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codeName="ThisWorkbook" hidePivotFieldList="1"/>
  <xr:revisionPtr revIDLastSave="0" documentId="13_ncr:1_{43550CAB-9E15-4120-A8F5-F1B3444777F5}" xr6:coauthVersionLast="47" xr6:coauthVersionMax="47" xr10:uidLastSave="{00000000-0000-0000-0000-000000000000}"/>
  <bookViews>
    <workbookView xWindow="-110" yWindow="-110" windowWidth="19420" windowHeight="11500" tabRatio="837" activeTab="2" xr2:uid="{00000000-000D-0000-FFFF-FFFF00000000}"/>
  </bookViews>
  <sheets>
    <sheet name="AOP Summary" sheetId="121" r:id="rId1"/>
    <sheet name="PAN INDIA Summary" sheetId="259" r:id="rId2"/>
    <sheet name="Main Backup" sheetId="117" r:id="rId3"/>
    <sheet name="Delivery Done Site Type Wise" sheetId="232" r:id="rId4"/>
    <sheet name="Delivery BTG Site Type Wise" sheetId="233" r:id="rId5"/>
    <sheet name="Dehire Summary" sheetId="228" state="hidden" r:id="rId6"/>
    <sheet name="Dead Rent Summary" sheetId="245" state="hidden" r:id="rId7"/>
    <sheet name="PBI" sheetId="201" state="hidden" r:id="rId8"/>
    <sheet name="AOP Calendar" sheetId="115" state="hidden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_________________________________dk1" hidden="1">{#N/A,#N/A,FALSE,"COVER.XLS";#N/A,#N/A,FALSE,"RACT1.XLS";#N/A,#N/A,FALSE,"RACT2.XLS";#N/A,#N/A,FALSE,"ECCMP";#N/A,#N/A,FALSE,"WELDER.XLS"}</definedName>
    <definedName name="_________________________________kv2" hidden="1">{#N/A,#N/A,FALSE,"COVER1.XLS ";#N/A,#N/A,FALSE,"RACT1.XLS";#N/A,#N/A,FALSE,"RACT2.XLS";#N/A,#N/A,FALSE,"ECCMP";#N/A,#N/A,FALSE,"WELDER.XLS"}</definedName>
    <definedName name="_________________________________kvs1" hidden="1">{#N/A,#N/A,FALSE,"COVER1.XLS ";#N/A,#N/A,FALSE,"RACT1.XLS";#N/A,#N/A,FALSE,"RACT2.XLS";#N/A,#N/A,FALSE,"ECCMP";#N/A,#N/A,FALSE,"WELDER.XLS"}</definedName>
    <definedName name="_________________________________kvs2" hidden="1">{#N/A,#N/A,FALSE,"COVER1.XLS ";#N/A,#N/A,FALSE,"RACT1.XLS";#N/A,#N/A,FALSE,"RACT2.XLS";#N/A,#N/A,FALSE,"ECCMP";#N/A,#N/A,FALSE,"WELDER.XLS"}</definedName>
    <definedName name="_________________________________kvs5" hidden="1">{#N/A,#N/A,FALSE,"COVER.XLS";#N/A,#N/A,FALSE,"RACT1.XLS";#N/A,#N/A,FALSE,"RACT2.XLS";#N/A,#N/A,FALSE,"ECCMP";#N/A,#N/A,FALSE,"WELDER.XLS"}</definedName>
    <definedName name="_________________________________kvs8" hidden="1">{#N/A,#N/A,FALSE,"COVER1.XLS ";#N/A,#N/A,FALSE,"RACT1.XLS";#N/A,#N/A,FALSE,"RACT2.XLS";#N/A,#N/A,FALSE,"ECCMP";#N/A,#N/A,FALSE,"WELDER.XLS"}</definedName>
    <definedName name="_______________________________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_____________________ns1" hidden="1">{#N/A,#N/A,FALSE,"COVER1.XLS ";#N/A,#N/A,FALSE,"RACT1.XLS";#N/A,#N/A,FALSE,"RACT2.XLS";#N/A,#N/A,FALSE,"ECCMP";#N/A,#N/A,FALSE,"WELDER.XLS"}</definedName>
    <definedName name="_______________________________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___________________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___________________dk1" hidden="1">{#N/A,#N/A,FALSE,"COVER.XLS";#N/A,#N/A,FALSE,"RACT1.XLS";#N/A,#N/A,FALSE,"RACT2.XLS";#N/A,#N/A,FALSE,"ECCMP";#N/A,#N/A,FALSE,"WELDER.XLS"}</definedName>
    <definedName name="_______________________________kv2" hidden="1">{#N/A,#N/A,FALSE,"COVER1.XLS ";#N/A,#N/A,FALSE,"RACT1.XLS";#N/A,#N/A,FALSE,"RACT2.XLS";#N/A,#N/A,FALSE,"ECCMP";#N/A,#N/A,FALSE,"WELDER.XLS"}</definedName>
    <definedName name="_______________________________kvs1" hidden="1">{#N/A,#N/A,FALSE,"COVER1.XLS ";#N/A,#N/A,FALSE,"RACT1.XLS";#N/A,#N/A,FALSE,"RACT2.XLS";#N/A,#N/A,FALSE,"ECCMP";#N/A,#N/A,FALSE,"WELDER.XLS"}</definedName>
    <definedName name="_______________________________kvs2" hidden="1">{#N/A,#N/A,FALSE,"COVER1.XLS ";#N/A,#N/A,FALSE,"RACT1.XLS";#N/A,#N/A,FALSE,"RACT2.XLS";#N/A,#N/A,FALSE,"ECCMP";#N/A,#N/A,FALSE,"WELDER.XLS"}</definedName>
    <definedName name="_______________________________kvs5" hidden="1">{#N/A,#N/A,FALSE,"COVER.XLS";#N/A,#N/A,FALSE,"RACT1.XLS";#N/A,#N/A,FALSE,"RACT2.XLS";#N/A,#N/A,FALSE,"ECCMP";#N/A,#N/A,FALSE,"WELDER.XLS"}</definedName>
    <definedName name="_______________________________kvs8" hidden="1">{#N/A,#N/A,FALSE,"COVER1.XLS ";#N/A,#N/A,FALSE,"RACT1.XLS";#N/A,#N/A,FALSE,"RACT2.XLS";#N/A,#N/A,FALSE,"ECCMP";#N/A,#N/A,FALSE,"WELDER.XLS"}</definedName>
    <definedName name="_____________________________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___________________ns1" hidden="1">{#N/A,#N/A,FALSE,"COVER1.XLS ";#N/A,#N/A,FALSE,"RACT1.XLS";#N/A,#N/A,FALSE,"RACT2.XLS";#N/A,#N/A,FALSE,"ECCMP";#N/A,#N/A,FALSE,"WELDER.XLS"}</definedName>
    <definedName name="_____________________________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_________________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_______________dk1" hidden="1">{#N/A,#N/A,FALSE,"COVER.XLS";#N/A,#N/A,FALSE,"RACT1.XLS";#N/A,#N/A,FALSE,"RACT2.XLS";#N/A,#N/A,FALSE,"ECCMP";#N/A,#N/A,FALSE,"WELDER.XLS"}</definedName>
    <definedName name="___________________________kv2" hidden="1">{#N/A,#N/A,FALSE,"COVER1.XLS ";#N/A,#N/A,FALSE,"RACT1.XLS";#N/A,#N/A,FALSE,"RACT2.XLS";#N/A,#N/A,FALSE,"ECCMP";#N/A,#N/A,FALSE,"WELDER.XLS"}</definedName>
    <definedName name="___________________________kvs1" hidden="1">{#N/A,#N/A,FALSE,"COVER1.XLS ";#N/A,#N/A,FALSE,"RACT1.XLS";#N/A,#N/A,FALSE,"RACT2.XLS";#N/A,#N/A,FALSE,"ECCMP";#N/A,#N/A,FALSE,"WELDER.XLS"}</definedName>
    <definedName name="___________________________kvs2" hidden="1">{#N/A,#N/A,FALSE,"COVER1.XLS ";#N/A,#N/A,FALSE,"RACT1.XLS";#N/A,#N/A,FALSE,"RACT2.XLS";#N/A,#N/A,FALSE,"ECCMP";#N/A,#N/A,FALSE,"WELDER.XLS"}</definedName>
    <definedName name="___________________________kvs5" hidden="1">{#N/A,#N/A,FALSE,"COVER.XLS";#N/A,#N/A,FALSE,"RACT1.XLS";#N/A,#N/A,FALSE,"RACT2.XLS";#N/A,#N/A,FALSE,"ECCMP";#N/A,#N/A,FALSE,"WELDER.XLS"}</definedName>
    <definedName name="___________________________kvs8" hidden="1">{#N/A,#N/A,FALSE,"COVER1.XLS ";#N/A,#N/A,FALSE,"RACT1.XLS";#N/A,#N/A,FALSE,"RACT2.XLS";#N/A,#N/A,FALSE,"ECCMP";#N/A,#N/A,FALSE,"WELDER.XLS"}</definedName>
    <definedName name="_________________________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_______________ns1" hidden="1">{#N/A,#N/A,FALSE,"COVER1.XLS ";#N/A,#N/A,FALSE,"RACT1.XLS";#N/A,#N/A,FALSE,"RACT2.XLS";#N/A,#N/A,FALSE,"ECCMP";#N/A,#N/A,FALSE,"WELDER.XLS"}</definedName>
    <definedName name="_________________________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_____________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_____________abc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_________________________dk1" hidden="1">{#N/A,#N/A,FALSE,"COVER.XLS";#N/A,#N/A,FALSE,"RACT1.XLS";#N/A,#N/A,FALSE,"RACT2.XLS";#N/A,#N/A,FALSE,"ECCMP";#N/A,#N/A,FALSE,"WELDER.XLS"}</definedName>
    <definedName name="_________________________kv2" hidden="1">{#N/A,#N/A,FALSE,"COVER1.XLS ";#N/A,#N/A,FALSE,"RACT1.XLS";#N/A,#N/A,FALSE,"RACT2.XLS";#N/A,#N/A,FALSE,"ECCMP";#N/A,#N/A,FALSE,"WELDER.XLS"}</definedName>
    <definedName name="_________________________kvs1" hidden="1">{#N/A,#N/A,FALSE,"COVER1.XLS ";#N/A,#N/A,FALSE,"RACT1.XLS";#N/A,#N/A,FALSE,"RACT2.XLS";#N/A,#N/A,FALSE,"ECCMP";#N/A,#N/A,FALSE,"WELDER.XLS"}</definedName>
    <definedName name="_________________________kvs2" hidden="1">{#N/A,#N/A,FALSE,"COVER1.XLS ";#N/A,#N/A,FALSE,"RACT1.XLS";#N/A,#N/A,FALSE,"RACT2.XLS";#N/A,#N/A,FALSE,"ECCMP";#N/A,#N/A,FALSE,"WELDER.XLS"}</definedName>
    <definedName name="_________________________kvs5" hidden="1">{#N/A,#N/A,FALSE,"COVER.XLS";#N/A,#N/A,FALSE,"RACT1.XLS";#N/A,#N/A,FALSE,"RACT2.XLS";#N/A,#N/A,FALSE,"ECCMP";#N/A,#N/A,FALSE,"WELDER.XLS"}</definedName>
    <definedName name="_________________________kvs8" hidden="1">{#N/A,#N/A,FALSE,"COVER1.XLS ";#N/A,#N/A,FALSE,"RACT1.XLS";#N/A,#N/A,FALSE,"RACT2.XLS";#N/A,#N/A,FALSE,"ECCMP";#N/A,#N/A,FALSE,"WELDER.XLS"}</definedName>
    <definedName name="_______________________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_____________ns1" hidden="1">{#N/A,#N/A,FALSE,"COVER1.XLS ";#N/A,#N/A,FALSE,"RACT1.XLS";#N/A,#N/A,FALSE,"RACT2.XLS";#N/A,#N/A,FALSE,"ECCMP";#N/A,#N/A,FALSE,"WELDER.XLS"}</definedName>
    <definedName name="_______________________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___________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___________abc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_______________________dk1" hidden="1">{#N/A,#N/A,FALSE,"COVER.XLS";#N/A,#N/A,FALSE,"RACT1.XLS";#N/A,#N/A,FALSE,"RACT2.XLS";#N/A,#N/A,FALSE,"ECCMP";#N/A,#N/A,FALSE,"WELDER.XLS"}</definedName>
    <definedName name="_______________________kv2" hidden="1">{#N/A,#N/A,FALSE,"COVER1.XLS ";#N/A,#N/A,FALSE,"RACT1.XLS";#N/A,#N/A,FALSE,"RACT2.XLS";#N/A,#N/A,FALSE,"ECCMP";#N/A,#N/A,FALSE,"WELDER.XLS"}</definedName>
    <definedName name="_______________________kvs1" hidden="1">{#N/A,#N/A,FALSE,"COVER1.XLS ";#N/A,#N/A,FALSE,"RACT1.XLS";#N/A,#N/A,FALSE,"RACT2.XLS";#N/A,#N/A,FALSE,"ECCMP";#N/A,#N/A,FALSE,"WELDER.XLS"}</definedName>
    <definedName name="_______________________kvs2" hidden="1">{#N/A,#N/A,FALSE,"COVER1.XLS ";#N/A,#N/A,FALSE,"RACT1.XLS";#N/A,#N/A,FALSE,"RACT2.XLS";#N/A,#N/A,FALSE,"ECCMP";#N/A,#N/A,FALSE,"WELDER.XLS"}</definedName>
    <definedName name="_______________________kvs5" hidden="1">{#N/A,#N/A,FALSE,"COVER.XLS";#N/A,#N/A,FALSE,"RACT1.XLS";#N/A,#N/A,FALSE,"RACT2.XLS";#N/A,#N/A,FALSE,"ECCMP";#N/A,#N/A,FALSE,"WELDER.XLS"}</definedName>
    <definedName name="_______________________kvs8" hidden="1">{#N/A,#N/A,FALSE,"COVER1.XLS ";#N/A,#N/A,FALSE,"RACT1.XLS";#N/A,#N/A,FALSE,"RACT2.XLS";#N/A,#N/A,FALSE,"ECCMP";#N/A,#N/A,FALSE,"WELDER.XLS"}</definedName>
    <definedName name="_____________________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___________ns1" hidden="1">{#N/A,#N/A,FALSE,"COVER1.XLS ";#N/A,#N/A,FALSE,"RACT1.XLS";#N/A,#N/A,FALSE,"RACT2.XLS";#N/A,#N/A,FALSE,"ECCMP";#N/A,#N/A,FALSE,"WELDER.XLS"}</definedName>
    <definedName name="_____________________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_________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_________dk1" hidden="1">{#N/A,#N/A,FALSE,"COVER.XLS";#N/A,#N/A,FALSE,"RACT1.XLS";#N/A,#N/A,FALSE,"RACT2.XLS";#N/A,#N/A,FALSE,"ECCMP";#N/A,#N/A,FALSE,"WELDER.XLS"}</definedName>
    <definedName name="_____________________kv2" hidden="1">{#N/A,#N/A,FALSE,"COVER1.XLS ";#N/A,#N/A,FALSE,"RACT1.XLS";#N/A,#N/A,FALSE,"RACT2.XLS";#N/A,#N/A,FALSE,"ECCMP";#N/A,#N/A,FALSE,"WELDER.XLS"}</definedName>
    <definedName name="_____________________kvs1" hidden="1">{#N/A,#N/A,FALSE,"COVER1.XLS ";#N/A,#N/A,FALSE,"RACT1.XLS";#N/A,#N/A,FALSE,"RACT2.XLS";#N/A,#N/A,FALSE,"ECCMP";#N/A,#N/A,FALSE,"WELDER.XLS"}</definedName>
    <definedName name="_____________________kvs2" hidden="1">{#N/A,#N/A,FALSE,"COVER1.XLS ";#N/A,#N/A,FALSE,"RACT1.XLS";#N/A,#N/A,FALSE,"RACT2.XLS";#N/A,#N/A,FALSE,"ECCMP";#N/A,#N/A,FALSE,"WELDER.XLS"}</definedName>
    <definedName name="_____________________kvs5" hidden="1">{#N/A,#N/A,FALSE,"COVER.XLS";#N/A,#N/A,FALSE,"RACT1.XLS";#N/A,#N/A,FALSE,"RACT2.XLS";#N/A,#N/A,FALSE,"ECCMP";#N/A,#N/A,FALSE,"WELDER.XLS"}</definedName>
    <definedName name="_____________________kvs8" hidden="1">{#N/A,#N/A,FALSE,"COVER1.XLS ";#N/A,#N/A,FALSE,"RACT1.XLS";#N/A,#N/A,FALSE,"RACT2.XLS";#N/A,#N/A,FALSE,"ECCMP";#N/A,#N/A,FALSE,"WELDER.XLS"}</definedName>
    <definedName name="___________________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_________ns1" hidden="1">{#N/A,#N/A,FALSE,"COVER1.XLS ";#N/A,#N/A,FALSE,"RACT1.XLS";#N/A,#N/A,FALSE,"RACT2.XLS";#N/A,#N/A,FALSE,"ECCMP";#N/A,#N/A,FALSE,"WELDER.XLS"}</definedName>
    <definedName name="___________________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_______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________abc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___________________abc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___________________dk1" hidden="1">{#N/A,#N/A,FALSE,"COVER.XLS";#N/A,#N/A,FALSE,"RACT1.XLS";#N/A,#N/A,FALSE,"RACT2.XLS";#N/A,#N/A,FALSE,"ECCMP";#N/A,#N/A,FALSE,"WELDER.XLS"}</definedName>
    <definedName name="___________________kv2" hidden="1">{#N/A,#N/A,FALSE,"COVER1.XLS ";#N/A,#N/A,FALSE,"RACT1.XLS";#N/A,#N/A,FALSE,"RACT2.XLS";#N/A,#N/A,FALSE,"ECCMP";#N/A,#N/A,FALSE,"WELDER.XLS"}</definedName>
    <definedName name="___________________kvs1" hidden="1">{#N/A,#N/A,FALSE,"COVER1.XLS ";#N/A,#N/A,FALSE,"RACT1.XLS";#N/A,#N/A,FALSE,"RACT2.XLS";#N/A,#N/A,FALSE,"ECCMP";#N/A,#N/A,FALSE,"WELDER.XLS"}</definedName>
    <definedName name="___________________kvs2" hidden="1">{#N/A,#N/A,FALSE,"COVER1.XLS ";#N/A,#N/A,FALSE,"RACT1.XLS";#N/A,#N/A,FALSE,"RACT2.XLS";#N/A,#N/A,FALSE,"ECCMP";#N/A,#N/A,FALSE,"WELDER.XLS"}</definedName>
    <definedName name="___________________kvs5" hidden="1">{#N/A,#N/A,FALSE,"COVER.XLS";#N/A,#N/A,FALSE,"RACT1.XLS";#N/A,#N/A,FALSE,"RACT2.XLS";#N/A,#N/A,FALSE,"ECCMP";#N/A,#N/A,FALSE,"WELDER.XLS"}</definedName>
    <definedName name="___________________kvs8" hidden="1">{#N/A,#N/A,FALSE,"COVER1.XLS ";#N/A,#N/A,FALSE,"RACT1.XLS";#N/A,#N/A,FALSE,"RACT2.XLS";#N/A,#N/A,FALSE,"ECCMP";#N/A,#N/A,FALSE,"WELDER.XLS"}</definedName>
    <definedName name="_________________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_______ns1" hidden="1">{#N/A,#N/A,FALSE,"COVER1.XLS ";#N/A,#N/A,FALSE,"RACT1.XLS";#N/A,#N/A,FALSE,"RACT2.XLS";#N/A,#N/A,FALSE,"ECCMP";#N/A,#N/A,FALSE,"WELDER.XLS"}</definedName>
    <definedName name="_________________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_____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______abc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_________________abc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_________________dk1" hidden="1">{#N/A,#N/A,FALSE,"COVER.XLS";#N/A,#N/A,FALSE,"RACT1.XLS";#N/A,#N/A,FALSE,"RACT2.XLS";#N/A,#N/A,FALSE,"ECCMP";#N/A,#N/A,FALSE,"WELDER.XLS"}</definedName>
    <definedName name="_________________kv2" hidden="1">{#N/A,#N/A,FALSE,"COVER1.XLS ";#N/A,#N/A,FALSE,"RACT1.XLS";#N/A,#N/A,FALSE,"RACT2.XLS";#N/A,#N/A,FALSE,"ECCMP";#N/A,#N/A,FALSE,"WELDER.XLS"}</definedName>
    <definedName name="_________________kvs1" hidden="1">{#N/A,#N/A,FALSE,"COVER1.XLS ";#N/A,#N/A,FALSE,"RACT1.XLS";#N/A,#N/A,FALSE,"RACT2.XLS";#N/A,#N/A,FALSE,"ECCMP";#N/A,#N/A,FALSE,"WELDER.XLS"}</definedName>
    <definedName name="_________________kvs2" hidden="1">{#N/A,#N/A,FALSE,"COVER1.XLS ";#N/A,#N/A,FALSE,"RACT1.XLS";#N/A,#N/A,FALSE,"RACT2.XLS";#N/A,#N/A,FALSE,"ECCMP";#N/A,#N/A,FALSE,"WELDER.XLS"}</definedName>
    <definedName name="_________________kvs5" hidden="1">{#N/A,#N/A,FALSE,"COVER.XLS";#N/A,#N/A,FALSE,"RACT1.XLS";#N/A,#N/A,FALSE,"RACT2.XLS";#N/A,#N/A,FALSE,"ECCMP";#N/A,#N/A,FALSE,"WELDER.XLS"}</definedName>
    <definedName name="_________________kvs8" hidden="1">{#N/A,#N/A,FALSE,"COVER1.XLS ";#N/A,#N/A,FALSE,"RACT1.XLS";#N/A,#N/A,FALSE,"RACT2.XLS";#N/A,#N/A,FALSE,"ECCMP";#N/A,#N/A,FALSE,"WELDER.XLS"}</definedName>
    <definedName name="_______________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_____ns1" hidden="1">{#N/A,#N/A,FALSE,"COVER1.XLS ";#N/A,#N/A,FALSE,"RACT1.XLS";#N/A,#N/A,FALSE,"RACT2.XLS";#N/A,#N/A,FALSE,"ECCMP";#N/A,#N/A,FALSE,"WELDER.XLS"}</definedName>
    <definedName name="_______________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___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____abc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_______________abc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_______________dk1" hidden="1">{#N/A,#N/A,FALSE,"COVER.XLS";#N/A,#N/A,FALSE,"RACT1.XLS";#N/A,#N/A,FALSE,"RACT2.XLS";#N/A,#N/A,FALSE,"ECCMP";#N/A,#N/A,FALSE,"WELDER.XLS"}</definedName>
    <definedName name="_______________kv2" hidden="1">{#N/A,#N/A,FALSE,"COVER1.XLS ";#N/A,#N/A,FALSE,"RACT1.XLS";#N/A,#N/A,FALSE,"RACT2.XLS";#N/A,#N/A,FALSE,"ECCMP";#N/A,#N/A,FALSE,"WELDER.XLS"}</definedName>
    <definedName name="_______________kvs1" hidden="1">{#N/A,#N/A,FALSE,"COVER1.XLS ";#N/A,#N/A,FALSE,"RACT1.XLS";#N/A,#N/A,FALSE,"RACT2.XLS";#N/A,#N/A,FALSE,"ECCMP";#N/A,#N/A,FALSE,"WELDER.XLS"}</definedName>
    <definedName name="_______________kvs2" hidden="1">{#N/A,#N/A,FALSE,"COVER1.XLS ";#N/A,#N/A,FALSE,"RACT1.XLS";#N/A,#N/A,FALSE,"RACT2.XLS";#N/A,#N/A,FALSE,"ECCMP";#N/A,#N/A,FALSE,"WELDER.XLS"}</definedName>
    <definedName name="_______________kvs5" hidden="1">{#N/A,#N/A,FALSE,"COVER.XLS";#N/A,#N/A,FALSE,"RACT1.XLS";#N/A,#N/A,FALSE,"RACT2.XLS";#N/A,#N/A,FALSE,"ECCMP";#N/A,#N/A,FALSE,"WELDER.XLS"}</definedName>
    <definedName name="_______________kvs8" hidden="1">{#N/A,#N/A,FALSE,"COVER1.XLS ";#N/A,#N/A,FALSE,"RACT1.XLS";#N/A,#N/A,FALSE,"RACT2.XLS";#N/A,#N/A,FALSE,"ECCMP";#N/A,#N/A,FALSE,"WELDER.XLS"}</definedName>
    <definedName name="_____________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___ns1" hidden="1">{#N/A,#N/A,FALSE,"COVER1.XLS ";#N/A,#N/A,FALSE,"RACT1.XLS";#N/A,#N/A,FALSE,"RACT2.XLS";#N/A,#N/A,FALSE,"ECCMP";#N/A,#N/A,FALSE,"WELDER.XLS"}</definedName>
    <definedName name="_____________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_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__abc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_____________abc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_____________dk1" hidden="1">{#N/A,#N/A,FALSE,"COVER.XLS";#N/A,#N/A,FALSE,"RACT1.XLS";#N/A,#N/A,FALSE,"RACT2.XLS";#N/A,#N/A,FALSE,"ECCMP";#N/A,#N/A,FALSE,"WELDER.XLS"}</definedName>
    <definedName name="_____________kv2" hidden="1">{#N/A,#N/A,FALSE,"COVER1.XLS ";#N/A,#N/A,FALSE,"RACT1.XLS";#N/A,#N/A,FALSE,"RACT2.XLS";#N/A,#N/A,FALSE,"ECCMP";#N/A,#N/A,FALSE,"WELDER.XLS"}</definedName>
    <definedName name="_____________kvs1" hidden="1">{#N/A,#N/A,FALSE,"COVER1.XLS ";#N/A,#N/A,FALSE,"RACT1.XLS";#N/A,#N/A,FALSE,"RACT2.XLS";#N/A,#N/A,FALSE,"ECCMP";#N/A,#N/A,FALSE,"WELDER.XLS"}</definedName>
    <definedName name="_____________kvs2" hidden="1">{#N/A,#N/A,FALSE,"COVER1.XLS ";#N/A,#N/A,FALSE,"RACT1.XLS";#N/A,#N/A,FALSE,"RACT2.XLS";#N/A,#N/A,FALSE,"ECCMP";#N/A,#N/A,FALSE,"WELDER.XLS"}</definedName>
    <definedName name="_____________kvs5" hidden="1">{#N/A,#N/A,FALSE,"COVER.XLS";#N/A,#N/A,FALSE,"RACT1.XLS";#N/A,#N/A,FALSE,"RACT2.XLS";#N/A,#N/A,FALSE,"ECCMP";#N/A,#N/A,FALSE,"WELDER.XLS"}</definedName>
    <definedName name="_____________kvs8" hidden="1">{#N/A,#N/A,FALSE,"COVER1.XLS ";#N/A,#N/A,FALSE,"RACT1.XLS";#N/A,#N/A,FALSE,"RACT2.XLS";#N/A,#N/A,FALSE,"ECCMP";#N/A,#N/A,FALSE,"WELDER.XLS"}</definedName>
    <definedName name="___________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_ns1" hidden="1">{#N/A,#N/A,FALSE,"COVER1.XLS ";#N/A,#N/A,FALSE,"RACT1.XLS";#N/A,#N/A,FALSE,"RACT2.XLS";#N/A,#N/A,FALSE,"ECCMP";#N/A,#N/A,FALSE,"WELDER.XLS"}</definedName>
    <definedName name="___________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abc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___________abc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___________dk1" hidden="1">{#N/A,#N/A,FALSE,"COVER.XLS";#N/A,#N/A,FALSE,"RACT1.XLS";#N/A,#N/A,FALSE,"RACT2.XLS";#N/A,#N/A,FALSE,"ECCMP";#N/A,#N/A,FALSE,"WELDER.XLS"}</definedName>
    <definedName name="___________kv2" hidden="1">{#N/A,#N/A,FALSE,"COVER1.XLS ";#N/A,#N/A,FALSE,"RACT1.XLS";#N/A,#N/A,FALSE,"RACT2.XLS";#N/A,#N/A,FALSE,"ECCMP";#N/A,#N/A,FALSE,"WELDER.XLS"}</definedName>
    <definedName name="___________kvs1" hidden="1">{#N/A,#N/A,FALSE,"COVER1.XLS ";#N/A,#N/A,FALSE,"RACT1.XLS";#N/A,#N/A,FALSE,"RACT2.XLS";#N/A,#N/A,FALSE,"ECCMP";#N/A,#N/A,FALSE,"WELDER.XLS"}</definedName>
    <definedName name="___________kvs2" hidden="1">{#N/A,#N/A,FALSE,"COVER1.XLS ";#N/A,#N/A,FALSE,"RACT1.XLS";#N/A,#N/A,FALSE,"RACT2.XLS";#N/A,#N/A,FALSE,"ECCMP";#N/A,#N/A,FALSE,"WELDER.XLS"}</definedName>
    <definedName name="___________kvs5" hidden="1">{#N/A,#N/A,FALSE,"COVER.XLS";#N/A,#N/A,FALSE,"RACT1.XLS";#N/A,#N/A,FALSE,"RACT2.XLS";#N/A,#N/A,FALSE,"ECCMP";#N/A,#N/A,FALSE,"WELDER.XLS"}</definedName>
    <definedName name="___________kvs8" hidden="1">{#N/A,#N/A,FALSE,"COVER1.XLS ";#N/A,#N/A,FALSE,"RACT1.XLS";#N/A,#N/A,FALSE,"RACT2.XLS";#N/A,#N/A,FALSE,"ECCMP";#N/A,#N/A,FALSE,"WELDER.XLS"}</definedName>
    <definedName name="_________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ns1" hidden="1">{#N/A,#N/A,FALSE,"COVER1.XLS ";#N/A,#N/A,FALSE,"RACT1.XLS";#N/A,#N/A,FALSE,"RACT2.XLS";#N/A,#N/A,FALSE,"ECCMP";#N/A,#N/A,FALSE,"WELDER.XLS"}</definedName>
    <definedName name="___________PRN1" hidden="1">{#N/A,#N/A,FALSE,"COVER.XLS";#N/A,#N/A,FALSE,"RACT1.XLS";#N/A,#N/A,FALSE,"RACT2.XLS";#N/A,#N/A,FALSE,"ECCMP";#N/A,#N/A,FALSE,"WELDER.XLS"}</definedName>
    <definedName name="_________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WRN2" hidden="1">{#N/A,#N/A,FALSE,"COVER1.XLS ";#N/A,#N/A,FALSE,"RACT1.XLS";#N/A,#N/A,FALSE,"RACT2.XLS";#N/A,#N/A,FALSE,"ECCMP";#N/A,#N/A,FALSE,"WELDER.XLS"}</definedName>
    <definedName name="___________WRN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________abc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__________dk1" hidden="1">{#N/A,#N/A,FALSE,"COVER.XLS";#N/A,#N/A,FALSE,"RACT1.XLS";#N/A,#N/A,FALSE,"RACT2.XLS";#N/A,#N/A,FALSE,"ECCMP";#N/A,#N/A,FALSE,"WELDER.XLS"}</definedName>
    <definedName name="__________kv2" hidden="1">{#N/A,#N/A,FALSE,"COVER1.XLS ";#N/A,#N/A,FALSE,"RACT1.XLS";#N/A,#N/A,FALSE,"RACT2.XLS";#N/A,#N/A,FALSE,"ECCMP";#N/A,#N/A,FALSE,"WELDER.XLS"}</definedName>
    <definedName name="__________kvs1" hidden="1">{#N/A,#N/A,FALSE,"COVER1.XLS ";#N/A,#N/A,FALSE,"RACT1.XLS";#N/A,#N/A,FALSE,"RACT2.XLS";#N/A,#N/A,FALSE,"ECCMP";#N/A,#N/A,FALSE,"WELDER.XLS"}</definedName>
    <definedName name="__________kvs2" hidden="1">{#N/A,#N/A,FALSE,"COVER1.XLS ";#N/A,#N/A,FALSE,"RACT1.XLS";#N/A,#N/A,FALSE,"RACT2.XLS";#N/A,#N/A,FALSE,"ECCMP";#N/A,#N/A,FALSE,"WELDER.XLS"}</definedName>
    <definedName name="__________kvs5" hidden="1">{#N/A,#N/A,FALSE,"COVER.XLS";#N/A,#N/A,FALSE,"RACT1.XLS";#N/A,#N/A,FALSE,"RACT2.XLS";#N/A,#N/A,FALSE,"ECCMP";#N/A,#N/A,FALSE,"WELDER.XLS"}</definedName>
    <definedName name="__________kvs8" hidden="1">{#N/A,#N/A,FALSE,"COVER1.XLS ";#N/A,#N/A,FALSE,"RACT1.XLS";#N/A,#N/A,FALSE,"RACT2.XLS";#N/A,#N/A,FALSE,"ECCMP";#N/A,#N/A,FALSE,"WELDER.XLS"}</definedName>
    <definedName name="________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ns1" hidden="1">{#N/A,#N/A,FALSE,"COVER1.XLS ";#N/A,#N/A,FALSE,"RACT1.XLS";#N/A,#N/A,FALSE,"RACT2.XLS";#N/A,#N/A,FALSE,"ECCMP";#N/A,#N/A,FALSE,"WELDER.XLS"}</definedName>
    <definedName name="________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abc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_________dk1" hidden="1">{#N/A,#N/A,FALSE,"COVER.XLS";#N/A,#N/A,FALSE,"RACT1.XLS";#N/A,#N/A,FALSE,"RACT2.XLS";#N/A,#N/A,FALSE,"ECCMP";#N/A,#N/A,FALSE,"WELDER.XLS"}</definedName>
    <definedName name="_________kv2" hidden="1">{#N/A,#N/A,FALSE,"COVER1.XLS ";#N/A,#N/A,FALSE,"RACT1.XLS";#N/A,#N/A,FALSE,"RACT2.XLS";#N/A,#N/A,FALSE,"ECCMP";#N/A,#N/A,FALSE,"WELDER.XLS"}</definedName>
    <definedName name="_________kvs1" hidden="1">{#N/A,#N/A,FALSE,"COVER1.XLS ";#N/A,#N/A,FALSE,"RACT1.XLS";#N/A,#N/A,FALSE,"RACT2.XLS";#N/A,#N/A,FALSE,"ECCMP";#N/A,#N/A,FALSE,"WELDER.XLS"}</definedName>
    <definedName name="_________kvs2" hidden="1">{#N/A,#N/A,FALSE,"COVER1.XLS ";#N/A,#N/A,FALSE,"RACT1.XLS";#N/A,#N/A,FALSE,"RACT2.XLS";#N/A,#N/A,FALSE,"ECCMP";#N/A,#N/A,FALSE,"WELDER.XLS"}</definedName>
    <definedName name="_________kvs5" hidden="1">{#N/A,#N/A,FALSE,"COVER.XLS";#N/A,#N/A,FALSE,"RACT1.XLS";#N/A,#N/A,FALSE,"RACT2.XLS";#N/A,#N/A,FALSE,"ECCMP";#N/A,#N/A,FALSE,"WELDER.XLS"}</definedName>
    <definedName name="_________kvs8" hidden="1">{#N/A,#N/A,FALSE,"COVER1.XLS ";#N/A,#N/A,FALSE,"RACT1.XLS";#N/A,#N/A,FALSE,"RACT2.XLS";#N/A,#N/A,FALSE,"ECCMP";#N/A,#N/A,FALSE,"WELDER.XLS"}</definedName>
    <definedName name="_______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ns1" hidden="1">{#N/A,#N/A,FALSE,"COVER1.XLS ";#N/A,#N/A,FALSE,"RACT1.XLS";#N/A,#N/A,FALSE,"RACT2.XLS";#N/A,#N/A,FALSE,"ECCMP";#N/A,#N/A,FALSE,"WELDER.XLS"}</definedName>
    <definedName name="_________PRN1" hidden="1">{#N/A,#N/A,FALSE,"COVER.XLS";#N/A,#N/A,FALSE,"RACT1.XLS";#N/A,#N/A,FALSE,"RACT2.XLS";#N/A,#N/A,FALSE,"ECCMP";#N/A,#N/A,FALSE,"WELDER.XLS"}</definedName>
    <definedName name="_______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WRN2" hidden="1">{#N/A,#N/A,FALSE,"COVER1.XLS ";#N/A,#N/A,FALSE,"RACT1.XLS";#N/A,#N/A,FALSE,"RACT2.XLS";#N/A,#N/A,FALSE,"ECCMP";#N/A,#N/A,FALSE,"WELDER.XLS"}</definedName>
    <definedName name="_________WRN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______abc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________dk1" hidden="1">{#N/A,#N/A,FALSE,"COVER.XLS";#N/A,#N/A,FALSE,"RACT1.XLS";#N/A,#N/A,FALSE,"RACT2.XLS";#N/A,#N/A,FALSE,"ECCMP";#N/A,#N/A,FALSE,"WELDER.XLS"}</definedName>
    <definedName name="________k8" hidden="1">{#N/A,#N/A,FALSE,"COVER1.XLS ";#N/A,#N/A,FALSE,"RACT1.XLS";#N/A,#N/A,FALSE,"RACT2.XLS";#N/A,#N/A,FALSE,"ECCMP";#N/A,#N/A,FALSE,"WELDER.XLS"}</definedName>
    <definedName name="________k8_1" hidden="1">{#N/A,#N/A,FALSE,"COVER1.XLS ";#N/A,#N/A,FALSE,"RACT1.XLS";#N/A,#N/A,FALSE,"RACT2.XLS";#N/A,#N/A,FALSE,"ECCMP";#N/A,#N/A,FALSE,"WELDER.XLS"}</definedName>
    <definedName name="________k8_2" hidden="1">{#N/A,#N/A,FALSE,"COVER1.XLS ";#N/A,#N/A,FALSE,"RACT1.XLS";#N/A,#N/A,FALSE,"RACT2.XLS";#N/A,#N/A,FALSE,"ECCMP";#N/A,#N/A,FALSE,"WELDER.XLS"}</definedName>
    <definedName name="________k8_3" hidden="1">{#N/A,#N/A,FALSE,"COVER1.XLS ";#N/A,#N/A,FALSE,"RACT1.XLS";#N/A,#N/A,FALSE,"RACT2.XLS";#N/A,#N/A,FALSE,"ECCMP";#N/A,#N/A,FALSE,"WELDER.XLS"}</definedName>
    <definedName name="________k8_4" hidden="1">{#N/A,#N/A,FALSE,"COVER1.XLS ";#N/A,#N/A,FALSE,"RACT1.XLS";#N/A,#N/A,FALSE,"RACT2.XLS";#N/A,#N/A,FALSE,"ECCMP";#N/A,#N/A,FALSE,"WELDER.XLS"}</definedName>
    <definedName name="________k8_5" hidden="1">{#N/A,#N/A,FALSE,"COVER1.XLS ";#N/A,#N/A,FALSE,"RACT1.XLS";#N/A,#N/A,FALSE,"RACT2.XLS";#N/A,#N/A,FALSE,"ECCMP";#N/A,#N/A,FALSE,"WELDER.XLS"}</definedName>
    <definedName name="________kv2" hidden="1">{#N/A,#N/A,FALSE,"COVER1.XLS ";#N/A,#N/A,FALSE,"RACT1.XLS";#N/A,#N/A,FALSE,"RACT2.XLS";#N/A,#N/A,FALSE,"ECCMP";#N/A,#N/A,FALSE,"WELDER.XLS"}</definedName>
    <definedName name="________kvs1" hidden="1">{#N/A,#N/A,FALSE,"COVER1.XLS ";#N/A,#N/A,FALSE,"RACT1.XLS";#N/A,#N/A,FALSE,"RACT2.XLS";#N/A,#N/A,FALSE,"ECCMP";#N/A,#N/A,FALSE,"WELDER.XLS"}</definedName>
    <definedName name="________kvs1_1" hidden="1">{#N/A,#N/A,FALSE,"COVER1.XLS ";#N/A,#N/A,FALSE,"RACT1.XLS";#N/A,#N/A,FALSE,"RACT2.XLS";#N/A,#N/A,FALSE,"ECCMP";#N/A,#N/A,FALSE,"WELDER.XLS"}</definedName>
    <definedName name="________kvs1_2" hidden="1">{#N/A,#N/A,FALSE,"COVER1.XLS ";#N/A,#N/A,FALSE,"RACT1.XLS";#N/A,#N/A,FALSE,"RACT2.XLS";#N/A,#N/A,FALSE,"ECCMP";#N/A,#N/A,FALSE,"WELDER.XLS"}</definedName>
    <definedName name="________kvs1_3" hidden="1">{#N/A,#N/A,FALSE,"COVER1.XLS ";#N/A,#N/A,FALSE,"RACT1.XLS";#N/A,#N/A,FALSE,"RACT2.XLS";#N/A,#N/A,FALSE,"ECCMP";#N/A,#N/A,FALSE,"WELDER.XLS"}</definedName>
    <definedName name="________kvs1_4" hidden="1">{#N/A,#N/A,FALSE,"COVER1.XLS ";#N/A,#N/A,FALSE,"RACT1.XLS";#N/A,#N/A,FALSE,"RACT2.XLS";#N/A,#N/A,FALSE,"ECCMP";#N/A,#N/A,FALSE,"WELDER.XLS"}</definedName>
    <definedName name="________kvs1_5" hidden="1">{#N/A,#N/A,FALSE,"COVER1.XLS ";#N/A,#N/A,FALSE,"RACT1.XLS";#N/A,#N/A,FALSE,"RACT2.XLS";#N/A,#N/A,FALSE,"ECCMP";#N/A,#N/A,FALSE,"WELDER.XLS"}</definedName>
    <definedName name="________kvs2" hidden="1">{#N/A,#N/A,FALSE,"COVER1.XLS ";#N/A,#N/A,FALSE,"RACT1.XLS";#N/A,#N/A,FALSE,"RACT2.XLS";#N/A,#N/A,FALSE,"ECCMP";#N/A,#N/A,FALSE,"WELDER.XLS"}</definedName>
    <definedName name="________kvs2_1" hidden="1">{#N/A,#N/A,FALSE,"COVER1.XLS ";#N/A,#N/A,FALSE,"RACT1.XLS";#N/A,#N/A,FALSE,"RACT2.XLS";#N/A,#N/A,FALSE,"ECCMP";#N/A,#N/A,FALSE,"WELDER.XLS"}</definedName>
    <definedName name="________kvs2_2" hidden="1">{#N/A,#N/A,FALSE,"COVER1.XLS ";#N/A,#N/A,FALSE,"RACT1.XLS";#N/A,#N/A,FALSE,"RACT2.XLS";#N/A,#N/A,FALSE,"ECCMP";#N/A,#N/A,FALSE,"WELDER.XLS"}</definedName>
    <definedName name="________kvs2_3" hidden="1">{#N/A,#N/A,FALSE,"COVER1.XLS ";#N/A,#N/A,FALSE,"RACT1.XLS";#N/A,#N/A,FALSE,"RACT2.XLS";#N/A,#N/A,FALSE,"ECCMP";#N/A,#N/A,FALSE,"WELDER.XLS"}</definedName>
    <definedName name="________kvs2_4" hidden="1">{#N/A,#N/A,FALSE,"COVER1.XLS ";#N/A,#N/A,FALSE,"RACT1.XLS";#N/A,#N/A,FALSE,"RACT2.XLS";#N/A,#N/A,FALSE,"ECCMP";#N/A,#N/A,FALSE,"WELDER.XLS"}</definedName>
    <definedName name="________kvs2_5" hidden="1">{#N/A,#N/A,FALSE,"COVER1.XLS ";#N/A,#N/A,FALSE,"RACT1.XLS";#N/A,#N/A,FALSE,"RACT2.XLS";#N/A,#N/A,FALSE,"ECCMP";#N/A,#N/A,FALSE,"WELDER.XLS"}</definedName>
    <definedName name="________kvs5" hidden="1">{#N/A,#N/A,FALSE,"COVER.XLS";#N/A,#N/A,FALSE,"RACT1.XLS";#N/A,#N/A,FALSE,"RACT2.XLS";#N/A,#N/A,FALSE,"ECCMP";#N/A,#N/A,FALSE,"WELDER.XLS"}</definedName>
    <definedName name="________kvs5_1" hidden="1">{#N/A,#N/A,FALSE,"COVER.XLS";#N/A,#N/A,FALSE,"RACT1.XLS";#N/A,#N/A,FALSE,"RACT2.XLS";#N/A,#N/A,FALSE,"ECCMP";#N/A,#N/A,FALSE,"WELDER.XLS"}</definedName>
    <definedName name="________kvs5_2" hidden="1">{#N/A,#N/A,FALSE,"COVER.XLS";#N/A,#N/A,FALSE,"RACT1.XLS";#N/A,#N/A,FALSE,"RACT2.XLS";#N/A,#N/A,FALSE,"ECCMP";#N/A,#N/A,FALSE,"WELDER.XLS"}</definedName>
    <definedName name="________kvs5_3" hidden="1">{#N/A,#N/A,FALSE,"COVER.XLS";#N/A,#N/A,FALSE,"RACT1.XLS";#N/A,#N/A,FALSE,"RACT2.XLS";#N/A,#N/A,FALSE,"ECCMP";#N/A,#N/A,FALSE,"WELDER.XLS"}</definedName>
    <definedName name="________kvs5_4" hidden="1">{#N/A,#N/A,FALSE,"COVER.XLS";#N/A,#N/A,FALSE,"RACT1.XLS";#N/A,#N/A,FALSE,"RACT2.XLS";#N/A,#N/A,FALSE,"ECCMP";#N/A,#N/A,FALSE,"WELDER.XLS"}</definedName>
    <definedName name="________kvs5_5" hidden="1">{#N/A,#N/A,FALSE,"COVER.XLS";#N/A,#N/A,FALSE,"RACT1.XLS";#N/A,#N/A,FALSE,"RACT2.XLS";#N/A,#N/A,FALSE,"ECCMP";#N/A,#N/A,FALSE,"WELDER.XLS"}</definedName>
    <definedName name="________kvs7" hidden="1">{#N/A,#N/A,FALSE,"COVER1.XLS ";#N/A,#N/A,FALSE,"RACT1.XLS";#N/A,#N/A,FALSE,"RACT2.XLS";#N/A,#N/A,FALSE,"ECCMP";#N/A,#N/A,FALSE,"WELDER.XLS"}</definedName>
    <definedName name="________kvs7_1" hidden="1">{#N/A,#N/A,FALSE,"COVER1.XLS ";#N/A,#N/A,FALSE,"RACT1.XLS";#N/A,#N/A,FALSE,"RACT2.XLS";#N/A,#N/A,FALSE,"ECCMP";#N/A,#N/A,FALSE,"WELDER.XLS"}</definedName>
    <definedName name="________kvs7_2" hidden="1">{#N/A,#N/A,FALSE,"COVER1.XLS ";#N/A,#N/A,FALSE,"RACT1.XLS";#N/A,#N/A,FALSE,"RACT2.XLS";#N/A,#N/A,FALSE,"ECCMP";#N/A,#N/A,FALSE,"WELDER.XLS"}</definedName>
    <definedName name="________kvs7_3" hidden="1">{#N/A,#N/A,FALSE,"COVER1.XLS ";#N/A,#N/A,FALSE,"RACT1.XLS";#N/A,#N/A,FALSE,"RACT2.XLS";#N/A,#N/A,FALSE,"ECCMP";#N/A,#N/A,FALSE,"WELDER.XLS"}</definedName>
    <definedName name="________kvs7_4" hidden="1">{#N/A,#N/A,FALSE,"COVER1.XLS ";#N/A,#N/A,FALSE,"RACT1.XLS";#N/A,#N/A,FALSE,"RACT2.XLS";#N/A,#N/A,FALSE,"ECCMP";#N/A,#N/A,FALSE,"WELDER.XLS"}</definedName>
    <definedName name="________kvs7_5" hidden="1">{#N/A,#N/A,FALSE,"COVER1.XLS ";#N/A,#N/A,FALSE,"RACT1.XLS";#N/A,#N/A,FALSE,"RACT2.XLS";#N/A,#N/A,FALSE,"ECCMP";#N/A,#N/A,FALSE,"WELDER.XLS"}</definedName>
    <definedName name="________kvs8" hidden="1">{#N/A,#N/A,FALSE,"COVER1.XLS ";#N/A,#N/A,FALSE,"RACT1.XLS";#N/A,#N/A,FALSE,"RACT2.XLS";#N/A,#N/A,FALSE,"ECCMP";#N/A,#N/A,FALSE,"WELDER.XLS"}</definedName>
    <definedName name="________kvs8_1" hidden="1">{#N/A,#N/A,FALSE,"COVER1.XLS ";#N/A,#N/A,FALSE,"RACT1.XLS";#N/A,#N/A,FALSE,"RACT2.XLS";#N/A,#N/A,FALSE,"ECCMP";#N/A,#N/A,FALSE,"WELDER.XLS"}</definedName>
    <definedName name="________kvs8_2" hidden="1">{#N/A,#N/A,FALSE,"COVER1.XLS ";#N/A,#N/A,FALSE,"RACT1.XLS";#N/A,#N/A,FALSE,"RACT2.XLS";#N/A,#N/A,FALSE,"ECCMP";#N/A,#N/A,FALSE,"WELDER.XLS"}</definedName>
    <definedName name="________kvs8_3" hidden="1">{#N/A,#N/A,FALSE,"COVER1.XLS ";#N/A,#N/A,FALSE,"RACT1.XLS";#N/A,#N/A,FALSE,"RACT2.XLS";#N/A,#N/A,FALSE,"ECCMP";#N/A,#N/A,FALSE,"WELDER.XLS"}</definedName>
    <definedName name="________kvs8_4" hidden="1">{#N/A,#N/A,FALSE,"COVER1.XLS ";#N/A,#N/A,FALSE,"RACT1.XLS";#N/A,#N/A,FALSE,"RACT2.XLS";#N/A,#N/A,FALSE,"ECCMP";#N/A,#N/A,FALSE,"WELDER.XLS"}</definedName>
    <definedName name="________kvs8_5" hidden="1">{#N/A,#N/A,FALSE,"COVER1.XLS ";#N/A,#N/A,FALSE,"RACT1.XLS";#N/A,#N/A,FALSE,"RACT2.XLS";#N/A,#N/A,FALSE,"ECCMP";#N/A,#N/A,FALSE,"WELDER.XLS"}</definedName>
    <definedName name="________KVS9" hidden="1">{#N/A,#N/A,FALSE,"COVER1.XLS ";#N/A,#N/A,FALSE,"RACT1.XLS";#N/A,#N/A,FALSE,"RACT2.XLS";#N/A,#N/A,FALSE,"ECCMP";#N/A,#N/A,FALSE,"WELDER.XLS"}</definedName>
    <definedName name="________KVS9_1" hidden="1">{#N/A,#N/A,FALSE,"COVER1.XLS ";#N/A,#N/A,FALSE,"RACT1.XLS";#N/A,#N/A,FALSE,"RACT2.XLS";#N/A,#N/A,FALSE,"ECCMP";#N/A,#N/A,FALSE,"WELDER.XLS"}</definedName>
    <definedName name="________KVS9_2" hidden="1">{#N/A,#N/A,FALSE,"COVER1.XLS ";#N/A,#N/A,FALSE,"RACT1.XLS";#N/A,#N/A,FALSE,"RACT2.XLS";#N/A,#N/A,FALSE,"ECCMP";#N/A,#N/A,FALSE,"WELDER.XLS"}</definedName>
    <definedName name="________KVS9_3" hidden="1">{#N/A,#N/A,FALSE,"COVER1.XLS ";#N/A,#N/A,FALSE,"RACT1.XLS";#N/A,#N/A,FALSE,"RACT2.XLS";#N/A,#N/A,FALSE,"ECCMP";#N/A,#N/A,FALSE,"WELDER.XLS"}</definedName>
    <definedName name="________KVS9_4" hidden="1">{#N/A,#N/A,FALSE,"COVER1.XLS ";#N/A,#N/A,FALSE,"RACT1.XLS";#N/A,#N/A,FALSE,"RACT2.XLS";#N/A,#N/A,FALSE,"ECCMP";#N/A,#N/A,FALSE,"WELDER.XLS"}</definedName>
    <definedName name="________KVS9_5" hidden="1">{#N/A,#N/A,FALSE,"COVER1.XLS ";#N/A,#N/A,FALSE,"RACT1.XLS";#N/A,#N/A,FALSE,"RACT2.XLS";#N/A,#N/A,FALSE,"ECCMP";#N/A,#N/A,FALSE,"WELDER.XLS"}</definedName>
    <definedName name="________l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l2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l2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l2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l2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l2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lk1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lk1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lk1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lk1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lk1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ns1" hidden="1">{#N/A,#N/A,FALSE,"COVER1.XLS ";#N/A,#N/A,FALSE,"RACT1.XLS";#N/A,#N/A,FALSE,"RACT2.XLS";#N/A,#N/A,FALSE,"ECCMP";#N/A,#N/A,FALSE,"WELDER.XLS"}</definedName>
    <definedName name="________q2" hidden="1">{#N/A,#N/A,FALSE,"COVER1.XLS ";#N/A,#N/A,FALSE,"RACT1.XLS";#N/A,#N/A,FALSE,"RACT2.XLS";#N/A,#N/A,FALSE,"ECCMP";#N/A,#N/A,FALSE,"WELDER.XLS"}</definedName>
    <definedName name="________q2_1" hidden="1">{#N/A,#N/A,FALSE,"COVER1.XLS ";#N/A,#N/A,FALSE,"RACT1.XLS";#N/A,#N/A,FALSE,"RACT2.XLS";#N/A,#N/A,FALSE,"ECCMP";#N/A,#N/A,FALSE,"WELDER.XLS"}</definedName>
    <definedName name="________q2_2" hidden="1">{#N/A,#N/A,FALSE,"COVER1.XLS ";#N/A,#N/A,FALSE,"RACT1.XLS";#N/A,#N/A,FALSE,"RACT2.XLS";#N/A,#N/A,FALSE,"ECCMP";#N/A,#N/A,FALSE,"WELDER.XLS"}</definedName>
    <definedName name="________q2_3" hidden="1">{#N/A,#N/A,FALSE,"COVER1.XLS ";#N/A,#N/A,FALSE,"RACT1.XLS";#N/A,#N/A,FALSE,"RACT2.XLS";#N/A,#N/A,FALSE,"ECCMP";#N/A,#N/A,FALSE,"WELDER.XLS"}</definedName>
    <definedName name="________q2_4" hidden="1">{#N/A,#N/A,FALSE,"COVER1.XLS ";#N/A,#N/A,FALSE,"RACT1.XLS";#N/A,#N/A,FALSE,"RACT2.XLS";#N/A,#N/A,FALSE,"ECCMP";#N/A,#N/A,FALSE,"WELDER.XLS"}</definedName>
    <definedName name="________q2_5" hidden="1">{#N/A,#N/A,FALSE,"COVER1.XLS ";#N/A,#N/A,FALSE,"RACT1.XLS";#N/A,#N/A,FALSE,"RACT2.XLS";#N/A,#N/A,FALSE,"ECCMP";#N/A,#N/A,FALSE,"WELDER.XLS"}</definedName>
    <definedName name="________t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t1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t1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t1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t1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t1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tr1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tr1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tr1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tr1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tr1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w2" hidden="1">{#N/A,#N/A,FALSE,"17MAY";#N/A,#N/A,FALSE,"24MAY"}</definedName>
    <definedName name="________w2_1" hidden="1">{#N/A,#N/A,FALSE,"17MAY";#N/A,#N/A,FALSE,"24MAY"}</definedName>
    <definedName name="________w2_2" hidden="1">{#N/A,#N/A,FALSE,"17MAY";#N/A,#N/A,FALSE,"24MAY"}</definedName>
    <definedName name="________w2_3" hidden="1">{#N/A,#N/A,FALSE,"17MAY";#N/A,#N/A,FALSE,"24MAY"}</definedName>
    <definedName name="________w2_4" hidden="1">{#N/A,#N/A,FALSE,"17MAY";#N/A,#N/A,FALSE,"24MAY"}</definedName>
    <definedName name="________w2_5" hidden="1">{#N/A,#N/A,FALSE,"17MAY";#N/A,#N/A,FALSE,"24MAY"}</definedName>
    <definedName name="______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abc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_______dk1" hidden="1">{#N/A,#N/A,FALSE,"COVER.XLS";#N/A,#N/A,FALSE,"RACT1.XLS";#N/A,#N/A,FALSE,"RACT2.XLS";#N/A,#N/A,FALSE,"ECCMP";#N/A,#N/A,FALSE,"WELDER.XLS"}</definedName>
    <definedName name="_______kv2" hidden="1">{#N/A,#N/A,FALSE,"COVER1.XLS ";#N/A,#N/A,FALSE,"RACT1.XLS";#N/A,#N/A,FALSE,"RACT2.XLS";#N/A,#N/A,FALSE,"ECCMP";#N/A,#N/A,FALSE,"WELDER.XLS"}</definedName>
    <definedName name="_______kvs1" hidden="1">{#N/A,#N/A,FALSE,"COVER1.XLS ";#N/A,#N/A,FALSE,"RACT1.XLS";#N/A,#N/A,FALSE,"RACT2.XLS";#N/A,#N/A,FALSE,"ECCMP";#N/A,#N/A,FALSE,"WELDER.XLS"}</definedName>
    <definedName name="_______kvs2" hidden="1">{#N/A,#N/A,FALSE,"COVER1.XLS ";#N/A,#N/A,FALSE,"RACT1.XLS";#N/A,#N/A,FALSE,"RACT2.XLS";#N/A,#N/A,FALSE,"ECCMP";#N/A,#N/A,FALSE,"WELDER.XLS"}</definedName>
    <definedName name="_______kvs5" hidden="1">{#N/A,#N/A,FALSE,"COVER.XLS";#N/A,#N/A,FALSE,"RACT1.XLS";#N/A,#N/A,FALSE,"RACT2.XLS";#N/A,#N/A,FALSE,"ECCMP";#N/A,#N/A,FALSE,"WELDER.XLS"}</definedName>
    <definedName name="_______kvs8" hidden="1">{#N/A,#N/A,FALSE,"COVER1.XLS ";#N/A,#N/A,FALSE,"RACT1.XLS";#N/A,#N/A,FALSE,"RACT2.XLS";#N/A,#N/A,FALSE,"ECCMP";#N/A,#N/A,FALSE,"WELDER.XLS"}</definedName>
    <definedName name="_______KVS9" hidden="1">{#N/A,#N/A,FALSE,"COVER1.XLS ";#N/A,#N/A,FALSE,"RACT1.XLS";#N/A,#N/A,FALSE,"RACT2.XLS";#N/A,#N/A,FALSE,"ECCMP";#N/A,#N/A,FALSE,"WELDER.XLS"}</definedName>
    <definedName name="_____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ns1" hidden="1">{#N/A,#N/A,FALSE,"COVER1.XLS ";#N/A,#N/A,FALSE,"RACT1.XLS";#N/A,#N/A,FALSE,"RACT2.XLS";#N/A,#N/A,FALSE,"ECCMP";#N/A,#N/A,FALSE,"WELDER.XLS"}</definedName>
    <definedName name="_____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abc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______dk1" hidden="1">{#N/A,#N/A,FALSE,"COVER.XLS";#N/A,#N/A,FALSE,"RACT1.XLS";#N/A,#N/A,FALSE,"RACT2.XLS";#N/A,#N/A,FALSE,"ECCMP";#N/A,#N/A,FALSE,"WELDER.XLS"}</definedName>
    <definedName name="______dk1_1" hidden="1">{#N/A,#N/A,FALSE,"COVER.XLS";#N/A,#N/A,FALSE,"RACT1.XLS";#N/A,#N/A,FALSE,"RACT2.XLS";#N/A,#N/A,FALSE,"ECCMP";#N/A,#N/A,FALSE,"WELDER.XLS"}</definedName>
    <definedName name="______dk1_2" hidden="1">{#N/A,#N/A,FALSE,"COVER.XLS";#N/A,#N/A,FALSE,"RACT1.XLS";#N/A,#N/A,FALSE,"RACT2.XLS";#N/A,#N/A,FALSE,"ECCMP";#N/A,#N/A,FALSE,"WELDER.XLS"}</definedName>
    <definedName name="______dk1_3" hidden="1">{#N/A,#N/A,FALSE,"COVER.XLS";#N/A,#N/A,FALSE,"RACT1.XLS";#N/A,#N/A,FALSE,"RACT2.XLS";#N/A,#N/A,FALSE,"ECCMP";#N/A,#N/A,FALSE,"WELDER.XLS"}</definedName>
    <definedName name="______dk1_4" hidden="1">{#N/A,#N/A,FALSE,"COVER.XLS";#N/A,#N/A,FALSE,"RACT1.XLS";#N/A,#N/A,FALSE,"RACT2.XLS";#N/A,#N/A,FALSE,"ECCMP";#N/A,#N/A,FALSE,"WELDER.XLS"}</definedName>
    <definedName name="______dk1_5" hidden="1">{#N/A,#N/A,FALSE,"COVER.XLS";#N/A,#N/A,FALSE,"RACT1.XLS";#N/A,#N/A,FALSE,"RACT2.XLS";#N/A,#N/A,FALSE,"ECCMP";#N/A,#N/A,FALSE,"WELDER.XLS"}</definedName>
    <definedName name="______k8" hidden="1">{#N/A,#N/A,FALSE,"COVER1.XLS ";#N/A,#N/A,FALSE,"RACT1.XLS";#N/A,#N/A,FALSE,"RACT2.XLS";#N/A,#N/A,FALSE,"ECCMP";#N/A,#N/A,FALSE,"WELDER.XLS"}</definedName>
    <definedName name="______k8_1" hidden="1">{#N/A,#N/A,FALSE,"COVER1.XLS ";#N/A,#N/A,FALSE,"RACT1.XLS";#N/A,#N/A,FALSE,"RACT2.XLS";#N/A,#N/A,FALSE,"ECCMP";#N/A,#N/A,FALSE,"WELDER.XLS"}</definedName>
    <definedName name="______k8_2" hidden="1">{#N/A,#N/A,FALSE,"COVER1.XLS ";#N/A,#N/A,FALSE,"RACT1.XLS";#N/A,#N/A,FALSE,"RACT2.XLS";#N/A,#N/A,FALSE,"ECCMP";#N/A,#N/A,FALSE,"WELDER.XLS"}</definedName>
    <definedName name="______k8_3" hidden="1">{#N/A,#N/A,FALSE,"COVER1.XLS ";#N/A,#N/A,FALSE,"RACT1.XLS";#N/A,#N/A,FALSE,"RACT2.XLS";#N/A,#N/A,FALSE,"ECCMP";#N/A,#N/A,FALSE,"WELDER.XLS"}</definedName>
    <definedName name="______k8_4" hidden="1">{#N/A,#N/A,FALSE,"COVER1.XLS ";#N/A,#N/A,FALSE,"RACT1.XLS";#N/A,#N/A,FALSE,"RACT2.XLS";#N/A,#N/A,FALSE,"ECCMP";#N/A,#N/A,FALSE,"WELDER.XLS"}</definedName>
    <definedName name="______k8_5" hidden="1">{#N/A,#N/A,FALSE,"COVER1.XLS ";#N/A,#N/A,FALSE,"RACT1.XLS";#N/A,#N/A,FALSE,"RACT2.XLS";#N/A,#N/A,FALSE,"ECCMP";#N/A,#N/A,FALSE,"WELDER.XLS"}</definedName>
    <definedName name="______kv2" hidden="1">{#N/A,#N/A,FALSE,"COVER1.XLS ";#N/A,#N/A,FALSE,"RACT1.XLS";#N/A,#N/A,FALSE,"RACT2.XLS";#N/A,#N/A,FALSE,"ECCMP";#N/A,#N/A,FALSE,"WELDER.XLS"}</definedName>
    <definedName name="______kvs1" hidden="1">{#N/A,#N/A,FALSE,"COVER1.XLS ";#N/A,#N/A,FALSE,"RACT1.XLS";#N/A,#N/A,FALSE,"RACT2.XLS";#N/A,#N/A,FALSE,"ECCMP";#N/A,#N/A,FALSE,"WELDER.XLS"}</definedName>
    <definedName name="______kvs1_1" hidden="1">{#N/A,#N/A,FALSE,"COVER1.XLS ";#N/A,#N/A,FALSE,"RACT1.XLS";#N/A,#N/A,FALSE,"RACT2.XLS";#N/A,#N/A,FALSE,"ECCMP";#N/A,#N/A,FALSE,"WELDER.XLS"}</definedName>
    <definedName name="______kvs1_2" hidden="1">{#N/A,#N/A,FALSE,"COVER1.XLS ";#N/A,#N/A,FALSE,"RACT1.XLS";#N/A,#N/A,FALSE,"RACT2.XLS";#N/A,#N/A,FALSE,"ECCMP";#N/A,#N/A,FALSE,"WELDER.XLS"}</definedName>
    <definedName name="______kvs1_3" hidden="1">{#N/A,#N/A,FALSE,"COVER1.XLS ";#N/A,#N/A,FALSE,"RACT1.XLS";#N/A,#N/A,FALSE,"RACT2.XLS";#N/A,#N/A,FALSE,"ECCMP";#N/A,#N/A,FALSE,"WELDER.XLS"}</definedName>
    <definedName name="______kvs1_4" hidden="1">{#N/A,#N/A,FALSE,"COVER1.XLS ";#N/A,#N/A,FALSE,"RACT1.XLS";#N/A,#N/A,FALSE,"RACT2.XLS";#N/A,#N/A,FALSE,"ECCMP";#N/A,#N/A,FALSE,"WELDER.XLS"}</definedName>
    <definedName name="______kvs1_5" hidden="1">{#N/A,#N/A,FALSE,"COVER1.XLS ";#N/A,#N/A,FALSE,"RACT1.XLS";#N/A,#N/A,FALSE,"RACT2.XLS";#N/A,#N/A,FALSE,"ECCMP";#N/A,#N/A,FALSE,"WELDER.XLS"}</definedName>
    <definedName name="______kvs2" hidden="1">{#N/A,#N/A,FALSE,"COVER1.XLS ";#N/A,#N/A,FALSE,"RACT1.XLS";#N/A,#N/A,FALSE,"RACT2.XLS";#N/A,#N/A,FALSE,"ECCMP";#N/A,#N/A,FALSE,"WELDER.XLS"}</definedName>
    <definedName name="______kvs2_1" hidden="1">{#N/A,#N/A,FALSE,"COVER1.XLS ";#N/A,#N/A,FALSE,"RACT1.XLS";#N/A,#N/A,FALSE,"RACT2.XLS";#N/A,#N/A,FALSE,"ECCMP";#N/A,#N/A,FALSE,"WELDER.XLS"}</definedName>
    <definedName name="______kvs2_2" hidden="1">{#N/A,#N/A,FALSE,"COVER1.XLS ";#N/A,#N/A,FALSE,"RACT1.XLS";#N/A,#N/A,FALSE,"RACT2.XLS";#N/A,#N/A,FALSE,"ECCMP";#N/A,#N/A,FALSE,"WELDER.XLS"}</definedName>
    <definedName name="______kvs2_3" hidden="1">{#N/A,#N/A,FALSE,"COVER1.XLS ";#N/A,#N/A,FALSE,"RACT1.XLS";#N/A,#N/A,FALSE,"RACT2.XLS";#N/A,#N/A,FALSE,"ECCMP";#N/A,#N/A,FALSE,"WELDER.XLS"}</definedName>
    <definedName name="______kvs2_4" hidden="1">{#N/A,#N/A,FALSE,"COVER1.XLS ";#N/A,#N/A,FALSE,"RACT1.XLS";#N/A,#N/A,FALSE,"RACT2.XLS";#N/A,#N/A,FALSE,"ECCMP";#N/A,#N/A,FALSE,"WELDER.XLS"}</definedName>
    <definedName name="______kvs2_5" hidden="1">{#N/A,#N/A,FALSE,"COVER1.XLS ";#N/A,#N/A,FALSE,"RACT1.XLS";#N/A,#N/A,FALSE,"RACT2.XLS";#N/A,#N/A,FALSE,"ECCMP";#N/A,#N/A,FALSE,"WELDER.XLS"}</definedName>
    <definedName name="______kvs5" hidden="1">{#N/A,#N/A,FALSE,"COVER.XLS";#N/A,#N/A,FALSE,"RACT1.XLS";#N/A,#N/A,FALSE,"RACT2.XLS";#N/A,#N/A,FALSE,"ECCMP";#N/A,#N/A,FALSE,"WELDER.XLS"}</definedName>
    <definedName name="______kvs5_1" hidden="1">{#N/A,#N/A,FALSE,"COVER.XLS";#N/A,#N/A,FALSE,"RACT1.XLS";#N/A,#N/A,FALSE,"RACT2.XLS";#N/A,#N/A,FALSE,"ECCMP";#N/A,#N/A,FALSE,"WELDER.XLS"}</definedName>
    <definedName name="______kvs5_2" hidden="1">{#N/A,#N/A,FALSE,"COVER.XLS";#N/A,#N/A,FALSE,"RACT1.XLS";#N/A,#N/A,FALSE,"RACT2.XLS";#N/A,#N/A,FALSE,"ECCMP";#N/A,#N/A,FALSE,"WELDER.XLS"}</definedName>
    <definedName name="______kvs5_3" hidden="1">{#N/A,#N/A,FALSE,"COVER.XLS";#N/A,#N/A,FALSE,"RACT1.XLS";#N/A,#N/A,FALSE,"RACT2.XLS";#N/A,#N/A,FALSE,"ECCMP";#N/A,#N/A,FALSE,"WELDER.XLS"}</definedName>
    <definedName name="______kvs5_4" hidden="1">{#N/A,#N/A,FALSE,"COVER.XLS";#N/A,#N/A,FALSE,"RACT1.XLS";#N/A,#N/A,FALSE,"RACT2.XLS";#N/A,#N/A,FALSE,"ECCMP";#N/A,#N/A,FALSE,"WELDER.XLS"}</definedName>
    <definedName name="______kvs5_5" hidden="1">{#N/A,#N/A,FALSE,"COVER.XLS";#N/A,#N/A,FALSE,"RACT1.XLS";#N/A,#N/A,FALSE,"RACT2.XLS";#N/A,#N/A,FALSE,"ECCMP";#N/A,#N/A,FALSE,"WELDER.XLS"}</definedName>
    <definedName name="______kvs7" hidden="1">{#N/A,#N/A,FALSE,"COVER1.XLS ";#N/A,#N/A,FALSE,"RACT1.XLS";#N/A,#N/A,FALSE,"RACT2.XLS";#N/A,#N/A,FALSE,"ECCMP";#N/A,#N/A,FALSE,"WELDER.XLS"}</definedName>
    <definedName name="______kvs7_1" hidden="1">{#N/A,#N/A,FALSE,"COVER1.XLS ";#N/A,#N/A,FALSE,"RACT1.XLS";#N/A,#N/A,FALSE,"RACT2.XLS";#N/A,#N/A,FALSE,"ECCMP";#N/A,#N/A,FALSE,"WELDER.XLS"}</definedName>
    <definedName name="______kvs7_2" hidden="1">{#N/A,#N/A,FALSE,"COVER1.XLS ";#N/A,#N/A,FALSE,"RACT1.XLS";#N/A,#N/A,FALSE,"RACT2.XLS";#N/A,#N/A,FALSE,"ECCMP";#N/A,#N/A,FALSE,"WELDER.XLS"}</definedName>
    <definedName name="______kvs7_3" hidden="1">{#N/A,#N/A,FALSE,"COVER1.XLS ";#N/A,#N/A,FALSE,"RACT1.XLS";#N/A,#N/A,FALSE,"RACT2.XLS";#N/A,#N/A,FALSE,"ECCMP";#N/A,#N/A,FALSE,"WELDER.XLS"}</definedName>
    <definedName name="______kvs7_4" hidden="1">{#N/A,#N/A,FALSE,"COVER1.XLS ";#N/A,#N/A,FALSE,"RACT1.XLS";#N/A,#N/A,FALSE,"RACT2.XLS";#N/A,#N/A,FALSE,"ECCMP";#N/A,#N/A,FALSE,"WELDER.XLS"}</definedName>
    <definedName name="______kvs7_5" hidden="1">{#N/A,#N/A,FALSE,"COVER1.XLS ";#N/A,#N/A,FALSE,"RACT1.XLS";#N/A,#N/A,FALSE,"RACT2.XLS";#N/A,#N/A,FALSE,"ECCMP";#N/A,#N/A,FALSE,"WELDER.XLS"}</definedName>
    <definedName name="______kvs8" hidden="1">{#N/A,#N/A,FALSE,"COVER1.XLS ";#N/A,#N/A,FALSE,"RACT1.XLS";#N/A,#N/A,FALSE,"RACT2.XLS";#N/A,#N/A,FALSE,"ECCMP";#N/A,#N/A,FALSE,"WELDER.XLS"}</definedName>
    <definedName name="______kvs8_1" hidden="1">{#N/A,#N/A,FALSE,"COVER1.XLS ";#N/A,#N/A,FALSE,"RACT1.XLS";#N/A,#N/A,FALSE,"RACT2.XLS";#N/A,#N/A,FALSE,"ECCMP";#N/A,#N/A,FALSE,"WELDER.XLS"}</definedName>
    <definedName name="______kvs8_2" hidden="1">{#N/A,#N/A,FALSE,"COVER1.XLS ";#N/A,#N/A,FALSE,"RACT1.XLS";#N/A,#N/A,FALSE,"RACT2.XLS";#N/A,#N/A,FALSE,"ECCMP";#N/A,#N/A,FALSE,"WELDER.XLS"}</definedName>
    <definedName name="______kvs8_3" hidden="1">{#N/A,#N/A,FALSE,"COVER1.XLS ";#N/A,#N/A,FALSE,"RACT1.XLS";#N/A,#N/A,FALSE,"RACT2.XLS";#N/A,#N/A,FALSE,"ECCMP";#N/A,#N/A,FALSE,"WELDER.XLS"}</definedName>
    <definedName name="______kvs8_4" hidden="1">{#N/A,#N/A,FALSE,"COVER1.XLS ";#N/A,#N/A,FALSE,"RACT1.XLS";#N/A,#N/A,FALSE,"RACT2.XLS";#N/A,#N/A,FALSE,"ECCMP";#N/A,#N/A,FALSE,"WELDER.XLS"}</definedName>
    <definedName name="______kvs8_5" hidden="1">{#N/A,#N/A,FALSE,"COVER1.XLS ";#N/A,#N/A,FALSE,"RACT1.XLS";#N/A,#N/A,FALSE,"RACT2.XLS";#N/A,#N/A,FALSE,"ECCMP";#N/A,#N/A,FALSE,"WELDER.XLS"}</definedName>
    <definedName name="______KVS9" hidden="1">{#N/A,#N/A,FALSE,"COVER1.XLS ";#N/A,#N/A,FALSE,"RACT1.XLS";#N/A,#N/A,FALSE,"RACT2.XLS";#N/A,#N/A,FALSE,"ECCMP";#N/A,#N/A,FALSE,"WELDER.XLS"}</definedName>
    <definedName name="______KVS9_1" hidden="1">{#N/A,#N/A,FALSE,"COVER1.XLS ";#N/A,#N/A,FALSE,"RACT1.XLS";#N/A,#N/A,FALSE,"RACT2.XLS";#N/A,#N/A,FALSE,"ECCMP";#N/A,#N/A,FALSE,"WELDER.XLS"}</definedName>
    <definedName name="______KVS9_2" hidden="1">{#N/A,#N/A,FALSE,"COVER1.XLS ";#N/A,#N/A,FALSE,"RACT1.XLS";#N/A,#N/A,FALSE,"RACT2.XLS";#N/A,#N/A,FALSE,"ECCMP";#N/A,#N/A,FALSE,"WELDER.XLS"}</definedName>
    <definedName name="______KVS9_3" hidden="1">{#N/A,#N/A,FALSE,"COVER1.XLS ";#N/A,#N/A,FALSE,"RACT1.XLS";#N/A,#N/A,FALSE,"RACT2.XLS";#N/A,#N/A,FALSE,"ECCMP";#N/A,#N/A,FALSE,"WELDER.XLS"}</definedName>
    <definedName name="______KVS9_4" hidden="1">{#N/A,#N/A,FALSE,"COVER1.XLS ";#N/A,#N/A,FALSE,"RACT1.XLS";#N/A,#N/A,FALSE,"RACT2.XLS";#N/A,#N/A,FALSE,"ECCMP";#N/A,#N/A,FALSE,"WELDER.XLS"}</definedName>
    <definedName name="______KVS9_5" hidden="1">{#N/A,#N/A,FALSE,"COVER1.XLS ";#N/A,#N/A,FALSE,"RACT1.XLS";#N/A,#N/A,FALSE,"RACT2.XLS";#N/A,#N/A,FALSE,"ECCMP";#N/A,#N/A,FALSE,"WELDER.XLS"}</definedName>
    <definedName name="______l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l2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l2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l2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l2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l2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lk1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lk1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lk1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lk1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lk1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ns1" hidden="1">{#N/A,#N/A,FALSE,"COVER1.XLS ";#N/A,#N/A,FALSE,"RACT1.XLS";#N/A,#N/A,FALSE,"RACT2.XLS";#N/A,#N/A,FALSE,"ECCMP";#N/A,#N/A,FALSE,"WELDER.XLS"}</definedName>
    <definedName name="______ns1_1" hidden="1">{#N/A,#N/A,FALSE,"COVER1.XLS ";#N/A,#N/A,FALSE,"RACT1.XLS";#N/A,#N/A,FALSE,"RACT2.XLS";#N/A,#N/A,FALSE,"ECCMP";#N/A,#N/A,FALSE,"WELDER.XLS"}</definedName>
    <definedName name="______ns1_2" hidden="1">{#N/A,#N/A,FALSE,"COVER1.XLS ";#N/A,#N/A,FALSE,"RACT1.XLS";#N/A,#N/A,FALSE,"RACT2.XLS";#N/A,#N/A,FALSE,"ECCMP";#N/A,#N/A,FALSE,"WELDER.XLS"}</definedName>
    <definedName name="______ns1_3" hidden="1">{#N/A,#N/A,FALSE,"COVER1.XLS ";#N/A,#N/A,FALSE,"RACT1.XLS";#N/A,#N/A,FALSE,"RACT2.XLS";#N/A,#N/A,FALSE,"ECCMP";#N/A,#N/A,FALSE,"WELDER.XLS"}</definedName>
    <definedName name="______ns1_4" hidden="1">{#N/A,#N/A,FALSE,"COVER1.XLS ";#N/A,#N/A,FALSE,"RACT1.XLS";#N/A,#N/A,FALSE,"RACT2.XLS";#N/A,#N/A,FALSE,"ECCMP";#N/A,#N/A,FALSE,"WELDER.XLS"}</definedName>
    <definedName name="______ns1_5" hidden="1">{#N/A,#N/A,FALSE,"COVER1.XLS ";#N/A,#N/A,FALSE,"RACT1.XLS";#N/A,#N/A,FALSE,"RACT2.XLS";#N/A,#N/A,FALSE,"ECCMP";#N/A,#N/A,FALSE,"WELDER.XLS"}</definedName>
    <definedName name="______PRN1" hidden="1">{#N/A,#N/A,FALSE,"COVER.XLS";#N/A,#N/A,FALSE,"RACT1.XLS";#N/A,#N/A,FALSE,"RACT2.XLS";#N/A,#N/A,FALSE,"ECCMP";#N/A,#N/A,FALSE,"WELDER.XLS"}</definedName>
    <definedName name="______q2" hidden="1">{#N/A,#N/A,FALSE,"COVER1.XLS ";#N/A,#N/A,FALSE,"RACT1.XLS";#N/A,#N/A,FALSE,"RACT2.XLS";#N/A,#N/A,FALSE,"ECCMP";#N/A,#N/A,FALSE,"WELDER.XLS"}</definedName>
    <definedName name="______q2_1" hidden="1">{#N/A,#N/A,FALSE,"COVER1.XLS ";#N/A,#N/A,FALSE,"RACT1.XLS";#N/A,#N/A,FALSE,"RACT2.XLS";#N/A,#N/A,FALSE,"ECCMP";#N/A,#N/A,FALSE,"WELDER.XLS"}</definedName>
    <definedName name="______q2_2" hidden="1">{#N/A,#N/A,FALSE,"COVER1.XLS ";#N/A,#N/A,FALSE,"RACT1.XLS";#N/A,#N/A,FALSE,"RACT2.XLS";#N/A,#N/A,FALSE,"ECCMP";#N/A,#N/A,FALSE,"WELDER.XLS"}</definedName>
    <definedName name="______q2_3" hidden="1">{#N/A,#N/A,FALSE,"COVER1.XLS ";#N/A,#N/A,FALSE,"RACT1.XLS";#N/A,#N/A,FALSE,"RACT2.XLS";#N/A,#N/A,FALSE,"ECCMP";#N/A,#N/A,FALSE,"WELDER.XLS"}</definedName>
    <definedName name="______q2_4" hidden="1">{#N/A,#N/A,FALSE,"COVER1.XLS ";#N/A,#N/A,FALSE,"RACT1.XLS";#N/A,#N/A,FALSE,"RACT2.XLS";#N/A,#N/A,FALSE,"ECCMP";#N/A,#N/A,FALSE,"WELDER.XLS"}</definedName>
    <definedName name="______q2_5" hidden="1">{#N/A,#N/A,FALSE,"COVER1.XLS ";#N/A,#N/A,FALSE,"RACT1.XLS";#N/A,#N/A,FALSE,"RACT2.XLS";#N/A,#N/A,FALSE,"ECCMP";#N/A,#N/A,FALSE,"WELDER.XLS"}</definedName>
    <definedName name="______t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t1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t1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t1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t1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t1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tr1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tr1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tr1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tr1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tr1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w2" hidden="1">{#N/A,#N/A,FALSE,"17MAY";#N/A,#N/A,FALSE,"24MAY"}</definedName>
    <definedName name="______w2_1" hidden="1">{#N/A,#N/A,FALSE,"17MAY";#N/A,#N/A,FALSE,"24MAY"}</definedName>
    <definedName name="______w2_2" hidden="1">{#N/A,#N/A,FALSE,"17MAY";#N/A,#N/A,FALSE,"24MAY"}</definedName>
    <definedName name="______w2_3" hidden="1">{#N/A,#N/A,FALSE,"17MAY";#N/A,#N/A,FALSE,"24MAY"}</definedName>
    <definedName name="______w2_4" hidden="1">{#N/A,#N/A,FALSE,"17MAY";#N/A,#N/A,FALSE,"24MAY"}</definedName>
    <definedName name="______w2_5" hidden="1">{#N/A,#N/A,FALSE,"17MAY";#N/A,#N/A,FALSE,"24MAY"}</definedName>
    <definedName name="____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wrn1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wrn1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wrn1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wrn1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wrn1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WRN2" hidden="1">{#N/A,#N/A,FALSE,"COVER1.XLS ";#N/A,#N/A,FALSE,"RACT1.XLS";#N/A,#N/A,FALSE,"RACT2.XLS";#N/A,#N/A,FALSE,"ECCMP";#N/A,#N/A,FALSE,"WELDER.XLS"}</definedName>
    <definedName name="______WRN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___abc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_____dk1" hidden="1">{#N/A,#N/A,FALSE,"COVER.XLS";#N/A,#N/A,FALSE,"RACT1.XLS";#N/A,#N/A,FALSE,"RACT2.XLS";#N/A,#N/A,FALSE,"ECCMP";#N/A,#N/A,FALSE,"WELDER.XLS"}</definedName>
    <definedName name="_____dk1_1" hidden="1">{#N/A,#N/A,FALSE,"COVER.XLS";#N/A,#N/A,FALSE,"RACT1.XLS";#N/A,#N/A,FALSE,"RACT2.XLS";#N/A,#N/A,FALSE,"ECCMP";#N/A,#N/A,FALSE,"WELDER.XLS"}</definedName>
    <definedName name="_____dk1_2" hidden="1">{#N/A,#N/A,FALSE,"COVER.XLS";#N/A,#N/A,FALSE,"RACT1.XLS";#N/A,#N/A,FALSE,"RACT2.XLS";#N/A,#N/A,FALSE,"ECCMP";#N/A,#N/A,FALSE,"WELDER.XLS"}</definedName>
    <definedName name="_____dk1_3" hidden="1">{#N/A,#N/A,FALSE,"COVER.XLS";#N/A,#N/A,FALSE,"RACT1.XLS";#N/A,#N/A,FALSE,"RACT2.XLS";#N/A,#N/A,FALSE,"ECCMP";#N/A,#N/A,FALSE,"WELDER.XLS"}</definedName>
    <definedName name="_____dk1_4" hidden="1">{#N/A,#N/A,FALSE,"COVER.XLS";#N/A,#N/A,FALSE,"RACT1.XLS";#N/A,#N/A,FALSE,"RACT2.XLS";#N/A,#N/A,FALSE,"ECCMP";#N/A,#N/A,FALSE,"WELDER.XLS"}</definedName>
    <definedName name="_____dk1_5" hidden="1">{#N/A,#N/A,FALSE,"COVER.XLS";#N/A,#N/A,FALSE,"RACT1.XLS";#N/A,#N/A,FALSE,"RACT2.XLS";#N/A,#N/A,FALSE,"ECCMP";#N/A,#N/A,FALSE,"WELDER.XLS"}</definedName>
    <definedName name="_____k8" hidden="1">{#N/A,#N/A,FALSE,"COVER1.XLS ";#N/A,#N/A,FALSE,"RACT1.XLS";#N/A,#N/A,FALSE,"RACT2.XLS";#N/A,#N/A,FALSE,"ECCMP";#N/A,#N/A,FALSE,"WELDER.XLS"}</definedName>
    <definedName name="_____k8_1" hidden="1">{#N/A,#N/A,FALSE,"COVER1.XLS ";#N/A,#N/A,FALSE,"RACT1.XLS";#N/A,#N/A,FALSE,"RACT2.XLS";#N/A,#N/A,FALSE,"ECCMP";#N/A,#N/A,FALSE,"WELDER.XLS"}</definedName>
    <definedName name="_____k8_2" hidden="1">{#N/A,#N/A,FALSE,"COVER1.XLS ";#N/A,#N/A,FALSE,"RACT1.XLS";#N/A,#N/A,FALSE,"RACT2.XLS";#N/A,#N/A,FALSE,"ECCMP";#N/A,#N/A,FALSE,"WELDER.XLS"}</definedName>
    <definedName name="_____k8_3" hidden="1">{#N/A,#N/A,FALSE,"COVER1.XLS ";#N/A,#N/A,FALSE,"RACT1.XLS";#N/A,#N/A,FALSE,"RACT2.XLS";#N/A,#N/A,FALSE,"ECCMP";#N/A,#N/A,FALSE,"WELDER.XLS"}</definedName>
    <definedName name="_____k8_4" hidden="1">{#N/A,#N/A,FALSE,"COVER1.XLS ";#N/A,#N/A,FALSE,"RACT1.XLS";#N/A,#N/A,FALSE,"RACT2.XLS";#N/A,#N/A,FALSE,"ECCMP";#N/A,#N/A,FALSE,"WELDER.XLS"}</definedName>
    <definedName name="_____k8_5" hidden="1">{#N/A,#N/A,FALSE,"COVER1.XLS ";#N/A,#N/A,FALSE,"RACT1.XLS";#N/A,#N/A,FALSE,"RACT2.XLS";#N/A,#N/A,FALSE,"ECCMP";#N/A,#N/A,FALSE,"WELDER.XLS"}</definedName>
    <definedName name="_____kv2" hidden="1">{#N/A,#N/A,FALSE,"COVER1.XLS ";#N/A,#N/A,FALSE,"RACT1.XLS";#N/A,#N/A,FALSE,"RACT2.XLS";#N/A,#N/A,FALSE,"ECCMP";#N/A,#N/A,FALSE,"WELDER.XLS"}</definedName>
    <definedName name="_____kvs1" hidden="1">{#N/A,#N/A,FALSE,"COVER1.XLS ";#N/A,#N/A,FALSE,"RACT1.XLS";#N/A,#N/A,FALSE,"RACT2.XLS";#N/A,#N/A,FALSE,"ECCMP";#N/A,#N/A,FALSE,"WELDER.XLS"}</definedName>
    <definedName name="_____kvs1_1" hidden="1">{#N/A,#N/A,FALSE,"COVER1.XLS ";#N/A,#N/A,FALSE,"RACT1.XLS";#N/A,#N/A,FALSE,"RACT2.XLS";#N/A,#N/A,FALSE,"ECCMP";#N/A,#N/A,FALSE,"WELDER.XLS"}</definedName>
    <definedName name="_____kvs1_2" hidden="1">{#N/A,#N/A,FALSE,"COVER1.XLS ";#N/A,#N/A,FALSE,"RACT1.XLS";#N/A,#N/A,FALSE,"RACT2.XLS";#N/A,#N/A,FALSE,"ECCMP";#N/A,#N/A,FALSE,"WELDER.XLS"}</definedName>
    <definedName name="_____kvs1_3" hidden="1">{#N/A,#N/A,FALSE,"COVER1.XLS ";#N/A,#N/A,FALSE,"RACT1.XLS";#N/A,#N/A,FALSE,"RACT2.XLS";#N/A,#N/A,FALSE,"ECCMP";#N/A,#N/A,FALSE,"WELDER.XLS"}</definedName>
    <definedName name="_____kvs1_4" hidden="1">{#N/A,#N/A,FALSE,"COVER1.XLS ";#N/A,#N/A,FALSE,"RACT1.XLS";#N/A,#N/A,FALSE,"RACT2.XLS";#N/A,#N/A,FALSE,"ECCMP";#N/A,#N/A,FALSE,"WELDER.XLS"}</definedName>
    <definedName name="_____kvs1_5" hidden="1">{#N/A,#N/A,FALSE,"COVER1.XLS ";#N/A,#N/A,FALSE,"RACT1.XLS";#N/A,#N/A,FALSE,"RACT2.XLS";#N/A,#N/A,FALSE,"ECCMP";#N/A,#N/A,FALSE,"WELDER.XLS"}</definedName>
    <definedName name="_____kvs2" hidden="1">{#N/A,#N/A,FALSE,"COVER1.XLS ";#N/A,#N/A,FALSE,"RACT1.XLS";#N/A,#N/A,FALSE,"RACT2.XLS";#N/A,#N/A,FALSE,"ECCMP";#N/A,#N/A,FALSE,"WELDER.XLS"}</definedName>
    <definedName name="_____kvs2_1" hidden="1">{#N/A,#N/A,FALSE,"COVER1.XLS ";#N/A,#N/A,FALSE,"RACT1.XLS";#N/A,#N/A,FALSE,"RACT2.XLS";#N/A,#N/A,FALSE,"ECCMP";#N/A,#N/A,FALSE,"WELDER.XLS"}</definedName>
    <definedName name="_____kvs2_2" hidden="1">{#N/A,#N/A,FALSE,"COVER1.XLS ";#N/A,#N/A,FALSE,"RACT1.XLS";#N/A,#N/A,FALSE,"RACT2.XLS";#N/A,#N/A,FALSE,"ECCMP";#N/A,#N/A,FALSE,"WELDER.XLS"}</definedName>
    <definedName name="_____kvs2_3" hidden="1">{#N/A,#N/A,FALSE,"COVER1.XLS ";#N/A,#N/A,FALSE,"RACT1.XLS";#N/A,#N/A,FALSE,"RACT2.XLS";#N/A,#N/A,FALSE,"ECCMP";#N/A,#N/A,FALSE,"WELDER.XLS"}</definedName>
    <definedName name="_____kvs2_4" hidden="1">{#N/A,#N/A,FALSE,"COVER1.XLS ";#N/A,#N/A,FALSE,"RACT1.XLS";#N/A,#N/A,FALSE,"RACT2.XLS";#N/A,#N/A,FALSE,"ECCMP";#N/A,#N/A,FALSE,"WELDER.XLS"}</definedName>
    <definedName name="_____kvs2_5" hidden="1">{#N/A,#N/A,FALSE,"COVER1.XLS ";#N/A,#N/A,FALSE,"RACT1.XLS";#N/A,#N/A,FALSE,"RACT2.XLS";#N/A,#N/A,FALSE,"ECCMP";#N/A,#N/A,FALSE,"WELDER.XLS"}</definedName>
    <definedName name="_____kvs5" hidden="1">{#N/A,#N/A,FALSE,"COVER.XLS";#N/A,#N/A,FALSE,"RACT1.XLS";#N/A,#N/A,FALSE,"RACT2.XLS";#N/A,#N/A,FALSE,"ECCMP";#N/A,#N/A,FALSE,"WELDER.XLS"}</definedName>
    <definedName name="_____kvs5_1" hidden="1">{#N/A,#N/A,FALSE,"COVER.XLS";#N/A,#N/A,FALSE,"RACT1.XLS";#N/A,#N/A,FALSE,"RACT2.XLS";#N/A,#N/A,FALSE,"ECCMP";#N/A,#N/A,FALSE,"WELDER.XLS"}</definedName>
    <definedName name="_____kvs5_2" hidden="1">{#N/A,#N/A,FALSE,"COVER.XLS";#N/A,#N/A,FALSE,"RACT1.XLS";#N/A,#N/A,FALSE,"RACT2.XLS";#N/A,#N/A,FALSE,"ECCMP";#N/A,#N/A,FALSE,"WELDER.XLS"}</definedName>
    <definedName name="_____kvs5_3" hidden="1">{#N/A,#N/A,FALSE,"COVER.XLS";#N/A,#N/A,FALSE,"RACT1.XLS";#N/A,#N/A,FALSE,"RACT2.XLS";#N/A,#N/A,FALSE,"ECCMP";#N/A,#N/A,FALSE,"WELDER.XLS"}</definedName>
    <definedName name="_____kvs5_4" hidden="1">{#N/A,#N/A,FALSE,"COVER.XLS";#N/A,#N/A,FALSE,"RACT1.XLS";#N/A,#N/A,FALSE,"RACT2.XLS";#N/A,#N/A,FALSE,"ECCMP";#N/A,#N/A,FALSE,"WELDER.XLS"}</definedName>
    <definedName name="_____kvs5_5" hidden="1">{#N/A,#N/A,FALSE,"COVER.XLS";#N/A,#N/A,FALSE,"RACT1.XLS";#N/A,#N/A,FALSE,"RACT2.XLS";#N/A,#N/A,FALSE,"ECCMP";#N/A,#N/A,FALSE,"WELDER.XLS"}</definedName>
    <definedName name="_____kvs7" hidden="1">{#N/A,#N/A,FALSE,"COVER1.XLS ";#N/A,#N/A,FALSE,"RACT1.XLS";#N/A,#N/A,FALSE,"RACT2.XLS";#N/A,#N/A,FALSE,"ECCMP";#N/A,#N/A,FALSE,"WELDER.XLS"}</definedName>
    <definedName name="_____kvs7_1" hidden="1">{#N/A,#N/A,FALSE,"COVER1.XLS ";#N/A,#N/A,FALSE,"RACT1.XLS";#N/A,#N/A,FALSE,"RACT2.XLS";#N/A,#N/A,FALSE,"ECCMP";#N/A,#N/A,FALSE,"WELDER.XLS"}</definedName>
    <definedName name="_____kvs7_2" hidden="1">{#N/A,#N/A,FALSE,"COVER1.XLS ";#N/A,#N/A,FALSE,"RACT1.XLS";#N/A,#N/A,FALSE,"RACT2.XLS";#N/A,#N/A,FALSE,"ECCMP";#N/A,#N/A,FALSE,"WELDER.XLS"}</definedName>
    <definedName name="_____kvs7_3" hidden="1">{#N/A,#N/A,FALSE,"COVER1.XLS ";#N/A,#N/A,FALSE,"RACT1.XLS";#N/A,#N/A,FALSE,"RACT2.XLS";#N/A,#N/A,FALSE,"ECCMP";#N/A,#N/A,FALSE,"WELDER.XLS"}</definedName>
    <definedName name="_____kvs7_4" hidden="1">{#N/A,#N/A,FALSE,"COVER1.XLS ";#N/A,#N/A,FALSE,"RACT1.XLS";#N/A,#N/A,FALSE,"RACT2.XLS";#N/A,#N/A,FALSE,"ECCMP";#N/A,#N/A,FALSE,"WELDER.XLS"}</definedName>
    <definedName name="_____kvs7_5" hidden="1">{#N/A,#N/A,FALSE,"COVER1.XLS ";#N/A,#N/A,FALSE,"RACT1.XLS";#N/A,#N/A,FALSE,"RACT2.XLS";#N/A,#N/A,FALSE,"ECCMP";#N/A,#N/A,FALSE,"WELDER.XLS"}</definedName>
    <definedName name="_____kvs8" hidden="1">{#N/A,#N/A,FALSE,"COVER1.XLS ";#N/A,#N/A,FALSE,"RACT1.XLS";#N/A,#N/A,FALSE,"RACT2.XLS";#N/A,#N/A,FALSE,"ECCMP";#N/A,#N/A,FALSE,"WELDER.XLS"}</definedName>
    <definedName name="_____kvs8_1" hidden="1">{#N/A,#N/A,FALSE,"COVER1.XLS ";#N/A,#N/A,FALSE,"RACT1.XLS";#N/A,#N/A,FALSE,"RACT2.XLS";#N/A,#N/A,FALSE,"ECCMP";#N/A,#N/A,FALSE,"WELDER.XLS"}</definedName>
    <definedName name="_____kvs8_2" hidden="1">{#N/A,#N/A,FALSE,"COVER1.XLS ";#N/A,#N/A,FALSE,"RACT1.XLS";#N/A,#N/A,FALSE,"RACT2.XLS";#N/A,#N/A,FALSE,"ECCMP";#N/A,#N/A,FALSE,"WELDER.XLS"}</definedName>
    <definedName name="_____kvs8_3" hidden="1">{#N/A,#N/A,FALSE,"COVER1.XLS ";#N/A,#N/A,FALSE,"RACT1.XLS";#N/A,#N/A,FALSE,"RACT2.XLS";#N/A,#N/A,FALSE,"ECCMP";#N/A,#N/A,FALSE,"WELDER.XLS"}</definedName>
    <definedName name="_____kvs8_4" hidden="1">{#N/A,#N/A,FALSE,"COVER1.XLS ";#N/A,#N/A,FALSE,"RACT1.XLS";#N/A,#N/A,FALSE,"RACT2.XLS";#N/A,#N/A,FALSE,"ECCMP";#N/A,#N/A,FALSE,"WELDER.XLS"}</definedName>
    <definedName name="_____kvs8_5" hidden="1">{#N/A,#N/A,FALSE,"COVER1.XLS ";#N/A,#N/A,FALSE,"RACT1.XLS";#N/A,#N/A,FALSE,"RACT2.XLS";#N/A,#N/A,FALSE,"ECCMP";#N/A,#N/A,FALSE,"WELDER.XLS"}</definedName>
    <definedName name="_____KVS9" hidden="1">{#N/A,#N/A,FALSE,"COVER1.XLS ";#N/A,#N/A,FALSE,"RACT1.XLS";#N/A,#N/A,FALSE,"RACT2.XLS";#N/A,#N/A,FALSE,"ECCMP";#N/A,#N/A,FALSE,"WELDER.XLS"}</definedName>
    <definedName name="_____KVS9_1" hidden="1">{#N/A,#N/A,FALSE,"COVER1.XLS ";#N/A,#N/A,FALSE,"RACT1.XLS";#N/A,#N/A,FALSE,"RACT2.XLS";#N/A,#N/A,FALSE,"ECCMP";#N/A,#N/A,FALSE,"WELDER.XLS"}</definedName>
    <definedName name="_____KVS9_2" hidden="1">{#N/A,#N/A,FALSE,"COVER1.XLS ";#N/A,#N/A,FALSE,"RACT1.XLS";#N/A,#N/A,FALSE,"RACT2.XLS";#N/A,#N/A,FALSE,"ECCMP";#N/A,#N/A,FALSE,"WELDER.XLS"}</definedName>
    <definedName name="_____KVS9_3" hidden="1">{#N/A,#N/A,FALSE,"COVER1.XLS ";#N/A,#N/A,FALSE,"RACT1.XLS";#N/A,#N/A,FALSE,"RACT2.XLS";#N/A,#N/A,FALSE,"ECCMP";#N/A,#N/A,FALSE,"WELDER.XLS"}</definedName>
    <definedName name="_____KVS9_4" hidden="1">{#N/A,#N/A,FALSE,"COVER1.XLS ";#N/A,#N/A,FALSE,"RACT1.XLS";#N/A,#N/A,FALSE,"RACT2.XLS";#N/A,#N/A,FALSE,"ECCMP";#N/A,#N/A,FALSE,"WELDER.XLS"}</definedName>
    <definedName name="_____KVS9_5" hidden="1">{#N/A,#N/A,FALSE,"COVER1.XLS ";#N/A,#N/A,FALSE,"RACT1.XLS";#N/A,#N/A,FALSE,"RACT2.XLS";#N/A,#N/A,FALSE,"ECCMP";#N/A,#N/A,FALSE,"WELDER.XLS"}</definedName>
    <definedName name="_____l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l2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l2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l2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l2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l2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lk1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lk1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lk1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lk1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lk1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ns1" hidden="1">{#N/A,#N/A,FALSE,"COVER1.XLS ";#N/A,#N/A,FALSE,"RACT1.XLS";#N/A,#N/A,FALSE,"RACT2.XLS";#N/A,#N/A,FALSE,"ECCMP";#N/A,#N/A,FALSE,"WELDER.XLS"}</definedName>
    <definedName name="_____ns1_1" hidden="1">{#N/A,#N/A,FALSE,"COVER1.XLS ";#N/A,#N/A,FALSE,"RACT1.XLS";#N/A,#N/A,FALSE,"RACT2.XLS";#N/A,#N/A,FALSE,"ECCMP";#N/A,#N/A,FALSE,"WELDER.XLS"}</definedName>
    <definedName name="_____ns1_2" hidden="1">{#N/A,#N/A,FALSE,"COVER1.XLS ";#N/A,#N/A,FALSE,"RACT1.XLS";#N/A,#N/A,FALSE,"RACT2.XLS";#N/A,#N/A,FALSE,"ECCMP";#N/A,#N/A,FALSE,"WELDER.XLS"}</definedName>
    <definedName name="_____ns1_3" hidden="1">{#N/A,#N/A,FALSE,"COVER1.XLS ";#N/A,#N/A,FALSE,"RACT1.XLS";#N/A,#N/A,FALSE,"RACT2.XLS";#N/A,#N/A,FALSE,"ECCMP";#N/A,#N/A,FALSE,"WELDER.XLS"}</definedName>
    <definedName name="_____ns1_4" hidden="1">{#N/A,#N/A,FALSE,"COVER1.XLS ";#N/A,#N/A,FALSE,"RACT1.XLS";#N/A,#N/A,FALSE,"RACT2.XLS";#N/A,#N/A,FALSE,"ECCMP";#N/A,#N/A,FALSE,"WELDER.XLS"}</definedName>
    <definedName name="_____ns1_5" hidden="1">{#N/A,#N/A,FALSE,"COVER1.XLS ";#N/A,#N/A,FALSE,"RACT1.XLS";#N/A,#N/A,FALSE,"RACT2.XLS";#N/A,#N/A,FALSE,"ECCMP";#N/A,#N/A,FALSE,"WELDER.XLS"}</definedName>
    <definedName name="_____PRN1" hidden="1">{#N/A,#N/A,FALSE,"COVER.XLS";#N/A,#N/A,FALSE,"RACT1.XLS";#N/A,#N/A,FALSE,"RACT2.XLS";#N/A,#N/A,FALSE,"ECCMP";#N/A,#N/A,FALSE,"WELDER.XLS"}</definedName>
    <definedName name="_____q2" hidden="1">{#N/A,#N/A,FALSE,"COVER1.XLS ";#N/A,#N/A,FALSE,"RACT1.XLS";#N/A,#N/A,FALSE,"RACT2.XLS";#N/A,#N/A,FALSE,"ECCMP";#N/A,#N/A,FALSE,"WELDER.XLS"}</definedName>
    <definedName name="_____q2_1" hidden="1">{#N/A,#N/A,FALSE,"COVER1.XLS ";#N/A,#N/A,FALSE,"RACT1.XLS";#N/A,#N/A,FALSE,"RACT2.XLS";#N/A,#N/A,FALSE,"ECCMP";#N/A,#N/A,FALSE,"WELDER.XLS"}</definedName>
    <definedName name="_____q2_2" hidden="1">{#N/A,#N/A,FALSE,"COVER1.XLS ";#N/A,#N/A,FALSE,"RACT1.XLS";#N/A,#N/A,FALSE,"RACT2.XLS";#N/A,#N/A,FALSE,"ECCMP";#N/A,#N/A,FALSE,"WELDER.XLS"}</definedName>
    <definedName name="_____q2_3" hidden="1">{#N/A,#N/A,FALSE,"COVER1.XLS ";#N/A,#N/A,FALSE,"RACT1.XLS";#N/A,#N/A,FALSE,"RACT2.XLS";#N/A,#N/A,FALSE,"ECCMP";#N/A,#N/A,FALSE,"WELDER.XLS"}</definedName>
    <definedName name="_____q2_4" hidden="1">{#N/A,#N/A,FALSE,"COVER1.XLS ";#N/A,#N/A,FALSE,"RACT1.XLS";#N/A,#N/A,FALSE,"RACT2.XLS";#N/A,#N/A,FALSE,"ECCMP";#N/A,#N/A,FALSE,"WELDER.XLS"}</definedName>
    <definedName name="_____q2_5" hidden="1">{#N/A,#N/A,FALSE,"COVER1.XLS ";#N/A,#N/A,FALSE,"RACT1.XLS";#N/A,#N/A,FALSE,"RACT2.XLS";#N/A,#N/A,FALSE,"ECCMP";#N/A,#N/A,FALSE,"WELDER.XLS"}</definedName>
    <definedName name="_____t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t1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t1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t1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t1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t1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tr1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tr1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tr1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tr1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tr1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w2" hidden="1">{#N/A,#N/A,FALSE,"17MAY";#N/A,#N/A,FALSE,"24MAY"}</definedName>
    <definedName name="_____w2_1" hidden="1">{#N/A,#N/A,FALSE,"17MAY";#N/A,#N/A,FALSE,"24MAY"}</definedName>
    <definedName name="_____w2_2" hidden="1">{#N/A,#N/A,FALSE,"17MAY";#N/A,#N/A,FALSE,"24MAY"}</definedName>
    <definedName name="_____w2_3" hidden="1">{#N/A,#N/A,FALSE,"17MAY";#N/A,#N/A,FALSE,"24MAY"}</definedName>
    <definedName name="_____w2_4" hidden="1">{#N/A,#N/A,FALSE,"17MAY";#N/A,#N/A,FALSE,"24MAY"}</definedName>
    <definedName name="_____w2_5" hidden="1">{#N/A,#N/A,FALSE,"17MAY";#N/A,#N/A,FALSE,"24MAY"}</definedName>
    <definedName name="___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wrn1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wrn1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wrn1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wrn1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wrn1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WRN2" hidden="1">{#N/A,#N/A,FALSE,"COVER1.XLS ";#N/A,#N/A,FALSE,"RACT1.XLS";#N/A,#N/A,FALSE,"RACT2.XLS";#N/A,#N/A,FALSE,"ECCMP";#N/A,#N/A,FALSE,"WELDER.XLS"}</definedName>
    <definedName name="_____WRN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__abc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____dk1" hidden="1">{#N/A,#N/A,FALSE,"COVER.XLS";#N/A,#N/A,FALSE,"RACT1.XLS";#N/A,#N/A,FALSE,"RACT2.XLS";#N/A,#N/A,FALSE,"ECCMP";#N/A,#N/A,FALSE,"WELDER.XLS"}</definedName>
    <definedName name="____dk1_1" hidden="1">{#N/A,#N/A,FALSE,"COVER.XLS";#N/A,#N/A,FALSE,"RACT1.XLS";#N/A,#N/A,FALSE,"RACT2.XLS";#N/A,#N/A,FALSE,"ECCMP";#N/A,#N/A,FALSE,"WELDER.XLS"}</definedName>
    <definedName name="____dk1_2" hidden="1">{#N/A,#N/A,FALSE,"COVER.XLS";#N/A,#N/A,FALSE,"RACT1.XLS";#N/A,#N/A,FALSE,"RACT2.XLS";#N/A,#N/A,FALSE,"ECCMP";#N/A,#N/A,FALSE,"WELDER.XLS"}</definedName>
    <definedName name="____dk1_3" hidden="1">{#N/A,#N/A,FALSE,"COVER.XLS";#N/A,#N/A,FALSE,"RACT1.XLS";#N/A,#N/A,FALSE,"RACT2.XLS";#N/A,#N/A,FALSE,"ECCMP";#N/A,#N/A,FALSE,"WELDER.XLS"}</definedName>
    <definedName name="____dk1_4" hidden="1">{#N/A,#N/A,FALSE,"COVER.XLS";#N/A,#N/A,FALSE,"RACT1.XLS";#N/A,#N/A,FALSE,"RACT2.XLS";#N/A,#N/A,FALSE,"ECCMP";#N/A,#N/A,FALSE,"WELDER.XLS"}</definedName>
    <definedName name="____dk1_5" hidden="1">{#N/A,#N/A,FALSE,"COVER.XLS";#N/A,#N/A,FALSE,"RACT1.XLS";#N/A,#N/A,FALSE,"RACT2.XLS";#N/A,#N/A,FALSE,"ECCMP";#N/A,#N/A,FALSE,"WELDER.XLS"}</definedName>
    <definedName name="____k8" hidden="1">{#N/A,#N/A,FALSE,"COVER1.XLS ";#N/A,#N/A,FALSE,"RACT1.XLS";#N/A,#N/A,FALSE,"RACT2.XLS";#N/A,#N/A,FALSE,"ECCMP";#N/A,#N/A,FALSE,"WELDER.XLS"}</definedName>
    <definedName name="____k8_1" hidden="1">{#N/A,#N/A,FALSE,"COVER1.XLS ";#N/A,#N/A,FALSE,"RACT1.XLS";#N/A,#N/A,FALSE,"RACT2.XLS";#N/A,#N/A,FALSE,"ECCMP";#N/A,#N/A,FALSE,"WELDER.XLS"}</definedName>
    <definedName name="____k8_2" hidden="1">{#N/A,#N/A,FALSE,"COVER1.XLS ";#N/A,#N/A,FALSE,"RACT1.XLS";#N/A,#N/A,FALSE,"RACT2.XLS";#N/A,#N/A,FALSE,"ECCMP";#N/A,#N/A,FALSE,"WELDER.XLS"}</definedName>
    <definedName name="____k8_3" hidden="1">{#N/A,#N/A,FALSE,"COVER1.XLS ";#N/A,#N/A,FALSE,"RACT1.XLS";#N/A,#N/A,FALSE,"RACT2.XLS";#N/A,#N/A,FALSE,"ECCMP";#N/A,#N/A,FALSE,"WELDER.XLS"}</definedName>
    <definedName name="____k8_4" hidden="1">{#N/A,#N/A,FALSE,"COVER1.XLS ";#N/A,#N/A,FALSE,"RACT1.XLS";#N/A,#N/A,FALSE,"RACT2.XLS";#N/A,#N/A,FALSE,"ECCMP";#N/A,#N/A,FALSE,"WELDER.XLS"}</definedName>
    <definedName name="____k8_5" hidden="1">{#N/A,#N/A,FALSE,"COVER1.XLS ";#N/A,#N/A,FALSE,"RACT1.XLS";#N/A,#N/A,FALSE,"RACT2.XLS";#N/A,#N/A,FALSE,"ECCMP";#N/A,#N/A,FALSE,"WELDER.XLS"}</definedName>
    <definedName name="____kv2" hidden="1">{#N/A,#N/A,FALSE,"COVER1.XLS ";#N/A,#N/A,FALSE,"RACT1.XLS";#N/A,#N/A,FALSE,"RACT2.XLS";#N/A,#N/A,FALSE,"ECCMP";#N/A,#N/A,FALSE,"WELDER.XLS"}</definedName>
    <definedName name="____kvs1" hidden="1">{#N/A,#N/A,FALSE,"COVER1.XLS ";#N/A,#N/A,FALSE,"RACT1.XLS";#N/A,#N/A,FALSE,"RACT2.XLS";#N/A,#N/A,FALSE,"ECCMP";#N/A,#N/A,FALSE,"WELDER.XLS"}</definedName>
    <definedName name="____kvs1_1" hidden="1">{#N/A,#N/A,FALSE,"COVER1.XLS ";#N/A,#N/A,FALSE,"RACT1.XLS";#N/A,#N/A,FALSE,"RACT2.XLS";#N/A,#N/A,FALSE,"ECCMP";#N/A,#N/A,FALSE,"WELDER.XLS"}</definedName>
    <definedName name="____kvs1_2" hidden="1">{#N/A,#N/A,FALSE,"COVER1.XLS ";#N/A,#N/A,FALSE,"RACT1.XLS";#N/A,#N/A,FALSE,"RACT2.XLS";#N/A,#N/A,FALSE,"ECCMP";#N/A,#N/A,FALSE,"WELDER.XLS"}</definedName>
    <definedName name="____kvs1_3" hidden="1">{#N/A,#N/A,FALSE,"COVER1.XLS ";#N/A,#N/A,FALSE,"RACT1.XLS";#N/A,#N/A,FALSE,"RACT2.XLS";#N/A,#N/A,FALSE,"ECCMP";#N/A,#N/A,FALSE,"WELDER.XLS"}</definedName>
    <definedName name="____kvs1_4" hidden="1">{#N/A,#N/A,FALSE,"COVER1.XLS ";#N/A,#N/A,FALSE,"RACT1.XLS";#N/A,#N/A,FALSE,"RACT2.XLS";#N/A,#N/A,FALSE,"ECCMP";#N/A,#N/A,FALSE,"WELDER.XLS"}</definedName>
    <definedName name="____kvs1_5" hidden="1">{#N/A,#N/A,FALSE,"COVER1.XLS ";#N/A,#N/A,FALSE,"RACT1.XLS";#N/A,#N/A,FALSE,"RACT2.XLS";#N/A,#N/A,FALSE,"ECCMP";#N/A,#N/A,FALSE,"WELDER.XLS"}</definedName>
    <definedName name="____kvs2" hidden="1">{#N/A,#N/A,FALSE,"COVER1.XLS ";#N/A,#N/A,FALSE,"RACT1.XLS";#N/A,#N/A,FALSE,"RACT2.XLS";#N/A,#N/A,FALSE,"ECCMP";#N/A,#N/A,FALSE,"WELDER.XLS"}</definedName>
    <definedName name="____kvs2_1" hidden="1">{#N/A,#N/A,FALSE,"COVER1.XLS ";#N/A,#N/A,FALSE,"RACT1.XLS";#N/A,#N/A,FALSE,"RACT2.XLS";#N/A,#N/A,FALSE,"ECCMP";#N/A,#N/A,FALSE,"WELDER.XLS"}</definedName>
    <definedName name="____kvs2_2" hidden="1">{#N/A,#N/A,FALSE,"COVER1.XLS ";#N/A,#N/A,FALSE,"RACT1.XLS";#N/A,#N/A,FALSE,"RACT2.XLS";#N/A,#N/A,FALSE,"ECCMP";#N/A,#N/A,FALSE,"WELDER.XLS"}</definedName>
    <definedName name="____kvs2_3" hidden="1">{#N/A,#N/A,FALSE,"COVER1.XLS ";#N/A,#N/A,FALSE,"RACT1.XLS";#N/A,#N/A,FALSE,"RACT2.XLS";#N/A,#N/A,FALSE,"ECCMP";#N/A,#N/A,FALSE,"WELDER.XLS"}</definedName>
    <definedName name="____kvs2_4" hidden="1">{#N/A,#N/A,FALSE,"COVER1.XLS ";#N/A,#N/A,FALSE,"RACT1.XLS";#N/A,#N/A,FALSE,"RACT2.XLS";#N/A,#N/A,FALSE,"ECCMP";#N/A,#N/A,FALSE,"WELDER.XLS"}</definedName>
    <definedName name="____kvs2_5" hidden="1">{#N/A,#N/A,FALSE,"COVER1.XLS ";#N/A,#N/A,FALSE,"RACT1.XLS";#N/A,#N/A,FALSE,"RACT2.XLS";#N/A,#N/A,FALSE,"ECCMP";#N/A,#N/A,FALSE,"WELDER.XLS"}</definedName>
    <definedName name="____kvs5" hidden="1">{#N/A,#N/A,FALSE,"COVER.XLS";#N/A,#N/A,FALSE,"RACT1.XLS";#N/A,#N/A,FALSE,"RACT2.XLS";#N/A,#N/A,FALSE,"ECCMP";#N/A,#N/A,FALSE,"WELDER.XLS"}</definedName>
    <definedName name="____kvs5_1" hidden="1">{#N/A,#N/A,FALSE,"COVER.XLS";#N/A,#N/A,FALSE,"RACT1.XLS";#N/A,#N/A,FALSE,"RACT2.XLS";#N/A,#N/A,FALSE,"ECCMP";#N/A,#N/A,FALSE,"WELDER.XLS"}</definedName>
    <definedName name="____kvs5_2" hidden="1">{#N/A,#N/A,FALSE,"COVER.XLS";#N/A,#N/A,FALSE,"RACT1.XLS";#N/A,#N/A,FALSE,"RACT2.XLS";#N/A,#N/A,FALSE,"ECCMP";#N/A,#N/A,FALSE,"WELDER.XLS"}</definedName>
    <definedName name="____kvs5_3" hidden="1">{#N/A,#N/A,FALSE,"COVER.XLS";#N/A,#N/A,FALSE,"RACT1.XLS";#N/A,#N/A,FALSE,"RACT2.XLS";#N/A,#N/A,FALSE,"ECCMP";#N/A,#N/A,FALSE,"WELDER.XLS"}</definedName>
    <definedName name="____kvs5_4" hidden="1">{#N/A,#N/A,FALSE,"COVER.XLS";#N/A,#N/A,FALSE,"RACT1.XLS";#N/A,#N/A,FALSE,"RACT2.XLS";#N/A,#N/A,FALSE,"ECCMP";#N/A,#N/A,FALSE,"WELDER.XLS"}</definedName>
    <definedName name="____kvs5_5" hidden="1">{#N/A,#N/A,FALSE,"COVER.XLS";#N/A,#N/A,FALSE,"RACT1.XLS";#N/A,#N/A,FALSE,"RACT2.XLS";#N/A,#N/A,FALSE,"ECCMP";#N/A,#N/A,FALSE,"WELDER.XLS"}</definedName>
    <definedName name="____kvs7" hidden="1">{#N/A,#N/A,FALSE,"COVER1.XLS ";#N/A,#N/A,FALSE,"RACT1.XLS";#N/A,#N/A,FALSE,"RACT2.XLS";#N/A,#N/A,FALSE,"ECCMP";#N/A,#N/A,FALSE,"WELDER.XLS"}</definedName>
    <definedName name="____kvs7_1" hidden="1">{#N/A,#N/A,FALSE,"COVER1.XLS ";#N/A,#N/A,FALSE,"RACT1.XLS";#N/A,#N/A,FALSE,"RACT2.XLS";#N/A,#N/A,FALSE,"ECCMP";#N/A,#N/A,FALSE,"WELDER.XLS"}</definedName>
    <definedName name="____kvs7_2" hidden="1">{#N/A,#N/A,FALSE,"COVER1.XLS ";#N/A,#N/A,FALSE,"RACT1.XLS";#N/A,#N/A,FALSE,"RACT2.XLS";#N/A,#N/A,FALSE,"ECCMP";#N/A,#N/A,FALSE,"WELDER.XLS"}</definedName>
    <definedName name="____kvs7_3" hidden="1">{#N/A,#N/A,FALSE,"COVER1.XLS ";#N/A,#N/A,FALSE,"RACT1.XLS";#N/A,#N/A,FALSE,"RACT2.XLS";#N/A,#N/A,FALSE,"ECCMP";#N/A,#N/A,FALSE,"WELDER.XLS"}</definedName>
    <definedName name="____kvs7_4" hidden="1">{#N/A,#N/A,FALSE,"COVER1.XLS ";#N/A,#N/A,FALSE,"RACT1.XLS";#N/A,#N/A,FALSE,"RACT2.XLS";#N/A,#N/A,FALSE,"ECCMP";#N/A,#N/A,FALSE,"WELDER.XLS"}</definedName>
    <definedName name="____kvs7_5" hidden="1">{#N/A,#N/A,FALSE,"COVER1.XLS ";#N/A,#N/A,FALSE,"RACT1.XLS";#N/A,#N/A,FALSE,"RACT2.XLS";#N/A,#N/A,FALSE,"ECCMP";#N/A,#N/A,FALSE,"WELDER.XLS"}</definedName>
    <definedName name="____kvs8" hidden="1">{#N/A,#N/A,FALSE,"COVER1.XLS ";#N/A,#N/A,FALSE,"RACT1.XLS";#N/A,#N/A,FALSE,"RACT2.XLS";#N/A,#N/A,FALSE,"ECCMP";#N/A,#N/A,FALSE,"WELDER.XLS"}</definedName>
    <definedName name="____kvs8_1" hidden="1">{#N/A,#N/A,FALSE,"COVER1.XLS ";#N/A,#N/A,FALSE,"RACT1.XLS";#N/A,#N/A,FALSE,"RACT2.XLS";#N/A,#N/A,FALSE,"ECCMP";#N/A,#N/A,FALSE,"WELDER.XLS"}</definedName>
    <definedName name="____kvs8_2" hidden="1">{#N/A,#N/A,FALSE,"COVER1.XLS ";#N/A,#N/A,FALSE,"RACT1.XLS";#N/A,#N/A,FALSE,"RACT2.XLS";#N/A,#N/A,FALSE,"ECCMP";#N/A,#N/A,FALSE,"WELDER.XLS"}</definedName>
    <definedName name="____kvs8_3" hidden="1">{#N/A,#N/A,FALSE,"COVER1.XLS ";#N/A,#N/A,FALSE,"RACT1.XLS";#N/A,#N/A,FALSE,"RACT2.XLS";#N/A,#N/A,FALSE,"ECCMP";#N/A,#N/A,FALSE,"WELDER.XLS"}</definedName>
    <definedName name="____kvs8_4" hidden="1">{#N/A,#N/A,FALSE,"COVER1.XLS ";#N/A,#N/A,FALSE,"RACT1.XLS";#N/A,#N/A,FALSE,"RACT2.XLS";#N/A,#N/A,FALSE,"ECCMP";#N/A,#N/A,FALSE,"WELDER.XLS"}</definedName>
    <definedName name="____kvs8_5" hidden="1">{#N/A,#N/A,FALSE,"COVER1.XLS ";#N/A,#N/A,FALSE,"RACT1.XLS";#N/A,#N/A,FALSE,"RACT2.XLS";#N/A,#N/A,FALSE,"ECCMP";#N/A,#N/A,FALSE,"WELDER.XLS"}</definedName>
    <definedName name="____KVS9" hidden="1">{#N/A,#N/A,FALSE,"COVER1.XLS ";#N/A,#N/A,FALSE,"RACT1.XLS";#N/A,#N/A,FALSE,"RACT2.XLS";#N/A,#N/A,FALSE,"ECCMP";#N/A,#N/A,FALSE,"WELDER.XLS"}</definedName>
    <definedName name="____KVS9_1" hidden="1">{#N/A,#N/A,FALSE,"COVER1.XLS ";#N/A,#N/A,FALSE,"RACT1.XLS";#N/A,#N/A,FALSE,"RACT2.XLS";#N/A,#N/A,FALSE,"ECCMP";#N/A,#N/A,FALSE,"WELDER.XLS"}</definedName>
    <definedName name="____KVS9_2" hidden="1">{#N/A,#N/A,FALSE,"COVER1.XLS ";#N/A,#N/A,FALSE,"RACT1.XLS";#N/A,#N/A,FALSE,"RACT2.XLS";#N/A,#N/A,FALSE,"ECCMP";#N/A,#N/A,FALSE,"WELDER.XLS"}</definedName>
    <definedName name="____KVS9_3" hidden="1">{#N/A,#N/A,FALSE,"COVER1.XLS ";#N/A,#N/A,FALSE,"RACT1.XLS";#N/A,#N/A,FALSE,"RACT2.XLS";#N/A,#N/A,FALSE,"ECCMP";#N/A,#N/A,FALSE,"WELDER.XLS"}</definedName>
    <definedName name="____KVS9_4" hidden="1">{#N/A,#N/A,FALSE,"COVER1.XLS ";#N/A,#N/A,FALSE,"RACT1.XLS";#N/A,#N/A,FALSE,"RACT2.XLS";#N/A,#N/A,FALSE,"ECCMP";#N/A,#N/A,FALSE,"WELDER.XLS"}</definedName>
    <definedName name="____KVS9_5" hidden="1">{#N/A,#N/A,FALSE,"COVER1.XLS ";#N/A,#N/A,FALSE,"RACT1.XLS";#N/A,#N/A,FALSE,"RACT2.XLS";#N/A,#N/A,FALSE,"ECCMP";#N/A,#N/A,FALSE,"WELDER.XLS"}</definedName>
    <definedName name="____l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l2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l2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l2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l2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l2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lk1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lk1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lk1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lk1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lk1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ns1" hidden="1">{#N/A,#N/A,FALSE,"COVER1.XLS ";#N/A,#N/A,FALSE,"RACT1.XLS";#N/A,#N/A,FALSE,"RACT2.XLS";#N/A,#N/A,FALSE,"ECCMP";#N/A,#N/A,FALSE,"WELDER.XLS"}</definedName>
    <definedName name="____ns1_1" hidden="1">{#N/A,#N/A,FALSE,"COVER1.XLS ";#N/A,#N/A,FALSE,"RACT1.XLS";#N/A,#N/A,FALSE,"RACT2.XLS";#N/A,#N/A,FALSE,"ECCMP";#N/A,#N/A,FALSE,"WELDER.XLS"}</definedName>
    <definedName name="____ns1_2" hidden="1">{#N/A,#N/A,FALSE,"COVER1.XLS ";#N/A,#N/A,FALSE,"RACT1.XLS";#N/A,#N/A,FALSE,"RACT2.XLS";#N/A,#N/A,FALSE,"ECCMP";#N/A,#N/A,FALSE,"WELDER.XLS"}</definedName>
    <definedName name="____ns1_3" hidden="1">{#N/A,#N/A,FALSE,"COVER1.XLS ";#N/A,#N/A,FALSE,"RACT1.XLS";#N/A,#N/A,FALSE,"RACT2.XLS";#N/A,#N/A,FALSE,"ECCMP";#N/A,#N/A,FALSE,"WELDER.XLS"}</definedName>
    <definedName name="____ns1_4" hidden="1">{#N/A,#N/A,FALSE,"COVER1.XLS ";#N/A,#N/A,FALSE,"RACT1.XLS";#N/A,#N/A,FALSE,"RACT2.XLS";#N/A,#N/A,FALSE,"ECCMP";#N/A,#N/A,FALSE,"WELDER.XLS"}</definedName>
    <definedName name="____ns1_5" hidden="1">{#N/A,#N/A,FALSE,"COVER1.XLS ";#N/A,#N/A,FALSE,"RACT1.XLS";#N/A,#N/A,FALSE,"RACT2.XLS";#N/A,#N/A,FALSE,"ECCMP";#N/A,#N/A,FALSE,"WELDER.XLS"}</definedName>
    <definedName name="____PRN1" hidden="1">{#N/A,#N/A,FALSE,"COVER.XLS";#N/A,#N/A,FALSE,"RACT1.XLS";#N/A,#N/A,FALSE,"RACT2.XLS";#N/A,#N/A,FALSE,"ECCMP";#N/A,#N/A,FALSE,"WELDER.XLS"}</definedName>
    <definedName name="____q2" hidden="1">{#N/A,#N/A,FALSE,"COVER1.XLS ";#N/A,#N/A,FALSE,"RACT1.XLS";#N/A,#N/A,FALSE,"RACT2.XLS";#N/A,#N/A,FALSE,"ECCMP";#N/A,#N/A,FALSE,"WELDER.XLS"}</definedName>
    <definedName name="____q2_1" hidden="1">{#N/A,#N/A,FALSE,"COVER1.XLS ";#N/A,#N/A,FALSE,"RACT1.XLS";#N/A,#N/A,FALSE,"RACT2.XLS";#N/A,#N/A,FALSE,"ECCMP";#N/A,#N/A,FALSE,"WELDER.XLS"}</definedName>
    <definedName name="____q2_2" hidden="1">{#N/A,#N/A,FALSE,"COVER1.XLS ";#N/A,#N/A,FALSE,"RACT1.XLS";#N/A,#N/A,FALSE,"RACT2.XLS";#N/A,#N/A,FALSE,"ECCMP";#N/A,#N/A,FALSE,"WELDER.XLS"}</definedName>
    <definedName name="____q2_3" hidden="1">{#N/A,#N/A,FALSE,"COVER1.XLS ";#N/A,#N/A,FALSE,"RACT1.XLS";#N/A,#N/A,FALSE,"RACT2.XLS";#N/A,#N/A,FALSE,"ECCMP";#N/A,#N/A,FALSE,"WELDER.XLS"}</definedName>
    <definedName name="____q2_4" hidden="1">{#N/A,#N/A,FALSE,"COVER1.XLS ";#N/A,#N/A,FALSE,"RACT1.XLS";#N/A,#N/A,FALSE,"RACT2.XLS";#N/A,#N/A,FALSE,"ECCMP";#N/A,#N/A,FALSE,"WELDER.XLS"}</definedName>
    <definedName name="____q2_5" hidden="1">{#N/A,#N/A,FALSE,"COVER1.XLS ";#N/A,#N/A,FALSE,"RACT1.XLS";#N/A,#N/A,FALSE,"RACT2.XLS";#N/A,#N/A,FALSE,"ECCMP";#N/A,#N/A,FALSE,"WELDER.XLS"}</definedName>
    <definedName name="____t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t1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t1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t1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t1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t1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tr1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tr1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tr1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tr1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tr1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w2" hidden="1">{#N/A,#N/A,FALSE,"17MAY";#N/A,#N/A,FALSE,"24MAY"}</definedName>
    <definedName name="____w2_1" hidden="1">{#N/A,#N/A,FALSE,"17MAY";#N/A,#N/A,FALSE,"24MAY"}</definedName>
    <definedName name="____w2_2" hidden="1">{#N/A,#N/A,FALSE,"17MAY";#N/A,#N/A,FALSE,"24MAY"}</definedName>
    <definedName name="____w2_3" hidden="1">{#N/A,#N/A,FALSE,"17MAY";#N/A,#N/A,FALSE,"24MAY"}</definedName>
    <definedName name="____w2_4" hidden="1">{#N/A,#N/A,FALSE,"17MAY";#N/A,#N/A,FALSE,"24MAY"}</definedName>
    <definedName name="____w2_5" hidden="1">{#N/A,#N/A,FALSE,"17MAY";#N/A,#N/A,FALSE,"24MAY"}</definedName>
    <definedName name="__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wrn1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wrn1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wrn1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wrn1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wrn1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WRN2" hidden="1">{#N/A,#N/A,FALSE,"COVER1.XLS ";#N/A,#N/A,FALSE,"RACT1.XLS";#N/A,#N/A,FALSE,"RACT2.XLS";#N/A,#N/A,FALSE,"ECCMP";#N/A,#N/A,FALSE,"WELDER.XLS"}</definedName>
    <definedName name="____WRN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_abc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___dk1" hidden="1">{#N/A,#N/A,FALSE,"COVER.XLS";#N/A,#N/A,FALSE,"RACT1.XLS";#N/A,#N/A,FALSE,"RACT2.XLS";#N/A,#N/A,FALSE,"ECCMP";#N/A,#N/A,FALSE,"WELDER.XLS"}</definedName>
    <definedName name="___dk1_1" hidden="1">{#N/A,#N/A,FALSE,"COVER.XLS";#N/A,#N/A,FALSE,"RACT1.XLS";#N/A,#N/A,FALSE,"RACT2.XLS";#N/A,#N/A,FALSE,"ECCMP";#N/A,#N/A,FALSE,"WELDER.XLS"}</definedName>
    <definedName name="___dk1_2" hidden="1">{#N/A,#N/A,FALSE,"COVER.XLS";#N/A,#N/A,FALSE,"RACT1.XLS";#N/A,#N/A,FALSE,"RACT2.XLS";#N/A,#N/A,FALSE,"ECCMP";#N/A,#N/A,FALSE,"WELDER.XLS"}</definedName>
    <definedName name="___dk1_3" hidden="1">{#N/A,#N/A,FALSE,"COVER.XLS";#N/A,#N/A,FALSE,"RACT1.XLS";#N/A,#N/A,FALSE,"RACT2.XLS";#N/A,#N/A,FALSE,"ECCMP";#N/A,#N/A,FALSE,"WELDER.XLS"}</definedName>
    <definedName name="___dk1_4" hidden="1">{#N/A,#N/A,FALSE,"COVER.XLS";#N/A,#N/A,FALSE,"RACT1.XLS";#N/A,#N/A,FALSE,"RACT2.XLS";#N/A,#N/A,FALSE,"ECCMP";#N/A,#N/A,FALSE,"WELDER.XLS"}</definedName>
    <definedName name="___dk1_5" hidden="1">{#N/A,#N/A,FALSE,"COVER.XLS";#N/A,#N/A,FALSE,"RACT1.XLS";#N/A,#N/A,FALSE,"RACT2.XLS";#N/A,#N/A,FALSE,"ECCMP";#N/A,#N/A,FALSE,"WELDER.XLS"}</definedName>
    <definedName name="___k8" hidden="1">{#N/A,#N/A,FALSE,"COVER1.XLS ";#N/A,#N/A,FALSE,"RACT1.XLS";#N/A,#N/A,FALSE,"RACT2.XLS";#N/A,#N/A,FALSE,"ECCMP";#N/A,#N/A,FALSE,"WELDER.XLS"}</definedName>
    <definedName name="___k8_1" hidden="1">{#N/A,#N/A,FALSE,"COVER1.XLS ";#N/A,#N/A,FALSE,"RACT1.XLS";#N/A,#N/A,FALSE,"RACT2.XLS";#N/A,#N/A,FALSE,"ECCMP";#N/A,#N/A,FALSE,"WELDER.XLS"}</definedName>
    <definedName name="___k8_2" hidden="1">{#N/A,#N/A,FALSE,"COVER1.XLS ";#N/A,#N/A,FALSE,"RACT1.XLS";#N/A,#N/A,FALSE,"RACT2.XLS";#N/A,#N/A,FALSE,"ECCMP";#N/A,#N/A,FALSE,"WELDER.XLS"}</definedName>
    <definedName name="___k8_3" hidden="1">{#N/A,#N/A,FALSE,"COVER1.XLS ";#N/A,#N/A,FALSE,"RACT1.XLS";#N/A,#N/A,FALSE,"RACT2.XLS";#N/A,#N/A,FALSE,"ECCMP";#N/A,#N/A,FALSE,"WELDER.XLS"}</definedName>
    <definedName name="___k8_4" hidden="1">{#N/A,#N/A,FALSE,"COVER1.XLS ";#N/A,#N/A,FALSE,"RACT1.XLS";#N/A,#N/A,FALSE,"RACT2.XLS";#N/A,#N/A,FALSE,"ECCMP";#N/A,#N/A,FALSE,"WELDER.XLS"}</definedName>
    <definedName name="___k8_5" hidden="1">{#N/A,#N/A,FALSE,"COVER1.XLS ";#N/A,#N/A,FALSE,"RACT1.XLS";#N/A,#N/A,FALSE,"RACT2.XLS";#N/A,#N/A,FALSE,"ECCMP";#N/A,#N/A,FALSE,"WELDER.XLS"}</definedName>
    <definedName name="___kv2" hidden="1">{#N/A,#N/A,FALSE,"COVER1.XLS ";#N/A,#N/A,FALSE,"RACT1.XLS";#N/A,#N/A,FALSE,"RACT2.XLS";#N/A,#N/A,FALSE,"ECCMP";#N/A,#N/A,FALSE,"WELDER.XLS"}</definedName>
    <definedName name="___kvs1" hidden="1">{#N/A,#N/A,FALSE,"COVER1.XLS ";#N/A,#N/A,FALSE,"RACT1.XLS";#N/A,#N/A,FALSE,"RACT2.XLS";#N/A,#N/A,FALSE,"ECCMP";#N/A,#N/A,FALSE,"WELDER.XLS"}</definedName>
    <definedName name="___kvs1_1" hidden="1">{#N/A,#N/A,FALSE,"COVER1.XLS ";#N/A,#N/A,FALSE,"RACT1.XLS";#N/A,#N/A,FALSE,"RACT2.XLS";#N/A,#N/A,FALSE,"ECCMP";#N/A,#N/A,FALSE,"WELDER.XLS"}</definedName>
    <definedName name="___kvs1_2" hidden="1">{#N/A,#N/A,FALSE,"COVER1.XLS ";#N/A,#N/A,FALSE,"RACT1.XLS";#N/A,#N/A,FALSE,"RACT2.XLS";#N/A,#N/A,FALSE,"ECCMP";#N/A,#N/A,FALSE,"WELDER.XLS"}</definedName>
    <definedName name="___kvs1_3" hidden="1">{#N/A,#N/A,FALSE,"COVER1.XLS ";#N/A,#N/A,FALSE,"RACT1.XLS";#N/A,#N/A,FALSE,"RACT2.XLS";#N/A,#N/A,FALSE,"ECCMP";#N/A,#N/A,FALSE,"WELDER.XLS"}</definedName>
    <definedName name="___kvs1_4" hidden="1">{#N/A,#N/A,FALSE,"COVER1.XLS ";#N/A,#N/A,FALSE,"RACT1.XLS";#N/A,#N/A,FALSE,"RACT2.XLS";#N/A,#N/A,FALSE,"ECCMP";#N/A,#N/A,FALSE,"WELDER.XLS"}</definedName>
    <definedName name="___kvs1_5" hidden="1">{#N/A,#N/A,FALSE,"COVER1.XLS ";#N/A,#N/A,FALSE,"RACT1.XLS";#N/A,#N/A,FALSE,"RACT2.XLS";#N/A,#N/A,FALSE,"ECCMP";#N/A,#N/A,FALSE,"WELDER.XLS"}</definedName>
    <definedName name="___kvs2" hidden="1">{#N/A,#N/A,FALSE,"COVER1.XLS ";#N/A,#N/A,FALSE,"RACT1.XLS";#N/A,#N/A,FALSE,"RACT2.XLS";#N/A,#N/A,FALSE,"ECCMP";#N/A,#N/A,FALSE,"WELDER.XLS"}</definedName>
    <definedName name="___kvs2_1" hidden="1">{#N/A,#N/A,FALSE,"COVER1.XLS ";#N/A,#N/A,FALSE,"RACT1.XLS";#N/A,#N/A,FALSE,"RACT2.XLS";#N/A,#N/A,FALSE,"ECCMP";#N/A,#N/A,FALSE,"WELDER.XLS"}</definedName>
    <definedName name="___kvs2_2" hidden="1">{#N/A,#N/A,FALSE,"COVER1.XLS ";#N/A,#N/A,FALSE,"RACT1.XLS";#N/A,#N/A,FALSE,"RACT2.XLS";#N/A,#N/A,FALSE,"ECCMP";#N/A,#N/A,FALSE,"WELDER.XLS"}</definedName>
    <definedName name="___kvs2_3" hidden="1">{#N/A,#N/A,FALSE,"COVER1.XLS ";#N/A,#N/A,FALSE,"RACT1.XLS";#N/A,#N/A,FALSE,"RACT2.XLS";#N/A,#N/A,FALSE,"ECCMP";#N/A,#N/A,FALSE,"WELDER.XLS"}</definedName>
    <definedName name="___kvs2_4" hidden="1">{#N/A,#N/A,FALSE,"COVER1.XLS ";#N/A,#N/A,FALSE,"RACT1.XLS";#N/A,#N/A,FALSE,"RACT2.XLS";#N/A,#N/A,FALSE,"ECCMP";#N/A,#N/A,FALSE,"WELDER.XLS"}</definedName>
    <definedName name="___kvs2_5" hidden="1">{#N/A,#N/A,FALSE,"COVER1.XLS ";#N/A,#N/A,FALSE,"RACT1.XLS";#N/A,#N/A,FALSE,"RACT2.XLS";#N/A,#N/A,FALSE,"ECCMP";#N/A,#N/A,FALSE,"WELDER.XLS"}</definedName>
    <definedName name="___kvs5" hidden="1">{#N/A,#N/A,FALSE,"COVER.XLS";#N/A,#N/A,FALSE,"RACT1.XLS";#N/A,#N/A,FALSE,"RACT2.XLS";#N/A,#N/A,FALSE,"ECCMP";#N/A,#N/A,FALSE,"WELDER.XLS"}</definedName>
    <definedName name="___kvs5_1" hidden="1">{#N/A,#N/A,FALSE,"COVER.XLS";#N/A,#N/A,FALSE,"RACT1.XLS";#N/A,#N/A,FALSE,"RACT2.XLS";#N/A,#N/A,FALSE,"ECCMP";#N/A,#N/A,FALSE,"WELDER.XLS"}</definedName>
    <definedName name="___kvs5_2" hidden="1">{#N/A,#N/A,FALSE,"COVER.XLS";#N/A,#N/A,FALSE,"RACT1.XLS";#N/A,#N/A,FALSE,"RACT2.XLS";#N/A,#N/A,FALSE,"ECCMP";#N/A,#N/A,FALSE,"WELDER.XLS"}</definedName>
    <definedName name="___kvs5_3" hidden="1">{#N/A,#N/A,FALSE,"COVER.XLS";#N/A,#N/A,FALSE,"RACT1.XLS";#N/A,#N/A,FALSE,"RACT2.XLS";#N/A,#N/A,FALSE,"ECCMP";#N/A,#N/A,FALSE,"WELDER.XLS"}</definedName>
    <definedName name="___kvs5_4" hidden="1">{#N/A,#N/A,FALSE,"COVER.XLS";#N/A,#N/A,FALSE,"RACT1.XLS";#N/A,#N/A,FALSE,"RACT2.XLS";#N/A,#N/A,FALSE,"ECCMP";#N/A,#N/A,FALSE,"WELDER.XLS"}</definedName>
    <definedName name="___kvs5_5" hidden="1">{#N/A,#N/A,FALSE,"COVER.XLS";#N/A,#N/A,FALSE,"RACT1.XLS";#N/A,#N/A,FALSE,"RACT2.XLS";#N/A,#N/A,FALSE,"ECCMP";#N/A,#N/A,FALSE,"WELDER.XLS"}</definedName>
    <definedName name="___kvs7" hidden="1">{#N/A,#N/A,FALSE,"COVER1.XLS ";#N/A,#N/A,FALSE,"RACT1.XLS";#N/A,#N/A,FALSE,"RACT2.XLS";#N/A,#N/A,FALSE,"ECCMP";#N/A,#N/A,FALSE,"WELDER.XLS"}</definedName>
    <definedName name="___kvs7_1" hidden="1">{#N/A,#N/A,FALSE,"COVER1.XLS ";#N/A,#N/A,FALSE,"RACT1.XLS";#N/A,#N/A,FALSE,"RACT2.XLS";#N/A,#N/A,FALSE,"ECCMP";#N/A,#N/A,FALSE,"WELDER.XLS"}</definedName>
    <definedName name="___kvs7_2" hidden="1">{#N/A,#N/A,FALSE,"COVER1.XLS ";#N/A,#N/A,FALSE,"RACT1.XLS";#N/A,#N/A,FALSE,"RACT2.XLS";#N/A,#N/A,FALSE,"ECCMP";#N/A,#N/A,FALSE,"WELDER.XLS"}</definedName>
    <definedName name="___kvs7_3" hidden="1">{#N/A,#N/A,FALSE,"COVER1.XLS ";#N/A,#N/A,FALSE,"RACT1.XLS";#N/A,#N/A,FALSE,"RACT2.XLS";#N/A,#N/A,FALSE,"ECCMP";#N/A,#N/A,FALSE,"WELDER.XLS"}</definedName>
    <definedName name="___kvs7_4" hidden="1">{#N/A,#N/A,FALSE,"COVER1.XLS ";#N/A,#N/A,FALSE,"RACT1.XLS";#N/A,#N/A,FALSE,"RACT2.XLS";#N/A,#N/A,FALSE,"ECCMP";#N/A,#N/A,FALSE,"WELDER.XLS"}</definedName>
    <definedName name="___kvs7_5" hidden="1">{#N/A,#N/A,FALSE,"COVER1.XLS ";#N/A,#N/A,FALSE,"RACT1.XLS";#N/A,#N/A,FALSE,"RACT2.XLS";#N/A,#N/A,FALSE,"ECCMP";#N/A,#N/A,FALSE,"WELDER.XLS"}</definedName>
    <definedName name="___kvs8" hidden="1">{#N/A,#N/A,FALSE,"COVER1.XLS ";#N/A,#N/A,FALSE,"RACT1.XLS";#N/A,#N/A,FALSE,"RACT2.XLS";#N/A,#N/A,FALSE,"ECCMP";#N/A,#N/A,FALSE,"WELDER.XLS"}</definedName>
    <definedName name="___kvs8_1" hidden="1">{#N/A,#N/A,FALSE,"COVER1.XLS ";#N/A,#N/A,FALSE,"RACT1.XLS";#N/A,#N/A,FALSE,"RACT2.XLS";#N/A,#N/A,FALSE,"ECCMP";#N/A,#N/A,FALSE,"WELDER.XLS"}</definedName>
    <definedName name="___kvs8_2" hidden="1">{#N/A,#N/A,FALSE,"COVER1.XLS ";#N/A,#N/A,FALSE,"RACT1.XLS";#N/A,#N/A,FALSE,"RACT2.XLS";#N/A,#N/A,FALSE,"ECCMP";#N/A,#N/A,FALSE,"WELDER.XLS"}</definedName>
    <definedName name="___kvs8_3" hidden="1">{#N/A,#N/A,FALSE,"COVER1.XLS ";#N/A,#N/A,FALSE,"RACT1.XLS";#N/A,#N/A,FALSE,"RACT2.XLS";#N/A,#N/A,FALSE,"ECCMP";#N/A,#N/A,FALSE,"WELDER.XLS"}</definedName>
    <definedName name="___kvs8_4" hidden="1">{#N/A,#N/A,FALSE,"COVER1.XLS ";#N/A,#N/A,FALSE,"RACT1.XLS";#N/A,#N/A,FALSE,"RACT2.XLS";#N/A,#N/A,FALSE,"ECCMP";#N/A,#N/A,FALSE,"WELDER.XLS"}</definedName>
    <definedName name="___kvs8_5" hidden="1">{#N/A,#N/A,FALSE,"COVER1.XLS ";#N/A,#N/A,FALSE,"RACT1.XLS";#N/A,#N/A,FALSE,"RACT2.XLS";#N/A,#N/A,FALSE,"ECCMP";#N/A,#N/A,FALSE,"WELDER.XLS"}</definedName>
    <definedName name="___KVS9" hidden="1">{#N/A,#N/A,FALSE,"COVER1.XLS ";#N/A,#N/A,FALSE,"RACT1.XLS";#N/A,#N/A,FALSE,"RACT2.XLS";#N/A,#N/A,FALSE,"ECCMP";#N/A,#N/A,FALSE,"WELDER.XLS"}</definedName>
    <definedName name="___KVS9_1" hidden="1">{#N/A,#N/A,FALSE,"COVER1.XLS ";#N/A,#N/A,FALSE,"RACT1.XLS";#N/A,#N/A,FALSE,"RACT2.XLS";#N/A,#N/A,FALSE,"ECCMP";#N/A,#N/A,FALSE,"WELDER.XLS"}</definedName>
    <definedName name="___KVS9_2" hidden="1">{#N/A,#N/A,FALSE,"COVER1.XLS ";#N/A,#N/A,FALSE,"RACT1.XLS";#N/A,#N/A,FALSE,"RACT2.XLS";#N/A,#N/A,FALSE,"ECCMP";#N/A,#N/A,FALSE,"WELDER.XLS"}</definedName>
    <definedName name="___KVS9_3" hidden="1">{#N/A,#N/A,FALSE,"COVER1.XLS ";#N/A,#N/A,FALSE,"RACT1.XLS";#N/A,#N/A,FALSE,"RACT2.XLS";#N/A,#N/A,FALSE,"ECCMP";#N/A,#N/A,FALSE,"WELDER.XLS"}</definedName>
    <definedName name="___KVS9_4" hidden="1">{#N/A,#N/A,FALSE,"COVER1.XLS ";#N/A,#N/A,FALSE,"RACT1.XLS";#N/A,#N/A,FALSE,"RACT2.XLS";#N/A,#N/A,FALSE,"ECCMP";#N/A,#N/A,FALSE,"WELDER.XLS"}</definedName>
    <definedName name="___KVS9_5" hidden="1">{#N/A,#N/A,FALSE,"COVER1.XLS ";#N/A,#N/A,FALSE,"RACT1.XLS";#N/A,#N/A,FALSE,"RACT2.XLS";#N/A,#N/A,FALSE,"ECCMP";#N/A,#N/A,FALSE,"WELDER.XLS"}</definedName>
    <definedName name="___l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l2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l2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l2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l2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l2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lk1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lk1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lk1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lk1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lk1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ns1" hidden="1">{#N/A,#N/A,FALSE,"COVER1.XLS ";#N/A,#N/A,FALSE,"RACT1.XLS";#N/A,#N/A,FALSE,"RACT2.XLS";#N/A,#N/A,FALSE,"ECCMP";#N/A,#N/A,FALSE,"WELDER.XLS"}</definedName>
    <definedName name="___ns1_1" hidden="1">{#N/A,#N/A,FALSE,"COVER1.XLS ";#N/A,#N/A,FALSE,"RACT1.XLS";#N/A,#N/A,FALSE,"RACT2.XLS";#N/A,#N/A,FALSE,"ECCMP";#N/A,#N/A,FALSE,"WELDER.XLS"}</definedName>
    <definedName name="___ns1_2" hidden="1">{#N/A,#N/A,FALSE,"COVER1.XLS ";#N/A,#N/A,FALSE,"RACT1.XLS";#N/A,#N/A,FALSE,"RACT2.XLS";#N/A,#N/A,FALSE,"ECCMP";#N/A,#N/A,FALSE,"WELDER.XLS"}</definedName>
    <definedName name="___ns1_3" hidden="1">{#N/A,#N/A,FALSE,"COVER1.XLS ";#N/A,#N/A,FALSE,"RACT1.XLS";#N/A,#N/A,FALSE,"RACT2.XLS";#N/A,#N/A,FALSE,"ECCMP";#N/A,#N/A,FALSE,"WELDER.XLS"}</definedName>
    <definedName name="___ns1_4" hidden="1">{#N/A,#N/A,FALSE,"COVER1.XLS ";#N/A,#N/A,FALSE,"RACT1.XLS";#N/A,#N/A,FALSE,"RACT2.XLS";#N/A,#N/A,FALSE,"ECCMP";#N/A,#N/A,FALSE,"WELDER.XLS"}</definedName>
    <definedName name="___ns1_5" hidden="1">{#N/A,#N/A,FALSE,"COVER1.XLS ";#N/A,#N/A,FALSE,"RACT1.XLS";#N/A,#N/A,FALSE,"RACT2.XLS";#N/A,#N/A,FALSE,"ECCMP";#N/A,#N/A,FALSE,"WELDER.XLS"}</definedName>
    <definedName name="___PRN1" hidden="1">{#N/A,#N/A,FALSE,"COVER.XLS";#N/A,#N/A,FALSE,"RACT1.XLS";#N/A,#N/A,FALSE,"RACT2.XLS";#N/A,#N/A,FALSE,"ECCMP";#N/A,#N/A,FALSE,"WELDER.XLS"}</definedName>
    <definedName name="___q2" hidden="1">{#N/A,#N/A,FALSE,"COVER1.XLS ";#N/A,#N/A,FALSE,"RACT1.XLS";#N/A,#N/A,FALSE,"RACT2.XLS";#N/A,#N/A,FALSE,"ECCMP";#N/A,#N/A,FALSE,"WELDER.XLS"}</definedName>
    <definedName name="___q2_1" hidden="1">{#N/A,#N/A,FALSE,"COVER1.XLS ";#N/A,#N/A,FALSE,"RACT1.XLS";#N/A,#N/A,FALSE,"RACT2.XLS";#N/A,#N/A,FALSE,"ECCMP";#N/A,#N/A,FALSE,"WELDER.XLS"}</definedName>
    <definedName name="___q2_2" hidden="1">{#N/A,#N/A,FALSE,"COVER1.XLS ";#N/A,#N/A,FALSE,"RACT1.XLS";#N/A,#N/A,FALSE,"RACT2.XLS";#N/A,#N/A,FALSE,"ECCMP";#N/A,#N/A,FALSE,"WELDER.XLS"}</definedName>
    <definedName name="___q2_3" hidden="1">{#N/A,#N/A,FALSE,"COVER1.XLS ";#N/A,#N/A,FALSE,"RACT1.XLS";#N/A,#N/A,FALSE,"RACT2.XLS";#N/A,#N/A,FALSE,"ECCMP";#N/A,#N/A,FALSE,"WELDER.XLS"}</definedName>
    <definedName name="___q2_4" hidden="1">{#N/A,#N/A,FALSE,"COVER1.XLS ";#N/A,#N/A,FALSE,"RACT1.XLS";#N/A,#N/A,FALSE,"RACT2.XLS";#N/A,#N/A,FALSE,"ECCMP";#N/A,#N/A,FALSE,"WELDER.XLS"}</definedName>
    <definedName name="___q2_5" hidden="1">{#N/A,#N/A,FALSE,"COVER1.XLS ";#N/A,#N/A,FALSE,"RACT1.XLS";#N/A,#N/A,FALSE,"RACT2.XLS";#N/A,#N/A,FALSE,"ECCMP";#N/A,#N/A,FALSE,"WELDER.XLS"}</definedName>
    <definedName name="___t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t1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t1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t1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t1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t1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thinkcellM0YAAAAAAAABAAAAznM.vtrMCU2pnYQQreLI9Q" hidden="1">'[1]NPO - Model'!#REF!</definedName>
    <definedName name="_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tr1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tr1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tr1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tr1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tr1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w2" hidden="1">{#N/A,#N/A,FALSE,"17MAY";#N/A,#N/A,FALSE,"24MAY"}</definedName>
    <definedName name="___w2_1" hidden="1">{#N/A,#N/A,FALSE,"17MAY";#N/A,#N/A,FALSE,"24MAY"}</definedName>
    <definedName name="___w2_2" hidden="1">{#N/A,#N/A,FALSE,"17MAY";#N/A,#N/A,FALSE,"24MAY"}</definedName>
    <definedName name="___w2_3" hidden="1">{#N/A,#N/A,FALSE,"17MAY";#N/A,#N/A,FALSE,"24MAY"}</definedName>
    <definedName name="___w2_4" hidden="1">{#N/A,#N/A,FALSE,"17MAY";#N/A,#N/A,FALSE,"24MAY"}</definedName>
    <definedName name="___w2_5" hidden="1">{#N/A,#N/A,FALSE,"17MAY";#N/A,#N/A,FALSE,"24MAY"}</definedName>
    <definedName name="_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wrn1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wrn1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wrn1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wrn1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wrn1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WRN2" hidden="1">{#N/A,#N/A,FALSE,"COVER1.XLS ";#N/A,#N/A,FALSE,"RACT1.XLS";#N/A,#N/A,FALSE,"RACT2.XLS";#N/A,#N/A,FALSE,"ECCMP";#N/A,#N/A,FALSE,"WELDER.XLS"}</definedName>
    <definedName name="___WRN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1__123Graph_ACHART_28" hidden="1">[2]B!$D$10:$U$10</definedName>
    <definedName name="__123Graph_A" hidden="1">[3]rate!#REF!</definedName>
    <definedName name="__123Graph_ACHART1" hidden="1">[3]rate!#REF!</definedName>
    <definedName name="__123Graph_ACHART2" hidden="1">[3]rate!#REF!</definedName>
    <definedName name="__123Graph_ACURRENT" hidden="1">[3]rate!#REF!</definedName>
    <definedName name="__123Graph_AGRAPH1" hidden="1">[4]apports!$H$151:$H$162</definedName>
    <definedName name="__123Graph_ARECENT" hidden="1">'[5]Les Cèdres'!#REF!</definedName>
    <definedName name="__123Graph_ASTATPROG" hidden="1">[6]COMPLEXALL!#REF!</definedName>
    <definedName name="__123Graph_B" hidden="1">[6]COMPLEXALL!#REF!</definedName>
    <definedName name="__123Graph_BGRAPH1" hidden="1">[4]apports!$I$151:$I$162</definedName>
    <definedName name="__123Graph_BRECENT" hidden="1">'[5]Les Cèdres'!#REF!</definedName>
    <definedName name="__123Graph_C" hidden="1">[7]Adjust!#REF!</definedName>
    <definedName name="__123Graph_CGRAPH1" hidden="1">[4]apports!$H$163:$H$173</definedName>
    <definedName name="__123Graph_CRECENT" hidden="1">'[5]Les Cèdres'!#REF!</definedName>
    <definedName name="__123Graph_D" hidden="1">[7]Adjust!#REF!</definedName>
    <definedName name="__123Graph_DRECENT" hidden="1">'[5]Les Cèdres'!#REF!</definedName>
    <definedName name="__123Graph_E" hidden="1">[3]rate!#REF!</definedName>
    <definedName name="__123Graph_ECHART1" hidden="1">[3]rate!#REF!</definedName>
    <definedName name="__123Graph_ECHART2" hidden="1">[3]rate!#REF!</definedName>
    <definedName name="__123Graph_ECURRENT" hidden="1">[3]rate!#REF!</definedName>
    <definedName name="__123Graph_ERECENT" hidden="1">'[5]Les Cèdres'!#REF!</definedName>
    <definedName name="__123Graph_F" hidden="1">[3]rate!#REF!</definedName>
    <definedName name="__123Graph_FCHART1" hidden="1">[3]rate!#REF!</definedName>
    <definedName name="__123Graph_FCHART2" hidden="1">[3]rate!#REF!</definedName>
    <definedName name="__123Graph_FCURRENT" hidden="1">[3]rate!#REF!</definedName>
    <definedName name="__123Graph_LBL_A" hidden="1">'[8]Ownership split'!#REF!</definedName>
    <definedName name="__123Graph_LBL_B" hidden="1">'[8]Ownership split'!#REF!</definedName>
    <definedName name="__123Graph_LBL_C" hidden="1">'[8]Ownership split'!#REF!</definedName>
    <definedName name="__123Graph_LBL_D" hidden="1">'[8]Ownership split'!#REF!</definedName>
    <definedName name="__123Graph_LBL_E" hidden="1">'[8]Ownership split'!#REF!</definedName>
    <definedName name="__123Graph_LBL_F" hidden="1">'[8]Ownership split'!#REF!</definedName>
    <definedName name="__123Graph_X" hidden="1">[6]COMPLEXALL!#REF!</definedName>
    <definedName name="__123Graph_XSTATPROG" hidden="1">[6]COMPLEXALL!#REF!</definedName>
    <definedName name="__2__123Graph_BCHART_28" hidden="1">[2]B!$D$11:$U$11</definedName>
    <definedName name="__3__123Graph_CCHART_28" hidden="1">[2]B!$D$12:$U$12</definedName>
    <definedName name="__4__123Graph_DCHART_28" hidden="1">[2]B!$D$7:$U$7</definedName>
    <definedName name="__5__123Graph_ECHART_28" hidden="1">[2]B!$D$8:$U$8</definedName>
    <definedName name="__6__123Graph_FCHART_28" hidden="1">[2]B!$D$9:$U$9</definedName>
    <definedName name="__abc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__dk1" hidden="1">{#N/A,#N/A,FALSE,"COVER.XLS";#N/A,#N/A,FALSE,"RACT1.XLS";#N/A,#N/A,FALSE,"RACT2.XLS";#N/A,#N/A,FALSE,"ECCMP";#N/A,#N/A,FALSE,"WELDER.XLS"}</definedName>
    <definedName name="__dk1_1" hidden="1">{#N/A,#N/A,FALSE,"COVER.XLS";#N/A,#N/A,FALSE,"RACT1.XLS";#N/A,#N/A,FALSE,"RACT2.XLS";#N/A,#N/A,FALSE,"ECCMP";#N/A,#N/A,FALSE,"WELDER.XLS"}</definedName>
    <definedName name="__dk1_2" hidden="1">{#N/A,#N/A,FALSE,"COVER.XLS";#N/A,#N/A,FALSE,"RACT1.XLS";#N/A,#N/A,FALSE,"RACT2.XLS";#N/A,#N/A,FALSE,"ECCMP";#N/A,#N/A,FALSE,"WELDER.XLS"}</definedName>
    <definedName name="__dk1_3" hidden="1">{#N/A,#N/A,FALSE,"COVER.XLS";#N/A,#N/A,FALSE,"RACT1.XLS";#N/A,#N/A,FALSE,"RACT2.XLS";#N/A,#N/A,FALSE,"ECCMP";#N/A,#N/A,FALSE,"WELDER.XLS"}</definedName>
    <definedName name="__dk1_4" hidden="1">{#N/A,#N/A,FALSE,"COVER.XLS";#N/A,#N/A,FALSE,"RACT1.XLS";#N/A,#N/A,FALSE,"RACT2.XLS";#N/A,#N/A,FALSE,"ECCMP";#N/A,#N/A,FALSE,"WELDER.XLS"}</definedName>
    <definedName name="__dk1_5" hidden="1">{#N/A,#N/A,FALSE,"COVER.XLS";#N/A,#N/A,FALSE,"RACT1.XLS";#N/A,#N/A,FALSE,"RACT2.XLS";#N/A,#N/A,FALSE,"ECCMP";#N/A,#N/A,FALSE,"WELDER.XLS"}</definedName>
    <definedName name="__dk2" hidden="1">{#N/A,#N/A,FALSE,"COVER.XLS";#N/A,#N/A,FALSE,"RACT1.XLS";#N/A,#N/A,FALSE,"RACT2.XLS";#N/A,#N/A,FALSE,"ECCMP";#N/A,#N/A,FALSE,"WELDER.XLS"}</definedName>
    <definedName name="__dk2_1" hidden="1">{#N/A,#N/A,FALSE,"COVER.XLS";#N/A,#N/A,FALSE,"RACT1.XLS";#N/A,#N/A,FALSE,"RACT2.XLS";#N/A,#N/A,FALSE,"ECCMP";#N/A,#N/A,FALSE,"WELDER.XLS"}</definedName>
    <definedName name="__dk2_2" hidden="1">{#N/A,#N/A,FALSE,"COVER.XLS";#N/A,#N/A,FALSE,"RACT1.XLS";#N/A,#N/A,FALSE,"RACT2.XLS";#N/A,#N/A,FALSE,"ECCMP";#N/A,#N/A,FALSE,"WELDER.XLS"}</definedName>
    <definedName name="__dk2_3" hidden="1">{#N/A,#N/A,FALSE,"COVER.XLS";#N/A,#N/A,FALSE,"RACT1.XLS";#N/A,#N/A,FALSE,"RACT2.XLS";#N/A,#N/A,FALSE,"ECCMP";#N/A,#N/A,FALSE,"WELDER.XLS"}</definedName>
    <definedName name="__dk2_4" hidden="1">{#N/A,#N/A,FALSE,"COVER.XLS";#N/A,#N/A,FALSE,"RACT1.XLS";#N/A,#N/A,FALSE,"RACT2.XLS";#N/A,#N/A,FALSE,"ECCMP";#N/A,#N/A,FALSE,"WELDER.XLS"}</definedName>
    <definedName name="__dk2_5" hidden="1">{#N/A,#N/A,FALSE,"COVER.XLS";#N/A,#N/A,FALSE,"RACT1.XLS";#N/A,#N/A,FALSE,"RACT2.XLS";#N/A,#N/A,FALSE,"ECCMP";#N/A,#N/A,FALSE,"WELDER.XLS"}</definedName>
    <definedName name="__FDS_HYPERLINK_TOGGLE_STATE__" hidden="1">"ON"</definedName>
    <definedName name="__FDS_UNIQUE_RANGE_ID_GENERATOR_COUNTER" hidden="1">1</definedName>
    <definedName name="__Ht_Data_Spc_Version_Spc_1" hidden="1">"01._Spc_Current_Spc_Data_Spc_Version"</definedName>
    <definedName name="__Ht_Data_Spc_Version_Spc_2" hidden="1">"02._Spc_Previous_Spc_Year_Spc_Data_Spc_Version"</definedName>
    <definedName name="__Ht_Data_Spc_Version_Spc_3" hidden="1">"03._Spc_Most_Spc_recent_Spc_Budget_Spc_Version"</definedName>
    <definedName name="__Ht_Data_Spc_Version_Spc_4" hidden="1">"04._Spc_Target_Spc_Data_Spc_version_Spc_for_Spc_Quarter_Hyp_to_Hyp_go"</definedName>
    <definedName name="__Ht_Data_Spc_Version_Spc_5" hidden="1">"02b._Spc_Previous_Spc_Year_Spc_Current_Spc_volume_Spc_Version"</definedName>
    <definedName name="__Ht_Data_Spc_Version_Spc_6" hidden="1">"03b._Spc_Most_Spc_recent_Spc_budget_Spc_Current_Spc_volume_Spc_version"</definedName>
    <definedName name="__Ht_Data_Spc_Version_Spc_7" hidden="1">"01b._Spc_Current_Spc_volume_Spc_Data_Spc_Version"</definedName>
    <definedName name="__Ht_Data_Spc_Version_Spc_8" hidden="1">"04b._Spc_Target_Spc_Volume_Spc_version_Spc_for_Spc_Quarter_Hyp_to_Hyp_go"</definedName>
    <definedName name="__Ht_Period_Spc_1" hidden="1">"05._Spc_Current_Spc_Month"</definedName>
    <definedName name="__Ht_Period_Spc_2" hidden="1">"07._Spc_All_Spc_months_Spc_in_Spc_YTD"</definedName>
    <definedName name="__Ht_Period_Spc_3" hidden="1">"06._Spc_All_Spc_months_Spc_in_Spc_current_Spc_Quarter"</definedName>
    <definedName name="__Ht_Region_Spc_1" hidden="1">"18._Spc_Select_Spc_your_Spc_region"</definedName>
    <definedName name="__Ht_USD_Spc_Month_Spc_1?" hidden="1">"12._Spc_Financials_Spc_Month"</definedName>
    <definedName name="__Ht_USD_Spc_Quarter_Spc_1?" hidden="1">"13._Spc_Financials_Spc_Quarter"</definedName>
    <definedName name="__Ht_USD_Spc_YTD_Spc_1?" hidden="1">"14._Spc_Financials_Spc_YTD"</definedName>
    <definedName name="__Ht_Variance_Spc_Description_Spc_1" hidden="1">"08._Spc_Variance_Spc_Description_Spc_vs._Spc_Actual"</definedName>
    <definedName name="__Ht_Variance_Spc_Description_Spc_2" hidden="1">"9._Spc_Variance_Spc_Description_Spc_vs._Spc_Budget"</definedName>
    <definedName name="__Ht_Variance_Spc_Description_Spc_3" hidden="1">"10._Spc_OCI_Spc_tracking_Spc_Variance_Spc_Description_Spc_1"</definedName>
    <definedName name="__Ht_Variance_Spc_Description_Spc_4" hidden="1">"11._Spc_OCI_Spc_tracking_Spc_Variance_Spc_Description_Spc_2"</definedName>
    <definedName name="__Ht_Volume_Spc_Month_Spc_1?" hidden="1">"15._Spc_Volume_Spc_Month"</definedName>
    <definedName name="__Ht_Volume_Spc_Quarter_Spc_1?" hidden="1">"16._Spc_Volume_Spc_Quarter"</definedName>
    <definedName name="__Ht_Volume_Spc_YTD_Spc_1?" hidden="1">"17._Spc_Volume_Spc_YTD"</definedName>
    <definedName name="__k8" hidden="1">{#N/A,#N/A,FALSE,"COVER1.XLS ";#N/A,#N/A,FALSE,"RACT1.XLS";#N/A,#N/A,FALSE,"RACT2.XLS";#N/A,#N/A,FALSE,"ECCMP";#N/A,#N/A,FALSE,"WELDER.XLS"}</definedName>
    <definedName name="__k8_1" hidden="1">{#N/A,#N/A,FALSE,"COVER1.XLS ";#N/A,#N/A,FALSE,"RACT1.XLS";#N/A,#N/A,FALSE,"RACT2.XLS";#N/A,#N/A,FALSE,"ECCMP";#N/A,#N/A,FALSE,"WELDER.XLS"}</definedName>
    <definedName name="__k8_2" hidden="1">{#N/A,#N/A,FALSE,"COVER1.XLS ";#N/A,#N/A,FALSE,"RACT1.XLS";#N/A,#N/A,FALSE,"RACT2.XLS";#N/A,#N/A,FALSE,"ECCMP";#N/A,#N/A,FALSE,"WELDER.XLS"}</definedName>
    <definedName name="__k8_3" hidden="1">{#N/A,#N/A,FALSE,"COVER1.XLS ";#N/A,#N/A,FALSE,"RACT1.XLS";#N/A,#N/A,FALSE,"RACT2.XLS";#N/A,#N/A,FALSE,"ECCMP";#N/A,#N/A,FALSE,"WELDER.XLS"}</definedName>
    <definedName name="__k8_4" hidden="1">{#N/A,#N/A,FALSE,"COVER1.XLS ";#N/A,#N/A,FALSE,"RACT1.XLS";#N/A,#N/A,FALSE,"RACT2.XLS";#N/A,#N/A,FALSE,"ECCMP";#N/A,#N/A,FALSE,"WELDER.XLS"}</definedName>
    <definedName name="__k8_5" hidden="1">{#N/A,#N/A,FALSE,"COVER1.XLS ";#N/A,#N/A,FALSE,"RACT1.XLS";#N/A,#N/A,FALSE,"RACT2.XLS";#N/A,#N/A,FALSE,"ECCMP";#N/A,#N/A,FALSE,"WELDER.XLS"}</definedName>
    <definedName name="__kv2" hidden="1">{#N/A,#N/A,FALSE,"COVER1.XLS ";#N/A,#N/A,FALSE,"RACT1.XLS";#N/A,#N/A,FALSE,"RACT2.XLS";#N/A,#N/A,FALSE,"ECCMP";#N/A,#N/A,FALSE,"WELDER.XLS"}</definedName>
    <definedName name="__kv2_1" hidden="1">{#N/A,#N/A,FALSE,"COVER1.XLS ";#N/A,#N/A,FALSE,"RACT1.XLS";#N/A,#N/A,FALSE,"RACT2.XLS";#N/A,#N/A,FALSE,"ECCMP";#N/A,#N/A,FALSE,"WELDER.XLS"}</definedName>
    <definedName name="__kv2_2" hidden="1">{#N/A,#N/A,FALSE,"COVER1.XLS ";#N/A,#N/A,FALSE,"RACT1.XLS";#N/A,#N/A,FALSE,"RACT2.XLS";#N/A,#N/A,FALSE,"ECCMP";#N/A,#N/A,FALSE,"WELDER.XLS"}</definedName>
    <definedName name="__kv2_3" hidden="1">{#N/A,#N/A,FALSE,"COVER1.XLS ";#N/A,#N/A,FALSE,"RACT1.XLS";#N/A,#N/A,FALSE,"RACT2.XLS";#N/A,#N/A,FALSE,"ECCMP";#N/A,#N/A,FALSE,"WELDER.XLS"}</definedName>
    <definedName name="__kv2_4" hidden="1">{#N/A,#N/A,FALSE,"COVER1.XLS ";#N/A,#N/A,FALSE,"RACT1.XLS";#N/A,#N/A,FALSE,"RACT2.XLS";#N/A,#N/A,FALSE,"ECCMP";#N/A,#N/A,FALSE,"WELDER.XLS"}</definedName>
    <definedName name="__kv2_5" hidden="1">{#N/A,#N/A,FALSE,"COVER1.XLS ";#N/A,#N/A,FALSE,"RACT1.XLS";#N/A,#N/A,FALSE,"RACT2.XLS";#N/A,#N/A,FALSE,"ECCMP";#N/A,#N/A,FALSE,"WELDER.XLS"}</definedName>
    <definedName name="__kvs1" hidden="1">{#N/A,#N/A,FALSE,"COVER1.XLS ";#N/A,#N/A,FALSE,"RACT1.XLS";#N/A,#N/A,FALSE,"RACT2.XLS";#N/A,#N/A,FALSE,"ECCMP";#N/A,#N/A,FALSE,"WELDER.XLS"}</definedName>
    <definedName name="__kvs1_1" hidden="1">{#N/A,#N/A,FALSE,"COVER1.XLS ";#N/A,#N/A,FALSE,"RACT1.XLS";#N/A,#N/A,FALSE,"RACT2.XLS";#N/A,#N/A,FALSE,"ECCMP";#N/A,#N/A,FALSE,"WELDER.XLS"}</definedName>
    <definedName name="__kvs1_2" hidden="1">{#N/A,#N/A,FALSE,"COVER1.XLS ";#N/A,#N/A,FALSE,"RACT1.XLS";#N/A,#N/A,FALSE,"RACT2.XLS";#N/A,#N/A,FALSE,"ECCMP";#N/A,#N/A,FALSE,"WELDER.XLS"}</definedName>
    <definedName name="__kvs1_3" hidden="1">{#N/A,#N/A,FALSE,"COVER1.XLS ";#N/A,#N/A,FALSE,"RACT1.XLS";#N/A,#N/A,FALSE,"RACT2.XLS";#N/A,#N/A,FALSE,"ECCMP";#N/A,#N/A,FALSE,"WELDER.XLS"}</definedName>
    <definedName name="__kvs1_4" hidden="1">{#N/A,#N/A,FALSE,"COVER1.XLS ";#N/A,#N/A,FALSE,"RACT1.XLS";#N/A,#N/A,FALSE,"RACT2.XLS";#N/A,#N/A,FALSE,"ECCMP";#N/A,#N/A,FALSE,"WELDER.XLS"}</definedName>
    <definedName name="__kvs1_5" hidden="1">{#N/A,#N/A,FALSE,"COVER1.XLS ";#N/A,#N/A,FALSE,"RACT1.XLS";#N/A,#N/A,FALSE,"RACT2.XLS";#N/A,#N/A,FALSE,"ECCMP";#N/A,#N/A,FALSE,"WELDER.XLS"}</definedName>
    <definedName name="__kvs2" hidden="1">{#N/A,#N/A,FALSE,"COVER1.XLS ";#N/A,#N/A,FALSE,"RACT1.XLS";#N/A,#N/A,FALSE,"RACT2.XLS";#N/A,#N/A,FALSE,"ECCMP";#N/A,#N/A,FALSE,"WELDER.XLS"}</definedName>
    <definedName name="__kvs2_1" hidden="1">{#N/A,#N/A,FALSE,"COVER1.XLS ";#N/A,#N/A,FALSE,"RACT1.XLS";#N/A,#N/A,FALSE,"RACT2.XLS";#N/A,#N/A,FALSE,"ECCMP";#N/A,#N/A,FALSE,"WELDER.XLS"}</definedName>
    <definedName name="__kvs2_2" hidden="1">{#N/A,#N/A,FALSE,"COVER1.XLS ";#N/A,#N/A,FALSE,"RACT1.XLS";#N/A,#N/A,FALSE,"RACT2.XLS";#N/A,#N/A,FALSE,"ECCMP";#N/A,#N/A,FALSE,"WELDER.XLS"}</definedName>
    <definedName name="__kvs2_3" hidden="1">{#N/A,#N/A,FALSE,"COVER1.XLS ";#N/A,#N/A,FALSE,"RACT1.XLS";#N/A,#N/A,FALSE,"RACT2.XLS";#N/A,#N/A,FALSE,"ECCMP";#N/A,#N/A,FALSE,"WELDER.XLS"}</definedName>
    <definedName name="__kvs2_4" hidden="1">{#N/A,#N/A,FALSE,"COVER1.XLS ";#N/A,#N/A,FALSE,"RACT1.XLS";#N/A,#N/A,FALSE,"RACT2.XLS";#N/A,#N/A,FALSE,"ECCMP";#N/A,#N/A,FALSE,"WELDER.XLS"}</definedName>
    <definedName name="__kvs2_5" hidden="1">{#N/A,#N/A,FALSE,"COVER1.XLS ";#N/A,#N/A,FALSE,"RACT1.XLS";#N/A,#N/A,FALSE,"RACT2.XLS";#N/A,#N/A,FALSE,"ECCMP";#N/A,#N/A,FALSE,"WELDER.XLS"}</definedName>
    <definedName name="__kvs5" hidden="1">{#N/A,#N/A,FALSE,"COVER.XLS";#N/A,#N/A,FALSE,"RACT1.XLS";#N/A,#N/A,FALSE,"RACT2.XLS";#N/A,#N/A,FALSE,"ECCMP";#N/A,#N/A,FALSE,"WELDER.XLS"}</definedName>
    <definedName name="__kvs5_1" hidden="1">{#N/A,#N/A,FALSE,"COVER.XLS";#N/A,#N/A,FALSE,"RACT1.XLS";#N/A,#N/A,FALSE,"RACT2.XLS";#N/A,#N/A,FALSE,"ECCMP";#N/A,#N/A,FALSE,"WELDER.XLS"}</definedName>
    <definedName name="__kvs5_2" hidden="1">{#N/A,#N/A,FALSE,"COVER.XLS";#N/A,#N/A,FALSE,"RACT1.XLS";#N/A,#N/A,FALSE,"RACT2.XLS";#N/A,#N/A,FALSE,"ECCMP";#N/A,#N/A,FALSE,"WELDER.XLS"}</definedName>
    <definedName name="__kvs5_3" hidden="1">{#N/A,#N/A,FALSE,"COVER.XLS";#N/A,#N/A,FALSE,"RACT1.XLS";#N/A,#N/A,FALSE,"RACT2.XLS";#N/A,#N/A,FALSE,"ECCMP";#N/A,#N/A,FALSE,"WELDER.XLS"}</definedName>
    <definedName name="__kvs5_4" hidden="1">{#N/A,#N/A,FALSE,"COVER.XLS";#N/A,#N/A,FALSE,"RACT1.XLS";#N/A,#N/A,FALSE,"RACT2.XLS";#N/A,#N/A,FALSE,"ECCMP";#N/A,#N/A,FALSE,"WELDER.XLS"}</definedName>
    <definedName name="__kvs5_5" hidden="1">{#N/A,#N/A,FALSE,"COVER.XLS";#N/A,#N/A,FALSE,"RACT1.XLS";#N/A,#N/A,FALSE,"RACT2.XLS";#N/A,#N/A,FALSE,"ECCMP";#N/A,#N/A,FALSE,"WELDER.XLS"}</definedName>
    <definedName name="__kvs7" hidden="1">{#N/A,#N/A,FALSE,"COVER1.XLS ";#N/A,#N/A,FALSE,"RACT1.XLS";#N/A,#N/A,FALSE,"RACT2.XLS";#N/A,#N/A,FALSE,"ECCMP";#N/A,#N/A,FALSE,"WELDER.XLS"}</definedName>
    <definedName name="__kvs7_1" hidden="1">{#N/A,#N/A,FALSE,"COVER1.XLS ";#N/A,#N/A,FALSE,"RACT1.XLS";#N/A,#N/A,FALSE,"RACT2.XLS";#N/A,#N/A,FALSE,"ECCMP";#N/A,#N/A,FALSE,"WELDER.XLS"}</definedName>
    <definedName name="__kvs7_2" hidden="1">{#N/A,#N/A,FALSE,"COVER1.XLS ";#N/A,#N/A,FALSE,"RACT1.XLS";#N/A,#N/A,FALSE,"RACT2.XLS";#N/A,#N/A,FALSE,"ECCMP";#N/A,#N/A,FALSE,"WELDER.XLS"}</definedName>
    <definedName name="__kvs7_3" hidden="1">{#N/A,#N/A,FALSE,"COVER1.XLS ";#N/A,#N/A,FALSE,"RACT1.XLS";#N/A,#N/A,FALSE,"RACT2.XLS";#N/A,#N/A,FALSE,"ECCMP";#N/A,#N/A,FALSE,"WELDER.XLS"}</definedName>
    <definedName name="__kvs7_4" hidden="1">{#N/A,#N/A,FALSE,"COVER1.XLS ";#N/A,#N/A,FALSE,"RACT1.XLS";#N/A,#N/A,FALSE,"RACT2.XLS";#N/A,#N/A,FALSE,"ECCMP";#N/A,#N/A,FALSE,"WELDER.XLS"}</definedName>
    <definedName name="__kvs7_5" hidden="1">{#N/A,#N/A,FALSE,"COVER1.XLS ";#N/A,#N/A,FALSE,"RACT1.XLS";#N/A,#N/A,FALSE,"RACT2.XLS";#N/A,#N/A,FALSE,"ECCMP";#N/A,#N/A,FALSE,"WELDER.XLS"}</definedName>
    <definedName name="__kvs8" hidden="1">{#N/A,#N/A,FALSE,"COVER1.XLS ";#N/A,#N/A,FALSE,"RACT1.XLS";#N/A,#N/A,FALSE,"RACT2.XLS";#N/A,#N/A,FALSE,"ECCMP";#N/A,#N/A,FALSE,"WELDER.XLS"}</definedName>
    <definedName name="__kvs8_1" hidden="1">{#N/A,#N/A,FALSE,"COVER1.XLS ";#N/A,#N/A,FALSE,"RACT1.XLS";#N/A,#N/A,FALSE,"RACT2.XLS";#N/A,#N/A,FALSE,"ECCMP";#N/A,#N/A,FALSE,"WELDER.XLS"}</definedName>
    <definedName name="__kvs8_2" hidden="1">{#N/A,#N/A,FALSE,"COVER1.XLS ";#N/A,#N/A,FALSE,"RACT1.XLS";#N/A,#N/A,FALSE,"RACT2.XLS";#N/A,#N/A,FALSE,"ECCMP";#N/A,#N/A,FALSE,"WELDER.XLS"}</definedName>
    <definedName name="__kvs8_3" hidden="1">{#N/A,#N/A,FALSE,"COVER1.XLS ";#N/A,#N/A,FALSE,"RACT1.XLS";#N/A,#N/A,FALSE,"RACT2.XLS";#N/A,#N/A,FALSE,"ECCMP";#N/A,#N/A,FALSE,"WELDER.XLS"}</definedName>
    <definedName name="__kvs8_4" hidden="1">{#N/A,#N/A,FALSE,"COVER1.XLS ";#N/A,#N/A,FALSE,"RACT1.XLS";#N/A,#N/A,FALSE,"RACT2.XLS";#N/A,#N/A,FALSE,"ECCMP";#N/A,#N/A,FALSE,"WELDER.XLS"}</definedName>
    <definedName name="__kvs8_5" hidden="1">{#N/A,#N/A,FALSE,"COVER1.XLS ";#N/A,#N/A,FALSE,"RACT1.XLS";#N/A,#N/A,FALSE,"RACT2.XLS";#N/A,#N/A,FALSE,"ECCMP";#N/A,#N/A,FALSE,"WELDER.XLS"}</definedName>
    <definedName name="__KVS9" hidden="1">{#N/A,#N/A,FALSE,"COVER1.XLS ";#N/A,#N/A,FALSE,"RACT1.XLS";#N/A,#N/A,FALSE,"RACT2.XLS";#N/A,#N/A,FALSE,"ECCMP";#N/A,#N/A,FALSE,"WELDER.XLS"}</definedName>
    <definedName name="__KVS9_1" hidden="1">{#N/A,#N/A,FALSE,"COVER1.XLS ";#N/A,#N/A,FALSE,"RACT1.XLS";#N/A,#N/A,FALSE,"RACT2.XLS";#N/A,#N/A,FALSE,"ECCMP";#N/A,#N/A,FALSE,"WELDER.XLS"}</definedName>
    <definedName name="__KVS9_2" hidden="1">{#N/A,#N/A,FALSE,"COVER1.XLS ";#N/A,#N/A,FALSE,"RACT1.XLS";#N/A,#N/A,FALSE,"RACT2.XLS";#N/A,#N/A,FALSE,"ECCMP";#N/A,#N/A,FALSE,"WELDER.XLS"}</definedName>
    <definedName name="__KVS9_3" hidden="1">{#N/A,#N/A,FALSE,"COVER1.XLS ";#N/A,#N/A,FALSE,"RACT1.XLS";#N/A,#N/A,FALSE,"RACT2.XLS";#N/A,#N/A,FALSE,"ECCMP";#N/A,#N/A,FALSE,"WELDER.XLS"}</definedName>
    <definedName name="__KVS9_4" hidden="1">{#N/A,#N/A,FALSE,"COVER1.XLS ";#N/A,#N/A,FALSE,"RACT1.XLS";#N/A,#N/A,FALSE,"RACT2.XLS";#N/A,#N/A,FALSE,"ECCMP";#N/A,#N/A,FALSE,"WELDER.XLS"}</definedName>
    <definedName name="__KVS9_5" hidden="1">{#N/A,#N/A,FALSE,"COVER1.XLS ";#N/A,#N/A,FALSE,"RACT1.XLS";#N/A,#N/A,FALSE,"RACT2.XLS";#N/A,#N/A,FALSE,"ECCMP";#N/A,#N/A,FALSE,"WELDER.XLS"}</definedName>
    <definedName name="__l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l2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l2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l2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l2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l2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lk1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lk1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lk1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lk1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lk1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ns1" hidden="1">{#N/A,#N/A,FALSE,"COVER1.XLS ";#N/A,#N/A,FALSE,"RACT1.XLS";#N/A,#N/A,FALSE,"RACT2.XLS";#N/A,#N/A,FALSE,"ECCMP";#N/A,#N/A,FALSE,"WELDER.XLS"}</definedName>
    <definedName name="__ns1_1" hidden="1">{#N/A,#N/A,FALSE,"COVER1.XLS ";#N/A,#N/A,FALSE,"RACT1.XLS";#N/A,#N/A,FALSE,"RACT2.XLS";#N/A,#N/A,FALSE,"ECCMP";#N/A,#N/A,FALSE,"WELDER.XLS"}</definedName>
    <definedName name="__ns1_2" hidden="1">{#N/A,#N/A,FALSE,"COVER1.XLS ";#N/A,#N/A,FALSE,"RACT1.XLS";#N/A,#N/A,FALSE,"RACT2.XLS";#N/A,#N/A,FALSE,"ECCMP";#N/A,#N/A,FALSE,"WELDER.XLS"}</definedName>
    <definedName name="__ns1_3" hidden="1">{#N/A,#N/A,FALSE,"COVER1.XLS ";#N/A,#N/A,FALSE,"RACT1.XLS";#N/A,#N/A,FALSE,"RACT2.XLS";#N/A,#N/A,FALSE,"ECCMP";#N/A,#N/A,FALSE,"WELDER.XLS"}</definedName>
    <definedName name="__ns1_4" hidden="1">{#N/A,#N/A,FALSE,"COVER1.XLS ";#N/A,#N/A,FALSE,"RACT1.XLS";#N/A,#N/A,FALSE,"RACT2.XLS";#N/A,#N/A,FALSE,"ECCMP";#N/A,#N/A,FALSE,"WELDER.XLS"}</definedName>
    <definedName name="__ns1_5" hidden="1">{#N/A,#N/A,FALSE,"COVER1.XLS ";#N/A,#N/A,FALSE,"RACT1.XLS";#N/A,#N/A,FALSE,"RACT2.XLS";#N/A,#N/A,FALSE,"ECCMP";#N/A,#N/A,FALSE,"WELDER.XLS"}</definedName>
    <definedName name="__PRN1" hidden="1">{#N/A,#N/A,FALSE,"COVER.XLS";#N/A,#N/A,FALSE,"RACT1.XLS";#N/A,#N/A,FALSE,"RACT2.XLS";#N/A,#N/A,FALSE,"ECCMP";#N/A,#N/A,FALSE,"WELDER.XLS"}</definedName>
    <definedName name="__PRN1_1" hidden="1">{#N/A,#N/A,FALSE,"COVER.XLS";#N/A,#N/A,FALSE,"RACT1.XLS";#N/A,#N/A,FALSE,"RACT2.XLS";#N/A,#N/A,FALSE,"ECCMP";#N/A,#N/A,FALSE,"WELDER.XLS"}</definedName>
    <definedName name="__PRN1_2" hidden="1">{#N/A,#N/A,FALSE,"COVER.XLS";#N/A,#N/A,FALSE,"RACT1.XLS";#N/A,#N/A,FALSE,"RACT2.XLS";#N/A,#N/A,FALSE,"ECCMP";#N/A,#N/A,FALSE,"WELDER.XLS"}</definedName>
    <definedName name="__PRN1_3" hidden="1">{#N/A,#N/A,FALSE,"COVER.XLS";#N/A,#N/A,FALSE,"RACT1.XLS";#N/A,#N/A,FALSE,"RACT2.XLS";#N/A,#N/A,FALSE,"ECCMP";#N/A,#N/A,FALSE,"WELDER.XLS"}</definedName>
    <definedName name="__PRN1_4" hidden="1">{#N/A,#N/A,FALSE,"COVER.XLS";#N/A,#N/A,FALSE,"RACT1.XLS";#N/A,#N/A,FALSE,"RACT2.XLS";#N/A,#N/A,FALSE,"ECCMP";#N/A,#N/A,FALSE,"WELDER.XLS"}</definedName>
    <definedName name="__PRN1_5" hidden="1">{#N/A,#N/A,FALSE,"COVER.XLS";#N/A,#N/A,FALSE,"RACT1.XLS";#N/A,#N/A,FALSE,"RACT2.XLS";#N/A,#N/A,FALSE,"ECCMP";#N/A,#N/A,FALSE,"WELDER.XLS"}</definedName>
    <definedName name="__q2" hidden="1">{#N/A,#N/A,FALSE,"COVER1.XLS ";#N/A,#N/A,FALSE,"RACT1.XLS";#N/A,#N/A,FALSE,"RACT2.XLS";#N/A,#N/A,FALSE,"ECCMP";#N/A,#N/A,FALSE,"WELDER.XLS"}</definedName>
    <definedName name="__q2_1" hidden="1">{#N/A,#N/A,FALSE,"COVER1.XLS ";#N/A,#N/A,FALSE,"RACT1.XLS";#N/A,#N/A,FALSE,"RACT2.XLS";#N/A,#N/A,FALSE,"ECCMP";#N/A,#N/A,FALSE,"WELDER.XLS"}</definedName>
    <definedName name="__q2_2" hidden="1">{#N/A,#N/A,FALSE,"COVER1.XLS ";#N/A,#N/A,FALSE,"RACT1.XLS";#N/A,#N/A,FALSE,"RACT2.XLS";#N/A,#N/A,FALSE,"ECCMP";#N/A,#N/A,FALSE,"WELDER.XLS"}</definedName>
    <definedName name="__q2_3" hidden="1">{#N/A,#N/A,FALSE,"COVER1.XLS ";#N/A,#N/A,FALSE,"RACT1.XLS";#N/A,#N/A,FALSE,"RACT2.XLS";#N/A,#N/A,FALSE,"ECCMP";#N/A,#N/A,FALSE,"WELDER.XLS"}</definedName>
    <definedName name="__q2_4" hidden="1">{#N/A,#N/A,FALSE,"COVER1.XLS ";#N/A,#N/A,FALSE,"RACT1.XLS";#N/A,#N/A,FALSE,"RACT2.XLS";#N/A,#N/A,FALSE,"ECCMP";#N/A,#N/A,FALSE,"WELDER.XLS"}</definedName>
    <definedName name="__q2_5" hidden="1">{#N/A,#N/A,FALSE,"COVER1.XLS ";#N/A,#N/A,FALSE,"RACT1.XLS";#N/A,#N/A,FALSE,"RACT2.XLS";#N/A,#N/A,FALSE,"ECCMP";#N/A,#N/A,FALSE,"WELDER.XLS"}</definedName>
    <definedName name="__t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1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1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1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1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1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2" hidden="1">{#N/A,#N/A,FALSE,"17MAY";#N/A,#N/A,FALSE,"24MAY"}</definedName>
    <definedName name="__w2_1" hidden="1">{#N/A,#N/A,FALSE,"17MAY";#N/A,#N/A,FALSE,"24MAY"}</definedName>
    <definedName name="__w2_2" hidden="1">{#N/A,#N/A,FALSE,"17MAY";#N/A,#N/A,FALSE,"24MAY"}</definedName>
    <definedName name="__w2_3" hidden="1">{#N/A,#N/A,FALSE,"17MAY";#N/A,#N/A,FALSE,"24MAY"}</definedName>
    <definedName name="__w2_4" hidden="1">{#N/A,#N/A,FALSE,"17MAY";#N/A,#N/A,FALSE,"24MAY"}</definedName>
    <definedName name="__w2_5" hidden="1">{#N/A,#N/A,FALSE,"17MAY";#N/A,#N/A,FALSE,"24MAY"}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2" hidden="1">{#N/A,#N/A,FALSE,"COVER1.XLS ";#N/A,#N/A,FALSE,"RACT1.XLS";#N/A,#N/A,FALSE,"RACT2.XLS";#N/A,#N/A,FALSE,"ECCMP";#N/A,#N/A,FALSE,"WELDER.XLS"}</definedName>
    <definedName name="__WRN2_1" hidden="1">{#N/A,#N/A,FALSE,"COVER1.XLS ";#N/A,#N/A,FALSE,"RACT1.XLS";#N/A,#N/A,FALSE,"RACT2.XLS";#N/A,#N/A,FALSE,"ECCMP";#N/A,#N/A,FALSE,"WELDER.XLS"}</definedName>
    <definedName name="__WRN2_2" hidden="1">{#N/A,#N/A,FALSE,"COVER1.XLS ";#N/A,#N/A,FALSE,"RACT1.XLS";#N/A,#N/A,FALSE,"RACT2.XLS";#N/A,#N/A,FALSE,"ECCMP";#N/A,#N/A,FALSE,"WELDER.XLS"}</definedName>
    <definedName name="__WRN2_3" hidden="1">{#N/A,#N/A,FALSE,"COVER1.XLS ";#N/A,#N/A,FALSE,"RACT1.XLS";#N/A,#N/A,FALSE,"RACT2.XLS";#N/A,#N/A,FALSE,"ECCMP";#N/A,#N/A,FALSE,"WELDER.XLS"}</definedName>
    <definedName name="__WRN2_4" hidden="1">{#N/A,#N/A,FALSE,"COVER1.XLS ";#N/A,#N/A,FALSE,"RACT1.XLS";#N/A,#N/A,FALSE,"RACT2.XLS";#N/A,#N/A,FALSE,"ECCMP";#N/A,#N/A,FALSE,"WELDER.XLS"}</definedName>
    <definedName name="__WRN2_5" hidden="1">{#N/A,#N/A,FALSE,"COVER1.XLS ";#N/A,#N/A,FALSE,"RACT1.XLS";#N/A,#N/A,FALSE,"RACT2.XLS";#N/A,#N/A,FALSE,"ECCMP";#N/A,#N/A,FALSE,"WELDER.XLS"}</definedName>
    <definedName name="__WRN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WRN3_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WRN3_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WRN3_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WRN3_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WRN3_5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xlfn.RTD" hidden="1">#NAME?</definedName>
    <definedName name="_1__123Graph_ACHART_1" hidden="1">[9]A!$F$106:$F$116</definedName>
    <definedName name="_1__123Graph_ACHART_28" hidden="1">[2]B!$D$10:$U$10</definedName>
    <definedName name="_1__123Graph_ACHART_4" hidden="1">[10]Fut_Perf!#REF!</definedName>
    <definedName name="_123" hidden="1">'[8]Ownership split'!#REF!</definedName>
    <definedName name="_2__123Graph_ACHART_4" hidden="1">[10]Fut_Perf!#REF!</definedName>
    <definedName name="_2__123Graph_BCHART_28" hidden="1">[2]B!$D$11:$U$11</definedName>
    <definedName name="_2__123Graph_BCHART_4" hidden="1">[10]Fut_Perf!#REF!</definedName>
    <definedName name="_3__123Graph_BCHART_4" hidden="1">[10]Fut_Perf!#REF!</definedName>
    <definedName name="_3__123Graph_CCHART_28" hidden="1">[2]B!$D$12:$U$12</definedName>
    <definedName name="_3__123Graph_CCHART_4" hidden="1">[10]Fut_Perf!#REF!</definedName>
    <definedName name="_4__123Graph_CCHART_4" hidden="1">[10]Fut_Perf!#REF!</definedName>
    <definedName name="_4__123Graph_DCHART_28" hidden="1">[2]B!$D$7:$U$7</definedName>
    <definedName name="_5__123Graph_ECHART_28" hidden="1">[2]B!$D$8:$U$8</definedName>
    <definedName name="_5__123Graph_XCHART_1" hidden="1">[9]A!$E$106:$E$116</definedName>
    <definedName name="_6__123Graph_FCHART_28" hidden="1">[2]B!$D$9:$U$9</definedName>
    <definedName name="_aba1" hidden="1">{#N/A,#N/A,FALSE,"COVER1.XLS ";#N/A,#N/A,FALSE,"RACT1.XLS";#N/A,#N/A,FALSE,"RACT2.XLS";#N/A,#N/A,FALSE,"ECCMP";#N/A,#N/A,FALSE,"WELDER.XLS"}</definedName>
    <definedName name="_aba1_1" hidden="1">{#N/A,#N/A,FALSE,"COVER1.XLS ";#N/A,#N/A,FALSE,"RACT1.XLS";#N/A,#N/A,FALSE,"RACT2.XLS";#N/A,#N/A,FALSE,"ECCMP";#N/A,#N/A,FALSE,"WELDER.XLS"}</definedName>
    <definedName name="_aba1_2" hidden="1">{#N/A,#N/A,FALSE,"COVER1.XLS ";#N/A,#N/A,FALSE,"RACT1.XLS";#N/A,#N/A,FALSE,"RACT2.XLS";#N/A,#N/A,FALSE,"ECCMP";#N/A,#N/A,FALSE,"WELDER.XLS"}</definedName>
    <definedName name="_aba1_3" hidden="1">{#N/A,#N/A,FALSE,"COVER1.XLS ";#N/A,#N/A,FALSE,"RACT1.XLS";#N/A,#N/A,FALSE,"RACT2.XLS";#N/A,#N/A,FALSE,"ECCMP";#N/A,#N/A,FALSE,"WELDER.XLS"}</definedName>
    <definedName name="_aba1_4" hidden="1">{#N/A,#N/A,FALSE,"COVER1.XLS ";#N/A,#N/A,FALSE,"RACT1.XLS";#N/A,#N/A,FALSE,"RACT2.XLS";#N/A,#N/A,FALSE,"ECCMP";#N/A,#N/A,FALSE,"WELDER.XLS"}</definedName>
    <definedName name="_aba1_5" hidden="1">{#N/A,#N/A,FALSE,"COVER1.XLS ";#N/A,#N/A,FALSE,"RACT1.XLS";#N/A,#N/A,FALSE,"RACT2.XLS";#N/A,#N/A,FALSE,"ECCMP";#N/A,#N/A,FALSE,"WELDER.XLS"}</definedName>
    <definedName name="_abc1" hidden="1">{#N/A,#N/A,FALSE,"COVER1.XLS ";#N/A,#N/A,FALSE,"RACT1.XLS";#N/A,#N/A,FALSE,"RACT2.XLS";#N/A,#N/A,FALSE,"ECCMP";#N/A,#N/A,FALSE,"WELDER.XLS"}</definedName>
    <definedName name="_abc1_1" hidden="1">{#N/A,#N/A,FALSE,"COVER1.XLS ";#N/A,#N/A,FALSE,"RACT1.XLS";#N/A,#N/A,FALSE,"RACT2.XLS";#N/A,#N/A,FALSE,"ECCMP";#N/A,#N/A,FALSE,"WELDER.XLS"}</definedName>
    <definedName name="_abc1_2" hidden="1">{#N/A,#N/A,FALSE,"COVER1.XLS ";#N/A,#N/A,FALSE,"RACT1.XLS";#N/A,#N/A,FALSE,"RACT2.XLS";#N/A,#N/A,FALSE,"ECCMP";#N/A,#N/A,FALSE,"WELDER.XLS"}</definedName>
    <definedName name="_abc1_3" hidden="1">{#N/A,#N/A,FALSE,"COVER1.XLS ";#N/A,#N/A,FALSE,"RACT1.XLS";#N/A,#N/A,FALSE,"RACT2.XLS";#N/A,#N/A,FALSE,"ECCMP";#N/A,#N/A,FALSE,"WELDER.XLS"}</definedName>
    <definedName name="_abc1_4" hidden="1">{#N/A,#N/A,FALSE,"COVER1.XLS ";#N/A,#N/A,FALSE,"RACT1.XLS";#N/A,#N/A,FALSE,"RACT2.XLS";#N/A,#N/A,FALSE,"ECCMP";#N/A,#N/A,FALSE,"WELDER.XLS"}</definedName>
    <definedName name="_abc1_5" hidden="1">{#N/A,#N/A,FALSE,"COVER1.XLS ";#N/A,#N/A,FALSE,"RACT1.XLS";#N/A,#N/A,FALSE,"RACT2.XLS";#N/A,#N/A,FALSE,"ECCMP";#N/A,#N/A,FALSE,"WELDER.XLS"}</definedName>
    <definedName name="_act10" hidden="1">{#N/A,#N/A,FALSE,"LVM JAN04";#N/A,#N/A,FALSE,"LVM CashFlow"}</definedName>
    <definedName name="_act10_1" hidden="1">{#N/A,#N/A,FALSE,"LVM JAN04";#N/A,#N/A,FALSE,"LVM CashFlow"}</definedName>
    <definedName name="_act10_2" hidden="1">{#N/A,#N/A,FALSE,"LVM JAN04";#N/A,#N/A,FALSE,"LVM CashFlow"}</definedName>
    <definedName name="_act10_3" hidden="1">{#N/A,#N/A,FALSE,"LVM JAN04";#N/A,#N/A,FALSE,"LVM CashFlow"}</definedName>
    <definedName name="_act10_4" hidden="1">{#N/A,#N/A,FALSE,"LVM JAN04";#N/A,#N/A,FALSE,"LVM CashFlow"}</definedName>
    <definedName name="_act10_5" hidden="1">{#N/A,#N/A,FALSE,"LVM JAN04";#N/A,#N/A,FALSE,"LVM CashFlow"}</definedName>
    <definedName name="_Dist_Bin" hidden="1">'[8]Ownership split'!#REF!</definedName>
    <definedName name="_dk1" hidden="1">{#N/A,#N/A,FALSE,"COVER.XLS";#N/A,#N/A,FALSE,"RACT1.XLS";#N/A,#N/A,FALSE,"RACT2.XLS";#N/A,#N/A,FALSE,"ECCMP";#N/A,#N/A,FALSE,"WELDER.XLS"}</definedName>
    <definedName name="_dk1_1" hidden="1">{#N/A,#N/A,FALSE,"COVER.XLS";#N/A,#N/A,FALSE,"RACT1.XLS";#N/A,#N/A,FALSE,"RACT2.XLS";#N/A,#N/A,FALSE,"ECCMP";#N/A,#N/A,FALSE,"WELDER.XLS"}</definedName>
    <definedName name="_dk1_1_1" hidden="1">{#N/A,#N/A,FALSE,"COVER.XLS";#N/A,#N/A,FALSE,"RACT1.XLS";#N/A,#N/A,FALSE,"RACT2.XLS";#N/A,#N/A,FALSE,"ECCMP";#N/A,#N/A,FALSE,"WELDER.XLS"}</definedName>
    <definedName name="_dk1_1_2" hidden="1">{#N/A,#N/A,FALSE,"COVER.XLS";#N/A,#N/A,FALSE,"RACT1.XLS";#N/A,#N/A,FALSE,"RACT2.XLS";#N/A,#N/A,FALSE,"ECCMP";#N/A,#N/A,FALSE,"WELDER.XLS"}</definedName>
    <definedName name="_dk1_1_3" hidden="1">{#N/A,#N/A,FALSE,"COVER.XLS";#N/A,#N/A,FALSE,"RACT1.XLS";#N/A,#N/A,FALSE,"RACT2.XLS";#N/A,#N/A,FALSE,"ECCMP";#N/A,#N/A,FALSE,"WELDER.XLS"}</definedName>
    <definedName name="_dk1_1_4" hidden="1">{#N/A,#N/A,FALSE,"COVER.XLS";#N/A,#N/A,FALSE,"RACT1.XLS";#N/A,#N/A,FALSE,"RACT2.XLS";#N/A,#N/A,FALSE,"ECCMP";#N/A,#N/A,FALSE,"WELDER.XLS"}</definedName>
    <definedName name="_dk1_1_5" hidden="1">{#N/A,#N/A,FALSE,"COVER.XLS";#N/A,#N/A,FALSE,"RACT1.XLS";#N/A,#N/A,FALSE,"RACT2.XLS";#N/A,#N/A,FALSE,"ECCMP";#N/A,#N/A,FALSE,"WELDER.XLS"}</definedName>
    <definedName name="_dk1_2" hidden="1">{#N/A,#N/A,FALSE,"COVER.XLS";#N/A,#N/A,FALSE,"RACT1.XLS";#N/A,#N/A,FALSE,"RACT2.XLS";#N/A,#N/A,FALSE,"ECCMP";#N/A,#N/A,FALSE,"WELDER.XLS"}</definedName>
    <definedName name="_dk1_2_1" hidden="1">{#N/A,#N/A,FALSE,"COVER.XLS";#N/A,#N/A,FALSE,"RACT1.XLS";#N/A,#N/A,FALSE,"RACT2.XLS";#N/A,#N/A,FALSE,"ECCMP";#N/A,#N/A,FALSE,"WELDER.XLS"}</definedName>
    <definedName name="_dk1_2_2" hidden="1">{#N/A,#N/A,FALSE,"COVER.XLS";#N/A,#N/A,FALSE,"RACT1.XLS";#N/A,#N/A,FALSE,"RACT2.XLS";#N/A,#N/A,FALSE,"ECCMP";#N/A,#N/A,FALSE,"WELDER.XLS"}</definedName>
    <definedName name="_dk1_2_3" hidden="1">{#N/A,#N/A,FALSE,"COVER.XLS";#N/A,#N/A,FALSE,"RACT1.XLS";#N/A,#N/A,FALSE,"RACT2.XLS";#N/A,#N/A,FALSE,"ECCMP";#N/A,#N/A,FALSE,"WELDER.XLS"}</definedName>
    <definedName name="_dk1_2_4" hidden="1">{#N/A,#N/A,FALSE,"COVER.XLS";#N/A,#N/A,FALSE,"RACT1.XLS";#N/A,#N/A,FALSE,"RACT2.XLS";#N/A,#N/A,FALSE,"ECCMP";#N/A,#N/A,FALSE,"WELDER.XLS"}</definedName>
    <definedName name="_dk1_2_5" hidden="1">{#N/A,#N/A,FALSE,"COVER.XLS";#N/A,#N/A,FALSE,"RACT1.XLS";#N/A,#N/A,FALSE,"RACT2.XLS";#N/A,#N/A,FALSE,"ECCMP";#N/A,#N/A,FALSE,"WELDER.XLS"}</definedName>
    <definedName name="_dk1_3" hidden="1">{#N/A,#N/A,FALSE,"COVER.XLS";#N/A,#N/A,FALSE,"RACT1.XLS";#N/A,#N/A,FALSE,"RACT2.XLS";#N/A,#N/A,FALSE,"ECCMP";#N/A,#N/A,FALSE,"WELDER.XLS"}</definedName>
    <definedName name="_dk1_4" hidden="1">{#N/A,#N/A,FALSE,"COVER.XLS";#N/A,#N/A,FALSE,"RACT1.XLS";#N/A,#N/A,FALSE,"RACT2.XLS";#N/A,#N/A,FALSE,"ECCMP";#N/A,#N/A,FALSE,"WELDER.XLS"}</definedName>
    <definedName name="_dk1_5" hidden="1">{#N/A,#N/A,FALSE,"COVER.XLS";#N/A,#N/A,FALSE,"RACT1.XLS";#N/A,#N/A,FALSE,"RACT2.XLS";#N/A,#N/A,FALSE,"ECCMP";#N/A,#N/A,FALSE,"WELDER.XLS"}</definedName>
    <definedName name="_f3" hidden="1">{#N/A,#N/A,FALSE,"Aging Summary";#N/A,#N/A,FALSE,"Ratio Analysis";#N/A,#N/A,FALSE,"Test 120 Day Accts";#N/A,#N/A,FALSE,"Tickmarks"}</definedName>
    <definedName name="_f4" hidden="1">{#N/A,#N/A,FALSE,"Aging Summary";#N/A,#N/A,FALSE,"Ratio Analysis";#N/A,#N/A,FALSE,"Test 120 Day Accts";#N/A,#N/A,FALSE,"Tickmarks"}</definedName>
    <definedName name="_Fill" hidden="1">'[11]#REF'!$G$2:$G$2</definedName>
    <definedName name="_xlnm._FilterDatabase" localSheetId="7" hidden="1">PBI!$A$1:$C$276</definedName>
    <definedName name="_xlnm._FilterDatabase" hidden="1">#REF!</definedName>
    <definedName name="_FX2006" hidden="1">{#N/A,#N/A,FALSE,"Aging Summary";#N/A,#N/A,FALSE,"Ratio Analysis";#N/A,#N/A,FALSE,"Test 120 Day Accts";#N/A,#N/A,FALSE,"Tickmarks"}</definedName>
    <definedName name="_k8" hidden="1">{#N/A,#N/A,FALSE,"COVER1.XLS ";#N/A,#N/A,FALSE,"RACT1.XLS";#N/A,#N/A,FALSE,"RACT2.XLS";#N/A,#N/A,FALSE,"ECCMP";#N/A,#N/A,FALSE,"WELDER.XLS"}</definedName>
    <definedName name="_k8_1" hidden="1">{#N/A,#N/A,FALSE,"COVER1.XLS ";#N/A,#N/A,FALSE,"RACT1.XLS";#N/A,#N/A,FALSE,"RACT2.XLS";#N/A,#N/A,FALSE,"ECCMP";#N/A,#N/A,FALSE,"WELDER.XLS"}</definedName>
    <definedName name="_k8_1_1" hidden="1">{#N/A,#N/A,FALSE,"COVER1.XLS ";#N/A,#N/A,FALSE,"RACT1.XLS";#N/A,#N/A,FALSE,"RACT2.XLS";#N/A,#N/A,FALSE,"ECCMP";#N/A,#N/A,FALSE,"WELDER.XLS"}</definedName>
    <definedName name="_k8_1_2" hidden="1">{#N/A,#N/A,FALSE,"COVER1.XLS ";#N/A,#N/A,FALSE,"RACT1.XLS";#N/A,#N/A,FALSE,"RACT2.XLS";#N/A,#N/A,FALSE,"ECCMP";#N/A,#N/A,FALSE,"WELDER.XLS"}</definedName>
    <definedName name="_k8_1_3" hidden="1">{#N/A,#N/A,FALSE,"COVER1.XLS ";#N/A,#N/A,FALSE,"RACT1.XLS";#N/A,#N/A,FALSE,"RACT2.XLS";#N/A,#N/A,FALSE,"ECCMP";#N/A,#N/A,FALSE,"WELDER.XLS"}</definedName>
    <definedName name="_k8_1_4" hidden="1">{#N/A,#N/A,FALSE,"COVER1.XLS ";#N/A,#N/A,FALSE,"RACT1.XLS";#N/A,#N/A,FALSE,"RACT2.XLS";#N/A,#N/A,FALSE,"ECCMP";#N/A,#N/A,FALSE,"WELDER.XLS"}</definedName>
    <definedName name="_k8_1_5" hidden="1">{#N/A,#N/A,FALSE,"COVER1.XLS ";#N/A,#N/A,FALSE,"RACT1.XLS";#N/A,#N/A,FALSE,"RACT2.XLS";#N/A,#N/A,FALSE,"ECCMP";#N/A,#N/A,FALSE,"WELDER.XLS"}</definedName>
    <definedName name="_k8_2" hidden="1">{#N/A,#N/A,FALSE,"COVER1.XLS ";#N/A,#N/A,FALSE,"RACT1.XLS";#N/A,#N/A,FALSE,"RACT2.XLS";#N/A,#N/A,FALSE,"ECCMP";#N/A,#N/A,FALSE,"WELDER.XLS"}</definedName>
    <definedName name="_k8_2_1" hidden="1">{#N/A,#N/A,FALSE,"COVER1.XLS ";#N/A,#N/A,FALSE,"RACT1.XLS";#N/A,#N/A,FALSE,"RACT2.XLS";#N/A,#N/A,FALSE,"ECCMP";#N/A,#N/A,FALSE,"WELDER.XLS"}</definedName>
    <definedName name="_k8_2_2" hidden="1">{#N/A,#N/A,FALSE,"COVER1.XLS ";#N/A,#N/A,FALSE,"RACT1.XLS";#N/A,#N/A,FALSE,"RACT2.XLS";#N/A,#N/A,FALSE,"ECCMP";#N/A,#N/A,FALSE,"WELDER.XLS"}</definedName>
    <definedName name="_k8_2_3" hidden="1">{#N/A,#N/A,FALSE,"COVER1.XLS ";#N/A,#N/A,FALSE,"RACT1.XLS";#N/A,#N/A,FALSE,"RACT2.XLS";#N/A,#N/A,FALSE,"ECCMP";#N/A,#N/A,FALSE,"WELDER.XLS"}</definedName>
    <definedName name="_k8_2_4" hidden="1">{#N/A,#N/A,FALSE,"COVER1.XLS ";#N/A,#N/A,FALSE,"RACT1.XLS";#N/A,#N/A,FALSE,"RACT2.XLS";#N/A,#N/A,FALSE,"ECCMP";#N/A,#N/A,FALSE,"WELDER.XLS"}</definedName>
    <definedName name="_k8_2_5" hidden="1">{#N/A,#N/A,FALSE,"COVER1.XLS ";#N/A,#N/A,FALSE,"RACT1.XLS";#N/A,#N/A,FALSE,"RACT2.XLS";#N/A,#N/A,FALSE,"ECCMP";#N/A,#N/A,FALSE,"WELDER.XLS"}</definedName>
    <definedName name="_k8_3" hidden="1">{#N/A,#N/A,FALSE,"COVER1.XLS ";#N/A,#N/A,FALSE,"RACT1.XLS";#N/A,#N/A,FALSE,"RACT2.XLS";#N/A,#N/A,FALSE,"ECCMP";#N/A,#N/A,FALSE,"WELDER.XLS"}</definedName>
    <definedName name="_k8_4" hidden="1">{#N/A,#N/A,FALSE,"COVER1.XLS ";#N/A,#N/A,FALSE,"RACT1.XLS";#N/A,#N/A,FALSE,"RACT2.XLS";#N/A,#N/A,FALSE,"ECCMP";#N/A,#N/A,FALSE,"WELDER.XLS"}</definedName>
    <definedName name="_k8_5" hidden="1">{#N/A,#N/A,FALSE,"COVER1.XLS ";#N/A,#N/A,FALSE,"RACT1.XLS";#N/A,#N/A,FALSE,"RACT2.XLS";#N/A,#N/A,FALSE,"ECCMP";#N/A,#N/A,FALSE,"WELDER.XLS"}</definedName>
    <definedName name="_Key1" hidden="1">#REF!</definedName>
    <definedName name="_Key2" hidden="1">#REF!</definedName>
    <definedName name="_kp1" hidden="1">#REF!</definedName>
    <definedName name="_kv2" hidden="1">{#N/A,#N/A,FALSE,"COVER1.XLS ";#N/A,#N/A,FALSE,"RACT1.XLS";#N/A,#N/A,FALSE,"RACT2.XLS";#N/A,#N/A,FALSE,"ECCMP";#N/A,#N/A,FALSE,"WELDER.XLS"}</definedName>
    <definedName name="_kvs1" hidden="1">{#N/A,#N/A,FALSE,"COVER1.XLS ";#N/A,#N/A,FALSE,"RACT1.XLS";#N/A,#N/A,FALSE,"RACT2.XLS";#N/A,#N/A,FALSE,"ECCMP";#N/A,#N/A,FALSE,"WELDER.XLS"}</definedName>
    <definedName name="_kvs1_1" hidden="1">{#N/A,#N/A,FALSE,"COVER1.XLS ";#N/A,#N/A,FALSE,"RACT1.XLS";#N/A,#N/A,FALSE,"RACT2.XLS";#N/A,#N/A,FALSE,"ECCMP";#N/A,#N/A,FALSE,"WELDER.XLS"}</definedName>
    <definedName name="_kvs1_1_1" hidden="1">{#N/A,#N/A,FALSE,"COVER1.XLS ";#N/A,#N/A,FALSE,"RACT1.XLS";#N/A,#N/A,FALSE,"RACT2.XLS";#N/A,#N/A,FALSE,"ECCMP";#N/A,#N/A,FALSE,"WELDER.XLS"}</definedName>
    <definedName name="_kvs1_1_2" hidden="1">{#N/A,#N/A,FALSE,"COVER1.XLS ";#N/A,#N/A,FALSE,"RACT1.XLS";#N/A,#N/A,FALSE,"RACT2.XLS";#N/A,#N/A,FALSE,"ECCMP";#N/A,#N/A,FALSE,"WELDER.XLS"}</definedName>
    <definedName name="_kvs1_1_3" hidden="1">{#N/A,#N/A,FALSE,"COVER1.XLS ";#N/A,#N/A,FALSE,"RACT1.XLS";#N/A,#N/A,FALSE,"RACT2.XLS";#N/A,#N/A,FALSE,"ECCMP";#N/A,#N/A,FALSE,"WELDER.XLS"}</definedName>
    <definedName name="_kvs1_1_4" hidden="1">{#N/A,#N/A,FALSE,"COVER1.XLS ";#N/A,#N/A,FALSE,"RACT1.XLS";#N/A,#N/A,FALSE,"RACT2.XLS";#N/A,#N/A,FALSE,"ECCMP";#N/A,#N/A,FALSE,"WELDER.XLS"}</definedName>
    <definedName name="_kvs1_1_5" hidden="1">{#N/A,#N/A,FALSE,"COVER1.XLS ";#N/A,#N/A,FALSE,"RACT1.XLS";#N/A,#N/A,FALSE,"RACT2.XLS";#N/A,#N/A,FALSE,"ECCMP";#N/A,#N/A,FALSE,"WELDER.XLS"}</definedName>
    <definedName name="_kvs1_2" hidden="1">{#N/A,#N/A,FALSE,"COVER1.XLS ";#N/A,#N/A,FALSE,"RACT1.XLS";#N/A,#N/A,FALSE,"RACT2.XLS";#N/A,#N/A,FALSE,"ECCMP";#N/A,#N/A,FALSE,"WELDER.XLS"}</definedName>
    <definedName name="_kvs1_2_1" hidden="1">{#N/A,#N/A,FALSE,"COVER1.XLS ";#N/A,#N/A,FALSE,"RACT1.XLS";#N/A,#N/A,FALSE,"RACT2.XLS";#N/A,#N/A,FALSE,"ECCMP";#N/A,#N/A,FALSE,"WELDER.XLS"}</definedName>
    <definedName name="_kvs1_2_2" hidden="1">{#N/A,#N/A,FALSE,"COVER1.XLS ";#N/A,#N/A,FALSE,"RACT1.XLS";#N/A,#N/A,FALSE,"RACT2.XLS";#N/A,#N/A,FALSE,"ECCMP";#N/A,#N/A,FALSE,"WELDER.XLS"}</definedName>
    <definedName name="_kvs1_2_3" hidden="1">{#N/A,#N/A,FALSE,"COVER1.XLS ";#N/A,#N/A,FALSE,"RACT1.XLS";#N/A,#N/A,FALSE,"RACT2.XLS";#N/A,#N/A,FALSE,"ECCMP";#N/A,#N/A,FALSE,"WELDER.XLS"}</definedName>
    <definedName name="_kvs1_2_4" hidden="1">{#N/A,#N/A,FALSE,"COVER1.XLS ";#N/A,#N/A,FALSE,"RACT1.XLS";#N/A,#N/A,FALSE,"RACT2.XLS";#N/A,#N/A,FALSE,"ECCMP";#N/A,#N/A,FALSE,"WELDER.XLS"}</definedName>
    <definedName name="_kvs1_2_5" hidden="1">{#N/A,#N/A,FALSE,"COVER1.XLS ";#N/A,#N/A,FALSE,"RACT1.XLS";#N/A,#N/A,FALSE,"RACT2.XLS";#N/A,#N/A,FALSE,"ECCMP";#N/A,#N/A,FALSE,"WELDER.XLS"}</definedName>
    <definedName name="_kvs1_3" hidden="1">{#N/A,#N/A,FALSE,"COVER1.XLS ";#N/A,#N/A,FALSE,"RACT1.XLS";#N/A,#N/A,FALSE,"RACT2.XLS";#N/A,#N/A,FALSE,"ECCMP";#N/A,#N/A,FALSE,"WELDER.XLS"}</definedName>
    <definedName name="_kvs1_4" hidden="1">{#N/A,#N/A,FALSE,"COVER1.XLS ";#N/A,#N/A,FALSE,"RACT1.XLS";#N/A,#N/A,FALSE,"RACT2.XLS";#N/A,#N/A,FALSE,"ECCMP";#N/A,#N/A,FALSE,"WELDER.XLS"}</definedName>
    <definedName name="_kvs1_5" hidden="1">{#N/A,#N/A,FALSE,"COVER1.XLS ";#N/A,#N/A,FALSE,"RACT1.XLS";#N/A,#N/A,FALSE,"RACT2.XLS";#N/A,#N/A,FALSE,"ECCMP";#N/A,#N/A,FALSE,"WELDER.XLS"}</definedName>
    <definedName name="_kvs2" hidden="1">{#N/A,#N/A,FALSE,"COVER1.XLS ";#N/A,#N/A,FALSE,"RACT1.XLS";#N/A,#N/A,FALSE,"RACT2.XLS";#N/A,#N/A,FALSE,"ECCMP";#N/A,#N/A,FALSE,"WELDER.XLS"}</definedName>
    <definedName name="_kvs2_1" hidden="1">{#N/A,#N/A,FALSE,"COVER1.XLS ";#N/A,#N/A,FALSE,"RACT1.XLS";#N/A,#N/A,FALSE,"RACT2.XLS";#N/A,#N/A,FALSE,"ECCMP";#N/A,#N/A,FALSE,"WELDER.XLS"}</definedName>
    <definedName name="_kvs2_1_1" hidden="1">{#N/A,#N/A,FALSE,"COVER1.XLS ";#N/A,#N/A,FALSE,"RACT1.XLS";#N/A,#N/A,FALSE,"RACT2.XLS";#N/A,#N/A,FALSE,"ECCMP";#N/A,#N/A,FALSE,"WELDER.XLS"}</definedName>
    <definedName name="_kvs2_1_2" hidden="1">{#N/A,#N/A,FALSE,"COVER1.XLS ";#N/A,#N/A,FALSE,"RACT1.XLS";#N/A,#N/A,FALSE,"RACT2.XLS";#N/A,#N/A,FALSE,"ECCMP";#N/A,#N/A,FALSE,"WELDER.XLS"}</definedName>
    <definedName name="_kvs2_1_3" hidden="1">{#N/A,#N/A,FALSE,"COVER1.XLS ";#N/A,#N/A,FALSE,"RACT1.XLS";#N/A,#N/A,FALSE,"RACT2.XLS";#N/A,#N/A,FALSE,"ECCMP";#N/A,#N/A,FALSE,"WELDER.XLS"}</definedName>
    <definedName name="_kvs2_1_4" hidden="1">{#N/A,#N/A,FALSE,"COVER1.XLS ";#N/A,#N/A,FALSE,"RACT1.XLS";#N/A,#N/A,FALSE,"RACT2.XLS";#N/A,#N/A,FALSE,"ECCMP";#N/A,#N/A,FALSE,"WELDER.XLS"}</definedName>
    <definedName name="_kvs2_1_5" hidden="1">{#N/A,#N/A,FALSE,"COVER1.XLS ";#N/A,#N/A,FALSE,"RACT1.XLS";#N/A,#N/A,FALSE,"RACT2.XLS";#N/A,#N/A,FALSE,"ECCMP";#N/A,#N/A,FALSE,"WELDER.XLS"}</definedName>
    <definedName name="_kvs2_2" hidden="1">{#N/A,#N/A,FALSE,"COVER1.XLS ";#N/A,#N/A,FALSE,"RACT1.XLS";#N/A,#N/A,FALSE,"RACT2.XLS";#N/A,#N/A,FALSE,"ECCMP";#N/A,#N/A,FALSE,"WELDER.XLS"}</definedName>
    <definedName name="_kvs2_2_1" hidden="1">{#N/A,#N/A,FALSE,"COVER1.XLS ";#N/A,#N/A,FALSE,"RACT1.XLS";#N/A,#N/A,FALSE,"RACT2.XLS";#N/A,#N/A,FALSE,"ECCMP";#N/A,#N/A,FALSE,"WELDER.XLS"}</definedName>
    <definedName name="_kvs2_2_2" hidden="1">{#N/A,#N/A,FALSE,"COVER1.XLS ";#N/A,#N/A,FALSE,"RACT1.XLS";#N/A,#N/A,FALSE,"RACT2.XLS";#N/A,#N/A,FALSE,"ECCMP";#N/A,#N/A,FALSE,"WELDER.XLS"}</definedName>
    <definedName name="_kvs2_2_3" hidden="1">{#N/A,#N/A,FALSE,"COVER1.XLS ";#N/A,#N/A,FALSE,"RACT1.XLS";#N/A,#N/A,FALSE,"RACT2.XLS";#N/A,#N/A,FALSE,"ECCMP";#N/A,#N/A,FALSE,"WELDER.XLS"}</definedName>
    <definedName name="_kvs2_2_4" hidden="1">{#N/A,#N/A,FALSE,"COVER1.XLS ";#N/A,#N/A,FALSE,"RACT1.XLS";#N/A,#N/A,FALSE,"RACT2.XLS";#N/A,#N/A,FALSE,"ECCMP";#N/A,#N/A,FALSE,"WELDER.XLS"}</definedName>
    <definedName name="_kvs2_2_5" hidden="1">{#N/A,#N/A,FALSE,"COVER1.XLS ";#N/A,#N/A,FALSE,"RACT1.XLS";#N/A,#N/A,FALSE,"RACT2.XLS";#N/A,#N/A,FALSE,"ECCMP";#N/A,#N/A,FALSE,"WELDER.XLS"}</definedName>
    <definedName name="_kvs2_3" hidden="1">{#N/A,#N/A,FALSE,"COVER1.XLS ";#N/A,#N/A,FALSE,"RACT1.XLS";#N/A,#N/A,FALSE,"RACT2.XLS";#N/A,#N/A,FALSE,"ECCMP";#N/A,#N/A,FALSE,"WELDER.XLS"}</definedName>
    <definedName name="_kvs2_4" hidden="1">{#N/A,#N/A,FALSE,"COVER1.XLS ";#N/A,#N/A,FALSE,"RACT1.XLS";#N/A,#N/A,FALSE,"RACT2.XLS";#N/A,#N/A,FALSE,"ECCMP";#N/A,#N/A,FALSE,"WELDER.XLS"}</definedName>
    <definedName name="_kvs2_5" hidden="1">{#N/A,#N/A,FALSE,"COVER1.XLS ";#N/A,#N/A,FALSE,"RACT1.XLS";#N/A,#N/A,FALSE,"RACT2.XLS";#N/A,#N/A,FALSE,"ECCMP";#N/A,#N/A,FALSE,"WELDER.XLS"}</definedName>
    <definedName name="_kvs5" hidden="1">{#N/A,#N/A,FALSE,"COVER.XLS";#N/A,#N/A,FALSE,"RACT1.XLS";#N/A,#N/A,FALSE,"RACT2.XLS";#N/A,#N/A,FALSE,"ECCMP";#N/A,#N/A,FALSE,"WELDER.XLS"}</definedName>
    <definedName name="_kvs5_1" hidden="1">{#N/A,#N/A,FALSE,"COVER.XLS";#N/A,#N/A,FALSE,"RACT1.XLS";#N/A,#N/A,FALSE,"RACT2.XLS";#N/A,#N/A,FALSE,"ECCMP";#N/A,#N/A,FALSE,"WELDER.XLS"}</definedName>
    <definedName name="_kvs5_1_1" hidden="1">{#N/A,#N/A,FALSE,"COVER.XLS";#N/A,#N/A,FALSE,"RACT1.XLS";#N/A,#N/A,FALSE,"RACT2.XLS";#N/A,#N/A,FALSE,"ECCMP";#N/A,#N/A,FALSE,"WELDER.XLS"}</definedName>
    <definedName name="_kvs5_1_2" hidden="1">{#N/A,#N/A,FALSE,"COVER.XLS";#N/A,#N/A,FALSE,"RACT1.XLS";#N/A,#N/A,FALSE,"RACT2.XLS";#N/A,#N/A,FALSE,"ECCMP";#N/A,#N/A,FALSE,"WELDER.XLS"}</definedName>
    <definedName name="_kvs5_1_3" hidden="1">{#N/A,#N/A,FALSE,"COVER.XLS";#N/A,#N/A,FALSE,"RACT1.XLS";#N/A,#N/A,FALSE,"RACT2.XLS";#N/A,#N/A,FALSE,"ECCMP";#N/A,#N/A,FALSE,"WELDER.XLS"}</definedName>
    <definedName name="_kvs5_1_4" hidden="1">{#N/A,#N/A,FALSE,"COVER.XLS";#N/A,#N/A,FALSE,"RACT1.XLS";#N/A,#N/A,FALSE,"RACT2.XLS";#N/A,#N/A,FALSE,"ECCMP";#N/A,#N/A,FALSE,"WELDER.XLS"}</definedName>
    <definedName name="_kvs5_1_5" hidden="1">{#N/A,#N/A,FALSE,"COVER.XLS";#N/A,#N/A,FALSE,"RACT1.XLS";#N/A,#N/A,FALSE,"RACT2.XLS";#N/A,#N/A,FALSE,"ECCMP";#N/A,#N/A,FALSE,"WELDER.XLS"}</definedName>
    <definedName name="_kvs5_2" hidden="1">{#N/A,#N/A,FALSE,"COVER.XLS";#N/A,#N/A,FALSE,"RACT1.XLS";#N/A,#N/A,FALSE,"RACT2.XLS";#N/A,#N/A,FALSE,"ECCMP";#N/A,#N/A,FALSE,"WELDER.XLS"}</definedName>
    <definedName name="_kvs5_2_1" hidden="1">{#N/A,#N/A,FALSE,"COVER.XLS";#N/A,#N/A,FALSE,"RACT1.XLS";#N/A,#N/A,FALSE,"RACT2.XLS";#N/A,#N/A,FALSE,"ECCMP";#N/A,#N/A,FALSE,"WELDER.XLS"}</definedName>
    <definedName name="_kvs5_2_2" hidden="1">{#N/A,#N/A,FALSE,"COVER.XLS";#N/A,#N/A,FALSE,"RACT1.XLS";#N/A,#N/A,FALSE,"RACT2.XLS";#N/A,#N/A,FALSE,"ECCMP";#N/A,#N/A,FALSE,"WELDER.XLS"}</definedName>
    <definedName name="_kvs5_2_3" hidden="1">{#N/A,#N/A,FALSE,"COVER.XLS";#N/A,#N/A,FALSE,"RACT1.XLS";#N/A,#N/A,FALSE,"RACT2.XLS";#N/A,#N/A,FALSE,"ECCMP";#N/A,#N/A,FALSE,"WELDER.XLS"}</definedName>
    <definedName name="_kvs5_2_4" hidden="1">{#N/A,#N/A,FALSE,"COVER.XLS";#N/A,#N/A,FALSE,"RACT1.XLS";#N/A,#N/A,FALSE,"RACT2.XLS";#N/A,#N/A,FALSE,"ECCMP";#N/A,#N/A,FALSE,"WELDER.XLS"}</definedName>
    <definedName name="_kvs5_2_5" hidden="1">{#N/A,#N/A,FALSE,"COVER.XLS";#N/A,#N/A,FALSE,"RACT1.XLS";#N/A,#N/A,FALSE,"RACT2.XLS";#N/A,#N/A,FALSE,"ECCMP";#N/A,#N/A,FALSE,"WELDER.XLS"}</definedName>
    <definedName name="_kvs5_3" hidden="1">{#N/A,#N/A,FALSE,"COVER.XLS";#N/A,#N/A,FALSE,"RACT1.XLS";#N/A,#N/A,FALSE,"RACT2.XLS";#N/A,#N/A,FALSE,"ECCMP";#N/A,#N/A,FALSE,"WELDER.XLS"}</definedName>
    <definedName name="_kvs5_4" hidden="1">{#N/A,#N/A,FALSE,"COVER.XLS";#N/A,#N/A,FALSE,"RACT1.XLS";#N/A,#N/A,FALSE,"RACT2.XLS";#N/A,#N/A,FALSE,"ECCMP";#N/A,#N/A,FALSE,"WELDER.XLS"}</definedName>
    <definedName name="_kvs5_5" hidden="1">{#N/A,#N/A,FALSE,"COVER.XLS";#N/A,#N/A,FALSE,"RACT1.XLS";#N/A,#N/A,FALSE,"RACT2.XLS";#N/A,#N/A,FALSE,"ECCMP";#N/A,#N/A,FALSE,"WELDER.XLS"}</definedName>
    <definedName name="_kvs7" hidden="1">{#N/A,#N/A,FALSE,"COVER1.XLS ";#N/A,#N/A,FALSE,"RACT1.XLS";#N/A,#N/A,FALSE,"RACT2.XLS";#N/A,#N/A,FALSE,"ECCMP";#N/A,#N/A,FALSE,"WELDER.XLS"}</definedName>
    <definedName name="_kvs7_1" hidden="1">{#N/A,#N/A,FALSE,"COVER1.XLS ";#N/A,#N/A,FALSE,"RACT1.XLS";#N/A,#N/A,FALSE,"RACT2.XLS";#N/A,#N/A,FALSE,"ECCMP";#N/A,#N/A,FALSE,"WELDER.XLS"}</definedName>
    <definedName name="_kvs7_1_1" hidden="1">{#N/A,#N/A,FALSE,"COVER1.XLS ";#N/A,#N/A,FALSE,"RACT1.XLS";#N/A,#N/A,FALSE,"RACT2.XLS";#N/A,#N/A,FALSE,"ECCMP";#N/A,#N/A,FALSE,"WELDER.XLS"}</definedName>
    <definedName name="_kvs7_1_2" hidden="1">{#N/A,#N/A,FALSE,"COVER1.XLS ";#N/A,#N/A,FALSE,"RACT1.XLS";#N/A,#N/A,FALSE,"RACT2.XLS";#N/A,#N/A,FALSE,"ECCMP";#N/A,#N/A,FALSE,"WELDER.XLS"}</definedName>
    <definedName name="_kvs7_1_3" hidden="1">{#N/A,#N/A,FALSE,"COVER1.XLS ";#N/A,#N/A,FALSE,"RACT1.XLS";#N/A,#N/A,FALSE,"RACT2.XLS";#N/A,#N/A,FALSE,"ECCMP";#N/A,#N/A,FALSE,"WELDER.XLS"}</definedName>
    <definedName name="_kvs7_1_4" hidden="1">{#N/A,#N/A,FALSE,"COVER1.XLS ";#N/A,#N/A,FALSE,"RACT1.XLS";#N/A,#N/A,FALSE,"RACT2.XLS";#N/A,#N/A,FALSE,"ECCMP";#N/A,#N/A,FALSE,"WELDER.XLS"}</definedName>
    <definedName name="_kvs7_1_5" hidden="1">{#N/A,#N/A,FALSE,"COVER1.XLS ";#N/A,#N/A,FALSE,"RACT1.XLS";#N/A,#N/A,FALSE,"RACT2.XLS";#N/A,#N/A,FALSE,"ECCMP";#N/A,#N/A,FALSE,"WELDER.XLS"}</definedName>
    <definedName name="_kvs7_2" hidden="1">{#N/A,#N/A,FALSE,"COVER1.XLS ";#N/A,#N/A,FALSE,"RACT1.XLS";#N/A,#N/A,FALSE,"RACT2.XLS";#N/A,#N/A,FALSE,"ECCMP";#N/A,#N/A,FALSE,"WELDER.XLS"}</definedName>
    <definedName name="_kvs7_2_1" hidden="1">{#N/A,#N/A,FALSE,"COVER1.XLS ";#N/A,#N/A,FALSE,"RACT1.XLS";#N/A,#N/A,FALSE,"RACT2.XLS";#N/A,#N/A,FALSE,"ECCMP";#N/A,#N/A,FALSE,"WELDER.XLS"}</definedName>
    <definedName name="_kvs7_2_2" hidden="1">{#N/A,#N/A,FALSE,"COVER1.XLS ";#N/A,#N/A,FALSE,"RACT1.XLS";#N/A,#N/A,FALSE,"RACT2.XLS";#N/A,#N/A,FALSE,"ECCMP";#N/A,#N/A,FALSE,"WELDER.XLS"}</definedName>
    <definedName name="_kvs7_2_3" hidden="1">{#N/A,#N/A,FALSE,"COVER1.XLS ";#N/A,#N/A,FALSE,"RACT1.XLS";#N/A,#N/A,FALSE,"RACT2.XLS";#N/A,#N/A,FALSE,"ECCMP";#N/A,#N/A,FALSE,"WELDER.XLS"}</definedName>
    <definedName name="_kvs7_2_4" hidden="1">{#N/A,#N/A,FALSE,"COVER1.XLS ";#N/A,#N/A,FALSE,"RACT1.XLS";#N/A,#N/A,FALSE,"RACT2.XLS";#N/A,#N/A,FALSE,"ECCMP";#N/A,#N/A,FALSE,"WELDER.XLS"}</definedName>
    <definedName name="_kvs7_2_5" hidden="1">{#N/A,#N/A,FALSE,"COVER1.XLS ";#N/A,#N/A,FALSE,"RACT1.XLS";#N/A,#N/A,FALSE,"RACT2.XLS";#N/A,#N/A,FALSE,"ECCMP";#N/A,#N/A,FALSE,"WELDER.XLS"}</definedName>
    <definedName name="_kvs7_3" hidden="1">{#N/A,#N/A,FALSE,"COVER1.XLS ";#N/A,#N/A,FALSE,"RACT1.XLS";#N/A,#N/A,FALSE,"RACT2.XLS";#N/A,#N/A,FALSE,"ECCMP";#N/A,#N/A,FALSE,"WELDER.XLS"}</definedName>
    <definedName name="_kvs7_4" hidden="1">{#N/A,#N/A,FALSE,"COVER1.XLS ";#N/A,#N/A,FALSE,"RACT1.XLS";#N/A,#N/A,FALSE,"RACT2.XLS";#N/A,#N/A,FALSE,"ECCMP";#N/A,#N/A,FALSE,"WELDER.XLS"}</definedName>
    <definedName name="_kvs7_5" hidden="1">{#N/A,#N/A,FALSE,"COVER1.XLS ";#N/A,#N/A,FALSE,"RACT1.XLS";#N/A,#N/A,FALSE,"RACT2.XLS";#N/A,#N/A,FALSE,"ECCMP";#N/A,#N/A,FALSE,"WELDER.XLS"}</definedName>
    <definedName name="_kvs8" hidden="1">{#N/A,#N/A,FALSE,"COVER1.XLS ";#N/A,#N/A,FALSE,"RACT1.XLS";#N/A,#N/A,FALSE,"RACT2.XLS";#N/A,#N/A,FALSE,"ECCMP";#N/A,#N/A,FALSE,"WELDER.XLS"}</definedName>
    <definedName name="_kvs8_1" hidden="1">{#N/A,#N/A,FALSE,"COVER1.XLS ";#N/A,#N/A,FALSE,"RACT1.XLS";#N/A,#N/A,FALSE,"RACT2.XLS";#N/A,#N/A,FALSE,"ECCMP";#N/A,#N/A,FALSE,"WELDER.XLS"}</definedName>
    <definedName name="_kvs8_1_1" hidden="1">{#N/A,#N/A,FALSE,"COVER1.XLS ";#N/A,#N/A,FALSE,"RACT1.XLS";#N/A,#N/A,FALSE,"RACT2.XLS";#N/A,#N/A,FALSE,"ECCMP";#N/A,#N/A,FALSE,"WELDER.XLS"}</definedName>
    <definedName name="_kvs8_1_2" hidden="1">{#N/A,#N/A,FALSE,"COVER1.XLS ";#N/A,#N/A,FALSE,"RACT1.XLS";#N/A,#N/A,FALSE,"RACT2.XLS";#N/A,#N/A,FALSE,"ECCMP";#N/A,#N/A,FALSE,"WELDER.XLS"}</definedName>
    <definedName name="_kvs8_1_3" hidden="1">{#N/A,#N/A,FALSE,"COVER1.XLS ";#N/A,#N/A,FALSE,"RACT1.XLS";#N/A,#N/A,FALSE,"RACT2.XLS";#N/A,#N/A,FALSE,"ECCMP";#N/A,#N/A,FALSE,"WELDER.XLS"}</definedName>
    <definedName name="_kvs8_1_4" hidden="1">{#N/A,#N/A,FALSE,"COVER1.XLS ";#N/A,#N/A,FALSE,"RACT1.XLS";#N/A,#N/A,FALSE,"RACT2.XLS";#N/A,#N/A,FALSE,"ECCMP";#N/A,#N/A,FALSE,"WELDER.XLS"}</definedName>
    <definedName name="_kvs8_1_5" hidden="1">{#N/A,#N/A,FALSE,"COVER1.XLS ";#N/A,#N/A,FALSE,"RACT1.XLS";#N/A,#N/A,FALSE,"RACT2.XLS";#N/A,#N/A,FALSE,"ECCMP";#N/A,#N/A,FALSE,"WELDER.XLS"}</definedName>
    <definedName name="_kvs8_2" hidden="1">{#N/A,#N/A,FALSE,"COVER1.XLS ";#N/A,#N/A,FALSE,"RACT1.XLS";#N/A,#N/A,FALSE,"RACT2.XLS";#N/A,#N/A,FALSE,"ECCMP";#N/A,#N/A,FALSE,"WELDER.XLS"}</definedName>
    <definedName name="_kvs8_2_1" hidden="1">{#N/A,#N/A,FALSE,"COVER1.XLS ";#N/A,#N/A,FALSE,"RACT1.XLS";#N/A,#N/A,FALSE,"RACT2.XLS";#N/A,#N/A,FALSE,"ECCMP";#N/A,#N/A,FALSE,"WELDER.XLS"}</definedName>
    <definedName name="_kvs8_2_2" hidden="1">{#N/A,#N/A,FALSE,"COVER1.XLS ";#N/A,#N/A,FALSE,"RACT1.XLS";#N/A,#N/A,FALSE,"RACT2.XLS";#N/A,#N/A,FALSE,"ECCMP";#N/A,#N/A,FALSE,"WELDER.XLS"}</definedName>
    <definedName name="_kvs8_2_3" hidden="1">{#N/A,#N/A,FALSE,"COVER1.XLS ";#N/A,#N/A,FALSE,"RACT1.XLS";#N/A,#N/A,FALSE,"RACT2.XLS";#N/A,#N/A,FALSE,"ECCMP";#N/A,#N/A,FALSE,"WELDER.XLS"}</definedName>
    <definedName name="_kvs8_2_4" hidden="1">{#N/A,#N/A,FALSE,"COVER1.XLS ";#N/A,#N/A,FALSE,"RACT1.XLS";#N/A,#N/A,FALSE,"RACT2.XLS";#N/A,#N/A,FALSE,"ECCMP";#N/A,#N/A,FALSE,"WELDER.XLS"}</definedName>
    <definedName name="_kvs8_2_5" hidden="1">{#N/A,#N/A,FALSE,"COVER1.XLS ";#N/A,#N/A,FALSE,"RACT1.XLS";#N/A,#N/A,FALSE,"RACT2.XLS";#N/A,#N/A,FALSE,"ECCMP";#N/A,#N/A,FALSE,"WELDER.XLS"}</definedName>
    <definedName name="_kvs8_3" hidden="1">{#N/A,#N/A,FALSE,"COVER1.XLS ";#N/A,#N/A,FALSE,"RACT1.XLS";#N/A,#N/A,FALSE,"RACT2.XLS";#N/A,#N/A,FALSE,"ECCMP";#N/A,#N/A,FALSE,"WELDER.XLS"}</definedName>
    <definedName name="_kvs8_4" hidden="1">{#N/A,#N/A,FALSE,"COVER1.XLS ";#N/A,#N/A,FALSE,"RACT1.XLS";#N/A,#N/A,FALSE,"RACT2.XLS";#N/A,#N/A,FALSE,"ECCMP";#N/A,#N/A,FALSE,"WELDER.XLS"}</definedName>
    <definedName name="_kvs8_5" hidden="1">{#N/A,#N/A,FALSE,"COVER1.XLS ";#N/A,#N/A,FALSE,"RACT1.XLS";#N/A,#N/A,FALSE,"RACT2.XLS";#N/A,#N/A,FALSE,"ECCMP";#N/A,#N/A,FALSE,"WELDER.XLS"}</definedName>
    <definedName name="_KVS9" hidden="1">{#N/A,#N/A,FALSE,"COVER1.XLS ";#N/A,#N/A,FALSE,"RACT1.XLS";#N/A,#N/A,FALSE,"RACT2.XLS";#N/A,#N/A,FALSE,"ECCMP";#N/A,#N/A,FALSE,"WELDER.XLS"}</definedName>
    <definedName name="_KVS9_1" hidden="1">{#N/A,#N/A,FALSE,"COVER1.XLS ";#N/A,#N/A,FALSE,"RACT1.XLS";#N/A,#N/A,FALSE,"RACT2.XLS";#N/A,#N/A,FALSE,"ECCMP";#N/A,#N/A,FALSE,"WELDER.XLS"}</definedName>
    <definedName name="_KVS9_1_1" hidden="1">{#N/A,#N/A,FALSE,"COVER1.XLS ";#N/A,#N/A,FALSE,"RACT1.XLS";#N/A,#N/A,FALSE,"RACT2.XLS";#N/A,#N/A,FALSE,"ECCMP";#N/A,#N/A,FALSE,"WELDER.XLS"}</definedName>
    <definedName name="_KVS9_1_2" hidden="1">{#N/A,#N/A,FALSE,"COVER1.XLS ";#N/A,#N/A,FALSE,"RACT1.XLS";#N/A,#N/A,FALSE,"RACT2.XLS";#N/A,#N/A,FALSE,"ECCMP";#N/A,#N/A,FALSE,"WELDER.XLS"}</definedName>
    <definedName name="_KVS9_1_3" hidden="1">{#N/A,#N/A,FALSE,"COVER1.XLS ";#N/A,#N/A,FALSE,"RACT1.XLS";#N/A,#N/A,FALSE,"RACT2.XLS";#N/A,#N/A,FALSE,"ECCMP";#N/A,#N/A,FALSE,"WELDER.XLS"}</definedName>
    <definedName name="_KVS9_1_4" hidden="1">{#N/A,#N/A,FALSE,"COVER1.XLS ";#N/A,#N/A,FALSE,"RACT1.XLS";#N/A,#N/A,FALSE,"RACT2.XLS";#N/A,#N/A,FALSE,"ECCMP";#N/A,#N/A,FALSE,"WELDER.XLS"}</definedName>
    <definedName name="_KVS9_1_5" hidden="1">{#N/A,#N/A,FALSE,"COVER1.XLS ";#N/A,#N/A,FALSE,"RACT1.XLS";#N/A,#N/A,FALSE,"RACT2.XLS";#N/A,#N/A,FALSE,"ECCMP";#N/A,#N/A,FALSE,"WELDER.XLS"}</definedName>
    <definedName name="_KVS9_2" hidden="1">{#N/A,#N/A,FALSE,"COVER1.XLS ";#N/A,#N/A,FALSE,"RACT1.XLS";#N/A,#N/A,FALSE,"RACT2.XLS";#N/A,#N/A,FALSE,"ECCMP";#N/A,#N/A,FALSE,"WELDER.XLS"}</definedName>
    <definedName name="_KVS9_2_1" hidden="1">{#N/A,#N/A,FALSE,"COVER1.XLS ";#N/A,#N/A,FALSE,"RACT1.XLS";#N/A,#N/A,FALSE,"RACT2.XLS";#N/A,#N/A,FALSE,"ECCMP";#N/A,#N/A,FALSE,"WELDER.XLS"}</definedName>
    <definedName name="_KVS9_2_2" hidden="1">{#N/A,#N/A,FALSE,"COVER1.XLS ";#N/A,#N/A,FALSE,"RACT1.XLS";#N/A,#N/A,FALSE,"RACT2.XLS";#N/A,#N/A,FALSE,"ECCMP";#N/A,#N/A,FALSE,"WELDER.XLS"}</definedName>
    <definedName name="_KVS9_2_3" hidden="1">{#N/A,#N/A,FALSE,"COVER1.XLS ";#N/A,#N/A,FALSE,"RACT1.XLS";#N/A,#N/A,FALSE,"RACT2.XLS";#N/A,#N/A,FALSE,"ECCMP";#N/A,#N/A,FALSE,"WELDER.XLS"}</definedName>
    <definedName name="_KVS9_2_4" hidden="1">{#N/A,#N/A,FALSE,"COVER1.XLS ";#N/A,#N/A,FALSE,"RACT1.XLS";#N/A,#N/A,FALSE,"RACT2.XLS";#N/A,#N/A,FALSE,"ECCMP";#N/A,#N/A,FALSE,"WELDER.XLS"}</definedName>
    <definedName name="_KVS9_2_5" hidden="1">{#N/A,#N/A,FALSE,"COVER1.XLS ";#N/A,#N/A,FALSE,"RACT1.XLS";#N/A,#N/A,FALSE,"RACT2.XLS";#N/A,#N/A,FALSE,"ECCMP";#N/A,#N/A,FALSE,"WELDER.XLS"}</definedName>
    <definedName name="_KVS9_3" hidden="1">{#N/A,#N/A,FALSE,"COVER1.XLS ";#N/A,#N/A,FALSE,"RACT1.XLS";#N/A,#N/A,FALSE,"RACT2.XLS";#N/A,#N/A,FALSE,"ECCMP";#N/A,#N/A,FALSE,"WELDER.XLS"}</definedName>
    <definedName name="_KVS9_4" hidden="1">{#N/A,#N/A,FALSE,"COVER1.XLS ";#N/A,#N/A,FALSE,"RACT1.XLS";#N/A,#N/A,FALSE,"RACT2.XLS";#N/A,#N/A,FALSE,"ECCMP";#N/A,#N/A,FALSE,"WELDER.XLS"}</definedName>
    <definedName name="_KVS9_5" hidden="1">{#N/A,#N/A,FALSE,"COVER1.XLS ";#N/A,#N/A,FALSE,"RACT1.XLS";#N/A,#N/A,FALSE,"RACT2.XLS";#N/A,#N/A,FALSE,"ECCMP";#N/A,#N/A,FALSE,"WELDER.XLS"}</definedName>
    <definedName name="_l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2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2_1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2_1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2_1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2_1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2_1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2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2_2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2_2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2_2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2_2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2_2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2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2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2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k1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k1_1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k1_1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k1_1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k1_1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k1_1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k1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k1_2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k1_2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k1_2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k1_2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k1_2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k1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k1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k1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ns1" hidden="1">{#N/A,#N/A,FALSE,"COVER1.XLS ";#N/A,#N/A,FALSE,"RACT1.XLS";#N/A,#N/A,FALSE,"RACT2.XLS";#N/A,#N/A,FALSE,"ECCMP";#N/A,#N/A,FALSE,"WELDER.XLS"}</definedName>
    <definedName name="_ns1_1" hidden="1">{#N/A,#N/A,FALSE,"COVER1.XLS ";#N/A,#N/A,FALSE,"RACT1.XLS";#N/A,#N/A,FALSE,"RACT2.XLS";#N/A,#N/A,FALSE,"ECCMP";#N/A,#N/A,FALSE,"WELDER.XLS"}</definedName>
    <definedName name="_ns1_1_1" hidden="1">{#N/A,#N/A,FALSE,"COVER1.XLS ";#N/A,#N/A,FALSE,"RACT1.XLS";#N/A,#N/A,FALSE,"RACT2.XLS";#N/A,#N/A,FALSE,"ECCMP";#N/A,#N/A,FALSE,"WELDER.XLS"}</definedName>
    <definedName name="_ns1_1_2" hidden="1">{#N/A,#N/A,FALSE,"COVER1.XLS ";#N/A,#N/A,FALSE,"RACT1.XLS";#N/A,#N/A,FALSE,"RACT2.XLS";#N/A,#N/A,FALSE,"ECCMP";#N/A,#N/A,FALSE,"WELDER.XLS"}</definedName>
    <definedName name="_ns1_1_3" hidden="1">{#N/A,#N/A,FALSE,"COVER1.XLS ";#N/A,#N/A,FALSE,"RACT1.XLS";#N/A,#N/A,FALSE,"RACT2.XLS";#N/A,#N/A,FALSE,"ECCMP";#N/A,#N/A,FALSE,"WELDER.XLS"}</definedName>
    <definedName name="_ns1_1_4" hidden="1">{#N/A,#N/A,FALSE,"COVER1.XLS ";#N/A,#N/A,FALSE,"RACT1.XLS";#N/A,#N/A,FALSE,"RACT2.XLS";#N/A,#N/A,FALSE,"ECCMP";#N/A,#N/A,FALSE,"WELDER.XLS"}</definedName>
    <definedName name="_ns1_1_5" hidden="1">{#N/A,#N/A,FALSE,"COVER1.XLS ";#N/A,#N/A,FALSE,"RACT1.XLS";#N/A,#N/A,FALSE,"RACT2.XLS";#N/A,#N/A,FALSE,"ECCMP";#N/A,#N/A,FALSE,"WELDER.XLS"}</definedName>
    <definedName name="_ns1_2" hidden="1">{#N/A,#N/A,FALSE,"COVER1.XLS ";#N/A,#N/A,FALSE,"RACT1.XLS";#N/A,#N/A,FALSE,"RACT2.XLS";#N/A,#N/A,FALSE,"ECCMP";#N/A,#N/A,FALSE,"WELDER.XLS"}</definedName>
    <definedName name="_ns1_2_1" hidden="1">{#N/A,#N/A,FALSE,"COVER1.XLS ";#N/A,#N/A,FALSE,"RACT1.XLS";#N/A,#N/A,FALSE,"RACT2.XLS";#N/A,#N/A,FALSE,"ECCMP";#N/A,#N/A,FALSE,"WELDER.XLS"}</definedName>
    <definedName name="_ns1_2_2" hidden="1">{#N/A,#N/A,FALSE,"COVER1.XLS ";#N/A,#N/A,FALSE,"RACT1.XLS";#N/A,#N/A,FALSE,"RACT2.XLS";#N/A,#N/A,FALSE,"ECCMP";#N/A,#N/A,FALSE,"WELDER.XLS"}</definedName>
    <definedName name="_ns1_2_3" hidden="1">{#N/A,#N/A,FALSE,"COVER1.XLS ";#N/A,#N/A,FALSE,"RACT1.XLS";#N/A,#N/A,FALSE,"RACT2.XLS";#N/A,#N/A,FALSE,"ECCMP";#N/A,#N/A,FALSE,"WELDER.XLS"}</definedName>
    <definedName name="_ns1_2_4" hidden="1">{#N/A,#N/A,FALSE,"COVER1.XLS ";#N/A,#N/A,FALSE,"RACT1.XLS";#N/A,#N/A,FALSE,"RACT2.XLS";#N/A,#N/A,FALSE,"ECCMP";#N/A,#N/A,FALSE,"WELDER.XLS"}</definedName>
    <definedName name="_ns1_2_5" hidden="1">{#N/A,#N/A,FALSE,"COVER1.XLS ";#N/A,#N/A,FALSE,"RACT1.XLS";#N/A,#N/A,FALSE,"RACT2.XLS";#N/A,#N/A,FALSE,"ECCMP";#N/A,#N/A,FALSE,"WELDER.XLS"}</definedName>
    <definedName name="_ns1_3" hidden="1">{#N/A,#N/A,FALSE,"COVER1.XLS ";#N/A,#N/A,FALSE,"RACT1.XLS";#N/A,#N/A,FALSE,"RACT2.XLS";#N/A,#N/A,FALSE,"ECCMP";#N/A,#N/A,FALSE,"WELDER.XLS"}</definedName>
    <definedName name="_ns1_4" hidden="1">{#N/A,#N/A,FALSE,"COVER1.XLS ";#N/A,#N/A,FALSE,"RACT1.XLS";#N/A,#N/A,FALSE,"RACT2.XLS";#N/A,#N/A,FALSE,"ECCMP";#N/A,#N/A,FALSE,"WELDER.XLS"}</definedName>
    <definedName name="_ns1_5" hidden="1">{#N/A,#N/A,FALSE,"COVER1.XLS ";#N/A,#N/A,FALSE,"RACT1.XLS";#N/A,#N/A,FALSE,"RACT2.XLS";#N/A,#N/A,FALSE,"ECCMP";#N/A,#N/A,FALSE,"WELDER.XLS"}</definedName>
    <definedName name="_Order1" hidden="1">255</definedName>
    <definedName name="_Order2" hidden="1">255</definedName>
    <definedName name="_PRN1" hidden="1">{#N/A,#N/A,FALSE,"COVER.XLS";#N/A,#N/A,FALSE,"RACT1.XLS";#N/A,#N/A,FALSE,"RACT2.XLS";#N/A,#N/A,FALSE,"ECCMP";#N/A,#N/A,FALSE,"WELDER.XLS"}</definedName>
    <definedName name="_PRN1_1" hidden="1">{#N/A,#N/A,FALSE,"COVER.XLS";#N/A,#N/A,FALSE,"RACT1.XLS";#N/A,#N/A,FALSE,"RACT2.XLS";#N/A,#N/A,FALSE,"ECCMP";#N/A,#N/A,FALSE,"WELDER.XLS"}</definedName>
    <definedName name="_PRN1_2" hidden="1">{#N/A,#N/A,FALSE,"COVER.XLS";#N/A,#N/A,FALSE,"RACT1.XLS";#N/A,#N/A,FALSE,"RACT2.XLS";#N/A,#N/A,FALSE,"ECCMP";#N/A,#N/A,FALSE,"WELDER.XLS"}</definedName>
    <definedName name="_PRN1_3" hidden="1">{#N/A,#N/A,FALSE,"COVER.XLS";#N/A,#N/A,FALSE,"RACT1.XLS";#N/A,#N/A,FALSE,"RACT2.XLS";#N/A,#N/A,FALSE,"ECCMP";#N/A,#N/A,FALSE,"WELDER.XLS"}</definedName>
    <definedName name="_PRN1_4" hidden="1">{#N/A,#N/A,FALSE,"COVER.XLS";#N/A,#N/A,FALSE,"RACT1.XLS";#N/A,#N/A,FALSE,"RACT2.XLS";#N/A,#N/A,FALSE,"ECCMP";#N/A,#N/A,FALSE,"WELDER.XLS"}</definedName>
    <definedName name="_PRN1_5" hidden="1">{#N/A,#N/A,FALSE,"COVER.XLS";#N/A,#N/A,FALSE,"RACT1.XLS";#N/A,#N/A,FALSE,"RACT2.XLS";#N/A,#N/A,FALSE,"ECCMP";#N/A,#N/A,FALSE,"WELDER.XLS"}</definedName>
    <definedName name="_q2" hidden="1">{#N/A,#N/A,FALSE,"COVER1.XLS ";#N/A,#N/A,FALSE,"RACT1.XLS";#N/A,#N/A,FALSE,"RACT2.XLS";#N/A,#N/A,FALSE,"ECCMP";#N/A,#N/A,FALSE,"WELDER.XLS"}</definedName>
    <definedName name="_q2_1" hidden="1">{#N/A,#N/A,FALSE,"COVER1.XLS ";#N/A,#N/A,FALSE,"RACT1.XLS";#N/A,#N/A,FALSE,"RACT2.XLS";#N/A,#N/A,FALSE,"ECCMP";#N/A,#N/A,FALSE,"WELDER.XLS"}</definedName>
    <definedName name="_q2_1_1" hidden="1">{#N/A,#N/A,FALSE,"COVER1.XLS ";#N/A,#N/A,FALSE,"RACT1.XLS";#N/A,#N/A,FALSE,"RACT2.XLS";#N/A,#N/A,FALSE,"ECCMP";#N/A,#N/A,FALSE,"WELDER.XLS"}</definedName>
    <definedName name="_q2_1_2" hidden="1">{#N/A,#N/A,FALSE,"COVER1.XLS ";#N/A,#N/A,FALSE,"RACT1.XLS";#N/A,#N/A,FALSE,"RACT2.XLS";#N/A,#N/A,FALSE,"ECCMP";#N/A,#N/A,FALSE,"WELDER.XLS"}</definedName>
    <definedName name="_q2_1_3" hidden="1">{#N/A,#N/A,FALSE,"COVER1.XLS ";#N/A,#N/A,FALSE,"RACT1.XLS";#N/A,#N/A,FALSE,"RACT2.XLS";#N/A,#N/A,FALSE,"ECCMP";#N/A,#N/A,FALSE,"WELDER.XLS"}</definedName>
    <definedName name="_q2_1_4" hidden="1">{#N/A,#N/A,FALSE,"COVER1.XLS ";#N/A,#N/A,FALSE,"RACT1.XLS";#N/A,#N/A,FALSE,"RACT2.XLS";#N/A,#N/A,FALSE,"ECCMP";#N/A,#N/A,FALSE,"WELDER.XLS"}</definedName>
    <definedName name="_q2_1_5" hidden="1">{#N/A,#N/A,FALSE,"COVER1.XLS ";#N/A,#N/A,FALSE,"RACT1.XLS";#N/A,#N/A,FALSE,"RACT2.XLS";#N/A,#N/A,FALSE,"ECCMP";#N/A,#N/A,FALSE,"WELDER.XLS"}</definedName>
    <definedName name="_q2_2" hidden="1">{#N/A,#N/A,FALSE,"COVER1.XLS ";#N/A,#N/A,FALSE,"RACT1.XLS";#N/A,#N/A,FALSE,"RACT2.XLS";#N/A,#N/A,FALSE,"ECCMP";#N/A,#N/A,FALSE,"WELDER.XLS"}</definedName>
    <definedName name="_q2_2_1" hidden="1">{#N/A,#N/A,FALSE,"COVER1.XLS ";#N/A,#N/A,FALSE,"RACT1.XLS";#N/A,#N/A,FALSE,"RACT2.XLS";#N/A,#N/A,FALSE,"ECCMP";#N/A,#N/A,FALSE,"WELDER.XLS"}</definedName>
    <definedName name="_q2_2_2" hidden="1">{#N/A,#N/A,FALSE,"COVER1.XLS ";#N/A,#N/A,FALSE,"RACT1.XLS";#N/A,#N/A,FALSE,"RACT2.XLS";#N/A,#N/A,FALSE,"ECCMP";#N/A,#N/A,FALSE,"WELDER.XLS"}</definedName>
    <definedName name="_q2_2_3" hidden="1">{#N/A,#N/A,FALSE,"COVER1.XLS ";#N/A,#N/A,FALSE,"RACT1.XLS";#N/A,#N/A,FALSE,"RACT2.XLS";#N/A,#N/A,FALSE,"ECCMP";#N/A,#N/A,FALSE,"WELDER.XLS"}</definedName>
    <definedName name="_q2_2_4" hidden="1">{#N/A,#N/A,FALSE,"COVER1.XLS ";#N/A,#N/A,FALSE,"RACT1.XLS";#N/A,#N/A,FALSE,"RACT2.XLS";#N/A,#N/A,FALSE,"ECCMP";#N/A,#N/A,FALSE,"WELDER.XLS"}</definedName>
    <definedName name="_q2_2_5" hidden="1">{#N/A,#N/A,FALSE,"COVER1.XLS ";#N/A,#N/A,FALSE,"RACT1.XLS";#N/A,#N/A,FALSE,"RACT2.XLS";#N/A,#N/A,FALSE,"ECCMP";#N/A,#N/A,FALSE,"WELDER.XLS"}</definedName>
    <definedName name="_q2_3" hidden="1">{#N/A,#N/A,FALSE,"COVER1.XLS ";#N/A,#N/A,FALSE,"RACT1.XLS";#N/A,#N/A,FALSE,"RACT2.XLS";#N/A,#N/A,FALSE,"ECCMP";#N/A,#N/A,FALSE,"WELDER.XLS"}</definedName>
    <definedName name="_q2_4" hidden="1">{#N/A,#N/A,FALSE,"COVER1.XLS ";#N/A,#N/A,FALSE,"RACT1.XLS";#N/A,#N/A,FALSE,"RACT2.XLS";#N/A,#N/A,FALSE,"ECCMP";#N/A,#N/A,FALSE,"WELDER.XLS"}</definedName>
    <definedName name="_q2_5" hidden="1">{#N/A,#N/A,FALSE,"COVER1.XLS ";#N/A,#N/A,FALSE,"RACT1.XLS";#N/A,#N/A,FALSE,"RACT2.XLS";#N/A,#N/A,FALSE,"ECCMP";#N/A,#N/A,FALSE,"WELDER.XLS"}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_t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1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1_1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1_1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1_1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1_1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1_1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1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1_2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1_2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1_2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1_2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1_2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1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1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1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r1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r1_1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r1_1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r1_1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r1_1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r1_1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r1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r1_2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r1_2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r1_2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r1_2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r1_2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r1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r1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r1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w2" hidden="1">{#N/A,#N/A,FALSE,"17MAY";#N/A,#N/A,FALSE,"24MAY"}</definedName>
    <definedName name="_w2_1" hidden="1">{#N/A,#N/A,FALSE,"17MAY";#N/A,#N/A,FALSE,"24MAY"}</definedName>
    <definedName name="_w2_1_1" hidden="1">{#N/A,#N/A,FALSE,"17MAY";#N/A,#N/A,FALSE,"24MAY"}</definedName>
    <definedName name="_w2_1_2" hidden="1">{#N/A,#N/A,FALSE,"17MAY";#N/A,#N/A,FALSE,"24MAY"}</definedName>
    <definedName name="_w2_1_3" hidden="1">{#N/A,#N/A,FALSE,"17MAY";#N/A,#N/A,FALSE,"24MAY"}</definedName>
    <definedName name="_w2_1_4" hidden="1">{#N/A,#N/A,FALSE,"17MAY";#N/A,#N/A,FALSE,"24MAY"}</definedName>
    <definedName name="_w2_1_5" hidden="1">{#N/A,#N/A,FALSE,"17MAY";#N/A,#N/A,FALSE,"24MAY"}</definedName>
    <definedName name="_w2_2" hidden="1">{#N/A,#N/A,FALSE,"17MAY";#N/A,#N/A,FALSE,"24MAY"}</definedName>
    <definedName name="_w2_2_1" hidden="1">{#N/A,#N/A,FALSE,"17MAY";#N/A,#N/A,FALSE,"24MAY"}</definedName>
    <definedName name="_w2_2_2" hidden="1">{#N/A,#N/A,FALSE,"17MAY";#N/A,#N/A,FALSE,"24MAY"}</definedName>
    <definedName name="_w2_2_3" hidden="1">{#N/A,#N/A,FALSE,"17MAY";#N/A,#N/A,FALSE,"24MAY"}</definedName>
    <definedName name="_w2_2_4" hidden="1">{#N/A,#N/A,FALSE,"17MAY";#N/A,#N/A,FALSE,"24MAY"}</definedName>
    <definedName name="_w2_2_5" hidden="1">{#N/A,#N/A,FALSE,"17MAY";#N/A,#N/A,FALSE,"24MAY"}</definedName>
    <definedName name="_w2_3" hidden="1">{#N/A,#N/A,FALSE,"17MAY";#N/A,#N/A,FALSE,"24MAY"}</definedName>
    <definedName name="_w2_4" hidden="1">{#N/A,#N/A,FALSE,"17MAY";#N/A,#N/A,FALSE,"24MAY"}</definedName>
    <definedName name="_w2_5" hidden="1">{#N/A,#N/A,FALSE,"17MAY";#N/A,#N/A,FALSE,"24MAY"}</definedName>
    <definedName name="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wrn1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wrn1_1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wrn1_1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wrn1_1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wrn1_1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wrn1_1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wrn1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wrn1_2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wrn1_2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wrn1_2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wrn1_2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wrn1_2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wrn1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wrn1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wrn1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WRN2" hidden="1">{#N/A,#N/A,FALSE,"COVER1.XLS ";#N/A,#N/A,FALSE,"RACT1.XLS";#N/A,#N/A,FALSE,"RACT2.XLS";#N/A,#N/A,FALSE,"ECCMP";#N/A,#N/A,FALSE,"WELDER.XLS"}</definedName>
    <definedName name="_WRN2_1" hidden="1">{#N/A,#N/A,FALSE,"COVER1.XLS ";#N/A,#N/A,FALSE,"RACT1.XLS";#N/A,#N/A,FALSE,"RACT2.XLS";#N/A,#N/A,FALSE,"ECCMP";#N/A,#N/A,FALSE,"WELDER.XLS"}</definedName>
    <definedName name="_WRN2_2" hidden="1">{#N/A,#N/A,FALSE,"COVER1.XLS ";#N/A,#N/A,FALSE,"RACT1.XLS";#N/A,#N/A,FALSE,"RACT2.XLS";#N/A,#N/A,FALSE,"ECCMP";#N/A,#N/A,FALSE,"WELDER.XLS"}</definedName>
    <definedName name="_WRN2_3" hidden="1">{#N/A,#N/A,FALSE,"COVER1.XLS ";#N/A,#N/A,FALSE,"RACT1.XLS";#N/A,#N/A,FALSE,"RACT2.XLS";#N/A,#N/A,FALSE,"ECCMP";#N/A,#N/A,FALSE,"WELDER.XLS"}</definedName>
    <definedName name="_WRN2_4" hidden="1">{#N/A,#N/A,FALSE,"COVER1.XLS ";#N/A,#N/A,FALSE,"RACT1.XLS";#N/A,#N/A,FALSE,"RACT2.XLS";#N/A,#N/A,FALSE,"ECCMP";#N/A,#N/A,FALSE,"WELDER.XLS"}</definedName>
    <definedName name="_WRN2_5" hidden="1">{#N/A,#N/A,FALSE,"COVER1.XLS ";#N/A,#N/A,FALSE,"RACT1.XLS";#N/A,#N/A,FALSE,"RACT2.XLS";#N/A,#N/A,FALSE,"ECCMP";#N/A,#N/A,FALSE,"WELDER.XLS"}</definedName>
    <definedName name="_WRN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WRN3_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WRN3_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WRN3_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WRN3_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WRN3_5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AAa" hidden="1">{#N/A,#N/A,FALSE,"COVER1.XLS ";#N/A,#N/A,FALSE,"RACT1.XLS";#N/A,#N/A,FALSE,"RACT2.XLS";#N/A,#N/A,FALSE,"ECCMP";#N/A,#N/A,FALSE,"WELDER.XLS"}</definedName>
    <definedName name="AAa_1" hidden="1">{#N/A,#N/A,FALSE,"COVER1.XLS ";#N/A,#N/A,FALSE,"RACT1.XLS";#N/A,#N/A,FALSE,"RACT2.XLS";#N/A,#N/A,FALSE,"ECCMP";#N/A,#N/A,FALSE,"WELDER.XLS"}</definedName>
    <definedName name="AAa_1_1" hidden="1">{#N/A,#N/A,FALSE,"COVER1.XLS ";#N/A,#N/A,FALSE,"RACT1.XLS";#N/A,#N/A,FALSE,"RACT2.XLS";#N/A,#N/A,FALSE,"ECCMP";#N/A,#N/A,FALSE,"WELDER.XLS"}</definedName>
    <definedName name="AAa_1_2" hidden="1">{#N/A,#N/A,FALSE,"COVER1.XLS ";#N/A,#N/A,FALSE,"RACT1.XLS";#N/A,#N/A,FALSE,"RACT2.XLS";#N/A,#N/A,FALSE,"ECCMP";#N/A,#N/A,FALSE,"WELDER.XLS"}</definedName>
    <definedName name="AAa_1_3" hidden="1">{#N/A,#N/A,FALSE,"COVER1.XLS ";#N/A,#N/A,FALSE,"RACT1.XLS";#N/A,#N/A,FALSE,"RACT2.XLS";#N/A,#N/A,FALSE,"ECCMP";#N/A,#N/A,FALSE,"WELDER.XLS"}</definedName>
    <definedName name="AAa_1_4" hidden="1">{#N/A,#N/A,FALSE,"COVER1.XLS ";#N/A,#N/A,FALSE,"RACT1.XLS";#N/A,#N/A,FALSE,"RACT2.XLS";#N/A,#N/A,FALSE,"ECCMP";#N/A,#N/A,FALSE,"WELDER.XLS"}</definedName>
    <definedName name="AAa_1_5" hidden="1">{#N/A,#N/A,FALSE,"COVER1.XLS ";#N/A,#N/A,FALSE,"RACT1.XLS";#N/A,#N/A,FALSE,"RACT2.XLS";#N/A,#N/A,FALSE,"ECCMP";#N/A,#N/A,FALSE,"WELDER.XLS"}</definedName>
    <definedName name="AAa_2" hidden="1">{#N/A,#N/A,FALSE,"COVER1.XLS ";#N/A,#N/A,FALSE,"RACT1.XLS";#N/A,#N/A,FALSE,"RACT2.XLS";#N/A,#N/A,FALSE,"ECCMP";#N/A,#N/A,FALSE,"WELDER.XLS"}</definedName>
    <definedName name="AAa_2_1" hidden="1">{#N/A,#N/A,FALSE,"COVER1.XLS ";#N/A,#N/A,FALSE,"RACT1.XLS";#N/A,#N/A,FALSE,"RACT2.XLS";#N/A,#N/A,FALSE,"ECCMP";#N/A,#N/A,FALSE,"WELDER.XLS"}</definedName>
    <definedName name="AAa_2_2" hidden="1">{#N/A,#N/A,FALSE,"COVER1.XLS ";#N/A,#N/A,FALSE,"RACT1.XLS";#N/A,#N/A,FALSE,"RACT2.XLS";#N/A,#N/A,FALSE,"ECCMP";#N/A,#N/A,FALSE,"WELDER.XLS"}</definedName>
    <definedName name="AAa_2_3" hidden="1">{#N/A,#N/A,FALSE,"COVER1.XLS ";#N/A,#N/A,FALSE,"RACT1.XLS";#N/A,#N/A,FALSE,"RACT2.XLS";#N/A,#N/A,FALSE,"ECCMP";#N/A,#N/A,FALSE,"WELDER.XLS"}</definedName>
    <definedName name="AAa_2_4" hidden="1">{#N/A,#N/A,FALSE,"COVER1.XLS ";#N/A,#N/A,FALSE,"RACT1.XLS";#N/A,#N/A,FALSE,"RACT2.XLS";#N/A,#N/A,FALSE,"ECCMP";#N/A,#N/A,FALSE,"WELDER.XLS"}</definedName>
    <definedName name="AAa_2_5" hidden="1">{#N/A,#N/A,FALSE,"COVER1.XLS ";#N/A,#N/A,FALSE,"RACT1.XLS";#N/A,#N/A,FALSE,"RACT2.XLS";#N/A,#N/A,FALSE,"ECCMP";#N/A,#N/A,FALSE,"WELDER.XLS"}</definedName>
    <definedName name="AAa_3" hidden="1">{#N/A,#N/A,FALSE,"COVER1.XLS ";#N/A,#N/A,FALSE,"RACT1.XLS";#N/A,#N/A,FALSE,"RACT2.XLS";#N/A,#N/A,FALSE,"ECCMP";#N/A,#N/A,FALSE,"WELDER.XLS"}</definedName>
    <definedName name="AAa_4" hidden="1">{#N/A,#N/A,FALSE,"COVER1.XLS ";#N/A,#N/A,FALSE,"RACT1.XLS";#N/A,#N/A,FALSE,"RACT2.XLS";#N/A,#N/A,FALSE,"ECCMP";#N/A,#N/A,FALSE,"WELDER.XLS"}</definedName>
    <definedName name="AAa_5" hidden="1">{#N/A,#N/A,FALSE,"COVER1.XLS ";#N/A,#N/A,FALSE,"RACT1.XLS";#N/A,#N/A,FALSE,"RACT2.XLS";#N/A,#N/A,FALSE,"ECCMP";#N/A,#N/A,FALSE,"WELDER.XLS"}</definedName>
    <definedName name="AAA_DOCTOPS" hidden="1">"AAA_SET"</definedName>
    <definedName name="AAA_duser" hidden="1">"OFF"</definedName>
    <definedName name="aaa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aaa_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aaa_1_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aaa_1_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aaa_1_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aaa_1_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aaa_1_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aaa_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aaa_2_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aaa_2_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aaa_2_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aaa_2_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aaa_2_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aaa_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aaa_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aaa_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aaaaa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aaaaaa" hidden="1">'[1]NPO - Model'!#REF!</definedName>
    <definedName name="aaaaaaaaaaaaaaaaaa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aaaaaaaaaaaaaaaaaaaaaaaaaa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aaaaaaaaaaaaaaaaaaaaaaaaaaa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aaaaaaaaaaaaaaaaaaaaaaaaaaa_1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aaaaaaaaaaaaaaaaaaaaaaaaaaa_1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aaaaaaaaaaaaaaaaaaaaaaaaaaa_1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aaaaaaaaaaaaaaaaaaaaaaaaaaa_1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aaaaaaaaaaaaaaaaaaaaaaaaaaa_1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aaaaaaaaaaaaaaaaaaaaaaaaaaa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aaaaaaaaaaaaaaaaaaaaaaaaaaa_2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aaaaaaaaaaaaaaaaaaaaaaaaaaa_2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aaaaaaaaaaaaaaaaaaaaaaaaaaa_2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aaaaaaaaaaaaaaaaaaaaaaaaaaa_2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aaaaaaaaaaaaaaaaaaaaaaaaaaa_2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aaaaaaaaaaaaaaaaaaaaaaaaaaa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aaaaaaaaaaaaaaaaaaaaaaaaaaa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aaaaaaaaaaaaaaaaaaaaaaaaaaa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AB_Addin5" hidden="1">"AAB_Description for addin 5,Description for addin 5,Description for addin 5,Description for addin 5,Description for addin 5,Description for addin 5"</definedName>
    <definedName name="aaffa" hidden="1">{#N/A,#N/A,FALSE,"COVER.XLS";#N/A,#N/A,FALSE,"RACT1.XLS";#N/A,#N/A,FALSE,"RACT2.XLS";#N/A,#N/A,FALSE,"ECCMP";#N/A,#N/A,FALSE,"WELDER.XLS"}</definedName>
    <definedName name="aaffa_1" hidden="1">{#N/A,#N/A,FALSE,"COVER.XLS";#N/A,#N/A,FALSE,"RACT1.XLS";#N/A,#N/A,FALSE,"RACT2.XLS";#N/A,#N/A,FALSE,"ECCMP";#N/A,#N/A,FALSE,"WELDER.XLS"}</definedName>
    <definedName name="aaffa_1_1" hidden="1">{#N/A,#N/A,FALSE,"COVER.XLS";#N/A,#N/A,FALSE,"RACT1.XLS";#N/A,#N/A,FALSE,"RACT2.XLS";#N/A,#N/A,FALSE,"ECCMP";#N/A,#N/A,FALSE,"WELDER.XLS"}</definedName>
    <definedName name="aaffa_1_2" hidden="1">{#N/A,#N/A,FALSE,"COVER.XLS";#N/A,#N/A,FALSE,"RACT1.XLS";#N/A,#N/A,FALSE,"RACT2.XLS";#N/A,#N/A,FALSE,"ECCMP";#N/A,#N/A,FALSE,"WELDER.XLS"}</definedName>
    <definedName name="aaffa_1_3" hidden="1">{#N/A,#N/A,FALSE,"COVER.XLS";#N/A,#N/A,FALSE,"RACT1.XLS";#N/A,#N/A,FALSE,"RACT2.XLS";#N/A,#N/A,FALSE,"ECCMP";#N/A,#N/A,FALSE,"WELDER.XLS"}</definedName>
    <definedName name="aaffa_1_4" hidden="1">{#N/A,#N/A,FALSE,"COVER.XLS";#N/A,#N/A,FALSE,"RACT1.XLS";#N/A,#N/A,FALSE,"RACT2.XLS";#N/A,#N/A,FALSE,"ECCMP";#N/A,#N/A,FALSE,"WELDER.XLS"}</definedName>
    <definedName name="aaffa_1_5" hidden="1">{#N/A,#N/A,FALSE,"COVER.XLS";#N/A,#N/A,FALSE,"RACT1.XLS";#N/A,#N/A,FALSE,"RACT2.XLS";#N/A,#N/A,FALSE,"ECCMP";#N/A,#N/A,FALSE,"WELDER.XLS"}</definedName>
    <definedName name="aaffa_2" hidden="1">{#N/A,#N/A,FALSE,"COVER.XLS";#N/A,#N/A,FALSE,"RACT1.XLS";#N/A,#N/A,FALSE,"RACT2.XLS";#N/A,#N/A,FALSE,"ECCMP";#N/A,#N/A,FALSE,"WELDER.XLS"}</definedName>
    <definedName name="aaffa_2_1" hidden="1">{#N/A,#N/A,FALSE,"COVER.XLS";#N/A,#N/A,FALSE,"RACT1.XLS";#N/A,#N/A,FALSE,"RACT2.XLS";#N/A,#N/A,FALSE,"ECCMP";#N/A,#N/A,FALSE,"WELDER.XLS"}</definedName>
    <definedName name="aaffa_2_2" hidden="1">{#N/A,#N/A,FALSE,"COVER.XLS";#N/A,#N/A,FALSE,"RACT1.XLS";#N/A,#N/A,FALSE,"RACT2.XLS";#N/A,#N/A,FALSE,"ECCMP";#N/A,#N/A,FALSE,"WELDER.XLS"}</definedName>
    <definedName name="aaffa_2_3" hidden="1">{#N/A,#N/A,FALSE,"COVER.XLS";#N/A,#N/A,FALSE,"RACT1.XLS";#N/A,#N/A,FALSE,"RACT2.XLS";#N/A,#N/A,FALSE,"ECCMP";#N/A,#N/A,FALSE,"WELDER.XLS"}</definedName>
    <definedName name="aaffa_2_4" hidden="1">{#N/A,#N/A,FALSE,"COVER.XLS";#N/A,#N/A,FALSE,"RACT1.XLS";#N/A,#N/A,FALSE,"RACT2.XLS";#N/A,#N/A,FALSE,"ECCMP";#N/A,#N/A,FALSE,"WELDER.XLS"}</definedName>
    <definedName name="aaffa_2_5" hidden="1">{#N/A,#N/A,FALSE,"COVER.XLS";#N/A,#N/A,FALSE,"RACT1.XLS";#N/A,#N/A,FALSE,"RACT2.XLS";#N/A,#N/A,FALSE,"ECCMP";#N/A,#N/A,FALSE,"WELDER.XLS"}</definedName>
    <definedName name="aaffa_3" hidden="1">{#N/A,#N/A,FALSE,"COVER.XLS";#N/A,#N/A,FALSE,"RACT1.XLS";#N/A,#N/A,FALSE,"RACT2.XLS";#N/A,#N/A,FALSE,"ECCMP";#N/A,#N/A,FALSE,"WELDER.XLS"}</definedName>
    <definedName name="aaffa_4" hidden="1">{#N/A,#N/A,FALSE,"COVER.XLS";#N/A,#N/A,FALSE,"RACT1.XLS";#N/A,#N/A,FALSE,"RACT2.XLS";#N/A,#N/A,FALSE,"ECCMP";#N/A,#N/A,FALSE,"WELDER.XLS"}</definedName>
    <definedName name="aaffa_5" hidden="1">{#N/A,#N/A,FALSE,"COVER.XLS";#N/A,#N/A,FALSE,"RACT1.XLS";#N/A,#N/A,FALSE,"RACT2.XLS";#N/A,#N/A,FALSE,"ECCMP";#N/A,#N/A,FALSE,"WELDER.XLS"}</definedName>
    <definedName name="aba" hidden="1">{#N/A,#N/A,FALSE,"COVER1.XLS ";#N/A,#N/A,FALSE,"RACT1.XLS";#N/A,#N/A,FALSE,"RACT2.XLS";#N/A,#N/A,FALSE,"ECCMP";#N/A,#N/A,FALSE,"WELDER.XLS"}</definedName>
    <definedName name="aba_1" hidden="1">{#N/A,#N/A,FALSE,"COVER1.XLS ";#N/A,#N/A,FALSE,"RACT1.XLS";#N/A,#N/A,FALSE,"RACT2.XLS";#N/A,#N/A,FALSE,"ECCMP";#N/A,#N/A,FALSE,"WELDER.XLS"}</definedName>
    <definedName name="aba_1_1" hidden="1">{#N/A,#N/A,FALSE,"COVER1.XLS ";#N/A,#N/A,FALSE,"RACT1.XLS";#N/A,#N/A,FALSE,"RACT2.XLS";#N/A,#N/A,FALSE,"ECCMP";#N/A,#N/A,FALSE,"WELDER.XLS"}</definedName>
    <definedName name="aba_1_2" hidden="1">{#N/A,#N/A,FALSE,"COVER1.XLS ";#N/A,#N/A,FALSE,"RACT1.XLS";#N/A,#N/A,FALSE,"RACT2.XLS";#N/A,#N/A,FALSE,"ECCMP";#N/A,#N/A,FALSE,"WELDER.XLS"}</definedName>
    <definedName name="aba_1_3" hidden="1">{#N/A,#N/A,FALSE,"COVER1.XLS ";#N/A,#N/A,FALSE,"RACT1.XLS";#N/A,#N/A,FALSE,"RACT2.XLS";#N/A,#N/A,FALSE,"ECCMP";#N/A,#N/A,FALSE,"WELDER.XLS"}</definedName>
    <definedName name="aba_1_4" hidden="1">{#N/A,#N/A,FALSE,"COVER1.XLS ";#N/A,#N/A,FALSE,"RACT1.XLS";#N/A,#N/A,FALSE,"RACT2.XLS";#N/A,#N/A,FALSE,"ECCMP";#N/A,#N/A,FALSE,"WELDER.XLS"}</definedName>
    <definedName name="aba_1_5" hidden="1">{#N/A,#N/A,FALSE,"COVER1.XLS ";#N/A,#N/A,FALSE,"RACT1.XLS";#N/A,#N/A,FALSE,"RACT2.XLS";#N/A,#N/A,FALSE,"ECCMP";#N/A,#N/A,FALSE,"WELDER.XLS"}</definedName>
    <definedName name="aba_2" hidden="1">{#N/A,#N/A,FALSE,"COVER1.XLS ";#N/A,#N/A,FALSE,"RACT1.XLS";#N/A,#N/A,FALSE,"RACT2.XLS";#N/A,#N/A,FALSE,"ECCMP";#N/A,#N/A,FALSE,"WELDER.XLS"}</definedName>
    <definedName name="aba_2_1" hidden="1">{#N/A,#N/A,FALSE,"COVER1.XLS ";#N/A,#N/A,FALSE,"RACT1.XLS";#N/A,#N/A,FALSE,"RACT2.XLS";#N/A,#N/A,FALSE,"ECCMP";#N/A,#N/A,FALSE,"WELDER.XLS"}</definedName>
    <definedName name="aba_2_2" hidden="1">{#N/A,#N/A,FALSE,"COVER1.XLS ";#N/A,#N/A,FALSE,"RACT1.XLS";#N/A,#N/A,FALSE,"RACT2.XLS";#N/A,#N/A,FALSE,"ECCMP";#N/A,#N/A,FALSE,"WELDER.XLS"}</definedName>
    <definedName name="aba_2_3" hidden="1">{#N/A,#N/A,FALSE,"COVER1.XLS ";#N/A,#N/A,FALSE,"RACT1.XLS";#N/A,#N/A,FALSE,"RACT2.XLS";#N/A,#N/A,FALSE,"ECCMP";#N/A,#N/A,FALSE,"WELDER.XLS"}</definedName>
    <definedName name="aba_2_4" hidden="1">{#N/A,#N/A,FALSE,"COVER1.XLS ";#N/A,#N/A,FALSE,"RACT1.XLS";#N/A,#N/A,FALSE,"RACT2.XLS";#N/A,#N/A,FALSE,"ECCMP";#N/A,#N/A,FALSE,"WELDER.XLS"}</definedName>
    <definedName name="aba_2_5" hidden="1">{#N/A,#N/A,FALSE,"COVER1.XLS ";#N/A,#N/A,FALSE,"RACT1.XLS";#N/A,#N/A,FALSE,"RACT2.XLS";#N/A,#N/A,FALSE,"ECCMP";#N/A,#N/A,FALSE,"WELDER.XLS"}</definedName>
    <definedName name="aba_3" hidden="1">{#N/A,#N/A,FALSE,"COVER1.XLS ";#N/A,#N/A,FALSE,"RACT1.XLS";#N/A,#N/A,FALSE,"RACT2.XLS";#N/A,#N/A,FALSE,"ECCMP";#N/A,#N/A,FALSE,"WELDER.XLS"}</definedName>
    <definedName name="aba_4" hidden="1">{#N/A,#N/A,FALSE,"COVER1.XLS ";#N/A,#N/A,FALSE,"RACT1.XLS";#N/A,#N/A,FALSE,"RACT2.XLS";#N/A,#N/A,FALSE,"ECCMP";#N/A,#N/A,FALSE,"WELDER.XLS"}</definedName>
    <definedName name="aba_5" hidden="1">{#N/A,#N/A,FALSE,"COVER1.XLS ";#N/A,#N/A,FALSE,"RACT1.XLS";#N/A,#N/A,FALSE,"RACT2.XLS";#N/A,#N/A,FALSE,"ECCMP";#N/A,#N/A,FALSE,"WELDER.XLS"}</definedName>
    <definedName name="abb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ba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ba_1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ba_1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ba_1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ba_1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ba_1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ba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ba_2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ba_2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ba_2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ba_2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ba_2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ba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ba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ba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c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bc_1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bc_1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bc_1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bc_1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bc_1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bc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bc_2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bc_2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bc_2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bc_2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bc_2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bc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bc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bc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bcd" hidden="1">#REF!</definedName>
    <definedName name="Abhimanyu" hidden="1">{#N/A,#N/A,FALSE,"COVER1.XLS ";#N/A,#N/A,FALSE,"RACT1.XLS";#N/A,#N/A,FALSE,"RACT2.XLS";#N/A,#N/A,FALSE,"ECCMP";#N/A,#N/A,FALSE,"WELDER.XLS"}</definedName>
    <definedName name="Abhimanyu_1" hidden="1">{#N/A,#N/A,FALSE,"COVER1.XLS ";#N/A,#N/A,FALSE,"RACT1.XLS";#N/A,#N/A,FALSE,"RACT2.XLS";#N/A,#N/A,FALSE,"ECCMP";#N/A,#N/A,FALSE,"WELDER.XLS"}</definedName>
    <definedName name="Abhimanyu_2" hidden="1">{#N/A,#N/A,FALSE,"COVER1.XLS ";#N/A,#N/A,FALSE,"RACT1.XLS";#N/A,#N/A,FALSE,"RACT2.XLS";#N/A,#N/A,FALSE,"ECCMP";#N/A,#N/A,FALSE,"WELDER.XLS"}</definedName>
    <definedName name="Abhimanyu_3" hidden="1">{#N/A,#N/A,FALSE,"COVER1.XLS ";#N/A,#N/A,FALSE,"RACT1.XLS";#N/A,#N/A,FALSE,"RACT2.XLS";#N/A,#N/A,FALSE,"ECCMP";#N/A,#N/A,FALSE,"WELDER.XLS"}</definedName>
    <definedName name="Abhimanyu_4" hidden="1">{#N/A,#N/A,FALSE,"COVER1.XLS ";#N/A,#N/A,FALSE,"RACT1.XLS";#N/A,#N/A,FALSE,"RACT2.XLS";#N/A,#N/A,FALSE,"ECCMP";#N/A,#N/A,FALSE,"WELDER.XLS"}</definedName>
    <definedName name="Abhimanyu_5" hidden="1">{#N/A,#N/A,FALSE,"COVER1.XLS ";#N/A,#N/A,FALSE,"RACT1.XLS";#N/A,#N/A,FALSE,"RACT2.XLS";#N/A,#N/A,FALSE,"ECCMP";#N/A,#N/A,FALSE,"WELDER.XLS"}</definedName>
    <definedName name="abs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s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s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s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s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s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ccess_Button" hidden="1">"Loan_Front_End_Input_List"</definedName>
    <definedName name="AccessDatabase" hidden="1">"C:\My Documents\MIS\new formats\HO\RepOprHO.mdb"</definedName>
    <definedName name="Accessories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cvgds" hidden="1">{#N/A,#N/A,FALSE,"COVER.XLS";#N/A,#N/A,FALSE,"RACT1.XLS";#N/A,#N/A,FALSE,"RACT2.XLS";#N/A,#N/A,FALSE,"ECCMP";#N/A,#N/A,FALSE,"WELDER.XLS"}</definedName>
    <definedName name="ACwvu.Overhead._.detail." hidden="1">#REF!</definedName>
    <definedName name="ACwvu.Profit._.report._.detailed." hidden="1">#REF!</definedName>
    <definedName name="ad" hidden="1">{#N/A,#N/A,FALSE,"Sheet5";#N/A,#N/A,FALSE,"Sheet5";#N/A,#N/A,FALSE,"Sheet5"}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_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_1_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_1_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_1_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_1_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_1_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_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_2_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_2_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_2_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_2_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_2_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_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_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_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_1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_1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_1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_1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_1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_2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_2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_2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_2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_2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d" hidden="1">{#N/A,#N/A,FALSE,"COVER1.XLS ";#N/A,#N/A,FALSE,"RACT1.XLS";#N/A,#N/A,FALSE,"RACT2.XLS";#N/A,#N/A,FALSE,"ECCMP";#N/A,#N/A,FALSE,"WELDER.XLS"}</definedName>
    <definedName name="adadd_1" hidden="1">{#N/A,#N/A,FALSE,"COVER1.XLS ";#N/A,#N/A,FALSE,"RACT1.XLS";#N/A,#N/A,FALSE,"RACT2.XLS";#N/A,#N/A,FALSE,"ECCMP";#N/A,#N/A,FALSE,"WELDER.XLS"}</definedName>
    <definedName name="adadd_1_1" hidden="1">{#N/A,#N/A,FALSE,"COVER1.XLS ";#N/A,#N/A,FALSE,"RACT1.XLS";#N/A,#N/A,FALSE,"RACT2.XLS";#N/A,#N/A,FALSE,"ECCMP";#N/A,#N/A,FALSE,"WELDER.XLS"}</definedName>
    <definedName name="adadd_1_2" hidden="1">{#N/A,#N/A,FALSE,"COVER1.XLS ";#N/A,#N/A,FALSE,"RACT1.XLS";#N/A,#N/A,FALSE,"RACT2.XLS";#N/A,#N/A,FALSE,"ECCMP";#N/A,#N/A,FALSE,"WELDER.XLS"}</definedName>
    <definedName name="adadd_1_3" hidden="1">{#N/A,#N/A,FALSE,"COVER1.XLS ";#N/A,#N/A,FALSE,"RACT1.XLS";#N/A,#N/A,FALSE,"RACT2.XLS";#N/A,#N/A,FALSE,"ECCMP";#N/A,#N/A,FALSE,"WELDER.XLS"}</definedName>
    <definedName name="adadd_1_4" hidden="1">{#N/A,#N/A,FALSE,"COVER1.XLS ";#N/A,#N/A,FALSE,"RACT1.XLS";#N/A,#N/A,FALSE,"RACT2.XLS";#N/A,#N/A,FALSE,"ECCMP";#N/A,#N/A,FALSE,"WELDER.XLS"}</definedName>
    <definedName name="adadd_1_5" hidden="1">{#N/A,#N/A,FALSE,"COVER1.XLS ";#N/A,#N/A,FALSE,"RACT1.XLS";#N/A,#N/A,FALSE,"RACT2.XLS";#N/A,#N/A,FALSE,"ECCMP";#N/A,#N/A,FALSE,"WELDER.XLS"}</definedName>
    <definedName name="adadd_2" hidden="1">{#N/A,#N/A,FALSE,"COVER1.XLS ";#N/A,#N/A,FALSE,"RACT1.XLS";#N/A,#N/A,FALSE,"RACT2.XLS";#N/A,#N/A,FALSE,"ECCMP";#N/A,#N/A,FALSE,"WELDER.XLS"}</definedName>
    <definedName name="adadd_2_1" hidden="1">{#N/A,#N/A,FALSE,"COVER1.XLS ";#N/A,#N/A,FALSE,"RACT1.XLS";#N/A,#N/A,FALSE,"RACT2.XLS";#N/A,#N/A,FALSE,"ECCMP";#N/A,#N/A,FALSE,"WELDER.XLS"}</definedName>
    <definedName name="adadd_2_2" hidden="1">{#N/A,#N/A,FALSE,"COVER1.XLS ";#N/A,#N/A,FALSE,"RACT1.XLS";#N/A,#N/A,FALSE,"RACT2.XLS";#N/A,#N/A,FALSE,"ECCMP";#N/A,#N/A,FALSE,"WELDER.XLS"}</definedName>
    <definedName name="adadd_2_3" hidden="1">{#N/A,#N/A,FALSE,"COVER1.XLS ";#N/A,#N/A,FALSE,"RACT1.XLS";#N/A,#N/A,FALSE,"RACT2.XLS";#N/A,#N/A,FALSE,"ECCMP";#N/A,#N/A,FALSE,"WELDER.XLS"}</definedName>
    <definedName name="adadd_2_4" hidden="1">{#N/A,#N/A,FALSE,"COVER1.XLS ";#N/A,#N/A,FALSE,"RACT1.XLS";#N/A,#N/A,FALSE,"RACT2.XLS";#N/A,#N/A,FALSE,"ECCMP";#N/A,#N/A,FALSE,"WELDER.XLS"}</definedName>
    <definedName name="adadd_2_5" hidden="1">{#N/A,#N/A,FALSE,"COVER1.XLS ";#N/A,#N/A,FALSE,"RACT1.XLS";#N/A,#N/A,FALSE,"RACT2.XLS";#N/A,#N/A,FALSE,"ECCMP";#N/A,#N/A,FALSE,"WELDER.XLS"}</definedName>
    <definedName name="adadd_3" hidden="1">{#N/A,#N/A,FALSE,"COVER1.XLS ";#N/A,#N/A,FALSE,"RACT1.XLS";#N/A,#N/A,FALSE,"RACT2.XLS";#N/A,#N/A,FALSE,"ECCMP";#N/A,#N/A,FALSE,"WELDER.XLS"}</definedName>
    <definedName name="adadd_4" hidden="1">{#N/A,#N/A,FALSE,"COVER1.XLS ";#N/A,#N/A,FALSE,"RACT1.XLS";#N/A,#N/A,FALSE,"RACT2.XLS";#N/A,#N/A,FALSE,"ECCMP";#N/A,#N/A,FALSE,"WELDER.XLS"}</definedName>
    <definedName name="adadd_5" hidden="1">{#N/A,#N/A,FALSE,"COVER1.XLS ";#N/A,#N/A,FALSE,"RACT1.XLS";#N/A,#N/A,FALSE,"RACT2.XLS";#N/A,#N/A,FALSE,"ECCMP";#N/A,#N/A,FALSE,"WELDER.XLS"}</definedName>
    <definedName name="adf" hidden="1">{#N/A,#N/A,FALSE,"COVER1.XLS ";#N/A,#N/A,FALSE,"RACT1.XLS";#N/A,#N/A,FALSE,"RACT2.XLS";#N/A,#N/A,FALSE,"ECCMP";#N/A,#N/A,FALSE,"WELDER.XLS"}</definedName>
    <definedName name="adf_1" hidden="1">{#N/A,#N/A,FALSE,"COVER1.XLS ";#N/A,#N/A,FALSE,"RACT1.XLS";#N/A,#N/A,FALSE,"RACT2.XLS";#N/A,#N/A,FALSE,"ECCMP";#N/A,#N/A,FALSE,"WELDER.XLS"}</definedName>
    <definedName name="adf_2" hidden="1">{#N/A,#N/A,FALSE,"COVER1.XLS ";#N/A,#N/A,FALSE,"RACT1.XLS";#N/A,#N/A,FALSE,"RACT2.XLS";#N/A,#N/A,FALSE,"ECCMP";#N/A,#N/A,FALSE,"WELDER.XLS"}</definedName>
    <definedName name="adf_3" hidden="1">{#N/A,#N/A,FALSE,"COVER1.XLS ";#N/A,#N/A,FALSE,"RACT1.XLS";#N/A,#N/A,FALSE,"RACT2.XLS";#N/A,#N/A,FALSE,"ECCMP";#N/A,#N/A,FALSE,"WELDER.XLS"}</definedName>
    <definedName name="adf_4" hidden="1">{#N/A,#N/A,FALSE,"COVER1.XLS ";#N/A,#N/A,FALSE,"RACT1.XLS";#N/A,#N/A,FALSE,"RACT2.XLS";#N/A,#N/A,FALSE,"ECCMP";#N/A,#N/A,FALSE,"WELDER.XLS"}</definedName>
    <definedName name="adf_5" hidden="1">{#N/A,#N/A,FALSE,"COVER1.XLS ";#N/A,#N/A,FALSE,"RACT1.XLS";#N/A,#N/A,FALSE,"RACT2.XLS";#N/A,#N/A,FALSE,"ECCMP";#N/A,#N/A,FALSE,"WELDER.XLS"}</definedName>
    <definedName name="adfrs" hidden="1">{#N/A,#N/A,FALSE,"COVER.XLS";#N/A,#N/A,FALSE,"RACT1.XLS";#N/A,#N/A,FALSE,"RACT2.XLS";#N/A,#N/A,FALSE,"ECCMP";#N/A,#N/A,FALSE,"WELDER.XLS"}</definedName>
    <definedName name="adfrs_1" hidden="1">{#N/A,#N/A,FALSE,"COVER.XLS";#N/A,#N/A,FALSE,"RACT1.XLS";#N/A,#N/A,FALSE,"RACT2.XLS";#N/A,#N/A,FALSE,"ECCMP";#N/A,#N/A,FALSE,"WELDER.XLS"}</definedName>
    <definedName name="adfrs_1_1" hidden="1">{#N/A,#N/A,FALSE,"COVER.XLS";#N/A,#N/A,FALSE,"RACT1.XLS";#N/A,#N/A,FALSE,"RACT2.XLS";#N/A,#N/A,FALSE,"ECCMP";#N/A,#N/A,FALSE,"WELDER.XLS"}</definedName>
    <definedName name="adfrs_1_2" hidden="1">{#N/A,#N/A,FALSE,"COVER.XLS";#N/A,#N/A,FALSE,"RACT1.XLS";#N/A,#N/A,FALSE,"RACT2.XLS";#N/A,#N/A,FALSE,"ECCMP";#N/A,#N/A,FALSE,"WELDER.XLS"}</definedName>
    <definedName name="adfrs_1_3" hidden="1">{#N/A,#N/A,FALSE,"COVER.XLS";#N/A,#N/A,FALSE,"RACT1.XLS";#N/A,#N/A,FALSE,"RACT2.XLS";#N/A,#N/A,FALSE,"ECCMP";#N/A,#N/A,FALSE,"WELDER.XLS"}</definedName>
    <definedName name="adfrs_1_4" hidden="1">{#N/A,#N/A,FALSE,"COVER.XLS";#N/A,#N/A,FALSE,"RACT1.XLS";#N/A,#N/A,FALSE,"RACT2.XLS";#N/A,#N/A,FALSE,"ECCMP";#N/A,#N/A,FALSE,"WELDER.XLS"}</definedName>
    <definedName name="adfrs_1_5" hidden="1">{#N/A,#N/A,FALSE,"COVER.XLS";#N/A,#N/A,FALSE,"RACT1.XLS";#N/A,#N/A,FALSE,"RACT2.XLS";#N/A,#N/A,FALSE,"ECCMP";#N/A,#N/A,FALSE,"WELDER.XLS"}</definedName>
    <definedName name="adfrs_2" hidden="1">{#N/A,#N/A,FALSE,"COVER.XLS";#N/A,#N/A,FALSE,"RACT1.XLS";#N/A,#N/A,FALSE,"RACT2.XLS";#N/A,#N/A,FALSE,"ECCMP";#N/A,#N/A,FALSE,"WELDER.XLS"}</definedName>
    <definedName name="adfrs_2_1" hidden="1">{#N/A,#N/A,FALSE,"COVER.XLS";#N/A,#N/A,FALSE,"RACT1.XLS";#N/A,#N/A,FALSE,"RACT2.XLS";#N/A,#N/A,FALSE,"ECCMP";#N/A,#N/A,FALSE,"WELDER.XLS"}</definedName>
    <definedName name="adfrs_2_2" hidden="1">{#N/A,#N/A,FALSE,"COVER.XLS";#N/A,#N/A,FALSE,"RACT1.XLS";#N/A,#N/A,FALSE,"RACT2.XLS";#N/A,#N/A,FALSE,"ECCMP";#N/A,#N/A,FALSE,"WELDER.XLS"}</definedName>
    <definedName name="adfrs_2_3" hidden="1">{#N/A,#N/A,FALSE,"COVER.XLS";#N/A,#N/A,FALSE,"RACT1.XLS";#N/A,#N/A,FALSE,"RACT2.XLS";#N/A,#N/A,FALSE,"ECCMP";#N/A,#N/A,FALSE,"WELDER.XLS"}</definedName>
    <definedName name="adfrs_2_4" hidden="1">{#N/A,#N/A,FALSE,"COVER.XLS";#N/A,#N/A,FALSE,"RACT1.XLS";#N/A,#N/A,FALSE,"RACT2.XLS";#N/A,#N/A,FALSE,"ECCMP";#N/A,#N/A,FALSE,"WELDER.XLS"}</definedName>
    <definedName name="adfrs_2_5" hidden="1">{#N/A,#N/A,FALSE,"COVER.XLS";#N/A,#N/A,FALSE,"RACT1.XLS";#N/A,#N/A,FALSE,"RACT2.XLS";#N/A,#N/A,FALSE,"ECCMP";#N/A,#N/A,FALSE,"WELDER.XLS"}</definedName>
    <definedName name="adfrs_3" hidden="1">{#N/A,#N/A,FALSE,"COVER.XLS";#N/A,#N/A,FALSE,"RACT1.XLS";#N/A,#N/A,FALSE,"RACT2.XLS";#N/A,#N/A,FALSE,"ECCMP";#N/A,#N/A,FALSE,"WELDER.XLS"}</definedName>
    <definedName name="adfrs_4" hidden="1">{#N/A,#N/A,FALSE,"COVER.XLS";#N/A,#N/A,FALSE,"RACT1.XLS";#N/A,#N/A,FALSE,"RACT2.XLS";#N/A,#N/A,FALSE,"ECCMP";#N/A,#N/A,FALSE,"WELDER.XLS"}</definedName>
    <definedName name="adfrs_5" hidden="1">{#N/A,#N/A,FALSE,"COVER.XLS";#N/A,#N/A,FALSE,"RACT1.XLS";#N/A,#N/A,FALSE,"RACT2.XLS";#N/A,#N/A,FALSE,"ECCMP";#N/A,#N/A,FALSE,"WELDER.XLS"}</definedName>
    <definedName name="adfsad" hidden="1">{#N/A,#N/A,FALSE,"COVER1.XLS ";#N/A,#N/A,FALSE,"RACT1.XLS";#N/A,#N/A,FALSE,"RACT2.XLS";#N/A,#N/A,FALSE,"ECCMP";#N/A,#N/A,FALSE,"WELDER.XLS"}</definedName>
    <definedName name="adfsad_1" hidden="1">{#N/A,#N/A,FALSE,"COVER1.XLS ";#N/A,#N/A,FALSE,"RACT1.XLS";#N/A,#N/A,FALSE,"RACT2.XLS";#N/A,#N/A,FALSE,"ECCMP";#N/A,#N/A,FALSE,"WELDER.XLS"}</definedName>
    <definedName name="adfsad_2" hidden="1">{#N/A,#N/A,FALSE,"COVER1.XLS ";#N/A,#N/A,FALSE,"RACT1.XLS";#N/A,#N/A,FALSE,"RACT2.XLS";#N/A,#N/A,FALSE,"ECCMP";#N/A,#N/A,FALSE,"WELDER.XLS"}</definedName>
    <definedName name="adfsad_3" hidden="1">{#N/A,#N/A,FALSE,"COVER1.XLS ";#N/A,#N/A,FALSE,"RACT1.XLS";#N/A,#N/A,FALSE,"RACT2.XLS";#N/A,#N/A,FALSE,"ECCMP";#N/A,#N/A,FALSE,"WELDER.XLS"}</definedName>
    <definedName name="adfsad_4" hidden="1">{#N/A,#N/A,FALSE,"COVER1.XLS ";#N/A,#N/A,FALSE,"RACT1.XLS";#N/A,#N/A,FALSE,"RACT2.XLS";#N/A,#N/A,FALSE,"ECCMP";#N/A,#N/A,FALSE,"WELDER.XLS"}</definedName>
    <definedName name="adfsad_5" hidden="1">{#N/A,#N/A,FALSE,"COVER1.XLS ";#N/A,#N/A,FALSE,"RACT1.XLS";#N/A,#N/A,FALSE,"RACT2.XLS";#N/A,#N/A,FALSE,"ECCMP";#N/A,#N/A,FALSE,"WELDER.XLS"}</definedName>
    <definedName name="ads" hidden="1">{#N/A,#N/A,FALSE,"COVER1.XLS ";#N/A,#N/A,FALSE,"RACT1.XLS";#N/A,#N/A,FALSE,"RACT2.XLS";#N/A,#N/A,FALSE,"ECCMP";#N/A,#N/A,FALSE,"WELDER.XLS"}</definedName>
    <definedName name="ads_1" hidden="1">{#N/A,#N/A,FALSE,"COVER1.XLS ";#N/A,#N/A,FALSE,"RACT1.XLS";#N/A,#N/A,FALSE,"RACT2.XLS";#N/A,#N/A,FALSE,"ECCMP";#N/A,#N/A,FALSE,"WELDER.XLS"}</definedName>
    <definedName name="ads_1_1" hidden="1">{#N/A,#N/A,FALSE,"COVER1.XLS ";#N/A,#N/A,FALSE,"RACT1.XLS";#N/A,#N/A,FALSE,"RACT2.XLS";#N/A,#N/A,FALSE,"ECCMP";#N/A,#N/A,FALSE,"WELDER.XLS"}</definedName>
    <definedName name="ads_1_2" hidden="1">{#N/A,#N/A,FALSE,"COVER1.XLS ";#N/A,#N/A,FALSE,"RACT1.XLS";#N/A,#N/A,FALSE,"RACT2.XLS";#N/A,#N/A,FALSE,"ECCMP";#N/A,#N/A,FALSE,"WELDER.XLS"}</definedName>
    <definedName name="ads_1_3" hidden="1">{#N/A,#N/A,FALSE,"COVER1.XLS ";#N/A,#N/A,FALSE,"RACT1.XLS";#N/A,#N/A,FALSE,"RACT2.XLS";#N/A,#N/A,FALSE,"ECCMP";#N/A,#N/A,FALSE,"WELDER.XLS"}</definedName>
    <definedName name="ads_1_4" hidden="1">{#N/A,#N/A,FALSE,"COVER1.XLS ";#N/A,#N/A,FALSE,"RACT1.XLS";#N/A,#N/A,FALSE,"RACT2.XLS";#N/A,#N/A,FALSE,"ECCMP";#N/A,#N/A,FALSE,"WELDER.XLS"}</definedName>
    <definedName name="ads_1_5" hidden="1">{#N/A,#N/A,FALSE,"COVER1.XLS ";#N/A,#N/A,FALSE,"RACT1.XLS";#N/A,#N/A,FALSE,"RACT2.XLS";#N/A,#N/A,FALSE,"ECCMP";#N/A,#N/A,FALSE,"WELDER.XLS"}</definedName>
    <definedName name="ads_2" hidden="1">{#N/A,#N/A,FALSE,"COVER1.XLS ";#N/A,#N/A,FALSE,"RACT1.XLS";#N/A,#N/A,FALSE,"RACT2.XLS";#N/A,#N/A,FALSE,"ECCMP";#N/A,#N/A,FALSE,"WELDER.XLS"}</definedName>
    <definedName name="ads_2_1" hidden="1">{#N/A,#N/A,FALSE,"COVER1.XLS ";#N/A,#N/A,FALSE,"RACT1.XLS";#N/A,#N/A,FALSE,"RACT2.XLS";#N/A,#N/A,FALSE,"ECCMP";#N/A,#N/A,FALSE,"WELDER.XLS"}</definedName>
    <definedName name="ads_2_2" hidden="1">{#N/A,#N/A,FALSE,"COVER1.XLS ";#N/A,#N/A,FALSE,"RACT1.XLS";#N/A,#N/A,FALSE,"RACT2.XLS";#N/A,#N/A,FALSE,"ECCMP";#N/A,#N/A,FALSE,"WELDER.XLS"}</definedName>
    <definedName name="ads_2_3" hidden="1">{#N/A,#N/A,FALSE,"COVER1.XLS ";#N/A,#N/A,FALSE,"RACT1.XLS";#N/A,#N/A,FALSE,"RACT2.XLS";#N/A,#N/A,FALSE,"ECCMP";#N/A,#N/A,FALSE,"WELDER.XLS"}</definedName>
    <definedName name="ads_2_4" hidden="1">{#N/A,#N/A,FALSE,"COVER1.XLS ";#N/A,#N/A,FALSE,"RACT1.XLS";#N/A,#N/A,FALSE,"RACT2.XLS";#N/A,#N/A,FALSE,"ECCMP";#N/A,#N/A,FALSE,"WELDER.XLS"}</definedName>
    <definedName name="ads_2_5" hidden="1">{#N/A,#N/A,FALSE,"COVER1.XLS ";#N/A,#N/A,FALSE,"RACT1.XLS";#N/A,#N/A,FALSE,"RACT2.XLS";#N/A,#N/A,FALSE,"ECCMP";#N/A,#N/A,FALSE,"WELDER.XLS"}</definedName>
    <definedName name="ads_3" hidden="1">{#N/A,#N/A,FALSE,"COVER1.XLS ";#N/A,#N/A,FALSE,"RACT1.XLS";#N/A,#N/A,FALSE,"RACT2.XLS";#N/A,#N/A,FALSE,"ECCMP";#N/A,#N/A,FALSE,"WELDER.XLS"}</definedName>
    <definedName name="ads_4" hidden="1">{#N/A,#N/A,FALSE,"COVER1.XLS ";#N/A,#N/A,FALSE,"RACT1.XLS";#N/A,#N/A,FALSE,"RACT2.XLS";#N/A,#N/A,FALSE,"ECCMP";#N/A,#N/A,FALSE,"WELDER.XLS"}</definedName>
    <definedName name="ads_5" hidden="1">{#N/A,#N/A,FALSE,"COVER1.XLS ";#N/A,#N/A,FALSE,"RACT1.XLS";#N/A,#N/A,FALSE,"RACT2.XLS";#N/A,#N/A,FALSE,"ECCMP";#N/A,#N/A,FALSE,"WELDER.XLS"}</definedName>
    <definedName name="AJHSFG" hidden="1">#REF!</definedName>
    <definedName name="al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_1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_1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_1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_1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_1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_2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_2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_2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_2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_2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puussss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puussss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puussss_1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puussss_1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puussss_1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puussss_1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puussss_1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puussss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puussss_2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puussss_2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puussss_2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puussss_2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puussss_2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puussss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puussss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puussss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m" hidden="1">{#N/A,#N/A,FALSE,"COVER.XLS";#N/A,#N/A,FALSE,"RACT1.XLS";#N/A,#N/A,FALSE,"RACT2.XLS";#N/A,#N/A,FALSE,"ECCMP";#N/A,#N/A,FALSE,"WELDER.XLS"}</definedName>
    <definedName name="anal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nal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nal_1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nal_1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nal_1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nal_1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nal_1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nal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nal_2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nal_2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nal_2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nal_2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nal_2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nal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nal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nal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nscount" hidden="1">1</definedName>
    <definedName name="arajamo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rajamo_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rajamo_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rajamo_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rajamo_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rajamo_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S" hidden="1">{#N/A,#N/A,FALSE,"COVER.XLS";#N/A,#N/A,FALSE,"RACT1.XLS";#N/A,#N/A,FALSE,"RACT2.XLS";#N/A,#N/A,FALSE,"ECCMP";#N/A,#N/A,FALSE,"WELDER.XLS"}</definedName>
    <definedName name="AS_1" hidden="1">{#N/A,#N/A,FALSE,"COVER.XLS";#N/A,#N/A,FALSE,"RACT1.XLS";#N/A,#N/A,FALSE,"RACT2.XLS";#N/A,#N/A,FALSE,"ECCMP";#N/A,#N/A,FALSE,"WELDER.XLS"}</definedName>
    <definedName name="AS_2" hidden="1">{#N/A,#N/A,FALSE,"COVER.XLS";#N/A,#N/A,FALSE,"RACT1.XLS";#N/A,#N/A,FALSE,"RACT2.XLS";#N/A,#N/A,FALSE,"ECCMP";#N/A,#N/A,FALSE,"WELDER.XLS"}</definedName>
    <definedName name="AS_3" hidden="1">{#N/A,#N/A,FALSE,"COVER.XLS";#N/A,#N/A,FALSE,"RACT1.XLS";#N/A,#N/A,FALSE,"RACT2.XLS";#N/A,#N/A,FALSE,"ECCMP";#N/A,#N/A,FALSE,"WELDER.XLS"}</definedName>
    <definedName name="AS_4" hidden="1">{#N/A,#N/A,FALSE,"COVER.XLS";#N/A,#N/A,FALSE,"RACT1.XLS";#N/A,#N/A,FALSE,"RACT2.XLS";#N/A,#N/A,FALSE,"ECCMP";#N/A,#N/A,FALSE,"WELDER.XLS"}</definedName>
    <definedName name="AS_5" hidden="1">{#N/A,#N/A,FALSE,"COVER.XLS";#N/A,#N/A,FALSE,"RACT1.XLS";#N/A,#N/A,FALSE,"RACT2.XLS";#N/A,#N/A,FALSE,"ECCMP";#N/A,#N/A,FALSE,"WELDER.XLS"}</definedName>
    <definedName name="AS2DocOpenMode" hidden="1">"AS2DocumentEdit"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a" hidden="1">{#N/A,#N/A,FALSE,"COVER1.XLS ";#N/A,#N/A,FALSE,"RACT1.XLS";#N/A,#N/A,FALSE,"RACT2.XLS";#N/A,#N/A,FALSE,"ECCMP";#N/A,#N/A,FALSE,"WELDER.XLS"}</definedName>
    <definedName name="asa_1" hidden="1">{#N/A,#N/A,FALSE,"COVER1.XLS ";#N/A,#N/A,FALSE,"RACT1.XLS";#N/A,#N/A,FALSE,"RACT2.XLS";#N/A,#N/A,FALSE,"ECCMP";#N/A,#N/A,FALSE,"WELDER.XLS"}</definedName>
    <definedName name="asa_1_1" hidden="1">{#N/A,#N/A,FALSE,"COVER1.XLS ";#N/A,#N/A,FALSE,"RACT1.XLS";#N/A,#N/A,FALSE,"RACT2.XLS";#N/A,#N/A,FALSE,"ECCMP";#N/A,#N/A,FALSE,"WELDER.XLS"}</definedName>
    <definedName name="asa_1_2" hidden="1">{#N/A,#N/A,FALSE,"COVER1.XLS ";#N/A,#N/A,FALSE,"RACT1.XLS";#N/A,#N/A,FALSE,"RACT2.XLS";#N/A,#N/A,FALSE,"ECCMP";#N/A,#N/A,FALSE,"WELDER.XLS"}</definedName>
    <definedName name="asa_1_3" hidden="1">{#N/A,#N/A,FALSE,"COVER1.XLS ";#N/A,#N/A,FALSE,"RACT1.XLS";#N/A,#N/A,FALSE,"RACT2.XLS";#N/A,#N/A,FALSE,"ECCMP";#N/A,#N/A,FALSE,"WELDER.XLS"}</definedName>
    <definedName name="asa_1_4" hidden="1">{#N/A,#N/A,FALSE,"COVER1.XLS ";#N/A,#N/A,FALSE,"RACT1.XLS";#N/A,#N/A,FALSE,"RACT2.XLS";#N/A,#N/A,FALSE,"ECCMP";#N/A,#N/A,FALSE,"WELDER.XLS"}</definedName>
    <definedName name="asa_1_5" hidden="1">{#N/A,#N/A,FALSE,"COVER1.XLS ";#N/A,#N/A,FALSE,"RACT1.XLS";#N/A,#N/A,FALSE,"RACT2.XLS";#N/A,#N/A,FALSE,"ECCMP";#N/A,#N/A,FALSE,"WELDER.XLS"}</definedName>
    <definedName name="asa_2" hidden="1">{#N/A,#N/A,FALSE,"COVER1.XLS ";#N/A,#N/A,FALSE,"RACT1.XLS";#N/A,#N/A,FALSE,"RACT2.XLS";#N/A,#N/A,FALSE,"ECCMP";#N/A,#N/A,FALSE,"WELDER.XLS"}</definedName>
    <definedName name="asa_2_1" hidden="1">{#N/A,#N/A,FALSE,"COVER1.XLS ";#N/A,#N/A,FALSE,"RACT1.XLS";#N/A,#N/A,FALSE,"RACT2.XLS";#N/A,#N/A,FALSE,"ECCMP";#N/A,#N/A,FALSE,"WELDER.XLS"}</definedName>
    <definedName name="asa_2_2" hidden="1">{#N/A,#N/A,FALSE,"COVER1.XLS ";#N/A,#N/A,FALSE,"RACT1.XLS";#N/A,#N/A,FALSE,"RACT2.XLS";#N/A,#N/A,FALSE,"ECCMP";#N/A,#N/A,FALSE,"WELDER.XLS"}</definedName>
    <definedName name="asa_2_3" hidden="1">{#N/A,#N/A,FALSE,"COVER1.XLS ";#N/A,#N/A,FALSE,"RACT1.XLS";#N/A,#N/A,FALSE,"RACT2.XLS";#N/A,#N/A,FALSE,"ECCMP";#N/A,#N/A,FALSE,"WELDER.XLS"}</definedName>
    <definedName name="asa_2_4" hidden="1">{#N/A,#N/A,FALSE,"COVER1.XLS ";#N/A,#N/A,FALSE,"RACT1.XLS";#N/A,#N/A,FALSE,"RACT2.XLS";#N/A,#N/A,FALSE,"ECCMP";#N/A,#N/A,FALSE,"WELDER.XLS"}</definedName>
    <definedName name="asa_2_5" hidden="1">{#N/A,#N/A,FALSE,"COVER1.XLS ";#N/A,#N/A,FALSE,"RACT1.XLS";#N/A,#N/A,FALSE,"RACT2.XLS";#N/A,#N/A,FALSE,"ECCMP";#N/A,#N/A,FALSE,"WELDER.XLS"}</definedName>
    <definedName name="asa_3" hidden="1">{#N/A,#N/A,FALSE,"COVER1.XLS ";#N/A,#N/A,FALSE,"RACT1.XLS";#N/A,#N/A,FALSE,"RACT2.XLS";#N/A,#N/A,FALSE,"ECCMP";#N/A,#N/A,FALSE,"WELDER.XLS"}</definedName>
    <definedName name="asa_4" hidden="1">{#N/A,#N/A,FALSE,"COVER1.XLS ";#N/A,#N/A,FALSE,"RACT1.XLS";#N/A,#N/A,FALSE,"RACT2.XLS";#N/A,#N/A,FALSE,"ECCMP";#N/A,#N/A,FALSE,"WELDER.XLS"}</definedName>
    <definedName name="asa_5" hidden="1">{#N/A,#N/A,FALSE,"COVER1.XLS ";#N/A,#N/A,FALSE,"RACT1.XLS";#N/A,#N/A,FALSE,"RACT2.XLS";#N/A,#N/A,FALSE,"ECCMP";#N/A,#N/A,FALSE,"WELDER.XLS"}</definedName>
    <definedName name="asad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sad_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sad_1_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sad_1_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sad_1_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sad_1_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sad_1_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sad_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sad_2_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sad_2_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sad_2_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sad_2_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sad_2_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sad_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sad_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sad_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SD" hidden="1">{#N/A,#N/A,FALSE,"COVER.XLS";#N/A,#N/A,FALSE,"RACT1.XLS";#N/A,#N/A,FALSE,"RACT2.XLS";#N/A,#N/A,FALSE,"ECCMP";#N/A,#N/A,FALSE,"WELDER.XLS"}</definedName>
    <definedName name="ASFSA" hidden="1">#REF!</definedName>
    <definedName name="asl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l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l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l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l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l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_1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_1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_1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_1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_1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_2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_2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_2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_2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_2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_1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_1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_1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_1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_1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_2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_2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_2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_2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_2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1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1_1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1_1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1_1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1_1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1_1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1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1_2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1_2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1_2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1_2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1_2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1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1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1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l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l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l_1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l_1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l_1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l_1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l_1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l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l_2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l_2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l_2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l_2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l_2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l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l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l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ws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ws_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ws_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ws_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ws_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ws_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bbb" hidden="1">{#N/A,#N/A,FALSE,"COVER.XLS";#N/A,#N/A,FALSE,"RACT1.XLS";#N/A,#N/A,FALSE,"RACT2.XLS";#N/A,#N/A,FALSE,"ECCMP";#N/A,#N/A,FALSE,"WELDER.XLS"}</definedName>
    <definedName name="bbb_1" hidden="1">{#N/A,#N/A,FALSE,"COVER.XLS";#N/A,#N/A,FALSE,"RACT1.XLS";#N/A,#N/A,FALSE,"RACT2.XLS";#N/A,#N/A,FALSE,"ECCMP";#N/A,#N/A,FALSE,"WELDER.XLS"}</definedName>
    <definedName name="bbb_1_1" hidden="1">{#N/A,#N/A,FALSE,"COVER.XLS";#N/A,#N/A,FALSE,"RACT1.XLS";#N/A,#N/A,FALSE,"RACT2.XLS";#N/A,#N/A,FALSE,"ECCMP";#N/A,#N/A,FALSE,"WELDER.XLS"}</definedName>
    <definedName name="bbb_1_2" hidden="1">{#N/A,#N/A,FALSE,"COVER.XLS";#N/A,#N/A,FALSE,"RACT1.XLS";#N/A,#N/A,FALSE,"RACT2.XLS";#N/A,#N/A,FALSE,"ECCMP";#N/A,#N/A,FALSE,"WELDER.XLS"}</definedName>
    <definedName name="bbb_1_3" hidden="1">{#N/A,#N/A,FALSE,"COVER.XLS";#N/A,#N/A,FALSE,"RACT1.XLS";#N/A,#N/A,FALSE,"RACT2.XLS";#N/A,#N/A,FALSE,"ECCMP";#N/A,#N/A,FALSE,"WELDER.XLS"}</definedName>
    <definedName name="bbb_1_4" hidden="1">{#N/A,#N/A,FALSE,"COVER.XLS";#N/A,#N/A,FALSE,"RACT1.XLS";#N/A,#N/A,FALSE,"RACT2.XLS";#N/A,#N/A,FALSE,"ECCMP";#N/A,#N/A,FALSE,"WELDER.XLS"}</definedName>
    <definedName name="bbb_1_5" hidden="1">{#N/A,#N/A,FALSE,"COVER.XLS";#N/A,#N/A,FALSE,"RACT1.XLS";#N/A,#N/A,FALSE,"RACT2.XLS";#N/A,#N/A,FALSE,"ECCMP";#N/A,#N/A,FALSE,"WELDER.XLS"}</definedName>
    <definedName name="bbb_2" hidden="1">{#N/A,#N/A,FALSE,"COVER.XLS";#N/A,#N/A,FALSE,"RACT1.XLS";#N/A,#N/A,FALSE,"RACT2.XLS";#N/A,#N/A,FALSE,"ECCMP";#N/A,#N/A,FALSE,"WELDER.XLS"}</definedName>
    <definedName name="bbb_2_1" hidden="1">{#N/A,#N/A,FALSE,"COVER.XLS";#N/A,#N/A,FALSE,"RACT1.XLS";#N/A,#N/A,FALSE,"RACT2.XLS";#N/A,#N/A,FALSE,"ECCMP";#N/A,#N/A,FALSE,"WELDER.XLS"}</definedName>
    <definedName name="bbb_2_2" hidden="1">{#N/A,#N/A,FALSE,"COVER.XLS";#N/A,#N/A,FALSE,"RACT1.XLS";#N/A,#N/A,FALSE,"RACT2.XLS";#N/A,#N/A,FALSE,"ECCMP";#N/A,#N/A,FALSE,"WELDER.XLS"}</definedName>
    <definedName name="bbb_2_3" hidden="1">{#N/A,#N/A,FALSE,"COVER.XLS";#N/A,#N/A,FALSE,"RACT1.XLS";#N/A,#N/A,FALSE,"RACT2.XLS";#N/A,#N/A,FALSE,"ECCMP";#N/A,#N/A,FALSE,"WELDER.XLS"}</definedName>
    <definedName name="bbb_2_4" hidden="1">{#N/A,#N/A,FALSE,"COVER.XLS";#N/A,#N/A,FALSE,"RACT1.XLS";#N/A,#N/A,FALSE,"RACT2.XLS";#N/A,#N/A,FALSE,"ECCMP";#N/A,#N/A,FALSE,"WELDER.XLS"}</definedName>
    <definedName name="bbb_2_5" hidden="1">{#N/A,#N/A,FALSE,"COVER.XLS";#N/A,#N/A,FALSE,"RACT1.XLS";#N/A,#N/A,FALSE,"RACT2.XLS";#N/A,#N/A,FALSE,"ECCMP";#N/A,#N/A,FALSE,"WELDER.XLS"}</definedName>
    <definedName name="bbb_3" hidden="1">{#N/A,#N/A,FALSE,"COVER.XLS";#N/A,#N/A,FALSE,"RACT1.XLS";#N/A,#N/A,FALSE,"RACT2.XLS";#N/A,#N/A,FALSE,"ECCMP";#N/A,#N/A,FALSE,"WELDER.XLS"}</definedName>
    <definedName name="bbb_4" hidden="1">{#N/A,#N/A,FALSE,"COVER.XLS";#N/A,#N/A,FALSE,"RACT1.XLS";#N/A,#N/A,FALSE,"RACT2.XLS";#N/A,#N/A,FALSE,"ECCMP";#N/A,#N/A,FALSE,"WELDER.XLS"}</definedName>
    <definedName name="bbb_5" hidden="1">{#N/A,#N/A,FALSE,"COVER.XLS";#N/A,#N/A,FALSE,"RACT1.XLS";#N/A,#N/A,FALSE,"RACT2.XLS";#N/A,#N/A,FALSE,"ECCMP";#N/A,#N/A,FALSE,"WELDER.XLS"}</definedName>
    <definedName name="BBRAS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BBRAS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BBRAS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BBRAS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BBRAS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BBRAS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BEx0017DGUEDPCFJUPUZOOLJCS2B" hidden="1">#REF!</definedName>
    <definedName name="BEx001CNWHJ5RULCSFM36ZCGJ1UH" hidden="1">#REF!</definedName>
    <definedName name="BEx004791UAJIJSN57OT7YBLNP82" hidden="1">#REF!</definedName>
    <definedName name="BEx008P2NVFDLBHL7IZ5WTMVOQ1F" hidden="1">#REF!</definedName>
    <definedName name="BEx009G00IN0JUIAQ4WE9NHTMQE2" hidden="1">#REF!</definedName>
    <definedName name="BEx00DXTY2JDVGWQKV8H7FG4SV30" hidden="1">#REF!</definedName>
    <definedName name="BEx00GHLTYRH5N2S6P78YW1CD30N" hidden="1">#REF!</definedName>
    <definedName name="BEx00JC31DY11L45SEU4B10BIN6W" hidden="1">#REF!</definedName>
    <definedName name="BEx00KZHZBHP3TDV1YMX4B19B95O" hidden="1">#REF!</definedName>
    <definedName name="BEx00MBY8XXUOHIZ4LHXHPD7WYD5" hidden="1">#REF!</definedName>
    <definedName name="BEx01HY6E3GJ66ABU5ABN26V6Q13" hidden="1">#REF!</definedName>
    <definedName name="BEx01PW5YQKEGAR8JDDI5OARYXDF" hidden="1">#REF!</definedName>
    <definedName name="BEx01XJ94SHJ1YQ7ORPW0RQGKI2H" hidden="1">#REF!</definedName>
    <definedName name="BEx02Q08R9G839Q4RFGG9026C7PX" hidden="1">#REF!</definedName>
    <definedName name="BEx02SEL3Z1QWGAHXDPUA9WLTTPS" hidden="1">#REF!</definedName>
    <definedName name="BEx02Y3KJZH5BGDM9QEZ1PVVI114" hidden="1">#REF!</definedName>
    <definedName name="BEx0313GRLLASDTVPW5DHTXHE74M" hidden="1">#REF!</definedName>
    <definedName name="BEx1F0SOZ3H5XUHXD7O01TCR8T6J" hidden="1">#REF!</definedName>
    <definedName name="BEx1F9HL824UCNCVZ2U62J4KZCX8" hidden="1">#REF!</definedName>
    <definedName name="BEx1FEVSJKTI1Q1Z874QZVFSJSVA" hidden="1">#REF!</definedName>
    <definedName name="BEx1FGDRUHHLI1GBHELT4PK0LY4V" hidden="1">#REF!</definedName>
    <definedName name="BEx1FJZ7GKO99IYTP6GGGF7EUL3Z" hidden="1">#REF!</definedName>
    <definedName name="BEx1FZV2CM77TBH1R6YYV9P06KA2" hidden="1">#REF!</definedName>
    <definedName name="BEx1G59AY8195JTUM6P18VXUFJ3E" hidden="1">#REF!</definedName>
    <definedName name="BEx1GVMRHFXUP6XYYY9NR12PV5TF" hidden="1">#REF!</definedName>
    <definedName name="BEx1H6KIT7BHUH6MDDWC935V9N47" hidden="1">#REF!</definedName>
    <definedName name="BEx1HDGOOJ3SKHYMWUZJ1P0RQZ9N" hidden="1">#REF!</definedName>
    <definedName name="BEx1HDM5ZXSJG6JQEMSFV52PZ10V" hidden="1">#REF!</definedName>
    <definedName name="BEx1HETBBZVN5F43LKOFMC4QB0CR" hidden="1">#REF!</definedName>
    <definedName name="BEx1HGWNWPLNXICOTP90TKQVVE4E" hidden="1">#REF!</definedName>
    <definedName name="BEx1HIPLJZABY0EMUOTZN0EQMDPU" hidden="1">#REF!</definedName>
    <definedName name="BEx1HO94JIRX219MPWMB5E5XZ04X" hidden="1">#REF!</definedName>
    <definedName name="BEx1HQNF6KHM21E3XLW0NMSSEI9S" hidden="1">#REF!</definedName>
    <definedName name="BEx1HSLNWIW4S97ZBYY7I7M5YVH4" hidden="1">#REF!</definedName>
    <definedName name="BEx1I4QKTILCKZUSOJCVZN7SNHL5" hidden="1">#REF!</definedName>
    <definedName name="BEx1IE0ZP7RIFM9FI24S9I6AAJ14" hidden="1">#REF!</definedName>
    <definedName name="BEx1IGQ5B697MNDOE06MVSR0H58E" hidden="1">#REF!</definedName>
    <definedName name="BEx1IKRPW8MLB9Y485M1TL2IT9SH" hidden="1">#REF!</definedName>
    <definedName name="BEx1J0CSSHDJGBJUHVOEMCF2P4DL" hidden="1">#REF!</definedName>
    <definedName name="BEx1J61RRF9LJ3V3R5OY3WJ6VBWR" hidden="1">#REF!</definedName>
    <definedName name="BEx1J7E8VCGLPYU82QXVUG5N3ZAI" hidden="1">#REF!</definedName>
    <definedName name="BEx1JGE2YQWH8S25USOY08XVGO0D" hidden="1">#REF!</definedName>
    <definedName name="BEx1JJJC9T1W7HY4V7HP1S1W4JO1" hidden="1">#REF!</definedName>
    <definedName name="BEx1JKKZSJ7DI4PTFVI9VVFMB1X2" hidden="1">#REF!</definedName>
    <definedName name="BEx1JUBQFRVMASSFK4B3V0AD7YP9" hidden="1">#REF!</definedName>
    <definedName name="BEx1JXBM5W4YRWNQ0P95QQS6JWD6" hidden="1">#REF!</definedName>
    <definedName name="BEx1KGY9QEHZ9QSARMQUTQKRK4UX" hidden="1">#REF!</definedName>
    <definedName name="BEx1KKP1ELIF2UII2FWVGL7M1X7J" hidden="1">#REF!</definedName>
    <definedName name="BEx1KUVWMB0QCWA3RBE4CADFVRIS" hidden="1">#REF!</definedName>
    <definedName name="BEx1L2OG1SDFK2TPXELJ77YP4NI2" hidden="1">#REF!</definedName>
    <definedName name="BEx1L6Q60MWRDJB4L20LK0XPA0Z2" hidden="1">#REF!</definedName>
    <definedName name="BEx1LD63FP2Z4BR9TKSHOZW9KKZ5" hidden="1">#REF!</definedName>
    <definedName name="BEx1LDMB9RW982DUILM2WPT5VWQ3" hidden="1">#REF!</definedName>
    <definedName name="BEx1LRPGDQCOEMW8YT80J1XCDCIV" hidden="1">#REF!</definedName>
    <definedName name="BEx1LRUSJW4JG54X07QWD9R27WV9" hidden="1">#REF!</definedName>
    <definedName name="BEx1M1WBK5T0LP1AK2JYV6W87ID6" hidden="1">#REF!</definedName>
    <definedName name="BEx1M51HHDYGIT8PON7U8ICL2S95" hidden="1">#REF!</definedName>
    <definedName name="BEx1M9U5SQ65FSUFEF1VMTY2EYHM" hidden="1">#REF!</definedName>
    <definedName name="BEx1MTRKKVCHOZ0YGID6HZ49LJTO" hidden="1">#REF!</definedName>
    <definedName name="BEx1N3CUJ3UX61X38ZAJVPEN4KMC" hidden="1">#REF!</definedName>
    <definedName name="BEx1NM34KQTO1LDNSAFD1L82UZFG" hidden="1">#REF!</definedName>
    <definedName name="BEx1NO6TXZVOGCUWCCRTXRXWW0XL" hidden="1">#REF!</definedName>
    <definedName name="BEx1NS8EU5P9FQV3S0WRTXI5L361" hidden="1">#REF!</definedName>
    <definedName name="BEx1NUBX5VUYZFKQH69FN6BTLWCR" hidden="1">#REF!</definedName>
    <definedName name="BEx1NZ4K1L8UON80Y2A4RASKWGNP" hidden="1">#REF!</definedName>
    <definedName name="BEx1OLAZ915OGYWP0QP1QQWDLCRX" hidden="1">#REF!</definedName>
    <definedName name="BEx1OO5ER042IS6IC4TLDI75JNVH" hidden="1">#REF!</definedName>
    <definedName name="BEx1OTE54CBSUT8FWKRALEDCUWN4" hidden="1">#REF!</definedName>
    <definedName name="BEx1OVSMPADTX95QUOX34KZQ8EDY" hidden="1">#REF!</definedName>
    <definedName name="BEx1OX544IO9FQJI7YYQGZCEHB3O" hidden="1">#REF!</definedName>
    <definedName name="BEx1OY6SVEUT2EQ26P7EKEND342G" hidden="1">#REF!</definedName>
    <definedName name="BEx1OYN1LPIPI12O9G6F7QAOS9T4" hidden="1">#REF!</definedName>
    <definedName name="BEx1P1HHKJA799O3YZXQAX6KFH58" hidden="1">#REF!</definedName>
    <definedName name="BEx1P34W467WGPOXPK292QFJIPHJ" hidden="1">#REF!</definedName>
    <definedName name="BEx1P7S1J4TKGVJ43C2Q2R3M9WRB" hidden="1">#REF!</definedName>
    <definedName name="BEx1PA11BLPVZM8RC5BL46WX8YB5" hidden="1">#REF!</definedName>
    <definedName name="BEx1PBZ4BEFIPGMQXT9T8S4PZ2IM" hidden="1">#REF!</definedName>
    <definedName name="BEx1PLF2CFSXBZPVI6CJ534EIJDN" hidden="1">#REF!</definedName>
    <definedName name="BEx1PMWZB2DO6EM9BKLUICZJ65HD" hidden="1">#REF!</definedName>
    <definedName name="BEx1PRPMXFXAZMQNS3DJO5H7ELSV" hidden="1">#REF!</definedName>
    <definedName name="BEx1QA54J2A4I7IBQR19BTY28ZMR" hidden="1">#REF!</definedName>
    <definedName name="BEx1QFU451RLU2RASH21DN6CB4QV" hidden="1">#REF!</definedName>
    <definedName name="BEx1QMQAHG3KQUK59DVM68SWKZIZ" hidden="1">#REF!</definedName>
    <definedName name="BEx1R9YFKJCMSEST8OVCAO5E47FO" hidden="1">#REF!</definedName>
    <definedName name="BEx1RBGC06B3T52OIC0EQ1KGVP1I" hidden="1">#REF!</definedName>
    <definedName name="BEx1RRC7X4NI1CU4EO5XYE2GVARJ" hidden="1">#REF!</definedName>
    <definedName name="BEx1RZA1NCGT832L7EMR7GMF588W" hidden="1">#REF!</definedName>
    <definedName name="BEx1S0XGIPUSZQUCSGWSK10GKW7Y" hidden="1">#REF!</definedName>
    <definedName name="BEx1S5VFNKIXHTTCWSV60UC50EZ8" hidden="1">#REF!</definedName>
    <definedName name="BEx1SK3U02H0RGKEYXW7ZMCEOF3V" hidden="1">#REF!</definedName>
    <definedName name="BEx1SSNEZINBJT29QVS62VS1THT4" hidden="1">#REF!</definedName>
    <definedName name="BEx1SVNCHNANBJIDIQVB8AFK4HAN" hidden="1">#REF!</definedName>
    <definedName name="BEx1TJ0WLS9O7KNSGIPWTYHDYI1D" hidden="1">#REF!</definedName>
    <definedName name="BEx1U15M7LVVFZENH830B2BGWC04" hidden="1">#REF!</definedName>
    <definedName name="BEx1U7WFO8OZKB1EBF4H386JW91L" hidden="1">#REF!</definedName>
    <definedName name="BEx1U87938YR9N6HYI24KVBKLOS3" hidden="1">#REF!</definedName>
    <definedName name="BEx1UESH4KDWHYESQU2IE55RS3LI" hidden="1">#REF!</definedName>
    <definedName name="BEx1UI8N9KTCPSOJ7RDW0T8UEBNP" hidden="1">#REF!</definedName>
    <definedName name="BEx1UML0HHJFHA5TBOYQ24I3RV1W" hidden="1">#REF!</definedName>
    <definedName name="BEx1UUDIQPZ23XQ79GUL0RAWRSCK" hidden="1">#REF!</definedName>
    <definedName name="BEx1V67SEV778NVW68J8W5SND1J7" hidden="1">#REF!</definedName>
    <definedName name="BEx1VIY9SQLRESD11CC4PHYT0XSG" hidden="1">#REF!</definedName>
    <definedName name="BEx1W2FKLYQ9H7PLNB7J40Y3ZL21" hidden="1">#REF!</definedName>
    <definedName name="BEx1WC67EH10SC38QWX3WEA5KH3A" hidden="1">#REF!</definedName>
    <definedName name="BEx1WGYTKZZIPM1577W5FEYKFH3V" hidden="1">#REF!</definedName>
    <definedName name="BEx1WHPURIV3D3PTJJ359H1OP7ZV" hidden="1">#REF!</definedName>
    <definedName name="BEx1WLWY2CR1WRD694JJSWSDFAIR" hidden="1">#REF!</definedName>
    <definedName name="BEx1WMD1LWPWRIK6GGAJRJAHJM8I" hidden="1">#REF!</definedName>
    <definedName name="BEx1WR0D41MR174LBF3P9E3K0J51" hidden="1">#REF!</definedName>
    <definedName name="BEx1WUB1FAS5PHU33TJ60SUHR618" hidden="1">#REF!</definedName>
    <definedName name="BEx1WX04G0INSPPG9NTNR3DYR6PZ" hidden="1">#REF!</definedName>
    <definedName name="BEx1X3LHU9DPG01VWX2IF65TRATF" hidden="1">#REF!</definedName>
    <definedName name="BEx1X3QU1HJQKZWVJCHE625OPE83" hidden="1">#REF!</definedName>
    <definedName name="BEx1XK8AAMO0AH0Z1OUKW30CA7EQ" hidden="1">#REF!</definedName>
    <definedName name="BEx1XL4MZ7C80495GHQRWOBS16PQ" hidden="1">#REF!</definedName>
    <definedName name="BEx1Y2IGS2K95E1M51PEF9KJZ0KB" hidden="1">#REF!</definedName>
    <definedName name="BEx1Y3PKK83X2FN9SAALFHOWKMRQ" hidden="1">#REF!</definedName>
    <definedName name="BEx1YL3DJ7Y4AZ01ERCOGW0FJ26T" hidden="1">#REF!</definedName>
    <definedName name="BEx1Z2RYHSVD1H37817SN93VMURZ" hidden="1">#REF!</definedName>
    <definedName name="BEx3AMAKWI6458B67VKZO56MCNJW" hidden="1">#REF!</definedName>
    <definedName name="BEx3AOOVM42G82TNF53W0EKXLUSI" hidden="1">#REF!</definedName>
    <definedName name="BEx3AZH9W4SUFCAHNDOQ728R9V4L" hidden="1">#REF!</definedName>
    <definedName name="BEx3BNR9ES4KY7Q1DK83KC5NDGL8" hidden="1">#REF!</definedName>
    <definedName name="BEx3BQR5VZXNQ4H949ORM8ESU3B3" hidden="1">#REF!</definedName>
    <definedName name="BEx3BTLL3ASJN134DLEQTQM70VZM" hidden="1">#REF!</definedName>
    <definedName name="BEx3BW5CTV0DJU5AQS3ZQFK2VLF3" hidden="1">#REF!</definedName>
    <definedName name="BEx3BYP0FG369M7G3JEFLMMXAKTS" hidden="1">#REF!</definedName>
    <definedName name="BEx3C2QR0WUD19QSVO8EMIPNQJKH" hidden="1">#REF!</definedName>
    <definedName name="BEx3CCS3VNR1KW2R7DKSQFZ17QW0" hidden="1">#REF!</definedName>
    <definedName name="BEx3CKFCCPZZ6ROLAT5C1DZNIC1U" hidden="1">#REF!</definedName>
    <definedName name="BEx3CN4GOLBRG5OQU36TU2CKMMP6" hidden="1">#REF!</definedName>
    <definedName name="BEx3CO0SVO4WLH0DO43DCHYDTH1P" hidden="1">#REF!</definedName>
    <definedName name="BEx3D9G6QTSPF9UYI4X0XY0VE896" hidden="1">#REF!</definedName>
    <definedName name="BEx3DCQU9PBRXIMLO62KS5RLH447" hidden="1">#REF!</definedName>
    <definedName name="BEx3DDY0TADW2ISCRYOIIF19ZHJS" hidden="1">#REF!</definedName>
    <definedName name="BEx3EF99FD6QNNCNOKDEE67JHTUJ" hidden="1">#REF!</definedName>
    <definedName name="BEx3EHCSERZ2O2OAG8Y95UPG2IY9" hidden="1">#REF!</definedName>
    <definedName name="BEx3EJR3TCJDYS7ZXNDS5N9KTGIK" hidden="1">#REF!</definedName>
    <definedName name="BEx3ELJTTBS6P05CNISMGOJOA60V" hidden="1">#REF!</definedName>
    <definedName name="BEx3EQSLJBDDJRHNX19PBFCKNY2I" hidden="1">#REF!</definedName>
    <definedName name="BEx3EUUAX947Q5N6MY6W0KSNY78Y" hidden="1">#REF!</definedName>
    <definedName name="BEx3FHMD1P5XBCH23ZKIFO6ZTCNB" hidden="1">#REF!</definedName>
    <definedName name="BEx3FI2G3YYIACQHXNXEA15M8ZK5" hidden="1">#REF!</definedName>
    <definedName name="BEx3FJ9MHSLDK8W91GO85FX1GX57" hidden="1">#REF!</definedName>
    <definedName name="BEx3FR251HFU7A33PU01SJUENL2B" hidden="1">#REF!</definedName>
    <definedName name="BEx3FX7EJL47JSLSWP3EOC265WAE" hidden="1">#REF!</definedName>
    <definedName name="BEx3G201R8NLJ6FIHO2QS0SW9QVV" hidden="1">#REF!</definedName>
    <definedName name="BEx3G2LL2II66XY5YCDPG4JE13A3" hidden="1">#REF!</definedName>
    <definedName name="BEx3G2WA0DTYY9D8AGHHOBTPE2B2" hidden="1">#REF!</definedName>
    <definedName name="BEx3GCXR6IAS0B6WJ03GJVH7CO52" hidden="1">#REF!</definedName>
    <definedName name="BEx3GEVV18SEQDI1JGY7EN6D1GT1" hidden="1">#REF!</definedName>
    <definedName name="BEx3GKFH64MKQX61S7DYTZ15JCPY" hidden="1">#REF!</definedName>
    <definedName name="BEx3GMJ1Y6UU02DLRL0QXCEKDA6C" hidden="1">#REF!</definedName>
    <definedName name="BEx3GN4LY0135CBDIN1TU2UEODGF" hidden="1">#REF!</definedName>
    <definedName name="BEx3GPDH2AH4QKT4OOSN563XUHBD" hidden="1">#REF!</definedName>
    <definedName name="BEx3H5UX2GZFZZT657YR76RHW5I6" hidden="1">#REF!</definedName>
    <definedName name="BEx3HMSEFOP6DBM4R97XA6B7NFG6" hidden="1">#REF!</definedName>
    <definedName name="BEx3HWJ5SQSD2CVCQNR183X44FR8" hidden="1">#REF!</definedName>
    <definedName name="BEx3I09YVXO0G4X7KGSA4WGORM35" hidden="1">#REF!</definedName>
    <definedName name="BEx3ICF1GY8HQEBIU9S43PDJ90BX" hidden="1">#REF!</definedName>
    <definedName name="BEx3IYAH2DEBFWO8F94H4MXE3RLY" hidden="1">#REF!</definedName>
    <definedName name="BEx3IZXXSYEW50379N2EAFWO8DZV" hidden="1">#REF!</definedName>
    <definedName name="BEx3J1VZVGTKT4ATPO9O5JCSFTTR" hidden="1">#REF!</definedName>
    <definedName name="BEx3J6U394V9S5MFS9GBF9T6D49C" hidden="1">#REF!</definedName>
    <definedName name="BEx3JB15DI5HBTKVH0J0MMK9KKZP" hidden="1">#REF!</definedName>
    <definedName name="BEx3JC2TY7JNAAC3L7QHVPQXLGQ8" hidden="1">#REF!</definedName>
    <definedName name="BEx3JX23SYDIGOGM4Y0CQFBW8ZBV" hidden="1">#REF!</definedName>
    <definedName name="BEx3JXCXCVBZJGV5VEG9MJEI01AL" hidden="1">#REF!</definedName>
    <definedName name="BEx3JYK2N7X59TPJSKYZ77ENY8SS" hidden="1">#REF!</definedName>
    <definedName name="BEx3K4EII7GU1CG0BN7UL15M6J8Z" hidden="1">#REF!</definedName>
    <definedName name="BEx3K4ZXQUQ2KYZF74B84SO48XMW" hidden="1">#REF!</definedName>
    <definedName name="BEx3KEFXUCVNVPH7KSEGAZYX13B5" hidden="1">#REF!</definedName>
    <definedName name="BEx3KFXUAF6YXAA47B7Q6X9B3VGB" hidden="1">#REF!</definedName>
    <definedName name="BEx3KIXQYOGMPK4WJJAVBRX4NR28" hidden="1">#REF!</definedName>
    <definedName name="BEx3KJOMVOSFZVJUL3GKCNP6DQDS" hidden="1">#REF!</definedName>
    <definedName name="BEx3KP2VRBMORK0QEAZUYCXL3DHJ" hidden="1">#REF!</definedName>
    <definedName name="BEx3L4IN3LI4C26SITKTGAH27CDU" hidden="1">#REF!</definedName>
    <definedName name="BEx3L4YQ0J7ZU0M5QM6YIPCEYC9K" hidden="1">#REF!</definedName>
    <definedName name="BEx3L60DJOR7NQN42G7YSAODP1EX" hidden="1">#REF!</definedName>
    <definedName name="BEx3L7D0PI38HWZ7VADU16C9E33D" hidden="1">#REF!</definedName>
    <definedName name="BEx3LM1PR4Y7KINKMTMKR984GX8Q" hidden="1">#REF!</definedName>
    <definedName name="BEx3LPCEZ1C0XEKNCM3YT09JWCUO" hidden="1">#REF!</definedName>
    <definedName name="BEx3M1MR1K1NQD03H74BFWOK4MWQ" hidden="1">#REF!</definedName>
    <definedName name="BEx3M4H77MYUKOOD31H9F80NMVK8" hidden="1">#REF!</definedName>
    <definedName name="BEx3M9VFX329PZWYC4DMZ6P3W9R2" hidden="1">#REF!</definedName>
    <definedName name="BEx3MCQ0VEBV0CZXDS505L38EQ8N" hidden="1">#REF!</definedName>
    <definedName name="BEx3MEYV5LQY0BAL7V3CFAFVOM3T" hidden="1">#REF!</definedName>
    <definedName name="BEx3MREOFWJQEYMCMBL7ZE06NBN6" hidden="1">#REF!</definedName>
    <definedName name="BEx3NKXF7GYXHBK75UI6MDRUSU0J" hidden="1">#REF!</definedName>
    <definedName name="BEx3NLIZ7PHF2XE59ECZ3MD04ZG1" hidden="1">#REF!</definedName>
    <definedName name="BEx3NMQ4BVC94728AUM7CCX7UHTU" hidden="1">#REF!</definedName>
    <definedName name="BEx3NQBLA6JB69JFV4CEAMMMXZL8" hidden="1">#REF!</definedName>
    <definedName name="BEx3NR2I4OUFP3Z2QZEDU2PIFIDI" hidden="1">#REF!</definedName>
    <definedName name="BEx3O19B8FTTAPVT5DZXQGQXWFR8" hidden="1">#REF!</definedName>
    <definedName name="BEx3O85IKWARA6NCJOLRBRJFMEWW" hidden="1">#REF!</definedName>
    <definedName name="BEx3OJZSCGFRW7SVGBFI0X9DNVMM" hidden="1">#REF!</definedName>
    <definedName name="BEx3ORSBUXAF21MKEY90YJV9AY9A" hidden="1">#REF!</definedName>
    <definedName name="BEx3OV8BH6PYNZT7C246LOAU9SVX" hidden="1">#REF!</definedName>
    <definedName name="BEx3OXRYJZUEY6E72UJU0PHLMYAR" hidden="1">#REF!</definedName>
    <definedName name="BEx3P59TTRSGQY888P5C1O7M2PQT" hidden="1">#REF!</definedName>
    <definedName name="BEx3PDNRRNKD5GOUBUQFXAHIXLD9" hidden="1">#REF!</definedName>
    <definedName name="BEx3PDT8GNPWLLN02IH1XPV90XYK" hidden="1">#REF!</definedName>
    <definedName name="BEx3PKEMDW8KZEP11IL927C5O7I2" hidden="1">#REF!</definedName>
    <definedName name="BEx3PKJZ1Z7L9S6KV8KXVS6B2FX4" hidden="1">#REF!</definedName>
    <definedName name="BEx3PMNG53Z5HY138H99QOMTX8W3" hidden="1">#REF!</definedName>
    <definedName name="BEx3PP1RRSFZ8UC0JC9R91W6LNKW" hidden="1">#REF!</definedName>
    <definedName name="BEx3PVXYZC8WB9ZJE7OCKUXZ46EA" hidden="1">#REF!</definedName>
    <definedName name="BEx3Q0VWPU5EQECK7MQ47TYJ3SWW" hidden="1">#REF!</definedName>
    <definedName name="BEx3Q7BZ9PUXK2RLIOFSIS9AHU1B" hidden="1">#REF!</definedName>
    <definedName name="BEx3Q8J42S9VU6EAN2Y28MR6DF88" hidden="1">#REF!</definedName>
    <definedName name="BEx3QEDFOYFY5NBTININ5W4RLD4Q" hidden="1">#REF!</definedName>
    <definedName name="BEx3QIKJ3U962US1Q564NZDLU8LD" hidden="1">#REF!</definedName>
    <definedName name="BEx3QR9D45DHW50VQ7Y3Q1AXPOB9" hidden="1">#REF!</definedName>
    <definedName name="BEx3QSWT2S5KWG6U2V9711IYDQBM" hidden="1">#REF!</definedName>
    <definedName name="BEx3QVGG7Q2X4HZHJAM35A8T3VR7" hidden="1">#REF!</definedName>
    <definedName name="BEx3R0JUB9YN8PHPPQTAMIT1IHWK" hidden="1">#REF!</definedName>
    <definedName name="BEx3R81NFRO7M81VHVKOBFT0QBIL" hidden="1">#REF!</definedName>
    <definedName name="BEx3RHC2ZD5UFS6QD4OPFCNNMWH1" hidden="1">#REF!</definedName>
    <definedName name="BEx3RQ10QIWBAPHALAA91BUUCM2X" hidden="1">#REF!</definedName>
    <definedName name="BEx3RV4E1WT43SZBUN09RTB8EK1O" hidden="1">#REF!</definedName>
    <definedName name="BEx3RXYU0QLFXSFTM5EB20GD03W5" hidden="1">#REF!</definedName>
    <definedName name="BEx3RYKLC3QQO3XTUN7BEW2AQL98" hidden="1">#REF!</definedName>
    <definedName name="BEx3SICJ45BYT6FHBER86PJT25FC" hidden="1">#REF!</definedName>
    <definedName name="BEx3SMUCMJVGQ2H4EHQI5ZFHEF0P" hidden="1">#REF!</definedName>
    <definedName name="BEx3SN56F03CPDRDA7LZ763V0N4I" hidden="1">#REF!</definedName>
    <definedName name="BEx3SPE6N1ORXPRCDL3JPZD73Z9F" hidden="1">#REF!</definedName>
    <definedName name="BEx3T29ZTULQE0OMSMWUMZDU9ZZ0" hidden="1">#REF!</definedName>
    <definedName name="BEx3T6MJ1QDJ929WMUDVZ0O3UW0Y" hidden="1">#REF!</definedName>
    <definedName name="BEx3TLR9A7QC0IM1DPPFAH5SJ51V" hidden="1">#REF!</definedName>
    <definedName name="BEx3TPCSI16OAB2L9M9IULQMQ9J9" hidden="1">#REF!</definedName>
    <definedName name="BEx3U64YUOZ419BAJS2W78UMATAW" hidden="1">#REF!</definedName>
    <definedName name="BEx3U94WCEA5DKMWBEX1GU0LKYG2" hidden="1">#REF!</definedName>
    <definedName name="BEx3U9VZ8SQVYS6ZA038J7AP7ZGW" hidden="1">#REF!</definedName>
    <definedName name="BEx3UIQ5WRJBGNTFCCLOR4N7B1OQ" hidden="1">#REF!</definedName>
    <definedName name="BEx3UJMIX2NUSSWGMSI25A5DM4CH" hidden="1">#REF!</definedName>
    <definedName name="BEx3UKOCOQG7S1YQ436S997K1KWV" hidden="1">#REF!</definedName>
    <definedName name="BEx3UYM19VIXLA0EU7LB9NHA77PB" hidden="1">#REF!</definedName>
    <definedName name="BEx3VML7CG70HPISMVYIUEN3711Q" hidden="1">#REF!</definedName>
    <definedName name="BEx56ZID5H04P9AIYLP1OASFGV56" hidden="1">#REF!</definedName>
    <definedName name="BEx587EYSS57E3PI8DT973HLJM9E" hidden="1">#REF!</definedName>
    <definedName name="BEx587KFQ3VKCOCY1SA5F24PQGUI" hidden="1">#REF!</definedName>
    <definedName name="BEx58O780PQ05NF0Z1SKKRB3N099" hidden="1">#REF!</definedName>
    <definedName name="BEx58XHO7ZULLF2EUD7YIS0MGQJ5" hidden="1">#REF!</definedName>
    <definedName name="BEx58ZW0HAIGIPEX9CVA1PQQTR6X" hidden="1">#REF!</definedName>
    <definedName name="BEx59BA1KH3RG6K1LHL7YS2VB79N" hidden="1">#REF!</definedName>
    <definedName name="BEx59E9WABJP2TN71QAIKK79HPK9" hidden="1">#REF!</definedName>
    <definedName name="BEx59P7MAPNU129ZTC5H3EH892G1" hidden="1">#REF!</definedName>
    <definedName name="BEx5A11WZRQSIE089QE119AOX9ZG" hidden="1">#REF!</definedName>
    <definedName name="BEx5A7CIGCOTHJKHGUBDZG91JGPZ" hidden="1">#REF!</definedName>
    <definedName name="BEx5A8UFLT2SWVSG5COFA9B8P376" hidden="1">#REF!</definedName>
    <definedName name="BEx5AFFTN3IXIBHDKM0FYC4OFL1S" hidden="1">#REF!</definedName>
    <definedName name="BEx5AOFIO8KVRHIZ1RII337AA8ML" hidden="1">#REF!</definedName>
    <definedName name="BEx5APRZ66L5BWHFE8E4YYNEDTI4" hidden="1">#REF!</definedName>
    <definedName name="BEx5AUVDSQ35VO4BD9AKKGBM5S7D" hidden="1">#REF!</definedName>
    <definedName name="BEx5B4RHHX0J1BF2FZKEA0SPP29O" hidden="1">#REF!</definedName>
    <definedName name="BEx5B5YMSWP0OVI5CIQRP5V18D0C" hidden="1">#REF!</definedName>
    <definedName name="BEx5B825RW35M5H0UB2IZGGRS4ER" hidden="1">#REF!</definedName>
    <definedName name="BEx5BAWPMY0TL684WDXX6KKJLRCN" hidden="1">#REF!</definedName>
    <definedName name="BEx5BBI61U4Y65GD0ARMTALPP7SJ" hidden="1">#REF!</definedName>
    <definedName name="BEx5BDR56MEV4IHY6CIH2SVNG1UB" hidden="1">#REF!</definedName>
    <definedName name="BEx5BESZC5H329SKHGJOHZFILYJJ" hidden="1">#REF!</definedName>
    <definedName name="BEx5BHSQ42B50IU1TEQFUXFX9XQD" hidden="1">#REF!</definedName>
    <definedName name="BEx5BKSM4UN4C1DM3EYKM79MRC5K" hidden="1">#REF!</definedName>
    <definedName name="BEx5BNN8NPH9KVOBARB9CDD9WLB6" hidden="1">#REF!</definedName>
    <definedName name="BEx5BYFMZ80TDDN2EZO8CF39AIAC" hidden="1">#REF!</definedName>
    <definedName name="BEx5C2BWFW6SHZBFDEISKGXHZCQW" hidden="1">#REF!</definedName>
    <definedName name="BEx5C49ZFH8TO9ZU55729C3F7XG7" hidden="1">#REF!</definedName>
    <definedName name="BEx5C8GZQK13G60ZM70P63I5OS0L" hidden="1">#REF!</definedName>
    <definedName name="BEx5CAPTVN2NBT3UOMA1UFAL1C2R" hidden="1">#REF!</definedName>
    <definedName name="BEx5CEM3SYF9XP0ZZVE0GEPCLV3F" hidden="1">#REF!</definedName>
    <definedName name="BEx5CFYQ0F1Z6P8SCVJ0I3UPVFE4" hidden="1">#REF!</definedName>
    <definedName name="BEx5CINUDCSDCAJSNNV7XVNU8Q79" hidden="1">#REF!</definedName>
    <definedName name="BEx5CNLUIOYU8EODGA03Z3547I9T" hidden="1">#REF!</definedName>
    <definedName name="BEx5CPEKNSJORIPFQC2E1LTRYY8L" hidden="1">#REF!</definedName>
    <definedName name="BEx5CSUOL05D8PAM2TRDA9VRJT1O" hidden="1">#REF!</definedName>
    <definedName name="BEx5CUNFOO4YDFJ22HCMI2QKIGKM" hidden="1">#REF!</definedName>
    <definedName name="BEx5D8ABFPPAS1WW0EMKZLE77TNT" hidden="1">#REF!</definedName>
    <definedName name="BEx5D8L47OF0WHBPFWXGZINZWUBZ" hidden="1">#REF!</definedName>
    <definedName name="BEx5DAJAHQ2SKUPCKSCR3PYML67L" hidden="1">#REF!</definedName>
    <definedName name="BEx5DC18JM1KJCV44PF18E0LNRKA" hidden="1">#REF!</definedName>
    <definedName name="BEx5DF15DMOW2LYIFY5P541BB5ML" hidden="1">#REF!</definedName>
    <definedName name="BEx5DJIZBTNS011R9IIG2OQ2L6ZX" hidden="1">#REF!</definedName>
    <definedName name="BEx5E123OLO9WQUOIRIDJ967KAGK" hidden="1">#REF!</definedName>
    <definedName name="BEx5E2UU5NES6W779W2OZTZOB4O7" hidden="1">#REF!</definedName>
    <definedName name="BEx5E4CSE5G83J5K32WENF7BXL82" hidden="1">#REF!</definedName>
    <definedName name="BEx5ELQL9B0VR6UT18KP11DHOTFX" hidden="1">#REF!</definedName>
    <definedName name="BEx5ER4TJTFPN7IB1MNEB1ZFR5M6" hidden="1">#REF!</definedName>
    <definedName name="BEx5F6V72QTCK7O39Y59R0EVM6CW" hidden="1">#REF!</definedName>
    <definedName name="BEx5FGLQVACD5F5YZG4DGSCHCGO2" hidden="1">#REF!</definedName>
    <definedName name="BEx5FLJWHLW3BTZILDPN5NMA449V" hidden="1">#REF!</definedName>
    <definedName name="BEx5FNI2O10YN2SI1NO4X5GP3GTF" hidden="1">#REF!</definedName>
    <definedName name="BEx5FO8YRFSZCG3L608EHIHIHFY4" hidden="1">#REF!</definedName>
    <definedName name="BEx5FQNA6V4CNYSH013K45RI4BCV" hidden="1">#REF!</definedName>
    <definedName name="BEx5FVQPPEU32CPNV9RRQ9MNLLVE" hidden="1">#REF!</definedName>
    <definedName name="BEx5G08KGMG5X2AQKDGPFYG5GH94" hidden="1">#REF!</definedName>
    <definedName name="BEx5G1A8TFN4C4QII35U9DKYNIS8" hidden="1">#REF!</definedName>
    <definedName name="BEx5G1L0QO91KEPDMV1D8OT4BT73" hidden="1">#REF!</definedName>
    <definedName name="BEx5G86DZL1VYUX6KWODAP3WFAWP" hidden="1">#REF!</definedName>
    <definedName name="BEx5G8BV2GIOCM3C7IUFK8L04A6M" hidden="1">#REF!</definedName>
    <definedName name="BEx5GAFDPPGYTBQI2IIDA2IYSQT8" hidden="1">#REF!</definedName>
    <definedName name="BEx5GID9MVBUPFFT9M8K8B5MO9NV" hidden="1">#REF!</definedName>
    <definedName name="BEx5GN0EWA9SCQDPQ7NTUQH82QVK" hidden="1">#REF!</definedName>
    <definedName name="BEx5GNBCU4WZ74I0UXFL9ZG2XSGJ" hidden="1">#REF!</definedName>
    <definedName name="BEx5GUCTYC7QCWGWU5BTO7Y7HDZX" hidden="1">#REF!</definedName>
    <definedName name="BEx5GYUPJULJQ624TEESYFG1NFOH" hidden="1">#REF!</definedName>
    <definedName name="BEx5H0NEE0AIN5E2UHJ9J9ISU9N1" hidden="1">#REF!</definedName>
    <definedName name="BEx5H1UJSEUQM2K8QHQXO5THVHSO" hidden="1">#REF!</definedName>
    <definedName name="BEx5HAOT9XWUF7XIFRZZS8B9F5TZ" hidden="1">#REF!</definedName>
    <definedName name="BEx5HE4XRF9BUY04MENWY9CHHN5H" hidden="1">#REF!</definedName>
    <definedName name="BEx5HFHMABAT0H9KKS754X4T304E" hidden="1">#REF!</definedName>
    <definedName name="BEx5HGDZ7MX1S3KNXLRL9WU565V4" hidden="1">#REF!</definedName>
    <definedName name="BEx5HJZ9FAVNZSSBTAYRPZDYM9NU" hidden="1">#REF!</definedName>
    <definedName name="BEx5HRMH7TRLVHJFQZ1IERQHIX1M" hidden="1">#REF!</definedName>
    <definedName name="BEx5HZ9JMKHNLFWLVUB1WP5B39BL" hidden="1">#REF!</definedName>
    <definedName name="BEx5I244LQHZTF3XI66J8705R9XX" hidden="1">#REF!</definedName>
    <definedName name="BEx5I7NNYI870586JGTO0W22U5CZ" hidden="1">#REF!</definedName>
    <definedName name="BEx5I8PBP4LIXDGID5BP0THLO0AQ" hidden="1">#REF!</definedName>
    <definedName name="BEx5I8USVUB3JP4S9OXGMZVMOQXR" hidden="1">#REF!</definedName>
    <definedName name="BEx5I9GDQSYIAL65UQNDMNFQCS9Y" hidden="1">#REF!</definedName>
    <definedName name="BEx5IBUPG9AWNW5PK7JGRGEJ4OLM" hidden="1">#REF!</definedName>
    <definedName name="BEx5IC06RVN8BSAEPREVKHKLCJ2L" hidden="1">#REF!</definedName>
    <definedName name="BEx5J0FFP1KS4NGY20AEJI8VREEA" hidden="1">#REF!</definedName>
    <definedName name="BEx5JF3ZXLDIS8VNKDCY7ZI7H1CI" hidden="1">#REF!</definedName>
    <definedName name="BEx5JHCZJ8G6OOOW6EF3GABXKH6F" hidden="1">#REF!</definedName>
    <definedName name="BEx5JJB6W446THXQCRUKD3I7RKLP" hidden="1">#REF!</definedName>
    <definedName name="BEx5JJWTMI37U3RDEJOYLO93RJ6Z" hidden="1">#REF!</definedName>
    <definedName name="BEx5JNCT8Z7XSSPD5EMNAJELCU2V" hidden="1">#REF!</definedName>
    <definedName name="BEx5JQCNT9Y4RM306CHC8IPY3HBZ" hidden="1">#REF!</definedName>
    <definedName name="BEx5K08PYKE6JOKBYIB006TX619P" hidden="1">#REF!</definedName>
    <definedName name="BEx5K1VZO9IJN5M3ZMGW9JR7NOU3" hidden="1">#REF!</definedName>
    <definedName name="BEx5K51DSERT1TR7B4A29R41W4NX" hidden="1">#REF!</definedName>
    <definedName name="BEx5KYER580I4T7WTLMUN7NLNP5K" hidden="1">#REF!</definedName>
    <definedName name="BEx5LHLB3M6K4ZKY2F42QBZT30ZH" hidden="1">#REF!</definedName>
    <definedName name="BEx5LRMNU3HXIE1BUMDHRU31F7JJ" hidden="1">#REF!</definedName>
    <definedName name="BEx5LSJ1LPUAX3ENSPECWPG4J7D1" hidden="1">#REF!</definedName>
    <definedName name="BEx5LTKQ8RQWJE4BC88OP928893U" hidden="1">#REF!</definedName>
    <definedName name="BEx5MB9BR71LZDG7XXQ2EO58JC5F" hidden="1">#REF!</definedName>
    <definedName name="BEx5MLQZM68YQSKARVWTTPINFQ2C" hidden="1">#REF!</definedName>
    <definedName name="BEx5MVXTKNBXHNWTL43C670E4KXC" hidden="1">#REF!</definedName>
    <definedName name="BEx5N4XI4PWB1W9PMZ4O5R0HWTYD" hidden="1">#REF!</definedName>
    <definedName name="BEx5NA68N6FJFX9UJXK4M14U487F" hidden="1">#REF!</definedName>
    <definedName name="BEx5NIKBG2GDJOYGE3WCXKU7YY51" hidden="1">#REF!</definedName>
    <definedName name="BEx5NV06L5J5IMKGOMGKGJ4PBZCD" hidden="1">#REF!</definedName>
    <definedName name="BEx5NZSSQ6PY99ZX2D7Q9IGOR34W" hidden="1">#REF!</definedName>
    <definedName name="BEx5O3ZUQ2OARA1CDOZ3NC4UE5AA" hidden="1">#REF!</definedName>
    <definedName name="BEx5OAFS0NJ2CB86A02E1JYHMLQ1" hidden="1">#REF!</definedName>
    <definedName name="BEx5OG4RPU8W1ETWDWM234NYYYEN" hidden="1">#REF!</definedName>
    <definedName name="BEx5OP9Y43F99O2IT69MKCCXGL61" hidden="1">#REF!</definedName>
    <definedName name="BEx5P9Y9RDXNUAJ6CZ2LHMM8IM7T" hidden="1">#REF!</definedName>
    <definedName name="BEx5PHWB2C0D5QLP3BZIP3UO7DIZ" hidden="1">#REF!</definedName>
    <definedName name="BEx5PJP02W68K2E46L5C5YBSNU6T" hidden="1">#REF!</definedName>
    <definedName name="BEx5PLCA8DOMAU315YCS5275L2HS" hidden="1">#REF!</definedName>
    <definedName name="BEx5PRXMZ5M65Z732WNNGV564C2J" hidden="1">#REF!</definedName>
    <definedName name="BEx5QN3SI1FMLY9YYAMGIE0LOGYS" hidden="1">#REF!</definedName>
    <definedName name="BEx5QPSW4IPLH50WSR87HRER05RF" hidden="1">#REF!</definedName>
    <definedName name="BEx73V0EP8EMNRC3EZJJKKVKWQVB" hidden="1">#REF!</definedName>
    <definedName name="BEx741WJHIJVXUX131SBXTVW8D71" hidden="1">#REF!</definedName>
    <definedName name="BEx74ESIB9Y8KGETIERMKU5PLCQR" hidden="1">#REF!</definedName>
    <definedName name="BEx74Q6H3O7133AWQXWC21MI2UFT" hidden="1">#REF!</definedName>
    <definedName name="BEx74QHBL32KA9TSZ1TJOQLAOROZ" hidden="1">#REF!</definedName>
    <definedName name="BEx74W6BJ8ENO3J25WNM5H5APKA3" hidden="1">#REF!</definedName>
    <definedName name="BEx755GRRD9BL27YHLH5QWIYLWB7" hidden="1">#REF!</definedName>
    <definedName name="BEx755RKN673YY4SS5O88V1K6SY3" hidden="1">#REF!</definedName>
    <definedName name="BEx759D1D5SXS5ELLZVBI0SXYUNF" hidden="1">#REF!</definedName>
    <definedName name="BEx75GJZSZHUDN6OOAGQYFUDA2LP" hidden="1">#REF!</definedName>
    <definedName name="BEx75HGCCV5K4UCJWYV8EV9AG5YT" hidden="1">#REF!</definedName>
    <definedName name="BEx75PZT8TY5P13U978NVBUXKHT4" hidden="1">#REF!</definedName>
    <definedName name="BEx75T55F7GML8V1DMWL26WRT006" hidden="1">#REF!</definedName>
    <definedName name="BEx75VJGR07JY6UUWURQ4PJ29UKC" hidden="1">#REF!</definedName>
    <definedName name="BEx766RZRGVF8SSGR0NIF7197QUX" hidden="1">#REF!</definedName>
    <definedName name="BEx7741OUGLA0WJQLQRUJSL4DE00" hidden="1">#REF!</definedName>
    <definedName name="BEx774N83DXLJZ54Q42PWIJZ2DN1" hidden="1">#REF!</definedName>
    <definedName name="BEx779QNIY3061ZV9BR462WKEGRW" hidden="1">#REF!</definedName>
    <definedName name="BEx77G19QU9A95CNHE6QMVSQR2T3" hidden="1">#REF!</definedName>
    <definedName name="BEx77P0S3GVMS7BJUL9OWUGJ1B02" hidden="1">#REF!</definedName>
    <definedName name="BEx77QDESURI6WW5582YXSK3A972" hidden="1">#REF!</definedName>
    <definedName name="BEx77VBI9XOPFHKEWU5EHQ9J675Y" hidden="1">#REF!</definedName>
    <definedName name="BEx7809GQOCLHSNH95VOYIX7P1TV" hidden="1">#REF!</definedName>
    <definedName name="BEx780K8XAXUHGVZGZWQ74DK4CI3" hidden="1">#REF!</definedName>
    <definedName name="BEx78226TN58UE0CTY98YEDU0LSL" hidden="1">#REF!</definedName>
    <definedName name="BEx7881ZZBWHRAX6W2GY19J8MGEQ" hidden="1">#REF!</definedName>
    <definedName name="BEx78HHRIWDLHQX2LG0HWFRYEL1T" hidden="1">#REF!</definedName>
    <definedName name="BEx78QMXZ2P1ZB3HJ9O50DWHCMXR" hidden="1">#REF!</definedName>
    <definedName name="BEx78SFO5VR28677DWZEMDN7G86X" hidden="1">#REF!</definedName>
    <definedName name="BEx78SFOYH1Z0ZDTO47W2M60TW6K" hidden="1">#REF!</definedName>
    <definedName name="BEx79JK3E6JO8MX4O35A5G8NZCC8" hidden="1">#REF!</definedName>
    <definedName name="BEx79OCP4HQ6XP8EWNGEUDLOZBBS" hidden="1">#REF!</definedName>
    <definedName name="BEx79SEAYKUZB0H4LYBCD6WWJBG2" hidden="1">#REF!</definedName>
    <definedName name="BEx79SJRHTLS9PYM69O9BWW1FMJK" hidden="1">#REF!</definedName>
    <definedName name="BEx79YJJLBELICW9F9FRYSCQ101L" hidden="1">#REF!</definedName>
    <definedName name="BEx79YUC7B0V77FSBGIRCY1BR4VK" hidden="1">#REF!</definedName>
    <definedName name="BEx7A06T3RC2891FUX05G3QPRAUE" hidden="1">#REF!</definedName>
    <definedName name="BEx7A9S3JA1X7FH4CFSQLTZC4691" hidden="1">#REF!</definedName>
    <definedName name="BEx7ABA2C9IWH5VSLVLLLCY62161" hidden="1">#REF!</definedName>
    <definedName name="BEx7AE4LPLX8N85BYB0WCO5S7ZPV" hidden="1">#REF!</definedName>
    <definedName name="BEx7ASD1I654MEDCO6GGWA95PXSC" hidden="1">#REF!</definedName>
    <definedName name="BEx7AVCX9S5RJP3NSZ4QM4E6ERDT" hidden="1">#REF!</definedName>
    <definedName name="BEx7AVYIGP0930MV5JEBWRYCJN68" hidden="1">#REF!</definedName>
    <definedName name="BEx7B6LH6917TXOSAAQ6U7HVF018" hidden="1">#REF!</definedName>
    <definedName name="BEx7BPXFZXJ79FQ0E8AQE21PGVHA" hidden="1">#REF!</definedName>
    <definedName name="BEx7C04AM39DQMC1TIX7CFZ2ADHX" hidden="1">#REF!</definedName>
    <definedName name="BEx7C40F0PQURHPI6YQ39NFIR86Z" hidden="1">#REF!</definedName>
    <definedName name="BEx7C8IFPZAFLHIKDOL1KCSZA9BV" hidden="1">#REF!</definedName>
    <definedName name="BEx7C93VR7SYRIJS1JO8YZKSFAW9" hidden="1">#REF!</definedName>
    <definedName name="BEx7CCPC6R1KQQZ2JQU6EFI1G0RM" hidden="1">#REF!</definedName>
    <definedName name="BEx7CIJST9GLS2QD383UK7VUDTGL" hidden="1">#REF!</definedName>
    <definedName name="BEx7CO8T2XKC7GHDSYNAWTZ9L7YR" hidden="1">#REF!</definedName>
    <definedName name="BEx7CW1CF00DO8A36UNC2X7K65C2" hidden="1">#REF!</definedName>
    <definedName name="BEx7CW6NFRL2P4XWP0MWHIYA97KF" hidden="1">#REF!</definedName>
    <definedName name="BEx7D5RWKRS4W71J4NZ6ZSFHPKFT" hidden="1">#REF!</definedName>
    <definedName name="BEx7D8H1TPOX1UN17QZYEV7Q58GA" hidden="1">#REF!</definedName>
    <definedName name="BEx7DGF13H2074LRWFZQ45PZ6JPX" hidden="1">#REF!</definedName>
    <definedName name="BEx7DKWUXEDIISSX4GDD4YYT887F" hidden="1">#REF!</definedName>
    <definedName name="BEx7DMUYR2HC26WW7AOB1TULERMB" hidden="1">#REF!</definedName>
    <definedName name="BEx7DVJTRV44IMJIBFXELE67SZ7S" hidden="1">#REF!</definedName>
    <definedName name="BEx7DVUMFCI5INHMVFIJ44RTTSTT" hidden="1">#REF!</definedName>
    <definedName name="BEx7E2QT2U8THYOKBPXONB1B47WH" hidden="1">#REF!</definedName>
    <definedName name="BEx7E5QP7W6UKO74F5Y0VJ741HS5" hidden="1">#REF!</definedName>
    <definedName name="BEx7E6N29HGH3I47AFB2DCS6MVS6" hidden="1">#REF!</definedName>
    <definedName name="BEx7EBA8IYHQKT7IQAOAML660SYA" hidden="1">#REF!</definedName>
    <definedName name="BEx7EI6C8MCRZFEQYUBE5FSUTIHK" hidden="1">#REF!</definedName>
    <definedName name="BEx7EI6DL1Z6UWLFBXAKVGZTKHWJ" hidden="1">#REF!</definedName>
    <definedName name="BEx7EQKHX7GZYOLXRDU534TT4H64" hidden="1">#REF!</definedName>
    <definedName name="BEx7ETV6L1TM7JSXJIGK3FC6RVZW" hidden="1">#REF!</definedName>
    <definedName name="BEx7EWK9GUVV6FXWYIGH0TAI4V2O" hidden="1">#REF!</definedName>
    <definedName name="BEx7EYYLHMBYQTH6I377FCQS7CSX" hidden="1">#REF!</definedName>
    <definedName name="BEx7FCLG1RYI2SNOU1Y2GQZNZSWA" hidden="1">#REF!</definedName>
    <definedName name="BEx7FN32ZGWOAA4TTH79KINTDWR9" hidden="1">#REF!</definedName>
    <definedName name="BEx7G82CKM3NIY1PHNFK28M09PCH" hidden="1">#REF!</definedName>
    <definedName name="BEx7GR3ENYWRXXS5IT0UMEGOLGUH" hidden="1">#REF!</definedName>
    <definedName name="BEx7GSAL6P7TASL8MB63RFST1LJL" hidden="1">#REF!</definedName>
    <definedName name="BEx7H0JD6I5I8WQLLWOYWY5YWPQE" hidden="1">#REF!</definedName>
    <definedName name="BEx7H14XCXH7WEXEY1HVO53A6AGH" hidden="1">#REF!</definedName>
    <definedName name="BEx7HFTIA8AC8BR8HKIN81VE1SGW" hidden="1">#REF!</definedName>
    <definedName name="BEx7HGVBEF4LEIF6RC14N3PSU461" hidden="1">#REF!</definedName>
    <definedName name="BEx7HQ5T9FZ42QWS09UO4DT42Y0R" hidden="1">#REF!</definedName>
    <definedName name="BEx7HRCZE3CVGON1HV07MT5MNDZ3" hidden="1">#REF!</definedName>
    <definedName name="BEx7HSPGHDH4E1PRBH79IEBITUYU" hidden="1">#REF!</definedName>
    <definedName name="BEx7HWGE2CANG5M17X4C8YNC3N8F" hidden="1">#REF!</definedName>
    <definedName name="BEx7I8FZ96C5JAHXS18ZV0912LZP" hidden="1">#REF!</definedName>
    <definedName name="BEx7IBVYN47SFZIA0K4MDKQZNN9V" hidden="1">#REF!</definedName>
    <definedName name="BEx7IKFL0A41JL6ZSKU3VHO7N1V9" hidden="1">#REF!</definedName>
    <definedName name="BEx7IV2IJ5WT7UC0UG7WP0WF2JZI" hidden="1">#REF!</definedName>
    <definedName name="BEx7IXGU74GE5E4S6W4Z13AR092Y" hidden="1">#REF!</definedName>
    <definedName name="BEx7J3BCHT1AUNXRK64U462ROE57" hidden="1">#REF!</definedName>
    <definedName name="BEx7J4YL8Q3BI1MLH16YYQ18IJRD" hidden="1">#REF!</definedName>
    <definedName name="BEx7JH3HGBPI07OHZ5LFYK0UFZQR" hidden="1">#REF!</definedName>
    <definedName name="BEx7JV194190CNM6WWGQ3UBJ3CHH" hidden="1">#REF!</definedName>
    <definedName name="BEx7K7GZ607XQOGB81A1HINBTGOZ" hidden="1">#REF!</definedName>
    <definedName name="BEx7KEYPBDXSNROH8M6CDCBN6B50" hidden="1">#REF!</definedName>
    <definedName name="BEx7KKCWV85O59WNXNLAS63I1XZG" hidden="1">#REF!</definedName>
    <definedName name="BEx7KSAS8BZT6H8OQCZ5DNSTMO07" hidden="1">#REF!</definedName>
    <definedName name="BEx7KWHTBD21COXVI4HNEQH0Z3L8" hidden="1">#REF!</definedName>
    <definedName name="BEx7KXUGRMRSUXCM97Z7VRZQ9JH2" hidden="1">#REF!</definedName>
    <definedName name="BEx7L21IQVP1N1TTQLRMANSSLSLE" hidden="1">#REF!</definedName>
    <definedName name="BEx7L5C6U8MP6IZ67BD649WQYJEK" hidden="1">#REF!</definedName>
    <definedName name="BEx7L8HEYEVTATR0OG5JJO647KNI" hidden="1">#REF!</definedName>
    <definedName name="BEx7L8XOV64OMS15ZFURFEUXLMWF" hidden="1">#REF!</definedName>
    <definedName name="BEx7LJVFQACL9F4DRS9YZQ9R2N30" hidden="1">#REF!</definedName>
    <definedName name="BEx7MAUI1JJFDIJGDW4RWY5384LY" hidden="1">#REF!</definedName>
    <definedName name="BEx7MJZO3UKAMJ53UWOJ5ZD4GGMQ" hidden="1">#REF!</definedName>
    <definedName name="BEx7MT4MFNXIVQGAT6D971GZW7CA" hidden="1">#REF!</definedName>
    <definedName name="BEx7NI062THZAM6I8AJWTFJL91CS" hidden="1">#REF!</definedName>
    <definedName name="BEx904S75BPRYMHF0083JF7ES4NG" hidden="1">#REF!</definedName>
    <definedName name="BEx90HDD4RWF7JZGA8GCGG7D63MG" hidden="1">#REF!</definedName>
    <definedName name="BEx90VGH5H09ON2QXYC9WIIEU98T" hidden="1">#REF!</definedName>
    <definedName name="BEx9175B70QXYAU5A8DJPGZQ46L9" hidden="1">#REF!</definedName>
    <definedName name="BEx91AQQRTV87AO27VWHSFZAD4ZR" hidden="1">#REF!</definedName>
    <definedName name="BEx91L8FLL5CWLA2CDHKCOMGVDZN" hidden="1">#REF!</definedName>
    <definedName name="BEx91OTVH9ZDBC3QTORU8RZX4EOC" hidden="1">#REF!</definedName>
    <definedName name="BEx91QH5JRZKQP1GPN2SQMR3CKAG" hidden="1">#REF!</definedName>
    <definedName name="BEx91ROALDNHO7FI4X8L61RH4UJE" hidden="1">#REF!</definedName>
    <definedName name="BEx91TMID71GVYH0U16QM1RV3PX0" hidden="1">#REF!</definedName>
    <definedName name="BEx91VF2D78PAF337E3L2L81K9W2" hidden="1">#REF!</definedName>
    <definedName name="BEx921PNZ46VORG2VRMWREWIC0SE" hidden="1">#REF!</definedName>
    <definedName name="BEx92DPEKL5WM5A3CN8674JI0PR3" hidden="1">#REF!</definedName>
    <definedName name="BEx92ER2RMY93TZK0D9L9T3H0GI5" hidden="1">#REF!</definedName>
    <definedName name="BEx92FI04PJT4LI23KKIHRXWJDTT" hidden="1">#REF!</definedName>
    <definedName name="BEx92HR14HQ9D5JXCSPA4SS4RT62" hidden="1">#REF!</definedName>
    <definedName name="BEx92HWA2D6A5EX9MFG68G0NOMSN" hidden="1">#REF!</definedName>
    <definedName name="BEx92PUBDIXAU1FW5ZAXECMAU0LN" hidden="1">#REF!</definedName>
    <definedName name="BEx92S8MHFFIVRQ2YSHZNQGOFUHD" hidden="1">#REF!</definedName>
    <definedName name="BEx93B9OULL2YGC896XXYAAJSTRK" hidden="1">#REF!</definedName>
    <definedName name="BEx93FRKF99NRT3LH99UTIH7AAYF" hidden="1">#REF!</definedName>
    <definedName name="BEx93M7FSHP50OG34A4W8W8DF12U" hidden="1">#REF!</definedName>
    <definedName name="BEx93OLWY2O3PRA74U41VG5RXT4Q" hidden="1">#REF!</definedName>
    <definedName name="BEx93RWFAF6YJGYUTITVM445C02U" hidden="1">#REF!</definedName>
    <definedName name="BEx93SY9RWG3HUV4YXQKXJH9FH14" hidden="1">#REF!</definedName>
    <definedName name="BEx93TJUX3U0FJDBG6DDSNQ91R5J" hidden="1">#REF!</definedName>
    <definedName name="BEx93VY66RQHHTPH1X8OTWU18AL1" hidden="1">#REF!</definedName>
    <definedName name="BEx942UCRHMI4B0US31HO95GSC2X" hidden="1">#REF!</definedName>
    <definedName name="BEx948ZFFQWVIDNG4AZAUGGGEB5U" hidden="1">#REF!</definedName>
    <definedName name="BEx94CKXG92OMURH41SNU6IOHK4J" hidden="1">#REF!</definedName>
    <definedName name="BEx94GXG30CIVB6ZQN3X3IK6BZXQ" hidden="1">#REF!</definedName>
    <definedName name="BEx94HZ5LURYM9ST744ALV6ZCKYP" hidden="1">#REF!</definedName>
    <definedName name="BEx94IQ75E90YUMWJ9N591LR7DQQ" hidden="1">#REF!</definedName>
    <definedName name="BEx94L9TBK45AUQSX1IUZ86U1GPQ" hidden="1">#REF!</definedName>
    <definedName name="BEx94N7W5T3U7UOE97D6OVIBUCXS" hidden="1">#REF!</definedName>
    <definedName name="BEx953PB6S6ECMD8N0JSW0CBG0DA" hidden="1">#REF!</definedName>
    <definedName name="BEx955NIAWX5OLAHMTV6QFUZPR30" hidden="1">#REF!</definedName>
    <definedName name="BEx9581TYVI2M5TT4ISDAJV4W7Z6" hidden="1">#REF!</definedName>
    <definedName name="BEx95NHF4RVUE0YDOAFZEIVBYJXD" hidden="1">#REF!</definedName>
    <definedName name="BEx95QBZMG0E2KQ9BERJ861QLYN3" hidden="1">#REF!</definedName>
    <definedName name="BEx95QHBVDN795UNQJLRXG3RDU49" hidden="1">#REF!</definedName>
    <definedName name="BEx95TBVUWV7L7OMFMZDQEXGVHU6" hidden="1">#REF!</definedName>
    <definedName name="BEx95U89DZZSVO39TGS62CX8G9N4" hidden="1">#REF!</definedName>
    <definedName name="BEx9602K2GHNBUEUVT9ONRQU1GMD" hidden="1">#REF!</definedName>
    <definedName name="BEx962BL3Y4LA53EBYI64ZYMZE8U" hidden="1">#REF!</definedName>
    <definedName name="BEx96KR21O7H9R29TN0S45Y3QPUK" hidden="1">#REF!</definedName>
    <definedName name="BEx96SUFKHHFE8XQ6UUO6ILDOXHO" hidden="1">#REF!</definedName>
    <definedName name="BEx96UN4YWXBDEZ1U1ZUIPP41Z7I" hidden="1">#REF!</definedName>
    <definedName name="BEx970MYCPJ6DQ44TKLOIGZO5LHH" hidden="1">#REF!</definedName>
    <definedName name="BEx978KSD61YJH3S9DGO050R2EHA" hidden="1">#REF!</definedName>
    <definedName name="BEx97H9O1NAKAPK4MX4PKO34ICL5" hidden="1">#REF!</definedName>
    <definedName name="BEx97HVA5F2I0D6ID81KCUDEQOIH" hidden="1">#REF!</definedName>
    <definedName name="BEx97MNUZQ1Z0AO2FL7XQYVNCPR7" hidden="1">#REF!</definedName>
    <definedName name="BEx97NPQBACJVD9K1YXI08RTW9E2" hidden="1">#REF!</definedName>
    <definedName name="BEx97RWQLXS0OORDCN69IGA58CWU" hidden="1">#REF!</definedName>
    <definedName name="BEx97YNGGDFIXHTMGFL2IHAQX9MI" hidden="1">#REF!</definedName>
    <definedName name="BEx981HW73BUZWT14TBTZHC0ZTJ4" hidden="1">#REF!</definedName>
    <definedName name="BEx9871KU0N99P0900EAK69VFYT2" hidden="1">#REF!</definedName>
    <definedName name="BEx98IFKNJFGZFLID1YTRFEG1SXY" hidden="1">#REF!</definedName>
    <definedName name="BEx9915UVD4G7RA3IMLFZ0LG3UA2" hidden="1">#REF!</definedName>
    <definedName name="BEx992CZON8AO7U7V88VN1JBO0MG" hidden="1">#REF!</definedName>
    <definedName name="BEx9952469XMFGSPXL7CMXHPJF90" hidden="1">#REF!</definedName>
    <definedName name="BEx99B77I7TUSHRR4HIZ9FU2EIUT" hidden="1">#REF!</definedName>
    <definedName name="BEx99DLKITQO6Y1BYYG2G1FP3NT6" hidden="1">#REF!</definedName>
    <definedName name="BEx99Q6PH5F3OQKCCAAO75PYDEFN" hidden="1">#REF!</definedName>
    <definedName name="BEx99WBYT2D6UUC1PT7A40ENYID4" hidden="1">#REF!</definedName>
    <definedName name="BEx99XOGHOM28CNCYKQWYGL56W2S" hidden="1">#REF!</definedName>
    <definedName name="BEx99ZRZ4I7FHDPGRAT5VW7NVBPU" hidden="1">#REF!</definedName>
    <definedName name="BEx9AT5E3ZSHKSOL35O38L8HF9TH" hidden="1">#REF!</definedName>
    <definedName name="BEx9AV8W1FAWF5BHATYEN47X12JN" hidden="1">#REF!</definedName>
    <definedName name="BEx9B8A5186FNTQQNLIO5LK02ABI" hidden="1">#REF!</definedName>
    <definedName name="BEx9B8VR20E2CILU4CDQUQQ9ONXK" hidden="1">#REF!</definedName>
    <definedName name="BEx9B917EUP13X6FQ3NPQL76XM5V" hidden="1">#REF!</definedName>
    <definedName name="BEx9BAJ5WYEQ623HUT9NNCMP3RUG" hidden="1">#REF!</definedName>
    <definedName name="BEx9BF6C6FHS1ZE7UZJINAUEEW75" hidden="1">#REF!</definedName>
    <definedName name="BEx9BIRU9A3XNF3OFQMQ4EIAWQN4" hidden="1">#REF!</definedName>
    <definedName name="BEx9BYSYW7QCPXS2NAVLFAU5Y2Z2" hidden="1">#REF!</definedName>
    <definedName name="BEx9BZEJSVUHZQLE4PSU5UY9RAUO" hidden="1">#REF!</definedName>
    <definedName name="BEx9C590HJ2O31IWJB73C1HR74AI" hidden="1">#REF!</definedName>
    <definedName name="BEx9CCQRMYYOGIOYTOM73VKDIPS1" hidden="1">#REF!</definedName>
    <definedName name="BEx9D1BC9FT19KY0INAABNDBAMR1" hidden="1">#REF!</definedName>
    <definedName name="BEx9DN6ZMF18Q39MPMXSDJTZQNJ3" hidden="1">#REF!</definedName>
    <definedName name="BEx9DQN5HTTJ4R4TBXRDY90JE13Q" hidden="1">#REF!</definedName>
    <definedName name="BEx9DUU8DALPSCW66GTMQRPXZ6GL" hidden="1">#REF!</definedName>
    <definedName name="BEx9E14TDNSEMI784W0OTIEQMWN6" hidden="1">#REF!</definedName>
    <definedName name="BEx9E2BZ2B1R41FMGJCJ7JLGLUAJ" hidden="1">#REF!</definedName>
    <definedName name="BEx9EG9KBJ77M8LEOR9ITOKN5KXY" hidden="1">#REF!</definedName>
    <definedName name="BEx9EMK6HAJJMVYZTN5AUIV7O1E6" hidden="1">#REF!</definedName>
    <definedName name="BEx9EQLVZHYQ1TPX7WH3SOWXCZLE" hidden="1">#REF!</definedName>
    <definedName name="BEx9ETLU0EK5LGEM1QCNYN2S8O5F" hidden="1">#REF!</definedName>
    <definedName name="BEx9F0Y2ESUNE3U7TQDLMPE9BO67" hidden="1">#REF!</definedName>
    <definedName name="BEx9F5W18ZGFOKGRE8PR6T1MO6GT" hidden="1">#REF!</definedName>
    <definedName name="BEx9F78N4HY0XFGBQ4UJRD52L1EI" hidden="1">#REF!</definedName>
    <definedName name="BEx9FF16LOQP5QIR4UHW5EIFGQB8" hidden="1">#REF!</definedName>
    <definedName name="BEx9FJTSRCZ3ZXT3QVBJT5NF8T7V" hidden="1">#REF!</definedName>
    <definedName name="BEx9FRBEEYPS5HLS3XT34AKZN94G" hidden="1">#REF!</definedName>
    <definedName name="BEx9GDY4D8ZPQJCYFIMYM0V0C51Y" hidden="1">#REF!</definedName>
    <definedName name="BEx9GGY04V0ZWI6O9KZH4KSBB389" hidden="1">#REF!</definedName>
    <definedName name="BEx9GNOPB6OZ2RH3FCDNJR38RJOS" hidden="1">#REF!</definedName>
    <definedName name="BEx9GUQALUWCD30UKUQGSWW8KBQ7" hidden="1">#REF!</definedName>
    <definedName name="BEx9GY6BVFQGCLMOWVT6PIC9WP5X" hidden="1">#REF!</definedName>
    <definedName name="BEx9GZ2P3FDHKXEBXX2VS0BG2NP2" hidden="1">#REF!</definedName>
    <definedName name="BEx9H04IB14E1437FF2OIRRWBSD7" hidden="1">#REF!</definedName>
    <definedName name="BEx9H5O1KDZJCW91Q29VRPY5YS6P" hidden="1">#REF!</definedName>
    <definedName name="BEx9H8YR0E906F1JXZMBX3LNT004" hidden="1">#REF!</definedName>
    <definedName name="BEx9I7QCJ0WUNUMB856ZM0P3C2RO" hidden="1">#REF!</definedName>
    <definedName name="BEx9I8XIG7E5NB48QQHXP23FIN60" hidden="1">#REF!</definedName>
    <definedName name="BEx9IQRF01ATLVK0YE60ARKQJ68L" hidden="1">#REF!</definedName>
    <definedName name="BEx9IT5QNZWKM6YQ5WER0DC2PMMU" hidden="1">#REF!</definedName>
    <definedName name="BEx9IW5MFLXTVCJHVUZTUH93AXOS" hidden="1">#REF!</definedName>
    <definedName name="BEx9IXCSPSZC80YZUPRCYTG326KV" hidden="1">#REF!</definedName>
    <definedName name="BEx9IZR39NHDGOM97H4E6F81RTQW" hidden="1">#REF!</definedName>
    <definedName name="BEx9J3CKF7UL0FCZ4YEVSW05DUHR" hidden="1">#REF!</definedName>
    <definedName name="BEx9J6CH5E7YZPER7HXEIOIKGPCA" hidden="1">#REF!</definedName>
    <definedName name="BEx9J858H62KHUYIDB56NTIXPI16" hidden="1">#REF!</definedName>
    <definedName name="BEx9JJTZKVUJAVPTRE0RAVTEH41G" hidden="1">#REF!</definedName>
    <definedName name="BEx9JLBYK239B3F841C7YG1GT7ST" hidden="1">#REF!</definedName>
    <definedName name="BExAW4IIW5D0MDY6TJ3G4FOLPYIR" hidden="1">#REF!</definedName>
    <definedName name="BExAX410NB4F2XOB84OR2197H8M5" hidden="1">#REF!</definedName>
    <definedName name="BExAX8TNG8LQ5Q4904SAYQIPGBSV" hidden="1">#REF!</definedName>
    <definedName name="BExAY0EAT2LXR5MFGM0DLIB45PLO" hidden="1">#REF!</definedName>
    <definedName name="BExAYE6LNIEBR9DSNI5JGNITGKIT" hidden="1">#REF!</definedName>
    <definedName name="BExAYHMLXGGO25P8HYB2S75DEB4F" hidden="1">#REF!</definedName>
    <definedName name="BExAYKXAUWGDOPG952TEJ2UKZKWN" hidden="1">#REF!</definedName>
    <definedName name="BExAYP9TDTI2MBP6EYE0H39CPMXN" hidden="1">#REF!</definedName>
    <definedName name="BExAYPPWJPWDKU59O051WMGB7O0J" hidden="1">#REF!</definedName>
    <definedName name="BExAYR2JZCJBUH6F1LZC2A7JIVRJ" hidden="1">#REF!</definedName>
    <definedName name="BExAYTGVRD3DLKO75RFPMBKCIWB8" hidden="1">#REF!</definedName>
    <definedName name="BExAYY9H9COOT46HJLPVDLTO12UL" hidden="1">#REF!</definedName>
    <definedName name="BExAZCNEGB4JYHC8CZ51KTN890US" hidden="1">#REF!</definedName>
    <definedName name="BExAZFCI302YFYRDJYQDWQQL0Q0O" hidden="1">#REF!</definedName>
    <definedName name="BExAZLHLST9OP89R1HJMC1POQG8H" hidden="1">#REF!</definedName>
    <definedName name="BExAZMDYMIAA7RX1BMCKU1VLBRGY" hidden="1">#REF!</definedName>
    <definedName name="BExAZNL6BHI8DCQWXOX4I2P839UX" hidden="1">#REF!</definedName>
    <definedName name="BExAZRMWSONMCG9KDUM4KAQ7BONM" hidden="1">#REF!</definedName>
    <definedName name="BExAZTFG4SJRG4TW6JXRF7N08JFI" hidden="1">#REF!</definedName>
    <definedName name="BExAZUS4A8OHDZK0MWAOCCCKTH73" hidden="1">#REF!</definedName>
    <definedName name="BExAZX6FECVK3E07KXM2XPYKGM6U" hidden="1">#REF!</definedName>
    <definedName name="BExB012NJ8GASTNNPBRRFTLHIOC9" hidden="1">#REF!</definedName>
    <definedName name="BExB072HHXVMUC0VYNGG48GRSH5Q" hidden="1">#REF!</definedName>
    <definedName name="BExB0FRDEYDEUEAB1W8KD6D965XA" hidden="1">#REF!</definedName>
    <definedName name="BExB0KPCN7YJORQAYUCF4YKIKPMC" hidden="1">#REF!</definedName>
    <definedName name="BExB0WE4PI3NOBXXVO9CTEN4DIU2" hidden="1">#REF!</definedName>
    <definedName name="BExB10QNIVITUYS55OAEKK3VLJFE" hidden="1">#REF!</definedName>
    <definedName name="BExB15ZDRY4CIJ911DONP0KCY9KU" hidden="1">#REF!</definedName>
    <definedName name="BExB16VQY0O0RLZYJFU3OFEONVTE" hidden="1">#REF!</definedName>
    <definedName name="BExB1FKNY2UO4W5FUGFHJOA2WFGG" hidden="1">#REF!</definedName>
    <definedName name="BExB1GMD0PIDGTFBGQOPRWQSP9I4" hidden="1">#REF!</definedName>
    <definedName name="BExB1Q29OO6LNFNT1EQLA3KYE7MX" hidden="1">#REF!</definedName>
    <definedName name="BExB1TNRV5EBWZEHYLHI76T0FVA7" hidden="1">#REF!</definedName>
    <definedName name="BExB1WI6M8I0EEP1ANUQZCFY24EV" hidden="1">#REF!</definedName>
    <definedName name="BExB203OWC9QZA3BYOKQ18L4FUJE" hidden="1">#REF!</definedName>
    <definedName name="BExB2CJHTU7C591BR4WRL5L2F2K6" hidden="1">#REF!</definedName>
    <definedName name="BExB2K1AV4PGNS1O6C7D7AO411AX" hidden="1">#REF!</definedName>
    <definedName name="BExB2O2UYHKI324YE324E1N7FVIB" hidden="1">#REF!</definedName>
    <definedName name="BExB2Q0VJ0MU2URO3JOVUAVHEI3V" hidden="1">#REF!</definedName>
    <definedName name="BExB30IP1DNKNQ6PZ5ERUGR5MK4Z" hidden="1">#REF!</definedName>
    <definedName name="BExB3KG49IX8RX63D6UCRABV4BUV" hidden="1">#REF!</definedName>
    <definedName name="BExB442RX0T3L6HUL6X5T21CENW6" hidden="1">#REF!</definedName>
    <definedName name="BExB4ADD0L7417CII901XTFKXD1J" hidden="1">#REF!</definedName>
    <definedName name="BExB4DO060TQEYKOXGVXHT7J245T" hidden="1">#REF!</definedName>
    <definedName name="BExB4DO1V1NL2AVK5YE1RSL5RYHL" hidden="1">#REF!</definedName>
    <definedName name="BExB4DYU06HCGRIPBSWRCXK804UM" hidden="1">#REF!</definedName>
    <definedName name="BExB4Z3EZBGYYI33U0KQ8NEIH8PY" hidden="1">#REF!</definedName>
    <definedName name="BExB55368XW7UX657ZSPC6BFE92S" hidden="1">#REF!</definedName>
    <definedName name="BExB57MZEPL2SA2ONPK66YFLZWJU" hidden="1">#REF!</definedName>
    <definedName name="BExB5833OAOJ22VK1YK47FHUSVK2" hidden="1">#REF!</definedName>
    <definedName name="BExB58JDIHS42JZT9DJJMKA8QFCO" hidden="1">#REF!</definedName>
    <definedName name="BExB58U5FQC5JWV9CGC83HLLZUZI" hidden="1">#REF!</definedName>
    <definedName name="BExB5EDO9XUKHF74X3HAU2WPPHZH" hidden="1">#REF!</definedName>
    <definedName name="BExB5G6EH68AYEP1UT0GHUEL3SLN" hidden="1">#REF!</definedName>
    <definedName name="BExB5QYVEZWFE5DQVHAM760EV05X" hidden="1">#REF!</definedName>
    <definedName name="BExB5U9IRH14EMOE0YGIE3WIVLFS" hidden="1">#REF!</definedName>
    <definedName name="BExB5VWYMOV6BAIH7XUBBVPU7MMD" hidden="1">#REF!</definedName>
    <definedName name="BExB610DZWIJP1B72U9QM42COH2B" hidden="1">#REF!</definedName>
    <definedName name="BExB6C3FUAKK9ML5T767NMWGA9YB" hidden="1">#REF!</definedName>
    <definedName name="BExB6C8X6JYRLKZKK17VE3QUNL3D" hidden="1">#REF!</definedName>
    <definedName name="BExB6EN8CDMZKBWNBKS6LE10FS75" hidden="1">#REF!</definedName>
    <definedName name="BExB6HN3QRFPXM71MDUK21BKM7PF" hidden="1">#REF!</definedName>
    <definedName name="BExB6IZMHCZ3LB7N73KD90YB1HBZ" hidden="1">#REF!</definedName>
    <definedName name="BExB719SGNX4Y8NE6JEXC555K596" hidden="1">#REF!</definedName>
    <definedName name="BExB7265DCHKS7V2OWRBXCZTEIW9" hidden="1">#REF!</definedName>
    <definedName name="BExB74PS5P9G0P09Y6DZSCX0FLTJ" hidden="1">#REF!</definedName>
    <definedName name="BExB78RH79J0MIF7H8CAZ0CFE88Q" hidden="1">#REF!</definedName>
    <definedName name="BExB7ELT09HGDVO5BJC1ZY9D09GZ" hidden="1">#REF!</definedName>
    <definedName name="BExB806PAXX70XUTA3ZI7OORD78R" hidden="1">#REF!</definedName>
    <definedName name="BExB8HF4UBVZKQCSRFRUQL2EE6VL" hidden="1">#REF!</definedName>
    <definedName name="BExB8HKHKZ1ORJZUYGG2M4VSCC39" hidden="1">#REF!</definedName>
    <definedName name="BExB8QPH8DC5BESEVPSMBCWVN6PO" hidden="1">#REF!</definedName>
    <definedName name="BExB8U5N0D85YR8APKN3PPKG0FWP" hidden="1">#REF!</definedName>
    <definedName name="BExB8ZJUPBTDA36FHN30F7EGQDVX" hidden="1">#REF!</definedName>
    <definedName name="BExB9DHI5I2TJ2LXYPM98EE81L27" hidden="1">#REF!</definedName>
    <definedName name="BExB9Q2MZZHBGW8QQKVEYIMJBPIE" hidden="1">#REF!</definedName>
    <definedName name="BExBA1GON0EZRJ20UYPILAPLNQWM" hidden="1">#REF!</definedName>
    <definedName name="BExBA69ASGYRZW1G1DYIS9QRRTBN" hidden="1">#REF!</definedName>
    <definedName name="BExBA69BTT8GL455M828SSHVXIW3" hidden="1">#REF!</definedName>
    <definedName name="BExBA6K42582A14WFFWQ3Q8QQWB6" hidden="1">#REF!</definedName>
    <definedName name="BExBA8I5D4R8R2PYQ1K16TWGTOEP" hidden="1">#REF!</definedName>
    <definedName name="BExBA93PE0DGUUTA7LLSIGBIXWE5" hidden="1">#REF!</definedName>
    <definedName name="BExBAI8X0FKDQJ6YZJQDTTG4ZCWY" hidden="1">#REF!</definedName>
    <definedName name="BExBAKN7XIBAXCF9PCNVS038PCQO" hidden="1">#REF!</definedName>
    <definedName name="BExBAKXZ7PBW3DDKKA5MWC1ZUC7O" hidden="1">#REF!</definedName>
    <definedName name="BExBAO8NLXZXHO6KCIECSFCH3RR0" hidden="1">#REF!</definedName>
    <definedName name="BExBAOOT1KBSIEISN1ADL4RMY879" hidden="1">#REF!</definedName>
    <definedName name="BExBAVKX8Q09370X1GCZWJ4E91YJ" hidden="1">#REF!</definedName>
    <definedName name="BExBAX2X2ENJYO4QTR5VAIQ86L7B" hidden="1">#REF!</definedName>
    <definedName name="BExBAZ13D3F1DVJQ6YJ8JGUYEYJE" hidden="1">#REF!</definedName>
    <definedName name="BExBBTG649R9I0CT042JLL8LXV18" hidden="1">#REF!</definedName>
    <definedName name="BExBBUCJQRR74Q7GPWDEZXYK2KJL" hidden="1">#REF!</definedName>
    <definedName name="BExBBV8XVMD9CKZY711T0BN7H3PM" hidden="1">#REF!</definedName>
    <definedName name="BExBC78HXWXHO3XAB6E8NVTBGLJS" hidden="1">#REF!</definedName>
    <definedName name="BExBCKKJTIRKC1RZJRTK65HHLX4W" hidden="1">#REF!</definedName>
    <definedName name="BExBCLMEPAN3XXX174TU8SS0627Q" hidden="1">#REF!</definedName>
    <definedName name="BExBCRBEYR2KZ8FAQFZ2NHY13WIY" hidden="1">#REF!</definedName>
    <definedName name="BExBD4I559NXSV6J07Q343TKYMVJ" hidden="1">#REF!</definedName>
    <definedName name="BExBDBZQLTX3OGFYGULQFK5WEZU5" hidden="1">#REF!</definedName>
    <definedName name="BExBDJS9TUEU8Z84IV59E5V4T8K6" hidden="1">#REF!</definedName>
    <definedName name="BExBDKOMSVH4XMH52CFJ3F028I9R" hidden="1">#REF!</definedName>
    <definedName name="BExBDSRXVZQ0W5WXQMP5XD00GRRL" hidden="1">#REF!</definedName>
    <definedName name="BExBDUVGK3E1J4JY9ZYTS7V14BLY" hidden="1">#REF!</definedName>
    <definedName name="BExBE162OSBKD30I7T1DKKPT3I9I" hidden="1">#REF!</definedName>
    <definedName name="BExBE5YPUY1T7N7DHMMIGGXK8TMP" hidden="1">#REF!</definedName>
    <definedName name="BExBEC9ATLQZF86W1M3APSM4HEOH" hidden="1">#REF!</definedName>
    <definedName name="BExBEYFQJE9YK12A6JBMRFKEC7RN" hidden="1">#REF!</definedName>
    <definedName name="BExBG1ED81J2O4A2S5F5Y3BPHMCR" hidden="1">#REF!</definedName>
    <definedName name="BExCRLIHS7466WFJ3RPIUGGXYESZ" hidden="1">#REF!</definedName>
    <definedName name="BExCS1EDDUEAEWHVYXHIP9I1WCJH" hidden="1">#REF!</definedName>
    <definedName name="BExCS6SLRCBH006GNRE27HFRHP40" hidden="1">#REF!</definedName>
    <definedName name="BExCS7ZPMHFJ4UJDAL8CQOLSZ13B" hidden="1">#REF!</definedName>
    <definedName name="BExCS8W4NJUZH9S1CYB6XSDLEPBW" hidden="1">#REF!</definedName>
    <definedName name="BExCSAE1M6G20R41J0Y24YNN0YC1" hidden="1">#REF!</definedName>
    <definedName name="BExCSAOUZOYKHN7HV511TO8VDJ02" hidden="1">#REF!</definedName>
    <definedName name="BExCSGDVA047YBDBTI9ZX66UQ7XN" hidden="1">#REF!</definedName>
    <definedName name="BExCSMOFTXSUEC1T46LR1UPYRCX5" hidden="1">#REF!</definedName>
    <definedName name="BExCSNA06RK0A2286L6P4HZHM8DW" hidden="1">#REF!</definedName>
    <definedName name="BExCSSDG3TM6TPKS19E9QYJEELZ6" hidden="1">#REF!</definedName>
    <definedName name="BExCSZ9LWDK80JB2XCZE8SAIYG7Y" hidden="1">#REF!</definedName>
    <definedName name="BExCSZV7U67UWXL2HKJNM5W1E4OO" hidden="1">#REF!</definedName>
    <definedName name="BExCT4NSDT61OCH04Y2QIFIOP75H" hidden="1">#REF!</definedName>
    <definedName name="BExCTW8G3VCZ55S09HTUGXKB1P2M" hidden="1">#REF!</definedName>
    <definedName name="BExCTYS2KX0QANOLT8LGZ9WV3S3T" hidden="1">#REF!</definedName>
    <definedName name="BExCTZZ9JNES4EDHW97NP0EGQALX" hidden="1">#REF!</definedName>
    <definedName name="BExCU0A1V6NMZQ9ASYJ8QIVQ5UR2" hidden="1">#REF!</definedName>
    <definedName name="BExCU2834920JBHSPCRC4UF80OLL" hidden="1">#REF!</definedName>
    <definedName name="BExCU8O54I3P3WRYWY1CRP3S78QY" hidden="1">#REF!</definedName>
    <definedName name="BExCUDRJO23YOKT8GPWOVQ4XEHF5" hidden="1">#REF!</definedName>
    <definedName name="BExCUPAXFR16YMWL30ME3F3BSRDZ" hidden="1">#REF!</definedName>
    <definedName name="BExCUR94DHCE47PUUWEMT5QZOYR2" hidden="1">#REF!</definedName>
    <definedName name="BExCV634L7SVHGB0UDDTRRQ2Q72H" hidden="1">#REF!</definedName>
    <definedName name="BExCVBXGSXT9FWJRG62PX9S1RK83" hidden="1">#REF!</definedName>
    <definedName name="BExCVHBNLOHNFS0JAV3I1XGPNH9W" hidden="1">#REF!</definedName>
    <definedName name="BExCVI86R31A2IOZIEBY1FJLVILD" hidden="1">#REF!</definedName>
    <definedName name="BExCVKGZXE0I9EIXKBZVSGSEY2RR" hidden="1">#REF!</definedName>
    <definedName name="BExCVV44WY5807WGMTGKPW0GT256" hidden="1">#REF!</definedName>
    <definedName name="BExCVZ5PN4V6MRBZ04PZJW3GEF8S" hidden="1">#REF!</definedName>
    <definedName name="BExCW13R0GWJYGXZBNCPAHQN4NR2" hidden="1">#REF!</definedName>
    <definedName name="BExCW9Y5HWU4RJTNX74O6L24VGCK" hidden="1">#REF!</definedName>
    <definedName name="BExCWPDPESGZS07QGBLSBWDNVJLZ" hidden="1">#REF!</definedName>
    <definedName name="BExCWTVKHIVCRHF8GC39KI58YM5K" hidden="1">#REF!</definedName>
    <definedName name="BExCX2KGRZBRVLZNM8SUSIE6A0RL" hidden="1">#REF!</definedName>
    <definedName name="BExCX3X451T70LZ1VF95L7W4Y4TM" hidden="1">#REF!</definedName>
    <definedName name="BExCX4NZ2N1OUGXM7EV0U7VULJMM" hidden="1">#REF!</definedName>
    <definedName name="BExCXILMURGYMAH6N5LF5DV6K3GM" hidden="1">#REF!</definedName>
    <definedName name="BExCXQUFBMXQ1650735H48B1AZT3" hidden="1">#REF!</definedName>
    <definedName name="BExCY2DQO9VLA77Q7EG3T0XNXX4F" hidden="1">#REF!</definedName>
    <definedName name="BExCY6VMJ68MX3C981R5Q0BX5791" hidden="1">#REF!</definedName>
    <definedName name="BExCYAH2SAZCPW6XCB7V7PMMCAWO" hidden="1">#REF!</definedName>
    <definedName name="BExCYJBB52X8B3AREHCC1L5QNPX7" hidden="1">#REF!</definedName>
    <definedName name="BExCYPRC5HJE6N2XQTHCT6NXGP8N" hidden="1">#REF!</definedName>
    <definedName name="BExCYUK0I3UEXZNFDW71G6Z6D8XR" hidden="1">#REF!</definedName>
    <definedName name="BExCZFZCXMLY5DWESYJ9NGTJYQ8M" hidden="1">#REF!</definedName>
    <definedName name="BExCZJ4P8WS0BDT31WDXI0ROE7D6" hidden="1">#REF!</definedName>
    <definedName name="BExCZKH6NI0EE02L995IFVBD1J59" hidden="1">#REF!</definedName>
    <definedName name="BExCZUD9FEOJBKDJ51Z3JON9LKJ8" hidden="1">#REF!</definedName>
    <definedName name="BExD0508DAALLU00PHFPBC8SRRKT" hidden="1">#REF!</definedName>
    <definedName name="BExD0HALIN0JR4JTPGDEVAEE5EX5" hidden="1">#REF!</definedName>
    <definedName name="BExD0LCCDPG16YLY5WQSZF1XI5DA" hidden="1">#REF!</definedName>
    <definedName name="BExD0RMWSB4TRECEHTH6NN4K9DFZ" hidden="1">#REF!</definedName>
    <definedName name="BExD0U6KG10QGVDI1XSHK0J10A2V" hidden="1">#REF!</definedName>
    <definedName name="BExD13RUIBGRXDL4QDZ305UKUR12" hidden="1">#REF!</definedName>
    <definedName name="BExD14DETV5R4OOTMAXD5NAKWRO3" hidden="1">#REF!</definedName>
    <definedName name="BExD1OAU9OXQAZA4D70HP72CU6GB" hidden="1">#REF!</definedName>
    <definedName name="BExD1Y1JV61416YA1XRQHKWPZIE7" hidden="1">#REF!</definedName>
    <definedName name="BExD26VS2LXCKUN8UXFMY3PDMN8L" hidden="1">#REF!</definedName>
    <definedName name="BExD2CFHIRMBKN5KXE5QP4XXEWFS" hidden="1">#REF!</definedName>
    <definedName name="BExD2DMHH1HWXQ9W0YYMDP8AAX8Q" hidden="1">#REF!</definedName>
    <definedName name="BExD2HTPC7IWBAU6OSQ67MQA8BYZ" hidden="1">#REF!</definedName>
    <definedName name="BExD34R1V0LY6GPWJ6ZODBBLT8EP" hidden="1">#REF!</definedName>
    <definedName name="BExD363H2VGFIQUCE6LS4AC5J0ZT" hidden="1">#REF!</definedName>
    <definedName name="BExD3A588E939V61P1XEW0FI5Q0S" hidden="1">#REF!</definedName>
    <definedName name="BExD3CJJDKVR9M18XI3WDZH80WL6" hidden="1">#REF!</definedName>
    <definedName name="BExD3ESD9WYJIB3TRDPJ1CKXRAVL" hidden="1">#REF!</definedName>
    <definedName name="BExD3F368X5S25MWSUNIV57RDB57" hidden="1">#REF!</definedName>
    <definedName name="BExD3IJ5IT335SOSNV9L85WKAOSI" hidden="1">#REF!</definedName>
    <definedName name="BExD3KBVUY57GMMQTOFEU6S6G1AY" hidden="1">#REF!</definedName>
    <definedName name="BExD3NMR7AW2Z6V8SC79VQR37NA6" hidden="1">#REF!</definedName>
    <definedName name="BExD3QXA2UQ2W4N7NYLUEOG40BZB" hidden="1">#REF!</definedName>
    <definedName name="BExD3U2N041TEJ7GCN005UTPHNXY" hidden="1">#REF!</definedName>
    <definedName name="BExD40O0CFTNJFOFMMM1KH0P7BUI" hidden="1">#REF!</definedName>
    <definedName name="BExD4BR9HJ3MWWZ5KLVZWX9FJAUS" hidden="1">#REF!</definedName>
    <definedName name="BExD4F1WTKT3H0N9MF4H1LX7MBSY" hidden="1">#REF!</definedName>
    <definedName name="BExD4H5GQWXBS6LUL3TSP36DVO38" hidden="1">#REF!</definedName>
    <definedName name="BExD4JJSS3QDBLABCJCHD45SRNPI" hidden="1">#REF!</definedName>
    <definedName name="BExD4R1I0MKF033I5LPUYIMTZ6E8" hidden="1">#REF!</definedName>
    <definedName name="BExD50MT3M6XZLNUP9JL93EG6D9R" hidden="1">#REF!</definedName>
    <definedName name="BExD5EV7KDSVF1CJT38M4IBPFLPY" hidden="1">#REF!</definedName>
    <definedName name="BExD5FRK547OESJRYAW574DZEZ7J" hidden="1">#REF!</definedName>
    <definedName name="BExD5I5X2YA2YNCTCDSMEL4CWF4N" hidden="1">#REF!</definedName>
    <definedName name="BExD5QUSRFJWRQ1ZM50WYLCF74DF" hidden="1">#REF!</definedName>
    <definedName name="BExD5SSUIF6AJQHBHK8PNMFBPRYB" hidden="1">#REF!</definedName>
    <definedName name="BExD623C9LRX18BE0W2V6SZLQUXX" hidden="1">#REF!</definedName>
    <definedName name="BExD6CQA7UMJBXV7AIFAIHUF2ICX" hidden="1">#REF!</definedName>
    <definedName name="BExD6FKVK8WJWNYPVENR7Q8Q30PK" hidden="1">#REF!</definedName>
    <definedName name="BExD6GMP0LK8WKVWMIT1NNH8CHLF" hidden="1">#REF!</definedName>
    <definedName name="BExD6H2TE0WWAUIWVSSCLPZ6B88N" hidden="1">#REF!</definedName>
    <definedName name="BExD71LTOE015TV5RSAHM8NT8GVW" hidden="1">#REF!</definedName>
    <definedName name="BExD73USXVADC7EHGHVTQNCT06ZA" hidden="1">#REF!</definedName>
    <definedName name="BExD7AW9RM6LQ9O3ZXYMZTHATUYY" hidden="1">#REF!</definedName>
    <definedName name="BExD7GAIGULTB3YHM1OS9RBQOTEC" hidden="1">#REF!</definedName>
    <definedName name="BExD7IE1DHIS52UFDCTSKPJQNRD5" hidden="1">#REF!</definedName>
    <definedName name="BExD7IUBGUWHYC9UNZ1IY5XFYKQN" hidden="1">#REF!</definedName>
    <definedName name="BExD7JQOJ35HGL8U2OCEI2P2JT7I" hidden="1">#REF!</definedName>
    <definedName name="BExD7KSDKNDNH95NDT3S7GM3MUU2" hidden="1">#REF!</definedName>
    <definedName name="BExD8H5O087KQVWIVPUUID5VMGMS" hidden="1">#REF!</definedName>
    <definedName name="BExD8OCLZMFN5K3VZYI4Q4ITVKUA" hidden="1">#REF!</definedName>
    <definedName name="BExD93C1R6LC0631ECHVFYH0R0PD" hidden="1">#REF!</definedName>
    <definedName name="BExD97TXIO0COVNN4OH3DEJ33YLM" hidden="1">#REF!</definedName>
    <definedName name="BExD99RZ1RFIMK6O1ZHSPJ68X9Y5" hidden="1">#REF!</definedName>
    <definedName name="BExD9L0ID3VSOU609GKWYTA5BFMA" hidden="1">#REF!</definedName>
    <definedName name="BExD9M7SEMG0JK2FUTTZXWIEBTKB" hidden="1">#REF!</definedName>
    <definedName name="BExD9MNYBYB1AICQL5165G472IE2" hidden="1">#REF!</definedName>
    <definedName name="BExD9PNSYT7GASEGUVL48MUQ02WO" hidden="1">#REF!</definedName>
    <definedName name="BExD9TK2MIWFH5SKUYU9ZKF4NPHQ" hidden="1">#REF!</definedName>
    <definedName name="BExD9VNMWNVNL27OGMBPUANIP18W" hidden="1">#REF!</definedName>
    <definedName name="BExDA6LD9061UULVKUUI4QP8SK13" hidden="1">#REF!</definedName>
    <definedName name="BExDAGMVMNLQ6QXASB9R6D8DIT12" hidden="1">#REF!</definedName>
    <definedName name="BExDAYBHU9ADLXI8VRC7F608RVGM" hidden="1">#REF!</definedName>
    <definedName name="BExDB1GOQ1T3KL2TSZRORBII9FF8" hidden="1">#REF!</definedName>
    <definedName name="BExDBDR1XR0FV0CYUCB2OJ7CJCZU" hidden="1">#REF!</definedName>
    <definedName name="BExDC7F818VN0S18ID7XRCRVYPJ4" hidden="1">#REF!</definedName>
    <definedName name="BExDCL7K96PC9VZYB70ZW3QPVIJE" hidden="1">#REF!</definedName>
    <definedName name="BExDCP3UZ3C2O4C1F7KMU0Z9U32N" hidden="1">#REF!</definedName>
    <definedName name="BExENP52KBXIG13SRKNDBOK70R91" hidden="1">#REF!</definedName>
    <definedName name="BExEOBX3WECDMYCV9RLN49APTXMM" hidden="1">#REF!</definedName>
    <definedName name="BExEP4E4F36662JDI0TOD85OP7X9" hidden="1">#REF!</definedName>
    <definedName name="BExEPN9VIYI0FVL0HLZQXJFO6TT0" hidden="1">#REF!</definedName>
    <definedName name="BExEPYT6VDSMR8MU2341Q5GM2Y9V" hidden="1">#REF!</definedName>
    <definedName name="BExEQ2ENYLMY8K1796XBB31CJHNN" hidden="1">#REF!</definedName>
    <definedName name="BExEQ2PFE4N40LEPGDPS90WDL6BN" hidden="1">#REF!</definedName>
    <definedName name="BExEQ2PFURT24NQYGYVE8NKX1EGA" hidden="1">#REF!</definedName>
    <definedName name="BExEQB8ZWXO6IIGOEPWTLOJGE2NR" hidden="1">#REF!</definedName>
    <definedName name="BExEQBZX0EL6LIKPY01197ACK65H" hidden="1">#REF!</definedName>
    <definedName name="BExEQDXZALJLD4OBF74IKZBR13SR" hidden="1">#REF!</definedName>
    <definedName name="BExEQFLE2RPWGMWQAI4JMKUEFRPT" hidden="1">#REF!</definedName>
    <definedName name="BExEQTZAP8R69U31W4LKGTKKGKQE" hidden="1">#REF!</definedName>
    <definedName name="BExER2O72H1F9WV6S1J04C15PXX7" hidden="1">#REF!</definedName>
    <definedName name="BExERRUIKIOATPZ9U4HQ0V52RJAU" hidden="1">#REF!</definedName>
    <definedName name="BExERSANFNM1O7T65PC5MJ301YET" hidden="1">#REF!</definedName>
    <definedName name="BExERUJN12YRKNWGYLV2ZCICZPQ1" hidden="1">#REF!</definedName>
    <definedName name="BExERWCEBKQRYWRQLYJ4UCMMKTHG" hidden="1">#REF!</definedName>
    <definedName name="BExES44RHHDL3V7FLV6M20834WF1" hidden="1">#REF!</definedName>
    <definedName name="BExES4A7VE2X3RYYTVRLKZD4I7WU" hidden="1">#REF!</definedName>
    <definedName name="BExES6ZC8R7PHJ21OVJFLIR7DY30" hidden="1">#REF!</definedName>
    <definedName name="BExESMKD95A649M0WRSG6CXXP326" hidden="1">#REF!</definedName>
    <definedName name="BExESR27ZXJG5VMY4PR9D940VS7T" hidden="1">#REF!</definedName>
    <definedName name="BExESZ03KXL8DQ2591HLR56ZML94" hidden="1">#REF!</definedName>
    <definedName name="BExESZAW5N443NRTKIP59OEI1CR6" hidden="1">#REF!</definedName>
    <definedName name="BExET3HXQ60A4O2OLKX8QNXRI6LQ" hidden="1">#REF!</definedName>
    <definedName name="BExETA3B1FCIOA80H94K90FWXQKE" hidden="1">#REF!</definedName>
    <definedName name="BExETAZOYT4CJIT8RRKC9F2HJG1D" hidden="1">#REF!</definedName>
    <definedName name="BExETF6QD5A9GEINE1KZRRC2LXWM" hidden="1">#REF!</definedName>
    <definedName name="BExETQ9XRXLUACN82805SPSPNKHI" hidden="1">#REF!</definedName>
    <definedName name="BExETR0YRMOR63E6DHLEHV9QVVON" hidden="1">#REF!</definedName>
    <definedName name="BExETVTGY38YXYYF7N73OYN6FYY3" hidden="1">#REF!</definedName>
    <definedName name="BExEUNE4T242Y59C6MS28MXEUGCP" hidden="1">#REF!</definedName>
    <definedName name="BExEV2TP7NA3ZR6RJGH5ER370OUM" hidden="1">#REF!</definedName>
    <definedName name="BExEV69USLNYO2QRJRC0J92XUF00" hidden="1">#REF!</definedName>
    <definedName name="BExEV6KNTQOCFD7GV726XQEVQ7R6" hidden="1">#REF!</definedName>
    <definedName name="BExEV6VGM4POO9QT9KH3QA3VYCWM" hidden="1">#REF!</definedName>
    <definedName name="BExEVET98G3FU6QBF9LHYWSAMV0O" hidden="1">#REF!</definedName>
    <definedName name="BExEVNCUT0PDUYNJH7G6BSEWZOT2" hidden="1">#REF!</definedName>
    <definedName name="BExEVPGF4V5J0WQRZKUM8F9TTKZJ" hidden="1">#REF!</definedName>
    <definedName name="BExEVPWH8S9GER9M14SPIT6XZ8SG" hidden="1">#REF!</definedName>
    <definedName name="BExEVVLIEVWYRF2UUC1H0H5QU1CP" hidden="1">#REF!</definedName>
    <definedName name="BExEVWCKO8T84GW9Z3X47915XKSH" hidden="1">#REF!</definedName>
    <definedName name="BExEVZSJWMZ5L2ZE7AZC57CXKW6T" hidden="1">#REF!</definedName>
    <definedName name="BExEW0JL1GFFCXMDGW54CI7Y8FZN" hidden="1">#REF!</definedName>
    <definedName name="BExEW56RRKMMNDBCTHJPHSNFQGHA" hidden="1">#REF!</definedName>
    <definedName name="BExEW68M9WL8214QH9C7VCK7BN08" hidden="1">#REF!</definedName>
    <definedName name="BExEW8HFKH6F47KIHYBDRUEFZ2ZZ" hidden="1">#REF!</definedName>
    <definedName name="BExEWLO75K95C6IRKHXSP7VP81T4" hidden="1">#REF!</definedName>
    <definedName name="BExEWNBGQS1U2LW3W84T4LSJ9K00" hidden="1">#REF!</definedName>
    <definedName name="BExEWO7STL7HNZSTY8VQBPTX1WK6" hidden="1">#REF!</definedName>
    <definedName name="BExEWQ0M1N3KMKTDJ73H10QSG4W1" hidden="1">#REF!</definedName>
    <definedName name="BExEX85F3OSW8NSCYGYPS9372Z1Q" hidden="1">#REF!</definedName>
    <definedName name="BExEX9HWY2G6928ZVVVQF77QCM2C" hidden="1">#REF!</definedName>
    <definedName name="BExEXBQWAYKMVBRJRHB8PFCSYFVN" hidden="1">#REF!</definedName>
    <definedName name="BExEXRBZ0DI9E2UFLLKYWGN66B61" hidden="1">#REF!</definedName>
    <definedName name="BExEYLG9FL9V1JPPNZ3FUDNSEJ4V" hidden="1">#REF!</definedName>
    <definedName name="BExEYOW8C1B3OUUCIGEC7L8OOW1Z" hidden="1">#REF!</definedName>
    <definedName name="BExEYUQJXZT6N5HJH8ACJF6SRWEE" hidden="1">#REF!</definedName>
    <definedName name="BExEZ1S6VZCG01ZPLBSS9Z1SBOJ2" hidden="1">#REF!</definedName>
    <definedName name="BExEZGBFNJR8DLPN0V11AU22L6WY" hidden="1">#REF!</definedName>
    <definedName name="BExEZYLLHB0MPYAXN2D47YR6WDUR" hidden="1">#REF!</definedName>
    <definedName name="BExF02Y3V3QEPO2XLDSK47APK9XJ" hidden="1">#REF!</definedName>
    <definedName name="BExF09OS91RT7N7IW8JLMZ121ZP3" hidden="1">#REF!</definedName>
    <definedName name="BExF0LOEHV42P2DV7QL8O7HOQ3N9" hidden="1">#REF!</definedName>
    <definedName name="BExF0WRM9VO25RLSO03ZOCE8H7K5" hidden="1">#REF!</definedName>
    <definedName name="BExF0ZRI7W4RSLIDLHTSM0AWXO3S" hidden="1">#REF!</definedName>
    <definedName name="BExF19CT3MMZZ2T5EWMDNG3UOJ01" hidden="1">#REF!</definedName>
    <definedName name="BExF1M38U6NX17YJA8YU359B5Z4M" hidden="1">#REF!</definedName>
    <definedName name="BExF1MU4W3NPEY0OHRDWP5IANCBB" hidden="1">#REF!</definedName>
    <definedName name="BExF1MZN8MWMOKOARHJ1QAF9HPGT" hidden="1">#REF!</definedName>
    <definedName name="BExF1US4ZIQYSU5LBFYNRA9N0K2O" hidden="1">#REF!</definedName>
    <definedName name="BExF2C5YEY208745U0KO9826O5LE" hidden="1">#REF!</definedName>
    <definedName name="BExF2CWZN6E87RGTBMD4YQI2QT7R" hidden="1">#REF!</definedName>
    <definedName name="BExF2DYO1WQ7GMXSTAQRDBW1NSFG" hidden="1">#REF!</definedName>
    <definedName name="BExF2MSWNUY9Z6BZJQZ538PPTION" hidden="1">#REF!</definedName>
    <definedName name="BExF2QZYWHTYGUTTXR15CKCV3LS7" hidden="1">#REF!</definedName>
    <definedName name="BExF2T8Y6TSJ74RMSZOA9CEH4OZ6" hidden="1">#REF!</definedName>
    <definedName name="BExF31N3YM4F37EOOY8M8VI1KXN8" hidden="1">#REF!</definedName>
    <definedName name="BExF37C1YKBT79Z9SOJAG5MXQGTU" hidden="1">#REF!</definedName>
    <definedName name="BExF3A6HPA6DGYALZNHHJPMCUYZR" hidden="1">#REF!</definedName>
    <definedName name="BExF3I9T44X7DV9HHV51DVDDPPZG" hidden="1">#REF!</definedName>
    <definedName name="BExF3JMFX5DILOIFUDIO1HZUK875" hidden="1">#REF!</definedName>
    <definedName name="BExF3NTC4BGZEM6B87TCFX277QCS" hidden="1">#REF!</definedName>
    <definedName name="BExF3Q7NI90WT31QHYSJDIG0LLLJ" hidden="1">#REF!</definedName>
    <definedName name="BExF3QD55TIY1MSBSRK9TUJKBEWO" hidden="1">#REF!</definedName>
    <definedName name="BExF3QT8J6RIF1L3R700MBSKIOKW" hidden="1">#REF!</definedName>
    <definedName name="BExF42SSBVPMLK2UB3B7FPEIY9TU" hidden="1">#REF!</definedName>
    <definedName name="BExF4HXSWB50BKYPWA0HTT8W56H6" hidden="1">#REF!</definedName>
    <definedName name="BExF4KHF04IWW4LQ95FHQPFE4Y9K" hidden="1">#REF!</definedName>
    <definedName name="BExF4LU2NV3A47BCWPM3EZXUEH37" hidden="1">#REF!</definedName>
    <definedName name="BExF4MVQM5Y0QRDLDFSKWWTF709C" hidden="1">#REF!</definedName>
    <definedName name="BExF4PVMZYV36E8HOYY06J81AMBI" hidden="1">#REF!</definedName>
    <definedName name="BExF4SF9NEX1FZE9N8EXT89PM54D" hidden="1">#REF!</definedName>
    <definedName name="BExF50YUE45B6D13NWWZZ22QIYDY" hidden="1">#REF!</definedName>
    <definedName name="BExF52GTGP8MHGII4KJ8TJGR8W8U" hidden="1">#REF!</definedName>
    <definedName name="BExF57K7L3UC1I2FSAWURR4SN0UN" hidden="1">#REF!</definedName>
    <definedName name="BExF5D96JEPDW6LV89G2REZJ1ES7" hidden="1">#REF!</definedName>
    <definedName name="BExF5HR2GFV7O8LKG9SJ4BY78LYA" hidden="1">#REF!</definedName>
    <definedName name="BExF5ZFO2A29GHWR5ES64Z9OS16J" hidden="1">#REF!</definedName>
    <definedName name="BExF63S045JO7H2ZJCBTBVH3SUIF" hidden="1">#REF!</definedName>
    <definedName name="BExF642TEGTXCI9A61ZOONJCB0U1" hidden="1">#REF!</definedName>
    <definedName name="BExF654HIYGTFZIBL6LYL16J8A6I" hidden="1">#REF!</definedName>
    <definedName name="BExF67O951CF8UJF3KBDNR0E83C1" hidden="1">#REF!</definedName>
    <definedName name="BExF6DTEFE2CUOX4ZSFF96NSQQGN" hidden="1">#REF!</definedName>
    <definedName name="BExF6EV7I35NVMIJGYTB6E24YVPA" hidden="1">#REF!</definedName>
    <definedName name="BExF6FGUF393KTMBT40S5BYAFG00" hidden="1">#REF!</definedName>
    <definedName name="BExF6GNYXWY8A0SY4PW1B6KJMMTM" hidden="1">#REF!</definedName>
    <definedName name="BExF6IB8K74Z0AFT05GPOKKZW7C9" hidden="1">#REF!</definedName>
    <definedName name="BExF6NUXJI11W2IAZNAM1QWC0459" hidden="1">#REF!</definedName>
    <definedName name="BExF6RR76KNVIXGJOVFO8GDILKGZ" hidden="1">#REF!</definedName>
    <definedName name="BExF6U06M8O2ZT1NNUAFQWTT2D7D" hidden="1">#REF!</definedName>
    <definedName name="BExF6ZE8D5CMPJPRWT6S4HM56LPF" hidden="1">#REF!</definedName>
    <definedName name="BExF76FV8SF7AJK7B35AL7VTZF6D" hidden="1">#REF!</definedName>
    <definedName name="BExF7EOIMC1OYL1N7835KGOI0FIZ" hidden="1">#REF!</definedName>
    <definedName name="BExF7K88K7ASGV6RAOAGH52G04VR" hidden="1">#REF!</definedName>
    <definedName name="BExF7OVDRP3LHNAF2CX4V84CKKIR" hidden="1">#REF!</definedName>
    <definedName name="BExF7QO41X2A2SL8UXDNP99GY7U9" hidden="1">#REF!</definedName>
    <definedName name="BExF81GI8B8WBHXFTET68A9358BR" hidden="1">#REF!</definedName>
    <definedName name="BExGL97US0Y3KXXASUTVR26XLT70" hidden="1">#REF!</definedName>
    <definedName name="BExGLC7R4C33RO0PID97ZPPVCW4M" hidden="1">#REF!</definedName>
    <definedName name="BExGLFIF7HCFSHNQHKEV6RY0WCO3" hidden="1">#REF!</definedName>
    <definedName name="BExGLTARRL0J772UD2TXEYAVPY6E" hidden="1">#REF!</definedName>
    <definedName name="BExGLVP1IU8K5A8J1340XFMYPR88" hidden="1">#REF!</definedName>
    <definedName name="BExGLYE6RZTAAWHJBG2QFJPTDS2Q" hidden="1">#REF!</definedName>
    <definedName name="BExGM4DZ65OAQP7MA4LN6QMYZOFF" hidden="1">#REF!</definedName>
    <definedName name="BExGMCXCWEC9XNUOEMZ61TMI6CUO" hidden="1">#REF!</definedName>
    <definedName name="BExGMJDGIH0MEPC2TUSFUCY2ROTB" hidden="1">#REF!</definedName>
    <definedName name="BExGMKPW2HPKN0M0XKF3AZ8YP0D6" hidden="1">#REF!</definedName>
    <definedName name="BExGMP2F175LGL6QVSJGP6GKYHHA" hidden="1">#REF!</definedName>
    <definedName name="BExGMPIIP8GKML2VVA8OEFL43NCS" hidden="1">#REF!</definedName>
    <definedName name="BExGMZ3SRIXLXMWBVOXXV3M4U4YL" hidden="1">#REF!</definedName>
    <definedName name="BExGMZ3UBN48IXU1ZEFYECEMZ1IM" hidden="1">#REF!</definedName>
    <definedName name="BExGN4I0QATXNZCLZJM1KH1OIJQH" hidden="1">#REF!</definedName>
    <definedName name="BExGN9FZ2RWCMSY1YOBJKZMNIM9R" hidden="1">#REF!</definedName>
    <definedName name="BExGNDSIMTHOCXXG6QOGR6DA8SGG" hidden="1">#REF!</definedName>
    <definedName name="BExGNN2YQ9BDAZXT2GLCSAPXKIM7" hidden="1">#REF!</definedName>
    <definedName name="BExGNSS0CKRPKHO25R3TDBEL2NHX" hidden="1">#REF!</definedName>
    <definedName name="BExGNYH0MO8NOVS85L15G0RWX4GW" hidden="1">#REF!</definedName>
    <definedName name="BExGNZO44DEG8CGIDYSEGDUQ531R" hidden="1">#REF!</definedName>
    <definedName name="BExGO2O0V6UYDY26AX8OSN72F77N" hidden="1">#REF!</definedName>
    <definedName name="BExGO2YUBOVLYHY1QSIHRE1KLAFV" hidden="1">#REF!</definedName>
    <definedName name="BExGO70E2O70LF46V8T26YFPL4V8" hidden="1">#REF!</definedName>
    <definedName name="BExGO9K6JOVU5EG174Z2WB8F2GUT" hidden="1">#REF!</definedName>
    <definedName name="BExGOB25QJMQCQE76MRW9X58OIOO" hidden="1">#REF!</definedName>
    <definedName name="BExGODAZKJ9EXMQZNQR5YDBSS525" hidden="1">#REF!</definedName>
    <definedName name="BExGODR8ZSMUC11I56QHSZ686XV5" hidden="1">#REF!</definedName>
    <definedName name="BExGOT6UXUX5FVTAYL9SOBZ1D0II" hidden="1">#REF!</definedName>
    <definedName name="BExGOXJDHUDPDT8I8IVGVW9J0R5Q" hidden="1">#REF!</definedName>
    <definedName name="BExGPHGT5KDOCMV2EFS4OVKTWBRD" hidden="1">#REF!</definedName>
    <definedName name="BExGPID72Y4Y619LWASUQZKZHJNC" hidden="1">#REF!</definedName>
    <definedName name="BExGPPENQIANVGLVQJ77DK5JPRTB" hidden="1">#REF!</definedName>
    <definedName name="BExGQ1ZU4967P72AHF4V1D0FOL5C" hidden="1">#REF!</definedName>
    <definedName name="BExGQ36ZOMR9GV8T05M605MMOY3Y" hidden="1">#REF!</definedName>
    <definedName name="BExGQ61DTJ0SBFMDFBAK3XZ9O0ZO" hidden="1">#REF!</definedName>
    <definedName name="BExGQ6SG9XEOD0VMBAR22YPZWSTA" hidden="1">#REF!</definedName>
    <definedName name="BExGQGJ1A7LNZUS8QSMOG8UNGLMK" hidden="1">#REF!</definedName>
    <definedName name="BExGQPO7ENFEQC0NC6MC9OZR2LHY" hidden="1">#REF!</definedName>
    <definedName name="BExGQX0H4EZMXBJTKJJE4ICJWN5O" hidden="1">#REF!</definedName>
    <definedName name="BExGR4CW3WRIID17GGX4MI9ZDHFE" hidden="1">#REF!</definedName>
    <definedName name="BExGR65GJX27MU2OL6NI5PB8XVB4" hidden="1">#REF!</definedName>
    <definedName name="BExGR6LQ97HETGS3CT96L4IK0JSH" hidden="1">#REF!</definedName>
    <definedName name="BExGR9ATP2LVT7B9OCPSLJ11H9SX" hidden="1">#REF!</definedName>
    <definedName name="BExGRUKVVKDL8483WI70VN2QZDGD" hidden="1">#REF!</definedName>
    <definedName name="BExGS2IWR5DUNJ1U9PAKIV8CMBNI" hidden="1">#REF!</definedName>
    <definedName name="BExGS69P9FFTEOPDS0MWFKF45G47" hidden="1">#REF!</definedName>
    <definedName name="BExGS6F1JFHM5MUJ1RFO50WP6D05" hidden="1">#REF!</definedName>
    <definedName name="BExGSA5YB5ZGE4NHDVCZ55TQAJTL" hidden="1">#REF!</definedName>
    <definedName name="BExGSCEUCQQVDEEKWJ677QTGUVTE" hidden="1">#REF!</definedName>
    <definedName name="BExGSQY65LH1PCKKM5WHDW83F35O" hidden="1">#REF!</definedName>
    <definedName name="BExGSYW1GKISF0PMUAK3XJK9PEW9" hidden="1">#REF!</definedName>
    <definedName name="BExGT0DZJB6LSF6L693UUB9EY1VQ" hidden="1">#REF!</definedName>
    <definedName name="BExGTGVFIF8HOQXR54SK065A8M4K" hidden="1">#REF!</definedName>
    <definedName name="BExGTIYX3OWPIINOGY1E4QQYSKHP" hidden="1">#REF!</definedName>
    <definedName name="BExGTKGUN0KUU3C0RL2LK98D8MEK" hidden="1">#REF!</definedName>
    <definedName name="BExGTZ046J7VMUG4YPKFN2K8TWB7" hidden="1">#REF!</definedName>
    <definedName name="BExGU2G9OPRZRIU9YGF6NX9FUW0J" hidden="1">#REF!</definedName>
    <definedName name="BExGU6HTKLRZO8UOI3DTAM5RFDBA" hidden="1">#REF!</definedName>
    <definedName name="BExGUDDZXFFQHAF4UZF8ZB1HO7H6" hidden="1">#REF!</definedName>
    <definedName name="BExGUIBXBRHGM97ZX6GBA4ZDQ79C" hidden="1">#REF!</definedName>
    <definedName name="BExGUM8D91UNPCOO4TKP9FGX85TF" hidden="1">#REF!</definedName>
    <definedName name="BExGUQF9N9FKI7S0H30WUAEB5LPD" hidden="1">#REF!</definedName>
    <definedName name="BExGUR6BA03XPBK60SQUW197GJ5X" hidden="1">#REF!</definedName>
    <definedName name="BExGUVIP60TA4B7X2PFGMBFUSKGX" hidden="1">#REF!</definedName>
    <definedName name="BExGUZKF06F209XL1IZWVJEQ82EE" hidden="1">#REF!</definedName>
    <definedName name="BExGV2EVT380QHD4AP2RL9MR8L5L" hidden="1">#REF!</definedName>
    <definedName name="BExGVV6OOLDQ3TXZK51TTF3YX0WN" hidden="1">#REF!</definedName>
    <definedName name="BExGW0KVS7U0C87XFZ78QW991IEV" hidden="1">#REF!</definedName>
    <definedName name="BExGW2Z77FHCGY2US73BBD9ISLA4" hidden="1">#REF!</definedName>
    <definedName name="BExGW2Z7AMPG6H9EXA9ML6EZVGGA" hidden="1">#REF!</definedName>
    <definedName name="BExGWABG5VT5XO1A196RK61AXA8C" hidden="1">#REF!</definedName>
    <definedName name="BExGWEO0JDG84NYLEAV5NSOAGMJZ" hidden="1">#REF!</definedName>
    <definedName name="BExGWLEOC70Z8QAJTPT2PDHTNM4L" hidden="1">#REF!</definedName>
    <definedName name="BExGWNCXLCRTLBVMTXYJ5PHQI6SS" hidden="1">#REF!</definedName>
    <definedName name="BExGX6U988MCFIGDA1282F92U9AA" hidden="1">#REF!</definedName>
    <definedName name="BExGX7FTB1CKAT5HUW6H531FIY6I" hidden="1">#REF!</definedName>
    <definedName name="BExGX9DVACJQIZ4GH6YAD2A7F70O" hidden="1">#REF!</definedName>
    <definedName name="BExGXDVP2S2Y8Z8Q43I78RCIK3DD" hidden="1">#REF!</definedName>
    <definedName name="BExGXJ9W5JU7TT9S0BKL5Y6VVB39" hidden="1">#REF!</definedName>
    <definedName name="BExGXWB73RJ4BASBQTQ8EY0EC1EB" hidden="1">#REF!</definedName>
    <definedName name="BExGXZ0ABB43C7SMRKZHWOSU9EQX" hidden="1">#REF!</definedName>
    <definedName name="BExGY6SU3SYVCJ3AG2ITY59SAZ5A" hidden="1">#REF!</definedName>
    <definedName name="BExGY6YA4P5KMY2VHT0DYK3YTFAX" hidden="1">#REF!</definedName>
    <definedName name="BExGY8G88PVVRYHPHRPJZFSX6HSC" hidden="1">#REF!</definedName>
    <definedName name="BExGYC718HTZ80PNKYPVIYGRJVF6" hidden="1">#REF!</definedName>
    <definedName name="BExGYCNATXZY2FID93B17YWIPPRD" hidden="1">#REF!</definedName>
    <definedName name="BExGYGJJJ3BBCQAOA51WHP01HN73" hidden="1">#REF!</definedName>
    <definedName name="BExGYOS6TV2C72PLRFU8RP1I58GY" hidden="1">#REF!</definedName>
    <definedName name="BExGZ7NXZ0IBS44C2NZ9VMD6T6K2" hidden="1">#REF!</definedName>
    <definedName name="BExGZJ78ZWZCVHZ3BKEKFJZ6MAEO" hidden="1">#REF!</definedName>
    <definedName name="BExGZOLH2QV73J3M9IWDDPA62TP4" hidden="1">#REF!</definedName>
    <definedName name="BExGZP1PWGFKVVVN4YDIS22DZPCR" hidden="1">#REF!</definedName>
    <definedName name="BExH00L21GZX5YJJGVMOAWBERLP5" hidden="1">#REF!</definedName>
    <definedName name="BExH02ZD6VAY1KQLAQYBBI6WWIZB" hidden="1">#REF!</definedName>
    <definedName name="BExH08Z6LQCGGSGSAILMHX4X7JMD" hidden="1">#REF!</definedName>
    <definedName name="BExH0KT9Z8HEVRRQRGQ8YHXRLIJA" hidden="1">#REF!</definedName>
    <definedName name="BExH0M0FDN12YBOCKL3XL2Z7T7Y8" hidden="1">#REF!</definedName>
    <definedName name="BExH0O9G06YPZ5TN9RYT326I1CP2" hidden="1">#REF!</definedName>
    <definedName name="BExH0WNJAKTJRCKMTX8O4KNMIIJM" hidden="1">#REF!</definedName>
    <definedName name="BExH12Y4WX542WI3ZEM15AK4UM9J" hidden="1">#REF!</definedName>
    <definedName name="BExH1FDTQXR9QQ31WDB7OPXU7MPT" hidden="1">#REF!</definedName>
    <definedName name="BExH1FOMEUIJNIDJAUY0ZQFBJSY9" hidden="1">#REF!</definedName>
    <definedName name="BExH1JFFHEBFX9BWJMNIA3N66R3Z" hidden="1">#REF!</definedName>
    <definedName name="BExH1XYT8G9AB9D9YCHP5JXVUSRG" hidden="1">#REF!</definedName>
    <definedName name="BExH1Z0GIUSVTF2H1G1I3PDGBNK2" hidden="1">#REF!</definedName>
    <definedName name="BExH225UTM6S9FW4MUDZS7F1PQSH" hidden="1">#REF!</definedName>
    <definedName name="BExH23271RF7AYZ542KHQTH68GQ7" hidden="1">#REF!</definedName>
    <definedName name="BExH2GJQR4JALNB314RY0LDI49VH" hidden="1">#REF!</definedName>
    <definedName name="BExH2J8UFB7PCX6YL7ELE5G8MCF9" hidden="1">#REF!</definedName>
    <definedName name="BExH2JZR49T7644JFVE7B3N7RZM9" hidden="1">#REF!</definedName>
    <definedName name="BExH2UHF0QTJG107MULYB16WBJM9" hidden="1">#REF!</definedName>
    <definedName name="BExH2WKXV8X5S2GSBBTWGI0NLNAH" hidden="1">#REF!</definedName>
    <definedName name="BExH2XS1UFYFGU0S0EBXX90W2WE8" hidden="1">#REF!</definedName>
    <definedName name="BExH2XS2TND9SB0GC295R4FP6K5Y" hidden="1">#REF!</definedName>
    <definedName name="BExH2ZA0SZ4SSITL50NA8LZ3OEX6" hidden="1">#REF!</definedName>
    <definedName name="BExH3012ZZJMN86DXPGYVHX2142Z" hidden="1">#REF!</definedName>
    <definedName name="BExH31Z3JNVJPESWKXHILGXZHP2M" hidden="1">#REF!</definedName>
    <definedName name="BExH3E9HZ3QJCDZW7WI7YACFQCHE" hidden="1">#REF!</definedName>
    <definedName name="BExH3IRB6764RQ5HBYRLH6XCT29X" hidden="1">#REF!</definedName>
    <definedName name="BExIG2U8V6RSB47SXLCQG3Q68YRO" hidden="1">#REF!</definedName>
    <definedName name="BExIGJBO8R13LV7CZ7C1YCP974NN" hidden="1">#REF!</definedName>
    <definedName name="BExIGWT86FPOEYTI8GXCGU5Y3KGK" hidden="1">#REF!</definedName>
    <definedName name="BExIHBHXA7E7VUTBVHXXXCH3A5CL" hidden="1">#REF!</definedName>
    <definedName name="BExIHPQCQTGEW8QOJVIQ4VX0P6DX" hidden="1">#REF!</definedName>
    <definedName name="BExII1KN91Q7DLW0UB7W2TJ5ACT9" hidden="1">#REF!</definedName>
    <definedName name="BExII50LI8I0CDOOZEMIVHVA2V95" hidden="1">#REF!</definedName>
    <definedName name="BExIIXMY38TQD12CVV4S57L3I809" hidden="1">#REF!</definedName>
    <definedName name="BExIIY37NEVU2LGS1JE4VR9AN6W4" hidden="1">#REF!</definedName>
    <definedName name="BExIIYJAGXR8TPZ1KCYM7EGJ79UW" hidden="1">#REF!</definedName>
    <definedName name="BExIJ3160YCWGAVEU0208ZGXXG3P" hidden="1">#REF!</definedName>
    <definedName name="BExIJFGZJ5ED9D6KAY4PGQYLELAX" hidden="1">#REF!</definedName>
    <definedName name="BExIJQK80ZEKSTV62E59AYJYUNLI" hidden="1">#REF!</definedName>
    <definedName name="BExIJRLX3M0YQLU1D5Y9V7HM5QNM" hidden="1">#REF!</definedName>
    <definedName name="BExIJV22J0QA7286KNPMHO1ZUCB3" hidden="1">#REF!</definedName>
    <definedName name="BExIJVI6OC7B6ZE9V4PAOYZXKNER" hidden="1">#REF!</definedName>
    <definedName name="BExIJWK0NGTGQ4X7D5VIVXD14JHI" hidden="1">#REF!</definedName>
    <definedName name="BExIJWPCIYINEJUTXU74VK7WG031" hidden="1">#REF!</definedName>
    <definedName name="BExIKHTXPZR5A8OHB6HDP6QWDHAD" hidden="1">#REF!</definedName>
    <definedName name="BExIKMMJOETSAXJYY1SIKM58LMA2" hidden="1">#REF!</definedName>
    <definedName name="BExIKRF6AQ6VOO9KCIWSM6FY8M7D" hidden="1">#REF!</definedName>
    <definedName name="BExIKTYZESFT3LC0ASFMFKSE0D1X" hidden="1">#REF!</definedName>
    <definedName name="BExIKXVA6M8K0PTRYAGXS666L335" hidden="1">#REF!</definedName>
    <definedName name="BExIL0PMZ2SXK9R6MLP43KBU1J2P" hidden="1">#REF!</definedName>
    <definedName name="BExILAAXRTRAD18K74M6MGUEEPUM" hidden="1">#REF!</definedName>
    <definedName name="BExILFJPDZ1ODBI6C8PTR4RZGFCV" hidden="1">#REF!</definedName>
    <definedName name="BExILG5F338C0FFLMVOKMKF8X5ZP" hidden="1">#REF!</definedName>
    <definedName name="BExILGQTQM0HOD0BJI90YO7GOIN3" hidden="1">#REF!</definedName>
    <definedName name="BExIM9DBUB7ZGF4B20FVUO9QGOX2" hidden="1">#REF!</definedName>
    <definedName name="BExIMGK9Z94TFPWWZFMD10HV0IF6" hidden="1">#REF!</definedName>
    <definedName name="BExIMPEGKG18TELVC33T4OQTNBWC" hidden="1">#REF!</definedName>
    <definedName name="BExIN4OR435DL1US13JQPOQK8GD5" hidden="1">#REF!</definedName>
    <definedName name="BExINI6A7H3KSFRFA6UBBDPKW37F" hidden="1">#REF!</definedName>
    <definedName name="BExINIMK8XC3JOBT2EXYFHHH52H0" hidden="1">#REF!</definedName>
    <definedName name="BExINLX401ZKEGWU168DS4JUM2J6" hidden="1">#REF!</definedName>
    <definedName name="BExINMYYJO1FTV1CZF6O5XCFAMQX" hidden="1">#REF!</definedName>
    <definedName name="BExINP2H4KI05FRFV5PKZFE00HKO" hidden="1">#REF!</definedName>
    <definedName name="BExINZELVWYGU876QUUZCIMXPBQC" hidden="1">#REF!</definedName>
    <definedName name="BExIOCQUQHKUU1KONGSDOLQTQEIC" hidden="1">#REF!</definedName>
    <definedName name="BExIOFL8Y5O61VLKTB4H20IJNWS1" hidden="1">#REF!</definedName>
    <definedName name="BExIOMBXRW5NS4ZPYX9G5QREZ5J6" hidden="1">#REF!</definedName>
    <definedName name="BExIORA3GK78T7C7SNBJJUONJ0LS" hidden="1">#REF!</definedName>
    <definedName name="BExIORFDXP4AVIEBLSTZ8ETSXMNM" hidden="1">#REF!</definedName>
    <definedName name="BExIOTZ5EFZ2NASVQ05RH15HRSW6" hidden="1">#REF!</definedName>
    <definedName name="BExIP8YNN6UUE1GZ223SWH7DLGKO" hidden="1">#REF!</definedName>
    <definedName name="BExIPAB4AOL592OJCC1CFAXTLF1A" hidden="1">#REF!</definedName>
    <definedName name="BExIPB25DKX4S2ZCKQN7KWSC3JBF" hidden="1">#REF!</definedName>
    <definedName name="BExIPD5KF9Q4U0X6JGD7P4Z6D2N6" hidden="1">#REF!</definedName>
    <definedName name="BExIPDLT8JYAMGE5HTN4D1YHZF3V" hidden="1">#REF!</definedName>
    <definedName name="BExIPG040Q08EWIWL6CAVR3GRI43" hidden="1">#REF!</definedName>
    <definedName name="BExIPIUPON2C4UB3BTDNX6F7U0CF" hidden="1">#REF!</definedName>
    <definedName name="BExIPKNFUDPDKOSH5GHDVNA8D66S" hidden="1">#REF!</definedName>
    <definedName name="BExIQ1VS9A2FHVD9TUHKG9K8EVVP" hidden="1">#REF!</definedName>
    <definedName name="BExIQ3J19L30PSQ2CXNT6IHW0I7V" hidden="1">#REF!</definedName>
    <definedName name="BExIQ3OJ7M04XCY276IO0LJA5XUK" hidden="1">#REF!</definedName>
    <definedName name="BExIQ5S19ITB0NDRUN4XV7B905ED" hidden="1">#REF!</definedName>
    <definedName name="BExIQ9TMQT2EIXSVQW7GVSOAW2VJ" hidden="1">#REF!</definedName>
    <definedName name="BExIQBMDE1L6J4H27K1FMSHQKDSE" hidden="1">#REF!</definedName>
    <definedName name="BExIQE65LVXUOF3UZFO7SDHFJH22" hidden="1">#REF!</definedName>
    <definedName name="BExIQG9OO2KKBOWTMD1OXY36TEGA" hidden="1">#REF!</definedName>
    <definedName name="BExIQX1XBB31HZTYEEVOBSE3C5A6" hidden="1">#REF!</definedName>
    <definedName name="BExIQYP5T1TPAQYW7QU1Q98BKX7W" hidden="1">#REF!</definedName>
    <definedName name="BExIR2ALYRP9FW99DK2084J7IIDC" hidden="1">#REF!</definedName>
    <definedName name="BExIR8FQETPTQYW37DBVDWG3J4JW" hidden="1">#REF!</definedName>
    <definedName name="BExIRRBGTY01OQOI3U5SW59RFDFI" hidden="1">#REF!</definedName>
    <definedName name="BExIS4T0DRF57HYO7OGG72KBOFOI" hidden="1">#REF!</definedName>
    <definedName name="BExIS77BJDDK18PGI9DSEYZPIL7P" hidden="1">#REF!</definedName>
    <definedName name="BExIS8USL1T3Z97CZ30HJ98E2GXQ" hidden="1">#REF!</definedName>
    <definedName name="BExISC5B700MZUBFTQ9K4IKTF7HR" hidden="1">#REF!</definedName>
    <definedName name="BExISDHXS49S1H56ENBPRF1NLD5C" hidden="1">#REF!</definedName>
    <definedName name="BExISM1JLV54A21A164IURMPGUMU" hidden="1">#REF!</definedName>
    <definedName name="BExISRFKJYUZ4AKW44IJF7RF9Y90" hidden="1">#REF!</definedName>
    <definedName name="BExIT0VIS1PGIZS8DG5CH9KINYFU" hidden="1">#REF!</definedName>
    <definedName name="BExIT1MK8TBAK3SNP36A8FKDQSOK" hidden="1">#REF!</definedName>
    <definedName name="BExITBNYANV2S8KD56GOGCKW393R" hidden="1">#REF!</definedName>
    <definedName name="BExIUD4OJGH65NFNQ4VMCE3R4J1X" hidden="1">#REF!</definedName>
    <definedName name="BExIUTB5OAAXYW0OFMP0PS40SPOB" hidden="1">#REF!</definedName>
    <definedName name="BExIUUT2MHIOV6R3WHA0DPM1KBKY" hidden="1">#REF!</definedName>
    <definedName name="BExIUYPDT1AM6MWGWQS646PIZIWC" hidden="1">#REF!</definedName>
    <definedName name="BExIV0I2O9F8D1UK1SI8AEYR6U0A" hidden="1">#REF!</definedName>
    <definedName name="BExIV2LM38XPLRTWT0R44TMQ59E5" hidden="1">#REF!</definedName>
    <definedName name="BExIV3HY4S0YRV1F7XEMF2YHAR2I" hidden="1">#REF!</definedName>
    <definedName name="BExIV6HUZFRIFLXW2SICKGTAH1PV" hidden="1">#REF!</definedName>
    <definedName name="BExIVC6WZMHRBRGIBUVX0CO2RK05" hidden="1">#REF!</definedName>
    <definedName name="BExIVCXWL6H5LD9DHDIA4F5U9TQL" hidden="1">#REF!</definedName>
    <definedName name="BExIVMOIPSEWSIHIDDLOXESQ28A0" hidden="1">#REF!</definedName>
    <definedName name="BExIVNVNJX9BYDLC88NG09YF5XQ6" hidden="1">#REF!</definedName>
    <definedName name="BExIVQVKLMGSRYT1LFZH0KUIA4OR" hidden="1">#REF!</definedName>
    <definedName name="BExIVYTFI35KNR2XSA6N8OJYUTUR" hidden="1">#REF!</definedName>
    <definedName name="BExIWB3SY3WRIVIOF988DNNODBOA" hidden="1">#REF!</definedName>
    <definedName name="BExIWB99CG0H52LRD6QWPN4L6DV2" hidden="1">#REF!</definedName>
    <definedName name="BExIWG1W7XP9DFYYSZAIOSHM0QLQ" hidden="1">#REF!</definedName>
    <definedName name="BExIWH3KUK94B7833DD4TB0Y6KP9" hidden="1">#REF!</definedName>
    <definedName name="BExIWKE9MGIDWORBI43AWTUNYFAN" hidden="1">#REF!</definedName>
    <definedName name="BExIX34PM5DBTRHRQWP6PL6WIX88" hidden="1">#REF!</definedName>
    <definedName name="BExIX5OAP9KSUE5SIZCW9P39Q4WE" hidden="1">#REF!</definedName>
    <definedName name="BExIXGRJPVJMUDGSG7IHPXPNO69B" hidden="1">#REF!</definedName>
    <definedName name="BExIXM5R87ZL3FHALWZXYCPHGX3E" hidden="1">#REF!</definedName>
    <definedName name="BExIXS036ZCKT2Z8XZKLZ8PFWQGL" hidden="1">#REF!</definedName>
    <definedName name="BExIXXZW0PYHTHT1W328IKWMP5YG" hidden="1">#REF!</definedName>
    <definedName name="BExIXY5CF9PFM0P40AZ4U51TMWV0" hidden="1">#REF!</definedName>
    <definedName name="BExIYEXJBK8JDWIRSVV4RJSKZVV1" hidden="1">#REF!</definedName>
    <definedName name="BExIYI2RH0K4225XO970K2IQ1E79" hidden="1">#REF!</definedName>
    <definedName name="BExIYMPZ0KS2KOJFQAUQJ77L7701" hidden="1">#REF!</definedName>
    <definedName name="BExIYP9Q6FV9T0R9G3UDKLS4TTYX" hidden="1">#REF!</definedName>
    <definedName name="BExIYZGLDQ1TN7BIIN4RLDP31GIM" hidden="1">#REF!</definedName>
    <definedName name="BExIZ4K0EZJK6PW3L8SVKTJFSWW9" hidden="1">#REF!</definedName>
    <definedName name="BExIZAECOEZGBAO29QMV14E6XDIV" hidden="1">#REF!</definedName>
    <definedName name="BExIZKVXYD5O2JBU81F2UFJZLLSI" hidden="1">#REF!</definedName>
    <definedName name="BExIZPZDHC8HGER83WHCZAHOX7LK" hidden="1">#REF!</definedName>
    <definedName name="BExIZY2PUZ0OF9YKK1B13IW0VS6G" hidden="1">#REF!</definedName>
    <definedName name="BExJ08KBRR2XMWW3VZMPSQKXHZUH" hidden="1">#REF!</definedName>
    <definedName name="BExJ0DYJWXGE7DA39PYL3WM05U9O" hidden="1">#REF!</definedName>
    <definedName name="BExJ0MY8SY5J5V50H3UKE78ODTVB" hidden="1">#REF!</definedName>
    <definedName name="BExJ0YC98G37ML4N8FLP8D95EFRF" hidden="1">#REF!</definedName>
    <definedName name="BExKCDYKAEV45AFXHVHZZ62E5BM3" hidden="1">#REF!</definedName>
    <definedName name="BExKDKO0W4AGQO1V7K6Q4VM750FT" hidden="1">#REF!</definedName>
    <definedName name="BExKDLF10G7W77J87QWH3ZGLUCLW" hidden="1">#REF!</definedName>
    <definedName name="BExKEFE0I3MT6ZLC4T1L9465HKTN" hidden="1">#REF!</definedName>
    <definedName name="BExKEK6O5BVJP4VY02FY7JNAZ6BT" hidden="1">#REF!</definedName>
    <definedName name="BExKEKXK6E6QX339ELPXDIRZSJE0" hidden="1">#REF!</definedName>
    <definedName name="BExKEOOIBMP7N8033EY2CJYCBX6H" hidden="1">#REF!</definedName>
    <definedName name="BExKEW0RR5LA3VC46A2BEOOMQE56" hidden="1">#REF!</definedName>
    <definedName name="BExKFA3VI1CZK21SM0N3LZWT9LA1" hidden="1">#REF!</definedName>
    <definedName name="BExKFINBFV5J2NFRCL4YUO3YF0ZE" hidden="1">#REF!</definedName>
    <definedName name="BExKFISRBFACTAMJSALEYMY66F6X" hidden="1">#REF!</definedName>
    <definedName name="BExKFOSK5DJ151C4E8544UWMYTOC" hidden="1">#REF!</definedName>
    <definedName name="BExKFPOX1MRKTMQSTWCYCCTFZGAQ" hidden="1">#REF!</definedName>
    <definedName name="BExKFYJC4EVEV54F82K6VKP7Q3OU" hidden="1">#REF!</definedName>
    <definedName name="BExKG4IYHBKQQ8J8FN10GB2IKO33" hidden="1">#REF!</definedName>
    <definedName name="BExKGF0L44S78D33WMQ1A75TRKB9" hidden="1">#REF!</definedName>
    <definedName name="BExKGFRN31B3G20LMQ4LRF879J68" hidden="1">#REF!</definedName>
    <definedName name="BExKGJD3U3ADZILP20U3EURP0UQP" hidden="1">#REF!</definedName>
    <definedName name="BExKGNK5YGKP0YHHTAAOV17Z9EIM" hidden="1">#REF!</definedName>
    <definedName name="BExKGV77YH9YXIQTRKK2331QGYKF" hidden="1">#REF!</definedName>
    <definedName name="BExKH3FTZ5VGTB86W9M4AB39R0G8" hidden="1">#REF!</definedName>
    <definedName name="BExKH3FV5U5O6XZM7STS3NZKQFGJ" hidden="1">#REF!</definedName>
    <definedName name="BExKHAMUH8NR3HRV0V6FHJE3ROLN" hidden="1">#REF!</definedName>
    <definedName name="BExKHCFKOWFHO2WW0N7Y5XDXEWAO" hidden="1">#REF!</definedName>
    <definedName name="BExKHIVLONZ46HLMR50DEXKEUNEP" hidden="1">#REF!</definedName>
    <definedName name="BExKHKDK2PRBCUJS8TEDP8K3VODQ" hidden="1">#REF!</definedName>
    <definedName name="BExKHPM9XA0ADDK7TUR0N38EXWEP" hidden="1">#REF!</definedName>
    <definedName name="BExKI4076KXCDE5KXL79KT36OKLO" hidden="1">#REF!</definedName>
    <definedName name="BExKI7LO70WYISR7Q0Y1ZDWO9M3B" hidden="1">#REF!</definedName>
    <definedName name="BExKIGQV6TXIZG039HBOJU62WP2U" hidden="1">#REF!</definedName>
    <definedName name="BExKILE008SF3KTAN8WML3XKI1NZ" hidden="1">#REF!</definedName>
    <definedName name="BExKINSBB6RS7I489QHMCOMU4Z2X" hidden="1">#REF!</definedName>
    <definedName name="BExKIS4OQKBSOTJBZ2K299DVIRTF" hidden="1">#REF!</definedName>
    <definedName name="BExKIU87ZKSOC2DYZWFK6SAK9I8E" hidden="1">#REF!</definedName>
    <definedName name="BExKJ449HLYX2DJ9UF0H9GTPSQ73" hidden="1">#REF!</definedName>
    <definedName name="BExKJ7PQWK9ICKH746K58F7HNQ0Z" hidden="1">#REF!</definedName>
    <definedName name="BExKJELX2RUC8UEC56IZPYYZXHA7" hidden="1">#REF!</definedName>
    <definedName name="BExKJINMXS61G2TZEXCJAWVV4F57" hidden="1">#REF!</definedName>
    <definedName name="BExKJK5ME8KB7HA0180L7OUZDDGV" hidden="1">#REF!</definedName>
    <definedName name="BExKJN5IF0VMDILJ5K8ZENF2QYV1" hidden="1">#REF!</definedName>
    <definedName name="BExKJUSJPFUIK20FTVAFJWR2OUYX" hidden="1">#REF!</definedName>
    <definedName name="BExKK8VP5RS3D0UXZVKA37C4SYBP" hidden="1">#REF!</definedName>
    <definedName name="BExKKIM9NPF6B3SPMPIQB27HQME4" hidden="1">#REF!</definedName>
    <definedName name="BExKKIX1BCBQ4R3K41QD8NTV0OV0" hidden="1">#REF!</definedName>
    <definedName name="BExKKQ3ZWADYV03YHMXDOAMU90EB" hidden="1">#REF!</definedName>
    <definedName name="BExKKUGD2HMJWQEYZ8H3X1BMXFS9" hidden="1">#REF!</definedName>
    <definedName name="BExKKX05KCZZZPKOR1NE5A8RGVT4" hidden="1">#REF!</definedName>
    <definedName name="BExKLD6S9L66QYREYHBE5J44OK7X" hidden="1">#REF!</definedName>
    <definedName name="BExKLEZK32L28GYJWVO63BZ5E1JD" hidden="1">#REF!</definedName>
    <definedName name="BExKLLKVVHT06LA55JB2FC871DC5" hidden="1">#REF!</definedName>
    <definedName name="BExKMWBX4EH3EYJ07UFEM08NB40Z" hidden="1">#REF!</definedName>
    <definedName name="BExKNBGV2IR3S7M0BX4810KZB4V3" hidden="1">#REF!</definedName>
    <definedName name="BExKNCTBZTSY3MO42VU5PLV6YUHZ" hidden="1">#REF!</definedName>
    <definedName name="BExKNGEUJYLNG9KZ50JFLBJ5JBAS" hidden="1">#REF!</definedName>
    <definedName name="BExKNGV2YY749C42AQ2T9QNIE5C3" hidden="1">#REF!</definedName>
    <definedName name="BExKNV8UOHVWEHDJWI2WMJ9X6QHZ" hidden="1">#REF!</definedName>
    <definedName name="BExKNZLD7UATC1MYRNJD8H2NH4KU" hidden="1">#REF!</definedName>
    <definedName name="BExKNZQUKQQG2Y97R74G4O4BJP1L" hidden="1">#REF!</definedName>
    <definedName name="BExKO06X0EAD3ABEG1E8PWLDWHBA" hidden="1">#REF!</definedName>
    <definedName name="BExKO2AHHSGNI1AZOIOW21KPXKPE" hidden="1">#REF!</definedName>
    <definedName name="BExKO2FXWJWC5IZLDN8JHYILQJ2N" hidden="1">#REF!</definedName>
    <definedName name="BExKO438WZ8FKOU00NURGFMOYXWN" hidden="1">#REF!</definedName>
    <definedName name="BExKODIZGWW2EQD0FEYW6WK6XLCM" hidden="1">#REF!</definedName>
    <definedName name="BExKOPO2HPWVQGAKW8LOZMPIDEFG" hidden="1">#REF!</definedName>
    <definedName name="BExKPEZP0QTKOTLIMMIFSVTHQEEK" hidden="1">#REF!</definedName>
    <definedName name="BExKPLQJX0HJ8OTXBXH9IC9J2V0W" hidden="1">#REF!</definedName>
    <definedName name="BExKPN8C7GN36ZJZHLOB74LU6KT0" hidden="1">#REF!</definedName>
    <definedName name="BExKPX9VZ1J5021Q98K60HMPJU58" hidden="1">#REF!</definedName>
    <definedName name="BExKQJGAAWNM3NT19E9I0CQDBTU0" hidden="1">#REF!</definedName>
    <definedName name="BExKQM5GJ1ZN5REKFE7YVBQ0KXWF" hidden="1">#REF!</definedName>
    <definedName name="BExKQOEA7HV9U5DH9C8JXFD62EKH" hidden="1">#REF!</definedName>
    <definedName name="BExKQQ71278061G7ZFYGPWOMOMY2" hidden="1">#REF!</definedName>
    <definedName name="BExKQTXRG3ECU8NT47UR7643LO5G" hidden="1">#REF!</definedName>
    <definedName name="BExKQVL7HPOIZ4FHANDFMVOJLEPR" hidden="1">#REF!</definedName>
    <definedName name="BExKR32XG1WY77WDT8KW9FJPGQTU" hidden="1">#REF!</definedName>
    <definedName name="BExKR8RZSEHW184G0Z56B4EGNU72" hidden="1">#REF!</definedName>
    <definedName name="BExKRVUSQ6PA7ZYQSTEQL3X7PB9P" hidden="1">#REF!</definedName>
    <definedName name="BExKRY3KZ7F7RB2KH8HXSQ85IEQO" hidden="1">#REF!</definedName>
    <definedName name="BExKSA37DZTCK6H13HPIKR0ZFVL8" hidden="1">#REF!</definedName>
    <definedName name="BExKSFMOMSZYDE0WNC94F40S6636" hidden="1">#REF!</definedName>
    <definedName name="BExKSHQ9K79S8KYUWIV5M5LAHHF1" hidden="1">#REF!</definedName>
    <definedName name="BExKSIS3VA1NCEFCZZSIK8B3YIBZ" hidden="1">#REF!</definedName>
    <definedName name="BExKSJTWG9L3FCX8FLK4EMUJMF27" hidden="1">#REF!</definedName>
    <definedName name="BExKSU0MKNAVZYYPKCYTZDWQX4R8" hidden="1">#REF!</definedName>
    <definedName name="BExKSX60G1MUS689FXIGYP2F7C62" hidden="1">#REF!</definedName>
    <definedName name="BExKT2UZ7Y2VWF5NQE18SJRLD2RN" hidden="1">#REF!</definedName>
    <definedName name="BExKT3GJFNGAM09H5F615E36A38C" hidden="1">#REF!</definedName>
    <definedName name="BExKTQZGN8GI3XGSEXMPCCA3S19H" hidden="1">#REF!</definedName>
    <definedName name="BExKTUKYYU0F6TUW1RXV24LRAZFE" hidden="1">#REF!</definedName>
    <definedName name="BExKU3FBLHQBIUTN6XEZW5GC9OG1" hidden="1">#REF!</definedName>
    <definedName name="BExKU82I99FEUIZLODXJDOJC96CQ" hidden="1">#REF!</definedName>
    <definedName name="BExKUDM0DFSCM3D91SH0XLXJSL18" hidden="1">#REF!</definedName>
    <definedName name="BExKULEKJLA77AUQPDUHSM94Y76Z" hidden="1">#REF!</definedName>
    <definedName name="BExKV08R85MKI3MAX9E2HERNQUNL" hidden="1">#REF!</definedName>
    <definedName name="BExKV4AAUNNJL5JWD7PX6BFKVS6O" hidden="1">#REF!</definedName>
    <definedName name="BExKVDVK6HN74GQPTXICP9BFC8CF" hidden="1">#REF!</definedName>
    <definedName name="BExKVFZ3ZZGIC1QI8XN6BYFWN0ZY" hidden="1">#REF!</definedName>
    <definedName name="BExKVG4KGO28KPGTAFL1R8TTZ10N" hidden="1">#REF!</definedName>
    <definedName name="BExKW0CSH7DA02YSNV64PSEIXB2P" hidden="1">#REF!</definedName>
    <definedName name="BExM9NUG3Q31X01AI9ZJCZIX25CS" hidden="1">#REF!</definedName>
    <definedName name="BExM9OG182RP30MY23PG49LVPZ1C" hidden="1">#REF!</definedName>
    <definedName name="BExMA64MW1S18NH8DCKPCCEI5KCB" hidden="1">#REF!</definedName>
    <definedName name="BExMALEWFUEM8Y686IT03ECURUBR" hidden="1">#REF!</definedName>
    <definedName name="BExMAR3XSK6RSFLHP7ZX1EWGHASI" hidden="1">#REF!</definedName>
    <definedName name="BExMAXJS82ZJ8RS22VLE0V0LDUII" hidden="1">#REF!</definedName>
    <definedName name="BExMB4QRS0R3MTB4CMUHFZ84LNZQ" hidden="1">#REF!</definedName>
    <definedName name="BExMBC35WKQY5CWQJLV4D05O6971" hidden="1">#REF!</definedName>
    <definedName name="BExMBFTZV4Q1A5KG25C1N9PHQNSW" hidden="1">#REF!</definedName>
    <definedName name="BExMBK6ISK3U7KHZKUJXIDKGF6VW" hidden="1">#REF!</definedName>
    <definedName name="BExMBYPQDG9AYDQ5E8IECVFREPO6" hidden="1">#REF!</definedName>
    <definedName name="BExMC8AZUTX8LG89K2JJR7ZG62XX" hidden="1">#REF!</definedName>
    <definedName name="BExMCA96YR10V72G2R0SCIKPZLIZ" hidden="1">#REF!</definedName>
    <definedName name="BExMCB5JU5I2VQDUBS4O42BTEVKI" hidden="1">#REF!</definedName>
    <definedName name="BExMCFSQFSEMPY5IXDIRKZDASDBR" hidden="1">#REF!</definedName>
    <definedName name="BExMCMZOEYWVOOJ98TBHTTCS7XB8" hidden="1">#REF!</definedName>
    <definedName name="BExMCS8EF2W3FS9QADNKREYSI8P0" hidden="1">#REF!</definedName>
    <definedName name="BExMCUS7GSOM96J0HJ7EH0FFM2AC" hidden="1">#REF!</definedName>
    <definedName name="BExMCYTT6TVDWMJXO1NZANRTVNAN" hidden="1">#REF!</definedName>
    <definedName name="BExMD5F6IAV108XYJLXUO9HD0IT6" hidden="1">#REF!</definedName>
    <definedName name="BExMDANV66W9T3XAXID40XFJ0J93" hidden="1">#REF!</definedName>
    <definedName name="BExMDGD1KQP7NNR78X2ZX4FCBQ1S" hidden="1">#REF!</definedName>
    <definedName name="BExMDIRDK0DI8P86HB7WPH8QWLSQ" hidden="1">#REF!</definedName>
    <definedName name="BExMDPI2FVMORSWDDCVAJ85WYAYO" hidden="1">#REF!</definedName>
    <definedName name="BExMDUWB7VWHFFR266QXO46BNV2S" hidden="1">#REF!</definedName>
    <definedName name="BExME2U47N8LZG0BPJ49ANY5QVV2" hidden="1">#REF!</definedName>
    <definedName name="BExME88DH5DUKMUFI9FNVECXFD2E" hidden="1">#REF!</definedName>
    <definedName name="BExME9A7MOGAK7YTTQYXP5DL6VYA" hidden="1">#REF!</definedName>
    <definedName name="BExMEOV9YFRY5C3GDLU60GIX10BY" hidden="1">#REF!</definedName>
    <definedName name="BExMEY09ESM4H2YGKEQQRYUD114R" hidden="1">#REF!</definedName>
    <definedName name="BExMF4G4IUPQY1Y5GEY5N3E04CL6" hidden="1">#REF!</definedName>
    <definedName name="BExMF9UIGYMOAQK0ELUWP0S0HZZY" hidden="1">#REF!</definedName>
    <definedName name="BExMFDLBSWFMRDYJ2DZETI3EXKN2" hidden="1">#REF!</definedName>
    <definedName name="BExMFLDTMRTCHKA37LQW67BG8D5C" hidden="1">#REF!</definedName>
    <definedName name="BExMG9NSK30KD01QX0UBN2VNRTG4" hidden="1">#REF!</definedName>
    <definedName name="BExMGG3PFIHPHX7NXB7HDFI3N12L" hidden="1">#REF!</definedName>
    <definedName name="BExMH3H9TW5TJCNU5Z1EWXP3BAEP" hidden="1">#REF!</definedName>
    <definedName name="BExMH8KQR80A2GJTLN4VOYUOC0ZW" hidden="1">#REF!</definedName>
    <definedName name="BExMHOWPB34KPZ76M2KIX2C9R2VB" hidden="1">#REF!</definedName>
    <definedName name="BExMHSSYC6KVHA3QDTSYPN92TWMI" hidden="1">#REF!</definedName>
    <definedName name="BExMHZ8UY0FH4VW9HVIJTNF7OAY6" hidden="1">#REF!</definedName>
    <definedName name="BExMI0WA793SF41LQ40A28U8OXQY" hidden="1">#REF!</definedName>
    <definedName name="BExMI3AJ9477KDL4T9DHET4LJJTW" hidden="1">#REF!</definedName>
    <definedName name="BExMI6L8TLT3HE32C9T2SBUSKCJS" hidden="1">#REF!</definedName>
    <definedName name="BExMI6L9KX05GAK523JFKICJMTA5" hidden="1">#REF!</definedName>
    <definedName name="BExMI6QQ20XHD0NWJUN741B37182" hidden="1">#REF!</definedName>
    <definedName name="BExMI8JB94SBD9EMNJEK7Y2T6GYU" hidden="1">#REF!</definedName>
    <definedName name="BExMI8JBFQWOU3T0YYIPK6Z9G7UG" hidden="1">#REF!</definedName>
    <definedName name="BExMI8OS85YTW3KYVE4YD0R7Z6UV" hidden="1">#REF!</definedName>
    <definedName name="BExMIBOOZU40JS3F89OMPSRCE9MM" hidden="1">#REF!</definedName>
    <definedName name="BExMIIQ5MBWSIHTFWAQADXMZC22Q" hidden="1">#REF!</definedName>
    <definedName name="BExMIL4I2GE866I25CR5JBLJWJ6A" hidden="1">#REF!</definedName>
    <definedName name="BExMIRKIPF27SNO82SPFSB3T5U17" hidden="1">#REF!</definedName>
    <definedName name="BExMIV0KC8555D5E42ZGWG15Y0MO" hidden="1">#REF!</definedName>
    <definedName name="BExMIZT6AN7E6YMW2S87CTCN2UXH" hidden="1">#REF!</definedName>
    <definedName name="BExMJ15T9F3475M0896SG60TN0SR" hidden="1">#REF!</definedName>
    <definedName name="BExMJNC8ZFB9DRFOJ961ZAJ8U3A8" hidden="1">#REF!</definedName>
    <definedName name="BExMJTBV8A3D31W2IQHP9RDFPPHQ" hidden="1">#REF!</definedName>
    <definedName name="BExMK2RTXN4QJWEUNX002XK8VQP8" hidden="1">#REF!</definedName>
    <definedName name="BExMKBGQDUZ8AWXYHA3QVMSDVZ3D" hidden="1">#REF!</definedName>
    <definedName name="BExMKBM1467553LDFZRRKVSHN374" hidden="1">#REF!</definedName>
    <definedName name="BExMKGK5FJUC0AU8MABRGDC5ZM70" hidden="1">#REF!</definedName>
    <definedName name="BExMKTW7R5SOV4PHAFGHU3W73DYE" hidden="1">#REF!</definedName>
    <definedName name="BExMKU7051J2W1RQXGZGE62NBRUZ" hidden="1">#REF!</definedName>
    <definedName name="BExMKUN3WPECJR2XRID2R7GZRGNX" hidden="1">#REF!</definedName>
    <definedName name="BExMKZ535P011X4TNV16GCOH4H21" hidden="1">#REF!</definedName>
    <definedName name="BExML3XQNDIMX55ZCHHXKUV3D6E6" hidden="1">#REF!</definedName>
    <definedName name="BExML5QGSWHLI18BGY4CGOTD3UWH" hidden="1">#REF!</definedName>
    <definedName name="BExMLO5Z61RE85X8HHX2G4IU3AZW" hidden="1">#REF!</definedName>
    <definedName name="BExMLVI7UORSHM9FMO8S2EI0TMTS" hidden="1">#REF!</definedName>
    <definedName name="BExMLWK1X8B2X46UQMAFINPPK4EO" hidden="1">#REF!</definedName>
    <definedName name="BExMM5UCOT2HSSN0ZIPZW55GSOVO" hidden="1">#REF!</definedName>
    <definedName name="BExMM8ZRS5RQ8H1H55RVPVTDL5NL" hidden="1">#REF!</definedName>
    <definedName name="BExMMH8EAZB09XXQ5X4LR0P4NHG9" hidden="1">#REF!</definedName>
    <definedName name="BExMMIQH5BABNZVCIQ7TBCQ10AY5" hidden="1">#REF!</definedName>
    <definedName name="BExMMNIZ2T7M22WECMUQXEF4NJ71" hidden="1">#REF!</definedName>
    <definedName name="BExMMPMIOU7BURTV0L1K6ACW9X73" hidden="1">#REF!</definedName>
    <definedName name="BExMMQ835AJDHS4B419SS645P67Q" hidden="1">#REF!</definedName>
    <definedName name="BExMMQIUVPCOBISTEJJYNCCLUCPY" hidden="1">#REF!</definedName>
    <definedName name="BExMMTIXETA5VAKBSOFDD5SRU887" hidden="1">#REF!</definedName>
    <definedName name="BExMMV0P6P5YS3C35G0JYYHI7992" hidden="1">#REF!</definedName>
    <definedName name="BExMNDR4V2VG5RFZDGTAGD3Q9PPG" hidden="1">#REF!</definedName>
    <definedName name="BExMNJLFWZBRN9PZF1IO9CYWV1B2" hidden="1">#REF!</definedName>
    <definedName name="BExMNKCJ0FA57YEUUAJE43U1QN5P" hidden="1">#REF!</definedName>
    <definedName name="BExMNKN5D1WEF2OOJVP6LZ6DLU3Y" hidden="1">#REF!</definedName>
    <definedName name="BExMNR38HMPLWAJRQ9MMS3ZAZ9IU" hidden="1">#REF!</definedName>
    <definedName name="BExMNRDZULKJMVY2VKIIRM2M5A1M" hidden="1">#REF!</definedName>
    <definedName name="BExMO9IOWKTWHO8LQJJQI5P3INWY" hidden="1">#REF!</definedName>
    <definedName name="BExMOI29DOEK5R1A5QZPUDKF7N6T" hidden="1">#REF!</definedName>
    <definedName name="BExMOSUP21Y1AZOL1GVUV5AF4CTP" hidden="1">#REF!</definedName>
    <definedName name="BExMPAJ5AJAXGKGK3F6H3ODS6RF4" hidden="1">#REF!</definedName>
    <definedName name="BExMPD2X55FFBVJ6CBUKNPROIOEU" hidden="1">#REF!</definedName>
    <definedName name="BExMPGZ848E38FUH1JBQN97DGWAT" hidden="1">#REF!</definedName>
    <definedName name="BExMPMO6VA2UVXFDZEA6FT3RESSC" hidden="1">#REF!</definedName>
    <definedName name="BExMPMTICOSMQENOFKQ18K0ZT4S8" hidden="1">#REF!</definedName>
    <definedName name="BExMPMZ07II0R4KGWQQ7PGS3RZS4" hidden="1">#REF!</definedName>
    <definedName name="BExMPOBH04JMDO6Z8DMSEJZM4ANN" hidden="1">#REF!</definedName>
    <definedName name="BExMPSD77XQ3HA6A4FZOJK8G2JP3" hidden="1">#REF!</definedName>
    <definedName name="BExMQ4I3Q7F0BMPHSFMFW9TZ87UD" hidden="1">#REF!</definedName>
    <definedName name="BExMQ4SWDWI4N16AZ0T5CJ6HH8WC" hidden="1">#REF!</definedName>
    <definedName name="BExMQ4SX57PDG0GBORV9Y3C2VF2O" hidden="1">#REF!</definedName>
    <definedName name="BExMQ71WHW50GVX45JU951AGPLFQ" hidden="1">#REF!</definedName>
    <definedName name="BExMQGXSLPT4A6N47LE6FBVHWBOF" hidden="1">#REF!</definedName>
    <definedName name="BExMQSBR7PL4KLB1Q4961QO45Y4G" hidden="1">#REF!</definedName>
    <definedName name="BExMR1MA4I1X77714ZEPUVC8W398" hidden="1">#REF!</definedName>
    <definedName name="BExMR8YQHA7N77HGHY4Y6R30I3XT" hidden="1">#REF!</definedName>
    <definedName name="BExMRENOIARWRYOIVPDIEBVNRDO7" hidden="1">#REF!</definedName>
    <definedName name="BExMRQHUEHGF2FS4LCB0THFELGDI" hidden="1">#REF!</definedName>
    <definedName name="BExMRRJNUMGRSDD5GGKKGEIZ6FTS" hidden="1">#REF!</definedName>
    <definedName name="BExMRU3ACIU0RD2BNWO55LH5U2BR" hidden="1">#REF!</definedName>
    <definedName name="BExMSQRCC40AP8BDUPL2I2DNC210" hidden="1">#REF!</definedName>
    <definedName name="BExO4J9LR712G00TVA82VNTG8O7H" hidden="1">#REF!</definedName>
    <definedName name="BExO55G2KVZ7MIJ30N827CLH0I2A" hidden="1">#REF!</definedName>
    <definedName name="BExO5A8PZD9EUHC5CMPU6N3SQ15L" hidden="1">#REF!</definedName>
    <definedName name="BExO5XMAHL7CY3X0B1OPKZ28DCJ5" hidden="1">#REF!</definedName>
    <definedName name="BExO66LZJKY4PTQVREELI6POS4AY" hidden="1">#REF!</definedName>
    <definedName name="BExO6LLHCYTF7CIVHKAO0NMET14Q" hidden="1">#REF!</definedName>
    <definedName name="BExO7OUQS3XTUQ2LDKGQ8AAQ3OJJ" hidden="1">#REF!</definedName>
    <definedName name="BExO7RUSODZC2NQZMT2AFSMV2ONF" hidden="1">#REF!</definedName>
    <definedName name="BExO856VOQYI920F77EBU9HX4MN0" hidden="1">#REF!</definedName>
    <definedName name="BExO85HMYXZJ7SONWBKKIAXMCI3C" hidden="1">#REF!</definedName>
    <definedName name="BExO863922O4PBGQMUNEQKGN3K96" hidden="1">#REF!</definedName>
    <definedName name="BExO89ZIOXN0HOKHY24F7HDZ87UT" hidden="1">#REF!</definedName>
    <definedName name="BExO8CDTBCABLEUD6PE2UM2EZ6C4" hidden="1">#REF!</definedName>
    <definedName name="BExO8IZ05ZG0XVOL3W41KBQE176A" hidden="1">#REF!</definedName>
    <definedName name="BExO8UTAGQWDBQZEEF4HUNMLQCVU" hidden="1">#REF!</definedName>
    <definedName name="BExO937E20IHMGQOZMECL3VZC7OX" hidden="1">#REF!</definedName>
    <definedName name="BExO94UTJKQQ7TJTTJRTSR70YVJC" hidden="1">#REF!</definedName>
    <definedName name="BExO9J3A438976RXIUX5U9SU5T55" hidden="1">#REF!</definedName>
    <definedName name="BExO9RS5RXFJ1911HL3CCK6M74EP" hidden="1">#REF!</definedName>
    <definedName name="BExO9SDRI1M6KMHXSG3AE5L0F2U3" hidden="1">#REF!</definedName>
    <definedName name="BExO9V2U2YXAY904GYYGU6TD8Y7M" hidden="1">#REF!</definedName>
    <definedName name="BExOAQ3GKCT7YZW1EMVU3EILSZL2" hidden="1">#REF!</definedName>
    <definedName name="BExOB9KT2THGV4SPLDVFTFXS4B14" hidden="1">#REF!</definedName>
    <definedName name="BExOBEZ0IE2WBEYY3D3CMRI72N1K" hidden="1">#REF!</definedName>
    <definedName name="BExOBIPU8760ITY0C8N27XZ3KWEF" hidden="1">#REF!</definedName>
    <definedName name="BExOBM0I5L0MZ1G4H9MGMD87SBMZ" hidden="1">#REF!</definedName>
    <definedName name="BExOBOUXMP88KJY2BX2JLUJH5N0K" hidden="1">#REF!</definedName>
    <definedName name="BExOBP0FKQ4SVR59FB48UNLKCOR6" hidden="1">#REF!</definedName>
    <definedName name="BExOBYAVUCQ0IGM0Y6A75QHP0Q1A" hidden="1">#REF!</definedName>
    <definedName name="BExOC3UEHB1CZNINSQHZANWJYKR8" hidden="1">#REF!</definedName>
    <definedName name="BExOCBSF3XGO9YJ23LX2H78VOUR7" hidden="1">#REF!</definedName>
    <definedName name="BExOCKXFMOW6WPFEVX1I7R7FNDSS" hidden="1">#REF!</definedName>
    <definedName name="BExOCYEXOB95DH5NOB0M5NOYX398" hidden="1">#REF!</definedName>
    <definedName name="BExOD4ERMDMFD8X1016N4EXOUR0S" hidden="1">#REF!</definedName>
    <definedName name="BExOD55RS7BQUHRQ6H3USVGKR0P7" hidden="1">#REF!</definedName>
    <definedName name="BExODEWDDEABM4ZY3XREJIBZ8IVP" hidden="1">#REF!</definedName>
    <definedName name="BExODNLAA1L7WQ9ZQX6A1ZOXK9VR" hidden="1">#REF!</definedName>
    <definedName name="BExODZFEIWV26E8RFU7XQYX1J458" hidden="1">#REF!</definedName>
    <definedName name="BExOEBKG55EROA2VL360A06LKASE" hidden="1">#REF!</definedName>
    <definedName name="BExOERG5LWXYYEN1DY1H2FWRJS9T" hidden="1">#REF!</definedName>
    <definedName name="BExOEV1S6JJVO5PP4BZ20SNGZR7D" hidden="1">#REF!</definedName>
    <definedName name="BExOFEDNCYI2TPTMQ8SJN3AW4YMF" hidden="1">#REF!</definedName>
    <definedName name="BExOFVLXVD6RVHSQO8KZOOACSV24" hidden="1">#REF!</definedName>
    <definedName name="BExOG2SW3XOGP9VAPQ3THV3VWV12" hidden="1">#REF!</definedName>
    <definedName name="BExOG45J81K4OPA40KW5VQU54KY3" hidden="1">#REF!</definedName>
    <definedName name="BExOGFE2SCL8HHT4DFAXKLUTJZOG" hidden="1">#REF!</definedName>
    <definedName name="BExOGT6D0LJ3C22RDW8COECKB1J5" hidden="1">#REF!</definedName>
    <definedName name="BExOGTMI1HT31M1RGWVRAVHAK7DE" hidden="1">#REF!</definedName>
    <definedName name="BExOGUIVY8J7XE4ZJ5SET9WS1IK3" hidden="1">#REF!</definedName>
    <definedName name="BExOGXO9JE5XSE9GC3I6O21UEKAO" hidden="1">#REF!</definedName>
    <definedName name="BExOH9ICZ13C1LAW8OTYTR9S7ZP3" hidden="1">#REF!</definedName>
    <definedName name="BExOHL75H3OT4WAKKPUXIVXWFVDS" hidden="1">#REF!</definedName>
    <definedName name="BExOHLHXXJL6363CC082M9M5VVXQ" hidden="1">#REF!</definedName>
    <definedName name="BExOHNAO5UDXSO73BK2ARHWKS90Y" hidden="1">#REF!</definedName>
    <definedName name="BExOHR1G1I9A9CI1HG94EWBLWNM2" hidden="1">#REF!</definedName>
    <definedName name="BExOHTQPP8LQ98L6PYUI6QW08YID" hidden="1">#REF!</definedName>
    <definedName name="BExOHX6Q6NJI793PGX59O5EKTP4G" hidden="1">#REF!</definedName>
    <definedName name="BExOI5VMTHH7Y8MQQ1N635CHYI0P" hidden="1">#REF!</definedName>
    <definedName name="BExOIEVCP4Y6VDS23AK84MCYYHRT" hidden="1">#REF!</definedName>
    <definedName name="BExOIHPQIXR0NDR5WD01BZKPKEO3" hidden="1">#REF!</definedName>
    <definedName name="BExOIM7L0Z3LSII9P7ZTV4KJ8RMA" hidden="1">#REF!</definedName>
    <definedName name="BExOIWJVMJ6MG6JC4SPD1L00OHU1" hidden="1">#REF!</definedName>
    <definedName name="BExOIYCN8Z4JK3OOG86KYUCV0ME8" hidden="1">#REF!</definedName>
    <definedName name="BExOJ3AKZ9BCBZT3KD8WMSLK6MN2" hidden="1">#REF!</definedName>
    <definedName name="BExOJ7XQK71I4YZDD29AKOOWZ47E" hidden="1">#REF!</definedName>
    <definedName name="BExOJM0W6XGSW5MXPTTX0GNF6SFT" hidden="1">#REF!</definedName>
    <definedName name="BExOJXEUJJ9SYRJXKYYV2NCCDT2R" hidden="1">#REF!</definedName>
    <definedName name="BExOK0EQYM9JUMAGWOUN7QDH7VMZ" hidden="1">#REF!</definedName>
    <definedName name="BExOK4WM9O7QNG6O57FOASI5QSN1" hidden="1">#REF!</definedName>
    <definedName name="BExOK6UU66L6RCLWN8ZS263TS1N1" hidden="1">#REF!</definedName>
    <definedName name="BExOKKHOPWUVRJGQJ5ONR2U40JX8" hidden="1">#REF!</definedName>
    <definedName name="BExOKTXMJP351VXKH8VT6SXUNIMF" hidden="1">#REF!</definedName>
    <definedName name="BExOKU8GMLOCNVORDE329819XN67" hidden="1">#REF!</definedName>
    <definedName name="BExOL0Z3Z7IAMHPB91EO2MF49U57" hidden="1">#REF!</definedName>
    <definedName name="BExOL26AG0OE1FGQ4FBLYFDVVXV8" hidden="1">#REF!</definedName>
    <definedName name="BExOL7KH12VAR0LG741SIOJTLWFD" hidden="1">#REF!</definedName>
    <definedName name="BExOLICXFHJLILCJVFMJE5MGGWKR" hidden="1">#REF!</definedName>
    <definedName name="BExOLOI0WJS3QC12I3ISL0D9AWOF" hidden="1">#REF!</definedName>
    <definedName name="BExOLYZNG5RBD0BTS1OEZJNU92Q5" hidden="1">#REF!</definedName>
    <definedName name="BExOM3HIJ3UZPOKJI68KPBJAHPDC" hidden="1">#REF!</definedName>
    <definedName name="BExOMKPURE33YQ3K1JG9NVQD4W49" hidden="1">#REF!</definedName>
    <definedName name="BExOMP7NGCLUNFK50QD2LPKRG078" hidden="1">#REF!</definedName>
    <definedName name="BExOMU0A6XMY48SZRYL4WQZD13BI" hidden="1">#REF!</definedName>
    <definedName name="BExOMVT0HSNC59DJP4CLISASGHKL" hidden="1">#REF!</definedName>
    <definedName name="BExON0AX35F2SI0UCVMGWGVIUNI3" hidden="1">#REF!</definedName>
    <definedName name="BExON41U4296DV3DPG6I5EF3OEYF" hidden="1">#REF!</definedName>
    <definedName name="BExONB3A7CO4YD8RB41PHC93BQ9M" hidden="1">#REF!</definedName>
    <definedName name="BExONFQH6UUXF8V0GI4BRIST9RFO" hidden="1">#REF!</definedName>
    <definedName name="BExONIL31DZWU7IFVN3VV0XTXJA1" hidden="1">#REF!</definedName>
    <definedName name="BExONJ1BU17R0F5A2UP1UGJBOGKS" hidden="1">#REF!</definedName>
    <definedName name="BExONNZ9VMHVX3J6NLNJY7KZA61O" hidden="1">#REF!</definedName>
    <definedName name="BExONRQ1BAA4F3TXP2MYQ4YCZ09S" hidden="1">#REF!</definedName>
    <definedName name="BExOO1WWIZSGB0YTGKESB45TSVMZ" hidden="1">#REF!</definedName>
    <definedName name="BExOO4B8FPAFYPHCTYTX37P1TQM5" hidden="1">#REF!</definedName>
    <definedName name="BExOOIULUDOJRMYABWV5CCL906X6" hidden="1">#REF!</definedName>
    <definedName name="BExOOTN0KTXJCL7E476XBN1CJ553" hidden="1">#REF!</definedName>
    <definedName name="BExOP9DEBV5W5P4Q25J3XCJBP5S9" hidden="1">#REF!</definedName>
    <definedName name="BExOPFNYRBL0BFM23LZBJTADNOE4" hidden="1">#REF!</definedName>
    <definedName name="BExOPINVFSIZMCVT9YGT2AODVCX3" hidden="1">#REF!</definedName>
    <definedName name="BExOQ1JN4SAC44RTMZIGHSW023WA" hidden="1">#REF!</definedName>
    <definedName name="BExOQ256YMF115DJL3KBPNKABJ90" hidden="1">#REF!</definedName>
    <definedName name="BExQ19DEUOLC11IW32E2AMVZLFF1" hidden="1">#REF!</definedName>
    <definedName name="BExQ1FD6KISGYU1JWEQ4G243ZPVD" hidden="1">#REF!</definedName>
    <definedName name="BExQ29C73XR33S3668YYSYZAIHTG" hidden="1">#REF!</definedName>
    <definedName name="BExQ2FS228IUDUP2023RA1D4AO4C" hidden="1">#REF!</definedName>
    <definedName name="BExQ2L0XYWLY9VPZWXYYFRIRQRJ1" hidden="1">#REF!</definedName>
    <definedName name="BExQ2M841F5Z1BQYR8DG5FKK0LIU" hidden="1">#REF!</definedName>
    <definedName name="BExQ300G8I8TK45A0MVHV15422EU" hidden="1">#REF!</definedName>
    <definedName name="BExQ39R28MXSG2SEV956F0KZ20AN" hidden="1">#REF!</definedName>
    <definedName name="BExQ3D1P3M5Z3HLMEZ17E0BLEE4U" hidden="1">#REF!</definedName>
    <definedName name="BExQ3GHWFAUIQRK1Y4RXJR0XNM0D" hidden="1">#REF!</definedName>
    <definedName name="BExQ3JHR8K79KORSZKMNFQA8IIYT" hidden="1">#REF!</definedName>
    <definedName name="BExQ3O4W7QF8BOXTUT4IOGF6YKUD" hidden="1">#REF!</definedName>
    <definedName name="BExQ3PXOWSN8561ZR8IEY8ZASI3B" hidden="1">#REF!</definedName>
    <definedName name="BExQ3TZF04IPY0B0UG9CQQ5736UA" hidden="1">#REF!</definedName>
    <definedName name="BExQ42IU9MNDYLODP41DL6YTZMAR" hidden="1">#REF!</definedName>
    <definedName name="BExQ452HF7N1HYPXJXQ8WD6SOWUV" hidden="1">#REF!</definedName>
    <definedName name="BExQ46KLGN8CRSVNINM883EVBQ5R" hidden="1">#REF!</definedName>
    <definedName name="BExQ499KBJ5W7A1G293A0K14EVQB" hidden="1">#REF!</definedName>
    <definedName name="BExQ4BTBSHPHVEDRCXC2ROW8PLFC" hidden="1">#REF!</definedName>
    <definedName name="BExQ4DGKF54SRKQUTUT4B1CZSS62" hidden="1">#REF!</definedName>
    <definedName name="BExQ4T74LQ5PYTV1MUQUW75A4BDY" hidden="1">#REF!</definedName>
    <definedName name="BExQ4XJHD7EJCNH7S1MJDZJ2MNWG" hidden="1">#REF!</definedName>
    <definedName name="BExQ5039ZCEWBUJHU682G4S89J03" hidden="1">#REF!</definedName>
    <definedName name="BExQ56Z9W6YHZHRXOFFI8EFA7CDI" hidden="1">#REF!</definedName>
    <definedName name="BExQ5KX3Z668H1KUCKZ9J24HUQ1F" hidden="1">#REF!</definedName>
    <definedName name="BExQ5NM6R507VZELG13Y429GS5SL" hidden="1">#REF!</definedName>
    <definedName name="BExQ5PPQOH3EDIKJWXS51IOL734X" hidden="1">#REF!</definedName>
    <definedName name="BExQ5SPMSOCJYLAY20NB5A6O32RE" hidden="1">#REF!</definedName>
    <definedName name="BExQ5UICMGTMK790KTLK49MAGXRC" hidden="1">#REF!</definedName>
    <definedName name="BExQ5VEQEIJO7YY80OJTA3XRQYJ9" hidden="1">#REF!</definedName>
    <definedName name="BExQ5YUUK9FD0QGTY4WD0W90O7OL" hidden="1">#REF!</definedName>
    <definedName name="BExQ63793YQ9BH7JLCNRIATIGTRG" hidden="1">#REF!</definedName>
    <definedName name="BExQ6CN1EF2UPZ57ZYMGK8TUJQSS" hidden="1">#REF!</definedName>
    <definedName name="BExQ6M2YXJ8AMRJF3QGHC40ADAHZ" hidden="1">#REF!</definedName>
    <definedName name="BExQ6M8B0X44N9TV56ATUVHGDI00" hidden="1">#REF!</definedName>
    <definedName name="BExQ6POH065GV0I74XXVD0VUPBJW" hidden="1">#REF!</definedName>
    <definedName name="BExQ6WV9KPSMXPPLGZ3KK4WNYTHU" hidden="1">#REF!</definedName>
    <definedName name="BExQ783XTMM2A9I3UKCFWJH1PP2N" hidden="1">#REF!</definedName>
    <definedName name="BExQ79LX01ZPQB8EGD1ZHR2VK2H3" hidden="1">#REF!</definedName>
    <definedName name="BExQ7B3V9MGDK2OIJ61XXFBFLJFZ" hidden="1">#REF!</definedName>
    <definedName name="BExQ7CB046NVPF9ZXDGA7OXOLSLX" hidden="1">#REF!</definedName>
    <definedName name="BExQ7IWDCGGOO1HTJ97YGO1CK3R9" hidden="1">#REF!</definedName>
    <definedName name="BExQ7JNFIEGS2HKNBALH3Q2N5G7Z" hidden="1">#REF!</definedName>
    <definedName name="BExQ7MY3U2Z1IZ71U5LJUD00VVB4" hidden="1">#REF!</definedName>
    <definedName name="BExQ7XL2Q1GVUFL1F9KK0K0EXMWG" hidden="1">#REF!</definedName>
    <definedName name="BExQ8469L3ZRZ3KYZPYMSJIDL7Y5" hidden="1">#REF!</definedName>
    <definedName name="BExQ84MJB94HL3BWRN50M4NCB6Z0" hidden="1">#REF!</definedName>
    <definedName name="BExQ8583ZE00NW7T9OF11OT9IA14" hidden="1">#REF!</definedName>
    <definedName name="BExQ8A0RPE3IMIFIZLUE7KD2N21W" hidden="1">#REF!</definedName>
    <definedName name="BExQ8ABK6H1ADV2R2OYT8NFFYG2N" hidden="1">#REF!</definedName>
    <definedName name="BExQ8DM90XJ6GCJIK9LC5O82I2TJ" hidden="1">#REF!</definedName>
    <definedName name="BExQ8G0K46ZORA0QVQTDI7Z8LXGF" hidden="1">#REF!</definedName>
    <definedName name="BExQ8O3WEU8HNTTGKTW5T0QSKCLP" hidden="1">#REF!</definedName>
    <definedName name="BExQ8ZCEDBOBJA3D9LDP5TU2WYGR" hidden="1">#REF!</definedName>
    <definedName name="BExQ94LAW6MAQBWY25WTBFV5PPZJ" hidden="1">#REF!</definedName>
    <definedName name="BExQ97QIPOSSRK978N8P234Y1XA4" hidden="1">#REF!</definedName>
    <definedName name="BExQ9E6FBAXTHGF3RXANFIA77GXP" hidden="1">#REF!</definedName>
    <definedName name="BExQ9F2YH4UUCCMQITJ475B3S3NP" hidden="1">#REF!</definedName>
    <definedName name="BExQ9KX9734KIAK7IMRLHCPYDHO2" hidden="1">#REF!</definedName>
    <definedName name="BExQ9L81FF4I7816VTPFBDWVU4CW" hidden="1">#REF!</definedName>
    <definedName name="BExQ9M4E2ACZOWWWP1JJIQO8AHUM" hidden="1">#REF!</definedName>
    <definedName name="BExQ9UTANMJCK7LJ4OQMD6F2Q01L" hidden="1">#REF!</definedName>
    <definedName name="BExQ9ZLYHWABXAA9NJDW8ZS0UQ9P" hidden="1">#REF!</definedName>
    <definedName name="BExQA324HSCK40ENJUT9CS9EC71B" hidden="1">#REF!</definedName>
    <definedName name="BExQA55GY0STSNBWQCWN8E31ZXCS" hidden="1">#REF!</definedName>
    <definedName name="BExQA9HZIN9XEMHEEVHT99UU9Z82" hidden="1">#REF!</definedName>
    <definedName name="BExQAELFYH92K8CJL155181UDORO" hidden="1">#REF!</definedName>
    <definedName name="BExQAG8PP8R5NJKNQD1U4QOSD6X5" hidden="1">#REF!</definedName>
    <definedName name="BExQBDICMZTSA1X73TMHNO4JSFLN" hidden="1">#REF!</definedName>
    <definedName name="BExQBEER6CRCRPSSL61S0OMH57ZA" hidden="1">#REF!</definedName>
    <definedName name="BExQBIGGY5TXI2FJVVZSLZ0LTZYH" hidden="1">#REF!</definedName>
    <definedName name="BExQBM1RUSIQ85LLMM2159BYDPIP" hidden="1">#REF!</definedName>
    <definedName name="BExQBPSOZ47V81YAEURP0NQJNTJH" hidden="1">#REF!</definedName>
    <definedName name="BExQC5TWT21CGBKD0IHAXTIN2QB8" hidden="1">#REF!</definedName>
    <definedName name="BExQC6Q9SQ5IYHWJIFAGAW9FY4ZF" hidden="1">#REF!</definedName>
    <definedName name="BExQC94JL9F5GW4S8DQCAF4WB2DA" hidden="1">#REF!</definedName>
    <definedName name="BExQCKTD8AT0824LGWREXM1B5D1X" hidden="1">#REF!</definedName>
    <definedName name="BExQD571YWOXKR2SX85K5MKQ0AO2" hidden="1">#REF!</definedName>
    <definedName name="BExQDB6VCHN8PNX8EA6JNIEQ2JC2" hidden="1">#REF!</definedName>
    <definedName name="BExQDE1B6U2Q9B73KBENABP71YM1" hidden="1">#REF!</definedName>
    <definedName name="BExQDGQCN7ZW41QDUHOBJUGQAX40" hidden="1">#REF!</definedName>
    <definedName name="BExQEC7BRIJ30PTU3UPFOIP2HPE3" hidden="1">#REF!</definedName>
    <definedName name="BExQEMUA4HEFM4OVO8M8MA8PIAW1" hidden="1">#REF!</definedName>
    <definedName name="BExQEQ4XZQFIKUXNU9H7WE7AMZ1U" hidden="1">#REF!</definedName>
    <definedName name="BExQF1OEB07CRAP6ALNNMJNJ3P2D" hidden="1">#REF!</definedName>
    <definedName name="BExQF9X2AQPFJZTCHTU5PTTR0JAH" hidden="1">#REF!</definedName>
    <definedName name="BExQFC0M9KKFMQKPLPEO2RQDB7MM" hidden="1">#REF!</definedName>
    <definedName name="BExQFEEV7627R8TYZCM28C6V6WHE" hidden="1">#REF!</definedName>
    <definedName name="BExQFEK8NUD04X2OBRA275ADPSDL" hidden="1">#REF!</definedName>
    <definedName name="BExQFGYIWDR4W0YF7XR6E4EWWJ02" hidden="1">#REF!</definedName>
    <definedName name="BExQFPNFKA36IAPS22LAUMBDI4KE" hidden="1">#REF!</definedName>
    <definedName name="BExQFPSWEMA8WBUZ4WK20LR13VSU" hidden="1">#REF!</definedName>
    <definedName name="BExQFVSPOSCCPF1TLJPIWYWYB8A9" hidden="1">#REF!</definedName>
    <definedName name="BExQFWJQXNQAW6LUMOEDS6KMJMYL" hidden="1">#REF!</definedName>
    <definedName name="BExQG8TYRD2G42UA5ZPCRLNKUDMX" hidden="1">#REF!</definedName>
    <definedName name="BExQGO48J9MPCDQ96RBB9UN9AIGT" hidden="1">#REF!</definedName>
    <definedName name="BExQGSBB6MJWDW7AYWA0MSFTXKRR" hidden="1">#REF!</definedName>
    <definedName name="BExQH0UURAJ13AVO5UI04HSRGVYW" hidden="1">#REF!</definedName>
    <definedName name="BExQH6ZZY0NR8SE48PSI9D0CU1TC" hidden="1">#REF!</definedName>
    <definedName name="BExQH9P2MCXAJOVEO4GFQT6MNW22" hidden="1">#REF!</definedName>
    <definedName name="BExQHCZSBYUY8OKKJXFYWKBBM6AH" hidden="1">#REF!</definedName>
    <definedName name="BExQHNS8G4TFKTM0RPSS08EJ9911" hidden="1">#REF!</definedName>
    <definedName name="BExQHPKXZ1K33V2F90NZIQRZYIAW" hidden="1">#REF!</definedName>
    <definedName name="BExQHVF9KD06AG2RXUQJ9X4PVGX4" hidden="1">#REF!</definedName>
    <definedName name="BExQHZBHVN2L4HC7ACTR73T5OCV0" hidden="1">#REF!</definedName>
    <definedName name="BExQI85V9TNLDJT5LTRZS10Y26SG" hidden="1">#REF!</definedName>
    <definedName name="BExQIAPKHVEV8CU1L3TTHJW67FJ5" hidden="1">#REF!</definedName>
    <definedName name="BExQIBB4I3Z6AUU0HYV1DHRS13M4" hidden="1">#REF!</definedName>
    <definedName name="BExQIBWPAXU7HJZLKGJZY3EB7MIS" hidden="1">#REF!</definedName>
    <definedName name="BExQIS8O6R36CI01XRY9ISM99TW9" hidden="1">#REF!</definedName>
    <definedName name="BExQIVJB9MJ25NDUHTCVMSODJY2C" hidden="1">#REF!</definedName>
    <definedName name="BExQJBF7LAX128WR7VTMJC88ZLPG" hidden="1">#REF!</definedName>
    <definedName name="BExQJEVCKX6KZHNCLYXY7D0MX5KN" hidden="1">#REF!</definedName>
    <definedName name="BExQJJYSDX8B0J1QGF2HL071KKA3" hidden="1">#REF!</definedName>
    <definedName name="BExQK1HV6SQQ7CP8H8IUKI9TYXTD" hidden="1">#REF!</definedName>
    <definedName name="BExQK3LE5CSBW1E4H4KHW548FL2R" hidden="1">#REF!</definedName>
    <definedName name="BExQKG6LD6PLNDGNGO9DJXY865BR" hidden="1">#REF!</definedName>
    <definedName name="BExQLE1TOW3A287TQB0AVWENT8O1" hidden="1">#REF!</definedName>
    <definedName name="BExRYOYB4A3E5F6MTROY69LR0PMG" hidden="1">#REF!</definedName>
    <definedName name="BExRYZLA9EW71H4SXQR525S72LLP" hidden="1">#REF!</definedName>
    <definedName name="BExRZ66M8G9FQ0VFP077QSZBSOA5" hidden="1">#REF!</definedName>
    <definedName name="BExRZ8FMQQL46I8AQWU17LRNZD5T" hidden="1">#REF!</definedName>
    <definedName name="BExRZIRRIXRUMZ5GOO95S7460BMP" hidden="1">#REF!</definedName>
    <definedName name="BExRZK9RAHMM0ZLTNSK7A4LDC42D" hidden="1">#REF!</definedName>
    <definedName name="BExRZOGSR69INI6GAEPHDWSNK5Q4" hidden="1">#REF!</definedName>
    <definedName name="BExS0ASQBKRTPDWFK0KUDFOS9LE5" hidden="1">#REF!</definedName>
    <definedName name="BExS0GHQUF6YT0RU3TKDEO8CSJYB" hidden="1">#REF!</definedName>
    <definedName name="BExS0K8IHC45I78DMZBOJ1P13KQA" hidden="1">#REF!</definedName>
    <definedName name="BExS152B2LFCRAUHSLI5T6QRNII0" hidden="1">#REF!</definedName>
    <definedName name="BExS15IJV0WW662NXQUVT3FGP4ST" hidden="1">#REF!</definedName>
    <definedName name="BExS194110MR25BYJI3CJ2EGZ8XT" hidden="1">#REF!</definedName>
    <definedName name="BExS1BNVGNSGD4EP90QL8WXYWZ66" hidden="1">#REF!</definedName>
    <definedName name="BExS1QSGZONUHRK2Y7ET67TLSHJH" hidden="1">#REF!</definedName>
    <definedName name="BExS1UE39N6NCND7MAARSBWXS6HU" hidden="1">#REF!</definedName>
    <definedName name="BExS226HTWL5WVC76MP5A1IBI8WD" hidden="1">#REF!</definedName>
    <definedName name="BExS26OI2QNNAH2WMDD95Z400048" hidden="1">#REF!</definedName>
    <definedName name="BExS2DF6B4ZUF3VZLI4G6LJ3BF38" hidden="1">#REF!</definedName>
    <definedName name="BExS2QB5FS5LYTFYO4BROTWG3OV5" hidden="1">#REF!</definedName>
    <definedName name="BExS2TLU1HONYV6S3ZD9T12D7CIG" hidden="1">#REF!</definedName>
    <definedName name="BExS318UV9I2FXPQQWUKKX00QLPJ" hidden="1">#REF!</definedName>
    <definedName name="BExS3LBS0SMTHALVM4NRI1BAV1NP" hidden="1">#REF!</definedName>
    <definedName name="BExS3MTQ75VBXDGEBURP6YT8RROE" hidden="1">#REF!</definedName>
    <definedName name="BExS3OMGYO0DFN5186UFKEXZ2RX3" hidden="1">#REF!</definedName>
    <definedName name="BExS3SDERJ27OER67TIGOVZU13A2" hidden="1">#REF!</definedName>
    <definedName name="BExS46R5WDNU5KL04FKY5LHJUCB8" hidden="1">#REF!</definedName>
    <definedName name="BExS4ASWKM93XA275AXHYP8AG6SU" hidden="1">#REF!</definedName>
    <definedName name="BExS4JN3Y6SVBKILQK0R9HS45Y52" hidden="1">#REF!</definedName>
    <definedName name="BExS4P6S41O6Z6BED77U3GD9PNH1" hidden="1">#REF!</definedName>
    <definedName name="BExS51H0N51UT0FZOPZRCF1GU063" hidden="1">#REF!</definedName>
    <definedName name="BExS54X72TJFC41FJK72MLRR2OO7" hidden="1">#REF!</definedName>
    <definedName name="BExS59F0PA1V2ZC7S5TN6IT41SXP" hidden="1">#REF!</definedName>
    <definedName name="BExS5DRER9US6NXY9ATYT41KZII3" hidden="1">#REF!</definedName>
    <definedName name="BExS5L3TGB8JVW9ROYWTKYTUPW27" hidden="1">#REF!</definedName>
    <definedName name="BExS6GKQ96EHVLYWNJDWXZXUZW90" hidden="1">#REF!</definedName>
    <definedName name="BExS6ITKSZFRR01YD5B0F676SYN7" hidden="1">#REF!</definedName>
    <definedName name="BExS6N0LI574IAC89EFW6CLTCQ33" hidden="1">#REF!</definedName>
    <definedName name="BExS6WRDBF3ST86ZOBBUL3GTCR11" hidden="1">#REF!</definedName>
    <definedName name="BExS6XNRKR0C3MTA0LV5B60UB908" hidden="1">#REF!</definedName>
    <definedName name="BExS7TKQYLRZGM93UY3ZJZJBQNFJ" hidden="1">#REF!</definedName>
    <definedName name="BExS7Y2LNGVHSIBKC7C3R6X4LDR6" hidden="1">#REF!</definedName>
    <definedName name="BExS81TE0EY44Y3W2M4Z4MGNP5OM" hidden="1">#REF!</definedName>
    <definedName name="BExS81YPDZDVJJVS15HV2HDXAC3Y" hidden="1">#REF!</definedName>
    <definedName name="BExS82PRVNUTEKQZS56YT2DVF6C2" hidden="1">#REF!</definedName>
    <definedName name="BExS8BPG5A0GR5AO1U951NDGGR0L" hidden="1">#REF!</definedName>
    <definedName name="BExS8GSUS17UY50TEM2AWF36BR9Z" hidden="1">#REF!</definedName>
    <definedName name="BExS8HJRBVG0XI6PWA9KTMJZMQXK" hidden="1">#REF!</definedName>
    <definedName name="BExS8R51C8RM2FS6V6IRTYO9GA4A" hidden="1">#REF!</definedName>
    <definedName name="BExS8WDX408F60MH1X9B9UZ2H4R7" hidden="1">#REF!</definedName>
    <definedName name="BExS8Z2W2QEC3MH0BZIYLDFQNUIP" hidden="1">#REF!</definedName>
    <definedName name="BExS92DKGRFFCIA9C0IXDOLO57EP" hidden="1">#REF!</definedName>
    <definedName name="BExS98OB4321YCHLCQ022PXKTT2W" hidden="1">#REF!</definedName>
    <definedName name="BExS9C9N8GFISC6HUERJ0EI06GB2" hidden="1">#REF!</definedName>
    <definedName name="BExS9DX13CACP3J8JDREK30JB1SQ" hidden="1">#REF!</definedName>
    <definedName name="BExS9FPRS2KRRCS33SE6WFNF5GYL" hidden="1">#REF!</definedName>
    <definedName name="BExS9WI0A6PSEB8N9GPXF2Z7MWHM" hidden="1">#REF!</definedName>
    <definedName name="BExSA5HP306TN9XJS0TU619DLRR7" hidden="1">#REF!</definedName>
    <definedName name="BExSAAVWQOOIA6B3JHQVGP08HFEM" hidden="1">#REF!</definedName>
    <definedName name="BExSAFJ3IICU2M7QPVE4ARYMXZKX" hidden="1">#REF!</definedName>
    <definedName name="BExSAH6ID8OHX379UXVNGFO8J6KQ" hidden="1">#REF!</definedName>
    <definedName name="BExSAQBHIXGQRNIRGCJMBXUPCZQA" hidden="1">#REF!</definedName>
    <definedName name="BExSAUTCT4P7JP57NOR9MTX33QJZ" hidden="1">#REF!</definedName>
    <definedName name="BExSAY9CA9TFXQ9M9FBJRGJO9T9E" hidden="1">#REF!</definedName>
    <definedName name="BExSB4JYKQ3MINI7RAYK5M8BLJDC" hidden="1">#REF!</definedName>
    <definedName name="BExSBMOS41ZRLWYLOU29V6Y7YORR" hidden="1">#REF!</definedName>
    <definedName name="BExSBRBXXQMBU1TYDW1BXTEVEPRU" hidden="1">#REF!</definedName>
    <definedName name="BExSC3BJ4SDG83RYI9RE33Q5A79C" hidden="1">#REF!</definedName>
    <definedName name="BExSC54998WTZ21DSL0R8UN0Y9JH" hidden="1">#REF!</definedName>
    <definedName name="BExSC60N7WR9PJSNC9B7ORCX9NGY" hidden="1">#REF!</definedName>
    <definedName name="BExSCE99EZTILTTCE4NJJF96OYYM" hidden="1">#REF!</definedName>
    <definedName name="BExSCHUQZ2HFEWS54X67DIS8OSXZ" hidden="1">#REF!</definedName>
    <definedName name="BExSCOG41SKKG4GYU76WRWW1CTE6" hidden="1">#REF!</definedName>
    <definedName name="BExSCVC9P86YVFMRKKUVRV29MZXZ" hidden="1">#REF!</definedName>
    <definedName name="BExSD233CH4MU9ZMGNRF97ZV7KWU" hidden="1">#REF!</definedName>
    <definedName name="BExSD2U0F3BN6IN9N4R2DTTJG15H" hidden="1">#REF!</definedName>
    <definedName name="BExSD6A6NY15YSMFH51ST6XJY429" hidden="1">#REF!</definedName>
    <definedName name="BExSD9VH6PF6RQ135VOEE08YXPAW" hidden="1">#REF!</definedName>
    <definedName name="BExSDP5Y04WWMX2WWRITWOX8R5I9" hidden="1">#REF!</definedName>
    <definedName name="BExSDSGM203BJTNS9MKCBX453HMD" hidden="1">#REF!</definedName>
    <definedName name="BExSDT20XUFXTDM37M148AXAP7HN" hidden="1">#REF!</definedName>
    <definedName name="BExSEEHK1VLWD7JBV9SVVVIKQZ3I" hidden="1">#REF!</definedName>
    <definedName name="BExSEJKZLX37P3V33TRTFJ30BFRK" hidden="1">#REF!</definedName>
    <definedName name="BExSEP9UVOAI6TMXKNK587PQ3328" hidden="1">#REF!</definedName>
    <definedName name="BExSERZ34ETZF8OI93MYIVZX4RDV" hidden="1">#REF!</definedName>
    <definedName name="BExSF07QFLZCO4P6K6QF05XG7PH1" hidden="1">#REF!</definedName>
    <definedName name="BExSF6T3KOK285HOGMIPIG0235KM" hidden="1">#REF!</definedName>
    <definedName name="BExSFELNPJYUZX393PKWKNNZYV1N" hidden="1">#REF!</definedName>
    <definedName name="BExSFJ8ZAGQ63A4MVMZRQWLVRGQ5" hidden="1">#REF!</definedName>
    <definedName name="BExSFKQRST2S9KXWWLCXYLKSF4G1" hidden="1">#REF!</definedName>
    <definedName name="BExSFYDRRTAZVPXRWUF5PDQ97WFF" hidden="1">#REF!</definedName>
    <definedName name="BExSFZVPFTXA3F0IJ2NGH1GXX9R7" hidden="1">#REF!</definedName>
    <definedName name="BExSG90Q4ZUU2IPGDYOM169NJV9S" hidden="1">#REF!</definedName>
    <definedName name="BExSG9X3DU845PNXYJGGLBQY2UHG" hidden="1">#REF!</definedName>
    <definedName name="BExSGE45J27MDUUNXW7Z8Q33UAON" hidden="1">#REF!</definedName>
    <definedName name="BExSGE9LY91Q0URHB4YAMX0UAMYI" hidden="1">#REF!</definedName>
    <definedName name="BExSGLB2URTLBCKBB4Y885W925F2" hidden="1">#REF!</definedName>
    <definedName name="BExSGOAYG73SFWOPAQV80P710GID" hidden="1">#REF!</definedName>
    <definedName name="BExSGOWJHRW7FWKLO2EHUOOGHNAF" hidden="1">#REF!</definedName>
    <definedName name="BExSGOWJTAP41ZV5Q23H7MI9C76W" hidden="1">#REF!</definedName>
    <definedName name="BExSGR5JQVX2HQ0PKCGZNSSUM1RV" hidden="1">#REF!</definedName>
    <definedName name="BExSGVHX69GJZHD99DKE4RZ042B1" hidden="1">#REF!</definedName>
    <definedName name="BExSGZJO4J4ZO04E2N2ECVYS9DEZ" hidden="1">#REF!</definedName>
    <definedName name="BExSHAHFHS7MMNJR8JPVABRGBVIT" hidden="1">#REF!</definedName>
    <definedName name="BExSHGH88QZWW4RNAX4YKAZ5JEBL" hidden="1">#REF!</definedName>
    <definedName name="BExSHOKK1OO3CX9Z28C58E5J1D9W" hidden="1">#REF!</definedName>
    <definedName name="BExSHQD8KYLTQGDXIRKCHQQ7MKIH" hidden="1">#REF!</definedName>
    <definedName name="BExSHVGPIAHXI97UBLI9G4I4M29F" hidden="1">#REF!</definedName>
    <definedName name="BExSI0K2YL3HTCQAD8A7TR4QCUR6" hidden="1">#REF!</definedName>
    <definedName name="BExSIFUDNRWXWIWNGCCFOOD8WIAZ" hidden="1">#REF!</definedName>
    <definedName name="BExTTWD2PGX3Y9FR5F2MRNLY1DIY" hidden="1">#REF!</definedName>
    <definedName name="BExTTZNS2PBCR93C9IUW49UZ4I6T" hidden="1">#REF!</definedName>
    <definedName name="BExTU2YFQ25JQ6MEMRHHN66VLTPJ" hidden="1">#REF!</definedName>
    <definedName name="BExTU75IOII1V5O0C9X2VAYYVJUG" hidden="1">#REF!</definedName>
    <definedName name="BExTUA5F7V4LUIIAM17J3A8XF3JE" hidden="1">#REF!</definedName>
    <definedName name="BExTUH1JXSR42ND29PHUDF5MDQ9O" hidden="1">#REF!</definedName>
    <definedName name="BExTUJ53ANGZ3H1KDK4CR4Q0OD6P" hidden="1">#REF!</definedName>
    <definedName name="BExTUKXSZBM7C57G6NGLWGU4WOHY" hidden="1">#REF!</definedName>
    <definedName name="BExTUSQCFFYZCDNHWHADBC2E1ZP1" hidden="1">#REF!</definedName>
    <definedName name="BExTUVFGOJEYS28JURA5KHQFDU5J" hidden="1">#REF!</definedName>
    <definedName name="BExTUW10U40QCYGHM5NJ3YR1O5SP" hidden="1">#REF!</definedName>
    <definedName name="BExTUWXFQHINU66YG82BI20ATMB5" hidden="1">#REF!</definedName>
    <definedName name="BExTUY9WNSJ91GV8CP0SKJTEIV82" hidden="1">#REF!</definedName>
    <definedName name="BExTV67VIM8PV6KO253M4DUBJQLC" hidden="1">#REF!</definedName>
    <definedName name="BExTVELZCF2YA5L6F23BYZZR6WHF" hidden="1">#REF!</definedName>
    <definedName name="BExTVGPIQZ99YFXUC8OONUX5BD42" hidden="1">#REF!</definedName>
    <definedName name="BExTVZQLP9VFLEYQ9280W13X7E8K" hidden="1">#REF!</definedName>
    <definedName name="BExTWB4LA1PODQOH4LDTHQKBN16K" hidden="1">#REF!</definedName>
    <definedName name="BExTWI0Q8AWXUA3ZN7I5V3QK2KM1" hidden="1">#REF!</definedName>
    <definedName name="BExTWJTIA3WUW1PUWXAOP9O8NKLZ" hidden="1">#REF!</definedName>
    <definedName name="BExTWW95OX07FNA01WF5MSSSFQLX" hidden="1">#REF!</definedName>
    <definedName name="BExTX476KI0RNB71XI5TYMANSGBG" hidden="1">#REF!</definedName>
    <definedName name="BExTXJ6HBAIXMMWKZTJNFDYVZCAY" hidden="1">#REF!</definedName>
    <definedName name="BExTXT812NQT8GAEGH738U29BI0D" hidden="1">#REF!</definedName>
    <definedName name="BExTXWIP2TFPTQ76NHFOB72NICRZ" hidden="1">#REF!</definedName>
    <definedName name="BExTY5T62H651VC86QM4X7E28JVA" hidden="1">#REF!</definedName>
    <definedName name="BExTYHCJJ2NWRM1RV59FYR41534U" hidden="1">#REF!</definedName>
    <definedName name="BExTYKCEFJ83LZM95M1V7CSFQVEA" hidden="1">#REF!</definedName>
    <definedName name="BExTYPLA9N640MFRJJQPKXT7P88M" hidden="1">#REF!</definedName>
    <definedName name="BExTZ7F71SNTOX4LLZCK5R9VUMIJ" hidden="1">#REF!</definedName>
    <definedName name="BExTZ8X5G9S3PA4FPSNK7T69W7QT" hidden="1">#REF!</definedName>
    <definedName name="BExTZ97Y0RMR8V5BI9F2H4MFB77O" hidden="1">#REF!</definedName>
    <definedName name="BExTZK5PMCAXJL4DUIGL6H9Y8U4C" hidden="1">#REF!</definedName>
    <definedName name="BExTZKB6L5SXV5UN71YVTCBEIGWY" hidden="1">#REF!</definedName>
    <definedName name="BExTZLICVKK4NBJFEGL270GJ2VQO" hidden="1">#REF!</definedName>
    <definedName name="BExTZO2596CBZKPI7YNA1QQNPAIJ" hidden="1">#REF!</definedName>
    <definedName name="BExTZXHXSSXCZ2U1S7LR5UXZOWBQ" hidden="1">#REF!</definedName>
    <definedName name="BExTZY8TDV4U7FQL7O10G6VKWKPJ" hidden="1">#REF!</definedName>
    <definedName name="BExU02QNT4LT7H9JPUC4FXTLVGZT" hidden="1">#REF!</definedName>
    <definedName name="BExU0BFJJQO1HJZKI14QGOQ6JROO" hidden="1">#REF!</definedName>
    <definedName name="BExU0FH5WTGW8MRFUFMDDSMJ6YQ5" hidden="1">#REF!</definedName>
    <definedName name="BExU0GDOIL9U33QGU9ZU3YX3V1I4" hidden="1">#REF!</definedName>
    <definedName name="BExU0HKTO8WJDQDWRTUK5TETM3HS" hidden="1">#REF!</definedName>
    <definedName name="BExU0MTJQPE041ZN7H8UKGV6MZT7" hidden="1">#REF!</definedName>
    <definedName name="BExU0XB6XCXI4SZ92YEUFMW4TAXF" hidden="1">#REF!</definedName>
    <definedName name="BExU0ZUUFYHLUK4M4E8GLGIBBNT0" hidden="1">#REF!</definedName>
    <definedName name="BExU147D6RPG6ZVTSXRKFSVRHSBG" hidden="1">#REF!</definedName>
    <definedName name="BExU16R10W1SOAPNG4CDJ01T7JRE" hidden="1">#REF!</definedName>
    <definedName name="BExU17CKOR3GNIHDNVLH9L1IOJS9" hidden="1">#REF!</definedName>
    <definedName name="BExU1GXUTLRPJN4MRINLAPHSZQFG" hidden="1">#REF!</definedName>
    <definedName name="BExU1IL9AOHFO85BZB6S60DK3N8H" hidden="1">#REF!</definedName>
    <definedName name="BExU1NOPS09CLFZL1O31RAF9BQNQ" hidden="1">#REF!</definedName>
    <definedName name="BExU1PH9MOEX1JZVZ3D5M9DXB191" hidden="1">#REF!</definedName>
    <definedName name="BExU1QZEEKJA35IMEOLOJ3ODX0ZA" hidden="1">#REF!</definedName>
    <definedName name="BExU1VRURIWWVJ95O40WA23LMTJD" hidden="1">#REF!</definedName>
    <definedName name="BExU2M5CK6XK55UIHDVYRXJJJRI4" hidden="1">#REF!</definedName>
    <definedName name="BExU2TXVT25ZTOFQAF6CM53Z1RLF" hidden="1">#REF!</definedName>
    <definedName name="BExU2XZLYIU19G7358W5T9E87AFR" hidden="1">#REF!</definedName>
    <definedName name="BExU3B66MCKJFSKT3HL8B5EJGVX0" hidden="1">#REF!</definedName>
    <definedName name="BExU3CIT6TRML5KUFMRTGIIPSYY3" hidden="1">#REF!</definedName>
    <definedName name="BExU3UNI9NR1RNZR07NSLSZMDOQQ" hidden="1">#REF!</definedName>
    <definedName name="BExU3ZWG0WEWQOH1QULJ9ZMJ0QD5" hidden="1">#REF!</definedName>
    <definedName name="BExU401R18N6XKZKL7CNFOZQCM14" hidden="1">#REF!</definedName>
    <definedName name="BExU42QVGY7TK39W1BIN6CDRG2OE" hidden="1">#REF!</definedName>
    <definedName name="BExU44P2AEX6PD8VC4ISCROUCQSP" hidden="1">#REF!</definedName>
    <definedName name="BExU47OZMS6TCWMEHHF0UCSFLLPI" hidden="1">#REF!</definedName>
    <definedName name="BExU4D36E8TXN0M8KSNGEAFYP4DQ" hidden="1">#REF!</definedName>
    <definedName name="BExU4G31RRVLJ3AC6E1FNEFMXM3O" hidden="1">#REF!</definedName>
    <definedName name="BExU4GDVLPUEWBA4MRYRTQAUNO7B" hidden="1">#REF!</definedName>
    <definedName name="BExU4I148DA7PRCCISLWQ6ABXFK6" hidden="1">#REF!</definedName>
    <definedName name="BExU4L101H2KQHVKCKQ4PBAWZV6K" hidden="1">#REF!</definedName>
    <definedName name="BExU4NA00RRRBGRT6TOB0MXZRCRZ" hidden="1">#REF!</definedName>
    <definedName name="BExU51IFNZXPBDES28457LR8X60M" hidden="1">#REF!</definedName>
    <definedName name="BExU529I6YHVOG83TJHWSILIQU1S" hidden="1">#REF!</definedName>
    <definedName name="BExU57YCIKPRD8QWL6EU0YR3NG3J" hidden="1">#REF!</definedName>
    <definedName name="BExU5906X2EFOC2LL3INGB99DW2J" hidden="1">#REF!</definedName>
    <definedName name="BExU5DSTBWXLN6E59B757KRWRI6E" hidden="1">#REF!</definedName>
    <definedName name="BExU5TDWM8NNDHYPQ7OQODTQ368A" hidden="1">#REF!</definedName>
    <definedName name="BExU5X4OX1V1XHS6WSSORVQPP6Z3" hidden="1">#REF!</definedName>
    <definedName name="BExU5XVPARTFMRYHNUTBKDIL4UJN" hidden="1">#REF!</definedName>
    <definedName name="BExU66KMFBAP8JCVG9VM1RD1TNFF" hidden="1">#REF!</definedName>
    <definedName name="BExU68IOM3CB3TACNAE9565TW7SH" hidden="1">#REF!</definedName>
    <definedName name="BExU6AM82KN21E82HMWVP3LWP9IL" hidden="1">#REF!</definedName>
    <definedName name="BExU6CV7HDWYOB5SF69CI1P3VNMV" hidden="1">#REF!</definedName>
    <definedName name="BExU6FEU1MRHU98R9YOJC5OKUJ6L" hidden="1">#REF!</definedName>
    <definedName name="BExU6KIAJ663Y8W8QMU4HCF183DF" hidden="1">#REF!</definedName>
    <definedName name="BExU6KT19B4PG6SHXFBGBPLM66KT" hidden="1">#REF!</definedName>
    <definedName name="BExU6PAVKIOAIMQ9XQIHHF1SUAGO" hidden="1">#REF!</definedName>
    <definedName name="BExU6WXXC7SSQDMHSLUN5C2V4IYX" hidden="1">#REF!</definedName>
    <definedName name="BExU73387E74XE8A9UKZLZNJYY65" hidden="1">#REF!</definedName>
    <definedName name="BExU76ZHCJM8I7VSICCMSTC33O6U" hidden="1">#REF!</definedName>
    <definedName name="BExU7BBTUF8BQ42DSGM94X5TG5GF" hidden="1">#REF!</definedName>
    <definedName name="BExU7HH4EAHFQHT4AXKGWAWZP3I0" hidden="1">#REF!</definedName>
    <definedName name="BExU7MF1ZVPDHOSMCAXOSYICHZ4I" hidden="1">#REF!</definedName>
    <definedName name="BExU7O2BJ6D5YCKEL6FD2EFCWYRX" hidden="1">#REF!</definedName>
    <definedName name="BExU7Q0JS9YIUKUPNSSAIDK2KJAV" hidden="1">#REF!</definedName>
    <definedName name="BExU80I6AE5OU7P7F5V7HWIZBJ4P" hidden="1">#REF!</definedName>
    <definedName name="BExU86NB26MCPYIISZ36HADONGT2" hidden="1">#REF!</definedName>
    <definedName name="BExU885EZZNSZV3GP298UJ8LB7OL" hidden="1">#REF!</definedName>
    <definedName name="BExU8FSAUP9TUZ1NO9WXK80QPHWV" hidden="1">#REF!</definedName>
    <definedName name="BExU8KFLAN778MBN93NYZB0FV30G" hidden="1">#REF!</definedName>
    <definedName name="BExU8UX9JX3XLB47YZ8GFXE0V7R2" hidden="1">#REF!</definedName>
    <definedName name="BExU91DC3DGKPZD6LTER2IRTF89C" hidden="1">#REF!</definedName>
    <definedName name="BExU96M1J7P9DZQ3S9H0C12KGYTW" hidden="1">#REF!</definedName>
    <definedName name="BExU9F05OR1GZ3057R6UL3WPEIYI" hidden="1">#REF!</definedName>
    <definedName name="BExU9GCSO5YILIKG6VAHN13DL75K" hidden="1">#REF!</definedName>
    <definedName name="BExU9KJOZLO15N11MJVN782NFGJ0" hidden="1">#REF!</definedName>
    <definedName name="BExU9LG29XU2K1GNKRO4438JYQZE" hidden="1">#REF!</definedName>
    <definedName name="BExU9RW36I5Z6JIXUIUB3PJH86LT" hidden="1">#REF!</definedName>
    <definedName name="BExUA28AO7OWDG3H23Q0CL4B7BHW" hidden="1">#REF!</definedName>
    <definedName name="BExUA5O923FFNEBY8BPO1TU3QGBM" hidden="1">#REF!</definedName>
    <definedName name="BExUA6Q4K25VH452AQ3ZIRBCMS61" hidden="1">#REF!</definedName>
    <definedName name="BExUAFV4JMBSM2SKBQL9NHL0NIBS" hidden="1">#REF!</definedName>
    <definedName name="BExUAMWQODKBXMRH1QCMJLJBF8M7" hidden="1">#REF!</definedName>
    <definedName name="BExUAX8WS5OPVLCDXRGKTU2QMTFO" hidden="1">#REF!</definedName>
    <definedName name="BExUB8HLEXSBVPZ5AXNQEK96F1N4" hidden="1">#REF!</definedName>
    <definedName name="BExUBCDVZIEA7YT0LPSMHL5ZSERQ" hidden="1">#REF!</definedName>
    <definedName name="BExUBKXBUCN760QYU7Q8GESBWOQH" hidden="1">#REF!</definedName>
    <definedName name="BExUBL83ED0P076RN9RJ8P1MZ299" hidden="1">#REF!</definedName>
    <definedName name="BExUC623BDYEODBN0N4DO6PJQ7NU" hidden="1">#REF!</definedName>
    <definedName name="BExUC8WH8TCKBB5313JGYYQ1WFLT" hidden="1">#REF!</definedName>
    <definedName name="BExUCFCDK6SPH86I6STXX8X3WMC4" hidden="1">#REF!</definedName>
    <definedName name="BExUCLC6AQ5KR6LXSAXV4QQ8ASVG" hidden="1">#REF!</definedName>
    <definedName name="BExUD4IOJ12X3PJG5WXNNGDRCKAP" hidden="1">#REF!</definedName>
    <definedName name="BExUD9WX9BWK72UWVSLYZJLAY5VY" hidden="1">#REF!</definedName>
    <definedName name="BExUDBEUJH9IACZDBL1VAUWPG0QW" hidden="1">#REF!</definedName>
    <definedName name="BExUDEV0CYVO7Y5IQQBEJ6FUY9S6" hidden="1">#REF!</definedName>
    <definedName name="BExUDWOXQGIZW0EAIIYLQUPXF8YV" hidden="1">#REF!</definedName>
    <definedName name="BExUDXAIC17W1FUU8Z10XUAVB7CS" hidden="1">#REF!</definedName>
    <definedName name="BExUE5OMY7OAJQ9WR8C8HG311ORP" hidden="1">#REF!</definedName>
    <definedName name="BExUEFKOQWXXGRNLAOJV2BJ66UB8" hidden="1">#REF!</definedName>
    <definedName name="BExUEJGX3OQQP5KFRJSRCZ70EI9V" hidden="1">#REF!</definedName>
    <definedName name="BExUEYR71COFS2X8PDNU21IPMQEU" hidden="1">#REF!</definedName>
    <definedName name="BExVPRLJ9I6RX45EDVFSQGCPJSOK" hidden="1">#REF!</definedName>
    <definedName name="BExVRNMS04LBKKFHWTZJVCNXWBQK" hidden="1">#REF!</definedName>
    <definedName name="BExVSL787C8E4HFQZ2NVLT35I2XV" hidden="1">#REF!</definedName>
    <definedName name="BExVSTFTVV14SFGHQUOJL5SQ5TX9" hidden="1">#REF!</definedName>
    <definedName name="BExVT3MPE8LQ5JFN3HQIFKSQ80U4" hidden="1">#REF!</definedName>
    <definedName name="BExVT7TRK3NZHPME2TFBXOF1WBR9" hidden="1">#REF!</definedName>
    <definedName name="BExVT9H0R0T7WGQAAC0HABMG54YM" hidden="1">#REF!</definedName>
    <definedName name="BExVTCMDDEDGLUIMUU6BSFHEWTOP" hidden="1">#REF!</definedName>
    <definedName name="BExVTCMDQMLKRA2NQR72XU6Y54IK" hidden="1">#REF!</definedName>
    <definedName name="BExVTCRV8FQ5U9OYWWL44N6KFNHU" hidden="1">#REF!</definedName>
    <definedName name="BExVTNESHPVG0A0KZ7BRX26MS0PF" hidden="1">#REF!</definedName>
    <definedName name="BExVTTJVTNRSBHBTUZ78WG2JM5MK" hidden="1">#REF!</definedName>
    <definedName name="BExVTXLMYR87BC04D1ERALPUFVPG" hidden="1">#REF!</definedName>
    <definedName name="BExVUL9V3H8ZF6Y72LQBBN639YAA" hidden="1">#REF!</definedName>
    <definedName name="BExVV5T14N2HZIK7HQ4P2KG09U0J" hidden="1">#REF!</definedName>
    <definedName name="BExVV7R410VYLADLX9LNG63ID6H1" hidden="1">#REF!</definedName>
    <definedName name="BExVV93Q3SJRRBETYXNAGBL2GATC" hidden="1">#REF!</definedName>
    <definedName name="BExVVCEED4JEKF59OV0G3T4XFMFO" hidden="1">#REF!</definedName>
    <definedName name="BExVVPFO2J7FMSRPD36909HN4BZJ" hidden="1">#REF!</definedName>
    <definedName name="BExVVQ19AQ3VCARJOC38SF7OYE9Y" hidden="1">#REF!</definedName>
    <definedName name="BExVVQ19TAECID45CS4HXT1RD3AQ" hidden="1">#REF!</definedName>
    <definedName name="BExVW3YV5XGIVJ97UUPDJGJ2P15B" hidden="1">#REF!</definedName>
    <definedName name="BExVW5X571GEYR5SCU1Z2DHKWM79" hidden="1">#REF!</definedName>
    <definedName name="BExVW6YTKA098AF57M4PHNQ54XMH" hidden="1">#REF!</definedName>
    <definedName name="BExVWINKCH0V0NUWH363SMXAZE62" hidden="1">#REF!</definedName>
    <definedName name="BExVWYU8EK669NP172GEIGCTVPPA" hidden="1">#REF!</definedName>
    <definedName name="BExVX3MVJ0GHWPP1EL59ZQNKMX0B" hidden="1">#REF!</definedName>
    <definedName name="BExVX3XN2DRJKL8EDBIG58RYQ36R" hidden="1">#REF!</definedName>
    <definedName name="BExVXDZ63PUART77BBR5SI63TPC6" hidden="1">#REF!</definedName>
    <definedName name="BExVXHKI6LFYMGWISMPACMO247HL" hidden="1">#REF!</definedName>
    <definedName name="BExVXLX2BZ5EF2X6R41BTKRJR1NM" hidden="1">#REF!</definedName>
    <definedName name="BExVY11V7U1SAY4QKYE0PBSPD7LW" hidden="1">#REF!</definedName>
    <definedName name="BExVY1SV37DL5YU59HS4IG3VBCP4" hidden="1">#REF!</definedName>
    <definedName name="BExVY3WFGJKSQA08UF9NCMST928Y" hidden="1">#REF!</definedName>
    <definedName name="BExVY954UOEVQEIC5OFO4NEWVKAQ" hidden="1">#REF!</definedName>
    <definedName name="BExVYHDYIV5397LC02V4FEP8VD6W" hidden="1">#REF!</definedName>
    <definedName name="BExVYOVIZDA18YIQ0A30Q052PCAK" hidden="1">#REF!</definedName>
    <definedName name="BExVYQIXPEM6J4JVP78BRHIC05PV" hidden="1">#REF!</definedName>
    <definedName name="BExVYVGWN7SONLVDH9WJ2F1JS264" hidden="1">#REF!</definedName>
    <definedName name="BExVZ9EO732IK6MNMG17Y1EFTJQC" hidden="1">#REF!</definedName>
    <definedName name="BExVZB1Y5J4UL2LKK0363EU7GIJ1" hidden="1">#REF!</definedName>
    <definedName name="BExVZJQVO5LQ0BJH5JEN5NOBIAF6" hidden="1">#REF!</definedName>
    <definedName name="BExVZNXWS91RD7NXV5NE2R3C8WW7" hidden="1">#REF!</definedName>
    <definedName name="BExW0386REQRCQCVT9BCX80UPTRY" hidden="1">#REF!</definedName>
    <definedName name="BExW04FCJW9DJP3XTXXKGYM4EF7F" hidden="1">#REF!</definedName>
    <definedName name="BExW0FYP4WXY71CYUG40SUBG9UWU" hidden="1">#REF!</definedName>
    <definedName name="BExW0RI61B4VV0ARXTFVBAWRA1C5" hidden="1">#REF!</definedName>
    <definedName name="BExW1BVUYQTKMOR56MW7RVRX4L1L" hidden="1">#REF!</definedName>
    <definedName name="BExW1F1220628FOMTW5UAATHRJHK" hidden="1">#REF!</definedName>
    <definedName name="BExW1TKA0Z9OP2DTG50GZR5EG8C7" hidden="1">#REF!</definedName>
    <definedName name="BExW1U0JLKQ094DW5MMOI8UHO09V" hidden="1">#REF!</definedName>
    <definedName name="BExW1XGJO9MSSBTBT1DNO5PPS0YD" hidden="1">#REF!</definedName>
    <definedName name="BExW283NP9D366XFPXLGSCI5UB0L" hidden="1">#REF!</definedName>
    <definedName name="BExW2H3C8WJSBW5FGTFKVDVJC4CL" hidden="1">#REF!</definedName>
    <definedName name="BExW2MSCKPGF5K3I7TL4KF5ISUOL" hidden="1">#REF!</definedName>
    <definedName name="BExW2SMO90FU9W8DVVES6Q4E6BZR" hidden="1">#REF!</definedName>
    <definedName name="BExW33KL5LGHVRY2G920JLJZ3VCL" hidden="1">#REF!</definedName>
    <definedName name="BExW36V9N91OHCUMGWJQL3I5P4JK" hidden="1">#REF!</definedName>
    <definedName name="BExW3EIBA1J9Q9NA9VCGZGRS8WV7" hidden="1">#REF!</definedName>
    <definedName name="BExW3FEO8FI8N6AGQKYEG4SQVJWB" hidden="1">#REF!</definedName>
    <definedName name="BExW3GB28STOMJUSZEIA7YKYNS4Y" hidden="1">#REF!</definedName>
    <definedName name="BExW3T1K638HT5E0Y8MMK108P5JT" hidden="1">#REF!</definedName>
    <definedName name="BExW4217ZHL9VO39POSTJOD090WU" hidden="1">#REF!</definedName>
    <definedName name="BExW4GPW71EBF8XPS2QGVQHBCDX3" hidden="1">#REF!</definedName>
    <definedName name="BExW4JKC5837JBPCOJV337ZVYYY3" hidden="1">#REF!</definedName>
    <definedName name="BExW4L2ETSP95HOOD8F39U9N2B81" hidden="1">#REF!</definedName>
    <definedName name="BExW4QR9FV9MP5K610THBSM51RYO" hidden="1">#REF!</definedName>
    <definedName name="BExW4Z029R9E19ZENN3WEA3VDAD1" hidden="1">#REF!</definedName>
    <definedName name="BExW5AZNT6IAZGNF2C879ODHY1B8" hidden="1">#REF!</definedName>
    <definedName name="BExW5WPU27WD4NWZOT0ZEJIDLX5J" hidden="1">#REF!</definedName>
    <definedName name="BExW660AV1TUV2XNUPD65RZR3QOO" hidden="1">#REF!</definedName>
    <definedName name="BExW66LVVZK656PQY1257QMHP2AY" hidden="1">#REF!</definedName>
    <definedName name="BExW6EJPHAP1TWT380AZLXNHR22P" hidden="1">#REF!</definedName>
    <definedName name="BExW6G1PJ38H10DVLL8WPQ736OEB" hidden="1">#REF!</definedName>
    <definedName name="BExW794A74Z5F2K8LVQLD6VSKXUE" hidden="1">#REF!</definedName>
    <definedName name="BExW8K0SSIPSKBVP06IJ71600HJZ" hidden="1">#REF!</definedName>
    <definedName name="BExW8NM8DJJESE7GF7VGTO2XO6P1" hidden="1">#REF!</definedName>
    <definedName name="BExW8SPO6RAEYW59858YZY0FOURO" hidden="1">#REF!</definedName>
    <definedName name="BExW8T0GVY3ZYO4ACSBLHS8SH895" hidden="1">#REF!</definedName>
    <definedName name="BExW8YEP73JMMU9HZ08PM4WHJQZ4" hidden="1">#REF!</definedName>
    <definedName name="BExW937AT53OZQRHNWQZ5BVH24IE" hidden="1">#REF!</definedName>
    <definedName name="BExW95LN5N0LYFFVP7GJEGDVDLF0" hidden="1">#REF!</definedName>
    <definedName name="BExW967733Q8RAJOHR2GJ3HO8JIW" hidden="1">#REF!</definedName>
    <definedName name="BExW9POK1KIOI0ALS5MZIKTDIYMA" hidden="1">#REF!</definedName>
    <definedName name="BExW9TVLB7OIHTG98I7I4EXBL61S" hidden="1">#REF!</definedName>
    <definedName name="BExXLDE6PN4ESWT3LXJNQCY94NE4" hidden="1">#REF!</definedName>
    <definedName name="BExXLQVPK2H3IF0NDDA5CT612EUK" hidden="1">#REF!</definedName>
    <definedName name="BExXLR6IO70TYTACKQH9M5PGV24J" hidden="1">#REF!</definedName>
    <definedName name="BExXM065WOLYRYHGHOJE0OOFXA4M" hidden="1">#REF!</definedName>
    <definedName name="BExXM3GUNXVDM82KUR17NNUMQCNI" hidden="1">#REF!</definedName>
    <definedName name="BExXMA28M8SH7MKIGETSDA72WUIZ" hidden="1">#REF!</definedName>
    <definedName name="BExXMOLHIAHDLFSA31PUB36SC3I9" hidden="1">#REF!</definedName>
    <definedName name="BExXMT8T5Z3M2JBQN65X2LKH0YQI" hidden="1">#REF!</definedName>
    <definedName name="BExXN1XNO7H60M9X1E7EVWFJDM5N" hidden="1">#REF!</definedName>
    <definedName name="BExXN22ZOTIW49GPLWFYKVM90FNZ" hidden="1">#REF!</definedName>
    <definedName name="BExXN4C031W9DK73MJHKL8YT1QA8" hidden="1">#REF!</definedName>
    <definedName name="BExXN6QAP8UJQVN4R4BQKPP4QK35" hidden="1">#REF!</definedName>
    <definedName name="BExXNBOA39T2X6Y5Y5GZ5DDNA1AX" hidden="1">#REF!</definedName>
    <definedName name="BExXND6872VJ3M2PGT056WQMWBHD" hidden="1">#REF!</definedName>
    <definedName name="BExXNPM24UN2PGVL9D1TUBFRIKR4" hidden="1">#REF!</definedName>
    <definedName name="BExXNWYB165VO9MHARCL5WLCHWS0" hidden="1">#REF!</definedName>
    <definedName name="BExXO278QHQN8JDK5425EJ615ECC" hidden="1">#REF!</definedName>
    <definedName name="BExXO5HWIR8S8LOZPDSU0P65WXU3" hidden="1">#REF!</definedName>
    <definedName name="BExXOBHOP0WGFHI2Y9AO4L440UVQ" hidden="1">#REF!</definedName>
    <definedName name="BExXOHSAD2NSHOLLMZ2JWA4I3I1R" hidden="1">#REF!</definedName>
    <definedName name="BExXOROCZ7Y92E6BR1W6ZMLKCF7Y" hidden="1">#REF!</definedName>
    <definedName name="BExXP80B5FGA00JCM7UXKPI3PB7Y" hidden="1">#REF!</definedName>
    <definedName name="BExXP85M4WXYVN1UVHUTOEKEG5XS" hidden="1">#REF!</definedName>
    <definedName name="BExXPELOTHOAG0OWILLAH94OZV5J" hidden="1">#REF!</definedName>
    <definedName name="BExXPS31W1VD2NMIE4E37LHVDF0L" hidden="1">#REF!</definedName>
    <definedName name="BExXPZKYEMVF5JOC14HYOOYQK6JK" hidden="1">#REF!</definedName>
    <definedName name="BExXQ89PA10X79WBWOEP1AJX1OQM" hidden="1">#REF!</definedName>
    <definedName name="BExXQCGQGGYSI0LTRVR73MUO50AW" hidden="1">#REF!</definedName>
    <definedName name="BExXQEEXFHDQ8DSRAJSB5ET6J004" hidden="1">#REF!</definedName>
    <definedName name="BExXQH41O5HZAH8BO6HCFY8YC3TU" hidden="1">#REF!</definedName>
    <definedName name="BExXQIRBLQSLAJTFL7224FCFUTKH" hidden="1">#REF!</definedName>
    <definedName name="BExXQJIEF5R3QQ6D8HO3NGPU0IQC" hidden="1">#REF!</definedName>
    <definedName name="BExXQU00K9ER4I1WM7T9J0W1E7ZC" hidden="1">#REF!</definedName>
    <definedName name="BExXQU00KOR7XLM8B13DGJ1MIQDY" hidden="1">#REF!</definedName>
    <definedName name="BExXQXG18PS8HGBOS03OSTQ0KEYC" hidden="1">#REF!</definedName>
    <definedName name="BExXQXQT4OAFQT5B0YB3USDJOJOB" hidden="1">#REF!</definedName>
    <definedName name="BExXR3FSEXAHSXEQNJORWFCPX86N" hidden="1">#REF!</definedName>
    <definedName name="BExXR3W3FKYQBLR299HO9RZ70C43" hidden="1">#REF!</definedName>
    <definedName name="BExXR46U23CRRBV6IZT982MAEQKI" hidden="1">#REF!</definedName>
    <definedName name="BExXR8OKAVX7O70V5IYG2PRKXSTI" hidden="1">#REF!</definedName>
    <definedName name="BExXRA6N6XCLQM6XDV724ZIH6G93" hidden="1">#REF!</definedName>
    <definedName name="BExXRABZ1CNKCG6K1MR6OUFHF7J9" hidden="1">#REF!</definedName>
    <definedName name="BExXRBOFETC0OTJ6WY3VPMFH03VB" hidden="1">#REF!</definedName>
    <definedName name="BExXRD13K1S9Y3JGR7CXSONT7RJZ" hidden="1">#REF!</definedName>
    <definedName name="BExXRIFB4QQ87QIGA9AG0NXP577K" hidden="1">#REF!</definedName>
    <definedName name="BExXRIQ2JF2CVTRDQX2D9SPH7FTN" hidden="1">#REF!</definedName>
    <definedName name="BExXRO4A6VUH1F4XV8N1BRJ4896W" hidden="1">#REF!</definedName>
    <definedName name="BExXRO9N1SNJZGKD90P4K7FU1J0P" hidden="1">#REF!</definedName>
    <definedName name="BExXRV5QP3Z0KAQ1EQT9JYT2FV0L" hidden="1">#REF!</definedName>
    <definedName name="BExXRZ20LZZCW8LVGDK0XETOTSAI" hidden="1">#REF!</definedName>
    <definedName name="BExXRZNM651EJ5HJPGKGTVYLAZQ1" hidden="1">#REF!</definedName>
    <definedName name="BExXS63O4OMWMNXXAODZQFSDG33N" hidden="1">#REF!</definedName>
    <definedName name="BExXSBSP1TOY051HSPEPM0AEIO2M" hidden="1">#REF!</definedName>
    <definedName name="BExXSC8RFK5D68FJD2HI4K66SA6I" hidden="1">#REF!</definedName>
    <definedName name="BExXSNHC88W4UMXEOIOOATJAIKZO" hidden="1">#REF!</definedName>
    <definedName name="BExXSTBS08WIA9TLALV3UQ2Z3MRG" hidden="1">#REF!</definedName>
    <definedName name="BExXSVQ2WOJJ73YEO8Q2FK60V4G8" hidden="1">#REF!</definedName>
    <definedName name="BExXTHLRNL82GN7KZY3TOLO508N7" hidden="1">#REF!</definedName>
    <definedName name="BExXTL72MKEQSQH9L2OTFLU8DM2B" hidden="1">#REF!</definedName>
    <definedName name="BExXTM3M4RTCRSX7VGAXGQNPP668" hidden="1">#REF!</definedName>
    <definedName name="BExXTOCF78J7WY6FOVBRY1N2RBBR" hidden="1">#REF!</definedName>
    <definedName name="BExXTP3GYO6Z9RTKKT10XA0UTV3T" hidden="1">#REF!</definedName>
    <definedName name="BExXTZKZ4CG92ZQLIRKEXXH9BFIR" hidden="1">#REF!</definedName>
    <definedName name="BExXU18EGD05LI4JLOPCWT7IVFWP" hidden="1">#REF!</definedName>
    <definedName name="BExXU4J2BM2964GD5UZHM752Q4NS" hidden="1">#REF!</definedName>
    <definedName name="BExXU6XDTT7RM93KILIDEYPA9XKF" hidden="1">#REF!</definedName>
    <definedName name="BExXU8VLZA7WLPZ3RAQZGNERUD26" hidden="1">#REF!</definedName>
    <definedName name="BExXUB9RSLSCNN5ETLXY72DAPZZM" hidden="1">#REF!</definedName>
    <definedName name="BExXUFRM82XQIN2T8KGLDQL1IBQW" hidden="1">#REF!</definedName>
    <definedName name="BExXUQEQBF6FI240ZGIF9YXZSRAU" hidden="1">#REF!</definedName>
    <definedName name="BExXUYND6EJO7CJ5KRICV4O1JNWK" hidden="1">#REF!</definedName>
    <definedName name="BExXV6FWG4H3S2QEUJZYIXILNGJ7" hidden="1">#REF!</definedName>
    <definedName name="BExXVK87BMMO6LHKV0CFDNIQVIBS" hidden="1">#REF!</definedName>
    <definedName name="BExXVKZ9WXPGL6IVY6T61IDD771I" hidden="1">#REF!</definedName>
    <definedName name="BExXW0K72T1Y8K1I4VZT87UY9S2G" hidden="1">#REF!</definedName>
    <definedName name="BExXW27MMXHXUXX78SDTBE1JYTHT" hidden="1">#REF!</definedName>
    <definedName name="BExXW2YIM2MYBSHRIX0RP9D4PRMN" hidden="1">#REF!</definedName>
    <definedName name="BExXW33YX7I8UBQNNUR9LH4HAFZP" hidden="1">#REF!</definedName>
    <definedName name="BExXW8I0MMESFPKIT2MYOSKNFEWP" hidden="1">#REF!</definedName>
    <definedName name="BExXWBNE4KTFSXKVSRF6WX039WPB" hidden="1">#REF!</definedName>
    <definedName name="BExXWFP5AYE7EHYTJWBZSQ8PQ0YX" hidden="1">#REF!</definedName>
    <definedName name="BExXWQSDKW5ZT4UR8GSV0RY5Y9DD" hidden="1">#REF!</definedName>
    <definedName name="BExXWVFIBQT8OY1O41FRFPFGXQHK" hidden="1">#REF!</definedName>
    <definedName name="BExXWWXHBZHA9J3N8K47F84X0M0L" hidden="1">#REF!</definedName>
    <definedName name="BExXXBM521DL8R4ZX7NZ3DBCUOR5" hidden="1">#REF!</definedName>
    <definedName name="BExXXC7OZI33XZ03NRMEP7VRLQK4" hidden="1">#REF!</definedName>
    <definedName name="BExXXH5N3NKBQ7BCJPJTBF8CYM2Q" hidden="1">#REF!</definedName>
    <definedName name="BExXXKWLM4D541BH6O8GOJMHFHMW" hidden="1">#REF!</definedName>
    <definedName name="BExXXPPA1Q87XPI97X0OXCPBPDON" hidden="1">#REF!</definedName>
    <definedName name="BExXXVUDA98IZTQ6MANKU4MTTDVR" hidden="1">#REF!</definedName>
    <definedName name="BExXXZQNZY6IZI45DJXJK0MQZWA7" hidden="1">#REF!</definedName>
    <definedName name="BExXY5QFG6QP94SFT3935OBM8Y4K" hidden="1">#REF!</definedName>
    <definedName name="BExXY7TYEBFXRYUYIFHTN65RJ8EW" hidden="1">#REF!</definedName>
    <definedName name="BExXYLBHANUXC5FCTDDTGOVD3GQS" hidden="1">#REF!</definedName>
    <definedName name="BExXYMNYAYH3WA2ZCFAYKZID9ZCI" hidden="1">#REF!</definedName>
    <definedName name="BExXYYT12SVN2VDMLVNV4P3ISD8T" hidden="1">#REF!</definedName>
    <definedName name="BExXZEDWUYH25UZMW2QU2RXFILJE" hidden="1">#REF!</definedName>
    <definedName name="BExXZFVV4YB42AZ3H1I40YG3JAPU" hidden="1">#REF!</definedName>
    <definedName name="BExXZHJ9T2JELF12CHHGD54J1B0C" hidden="1">#REF!</definedName>
    <definedName name="BExXZNJ2X1TK2LRK5ZY3MX49H5T7" hidden="1">#REF!</definedName>
    <definedName name="BExXZOVPCEP495TQSON6PSRQ8XCY" hidden="1">#REF!</definedName>
    <definedName name="BExXZXKH7NBARQQAZM69Z57IH1MM" hidden="1">#REF!</definedName>
    <definedName name="BExY07WSDH5QEVM7BJXJK2ZRAI1O" hidden="1">#REF!</definedName>
    <definedName name="BExY0C3UBVC4M59JIRXVQ8OWAJC1" hidden="1">#REF!</definedName>
    <definedName name="BExY0OE8GFHMLLTEAFIOQTOPEVPB" hidden="1">#REF!</definedName>
    <definedName name="BExY0OJHW85S0VKBA8T4HTYPYBOS" hidden="1">#REF!</definedName>
    <definedName name="BExY0T1E034D7XAXNC6F7540LLIE" hidden="1">#REF!</definedName>
    <definedName name="BExY0XTZLHN49J2JH94BYTKBJLT3" hidden="1">#REF!</definedName>
    <definedName name="BExY11FH9TXHERUYGG8FE50U7H7J" hidden="1">#REF!</definedName>
    <definedName name="BExY180UKNW5NIAWD6ZUYTFEH8QS" hidden="1">#REF!</definedName>
    <definedName name="BExY1DPTV4LSY9MEOUGXF8X052NA" hidden="1">#REF!</definedName>
    <definedName name="BExY1GK9ELBEKDD7O6HR6DUO8YGO" hidden="1">#REF!</definedName>
    <definedName name="BExY1NWOXXFV9GGZ3PX444LZ8TVX" hidden="1">#REF!</definedName>
    <definedName name="BExY1UCL0RND63LLSM9X5SFRG117" hidden="1">#REF!</definedName>
    <definedName name="BExY1WAT3937L08HLHIRQHMP2A3H" hidden="1">#REF!</definedName>
    <definedName name="BExY1YEBOSLMID7LURP8QB46AI91" hidden="1">#REF!</definedName>
    <definedName name="BExY2FS4LFX9OHOTQT7SJ2PXAC25" hidden="1">#REF!</definedName>
    <definedName name="BExY2GDPCZPVU0IQ6IJIB1YQQRQ6" hidden="1">#REF!</definedName>
    <definedName name="BExY2GTSZ3VA9TXLY7KW1LIAKJ61" hidden="1">#REF!</definedName>
    <definedName name="BExY2IXBR1SGYZH08T7QHKEFS8HA" hidden="1">#REF!</definedName>
    <definedName name="BExY2Q4B5FUDA5VU4VRUHX327QN0" hidden="1">#REF!</definedName>
    <definedName name="BExY3HOSK7YI364K15OX70AVR6F1" hidden="1">#REF!</definedName>
    <definedName name="BExY3T89AUR83SOAZZ3OMDEJDQ39" hidden="1">#REF!</definedName>
    <definedName name="BExY4MG771JQ84EMIVB6HQGGHZY7" hidden="1">#REF!</definedName>
    <definedName name="BExY4PWCSFB8P3J3TBQB2MD67263" hidden="1">#REF!</definedName>
    <definedName name="BExY4RZW3KK11JLYBA4DWZ92M6LQ" hidden="1">#REF!</definedName>
    <definedName name="BExY4XOVTTNVZ577RLIEC7NZQFIX" hidden="1">#REF!</definedName>
    <definedName name="BExY50JAF5CG01GTHAUS7I4ZLUDC" hidden="1">#REF!</definedName>
    <definedName name="BExY53J7EXFEOFTRNAHLK7IH3ACB" hidden="1">#REF!</definedName>
    <definedName name="BExY5515SJTJS3VM80M3YYR0WF37" hidden="1">#REF!</definedName>
    <definedName name="BExY5515WE39FQ3EG5QHG67V9C0O" hidden="1">#REF!</definedName>
    <definedName name="BExY5986WNAD8NFCPXC9TVLBU4FG" hidden="1">#REF!</definedName>
    <definedName name="BExY5DF9MS25IFNWGJ1YAS5MDN8R" hidden="1">#REF!</definedName>
    <definedName name="BExY5ERVGL3UM2MGT8LJ0XPKTZEK" hidden="1">#REF!</definedName>
    <definedName name="BExY5EX6NJFK8W754ZVZDN5DS04K" hidden="1">#REF!</definedName>
    <definedName name="BExY5S3XD1NJT109CV54IFOHVLQ6" hidden="1">#REF!</definedName>
    <definedName name="BExY5TB2VAI3GHKCPXMCVIOM8B8W" hidden="1">#REF!</definedName>
    <definedName name="BExY6KVS1MMZ2R34PGEFR2BMTU9W" hidden="1">#REF!</definedName>
    <definedName name="BExY6Q9YY7LW745GP7CYOGGSPHGE" hidden="1">#REF!</definedName>
    <definedName name="BExZIA3C8LKJTEH3MKQ57KJH5TA2" hidden="1">#REF!</definedName>
    <definedName name="BExZIIHH3QNQE3GFMHEE4UMHY6WQ" hidden="1">#REF!</definedName>
    <definedName name="BExZIYO22G5UXOB42GDLYGVRJ6U7" hidden="1">#REF!</definedName>
    <definedName name="BExZJ7I9T8XU4MZRKJ1VVU76V2LZ" hidden="1">#REF!</definedName>
    <definedName name="BExZJMY170JCUU1RWASNZ1HJPRTA" hidden="1">#REF!</definedName>
    <definedName name="BExZJOQR77H0P4SUKVYACDCFBBXO" hidden="1">#REF!</definedName>
    <definedName name="BExZJS6RG34ODDY9HMZ0O34MEMSB" hidden="1">#REF!</definedName>
    <definedName name="BExZK34NR4BAD7HJAP7SQ926UQP3" hidden="1">#REF!</definedName>
    <definedName name="BExZK3FGPHH5H771U7D5XY7XBS6E" hidden="1">#REF!</definedName>
    <definedName name="BExZK7RUIIMRTV84HHMO9480D642" hidden="1">#REF!</definedName>
    <definedName name="BExZKHYORG3O8C772XPFHM1N8T80" hidden="1">#REF!</definedName>
    <definedName name="BExZKJRF2IRR57DG9CLC7MSHWNNN" hidden="1">#REF!</definedName>
    <definedName name="BExZKV5GYXO0X760SBD9TWTIQHGI" hidden="1">#REF!</definedName>
    <definedName name="BExZL6E4YVXRUN7ZGF2BIGIXFR8K" hidden="1">#REF!</definedName>
    <definedName name="BExZLGVLMKTPFXG42QYT0PO81G7F" hidden="1">#REF!</definedName>
    <definedName name="BExZLKMK7LRK14S09WLMH7MXSQXM" hidden="1">#REF!</definedName>
    <definedName name="BExZM7JVLG0W8EG5RBU915U3SKBY" hidden="1">#REF!</definedName>
    <definedName name="BExZM85FOVUFF110XMQ9O2ODSJUK" hidden="1">#REF!</definedName>
    <definedName name="BExZMF1MMTZ1TA14PZ8ASSU2CBSP" hidden="1">#REF!</definedName>
    <definedName name="BExZMKL5YQZD7F0FUCSVFGLPFK52" hidden="1">#REF!</definedName>
    <definedName name="BExZMOC3VNZALJM71X2T6FV91GTB" hidden="1">#REF!</definedName>
    <definedName name="BExZMXH39OB0I43XEL3K11U3G9PM" hidden="1">#REF!</definedName>
    <definedName name="BExZMZQ3RBKDHT5GLFNLS52OSJA0" hidden="1">#REF!</definedName>
    <definedName name="BExZN2F7Y2J2L2LN5WZRG949MS4A" hidden="1">#REF!</definedName>
    <definedName name="BExZN59MANAYGTY7X2AY1KNVPO0G" hidden="1">#REF!</definedName>
    <definedName name="BExZN847WUWKRYTZWG9TCQZJS3OL" hidden="1">#REF!</definedName>
    <definedName name="BExZNH3VISFF4NQI11BZDP5IQ7VG" hidden="1">#REF!</definedName>
    <definedName name="BExZNJYCFYVMAOI62GB2BABK1ELE" hidden="1">#REF!</definedName>
    <definedName name="BExZNV707LIU6Z5H6QI6H67LHTI1" hidden="1">#REF!</definedName>
    <definedName name="BExZNVCBKB930QQ9QW7KSGOZ0V1M" hidden="1">#REF!</definedName>
    <definedName name="BExZNW8QJ18X0RSGFDWAE9ZSDX39" hidden="1">#REF!</definedName>
    <definedName name="BExZNZDWRS6Q40L8OCWFEIVI0A1O" hidden="1">#REF!</definedName>
    <definedName name="BExZOBO9NYLGVJQ31LVQ9XS2ZT4N" hidden="1">#REF!</definedName>
    <definedName name="BExZOBOAO0PSV1JH0Q8H8LFCVNH9" hidden="1">#REF!</definedName>
    <definedName name="BExZOETNB1CJ3Y2RKLI1ZK0S8Z6H" hidden="1">#REF!</definedName>
    <definedName name="BExZOL9K1RUXBTLZ6FJ65BIE9G5R" hidden="1">#REF!</definedName>
    <definedName name="BExZOREMVSK4E5VSWM838KHUB8AI" hidden="1">#REF!</definedName>
    <definedName name="BExZOVR745T5P1KS9NV2PXZPZVRG" hidden="1">#REF!</definedName>
    <definedName name="BExZOZSWGLSY2XYVRIS6VSNJDSGD" hidden="1">#REF!</definedName>
    <definedName name="BExZP7AIJKLM6C6CSUIIFAHFBNX2" hidden="1">#REF!</definedName>
    <definedName name="BExZPQ0XY507N8FJMVPKCTK8HC9H" hidden="1">#REF!</definedName>
    <definedName name="BExZQ37OVBR25U32CO2YYVPZOMR5" hidden="1">#REF!</definedName>
    <definedName name="BExZQ3IHNAFF2HI20IH754T349LH" hidden="1">#REF!</definedName>
    <definedName name="BExZQ3NT7H06VO0AR48WHZULZB93" hidden="1">#REF!</definedName>
    <definedName name="BExZQ7PJU07SEJMDX18U9YVDC2GU" hidden="1">#REF!</definedName>
    <definedName name="BExZQIHTGHK7OOI2Y2PN3JYBY82I" hidden="1">#REF!</definedName>
    <definedName name="BExZQJJMGU5MHQOILGXGJPAQI5XI" hidden="1">#REF!</definedName>
    <definedName name="BExZQT4X667L4LR7BMPQAFS147OI" hidden="1">#REF!</definedName>
    <definedName name="BExZQXBYEBN28QUH1KOVW6KKA5UM" hidden="1">#REF!</definedName>
    <definedName name="BExZQZKT146WEN8FTVZ7Y5TSB8L5" hidden="1">#REF!</definedName>
    <definedName name="BExZR485AKBH93YZ08CMUC3WROED" hidden="1">#REF!</definedName>
    <definedName name="BExZR7TL98P2PPUVGIZYR5873DWW" hidden="1">#REF!</definedName>
    <definedName name="BExZRGD1603X5ACFALUUDKCD7X48" hidden="1">#REF!</definedName>
    <definedName name="BExZRP1X6UVLN1UOLHH5VF4STP1O" hidden="1">#REF!</definedName>
    <definedName name="BExZRQ930U6OCYNV00CH5I0Q4LPE" hidden="1">#REF!</definedName>
    <definedName name="BExZRW8W514W8OZ72YBONYJ64GXF" hidden="1">#REF!</definedName>
    <definedName name="BExZRWJP2BUVFJPO8U8ATQEP0LZU" hidden="1">#REF!</definedName>
    <definedName name="BExZS2OY9JTSSP01ZQ6V2T2LO5R9" hidden="1">#REF!</definedName>
    <definedName name="BExZS76SFN05U0LGEPNPS4V1IMOM" hidden="1">#REF!</definedName>
    <definedName name="BExZSI9USDLZAN8LI8M4YYQL24GZ" hidden="1">#REF!</definedName>
    <definedName name="BExZSS0LA2JY4ZLJ1Z5YCMLJJZCH" hidden="1">#REF!</definedName>
    <definedName name="BExZTAQV2QVSZY5Y3VCCWUBSBW9P" hidden="1">#REF!</definedName>
    <definedName name="BExZTHSI2FX56PWRSNX9H5EWTZFO" hidden="1">#REF!</definedName>
    <definedName name="BExZTJL3HVBFY139H6CJHEQCT1EL" hidden="1">#REF!</definedName>
    <definedName name="BExZTLOL8OPABZI453E0KVNA1GJS" hidden="1">#REF!</definedName>
    <definedName name="BExZTT6J3X0TOX0ZY6YPLUVMCW9X" hidden="1">#REF!</definedName>
    <definedName name="BExZTW6ECBRA0BBITWBQ8R93RMCL" hidden="1">#REF!</definedName>
    <definedName name="BExZU2BHYAOKSCBM3C5014ZF6IXS" hidden="1">#REF!</definedName>
    <definedName name="BExZU2RMJTXOCS0ROPMYPE6WTD87" hidden="1">#REF!</definedName>
    <definedName name="BExZUF7G8FENTJKH9R1XUWXM6CWD" hidden="1">#REF!</definedName>
    <definedName name="BExZUNARUJBIZ08VCAV3GEVBIR3D" hidden="1">#REF!</definedName>
    <definedName name="BExZUSZT5496UMBP4LFSLTR1GVEW" hidden="1">#REF!</definedName>
    <definedName name="BExZUT54340I38GVCV79EL116WR0" hidden="1">#REF!</definedName>
    <definedName name="BExZUV3ACAZABSMZYGVC7ZNEVMZM" hidden="1">#REF!</definedName>
    <definedName name="BExZUYDULCX65H9OZ9JHPBNKF3MI" hidden="1">#REF!</definedName>
    <definedName name="BExZV2QD5ZDK3AGDRULLA7JB46C3" hidden="1">#REF!</definedName>
    <definedName name="BExZVBQ29OM0V8XAL3HL0JIM0MMU" hidden="1">#REF!</definedName>
    <definedName name="BExZVEPYS6HYXG8RN9GMWZTHDEMK" hidden="1">#REF!</definedName>
    <definedName name="BExZVLM4T9ORS4ZWHME46U4Q103C" hidden="1">#REF!</definedName>
    <definedName name="BExZVM7OZWPPRH5YQW50EYMMIW1A" hidden="1">#REF!</definedName>
    <definedName name="BExZVPYGX2C5OSHMZ6F0KBKZ6B1S" hidden="1">#REF!</definedName>
    <definedName name="BExZW5UARC8W9AQNLJX2I5WQWS5F" hidden="1">#REF!</definedName>
    <definedName name="BExZW7HRGN6A9YS41KI2B2UUMJ7X" hidden="1">#REF!</definedName>
    <definedName name="BExZW8ZPNV43UXGOT98FDNIBQHZY" hidden="1">#REF!</definedName>
    <definedName name="BExZWKZ5N3RDXU8MZ8HQVYYD8O0F" hidden="1">#REF!</definedName>
    <definedName name="BExZWSMC9T48W74GFGQCIUJ8ZPP3" hidden="1">#REF!</definedName>
    <definedName name="BExZWTO72LGNUTF5DW85MQKXFW11" hidden="1">#REF!</definedName>
    <definedName name="BExZWUF2V4HY3HI8JN9ZVPRWK1H3" hidden="1">#REF!</definedName>
    <definedName name="BExZWX45URTK9KYDJHEXL1OTZ833" hidden="1">#REF!</definedName>
    <definedName name="BExZX0EWQEZO86WDAD9A4EAEZ012" hidden="1">#REF!</definedName>
    <definedName name="BExZX2T6ZT2DZLYSDJJBPVIT5OK2" hidden="1">#REF!</definedName>
    <definedName name="BExZXOJDELULNLEH7WG0OYJT0NJ4" hidden="1">#REF!</definedName>
    <definedName name="BExZXOOTRNUK8LGEAZ8ZCFW9KXQ1" hidden="1">#REF!</definedName>
    <definedName name="BExZXT6JOXNKEDU23DKL8XZAJZIH" hidden="1">#REF!</definedName>
    <definedName name="BExZXUTYW1HWEEZ1LIX4OQWC7HL1" hidden="1">#REF!</definedName>
    <definedName name="BExZXY4NKQL9QD76YMQJ15U1C2G8" hidden="1">#REF!</definedName>
    <definedName name="BExZXYQ7U5G08FQGUIGYT14QCBOF" hidden="1">#REF!</definedName>
    <definedName name="BExZY02V77YJBMODJSWZOYCMPS5X" hidden="1">#REF!</definedName>
    <definedName name="BExZY49QRZIR6CA41LFA9LM6EULU" hidden="1">#REF!</definedName>
    <definedName name="BExZZ2FQA9A8C7CJKMEFQ9VPSLCE" hidden="1">#REF!</definedName>
    <definedName name="BExZZCHAVHW8C2H649KRGVQ0WVRT" hidden="1">#REF!</definedName>
    <definedName name="BExZZTK54OTLF2YB68BHGOS27GEN" hidden="1">#REF!</definedName>
    <definedName name="BExZZXB3JQQG4SIZS4MRU6NNW7HI" hidden="1">#REF!</definedName>
    <definedName name="BExZZZEMIIFKMLLV4DJKX5TB9R5V" hidden="1">#REF!</definedName>
    <definedName name="BG_Del" hidden="1">15</definedName>
    <definedName name="BG_Ins" hidden="1">4</definedName>
    <definedName name="BG_Mod" hidden="1">6</definedName>
    <definedName name="BLPH4" hidden="1">#REF!</definedName>
    <definedName name="BNE_MESSAGES_HIDDEN" hidden="1">#REF!</definedName>
    <definedName name="budget" hidden="1">{#N/A,#N/A,FALSE,"COVER1.XLS ";#N/A,#N/A,FALSE,"RACT1.XLS";#N/A,#N/A,FALSE,"RACT2.XLS";#N/A,#N/A,FALSE,"ECCMP";#N/A,#N/A,FALSE,"WELDER.XLS"}</definedName>
    <definedName name="budget_1" hidden="1">{#N/A,#N/A,FALSE,"COVER1.XLS ";#N/A,#N/A,FALSE,"RACT1.XLS";#N/A,#N/A,FALSE,"RACT2.XLS";#N/A,#N/A,FALSE,"ECCMP";#N/A,#N/A,FALSE,"WELDER.XLS"}</definedName>
    <definedName name="budget_2" hidden="1">{#N/A,#N/A,FALSE,"COVER1.XLS ";#N/A,#N/A,FALSE,"RACT1.XLS";#N/A,#N/A,FALSE,"RACT2.XLS";#N/A,#N/A,FALSE,"ECCMP";#N/A,#N/A,FALSE,"WELDER.XLS"}</definedName>
    <definedName name="budget_3" hidden="1">{#N/A,#N/A,FALSE,"COVER1.XLS ";#N/A,#N/A,FALSE,"RACT1.XLS";#N/A,#N/A,FALSE,"RACT2.XLS";#N/A,#N/A,FALSE,"ECCMP";#N/A,#N/A,FALSE,"WELDER.XLS"}</definedName>
    <definedName name="budget_4" hidden="1">{#N/A,#N/A,FALSE,"COVER1.XLS ";#N/A,#N/A,FALSE,"RACT1.XLS";#N/A,#N/A,FALSE,"RACT2.XLS";#N/A,#N/A,FALSE,"ECCMP";#N/A,#N/A,FALSE,"WELDER.XLS"}</definedName>
    <definedName name="budget_5" hidden="1">{#N/A,#N/A,FALSE,"COVER1.XLS ";#N/A,#N/A,FALSE,"RACT1.XLS";#N/A,#N/A,FALSE,"RACT2.XLS";#N/A,#N/A,FALSE,"ECCMP";#N/A,#N/A,FALSE,"WELDER.XLS"}</definedName>
    <definedName name="capex_budget" hidden="1">{#N/A,#N/A,FALSE,"Title";#N/A,#N/A,FALSE,"Corp b sheet";#N/A,#N/A,FALSE,"MODIFIED Pl";#N/A,#N/A,FALSE,"Balance Sheet";#N/A,#N/A,FALSE,"Profit and Loss";#N/A,#N/A,FALSE,"Supplement info";#N/A,#N/A,FALSE,"Cashflow";#N/A,#N/A,FALSE,"Asspc Co - Inv Schedule";#N/A,#N/A,FALSE,"kpi"}</definedName>
    <definedName name="capex_budget_1" hidden="1">{#N/A,#N/A,FALSE,"Title";#N/A,#N/A,FALSE,"Corp b sheet";#N/A,#N/A,FALSE,"MODIFIED Pl";#N/A,#N/A,FALSE,"Balance Sheet";#N/A,#N/A,FALSE,"Profit and Loss";#N/A,#N/A,FALSE,"Supplement info";#N/A,#N/A,FALSE,"Cashflow";#N/A,#N/A,FALSE,"Asspc Co - Inv Schedule";#N/A,#N/A,FALSE,"kpi"}</definedName>
    <definedName name="capex_budget_2" hidden="1">{#N/A,#N/A,FALSE,"Title";#N/A,#N/A,FALSE,"Corp b sheet";#N/A,#N/A,FALSE,"MODIFIED Pl";#N/A,#N/A,FALSE,"Balance Sheet";#N/A,#N/A,FALSE,"Profit and Loss";#N/A,#N/A,FALSE,"Supplement info";#N/A,#N/A,FALSE,"Cashflow";#N/A,#N/A,FALSE,"Asspc Co - Inv Schedule";#N/A,#N/A,FALSE,"kpi"}</definedName>
    <definedName name="capex_budget_3" hidden="1">{#N/A,#N/A,FALSE,"Title";#N/A,#N/A,FALSE,"Corp b sheet";#N/A,#N/A,FALSE,"MODIFIED Pl";#N/A,#N/A,FALSE,"Balance Sheet";#N/A,#N/A,FALSE,"Profit and Loss";#N/A,#N/A,FALSE,"Supplement info";#N/A,#N/A,FALSE,"Cashflow";#N/A,#N/A,FALSE,"Asspc Co - Inv Schedule";#N/A,#N/A,FALSE,"kpi"}</definedName>
    <definedName name="capex_budget_4" hidden="1">{#N/A,#N/A,FALSE,"Title";#N/A,#N/A,FALSE,"Corp b sheet";#N/A,#N/A,FALSE,"MODIFIED Pl";#N/A,#N/A,FALSE,"Balance Sheet";#N/A,#N/A,FALSE,"Profit and Loss";#N/A,#N/A,FALSE,"Supplement info";#N/A,#N/A,FALSE,"Cashflow";#N/A,#N/A,FALSE,"Asspc Co - Inv Schedule";#N/A,#N/A,FALSE,"kpi"}</definedName>
    <definedName name="capex_budget_5" hidden="1">{#N/A,#N/A,FALSE,"Title";#N/A,#N/A,FALSE,"Corp b sheet";#N/A,#N/A,FALSE,"MODIFIED Pl";#N/A,#N/A,FALSE,"Balance Sheet";#N/A,#N/A,FALSE,"Profit and Loss";#N/A,#N/A,FALSE,"Supplement info";#N/A,#N/A,FALSE,"Cashflow";#N/A,#N/A,FALSE,"Asspc Co - Inv Schedule";#N/A,#N/A,FALSE,"kpi"}</definedName>
    <definedName name="capex_budget1" hidden="1">{#N/A,#N/A,FALSE,"Title";#N/A,#N/A,FALSE,"Corp b sheet";#N/A,#N/A,FALSE,"MODIFIED Pl";#N/A,#N/A,FALSE,"Balance Sheet";#N/A,#N/A,FALSE,"Profit and Loss";#N/A,#N/A,FALSE,"Supplement info";#N/A,#N/A,FALSE,"Cashflow";#N/A,#N/A,FALSE,"Asspc Co - Inv Schedule";#N/A,#N/A,FALSE,"kpi"}</definedName>
    <definedName name="capex_budget1_1" hidden="1">{#N/A,#N/A,FALSE,"Title";#N/A,#N/A,FALSE,"Corp b sheet";#N/A,#N/A,FALSE,"MODIFIED Pl";#N/A,#N/A,FALSE,"Balance Sheet";#N/A,#N/A,FALSE,"Profit and Loss";#N/A,#N/A,FALSE,"Supplement info";#N/A,#N/A,FALSE,"Cashflow";#N/A,#N/A,FALSE,"Asspc Co - Inv Schedule";#N/A,#N/A,FALSE,"kpi"}</definedName>
    <definedName name="capex_budget1_2" hidden="1">{#N/A,#N/A,FALSE,"Title";#N/A,#N/A,FALSE,"Corp b sheet";#N/A,#N/A,FALSE,"MODIFIED Pl";#N/A,#N/A,FALSE,"Balance Sheet";#N/A,#N/A,FALSE,"Profit and Loss";#N/A,#N/A,FALSE,"Supplement info";#N/A,#N/A,FALSE,"Cashflow";#N/A,#N/A,FALSE,"Asspc Co - Inv Schedule";#N/A,#N/A,FALSE,"kpi"}</definedName>
    <definedName name="capex_budget1_3" hidden="1">{#N/A,#N/A,FALSE,"Title";#N/A,#N/A,FALSE,"Corp b sheet";#N/A,#N/A,FALSE,"MODIFIED Pl";#N/A,#N/A,FALSE,"Balance Sheet";#N/A,#N/A,FALSE,"Profit and Loss";#N/A,#N/A,FALSE,"Supplement info";#N/A,#N/A,FALSE,"Cashflow";#N/A,#N/A,FALSE,"Asspc Co - Inv Schedule";#N/A,#N/A,FALSE,"kpi"}</definedName>
    <definedName name="capex_budget1_4" hidden="1">{#N/A,#N/A,FALSE,"Title";#N/A,#N/A,FALSE,"Corp b sheet";#N/A,#N/A,FALSE,"MODIFIED Pl";#N/A,#N/A,FALSE,"Balance Sheet";#N/A,#N/A,FALSE,"Profit and Loss";#N/A,#N/A,FALSE,"Supplement info";#N/A,#N/A,FALSE,"Cashflow";#N/A,#N/A,FALSE,"Asspc Co - Inv Schedule";#N/A,#N/A,FALSE,"kpi"}</definedName>
    <definedName name="capex_budget1_5" hidden="1">{#N/A,#N/A,FALSE,"Title";#N/A,#N/A,FALSE,"Corp b sheet";#N/A,#N/A,FALSE,"MODIFIED Pl";#N/A,#N/A,FALSE,"Balance Sheet";#N/A,#N/A,FALSE,"Profit and Loss";#N/A,#N/A,FALSE,"Supplement info";#N/A,#N/A,FALSE,"Cashflow";#N/A,#N/A,FALSE,"Asspc Co - Inv Schedule";#N/A,#N/A,FALSE,"kpi"}</definedName>
    <definedName name="CASF" hidden="1">[6]COMPLEXALL!#REF!</definedName>
    <definedName name="CashflowRO_Codes" hidden="1">#REF!</definedName>
    <definedName name="CashflowRO_Details" hidden="1">#REF!</definedName>
    <definedName name="cbu" hidden="1">{#N/A,#N/A,FALSE,"COVER.XLS";#N/A,#N/A,FALSE,"RACT1.XLS";#N/A,#N/A,FALSE,"RACT2.XLS";#N/A,#N/A,FALSE,"ECCMP";#N/A,#N/A,FALSE,"WELDER.XLS"}</definedName>
    <definedName name="cbu_1" hidden="1">{#N/A,#N/A,FALSE,"COVER.XLS";#N/A,#N/A,FALSE,"RACT1.XLS";#N/A,#N/A,FALSE,"RACT2.XLS";#N/A,#N/A,FALSE,"ECCMP";#N/A,#N/A,FALSE,"WELDER.XLS"}</definedName>
    <definedName name="cbu_1_1" hidden="1">{#N/A,#N/A,FALSE,"COVER.XLS";#N/A,#N/A,FALSE,"RACT1.XLS";#N/A,#N/A,FALSE,"RACT2.XLS";#N/A,#N/A,FALSE,"ECCMP";#N/A,#N/A,FALSE,"WELDER.XLS"}</definedName>
    <definedName name="cbu_1_2" hidden="1">{#N/A,#N/A,FALSE,"COVER.XLS";#N/A,#N/A,FALSE,"RACT1.XLS";#N/A,#N/A,FALSE,"RACT2.XLS";#N/A,#N/A,FALSE,"ECCMP";#N/A,#N/A,FALSE,"WELDER.XLS"}</definedName>
    <definedName name="cbu_1_3" hidden="1">{#N/A,#N/A,FALSE,"COVER.XLS";#N/A,#N/A,FALSE,"RACT1.XLS";#N/A,#N/A,FALSE,"RACT2.XLS";#N/A,#N/A,FALSE,"ECCMP";#N/A,#N/A,FALSE,"WELDER.XLS"}</definedName>
    <definedName name="cbu_1_4" hidden="1">{#N/A,#N/A,FALSE,"COVER.XLS";#N/A,#N/A,FALSE,"RACT1.XLS";#N/A,#N/A,FALSE,"RACT2.XLS";#N/A,#N/A,FALSE,"ECCMP";#N/A,#N/A,FALSE,"WELDER.XLS"}</definedName>
    <definedName name="cbu_1_5" hidden="1">{#N/A,#N/A,FALSE,"COVER.XLS";#N/A,#N/A,FALSE,"RACT1.XLS";#N/A,#N/A,FALSE,"RACT2.XLS";#N/A,#N/A,FALSE,"ECCMP";#N/A,#N/A,FALSE,"WELDER.XLS"}</definedName>
    <definedName name="cbu_2" hidden="1">{#N/A,#N/A,FALSE,"COVER.XLS";#N/A,#N/A,FALSE,"RACT1.XLS";#N/A,#N/A,FALSE,"RACT2.XLS";#N/A,#N/A,FALSE,"ECCMP";#N/A,#N/A,FALSE,"WELDER.XLS"}</definedName>
    <definedName name="cbu_2_1" hidden="1">{#N/A,#N/A,FALSE,"COVER.XLS";#N/A,#N/A,FALSE,"RACT1.XLS";#N/A,#N/A,FALSE,"RACT2.XLS";#N/A,#N/A,FALSE,"ECCMP";#N/A,#N/A,FALSE,"WELDER.XLS"}</definedName>
    <definedName name="cbu_2_2" hidden="1">{#N/A,#N/A,FALSE,"COVER.XLS";#N/A,#N/A,FALSE,"RACT1.XLS";#N/A,#N/A,FALSE,"RACT2.XLS";#N/A,#N/A,FALSE,"ECCMP";#N/A,#N/A,FALSE,"WELDER.XLS"}</definedName>
    <definedName name="cbu_2_3" hidden="1">{#N/A,#N/A,FALSE,"COVER.XLS";#N/A,#N/A,FALSE,"RACT1.XLS";#N/A,#N/A,FALSE,"RACT2.XLS";#N/A,#N/A,FALSE,"ECCMP";#N/A,#N/A,FALSE,"WELDER.XLS"}</definedName>
    <definedName name="cbu_2_4" hidden="1">{#N/A,#N/A,FALSE,"COVER.XLS";#N/A,#N/A,FALSE,"RACT1.XLS";#N/A,#N/A,FALSE,"RACT2.XLS";#N/A,#N/A,FALSE,"ECCMP";#N/A,#N/A,FALSE,"WELDER.XLS"}</definedName>
    <definedName name="cbu_2_5" hidden="1">{#N/A,#N/A,FALSE,"COVER.XLS";#N/A,#N/A,FALSE,"RACT1.XLS";#N/A,#N/A,FALSE,"RACT2.XLS";#N/A,#N/A,FALSE,"ECCMP";#N/A,#N/A,FALSE,"WELDER.XLS"}</definedName>
    <definedName name="cbu_3" hidden="1">{#N/A,#N/A,FALSE,"COVER.XLS";#N/A,#N/A,FALSE,"RACT1.XLS";#N/A,#N/A,FALSE,"RACT2.XLS";#N/A,#N/A,FALSE,"ECCMP";#N/A,#N/A,FALSE,"WELDER.XLS"}</definedName>
    <definedName name="cbu_4" hidden="1">{#N/A,#N/A,FALSE,"COVER.XLS";#N/A,#N/A,FALSE,"RACT1.XLS";#N/A,#N/A,FALSE,"RACT2.XLS";#N/A,#N/A,FALSE,"ECCMP";#N/A,#N/A,FALSE,"WELDER.XLS"}</definedName>
    <definedName name="cbu_5" hidden="1">{#N/A,#N/A,FALSE,"COVER.XLS";#N/A,#N/A,FALSE,"RACT1.XLS";#N/A,#N/A,FALSE,"RACT2.XLS";#N/A,#N/A,FALSE,"ECCMP";#N/A,#N/A,FALSE,"WELDER.XLS"}</definedName>
    <definedName name="cc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cc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cc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cc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cc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cc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cd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d_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d_1_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d_1_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d_1_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d_1_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d_1_5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d_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d_2_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d_2_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d_2_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d_2_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d_2_5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d_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d_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d_5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du" hidden="1">{#N/A,#N/A,FALSE,"COVER.XLS";#N/A,#N/A,FALSE,"RACT1.XLS";#N/A,#N/A,FALSE,"RACT2.XLS";#N/A,#N/A,FALSE,"ECCMP";#N/A,#N/A,FALSE,"WELDER.XLS"}</definedName>
    <definedName name="cdu_1" hidden="1">{#N/A,#N/A,FALSE,"COVER.XLS";#N/A,#N/A,FALSE,"RACT1.XLS";#N/A,#N/A,FALSE,"RACT2.XLS";#N/A,#N/A,FALSE,"ECCMP";#N/A,#N/A,FALSE,"WELDER.XLS"}</definedName>
    <definedName name="cdu_1_1" hidden="1">{#N/A,#N/A,FALSE,"COVER.XLS";#N/A,#N/A,FALSE,"RACT1.XLS";#N/A,#N/A,FALSE,"RACT2.XLS";#N/A,#N/A,FALSE,"ECCMP";#N/A,#N/A,FALSE,"WELDER.XLS"}</definedName>
    <definedName name="cdu_1_2" hidden="1">{#N/A,#N/A,FALSE,"COVER.XLS";#N/A,#N/A,FALSE,"RACT1.XLS";#N/A,#N/A,FALSE,"RACT2.XLS";#N/A,#N/A,FALSE,"ECCMP";#N/A,#N/A,FALSE,"WELDER.XLS"}</definedName>
    <definedName name="cdu_1_3" hidden="1">{#N/A,#N/A,FALSE,"COVER.XLS";#N/A,#N/A,FALSE,"RACT1.XLS";#N/A,#N/A,FALSE,"RACT2.XLS";#N/A,#N/A,FALSE,"ECCMP";#N/A,#N/A,FALSE,"WELDER.XLS"}</definedName>
    <definedName name="cdu_1_4" hidden="1">{#N/A,#N/A,FALSE,"COVER.XLS";#N/A,#N/A,FALSE,"RACT1.XLS";#N/A,#N/A,FALSE,"RACT2.XLS";#N/A,#N/A,FALSE,"ECCMP";#N/A,#N/A,FALSE,"WELDER.XLS"}</definedName>
    <definedName name="cdu_1_5" hidden="1">{#N/A,#N/A,FALSE,"COVER.XLS";#N/A,#N/A,FALSE,"RACT1.XLS";#N/A,#N/A,FALSE,"RACT2.XLS";#N/A,#N/A,FALSE,"ECCMP";#N/A,#N/A,FALSE,"WELDER.XLS"}</definedName>
    <definedName name="cdu_2" hidden="1">{#N/A,#N/A,FALSE,"COVER.XLS";#N/A,#N/A,FALSE,"RACT1.XLS";#N/A,#N/A,FALSE,"RACT2.XLS";#N/A,#N/A,FALSE,"ECCMP";#N/A,#N/A,FALSE,"WELDER.XLS"}</definedName>
    <definedName name="cdu_2_1" hidden="1">{#N/A,#N/A,FALSE,"COVER.XLS";#N/A,#N/A,FALSE,"RACT1.XLS";#N/A,#N/A,FALSE,"RACT2.XLS";#N/A,#N/A,FALSE,"ECCMP";#N/A,#N/A,FALSE,"WELDER.XLS"}</definedName>
    <definedName name="cdu_2_2" hidden="1">{#N/A,#N/A,FALSE,"COVER.XLS";#N/A,#N/A,FALSE,"RACT1.XLS";#N/A,#N/A,FALSE,"RACT2.XLS";#N/A,#N/A,FALSE,"ECCMP";#N/A,#N/A,FALSE,"WELDER.XLS"}</definedName>
    <definedName name="cdu_2_3" hidden="1">{#N/A,#N/A,FALSE,"COVER.XLS";#N/A,#N/A,FALSE,"RACT1.XLS";#N/A,#N/A,FALSE,"RACT2.XLS";#N/A,#N/A,FALSE,"ECCMP";#N/A,#N/A,FALSE,"WELDER.XLS"}</definedName>
    <definedName name="cdu_2_4" hidden="1">{#N/A,#N/A,FALSE,"COVER.XLS";#N/A,#N/A,FALSE,"RACT1.XLS";#N/A,#N/A,FALSE,"RACT2.XLS";#N/A,#N/A,FALSE,"ECCMP";#N/A,#N/A,FALSE,"WELDER.XLS"}</definedName>
    <definedName name="cdu_2_5" hidden="1">{#N/A,#N/A,FALSE,"COVER.XLS";#N/A,#N/A,FALSE,"RACT1.XLS";#N/A,#N/A,FALSE,"RACT2.XLS";#N/A,#N/A,FALSE,"ECCMP";#N/A,#N/A,FALSE,"WELDER.XLS"}</definedName>
    <definedName name="cdu_3" hidden="1">{#N/A,#N/A,FALSE,"COVER.XLS";#N/A,#N/A,FALSE,"RACT1.XLS";#N/A,#N/A,FALSE,"RACT2.XLS";#N/A,#N/A,FALSE,"ECCMP";#N/A,#N/A,FALSE,"WELDER.XLS"}</definedName>
    <definedName name="cdu_4" hidden="1">{#N/A,#N/A,FALSE,"COVER.XLS";#N/A,#N/A,FALSE,"RACT1.XLS";#N/A,#N/A,FALSE,"RACT2.XLS";#N/A,#N/A,FALSE,"ECCMP";#N/A,#N/A,FALSE,"WELDER.XLS"}</definedName>
    <definedName name="cdu_5" hidden="1">{#N/A,#N/A,FALSE,"COVER.XLS";#N/A,#N/A,FALSE,"RACT1.XLS";#N/A,#N/A,FALSE,"RACT2.XLS";#N/A,#N/A,FALSE,"ECCMP";#N/A,#N/A,FALSE,"WELDER.XLS"}</definedName>
    <definedName name="CHHANELS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CIQWBGuid" hidden="1">"b846bccc-5f00-4e50-ac74-6ab111abd827"</definedName>
    <definedName name="crador" hidden="1">{"'kpi2-1'!$E$4"}</definedName>
    <definedName name="CRI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_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_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_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_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_5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_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_1_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_1_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_1_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_1_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_1_5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_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_2_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_2_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_2_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_2_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_2_5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_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_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_5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ICAL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ICAL_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ICAL_1_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ICAL_1_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ICAL_1_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ICAL_1_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ICAL_1_5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ICAL_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ICAL_2_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ICAL_2_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ICAL_2_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ICAL_2_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ICAL_2_5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ICAL_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ICAL_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ICAL_5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icals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icals_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icals_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icals_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icals_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icals_5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URVE" hidden="1">{#N/A,#N/A,FALSE,"COVER1.XLS ";#N/A,#N/A,FALSE,"RACT1.XLS";#N/A,#N/A,FALSE,"RACT2.XLS";#N/A,#N/A,FALSE,"ECCMP";#N/A,#N/A,FALSE,"WELDER.XLS"}</definedName>
    <definedName name="CURVE_1" hidden="1">{#N/A,#N/A,FALSE,"COVER1.XLS ";#N/A,#N/A,FALSE,"RACT1.XLS";#N/A,#N/A,FALSE,"RACT2.XLS";#N/A,#N/A,FALSE,"ECCMP";#N/A,#N/A,FALSE,"WELDER.XLS"}</definedName>
    <definedName name="CURVE_1_1" hidden="1">{#N/A,#N/A,FALSE,"COVER1.XLS ";#N/A,#N/A,FALSE,"RACT1.XLS";#N/A,#N/A,FALSE,"RACT2.XLS";#N/A,#N/A,FALSE,"ECCMP";#N/A,#N/A,FALSE,"WELDER.XLS"}</definedName>
    <definedName name="CURVE_1_2" hidden="1">{#N/A,#N/A,FALSE,"COVER1.XLS ";#N/A,#N/A,FALSE,"RACT1.XLS";#N/A,#N/A,FALSE,"RACT2.XLS";#N/A,#N/A,FALSE,"ECCMP";#N/A,#N/A,FALSE,"WELDER.XLS"}</definedName>
    <definedName name="CURVE_1_3" hidden="1">{#N/A,#N/A,FALSE,"COVER1.XLS ";#N/A,#N/A,FALSE,"RACT1.XLS";#N/A,#N/A,FALSE,"RACT2.XLS";#N/A,#N/A,FALSE,"ECCMP";#N/A,#N/A,FALSE,"WELDER.XLS"}</definedName>
    <definedName name="CURVE_1_4" hidden="1">{#N/A,#N/A,FALSE,"COVER1.XLS ";#N/A,#N/A,FALSE,"RACT1.XLS";#N/A,#N/A,FALSE,"RACT2.XLS";#N/A,#N/A,FALSE,"ECCMP";#N/A,#N/A,FALSE,"WELDER.XLS"}</definedName>
    <definedName name="CURVE_1_5" hidden="1">{#N/A,#N/A,FALSE,"COVER1.XLS ";#N/A,#N/A,FALSE,"RACT1.XLS";#N/A,#N/A,FALSE,"RACT2.XLS";#N/A,#N/A,FALSE,"ECCMP";#N/A,#N/A,FALSE,"WELDER.XLS"}</definedName>
    <definedName name="CURVE_2" hidden="1">{#N/A,#N/A,FALSE,"COVER1.XLS ";#N/A,#N/A,FALSE,"RACT1.XLS";#N/A,#N/A,FALSE,"RACT2.XLS";#N/A,#N/A,FALSE,"ECCMP";#N/A,#N/A,FALSE,"WELDER.XLS"}</definedName>
    <definedName name="CURVE_2_1" hidden="1">{#N/A,#N/A,FALSE,"COVER1.XLS ";#N/A,#N/A,FALSE,"RACT1.XLS";#N/A,#N/A,FALSE,"RACT2.XLS";#N/A,#N/A,FALSE,"ECCMP";#N/A,#N/A,FALSE,"WELDER.XLS"}</definedName>
    <definedName name="CURVE_2_2" hidden="1">{#N/A,#N/A,FALSE,"COVER1.XLS ";#N/A,#N/A,FALSE,"RACT1.XLS";#N/A,#N/A,FALSE,"RACT2.XLS";#N/A,#N/A,FALSE,"ECCMP";#N/A,#N/A,FALSE,"WELDER.XLS"}</definedName>
    <definedName name="CURVE_2_3" hidden="1">{#N/A,#N/A,FALSE,"COVER1.XLS ";#N/A,#N/A,FALSE,"RACT1.XLS";#N/A,#N/A,FALSE,"RACT2.XLS";#N/A,#N/A,FALSE,"ECCMP";#N/A,#N/A,FALSE,"WELDER.XLS"}</definedName>
    <definedName name="CURVE_2_4" hidden="1">{#N/A,#N/A,FALSE,"COVER1.XLS ";#N/A,#N/A,FALSE,"RACT1.XLS";#N/A,#N/A,FALSE,"RACT2.XLS";#N/A,#N/A,FALSE,"ECCMP";#N/A,#N/A,FALSE,"WELDER.XLS"}</definedName>
    <definedName name="CURVE_2_5" hidden="1">{#N/A,#N/A,FALSE,"COVER1.XLS ";#N/A,#N/A,FALSE,"RACT1.XLS";#N/A,#N/A,FALSE,"RACT2.XLS";#N/A,#N/A,FALSE,"ECCMP";#N/A,#N/A,FALSE,"WELDER.XLS"}</definedName>
    <definedName name="CURVE_3" hidden="1">{#N/A,#N/A,FALSE,"COVER1.XLS ";#N/A,#N/A,FALSE,"RACT1.XLS";#N/A,#N/A,FALSE,"RACT2.XLS";#N/A,#N/A,FALSE,"ECCMP";#N/A,#N/A,FALSE,"WELDER.XLS"}</definedName>
    <definedName name="CURVE_4" hidden="1">{#N/A,#N/A,FALSE,"COVER1.XLS ";#N/A,#N/A,FALSE,"RACT1.XLS";#N/A,#N/A,FALSE,"RACT2.XLS";#N/A,#N/A,FALSE,"ECCMP";#N/A,#N/A,FALSE,"WELDER.XLS"}</definedName>
    <definedName name="CURVE_5" hidden="1">{#N/A,#N/A,FALSE,"COVER1.XLS ";#N/A,#N/A,FALSE,"RACT1.XLS";#N/A,#N/A,FALSE,"RACT2.XLS";#N/A,#N/A,FALSE,"ECCMP";#N/A,#N/A,FALSE,"WELDER.XLS"}</definedName>
    <definedName name="Cwvu.Overhead._.Detail." hidden="1">#REF!,#REF!,#REF!,#REF!,#REF!,#REF!,#REF!,#REF!,#REF!,#REF!</definedName>
    <definedName name="Cwvu.Profit._.report._.detailed." hidden="1">#REF!,#REF!,#REF!,#REF!,#REF!,#REF!,#REF!,#REF!,#REF!</definedName>
    <definedName name="da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ark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ark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ark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ark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ark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b" hidden="1">{#N/A,#N/A,FALSE,"COVER.XLS";#N/A,#N/A,FALSE,"RACT1.XLS";#N/A,#N/A,FALSE,"RACT2.XLS";#N/A,#N/A,FALSE,"ECCMP";#N/A,#N/A,FALSE,"WELDER.XLS"}</definedName>
    <definedName name="dd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d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d_1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d_1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d_1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d_1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d_1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d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d_2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d_2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d_2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d_2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d_2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d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d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d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dffffdfd" hidden="1">{#N/A,#N/A,FALSE,"COVER1.XLS ";#N/A,#N/A,FALSE,"RACT1.XLS";#N/A,#N/A,FALSE,"RACT2.XLS";#N/A,#N/A,FALSE,"ECCMP";#N/A,#N/A,FALSE,"WELDER.XLS"}</definedName>
    <definedName name="DefExpNewBusDetails" hidden="1">#REF!</definedName>
    <definedName name="DefExpTendDetails" hidden="1">#REF!</definedName>
    <definedName name="DF" hidden="1">#REF!</definedName>
    <definedName name="DFGH" hidden="1">#REF!</definedName>
    <definedName name="dg" hidden="1">{#N/A,#N/A,FALSE,"COVER.XLS";#N/A,#N/A,FALSE,"RACT1.XLS";#N/A,#N/A,FALSE,"RACT2.XLS";#N/A,#N/A,FALSE,"ECCMP";#N/A,#N/A,FALSE,"WELDER.XLS"}</definedName>
    <definedName name="dg_1" hidden="1">{#N/A,#N/A,FALSE,"COVER.XLS";#N/A,#N/A,FALSE,"RACT1.XLS";#N/A,#N/A,FALSE,"RACT2.XLS";#N/A,#N/A,FALSE,"ECCMP";#N/A,#N/A,FALSE,"WELDER.XLS"}</definedName>
    <definedName name="dg_1_1" hidden="1">{#N/A,#N/A,FALSE,"COVER.XLS";#N/A,#N/A,FALSE,"RACT1.XLS";#N/A,#N/A,FALSE,"RACT2.XLS";#N/A,#N/A,FALSE,"ECCMP";#N/A,#N/A,FALSE,"WELDER.XLS"}</definedName>
    <definedName name="dg_1_2" hidden="1">{#N/A,#N/A,FALSE,"COVER.XLS";#N/A,#N/A,FALSE,"RACT1.XLS";#N/A,#N/A,FALSE,"RACT2.XLS";#N/A,#N/A,FALSE,"ECCMP";#N/A,#N/A,FALSE,"WELDER.XLS"}</definedName>
    <definedName name="dg_1_3" hidden="1">{#N/A,#N/A,FALSE,"COVER.XLS";#N/A,#N/A,FALSE,"RACT1.XLS";#N/A,#N/A,FALSE,"RACT2.XLS";#N/A,#N/A,FALSE,"ECCMP";#N/A,#N/A,FALSE,"WELDER.XLS"}</definedName>
    <definedName name="dg_1_4" hidden="1">{#N/A,#N/A,FALSE,"COVER.XLS";#N/A,#N/A,FALSE,"RACT1.XLS";#N/A,#N/A,FALSE,"RACT2.XLS";#N/A,#N/A,FALSE,"ECCMP";#N/A,#N/A,FALSE,"WELDER.XLS"}</definedName>
    <definedName name="dg_1_5" hidden="1">{#N/A,#N/A,FALSE,"COVER.XLS";#N/A,#N/A,FALSE,"RACT1.XLS";#N/A,#N/A,FALSE,"RACT2.XLS";#N/A,#N/A,FALSE,"ECCMP";#N/A,#N/A,FALSE,"WELDER.XLS"}</definedName>
    <definedName name="dg_2" hidden="1">{#N/A,#N/A,FALSE,"COVER.XLS";#N/A,#N/A,FALSE,"RACT1.XLS";#N/A,#N/A,FALSE,"RACT2.XLS";#N/A,#N/A,FALSE,"ECCMP";#N/A,#N/A,FALSE,"WELDER.XLS"}</definedName>
    <definedName name="dg_2_1" hidden="1">{#N/A,#N/A,FALSE,"COVER.XLS";#N/A,#N/A,FALSE,"RACT1.XLS";#N/A,#N/A,FALSE,"RACT2.XLS";#N/A,#N/A,FALSE,"ECCMP";#N/A,#N/A,FALSE,"WELDER.XLS"}</definedName>
    <definedName name="dg_2_2" hidden="1">{#N/A,#N/A,FALSE,"COVER.XLS";#N/A,#N/A,FALSE,"RACT1.XLS";#N/A,#N/A,FALSE,"RACT2.XLS";#N/A,#N/A,FALSE,"ECCMP";#N/A,#N/A,FALSE,"WELDER.XLS"}</definedName>
    <definedName name="dg_2_3" hidden="1">{#N/A,#N/A,FALSE,"COVER.XLS";#N/A,#N/A,FALSE,"RACT1.XLS";#N/A,#N/A,FALSE,"RACT2.XLS";#N/A,#N/A,FALSE,"ECCMP";#N/A,#N/A,FALSE,"WELDER.XLS"}</definedName>
    <definedName name="dg_2_4" hidden="1">{#N/A,#N/A,FALSE,"COVER.XLS";#N/A,#N/A,FALSE,"RACT1.XLS";#N/A,#N/A,FALSE,"RACT2.XLS";#N/A,#N/A,FALSE,"ECCMP";#N/A,#N/A,FALSE,"WELDER.XLS"}</definedName>
    <definedName name="dg_2_5" hidden="1">{#N/A,#N/A,FALSE,"COVER.XLS";#N/A,#N/A,FALSE,"RACT1.XLS";#N/A,#N/A,FALSE,"RACT2.XLS";#N/A,#N/A,FALSE,"ECCMP";#N/A,#N/A,FALSE,"WELDER.XLS"}</definedName>
    <definedName name="dg_3" hidden="1">{#N/A,#N/A,FALSE,"COVER.XLS";#N/A,#N/A,FALSE,"RACT1.XLS";#N/A,#N/A,FALSE,"RACT2.XLS";#N/A,#N/A,FALSE,"ECCMP";#N/A,#N/A,FALSE,"WELDER.XLS"}</definedName>
    <definedName name="dg_4" hidden="1">{#N/A,#N/A,FALSE,"COVER.XLS";#N/A,#N/A,FALSE,"RACT1.XLS";#N/A,#N/A,FALSE,"RACT2.XLS";#N/A,#N/A,FALSE,"ECCMP";#N/A,#N/A,FALSE,"WELDER.XLS"}</definedName>
    <definedName name="dg_5" hidden="1">{#N/A,#N/A,FALSE,"COVER.XLS";#N/A,#N/A,FALSE,"RACT1.XLS";#N/A,#N/A,FALSE,"RACT2.XLS";#N/A,#N/A,FALSE,"ECCMP";#N/A,#N/A,FALSE,"WELDER.XLS"}</definedName>
    <definedName name="dgfgfd" hidden="1">{#N/A,#N/A,FALSE,"COVER.XLS";#N/A,#N/A,FALSE,"RACT1.XLS";#N/A,#N/A,FALSE,"RACT2.XLS";#N/A,#N/A,FALSE,"ECCMP";#N/A,#N/A,FALSE,"WELDER.XLS"}</definedName>
    <definedName name="dgfgfd_1" hidden="1">{#N/A,#N/A,FALSE,"COVER.XLS";#N/A,#N/A,FALSE,"RACT1.XLS";#N/A,#N/A,FALSE,"RACT2.XLS";#N/A,#N/A,FALSE,"ECCMP";#N/A,#N/A,FALSE,"WELDER.XLS"}</definedName>
    <definedName name="dgfgfd_1_1" hidden="1">{#N/A,#N/A,FALSE,"COVER.XLS";#N/A,#N/A,FALSE,"RACT1.XLS";#N/A,#N/A,FALSE,"RACT2.XLS";#N/A,#N/A,FALSE,"ECCMP";#N/A,#N/A,FALSE,"WELDER.XLS"}</definedName>
    <definedName name="dgfgfd_1_2" hidden="1">{#N/A,#N/A,FALSE,"COVER.XLS";#N/A,#N/A,FALSE,"RACT1.XLS";#N/A,#N/A,FALSE,"RACT2.XLS";#N/A,#N/A,FALSE,"ECCMP";#N/A,#N/A,FALSE,"WELDER.XLS"}</definedName>
    <definedName name="dgfgfd_1_3" hidden="1">{#N/A,#N/A,FALSE,"COVER.XLS";#N/A,#N/A,FALSE,"RACT1.XLS";#N/A,#N/A,FALSE,"RACT2.XLS";#N/A,#N/A,FALSE,"ECCMP";#N/A,#N/A,FALSE,"WELDER.XLS"}</definedName>
    <definedName name="dgfgfd_1_4" hidden="1">{#N/A,#N/A,FALSE,"COVER.XLS";#N/A,#N/A,FALSE,"RACT1.XLS";#N/A,#N/A,FALSE,"RACT2.XLS";#N/A,#N/A,FALSE,"ECCMP";#N/A,#N/A,FALSE,"WELDER.XLS"}</definedName>
    <definedName name="dgfgfd_1_5" hidden="1">{#N/A,#N/A,FALSE,"COVER.XLS";#N/A,#N/A,FALSE,"RACT1.XLS";#N/A,#N/A,FALSE,"RACT2.XLS";#N/A,#N/A,FALSE,"ECCMP";#N/A,#N/A,FALSE,"WELDER.XLS"}</definedName>
    <definedName name="dgfgfd_2" hidden="1">{#N/A,#N/A,FALSE,"COVER.XLS";#N/A,#N/A,FALSE,"RACT1.XLS";#N/A,#N/A,FALSE,"RACT2.XLS";#N/A,#N/A,FALSE,"ECCMP";#N/A,#N/A,FALSE,"WELDER.XLS"}</definedName>
    <definedName name="dgfgfd_2_1" hidden="1">{#N/A,#N/A,FALSE,"COVER.XLS";#N/A,#N/A,FALSE,"RACT1.XLS";#N/A,#N/A,FALSE,"RACT2.XLS";#N/A,#N/A,FALSE,"ECCMP";#N/A,#N/A,FALSE,"WELDER.XLS"}</definedName>
    <definedName name="dgfgfd_2_2" hidden="1">{#N/A,#N/A,FALSE,"COVER.XLS";#N/A,#N/A,FALSE,"RACT1.XLS";#N/A,#N/A,FALSE,"RACT2.XLS";#N/A,#N/A,FALSE,"ECCMP";#N/A,#N/A,FALSE,"WELDER.XLS"}</definedName>
    <definedName name="dgfgfd_2_3" hidden="1">{#N/A,#N/A,FALSE,"COVER.XLS";#N/A,#N/A,FALSE,"RACT1.XLS";#N/A,#N/A,FALSE,"RACT2.XLS";#N/A,#N/A,FALSE,"ECCMP";#N/A,#N/A,FALSE,"WELDER.XLS"}</definedName>
    <definedName name="dgfgfd_2_4" hidden="1">{#N/A,#N/A,FALSE,"COVER.XLS";#N/A,#N/A,FALSE,"RACT1.XLS";#N/A,#N/A,FALSE,"RACT2.XLS";#N/A,#N/A,FALSE,"ECCMP";#N/A,#N/A,FALSE,"WELDER.XLS"}</definedName>
    <definedName name="dgfgfd_2_5" hidden="1">{#N/A,#N/A,FALSE,"COVER.XLS";#N/A,#N/A,FALSE,"RACT1.XLS";#N/A,#N/A,FALSE,"RACT2.XLS";#N/A,#N/A,FALSE,"ECCMP";#N/A,#N/A,FALSE,"WELDER.XLS"}</definedName>
    <definedName name="dgfgfd_3" hidden="1">{#N/A,#N/A,FALSE,"COVER.XLS";#N/A,#N/A,FALSE,"RACT1.XLS";#N/A,#N/A,FALSE,"RACT2.XLS";#N/A,#N/A,FALSE,"ECCMP";#N/A,#N/A,FALSE,"WELDER.XLS"}</definedName>
    <definedName name="dgfgfd_4" hidden="1">{#N/A,#N/A,FALSE,"COVER.XLS";#N/A,#N/A,FALSE,"RACT1.XLS";#N/A,#N/A,FALSE,"RACT2.XLS";#N/A,#N/A,FALSE,"ECCMP";#N/A,#N/A,FALSE,"WELDER.XLS"}</definedName>
    <definedName name="dgfgfd_5" hidden="1">{#N/A,#N/A,FALSE,"COVER.XLS";#N/A,#N/A,FALSE,"RACT1.XLS";#N/A,#N/A,FALSE,"RACT2.XLS";#N/A,#N/A,FALSE,"ECCMP";#N/A,#N/A,FALSE,"WELDER.XLS"}</definedName>
    <definedName name="distrib" hidden="1">{#N/A,#N/A,FALSE,"Sheet10"}</definedName>
    <definedName name="dividend" hidden="1">{#N/A,#N/A,FALSE,"Sheet5";#N/A,#N/A,FALSE,"Sheet5";#N/A,#N/A,FALSE,"Sheet5"}</definedName>
    <definedName name="dkfjal" hidden="1">#REF!</definedName>
    <definedName name="DME_Dirty" hidden="1">"False"</definedName>
    <definedName name="DME_LocalFile" hidden="1">"True"</definedName>
    <definedName name="dn" hidden="1">{#N/A,#N/A,FALSE,"COVER1.XLS ";#N/A,#N/A,FALSE,"RACT1.XLS";#N/A,#N/A,FALSE,"RACT2.XLS";#N/A,#N/A,FALSE,"ECCMP";#N/A,#N/A,FALSE,"WELDER.XLS"}</definedName>
    <definedName name="dn_1" hidden="1">{#N/A,#N/A,FALSE,"COVER1.XLS ";#N/A,#N/A,FALSE,"RACT1.XLS";#N/A,#N/A,FALSE,"RACT2.XLS";#N/A,#N/A,FALSE,"ECCMP";#N/A,#N/A,FALSE,"WELDER.XLS"}</definedName>
    <definedName name="dn_1_1" hidden="1">{#N/A,#N/A,FALSE,"COVER1.XLS ";#N/A,#N/A,FALSE,"RACT1.XLS";#N/A,#N/A,FALSE,"RACT2.XLS";#N/A,#N/A,FALSE,"ECCMP";#N/A,#N/A,FALSE,"WELDER.XLS"}</definedName>
    <definedName name="dn_1_2" hidden="1">{#N/A,#N/A,FALSE,"COVER1.XLS ";#N/A,#N/A,FALSE,"RACT1.XLS";#N/A,#N/A,FALSE,"RACT2.XLS";#N/A,#N/A,FALSE,"ECCMP";#N/A,#N/A,FALSE,"WELDER.XLS"}</definedName>
    <definedName name="dn_1_3" hidden="1">{#N/A,#N/A,FALSE,"COVER1.XLS ";#N/A,#N/A,FALSE,"RACT1.XLS";#N/A,#N/A,FALSE,"RACT2.XLS";#N/A,#N/A,FALSE,"ECCMP";#N/A,#N/A,FALSE,"WELDER.XLS"}</definedName>
    <definedName name="dn_1_4" hidden="1">{#N/A,#N/A,FALSE,"COVER1.XLS ";#N/A,#N/A,FALSE,"RACT1.XLS";#N/A,#N/A,FALSE,"RACT2.XLS";#N/A,#N/A,FALSE,"ECCMP";#N/A,#N/A,FALSE,"WELDER.XLS"}</definedName>
    <definedName name="dn_1_5" hidden="1">{#N/A,#N/A,FALSE,"COVER1.XLS ";#N/A,#N/A,FALSE,"RACT1.XLS";#N/A,#N/A,FALSE,"RACT2.XLS";#N/A,#N/A,FALSE,"ECCMP";#N/A,#N/A,FALSE,"WELDER.XLS"}</definedName>
    <definedName name="dn_2" hidden="1">{#N/A,#N/A,FALSE,"COVER1.XLS ";#N/A,#N/A,FALSE,"RACT1.XLS";#N/A,#N/A,FALSE,"RACT2.XLS";#N/A,#N/A,FALSE,"ECCMP";#N/A,#N/A,FALSE,"WELDER.XLS"}</definedName>
    <definedName name="dn_2_1" hidden="1">{#N/A,#N/A,FALSE,"COVER1.XLS ";#N/A,#N/A,FALSE,"RACT1.XLS";#N/A,#N/A,FALSE,"RACT2.XLS";#N/A,#N/A,FALSE,"ECCMP";#N/A,#N/A,FALSE,"WELDER.XLS"}</definedName>
    <definedName name="dn_2_2" hidden="1">{#N/A,#N/A,FALSE,"COVER1.XLS ";#N/A,#N/A,FALSE,"RACT1.XLS";#N/A,#N/A,FALSE,"RACT2.XLS";#N/A,#N/A,FALSE,"ECCMP";#N/A,#N/A,FALSE,"WELDER.XLS"}</definedName>
    <definedName name="dn_2_3" hidden="1">{#N/A,#N/A,FALSE,"COVER1.XLS ";#N/A,#N/A,FALSE,"RACT1.XLS";#N/A,#N/A,FALSE,"RACT2.XLS";#N/A,#N/A,FALSE,"ECCMP";#N/A,#N/A,FALSE,"WELDER.XLS"}</definedName>
    <definedName name="dn_2_4" hidden="1">{#N/A,#N/A,FALSE,"COVER1.XLS ";#N/A,#N/A,FALSE,"RACT1.XLS";#N/A,#N/A,FALSE,"RACT2.XLS";#N/A,#N/A,FALSE,"ECCMP";#N/A,#N/A,FALSE,"WELDER.XLS"}</definedName>
    <definedName name="dn_2_5" hidden="1">{#N/A,#N/A,FALSE,"COVER1.XLS ";#N/A,#N/A,FALSE,"RACT1.XLS";#N/A,#N/A,FALSE,"RACT2.XLS";#N/A,#N/A,FALSE,"ECCMP";#N/A,#N/A,FALSE,"WELDER.XLS"}</definedName>
    <definedName name="dn_3" hidden="1">{#N/A,#N/A,FALSE,"COVER1.XLS ";#N/A,#N/A,FALSE,"RACT1.XLS";#N/A,#N/A,FALSE,"RACT2.XLS";#N/A,#N/A,FALSE,"ECCMP";#N/A,#N/A,FALSE,"WELDER.XLS"}</definedName>
    <definedName name="dn_4" hidden="1">{#N/A,#N/A,FALSE,"COVER1.XLS ";#N/A,#N/A,FALSE,"RACT1.XLS";#N/A,#N/A,FALSE,"RACT2.XLS";#N/A,#N/A,FALSE,"ECCMP";#N/A,#N/A,FALSE,"WELDER.XLS"}</definedName>
    <definedName name="dn_5" hidden="1">{#N/A,#N/A,FALSE,"COVER1.XLS ";#N/A,#N/A,FALSE,"RACT1.XLS";#N/A,#N/A,FALSE,"RACT2.XLS";#N/A,#N/A,FALSE,"ECCMP";#N/A,#N/A,FALSE,"WELDER.XLS"}</definedName>
    <definedName name="DRE_P_Flor" hidden="1">#REF!</definedName>
    <definedName name="DRE_P_Trad" hidden="1">#REF!</definedName>
    <definedName name="ds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ds_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ds_1_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ds_1_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ds_1_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ds_1_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ds_1_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ds_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ds_2_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ds_2_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ds_2_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ds_2_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ds_2_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ds_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ds_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ds_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dsadaD" hidden="1">{#N/A,#N/A,FALSE,"COVER1.XLS ";#N/A,#N/A,FALSE,"RACT1.XLS";#N/A,#N/A,FALSE,"RACT2.XLS";#N/A,#N/A,FALSE,"ECCMP";#N/A,#N/A,FALSE,"WELDER.XLS"}</definedName>
    <definedName name="dsadaD_1" hidden="1">{#N/A,#N/A,FALSE,"COVER1.XLS ";#N/A,#N/A,FALSE,"RACT1.XLS";#N/A,#N/A,FALSE,"RACT2.XLS";#N/A,#N/A,FALSE,"ECCMP";#N/A,#N/A,FALSE,"WELDER.XLS"}</definedName>
    <definedName name="dsadaD_1_1" hidden="1">{#N/A,#N/A,FALSE,"COVER1.XLS ";#N/A,#N/A,FALSE,"RACT1.XLS";#N/A,#N/A,FALSE,"RACT2.XLS";#N/A,#N/A,FALSE,"ECCMP";#N/A,#N/A,FALSE,"WELDER.XLS"}</definedName>
    <definedName name="dsadaD_1_2" hidden="1">{#N/A,#N/A,FALSE,"COVER1.XLS ";#N/A,#N/A,FALSE,"RACT1.XLS";#N/A,#N/A,FALSE,"RACT2.XLS";#N/A,#N/A,FALSE,"ECCMP";#N/A,#N/A,FALSE,"WELDER.XLS"}</definedName>
    <definedName name="dsadaD_1_3" hidden="1">{#N/A,#N/A,FALSE,"COVER1.XLS ";#N/A,#N/A,FALSE,"RACT1.XLS";#N/A,#N/A,FALSE,"RACT2.XLS";#N/A,#N/A,FALSE,"ECCMP";#N/A,#N/A,FALSE,"WELDER.XLS"}</definedName>
    <definedName name="dsadaD_1_4" hidden="1">{#N/A,#N/A,FALSE,"COVER1.XLS ";#N/A,#N/A,FALSE,"RACT1.XLS";#N/A,#N/A,FALSE,"RACT2.XLS";#N/A,#N/A,FALSE,"ECCMP";#N/A,#N/A,FALSE,"WELDER.XLS"}</definedName>
    <definedName name="dsadaD_1_5" hidden="1">{#N/A,#N/A,FALSE,"COVER1.XLS ";#N/A,#N/A,FALSE,"RACT1.XLS";#N/A,#N/A,FALSE,"RACT2.XLS";#N/A,#N/A,FALSE,"ECCMP";#N/A,#N/A,FALSE,"WELDER.XLS"}</definedName>
    <definedName name="dsadaD_2" hidden="1">{#N/A,#N/A,FALSE,"COVER1.XLS ";#N/A,#N/A,FALSE,"RACT1.XLS";#N/A,#N/A,FALSE,"RACT2.XLS";#N/A,#N/A,FALSE,"ECCMP";#N/A,#N/A,FALSE,"WELDER.XLS"}</definedName>
    <definedName name="dsadaD_2_1" hidden="1">{#N/A,#N/A,FALSE,"COVER1.XLS ";#N/A,#N/A,FALSE,"RACT1.XLS";#N/A,#N/A,FALSE,"RACT2.XLS";#N/A,#N/A,FALSE,"ECCMP";#N/A,#N/A,FALSE,"WELDER.XLS"}</definedName>
    <definedName name="dsadaD_2_2" hidden="1">{#N/A,#N/A,FALSE,"COVER1.XLS ";#N/A,#N/A,FALSE,"RACT1.XLS";#N/A,#N/A,FALSE,"RACT2.XLS";#N/A,#N/A,FALSE,"ECCMP";#N/A,#N/A,FALSE,"WELDER.XLS"}</definedName>
    <definedName name="dsadaD_2_3" hidden="1">{#N/A,#N/A,FALSE,"COVER1.XLS ";#N/A,#N/A,FALSE,"RACT1.XLS";#N/A,#N/A,FALSE,"RACT2.XLS";#N/A,#N/A,FALSE,"ECCMP";#N/A,#N/A,FALSE,"WELDER.XLS"}</definedName>
    <definedName name="dsadaD_2_4" hidden="1">{#N/A,#N/A,FALSE,"COVER1.XLS ";#N/A,#N/A,FALSE,"RACT1.XLS";#N/A,#N/A,FALSE,"RACT2.XLS";#N/A,#N/A,FALSE,"ECCMP";#N/A,#N/A,FALSE,"WELDER.XLS"}</definedName>
    <definedName name="dsadaD_2_5" hidden="1">{#N/A,#N/A,FALSE,"COVER1.XLS ";#N/A,#N/A,FALSE,"RACT1.XLS";#N/A,#N/A,FALSE,"RACT2.XLS";#N/A,#N/A,FALSE,"ECCMP";#N/A,#N/A,FALSE,"WELDER.XLS"}</definedName>
    <definedName name="dsadaD_3" hidden="1">{#N/A,#N/A,FALSE,"COVER1.XLS ";#N/A,#N/A,FALSE,"RACT1.XLS";#N/A,#N/A,FALSE,"RACT2.XLS";#N/A,#N/A,FALSE,"ECCMP";#N/A,#N/A,FALSE,"WELDER.XLS"}</definedName>
    <definedName name="dsadaD_4" hidden="1">{#N/A,#N/A,FALSE,"COVER1.XLS ";#N/A,#N/A,FALSE,"RACT1.XLS";#N/A,#N/A,FALSE,"RACT2.XLS";#N/A,#N/A,FALSE,"ECCMP";#N/A,#N/A,FALSE,"WELDER.XLS"}</definedName>
    <definedName name="dsadaD_5" hidden="1">{#N/A,#N/A,FALSE,"COVER1.XLS ";#N/A,#N/A,FALSE,"RACT1.XLS";#N/A,#N/A,FALSE,"RACT2.XLS";#N/A,#N/A,FALSE,"ECCMP";#N/A,#N/A,FALSE,"WELDER.XLS"}</definedName>
    <definedName name="DSHiddenYear1" hidden="1">'[12]Kingston 1st Amort Table'!$F$1</definedName>
    <definedName name="DSHiddenYear2" hidden="1">'[12]Kingston 1st Amort Table'!$G$1</definedName>
    <definedName name="DSHiddenYear3" hidden="1">'[12]Kingston 1st Amort Table'!$H$1</definedName>
    <definedName name="DSHiddenYear4" hidden="1">'[12]Kingston 1st Amort Table'!$I$1</definedName>
    <definedName name="DSIndHiddenYear1" hidden="1">'[12]Kingston 1st Amort Table'!$F$1</definedName>
    <definedName name="DSIndHiddenYear2" hidden="1">'[12]Kingston 1st Amort Table'!$G$1</definedName>
    <definedName name="DSIndHiddenYear3" hidden="1">'[12]Kingston 1st Amort Table'!$H$1</definedName>
    <definedName name="DSIndHiddenYear4" hidden="1">'[12]Kingston 1st Amort Table'!$I$1</definedName>
    <definedName name="DSIndHistHiddenYear1" hidden="1">'[12]Kingston 1st Amort Table'!#REF!</definedName>
    <definedName name="DSIndHistHiddenYear2" hidden="1">'[12]Kingston 1st Amort Table'!$B$1</definedName>
    <definedName name="DSIndHistHiddenYear3" hidden="1">'[12]Kingston 1st Amort Table'!$C$1</definedName>
    <definedName name="DSIndHistHiddenYear4" hidden="1">'[12]Kingston 1st Amort Table'!$D$1</definedName>
    <definedName name="DSIndHistHiddenYear5" hidden="1">'[12]Kingston 1st Amort Table'!$E$1</definedName>
    <definedName name="dsrjan08" hidden="1">{#N/A,#N/A,FALSE,"COVER1.XLS ";#N/A,#N/A,FALSE,"RACT1.XLS";#N/A,#N/A,FALSE,"RACT2.XLS";#N/A,#N/A,FALSE,"ECCMP";#N/A,#N/A,FALSE,"WELDER.XLS"}</definedName>
    <definedName name="dsrjan08_1" hidden="1">{#N/A,#N/A,FALSE,"COVER1.XLS ";#N/A,#N/A,FALSE,"RACT1.XLS";#N/A,#N/A,FALSE,"RACT2.XLS";#N/A,#N/A,FALSE,"ECCMP";#N/A,#N/A,FALSE,"WELDER.XLS"}</definedName>
    <definedName name="dsrjan08_2" hidden="1">{#N/A,#N/A,FALSE,"COVER1.XLS ";#N/A,#N/A,FALSE,"RACT1.XLS";#N/A,#N/A,FALSE,"RACT2.XLS";#N/A,#N/A,FALSE,"ECCMP";#N/A,#N/A,FALSE,"WELDER.XLS"}</definedName>
    <definedName name="dsrjan08_3" hidden="1">{#N/A,#N/A,FALSE,"COVER1.XLS ";#N/A,#N/A,FALSE,"RACT1.XLS";#N/A,#N/A,FALSE,"RACT2.XLS";#N/A,#N/A,FALSE,"ECCMP";#N/A,#N/A,FALSE,"WELDER.XLS"}</definedName>
    <definedName name="dsrjan08_4" hidden="1">{#N/A,#N/A,FALSE,"COVER1.XLS ";#N/A,#N/A,FALSE,"RACT1.XLS";#N/A,#N/A,FALSE,"RACT2.XLS";#N/A,#N/A,FALSE,"ECCMP";#N/A,#N/A,FALSE,"WELDER.XLS"}</definedName>
    <definedName name="dsrjan08_5" hidden="1">{#N/A,#N/A,FALSE,"COVER1.XLS ";#N/A,#N/A,FALSE,"RACT1.XLS";#N/A,#N/A,FALSE,"RACT2.XLS";#N/A,#N/A,FALSE,"ECCMP";#N/A,#N/A,FALSE,"WELDER.XLS"}</definedName>
    <definedName name="ebe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ebe_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ebe_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ebe_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ebe_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ebe_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ec" hidden="1">{#N/A,#N/A,FALSE,"Aging Summary";#N/A,#N/A,FALSE,"Ratio Analysis";#N/A,#N/A,FALSE,"Test 120 Day Accts";#N/A,#N/A,FALSE,"Tickmarks"}</definedName>
    <definedName name="ee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ee_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ee_1_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ee_1_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ee_1_3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ee_1_4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ee_1_5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ee_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ee_2_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ee_2_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ee_2_3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ee_2_4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ee_2_5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ee_3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ee_4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ee_5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Ext_EP" hidden="1">{"'kpi2-1'!$E$4"}</definedName>
    <definedName name="fdfd" hidden="1">{#N/A,#N/A,FALSE,"COVER.XLS";#N/A,#N/A,FALSE,"RACT1.XLS";#N/A,#N/A,FALSE,"RACT2.XLS";#N/A,#N/A,FALSE,"ECCMP";#N/A,#N/A,FALSE,"WELDER.XLS"}</definedName>
    <definedName name="fdfd_1" hidden="1">{#N/A,#N/A,FALSE,"COVER.XLS";#N/A,#N/A,FALSE,"RACT1.XLS";#N/A,#N/A,FALSE,"RACT2.XLS";#N/A,#N/A,FALSE,"ECCMP";#N/A,#N/A,FALSE,"WELDER.XLS"}</definedName>
    <definedName name="fdfd_1_1" hidden="1">{#N/A,#N/A,FALSE,"COVER.XLS";#N/A,#N/A,FALSE,"RACT1.XLS";#N/A,#N/A,FALSE,"RACT2.XLS";#N/A,#N/A,FALSE,"ECCMP";#N/A,#N/A,FALSE,"WELDER.XLS"}</definedName>
    <definedName name="fdfd_1_2" hidden="1">{#N/A,#N/A,FALSE,"COVER.XLS";#N/A,#N/A,FALSE,"RACT1.XLS";#N/A,#N/A,FALSE,"RACT2.XLS";#N/A,#N/A,FALSE,"ECCMP";#N/A,#N/A,FALSE,"WELDER.XLS"}</definedName>
    <definedName name="fdfd_1_3" hidden="1">{#N/A,#N/A,FALSE,"COVER.XLS";#N/A,#N/A,FALSE,"RACT1.XLS";#N/A,#N/A,FALSE,"RACT2.XLS";#N/A,#N/A,FALSE,"ECCMP";#N/A,#N/A,FALSE,"WELDER.XLS"}</definedName>
    <definedName name="fdfd_1_4" hidden="1">{#N/A,#N/A,FALSE,"COVER.XLS";#N/A,#N/A,FALSE,"RACT1.XLS";#N/A,#N/A,FALSE,"RACT2.XLS";#N/A,#N/A,FALSE,"ECCMP";#N/A,#N/A,FALSE,"WELDER.XLS"}</definedName>
    <definedName name="fdfd_1_5" hidden="1">{#N/A,#N/A,FALSE,"COVER.XLS";#N/A,#N/A,FALSE,"RACT1.XLS";#N/A,#N/A,FALSE,"RACT2.XLS";#N/A,#N/A,FALSE,"ECCMP";#N/A,#N/A,FALSE,"WELDER.XLS"}</definedName>
    <definedName name="fdfd_2" hidden="1">{#N/A,#N/A,FALSE,"COVER.XLS";#N/A,#N/A,FALSE,"RACT1.XLS";#N/A,#N/A,FALSE,"RACT2.XLS";#N/A,#N/A,FALSE,"ECCMP";#N/A,#N/A,FALSE,"WELDER.XLS"}</definedName>
    <definedName name="fdfd_2_1" hidden="1">{#N/A,#N/A,FALSE,"COVER.XLS";#N/A,#N/A,FALSE,"RACT1.XLS";#N/A,#N/A,FALSE,"RACT2.XLS";#N/A,#N/A,FALSE,"ECCMP";#N/A,#N/A,FALSE,"WELDER.XLS"}</definedName>
    <definedName name="fdfd_2_2" hidden="1">{#N/A,#N/A,FALSE,"COVER.XLS";#N/A,#N/A,FALSE,"RACT1.XLS";#N/A,#N/A,FALSE,"RACT2.XLS";#N/A,#N/A,FALSE,"ECCMP";#N/A,#N/A,FALSE,"WELDER.XLS"}</definedName>
    <definedName name="fdfd_2_3" hidden="1">{#N/A,#N/A,FALSE,"COVER.XLS";#N/A,#N/A,FALSE,"RACT1.XLS";#N/A,#N/A,FALSE,"RACT2.XLS";#N/A,#N/A,FALSE,"ECCMP";#N/A,#N/A,FALSE,"WELDER.XLS"}</definedName>
    <definedName name="fdfd_2_4" hidden="1">{#N/A,#N/A,FALSE,"COVER.XLS";#N/A,#N/A,FALSE,"RACT1.XLS";#N/A,#N/A,FALSE,"RACT2.XLS";#N/A,#N/A,FALSE,"ECCMP";#N/A,#N/A,FALSE,"WELDER.XLS"}</definedName>
    <definedName name="fdfd_2_5" hidden="1">{#N/A,#N/A,FALSE,"COVER.XLS";#N/A,#N/A,FALSE,"RACT1.XLS";#N/A,#N/A,FALSE,"RACT2.XLS";#N/A,#N/A,FALSE,"ECCMP";#N/A,#N/A,FALSE,"WELDER.XLS"}</definedName>
    <definedName name="fdfd_3" hidden="1">{#N/A,#N/A,FALSE,"COVER.XLS";#N/A,#N/A,FALSE,"RACT1.XLS";#N/A,#N/A,FALSE,"RACT2.XLS";#N/A,#N/A,FALSE,"ECCMP";#N/A,#N/A,FALSE,"WELDER.XLS"}</definedName>
    <definedName name="fdfd_4" hidden="1">{#N/A,#N/A,FALSE,"COVER.XLS";#N/A,#N/A,FALSE,"RACT1.XLS";#N/A,#N/A,FALSE,"RACT2.XLS";#N/A,#N/A,FALSE,"ECCMP";#N/A,#N/A,FALSE,"WELDER.XLS"}</definedName>
    <definedName name="fdfd_5" hidden="1">{#N/A,#N/A,FALSE,"COVER.XLS";#N/A,#N/A,FALSE,"RACT1.XLS";#N/A,#N/A,FALSE,"RACT2.XLS";#N/A,#N/A,FALSE,"ECCMP";#N/A,#N/A,FALSE,"WELDER.XLS"}</definedName>
    <definedName name="fgdfg" hidden="1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_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_1_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_1_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_1_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_1_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_1_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_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_2_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_2_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_2_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_2_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_2_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_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_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_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ill" hidden="1">#REF!</definedName>
    <definedName name="Flx_Flor" hidden="1">#REF!</definedName>
    <definedName name="Flx_Trad" hidden="1">#REF!</definedName>
    <definedName name="FSDFFF" hidden="1">{#N/A,#N/A,FALSE,"COVER1.XLS ";#N/A,#N/A,FALSE,"RACT1.XLS";#N/A,#N/A,FALSE,"RACT2.XLS";#N/A,#N/A,FALSE,"ECCMP";#N/A,#N/A,FALSE,"WELDER.XLS"}</definedName>
    <definedName name="FSDFFF_1" hidden="1">{#N/A,#N/A,FALSE,"COVER1.XLS ";#N/A,#N/A,FALSE,"RACT1.XLS";#N/A,#N/A,FALSE,"RACT2.XLS";#N/A,#N/A,FALSE,"ECCMP";#N/A,#N/A,FALSE,"WELDER.XLS"}</definedName>
    <definedName name="FSDFFF_2" hidden="1">{#N/A,#N/A,FALSE,"COVER1.XLS ";#N/A,#N/A,FALSE,"RACT1.XLS";#N/A,#N/A,FALSE,"RACT2.XLS";#N/A,#N/A,FALSE,"ECCMP";#N/A,#N/A,FALSE,"WELDER.XLS"}</definedName>
    <definedName name="FSDFFF_3" hidden="1">{#N/A,#N/A,FALSE,"COVER1.XLS ";#N/A,#N/A,FALSE,"RACT1.XLS";#N/A,#N/A,FALSE,"RACT2.XLS";#N/A,#N/A,FALSE,"ECCMP";#N/A,#N/A,FALSE,"WELDER.XLS"}</definedName>
    <definedName name="FSDFFF_4" hidden="1">{#N/A,#N/A,FALSE,"COVER1.XLS ";#N/A,#N/A,FALSE,"RACT1.XLS";#N/A,#N/A,FALSE,"RACT2.XLS";#N/A,#N/A,FALSE,"ECCMP";#N/A,#N/A,FALSE,"WELDER.XLS"}</definedName>
    <definedName name="FSDFFF_5" hidden="1">{#N/A,#N/A,FALSE,"COVER1.XLS ";#N/A,#N/A,FALSE,"RACT1.XLS";#N/A,#N/A,FALSE,"RACT2.XLS";#N/A,#N/A,FALSE,"ECCMP";#N/A,#N/A,FALSE,"WELDER.XLS"}</definedName>
    <definedName name="fwfsa" hidden="1">{#N/A,#N/A,FALSE,"Aging Summary";#N/A,#N/A,FALSE,"Ratio Analysis";#N/A,#N/A,FALSE,"Test 120 Day Accts";#N/A,#N/A,FALSE,"Tickmarks"}</definedName>
    <definedName name="g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g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g_2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g_2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g_2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g_2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g_2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g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g_3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g_3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g_3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g_3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g_3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g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g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gg" hidden="1">{#N/A,#N/A,FALSE,"COVER1.XLS ";#N/A,#N/A,FALSE,"RACT1.XLS";#N/A,#N/A,FALSE,"RACT2.XLS";#N/A,#N/A,FALSE,"ECCMP";#N/A,#N/A,FALSE,"WELDER.XLS"}</definedName>
    <definedName name="gg_1" hidden="1">{#N/A,#N/A,FALSE,"COVER1.XLS ";#N/A,#N/A,FALSE,"RACT1.XLS";#N/A,#N/A,FALSE,"RACT2.XLS";#N/A,#N/A,FALSE,"ECCMP";#N/A,#N/A,FALSE,"WELDER.XLS"}</definedName>
    <definedName name="gg_1_1" hidden="1">{#N/A,#N/A,FALSE,"COVER1.XLS ";#N/A,#N/A,FALSE,"RACT1.XLS";#N/A,#N/A,FALSE,"RACT2.XLS";#N/A,#N/A,FALSE,"ECCMP";#N/A,#N/A,FALSE,"WELDER.XLS"}</definedName>
    <definedName name="gg_1_2" hidden="1">{#N/A,#N/A,FALSE,"COVER1.XLS ";#N/A,#N/A,FALSE,"RACT1.XLS";#N/A,#N/A,FALSE,"RACT2.XLS";#N/A,#N/A,FALSE,"ECCMP";#N/A,#N/A,FALSE,"WELDER.XLS"}</definedName>
    <definedName name="gg_1_3" hidden="1">{#N/A,#N/A,FALSE,"COVER1.XLS ";#N/A,#N/A,FALSE,"RACT1.XLS";#N/A,#N/A,FALSE,"RACT2.XLS";#N/A,#N/A,FALSE,"ECCMP";#N/A,#N/A,FALSE,"WELDER.XLS"}</definedName>
    <definedName name="gg_1_4" hidden="1">{#N/A,#N/A,FALSE,"COVER1.XLS ";#N/A,#N/A,FALSE,"RACT1.XLS";#N/A,#N/A,FALSE,"RACT2.XLS";#N/A,#N/A,FALSE,"ECCMP";#N/A,#N/A,FALSE,"WELDER.XLS"}</definedName>
    <definedName name="gg_1_5" hidden="1">{#N/A,#N/A,FALSE,"COVER1.XLS ";#N/A,#N/A,FALSE,"RACT1.XLS";#N/A,#N/A,FALSE,"RACT2.XLS";#N/A,#N/A,FALSE,"ECCMP";#N/A,#N/A,FALSE,"WELDER.XLS"}</definedName>
    <definedName name="gg_2" hidden="1">{#N/A,#N/A,FALSE,"COVER1.XLS ";#N/A,#N/A,FALSE,"RACT1.XLS";#N/A,#N/A,FALSE,"RACT2.XLS";#N/A,#N/A,FALSE,"ECCMP";#N/A,#N/A,FALSE,"WELDER.XLS"}</definedName>
    <definedName name="gg_2_1" hidden="1">{#N/A,#N/A,FALSE,"COVER1.XLS ";#N/A,#N/A,FALSE,"RACT1.XLS";#N/A,#N/A,FALSE,"RACT2.XLS";#N/A,#N/A,FALSE,"ECCMP";#N/A,#N/A,FALSE,"WELDER.XLS"}</definedName>
    <definedName name="gg_2_2" hidden="1">{#N/A,#N/A,FALSE,"COVER1.XLS ";#N/A,#N/A,FALSE,"RACT1.XLS";#N/A,#N/A,FALSE,"RACT2.XLS";#N/A,#N/A,FALSE,"ECCMP";#N/A,#N/A,FALSE,"WELDER.XLS"}</definedName>
    <definedName name="gg_2_3" hidden="1">{#N/A,#N/A,FALSE,"COVER1.XLS ";#N/A,#N/A,FALSE,"RACT1.XLS";#N/A,#N/A,FALSE,"RACT2.XLS";#N/A,#N/A,FALSE,"ECCMP";#N/A,#N/A,FALSE,"WELDER.XLS"}</definedName>
    <definedName name="gg_2_4" hidden="1">{#N/A,#N/A,FALSE,"COVER1.XLS ";#N/A,#N/A,FALSE,"RACT1.XLS";#N/A,#N/A,FALSE,"RACT2.XLS";#N/A,#N/A,FALSE,"ECCMP";#N/A,#N/A,FALSE,"WELDER.XLS"}</definedName>
    <definedName name="gg_2_5" hidden="1">{#N/A,#N/A,FALSE,"COVER1.XLS ";#N/A,#N/A,FALSE,"RACT1.XLS";#N/A,#N/A,FALSE,"RACT2.XLS";#N/A,#N/A,FALSE,"ECCMP";#N/A,#N/A,FALSE,"WELDER.XLS"}</definedName>
    <definedName name="gg_3" hidden="1">{#N/A,#N/A,FALSE,"COVER1.XLS ";#N/A,#N/A,FALSE,"RACT1.XLS";#N/A,#N/A,FALSE,"RACT2.XLS";#N/A,#N/A,FALSE,"ECCMP";#N/A,#N/A,FALSE,"WELDER.XLS"}</definedName>
    <definedName name="gg_4" hidden="1">{#N/A,#N/A,FALSE,"COVER1.XLS ";#N/A,#N/A,FALSE,"RACT1.XLS";#N/A,#N/A,FALSE,"RACT2.XLS";#N/A,#N/A,FALSE,"ECCMP";#N/A,#N/A,FALSE,"WELDER.XLS"}</definedName>
    <definedName name="gg_5" hidden="1">{#N/A,#N/A,FALSE,"COVER1.XLS ";#N/A,#N/A,FALSE,"RACT1.XLS";#N/A,#N/A,FALSE,"RACT2.XLS";#N/A,#N/A,FALSE,"ECCMP";#N/A,#N/A,FALSE,"WELDER.XLS"}</definedName>
    <definedName name="GGG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GGG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GGG_1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GGG_1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GGG_1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GGG_1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GGG_1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GGG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GGG_2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GGG_2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GGG_2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GGG_2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GGG_2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GGG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GGG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GGG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gopi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gopi_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gopi_1_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gopi_1_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gopi_1_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gopi_1_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gopi_1_5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gopi_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gopi_2_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gopi_2_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gopi_2_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gopi_2_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gopi_2_5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gopi_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gopi_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gopi_5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gr" hidden="1">{#N/A,#N/A,FALSE,"COVER.XLS";#N/A,#N/A,FALSE,"RACT1.XLS";#N/A,#N/A,FALSE,"RACT2.XLS";#N/A,#N/A,FALSE,"ECCMP";#N/A,#N/A,FALSE,"WELDER.XLS"}</definedName>
    <definedName name="gr_1" hidden="1">{#N/A,#N/A,FALSE,"COVER.XLS";#N/A,#N/A,FALSE,"RACT1.XLS";#N/A,#N/A,FALSE,"RACT2.XLS";#N/A,#N/A,FALSE,"ECCMP";#N/A,#N/A,FALSE,"WELDER.XLS"}</definedName>
    <definedName name="gr_1_1" hidden="1">{#N/A,#N/A,FALSE,"COVER.XLS";#N/A,#N/A,FALSE,"RACT1.XLS";#N/A,#N/A,FALSE,"RACT2.XLS";#N/A,#N/A,FALSE,"ECCMP";#N/A,#N/A,FALSE,"WELDER.XLS"}</definedName>
    <definedName name="gr_1_2" hidden="1">{#N/A,#N/A,FALSE,"COVER.XLS";#N/A,#N/A,FALSE,"RACT1.XLS";#N/A,#N/A,FALSE,"RACT2.XLS";#N/A,#N/A,FALSE,"ECCMP";#N/A,#N/A,FALSE,"WELDER.XLS"}</definedName>
    <definedName name="gr_1_3" hidden="1">{#N/A,#N/A,FALSE,"COVER.XLS";#N/A,#N/A,FALSE,"RACT1.XLS";#N/A,#N/A,FALSE,"RACT2.XLS";#N/A,#N/A,FALSE,"ECCMP";#N/A,#N/A,FALSE,"WELDER.XLS"}</definedName>
    <definedName name="gr_1_4" hidden="1">{#N/A,#N/A,FALSE,"COVER.XLS";#N/A,#N/A,FALSE,"RACT1.XLS";#N/A,#N/A,FALSE,"RACT2.XLS";#N/A,#N/A,FALSE,"ECCMP";#N/A,#N/A,FALSE,"WELDER.XLS"}</definedName>
    <definedName name="gr_1_5" hidden="1">{#N/A,#N/A,FALSE,"COVER.XLS";#N/A,#N/A,FALSE,"RACT1.XLS";#N/A,#N/A,FALSE,"RACT2.XLS";#N/A,#N/A,FALSE,"ECCMP";#N/A,#N/A,FALSE,"WELDER.XLS"}</definedName>
    <definedName name="gr_2" hidden="1">{#N/A,#N/A,FALSE,"COVER.XLS";#N/A,#N/A,FALSE,"RACT1.XLS";#N/A,#N/A,FALSE,"RACT2.XLS";#N/A,#N/A,FALSE,"ECCMP";#N/A,#N/A,FALSE,"WELDER.XLS"}</definedName>
    <definedName name="gr_2_1" hidden="1">{#N/A,#N/A,FALSE,"COVER.XLS";#N/A,#N/A,FALSE,"RACT1.XLS";#N/A,#N/A,FALSE,"RACT2.XLS";#N/A,#N/A,FALSE,"ECCMP";#N/A,#N/A,FALSE,"WELDER.XLS"}</definedName>
    <definedName name="gr_2_2" hidden="1">{#N/A,#N/A,FALSE,"COVER.XLS";#N/A,#N/A,FALSE,"RACT1.XLS";#N/A,#N/A,FALSE,"RACT2.XLS";#N/A,#N/A,FALSE,"ECCMP";#N/A,#N/A,FALSE,"WELDER.XLS"}</definedName>
    <definedName name="gr_2_3" hidden="1">{#N/A,#N/A,FALSE,"COVER.XLS";#N/A,#N/A,FALSE,"RACT1.XLS";#N/A,#N/A,FALSE,"RACT2.XLS";#N/A,#N/A,FALSE,"ECCMP";#N/A,#N/A,FALSE,"WELDER.XLS"}</definedName>
    <definedName name="gr_2_4" hidden="1">{#N/A,#N/A,FALSE,"COVER.XLS";#N/A,#N/A,FALSE,"RACT1.XLS";#N/A,#N/A,FALSE,"RACT2.XLS";#N/A,#N/A,FALSE,"ECCMP";#N/A,#N/A,FALSE,"WELDER.XLS"}</definedName>
    <definedName name="gr_2_5" hidden="1">{#N/A,#N/A,FALSE,"COVER.XLS";#N/A,#N/A,FALSE,"RACT1.XLS";#N/A,#N/A,FALSE,"RACT2.XLS";#N/A,#N/A,FALSE,"ECCMP";#N/A,#N/A,FALSE,"WELDER.XLS"}</definedName>
    <definedName name="gr_3" hidden="1">{#N/A,#N/A,FALSE,"COVER.XLS";#N/A,#N/A,FALSE,"RACT1.XLS";#N/A,#N/A,FALSE,"RACT2.XLS";#N/A,#N/A,FALSE,"ECCMP";#N/A,#N/A,FALSE,"WELDER.XLS"}</definedName>
    <definedName name="gr_4" hidden="1">{#N/A,#N/A,FALSE,"COVER.XLS";#N/A,#N/A,FALSE,"RACT1.XLS";#N/A,#N/A,FALSE,"RACT2.XLS";#N/A,#N/A,FALSE,"ECCMP";#N/A,#N/A,FALSE,"WELDER.XLS"}</definedName>
    <definedName name="gr_5" hidden="1">{#N/A,#N/A,FALSE,"COVER.XLS";#N/A,#N/A,FALSE,"RACT1.XLS";#N/A,#N/A,FALSE,"RACT2.XLS";#N/A,#N/A,FALSE,"ECCMP";#N/A,#N/A,FALSE,"WELDER.XLS"}</definedName>
    <definedName name="gt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gt_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gt_1_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gt_1_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gt_1_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gt_1_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gt_1_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gt_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gt_2_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gt_2_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gt_2_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gt_2_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gt_2_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gt_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gt_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gt_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gvdged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hap" hidden="1">{#N/A,#N/A,FALSE,"COVER1.XLS ";#N/A,#N/A,FALSE,"RACT1.XLS";#N/A,#N/A,FALSE,"RACT2.XLS";#N/A,#N/A,FALSE,"ECCMP";#N/A,#N/A,FALSE,"WELDER.XLS"}</definedName>
    <definedName name="hap_1" hidden="1">{#N/A,#N/A,FALSE,"COVER1.XLS ";#N/A,#N/A,FALSE,"RACT1.XLS";#N/A,#N/A,FALSE,"RACT2.XLS";#N/A,#N/A,FALSE,"ECCMP";#N/A,#N/A,FALSE,"WELDER.XLS"}</definedName>
    <definedName name="hap_1_1" hidden="1">{#N/A,#N/A,FALSE,"COVER1.XLS ";#N/A,#N/A,FALSE,"RACT1.XLS";#N/A,#N/A,FALSE,"RACT2.XLS";#N/A,#N/A,FALSE,"ECCMP";#N/A,#N/A,FALSE,"WELDER.XLS"}</definedName>
    <definedName name="hap_1_2" hidden="1">{#N/A,#N/A,FALSE,"COVER1.XLS ";#N/A,#N/A,FALSE,"RACT1.XLS";#N/A,#N/A,FALSE,"RACT2.XLS";#N/A,#N/A,FALSE,"ECCMP";#N/A,#N/A,FALSE,"WELDER.XLS"}</definedName>
    <definedName name="hap_1_3" hidden="1">{#N/A,#N/A,FALSE,"COVER1.XLS ";#N/A,#N/A,FALSE,"RACT1.XLS";#N/A,#N/A,FALSE,"RACT2.XLS";#N/A,#N/A,FALSE,"ECCMP";#N/A,#N/A,FALSE,"WELDER.XLS"}</definedName>
    <definedName name="hap_1_4" hidden="1">{#N/A,#N/A,FALSE,"COVER1.XLS ";#N/A,#N/A,FALSE,"RACT1.XLS";#N/A,#N/A,FALSE,"RACT2.XLS";#N/A,#N/A,FALSE,"ECCMP";#N/A,#N/A,FALSE,"WELDER.XLS"}</definedName>
    <definedName name="hap_1_5" hidden="1">{#N/A,#N/A,FALSE,"COVER1.XLS ";#N/A,#N/A,FALSE,"RACT1.XLS";#N/A,#N/A,FALSE,"RACT2.XLS";#N/A,#N/A,FALSE,"ECCMP";#N/A,#N/A,FALSE,"WELDER.XLS"}</definedName>
    <definedName name="hap_2" hidden="1">{#N/A,#N/A,FALSE,"COVER1.XLS ";#N/A,#N/A,FALSE,"RACT1.XLS";#N/A,#N/A,FALSE,"RACT2.XLS";#N/A,#N/A,FALSE,"ECCMP";#N/A,#N/A,FALSE,"WELDER.XLS"}</definedName>
    <definedName name="hap_2_1" hidden="1">{#N/A,#N/A,FALSE,"COVER1.XLS ";#N/A,#N/A,FALSE,"RACT1.XLS";#N/A,#N/A,FALSE,"RACT2.XLS";#N/A,#N/A,FALSE,"ECCMP";#N/A,#N/A,FALSE,"WELDER.XLS"}</definedName>
    <definedName name="hap_2_2" hidden="1">{#N/A,#N/A,FALSE,"COVER1.XLS ";#N/A,#N/A,FALSE,"RACT1.XLS";#N/A,#N/A,FALSE,"RACT2.XLS";#N/A,#N/A,FALSE,"ECCMP";#N/A,#N/A,FALSE,"WELDER.XLS"}</definedName>
    <definedName name="hap_2_3" hidden="1">{#N/A,#N/A,FALSE,"COVER1.XLS ";#N/A,#N/A,FALSE,"RACT1.XLS";#N/A,#N/A,FALSE,"RACT2.XLS";#N/A,#N/A,FALSE,"ECCMP";#N/A,#N/A,FALSE,"WELDER.XLS"}</definedName>
    <definedName name="hap_2_4" hidden="1">{#N/A,#N/A,FALSE,"COVER1.XLS ";#N/A,#N/A,FALSE,"RACT1.XLS";#N/A,#N/A,FALSE,"RACT2.XLS";#N/A,#N/A,FALSE,"ECCMP";#N/A,#N/A,FALSE,"WELDER.XLS"}</definedName>
    <definedName name="hap_2_5" hidden="1">{#N/A,#N/A,FALSE,"COVER1.XLS ";#N/A,#N/A,FALSE,"RACT1.XLS";#N/A,#N/A,FALSE,"RACT2.XLS";#N/A,#N/A,FALSE,"ECCMP";#N/A,#N/A,FALSE,"WELDER.XLS"}</definedName>
    <definedName name="hap_3" hidden="1">{#N/A,#N/A,FALSE,"COVER1.XLS ";#N/A,#N/A,FALSE,"RACT1.XLS";#N/A,#N/A,FALSE,"RACT2.XLS";#N/A,#N/A,FALSE,"ECCMP";#N/A,#N/A,FALSE,"WELDER.XLS"}</definedName>
    <definedName name="hap_4" hidden="1">{#N/A,#N/A,FALSE,"COVER1.XLS ";#N/A,#N/A,FALSE,"RACT1.XLS";#N/A,#N/A,FALSE,"RACT2.XLS";#N/A,#N/A,FALSE,"ECCMP";#N/A,#N/A,FALSE,"WELDER.XLS"}</definedName>
    <definedName name="hap_5" hidden="1">{#N/A,#N/A,FALSE,"COVER1.XLS ";#N/A,#N/A,FALSE,"RACT1.XLS";#N/A,#N/A,FALSE,"RACT2.XLS";#N/A,#N/A,FALSE,"ECCMP";#N/A,#N/A,FALSE,"WELDER.XLS"}</definedName>
    <definedName name="hashdhasdh" hidden="1">{#N/A,#N/A,FALSE,"17MAY";#N/A,#N/A,FALSE,"24MAY"}</definedName>
    <definedName name="hashdhasdh_1" hidden="1">{#N/A,#N/A,FALSE,"17MAY";#N/A,#N/A,FALSE,"24MAY"}</definedName>
    <definedName name="hashdhasdh_2" hidden="1">{#N/A,#N/A,FALSE,"17MAY";#N/A,#N/A,FALSE,"24MAY"}</definedName>
    <definedName name="hashdhasdh_3" hidden="1">{#N/A,#N/A,FALSE,"17MAY";#N/A,#N/A,FALSE,"24MAY"}</definedName>
    <definedName name="hashdhasdh_4" hidden="1">{#N/A,#N/A,FALSE,"17MAY";#N/A,#N/A,FALSE,"24MAY"}</definedName>
    <definedName name="hashdhasdh_5" hidden="1">{#N/A,#N/A,FALSE,"17MAY";#N/A,#N/A,FALSE,"24MAY"}</definedName>
    <definedName name="hh" hidden="1">#REF!</definedName>
    <definedName name="html" hidden="1">{"'kpi2-1'!$E$4"}</definedName>
    <definedName name="HTML_CodePage" hidden="1">950</definedName>
    <definedName name="HTML_Control" hidden="1">{"'Sheet1'!$L$16"}</definedName>
    <definedName name="HTML_Control_1" hidden="1">{"'Sheet1'!$L$16"}</definedName>
    <definedName name="HTML_Control_2" hidden="1">{"'Sheet1'!$L$16"}</definedName>
    <definedName name="HTML_Control_3" hidden="1">{"'Sheet1'!$L$16"}</definedName>
    <definedName name="HTML_Control_4" hidden="1">{"'Sheet1'!$L$16"}</definedName>
    <definedName name="HTML_Control_5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huy_1" hidden="1">{"'Sheet1'!$L$16"}</definedName>
    <definedName name="huy_2" hidden="1">{"'Sheet1'!$L$16"}</definedName>
    <definedName name="huy_3" hidden="1">{"'Sheet1'!$L$16"}</definedName>
    <definedName name="huy_4" hidden="1">{"'Sheet1'!$L$16"}</definedName>
    <definedName name="huy_5" hidden="1">{"'Sheet1'!$L$16"}</definedName>
    <definedName name="ii" hidden="1">{"PMTBUDSM",#N/A,FALSE,"Sheet 1";"PMTBUDSMD",#N/A,FALSE,"Sheet 1"}</definedName>
    <definedName name="ii_1" hidden="1">{"PMTBUDSM",#N/A,FALSE,"Sheet 1";"PMTBUDSMD",#N/A,FALSE,"Sheet 1"}</definedName>
    <definedName name="ii_2" hidden="1">{"PMTBUDSM",#N/A,FALSE,"Sheet 1";"PMTBUDSMD",#N/A,FALSE,"Sheet 1"}</definedName>
    <definedName name="ii_3" hidden="1">{"PMTBUDSM",#N/A,FALSE,"Sheet 1";"PMTBUDSMD",#N/A,FALSE,"Sheet 1"}</definedName>
    <definedName name="ii_4" hidden="1">{"PMTBUDSM",#N/A,FALSE,"Sheet 1";"PMTBUDSMD",#N/A,FALSE,"Sheet 1"}</definedName>
    <definedName name="ii_5" hidden="1">{"PMTBUDSM",#N/A,FALSE,"Sheet 1";"PMTBUDSMD",#N/A,FALSE,"Sheet 1"}</definedName>
    <definedName name="Inf.G_Flor" hidden="1">#REF!</definedName>
    <definedName name="Inf.G_Trad" hidden="1">#REF!</definedName>
    <definedName name="io" hidden="1">{"PMTBUDSM",#N/A,FALSE,"Sheet 1";"PMTBUDSMD",#N/A,FALSE,"Sheet 1"}</definedName>
    <definedName name="io_1" hidden="1">{"PMTBUDSM",#N/A,FALSE,"Sheet 1";"PMTBUDSMD",#N/A,FALSE,"Sheet 1"}</definedName>
    <definedName name="io_2" hidden="1">{"PMTBUDSM",#N/A,FALSE,"Sheet 1";"PMTBUDSMD",#N/A,FALSE,"Sheet 1"}</definedName>
    <definedName name="io_3" hidden="1">{"PMTBUDSM",#N/A,FALSE,"Sheet 1";"PMTBUDSMD",#N/A,FALSE,"Sheet 1"}</definedName>
    <definedName name="io_4" hidden="1">{"PMTBUDSM",#N/A,FALSE,"Sheet 1";"PMTBUDSMD",#N/A,FALSE,"Sheet 1"}</definedName>
    <definedName name="io_5" hidden="1">{"PMTBUDSM",#N/A,FALSE,"Sheet 1";"PMTBUDSMD",#N/A,FALSE,"Sheet 1"}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NAME_AP" hidden="1">"c8921"</definedName>
    <definedName name="IQ_ASSETS_NAME_AP_ABS" hidden="1">"c8940"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REUT" hidden="1">"c3630"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_CIQ" hidden="1">"c4984"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_UNUSED_UNUSED" hidden="1">"c8135"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"c11749"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ACT_OR_EST_CIQ" hidden="1">"c5068"</definedName>
    <definedName name="IQ_BV_OVER_SHARES" hidden="1">"c1349"</definedName>
    <definedName name="IQ_BV_SHARE" hidden="1">"c100"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Y" hidden="1">"c102"</definedName>
    <definedName name="IQ_CAL_Y_EST" hidden="1">"c6797"</definedName>
    <definedName name="IQ_CAL_Y_EST_CIQ" hidden="1">"c6809"</definedName>
    <definedName name="IQ_CALC_TYPE_BS" hidden="1">"c3086"</definedName>
    <definedName name="IQ_CALC_TYPE_CF" hidden="1">"c3085"</definedName>
    <definedName name="IQ_CALC_TYPE_IS" hidden="1">"c3084"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_CIQ" hidden="1">"c4566"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OPER" hidden="1">"c6293"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NAME_AP" hidden="1">"c8926"</definedName>
    <definedName name="IQ_CASH_OPER_NAME_AP_ABS" hidden="1">"c8945"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_UNUSED_UNUSED" hidden="1">"c8280"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._FDIC" hidden="1">"c6522"</definedName>
    <definedName name="IQ_CONTRACTS_OTHER_COMMODITIES_EQUITIES_FDIC" hidden="1">"c6522"</definedName>
    <definedName name="IQ_CONVERT" hidden="1">"c2536"</definedName>
    <definedName name="IQ_CONVERT_PCT" hidden="1">"c2537"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EXPOSURE" hidden="1">"c10038"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_UNUSED_UNUSED" hidden="1">"c7947"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_UNUSED_UNUSED" hidden="1">"c8167"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_CIQ" hidden="1">"c4803"</definedName>
    <definedName name="IQ_DISTRIBUTABLE_CASH_PAYOUT" hidden="1">"c3005"</definedName>
    <definedName name="IQ_DISTRIBUTABLE_CASH_SHARE" hidden="1">"c3003"</definedName>
    <definedName name="IQ_DISTRIBUTABLE_CASH_SHARE_ACT_OR_EST_CIQ" hidden="1">"c4811"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COVERAGE_NET_CHARGE_OFFS_FDIC" hidden="1">"c6735"</definedName>
    <definedName name="IQ_EARNINGS_PERIOD_COVERED" hidden="1">"c9958"</definedName>
    <definedName name="IQ_EARNINGS_PERIOD_GROUP" hidden="1">"c9944"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INT" hidden="1">"c360"</definedName>
    <definedName name="IQ_EBIT_MARGIN" hidden="1">"c359"</definedName>
    <definedName name="IQ_EBIT_OVER_IE" hidden="1">"c1369"</definedName>
    <definedName name="IQ_EBIT_SBC_ACT_OR_EST_CIQ" hidden="1">"c4841"</definedName>
    <definedName name="IQ_EBIT_SBC_GW_ACT_OR_EST_CIQ" hidden="1">"c4845"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_CIQ" hidden="1">"c5060"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OVER_TOTAL_IE" hidden="1">"c1371"</definedName>
    <definedName name="IQ_EBITDA_SBC_ACT_OR_EST_CIQ" hidden="1">"c4862"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_CIQ" hidden="1">"c4875"</definedName>
    <definedName name="IQ_EBT_SBC_GW_ACT_OR_EST_CIQ" hidden="1">"c4879"</definedName>
    <definedName name="IQ_EBT_SUBTOTAL_AP" hidden="1">"c8982"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27" hidden="1">"c6927"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147" hidden="1">"c7147"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367" hidden="1">"c7367"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587" hidden="1">"c7587"</definedName>
    <definedName name="IQ_ECO_METRIC_7648_UNUSED_UNUSED_UNUSED" hidden="1">"c7648"</definedName>
    <definedName name="IQ_ECO_METRIC_7704" hidden="1">"c7704"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_UNUSED_UNUSED" hidden="1">"c8436"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_CIQ" hidden="1">"c5058"</definedName>
    <definedName name="IQ_EPS_AP" hidden="1">"c8880"</definedName>
    <definedName name="IQ_EPS_AP_ABS" hidden="1">"c8899"</definedName>
    <definedName name="IQ_EPS_EST" hidden="1">"c399"</definedName>
    <definedName name="IQ_EPS_EST_CIQ" hidden="1">"c4994"</definedName>
    <definedName name="IQ_EPS_EST_REUT" hidden="1">"c5453"</definedName>
    <definedName name="IQ_EPS_GW_ACT_OR_EST_CIQ" hidden="1">"c5066"</definedName>
    <definedName name="IQ_EPS_GW_EST" hidden="1">"c1737"</definedName>
    <definedName name="IQ_EPS_GW_EST_CIQ" hidden="1">"c4723"</definedName>
    <definedName name="IQ_EPS_GW_EST_REUT" hidden="1">"c5389"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HIGH_EST" hidden="1">"c400"</definedName>
    <definedName name="IQ_EPS_HIGH_EST_CIQ" hidden="1">"c4995"</definedName>
    <definedName name="IQ_EPS_HIGH_EST_REUT" hidden="1">"c5454"</definedName>
    <definedName name="IQ_EPS_LOW_EST" hidden="1">"c401"</definedName>
    <definedName name="IQ_EPS_LOW_EST_CIQ" hidden="1">"c4996"</definedName>
    <definedName name="IQ_EPS_LOW_EST_REUT" hidden="1">"c5455"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NAME_AP" hidden="1">"c8918"</definedName>
    <definedName name="IQ_EPS_NAME_AP_ABS" hidden="1">"c8937"</definedName>
    <definedName name="IQ_EPS_NORM" hidden="1">"c1902"</definedName>
    <definedName name="IQ_EPS_NORM_EST" hidden="1">"c2226"</definedName>
    <definedName name="IQ_EPS_NORM_EST_CIQ" hidden="1">"c4667"</definedName>
    <definedName name="IQ_EPS_NORM_EST_REUT" hidden="1">"c5326"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REPORT_ACT_OR_EST_CIQ" hidden="1">"c5067"</definedName>
    <definedName name="IQ_EPS_REPORTED_EST" hidden="1">"c1744"</definedName>
    <definedName name="IQ_EPS_REPORTED_EST_CIQ" hidden="1">"c4730"</definedName>
    <definedName name="IQ_EPS_REPORTED_EST_REUT" hidden="1">"c5396"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SBC_ACT_OR_EST_CIQ" hidden="1">"c4901"</definedName>
    <definedName name="IQ_EPS_SBC_GW_ACT_OR_EST_CIQ" hidden="1">"c4905"</definedName>
    <definedName name="IQ_EPS_STDDEV_EST" hidden="1">"c403"</definedName>
    <definedName name="IQ_EPS_STDDEV_EST_CIQ" hidden="1">"c4993"</definedName>
    <definedName name="IQ_EPS_STDDEV_EST_REUT" hidden="1">"c5452"</definedName>
    <definedName name="IQ_EQUITY_AFFIL" hidden="1">"c1451"</definedName>
    <definedName name="IQ_EQUITY_AP" hidden="1">"c8887"</definedName>
    <definedName name="IQ_EQUITY_AP_ABS" hidden="1">"c8906"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NAME_AP" hidden="1">"c8925"</definedName>
    <definedName name="IQ_EQUITY_NAME_AP_ABS" hidden="1">"c8944"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CURRENCY" hidden="1">"c2140"</definedName>
    <definedName name="IQ_EST_CURRENCY_CIQ" hidden="1">"c4769"</definedName>
    <definedName name="IQ_EST_CURRENCY_REUT" hidden="1">"c5437"</definedName>
    <definedName name="IQ_EST_DATE" hidden="1">"c1634"</definedName>
    <definedName name="IQ_EST_DATE_CIQ" hidden="1">"c4770"</definedName>
    <definedName name="IQ_EST_DATE_REUT" hidden="1">"c5438"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5YR" hidden="1">"c1655"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LOW" hidden="1">"c1658"</definedName>
    <definedName name="IQ_EST_EPS_GROWTH_5YR_LOW_CIQ" hidden="1">"c4664"</definedName>
    <definedName name="IQ_EST_EPS_GROWTH_5YR_MEDIAN" hidden="1">"c1656"</definedName>
    <definedName name="IQ_EST_EPS_GROWTH_5YR_MEDIAN_CIQ" hidden="1">"c5480"</definedName>
    <definedName name="IQ_EST_EPS_GROWTH_5YR_NUM" hidden="1">"c1659"</definedName>
    <definedName name="IQ_EST_EPS_GROWTH_5YR_NUM_CIQ" hidden="1">"c4665"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S_AP" hidden="1">"c8875"</definedName>
    <definedName name="IQ_EXPENSES_AP_ABS" hidden="1">"c8894"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_UNUSED_UNUSED" hidden="1">"c8401"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" hidden="1">"c11931"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" hidden="1">"c11932"</definedName>
    <definedName name="IQ_EXPORTS_GOODS_REAL_SAAR_YOY_FC_UNUSED_UNUSED_UNUSED" hidden="1">"c8292"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_UNUSED_UNUSED" hidden="1">"c7961"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_UNUSED_UNUSED" hidden="1">"c8296"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D" hidden="1">"c8757"</definedName>
    <definedName name="IQ_FAD_PAYOUT_RATIO" hidden="1">"c8872"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DJ_ACT_OR_EST_CIQ" hidden="1">"c4960"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_CIQ" hidden="1">"c4971"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Y" hidden="1">"c441"</definedName>
    <definedName name="IQ_FISCAL_Y_EST" hidden="1">"c6795"</definedName>
    <definedName name="IQ_FISCAL_Y_EST_CIQ" hidden="1">"c6807"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_UNUSED_UNUSED" hidden="1">"c8298"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_UNUSED_UNUSED" hidden="1">"c8209"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EARING_DEPOSITS" hidden="1">"c1166"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D_GUARANTEED_US_FDIC" hidden="1">"c6404"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_CIQ" hidden="1">"c4987"</definedName>
    <definedName name="IQ_MAINT_REPAIR" hidden="1">"c2087"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ONE_YEAR_LESS_FDIC" hidden="1">"c6425"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ONEY_MARKET_DEPOSIT_ACCOUNTS_FDIC" hidden="1">"c6553"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42804.3913078704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MARGIN" hidden="1">"c794"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SBC_ACT_OR_EST_CIQ" hidden="1">"c5012"</definedName>
    <definedName name="IQ_NI_SBC_GW_ACT_OR_EST_CIQ" hidden="1">"c5016"</definedName>
    <definedName name="IQ_NI_SFAS" hidden="1">"c795"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"c11750"</definedName>
    <definedName name="IQ_NON_INT_BEARING_DEPOSITS" hidden="1">"c800"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_UNUSED_UNUSED" hidden="1">"c8248"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NSACTION_ACCOUNTS_FDIC" hidden="1">"c6552"</definedName>
    <definedName name="IQ_NONUTIL_REV" hidden="1">"c2089"</definedName>
    <definedName name="IQ_NORM_EPS_ACT_OR_EST_CIQ" hidden="1">"c5069"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" hidden="1">"c6240"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DJUSTMENTS_COVERED" hidden="1">"c9961"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PART_TIME" hidden="1">"c1024"</definedName>
    <definedName name="IQ_PARTICIPATION_POOLS_RESIDENTIAL_MORTGAGES_FDIC" hidden="1">"c6403"</definedName>
    <definedName name="IQ_PARTNERSHIP_INC_RE" hidden="1">"c12039"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DAY" hidden="1">"c1846"</definedName>
    <definedName name="IQ_PERCENT_CHANGE_EST_5YR_GROWTH_RATE_DAY_CIQ" hidden="1">"c3785"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WEEK" hidden="1">"c1847"</definedName>
    <definedName name="IQ_PERCENT_CHANGE_EST_5YR_GROWTH_RATE_WEEK_CIQ" hidden="1">"c3797"</definedName>
    <definedName name="IQ_PERCENT_CHANGE_EST_EBITDA_12MONTHS" hidden="1">"c1804"</definedName>
    <definedName name="IQ_PERCENT_CHANGE_EST_EBITDA_12MONTHS_CIQ" hidden="1">"c3748"</definedName>
    <definedName name="IQ_PERCENT_CHANGE_EST_EBITDA_18MONTHS" hidden="1">"c1805"</definedName>
    <definedName name="IQ_PERCENT_CHANGE_EST_EBITDA_18MONTHS_CIQ" hidden="1">"c3749"</definedName>
    <definedName name="IQ_PERCENT_CHANGE_EST_EBITDA_3MONTHS" hidden="1">"c1801"</definedName>
    <definedName name="IQ_PERCENT_CHANGE_EST_EBITDA_3MONTHS_CIQ" hidden="1">"c3745"</definedName>
    <definedName name="IQ_PERCENT_CHANGE_EST_EBITDA_6MONTHS" hidden="1">"c1802"</definedName>
    <definedName name="IQ_PERCENT_CHANGE_EST_EBITDA_6MONTHS_CIQ" hidden="1">"c3746"</definedName>
    <definedName name="IQ_PERCENT_CHANGE_EST_EBITDA_9MONTHS" hidden="1">"c1803"</definedName>
    <definedName name="IQ_PERCENT_CHANGE_EST_EBITDA_9MONTHS_CIQ" hidden="1">"c3747"</definedName>
    <definedName name="IQ_PERCENT_CHANGE_EST_EBITDA_DAY" hidden="1">"c1798"</definedName>
    <definedName name="IQ_PERCENT_CHANGE_EST_EBITDA_DAY_CIQ" hidden="1">"c3743"</definedName>
    <definedName name="IQ_PERCENT_CHANGE_EST_EBITDA_MONTH" hidden="1">"c1800"</definedName>
    <definedName name="IQ_PERCENT_CHANGE_EST_EBITDA_MONTH_CIQ" hidden="1">"c3744"</definedName>
    <definedName name="IQ_PERCENT_CHANGE_EST_EBITDA_WEEK" hidden="1">"c1799"</definedName>
    <definedName name="IQ_PERCENT_CHANGE_EST_EBITDA_WEEK_CIQ" hidden="1">"c3792"</definedName>
    <definedName name="IQ_PERCENT_CHANGE_EST_EPS_12MONTHS" hidden="1">"c1788"</definedName>
    <definedName name="IQ_PERCENT_CHANGE_EST_EPS_12MONTHS_CIQ" hidden="1">"c3733"</definedName>
    <definedName name="IQ_PERCENT_CHANGE_EST_EPS_18MONTHS" hidden="1">"c1789"</definedName>
    <definedName name="IQ_PERCENT_CHANGE_EST_EPS_18MONTHS_CIQ" hidden="1">"c3734"</definedName>
    <definedName name="IQ_PERCENT_CHANGE_EST_EPS_3MONTHS" hidden="1">"c1785"</definedName>
    <definedName name="IQ_PERCENT_CHANGE_EST_EPS_3MONTHS_CIQ" hidden="1">"c3730"</definedName>
    <definedName name="IQ_PERCENT_CHANGE_EST_EPS_6MONTHS" hidden="1">"c1786"</definedName>
    <definedName name="IQ_PERCENT_CHANGE_EST_EPS_6MONTHS_CIQ" hidden="1">"c3731"</definedName>
    <definedName name="IQ_PERCENT_CHANGE_EST_EPS_9MONTHS" hidden="1">"c1787"</definedName>
    <definedName name="IQ_PERCENT_CHANGE_EST_EPS_9MONTHS_CIQ" hidden="1">"c3732"</definedName>
    <definedName name="IQ_PERCENT_CHANGE_EST_EPS_DAY" hidden="1">"c1782"</definedName>
    <definedName name="IQ_PERCENT_CHANGE_EST_EPS_DAY_CIQ" hidden="1">"c3727"</definedName>
    <definedName name="IQ_PERCENT_CHANGE_EST_EPS_MONTH" hidden="1">"c1784"</definedName>
    <definedName name="IQ_PERCENT_CHANGE_EST_EPS_MONTH_CIQ" hidden="1">"c3729"</definedName>
    <definedName name="IQ_PERCENT_CHANGE_EST_EPS_WEEK" hidden="1">"c1783"</definedName>
    <definedName name="IQ_PERCENT_CHANGE_EST_EPS_WEEK_CIQ" hidden="1">"c3728"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3MONTHS" hidden="1">"c1841"</definedName>
    <definedName name="IQ_PERCENT_CHANGE_EST_PRICE_TARGET_3MONTHS_CIQ" hidden="1">"c3780"</definedName>
    <definedName name="IQ_PERCENT_CHANGE_EST_PRICE_TARGET_6MONTHS" hidden="1">"c1842"</definedName>
    <definedName name="IQ_PERCENT_CHANGE_EST_PRICE_TARGET_6MONTHS_CIQ" hidden="1">"c3781"</definedName>
    <definedName name="IQ_PERCENT_CHANGE_EST_PRICE_TARGET_9MONTHS" hidden="1">"c1843"</definedName>
    <definedName name="IQ_PERCENT_CHANGE_EST_PRICE_TARGET_9MONTHS_CIQ" hidden="1">"c3782"</definedName>
    <definedName name="IQ_PERCENT_CHANGE_EST_PRICE_TARGET_DAY" hidden="1">"c1838"</definedName>
    <definedName name="IQ_PERCENT_CHANGE_EST_PRICE_TARGET_DAY_CIQ" hidden="1">"c3778"</definedName>
    <definedName name="IQ_PERCENT_CHANGE_EST_PRICE_TARGET_MONTH" hidden="1">"c1840"</definedName>
    <definedName name="IQ_PERCENT_CHANGE_EST_PRICE_TARGET_MONTH_CIQ" hidden="1">"c3779"</definedName>
    <definedName name="IQ_PERCENT_CHANGE_EST_PRICE_TARGET_WEEK" hidden="1">"c1839"</definedName>
    <definedName name="IQ_PERCENT_CHANGE_EST_PRICE_TARGET_WEEK_CIQ" hidden="1">"c3798"</definedName>
    <definedName name="IQ_PERCENT_CHANGE_EST_RECO_12MONTHS" hidden="1">"c1836"</definedName>
    <definedName name="IQ_PERCENT_CHANGE_EST_RECO_12MONTHS_CIQ" hidden="1">"c3776"</definedName>
    <definedName name="IQ_PERCENT_CHANGE_EST_RECO_18MONTHS" hidden="1">"c1837"</definedName>
    <definedName name="IQ_PERCENT_CHANGE_EST_RECO_18MONTHS_CIQ" hidden="1">"c3777"</definedName>
    <definedName name="IQ_PERCENT_CHANGE_EST_RECO_3MONTHS" hidden="1">"c1833"</definedName>
    <definedName name="IQ_PERCENT_CHANGE_EST_RECO_3MONTHS_CIQ" hidden="1">"c3773"</definedName>
    <definedName name="IQ_PERCENT_CHANGE_EST_RECO_6MONTHS" hidden="1">"c1834"</definedName>
    <definedName name="IQ_PERCENT_CHANGE_EST_RECO_6MONTHS_CIQ" hidden="1">"c3774"</definedName>
    <definedName name="IQ_PERCENT_CHANGE_EST_RECO_9MONTHS" hidden="1">"c1835"</definedName>
    <definedName name="IQ_PERCENT_CHANGE_EST_RECO_9MONTHS_CIQ" hidden="1">"c3775"</definedName>
    <definedName name="IQ_PERCENT_CHANGE_EST_RECO_DAY" hidden="1">"c1830"</definedName>
    <definedName name="IQ_PERCENT_CHANGE_EST_RECO_DAY_CIQ" hidden="1">"c3771"</definedName>
    <definedName name="IQ_PERCENT_CHANGE_EST_RECO_MONTH" hidden="1">"c1832"</definedName>
    <definedName name="IQ_PERCENT_CHANGE_EST_RECO_MONTH_CIQ" hidden="1">"c3772"</definedName>
    <definedName name="IQ_PERCENT_CHANGE_EST_RECO_WEEK" hidden="1">"c1831"</definedName>
    <definedName name="IQ_PERCENT_CHANGE_EST_RECO_WEEK_CIQ" hidden="1">"c3796"</definedName>
    <definedName name="IQ_PERCENT_CHANGE_EST_REV_12MONTHS" hidden="1">"c1796"</definedName>
    <definedName name="IQ_PERCENT_CHANGE_EST_REV_12MONTHS_CIQ" hidden="1">"c3741"</definedName>
    <definedName name="IQ_PERCENT_CHANGE_EST_REV_18MONTHS" hidden="1">"c1797"</definedName>
    <definedName name="IQ_PERCENT_CHANGE_EST_REV_18MONTHS_CIQ" hidden="1">"c3742"</definedName>
    <definedName name="IQ_PERCENT_CHANGE_EST_REV_3MONTHS" hidden="1">"c1793"</definedName>
    <definedName name="IQ_PERCENT_CHANGE_EST_REV_3MONTHS_CIQ" hidden="1">"c3738"</definedName>
    <definedName name="IQ_PERCENT_CHANGE_EST_REV_6MONTHS" hidden="1">"c1794"</definedName>
    <definedName name="IQ_PERCENT_CHANGE_EST_REV_6MONTHS_CIQ" hidden="1">"c3739"</definedName>
    <definedName name="IQ_PERCENT_CHANGE_EST_REV_9MONTHS" hidden="1">"c1795"</definedName>
    <definedName name="IQ_PERCENT_CHANGE_EST_REV_9MONTHS_CIQ" hidden="1">"c3740"</definedName>
    <definedName name="IQ_PERCENT_CHANGE_EST_REV_DAY" hidden="1">"c1790"</definedName>
    <definedName name="IQ_PERCENT_CHANGE_EST_REV_DAY_CIQ" hidden="1">"c3735"</definedName>
    <definedName name="IQ_PERCENT_CHANGE_EST_REV_MONTH" hidden="1">"c1792"</definedName>
    <definedName name="IQ_PERCENT_CHANGE_EST_REV_MONTH_CIQ" hidden="1">"c3737"</definedName>
    <definedName name="IQ_PERCENT_CHANGE_EST_REV_WEEK" hidden="1">"c1791"</definedName>
    <definedName name="IQ_PERCENT_CHANGE_EST_REV_WEEK_CIQ" hidden="1">"c3736"</definedName>
    <definedName name="IQ_PERCENT_INSURED_FDIC" hidden="1">"c6374"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RETURN_ASSETS_FDIC" hidden="1">"c6731"</definedName>
    <definedName name="IQ_PRICE_OVER_BVPS" hidden="1">"c1412"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CIQ" hidden="1">"c3613"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PV_PREMIUMS_NEW_BUSINESS" hidden="1">"c9973"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DEPR_AMORT" hidden="1">"c8750"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GAIN_LOSS_SALE_ASSETS" hidden="1">"c8751"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_CIQ" hidden="1">"c5045"</definedName>
    <definedName name="IQ_RECURRING_PROFIT_SHARE_ACT_OR_EST_CIQ" hidden="1">"c5046"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MBEDDED_VALUE" hidden="1">"c9974"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ACT_OR_EST_CIQ" hidden="1">"c5059"</definedName>
    <definedName name="IQ_REVENUE_EST" hidden="1">"c1126"</definedName>
    <definedName name="IQ_REVENUE_EST_CIQ" hidden="1">"c3616"</definedName>
    <definedName name="IQ_REVENUE_EST_REUT" hidden="1">"c3634"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ISION_DATE_" hidden="1">39777.4314583333</definedName>
    <definedName name="IQ_RISK_ADJ_BANK_ASSETS" hidden="1">"c2670"</definedName>
    <definedName name="IQ_RISK_WEIGHTED_ASSETS_FDIC" hidden="1">"c6370"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OWN" hidden="1">"c1153"</definedName>
    <definedName name="IQ_SECURITY_RESELL" hidden="1">"c1154"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"c11748"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FDIC" hidden="1">"c6339"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NON_CURRENT" hidden="1">"c6191"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SUBTOTAL_AP" hidden="1">"c8989"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MONTH" hidden="1">130000</definedName>
    <definedName name="IQ_Z_SCORE" hidden="1">"c1339"</definedName>
    <definedName name="jgjgj" hidden="1">{#N/A,#N/A,FALSE,"COVER.XLS";#N/A,#N/A,FALSE,"RACT1.XLS";#N/A,#N/A,FALSE,"RACT2.XLS";#N/A,#N/A,FALSE,"ECCMP";#N/A,#N/A,FALSE,"WELDER.XLS"}</definedName>
    <definedName name="jgjgj_1" hidden="1">{#N/A,#N/A,FALSE,"COVER.XLS";#N/A,#N/A,FALSE,"RACT1.XLS";#N/A,#N/A,FALSE,"RACT2.XLS";#N/A,#N/A,FALSE,"ECCMP";#N/A,#N/A,FALSE,"WELDER.XLS"}</definedName>
    <definedName name="jgjgj_1_1" hidden="1">{#N/A,#N/A,FALSE,"COVER.XLS";#N/A,#N/A,FALSE,"RACT1.XLS";#N/A,#N/A,FALSE,"RACT2.XLS";#N/A,#N/A,FALSE,"ECCMP";#N/A,#N/A,FALSE,"WELDER.XLS"}</definedName>
    <definedName name="jgjgj_1_2" hidden="1">{#N/A,#N/A,FALSE,"COVER.XLS";#N/A,#N/A,FALSE,"RACT1.XLS";#N/A,#N/A,FALSE,"RACT2.XLS";#N/A,#N/A,FALSE,"ECCMP";#N/A,#N/A,FALSE,"WELDER.XLS"}</definedName>
    <definedName name="jgjgj_1_3" hidden="1">{#N/A,#N/A,FALSE,"COVER.XLS";#N/A,#N/A,FALSE,"RACT1.XLS";#N/A,#N/A,FALSE,"RACT2.XLS";#N/A,#N/A,FALSE,"ECCMP";#N/A,#N/A,FALSE,"WELDER.XLS"}</definedName>
    <definedName name="jgjgj_1_4" hidden="1">{#N/A,#N/A,FALSE,"COVER.XLS";#N/A,#N/A,FALSE,"RACT1.XLS";#N/A,#N/A,FALSE,"RACT2.XLS";#N/A,#N/A,FALSE,"ECCMP";#N/A,#N/A,FALSE,"WELDER.XLS"}</definedName>
    <definedName name="jgjgj_1_5" hidden="1">{#N/A,#N/A,FALSE,"COVER.XLS";#N/A,#N/A,FALSE,"RACT1.XLS";#N/A,#N/A,FALSE,"RACT2.XLS";#N/A,#N/A,FALSE,"ECCMP";#N/A,#N/A,FALSE,"WELDER.XLS"}</definedName>
    <definedName name="jgjgj_2" hidden="1">{#N/A,#N/A,FALSE,"COVER.XLS";#N/A,#N/A,FALSE,"RACT1.XLS";#N/A,#N/A,FALSE,"RACT2.XLS";#N/A,#N/A,FALSE,"ECCMP";#N/A,#N/A,FALSE,"WELDER.XLS"}</definedName>
    <definedName name="jgjgj_2_1" hidden="1">{#N/A,#N/A,FALSE,"COVER.XLS";#N/A,#N/A,FALSE,"RACT1.XLS";#N/A,#N/A,FALSE,"RACT2.XLS";#N/A,#N/A,FALSE,"ECCMP";#N/A,#N/A,FALSE,"WELDER.XLS"}</definedName>
    <definedName name="jgjgj_2_2" hidden="1">{#N/A,#N/A,FALSE,"COVER.XLS";#N/A,#N/A,FALSE,"RACT1.XLS";#N/A,#N/A,FALSE,"RACT2.XLS";#N/A,#N/A,FALSE,"ECCMP";#N/A,#N/A,FALSE,"WELDER.XLS"}</definedName>
    <definedName name="jgjgj_2_3" hidden="1">{#N/A,#N/A,FALSE,"COVER.XLS";#N/A,#N/A,FALSE,"RACT1.XLS";#N/A,#N/A,FALSE,"RACT2.XLS";#N/A,#N/A,FALSE,"ECCMP";#N/A,#N/A,FALSE,"WELDER.XLS"}</definedName>
    <definedName name="jgjgj_2_4" hidden="1">{#N/A,#N/A,FALSE,"COVER.XLS";#N/A,#N/A,FALSE,"RACT1.XLS";#N/A,#N/A,FALSE,"RACT2.XLS";#N/A,#N/A,FALSE,"ECCMP";#N/A,#N/A,FALSE,"WELDER.XLS"}</definedName>
    <definedName name="jgjgj_2_5" hidden="1">{#N/A,#N/A,FALSE,"COVER.XLS";#N/A,#N/A,FALSE,"RACT1.XLS";#N/A,#N/A,FALSE,"RACT2.XLS";#N/A,#N/A,FALSE,"ECCMP";#N/A,#N/A,FALSE,"WELDER.XLS"}</definedName>
    <definedName name="jgjgj_3" hidden="1">{#N/A,#N/A,FALSE,"COVER.XLS";#N/A,#N/A,FALSE,"RACT1.XLS";#N/A,#N/A,FALSE,"RACT2.XLS";#N/A,#N/A,FALSE,"ECCMP";#N/A,#N/A,FALSE,"WELDER.XLS"}</definedName>
    <definedName name="jgjgj_4" hidden="1">{#N/A,#N/A,FALSE,"COVER.XLS";#N/A,#N/A,FALSE,"RACT1.XLS";#N/A,#N/A,FALSE,"RACT2.XLS";#N/A,#N/A,FALSE,"ECCMP";#N/A,#N/A,FALSE,"WELDER.XLS"}</definedName>
    <definedName name="jgjgj_5" hidden="1">{#N/A,#N/A,FALSE,"COVER.XLS";#N/A,#N/A,FALSE,"RACT1.XLS";#N/A,#N/A,FALSE,"RACT2.XLS";#N/A,#N/A,FALSE,"ECCMP";#N/A,#N/A,FALSE,"WELDER.XLS"}</definedName>
    <definedName name="ji" hidden="1">'[1]NPO - Model'!#REF!</definedName>
    <definedName name="Key" hidden="1">#REF!</definedName>
    <definedName name="K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KK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KK_1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KK_1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KK_1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KK_1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KK_1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KK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KK_2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KK_2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KK_2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KK_2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KK_2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KK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KK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KK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kkk" hidden="1">{#N/A,#N/A,FALSE,"COVER1.XLS ";#N/A,#N/A,FALSE,"RACT1.XLS";#N/A,#N/A,FALSE,"RACT2.XLS";#N/A,#N/A,FALSE,"ECCMP";#N/A,#N/A,FALSE,"WELDER.XLS"}</definedName>
    <definedName name="kkk_1" hidden="1">{#N/A,#N/A,FALSE,"COVER1.XLS ";#N/A,#N/A,FALSE,"RACT1.XLS";#N/A,#N/A,FALSE,"RACT2.XLS";#N/A,#N/A,FALSE,"ECCMP";#N/A,#N/A,FALSE,"WELDER.XLS"}</definedName>
    <definedName name="kkk_1_1" hidden="1">{#N/A,#N/A,FALSE,"COVER1.XLS ";#N/A,#N/A,FALSE,"RACT1.XLS";#N/A,#N/A,FALSE,"RACT2.XLS";#N/A,#N/A,FALSE,"ECCMP";#N/A,#N/A,FALSE,"WELDER.XLS"}</definedName>
    <definedName name="kkk_1_2" hidden="1">{#N/A,#N/A,FALSE,"COVER1.XLS ";#N/A,#N/A,FALSE,"RACT1.XLS";#N/A,#N/A,FALSE,"RACT2.XLS";#N/A,#N/A,FALSE,"ECCMP";#N/A,#N/A,FALSE,"WELDER.XLS"}</definedName>
    <definedName name="kkk_1_3" hidden="1">{#N/A,#N/A,FALSE,"COVER1.XLS ";#N/A,#N/A,FALSE,"RACT1.XLS";#N/A,#N/A,FALSE,"RACT2.XLS";#N/A,#N/A,FALSE,"ECCMP";#N/A,#N/A,FALSE,"WELDER.XLS"}</definedName>
    <definedName name="kkk_1_4" hidden="1">{#N/A,#N/A,FALSE,"COVER1.XLS ";#N/A,#N/A,FALSE,"RACT1.XLS";#N/A,#N/A,FALSE,"RACT2.XLS";#N/A,#N/A,FALSE,"ECCMP";#N/A,#N/A,FALSE,"WELDER.XLS"}</definedName>
    <definedName name="kkk_1_5" hidden="1">{#N/A,#N/A,FALSE,"COVER1.XLS ";#N/A,#N/A,FALSE,"RACT1.XLS";#N/A,#N/A,FALSE,"RACT2.XLS";#N/A,#N/A,FALSE,"ECCMP";#N/A,#N/A,FALSE,"WELDER.XLS"}</definedName>
    <definedName name="kkk_2" hidden="1">{#N/A,#N/A,FALSE,"COVER1.XLS ";#N/A,#N/A,FALSE,"RACT1.XLS";#N/A,#N/A,FALSE,"RACT2.XLS";#N/A,#N/A,FALSE,"ECCMP";#N/A,#N/A,FALSE,"WELDER.XLS"}</definedName>
    <definedName name="kkk_2_1" hidden="1">{#N/A,#N/A,FALSE,"COVER1.XLS ";#N/A,#N/A,FALSE,"RACT1.XLS";#N/A,#N/A,FALSE,"RACT2.XLS";#N/A,#N/A,FALSE,"ECCMP";#N/A,#N/A,FALSE,"WELDER.XLS"}</definedName>
    <definedName name="kkk_2_2" hidden="1">{#N/A,#N/A,FALSE,"COVER1.XLS ";#N/A,#N/A,FALSE,"RACT1.XLS";#N/A,#N/A,FALSE,"RACT2.XLS";#N/A,#N/A,FALSE,"ECCMP";#N/A,#N/A,FALSE,"WELDER.XLS"}</definedName>
    <definedName name="kkk_2_3" hidden="1">{#N/A,#N/A,FALSE,"COVER1.XLS ";#N/A,#N/A,FALSE,"RACT1.XLS";#N/A,#N/A,FALSE,"RACT2.XLS";#N/A,#N/A,FALSE,"ECCMP";#N/A,#N/A,FALSE,"WELDER.XLS"}</definedName>
    <definedName name="kkk_2_4" hidden="1">{#N/A,#N/A,FALSE,"COVER1.XLS ";#N/A,#N/A,FALSE,"RACT1.XLS";#N/A,#N/A,FALSE,"RACT2.XLS";#N/A,#N/A,FALSE,"ECCMP";#N/A,#N/A,FALSE,"WELDER.XLS"}</definedName>
    <definedName name="kkk_2_5" hidden="1">{#N/A,#N/A,FALSE,"COVER1.XLS ";#N/A,#N/A,FALSE,"RACT1.XLS";#N/A,#N/A,FALSE,"RACT2.XLS";#N/A,#N/A,FALSE,"ECCMP";#N/A,#N/A,FALSE,"WELDER.XLS"}</definedName>
    <definedName name="kkk_3" hidden="1">{#N/A,#N/A,FALSE,"COVER1.XLS ";#N/A,#N/A,FALSE,"RACT1.XLS";#N/A,#N/A,FALSE,"RACT2.XLS";#N/A,#N/A,FALSE,"ECCMP";#N/A,#N/A,FALSE,"WELDER.XLS"}</definedName>
    <definedName name="kkk_4" hidden="1">{#N/A,#N/A,FALSE,"COVER1.XLS ";#N/A,#N/A,FALSE,"RACT1.XLS";#N/A,#N/A,FALSE,"RACT2.XLS";#N/A,#N/A,FALSE,"ECCMP";#N/A,#N/A,FALSE,"WELDER.XLS"}</definedName>
    <definedName name="kkk_5" hidden="1">{#N/A,#N/A,FALSE,"COVER1.XLS ";#N/A,#N/A,FALSE,"RACT1.XLS";#N/A,#N/A,FALSE,"RACT2.XLS";#N/A,#N/A,FALSE,"ECCMP";#N/A,#N/A,FALSE,"WELDER.XLS"}</definedName>
    <definedName name="kkkk" hidden="1">{#N/A,#N/A,FALSE,"COVER.XLS";#N/A,#N/A,FALSE,"RACT1.XLS";#N/A,#N/A,FALSE,"RACT2.XLS";#N/A,#N/A,FALSE,"ECCMP";#N/A,#N/A,FALSE,"WELDER.XLS"}</definedName>
    <definedName name="kkkkk" hidden="1">{#N/A,#N/A,FALSE,"COVER.XLS";#N/A,#N/A,FALSE,"RACT1.XLS";#N/A,#N/A,FALSE,"RACT2.XLS";#N/A,#N/A,FALSE,"ECCMP";#N/A,#N/A,FALSE,"WELDER.XLS"}</definedName>
    <definedName name="kp" hidden="1">#REF!</definedName>
    <definedName name="ks" hidden="1">{#N/A,#N/A,FALSE,"COVER.XLS";#N/A,#N/A,FALSE,"RACT1.XLS";#N/A,#N/A,FALSE,"RACT2.XLS";#N/A,#N/A,FALSE,"ECCMP";#N/A,#N/A,FALSE,"WELDER.XLS"}</definedName>
    <definedName name="ks_1" hidden="1">{#N/A,#N/A,FALSE,"COVER.XLS";#N/A,#N/A,FALSE,"RACT1.XLS";#N/A,#N/A,FALSE,"RACT2.XLS";#N/A,#N/A,FALSE,"ECCMP";#N/A,#N/A,FALSE,"WELDER.XLS"}</definedName>
    <definedName name="ks_1_1" hidden="1">{#N/A,#N/A,FALSE,"COVER.XLS";#N/A,#N/A,FALSE,"RACT1.XLS";#N/A,#N/A,FALSE,"RACT2.XLS";#N/A,#N/A,FALSE,"ECCMP";#N/A,#N/A,FALSE,"WELDER.XLS"}</definedName>
    <definedName name="ks_1_2" hidden="1">{#N/A,#N/A,FALSE,"COVER.XLS";#N/A,#N/A,FALSE,"RACT1.XLS";#N/A,#N/A,FALSE,"RACT2.XLS";#N/A,#N/A,FALSE,"ECCMP";#N/A,#N/A,FALSE,"WELDER.XLS"}</definedName>
    <definedName name="ks_1_3" hidden="1">{#N/A,#N/A,FALSE,"COVER.XLS";#N/A,#N/A,FALSE,"RACT1.XLS";#N/A,#N/A,FALSE,"RACT2.XLS";#N/A,#N/A,FALSE,"ECCMP";#N/A,#N/A,FALSE,"WELDER.XLS"}</definedName>
    <definedName name="ks_1_4" hidden="1">{#N/A,#N/A,FALSE,"COVER.XLS";#N/A,#N/A,FALSE,"RACT1.XLS";#N/A,#N/A,FALSE,"RACT2.XLS";#N/A,#N/A,FALSE,"ECCMP";#N/A,#N/A,FALSE,"WELDER.XLS"}</definedName>
    <definedName name="ks_1_5" hidden="1">{#N/A,#N/A,FALSE,"COVER.XLS";#N/A,#N/A,FALSE,"RACT1.XLS";#N/A,#N/A,FALSE,"RACT2.XLS";#N/A,#N/A,FALSE,"ECCMP";#N/A,#N/A,FALSE,"WELDER.XLS"}</definedName>
    <definedName name="ks_2" hidden="1">{#N/A,#N/A,FALSE,"COVER.XLS";#N/A,#N/A,FALSE,"RACT1.XLS";#N/A,#N/A,FALSE,"RACT2.XLS";#N/A,#N/A,FALSE,"ECCMP";#N/A,#N/A,FALSE,"WELDER.XLS"}</definedName>
    <definedName name="ks_2_1" hidden="1">{#N/A,#N/A,FALSE,"COVER.XLS";#N/A,#N/A,FALSE,"RACT1.XLS";#N/A,#N/A,FALSE,"RACT2.XLS";#N/A,#N/A,FALSE,"ECCMP";#N/A,#N/A,FALSE,"WELDER.XLS"}</definedName>
    <definedName name="ks_2_2" hidden="1">{#N/A,#N/A,FALSE,"COVER.XLS";#N/A,#N/A,FALSE,"RACT1.XLS";#N/A,#N/A,FALSE,"RACT2.XLS";#N/A,#N/A,FALSE,"ECCMP";#N/A,#N/A,FALSE,"WELDER.XLS"}</definedName>
    <definedName name="ks_2_3" hidden="1">{#N/A,#N/A,FALSE,"COVER.XLS";#N/A,#N/A,FALSE,"RACT1.XLS";#N/A,#N/A,FALSE,"RACT2.XLS";#N/A,#N/A,FALSE,"ECCMP";#N/A,#N/A,FALSE,"WELDER.XLS"}</definedName>
    <definedName name="ks_2_4" hidden="1">{#N/A,#N/A,FALSE,"COVER.XLS";#N/A,#N/A,FALSE,"RACT1.XLS";#N/A,#N/A,FALSE,"RACT2.XLS";#N/A,#N/A,FALSE,"ECCMP";#N/A,#N/A,FALSE,"WELDER.XLS"}</definedName>
    <definedName name="ks_2_5" hidden="1">{#N/A,#N/A,FALSE,"COVER.XLS";#N/A,#N/A,FALSE,"RACT1.XLS";#N/A,#N/A,FALSE,"RACT2.XLS";#N/A,#N/A,FALSE,"ECCMP";#N/A,#N/A,FALSE,"WELDER.XLS"}</definedName>
    <definedName name="ks_3" hidden="1">{#N/A,#N/A,FALSE,"COVER.XLS";#N/A,#N/A,FALSE,"RACT1.XLS";#N/A,#N/A,FALSE,"RACT2.XLS";#N/A,#N/A,FALSE,"ECCMP";#N/A,#N/A,FALSE,"WELDER.XLS"}</definedName>
    <definedName name="ks_4" hidden="1">{#N/A,#N/A,FALSE,"COVER.XLS";#N/A,#N/A,FALSE,"RACT1.XLS";#N/A,#N/A,FALSE,"RACT2.XLS";#N/A,#N/A,FALSE,"ECCMP";#N/A,#N/A,FALSE,"WELDER.XLS"}</definedName>
    <definedName name="ks_5" hidden="1">{#N/A,#N/A,FALSE,"COVER.XLS";#N/A,#N/A,FALSE,"RACT1.XLS";#N/A,#N/A,FALSE,"RACT2.XLS";#N/A,#N/A,FALSE,"ECCMP";#N/A,#N/A,FALSE,"WELDER.XLS"}</definedName>
    <definedName name="kskk" hidden="1">{#N/A,#N/A,FALSE,"COVER.XLS";#N/A,#N/A,FALSE,"RACT1.XLS";#N/A,#N/A,FALSE,"RACT2.XLS";#N/A,#N/A,FALSE,"ECCMP";#N/A,#N/A,FALSE,"WELDER.XLS"}</definedName>
    <definedName name="kskk_1" hidden="1">{#N/A,#N/A,FALSE,"COVER.XLS";#N/A,#N/A,FALSE,"RACT1.XLS";#N/A,#N/A,FALSE,"RACT2.XLS";#N/A,#N/A,FALSE,"ECCMP";#N/A,#N/A,FALSE,"WELDER.XLS"}</definedName>
    <definedName name="kskk_1_1" hidden="1">{#N/A,#N/A,FALSE,"COVER.XLS";#N/A,#N/A,FALSE,"RACT1.XLS";#N/A,#N/A,FALSE,"RACT2.XLS";#N/A,#N/A,FALSE,"ECCMP";#N/A,#N/A,FALSE,"WELDER.XLS"}</definedName>
    <definedName name="kskk_1_2" hidden="1">{#N/A,#N/A,FALSE,"COVER.XLS";#N/A,#N/A,FALSE,"RACT1.XLS";#N/A,#N/A,FALSE,"RACT2.XLS";#N/A,#N/A,FALSE,"ECCMP";#N/A,#N/A,FALSE,"WELDER.XLS"}</definedName>
    <definedName name="kskk_1_3" hidden="1">{#N/A,#N/A,FALSE,"COVER.XLS";#N/A,#N/A,FALSE,"RACT1.XLS";#N/A,#N/A,FALSE,"RACT2.XLS";#N/A,#N/A,FALSE,"ECCMP";#N/A,#N/A,FALSE,"WELDER.XLS"}</definedName>
    <definedName name="kskk_1_4" hidden="1">{#N/A,#N/A,FALSE,"COVER.XLS";#N/A,#N/A,FALSE,"RACT1.XLS";#N/A,#N/A,FALSE,"RACT2.XLS";#N/A,#N/A,FALSE,"ECCMP";#N/A,#N/A,FALSE,"WELDER.XLS"}</definedName>
    <definedName name="kskk_1_5" hidden="1">{#N/A,#N/A,FALSE,"COVER.XLS";#N/A,#N/A,FALSE,"RACT1.XLS";#N/A,#N/A,FALSE,"RACT2.XLS";#N/A,#N/A,FALSE,"ECCMP";#N/A,#N/A,FALSE,"WELDER.XLS"}</definedName>
    <definedName name="kskk_2" hidden="1">{#N/A,#N/A,FALSE,"COVER.XLS";#N/A,#N/A,FALSE,"RACT1.XLS";#N/A,#N/A,FALSE,"RACT2.XLS";#N/A,#N/A,FALSE,"ECCMP";#N/A,#N/A,FALSE,"WELDER.XLS"}</definedName>
    <definedName name="kskk_2_1" hidden="1">{#N/A,#N/A,FALSE,"COVER.XLS";#N/A,#N/A,FALSE,"RACT1.XLS";#N/A,#N/A,FALSE,"RACT2.XLS";#N/A,#N/A,FALSE,"ECCMP";#N/A,#N/A,FALSE,"WELDER.XLS"}</definedName>
    <definedName name="kskk_2_2" hidden="1">{#N/A,#N/A,FALSE,"COVER.XLS";#N/A,#N/A,FALSE,"RACT1.XLS";#N/A,#N/A,FALSE,"RACT2.XLS";#N/A,#N/A,FALSE,"ECCMP";#N/A,#N/A,FALSE,"WELDER.XLS"}</definedName>
    <definedName name="kskk_2_3" hidden="1">{#N/A,#N/A,FALSE,"COVER.XLS";#N/A,#N/A,FALSE,"RACT1.XLS";#N/A,#N/A,FALSE,"RACT2.XLS";#N/A,#N/A,FALSE,"ECCMP";#N/A,#N/A,FALSE,"WELDER.XLS"}</definedName>
    <definedName name="kskk_2_4" hidden="1">{#N/A,#N/A,FALSE,"COVER.XLS";#N/A,#N/A,FALSE,"RACT1.XLS";#N/A,#N/A,FALSE,"RACT2.XLS";#N/A,#N/A,FALSE,"ECCMP";#N/A,#N/A,FALSE,"WELDER.XLS"}</definedName>
    <definedName name="kskk_2_5" hidden="1">{#N/A,#N/A,FALSE,"COVER.XLS";#N/A,#N/A,FALSE,"RACT1.XLS";#N/A,#N/A,FALSE,"RACT2.XLS";#N/A,#N/A,FALSE,"ECCMP";#N/A,#N/A,FALSE,"WELDER.XLS"}</definedName>
    <definedName name="kskk_3" hidden="1">{#N/A,#N/A,FALSE,"COVER.XLS";#N/A,#N/A,FALSE,"RACT1.XLS";#N/A,#N/A,FALSE,"RACT2.XLS";#N/A,#N/A,FALSE,"ECCMP";#N/A,#N/A,FALSE,"WELDER.XLS"}</definedName>
    <definedName name="kskk_4" hidden="1">{#N/A,#N/A,FALSE,"COVER.XLS";#N/A,#N/A,FALSE,"RACT1.XLS";#N/A,#N/A,FALSE,"RACT2.XLS";#N/A,#N/A,FALSE,"ECCMP";#N/A,#N/A,FALSE,"WELDER.XLS"}</definedName>
    <definedName name="kskk_5" hidden="1">{#N/A,#N/A,FALSE,"COVER.XLS";#N/A,#N/A,FALSE,"RACT1.XLS";#N/A,#N/A,FALSE,"RACT2.XLS";#N/A,#N/A,FALSE,"ECCMP";#N/A,#N/A,FALSE,"WELDER.XLS"}</definedName>
    <definedName name="kv" hidden="1">{#N/A,#N/A,FALSE,"COVER1.XLS ";#N/A,#N/A,FALSE,"RACT1.XLS";#N/A,#N/A,FALSE,"RACT2.XLS";#N/A,#N/A,FALSE,"ECCMP";#N/A,#N/A,FALSE,"WELDER.XLS"}</definedName>
    <definedName name="kv_1" hidden="1">{#N/A,#N/A,FALSE,"COVER1.XLS ";#N/A,#N/A,FALSE,"RACT1.XLS";#N/A,#N/A,FALSE,"RACT2.XLS";#N/A,#N/A,FALSE,"ECCMP";#N/A,#N/A,FALSE,"WELDER.XLS"}</definedName>
    <definedName name="kv_1_1" hidden="1">{#N/A,#N/A,FALSE,"COVER1.XLS ";#N/A,#N/A,FALSE,"RACT1.XLS";#N/A,#N/A,FALSE,"RACT2.XLS";#N/A,#N/A,FALSE,"ECCMP";#N/A,#N/A,FALSE,"WELDER.XLS"}</definedName>
    <definedName name="kv_1_2" hidden="1">{#N/A,#N/A,FALSE,"COVER1.XLS ";#N/A,#N/A,FALSE,"RACT1.XLS";#N/A,#N/A,FALSE,"RACT2.XLS";#N/A,#N/A,FALSE,"ECCMP";#N/A,#N/A,FALSE,"WELDER.XLS"}</definedName>
    <definedName name="kv_1_3" hidden="1">{#N/A,#N/A,FALSE,"COVER1.XLS ";#N/A,#N/A,FALSE,"RACT1.XLS";#N/A,#N/A,FALSE,"RACT2.XLS";#N/A,#N/A,FALSE,"ECCMP";#N/A,#N/A,FALSE,"WELDER.XLS"}</definedName>
    <definedName name="kv_1_4" hidden="1">{#N/A,#N/A,FALSE,"COVER1.XLS ";#N/A,#N/A,FALSE,"RACT1.XLS";#N/A,#N/A,FALSE,"RACT2.XLS";#N/A,#N/A,FALSE,"ECCMP";#N/A,#N/A,FALSE,"WELDER.XLS"}</definedName>
    <definedName name="kv_1_5" hidden="1">{#N/A,#N/A,FALSE,"COVER1.XLS ";#N/A,#N/A,FALSE,"RACT1.XLS";#N/A,#N/A,FALSE,"RACT2.XLS";#N/A,#N/A,FALSE,"ECCMP";#N/A,#N/A,FALSE,"WELDER.XLS"}</definedName>
    <definedName name="kv_2" hidden="1">{#N/A,#N/A,FALSE,"COVER1.XLS ";#N/A,#N/A,FALSE,"RACT1.XLS";#N/A,#N/A,FALSE,"RACT2.XLS";#N/A,#N/A,FALSE,"ECCMP";#N/A,#N/A,FALSE,"WELDER.XLS"}</definedName>
    <definedName name="kv_2_1" hidden="1">{#N/A,#N/A,FALSE,"COVER1.XLS ";#N/A,#N/A,FALSE,"RACT1.XLS";#N/A,#N/A,FALSE,"RACT2.XLS";#N/A,#N/A,FALSE,"ECCMP";#N/A,#N/A,FALSE,"WELDER.XLS"}</definedName>
    <definedName name="kv_2_2" hidden="1">{#N/A,#N/A,FALSE,"COVER1.XLS ";#N/A,#N/A,FALSE,"RACT1.XLS";#N/A,#N/A,FALSE,"RACT2.XLS";#N/A,#N/A,FALSE,"ECCMP";#N/A,#N/A,FALSE,"WELDER.XLS"}</definedName>
    <definedName name="kv_2_3" hidden="1">{#N/A,#N/A,FALSE,"COVER1.XLS ";#N/A,#N/A,FALSE,"RACT1.XLS";#N/A,#N/A,FALSE,"RACT2.XLS";#N/A,#N/A,FALSE,"ECCMP";#N/A,#N/A,FALSE,"WELDER.XLS"}</definedName>
    <definedName name="kv_2_4" hidden="1">{#N/A,#N/A,FALSE,"COVER1.XLS ";#N/A,#N/A,FALSE,"RACT1.XLS";#N/A,#N/A,FALSE,"RACT2.XLS";#N/A,#N/A,FALSE,"ECCMP";#N/A,#N/A,FALSE,"WELDER.XLS"}</definedName>
    <definedName name="kv_2_5" hidden="1">{#N/A,#N/A,FALSE,"COVER1.XLS ";#N/A,#N/A,FALSE,"RACT1.XLS";#N/A,#N/A,FALSE,"RACT2.XLS";#N/A,#N/A,FALSE,"ECCMP";#N/A,#N/A,FALSE,"WELDER.XLS"}</definedName>
    <definedName name="kv_3" hidden="1">{#N/A,#N/A,FALSE,"COVER1.XLS ";#N/A,#N/A,FALSE,"RACT1.XLS";#N/A,#N/A,FALSE,"RACT2.XLS";#N/A,#N/A,FALSE,"ECCMP";#N/A,#N/A,FALSE,"WELDER.XLS"}</definedName>
    <definedName name="kv_4" hidden="1">{#N/A,#N/A,FALSE,"COVER1.XLS ";#N/A,#N/A,FALSE,"RACT1.XLS";#N/A,#N/A,FALSE,"RACT2.XLS";#N/A,#N/A,FALSE,"ECCMP";#N/A,#N/A,FALSE,"WELDER.XLS"}</definedName>
    <definedName name="kv_5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kvs_1" hidden="1">{#N/A,#N/A,FALSE,"COVER1.XLS ";#N/A,#N/A,FALSE,"RACT1.XLS";#N/A,#N/A,FALSE,"RACT2.XLS";#N/A,#N/A,FALSE,"ECCMP";#N/A,#N/A,FALSE,"WELDER.XLS"}</definedName>
    <definedName name="kvs_1_1" hidden="1">{#N/A,#N/A,FALSE,"COVER1.XLS ";#N/A,#N/A,FALSE,"RACT1.XLS";#N/A,#N/A,FALSE,"RACT2.XLS";#N/A,#N/A,FALSE,"ECCMP";#N/A,#N/A,FALSE,"WELDER.XLS"}</definedName>
    <definedName name="kvs_1_2" hidden="1">{#N/A,#N/A,FALSE,"COVER1.XLS ";#N/A,#N/A,FALSE,"RACT1.XLS";#N/A,#N/A,FALSE,"RACT2.XLS";#N/A,#N/A,FALSE,"ECCMP";#N/A,#N/A,FALSE,"WELDER.XLS"}</definedName>
    <definedName name="kvs_1_3" hidden="1">{#N/A,#N/A,FALSE,"COVER1.XLS ";#N/A,#N/A,FALSE,"RACT1.XLS";#N/A,#N/A,FALSE,"RACT2.XLS";#N/A,#N/A,FALSE,"ECCMP";#N/A,#N/A,FALSE,"WELDER.XLS"}</definedName>
    <definedName name="kvs_1_4" hidden="1">{#N/A,#N/A,FALSE,"COVER1.XLS ";#N/A,#N/A,FALSE,"RACT1.XLS";#N/A,#N/A,FALSE,"RACT2.XLS";#N/A,#N/A,FALSE,"ECCMP";#N/A,#N/A,FALSE,"WELDER.XLS"}</definedName>
    <definedName name="kvs_1_5" hidden="1">{#N/A,#N/A,FALSE,"COVER1.XLS ";#N/A,#N/A,FALSE,"RACT1.XLS";#N/A,#N/A,FALSE,"RACT2.XLS";#N/A,#N/A,FALSE,"ECCMP";#N/A,#N/A,FALSE,"WELDER.XLS"}</definedName>
    <definedName name="kvs_2" hidden="1">{#N/A,#N/A,FALSE,"COVER1.XLS ";#N/A,#N/A,FALSE,"RACT1.XLS";#N/A,#N/A,FALSE,"RACT2.XLS";#N/A,#N/A,FALSE,"ECCMP";#N/A,#N/A,FALSE,"WELDER.XLS"}</definedName>
    <definedName name="kvs_2_1" hidden="1">{#N/A,#N/A,FALSE,"COVER1.XLS ";#N/A,#N/A,FALSE,"RACT1.XLS";#N/A,#N/A,FALSE,"RACT2.XLS";#N/A,#N/A,FALSE,"ECCMP";#N/A,#N/A,FALSE,"WELDER.XLS"}</definedName>
    <definedName name="kvs_2_2" hidden="1">{#N/A,#N/A,FALSE,"COVER1.XLS ";#N/A,#N/A,FALSE,"RACT1.XLS";#N/A,#N/A,FALSE,"RACT2.XLS";#N/A,#N/A,FALSE,"ECCMP";#N/A,#N/A,FALSE,"WELDER.XLS"}</definedName>
    <definedName name="kvs_2_3" hidden="1">{#N/A,#N/A,FALSE,"COVER1.XLS ";#N/A,#N/A,FALSE,"RACT1.XLS";#N/A,#N/A,FALSE,"RACT2.XLS";#N/A,#N/A,FALSE,"ECCMP";#N/A,#N/A,FALSE,"WELDER.XLS"}</definedName>
    <definedName name="kvs_2_4" hidden="1">{#N/A,#N/A,FALSE,"COVER1.XLS ";#N/A,#N/A,FALSE,"RACT1.XLS";#N/A,#N/A,FALSE,"RACT2.XLS";#N/A,#N/A,FALSE,"ECCMP";#N/A,#N/A,FALSE,"WELDER.XLS"}</definedName>
    <definedName name="kvs_2_5" hidden="1">{#N/A,#N/A,FALSE,"COVER1.XLS ";#N/A,#N/A,FALSE,"RACT1.XLS";#N/A,#N/A,FALSE,"RACT2.XLS";#N/A,#N/A,FALSE,"ECCMP";#N/A,#N/A,FALSE,"WELDER.XLS"}</definedName>
    <definedName name="kvs_3" hidden="1">{#N/A,#N/A,FALSE,"COVER1.XLS ";#N/A,#N/A,FALSE,"RACT1.XLS";#N/A,#N/A,FALSE,"RACT2.XLS";#N/A,#N/A,FALSE,"ECCMP";#N/A,#N/A,FALSE,"WELDER.XLS"}</definedName>
    <definedName name="kvs_4" hidden="1">{#N/A,#N/A,FALSE,"COVER1.XLS ";#N/A,#N/A,FALSE,"RACT1.XLS";#N/A,#N/A,FALSE,"RACT2.XLS";#N/A,#N/A,FALSE,"ECCMP";#N/A,#N/A,FALSE,"WELDER.XLS"}</definedName>
    <definedName name="kvs_5" hidden="1">{#N/A,#N/A,FALSE,"COVER1.XLS ";#N/A,#N/A,FALSE,"RACT1.XLS";#N/A,#N/A,FALSE,"RACT2.XLS";#N/A,#N/A,FALSE,"ECCMP";#N/A,#N/A,FALSE,"WELDER.XLS"}</definedName>
    <definedName name="kvv" hidden="1">{#N/A,#N/A,FALSE,"COVER.XLS";#N/A,#N/A,FALSE,"RACT1.XLS";#N/A,#N/A,FALSE,"RACT2.XLS";#N/A,#N/A,FALSE,"ECCMP";#N/A,#N/A,FALSE,"WELDER.XLS"}</definedName>
    <definedName name="kvv_1" hidden="1">{#N/A,#N/A,FALSE,"COVER.XLS";#N/A,#N/A,FALSE,"RACT1.XLS";#N/A,#N/A,FALSE,"RACT2.XLS";#N/A,#N/A,FALSE,"ECCMP";#N/A,#N/A,FALSE,"WELDER.XLS"}</definedName>
    <definedName name="kvv_1_1" hidden="1">{#N/A,#N/A,FALSE,"COVER.XLS";#N/A,#N/A,FALSE,"RACT1.XLS";#N/A,#N/A,FALSE,"RACT2.XLS";#N/A,#N/A,FALSE,"ECCMP";#N/A,#N/A,FALSE,"WELDER.XLS"}</definedName>
    <definedName name="kvv_1_2" hidden="1">{#N/A,#N/A,FALSE,"COVER.XLS";#N/A,#N/A,FALSE,"RACT1.XLS";#N/A,#N/A,FALSE,"RACT2.XLS";#N/A,#N/A,FALSE,"ECCMP";#N/A,#N/A,FALSE,"WELDER.XLS"}</definedName>
    <definedName name="kvv_1_3" hidden="1">{#N/A,#N/A,FALSE,"COVER.XLS";#N/A,#N/A,FALSE,"RACT1.XLS";#N/A,#N/A,FALSE,"RACT2.XLS";#N/A,#N/A,FALSE,"ECCMP";#N/A,#N/A,FALSE,"WELDER.XLS"}</definedName>
    <definedName name="kvv_1_4" hidden="1">{#N/A,#N/A,FALSE,"COVER.XLS";#N/A,#N/A,FALSE,"RACT1.XLS";#N/A,#N/A,FALSE,"RACT2.XLS";#N/A,#N/A,FALSE,"ECCMP";#N/A,#N/A,FALSE,"WELDER.XLS"}</definedName>
    <definedName name="kvv_1_5" hidden="1">{#N/A,#N/A,FALSE,"COVER.XLS";#N/A,#N/A,FALSE,"RACT1.XLS";#N/A,#N/A,FALSE,"RACT2.XLS";#N/A,#N/A,FALSE,"ECCMP";#N/A,#N/A,FALSE,"WELDER.XLS"}</definedName>
    <definedName name="kvv_2" hidden="1">{#N/A,#N/A,FALSE,"COVER.XLS";#N/A,#N/A,FALSE,"RACT1.XLS";#N/A,#N/A,FALSE,"RACT2.XLS";#N/A,#N/A,FALSE,"ECCMP";#N/A,#N/A,FALSE,"WELDER.XLS"}</definedName>
    <definedName name="kvv_2_1" hidden="1">{#N/A,#N/A,FALSE,"COVER.XLS";#N/A,#N/A,FALSE,"RACT1.XLS";#N/A,#N/A,FALSE,"RACT2.XLS";#N/A,#N/A,FALSE,"ECCMP";#N/A,#N/A,FALSE,"WELDER.XLS"}</definedName>
    <definedName name="kvv_2_2" hidden="1">{#N/A,#N/A,FALSE,"COVER.XLS";#N/A,#N/A,FALSE,"RACT1.XLS";#N/A,#N/A,FALSE,"RACT2.XLS";#N/A,#N/A,FALSE,"ECCMP";#N/A,#N/A,FALSE,"WELDER.XLS"}</definedName>
    <definedName name="kvv_2_3" hidden="1">{#N/A,#N/A,FALSE,"COVER.XLS";#N/A,#N/A,FALSE,"RACT1.XLS";#N/A,#N/A,FALSE,"RACT2.XLS";#N/A,#N/A,FALSE,"ECCMP";#N/A,#N/A,FALSE,"WELDER.XLS"}</definedName>
    <definedName name="kvv_2_4" hidden="1">{#N/A,#N/A,FALSE,"COVER.XLS";#N/A,#N/A,FALSE,"RACT1.XLS";#N/A,#N/A,FALSE,"RACT2.XLS";#N/A,#N/A,FALSE,"ECCMP";#N/A,#N/A,FALSE,"WELDER.XLS"}</definedName>
    <definedName name="kvv_2_5" hidden="1">{#N/A,#N/A,FALSE,"COVER.XLS";#N/A,#N/A,FALSE,"RACT1.XLS";#N/A,#N/A,FALSE,"RACT2.XLS";#N/A,#N/A,FALSE,"ECCMP";#N/A,#N/A,FALSE,"WELDER.XLS"}</definedName>
    <definedName name="kvv_3" hidden="1">{#N/A,#N/A,FALSE,"COVER.XLS";#N/A,#N/A,FALSE,"RACT1.XLS";#N/A,#N/A,FALSE,"RACT2.XLS";#N/A,#N/A,FALSE,"ECCMP";#N/A,#N/A,FALSE,"WELDER.XLS"}</definedName>
    <definedName name="kvv_4" hidden="1">{#N/A,#N/A,FALSE,"COVER.XLS";#N/A,#N/A,FALSE,"RACT1.XLS";#N/A,#N/A,FALSE,"RACT2.XLS";#N/A,#N/A,FALSE,"ECCMP";#N/A,#N/A,FALSE,"WELDER.XLS"}</definedName>
    <definedName name="kvv_5" hidden="1">{#N/A,#N/A,FALSE,"COVER.XLS";#N/A,#N/A,FALSE,"RACT1.XLS";#N/A,#N/A,FALSE,"RACT2.XLS";#N/A,#N/A,FALSE,"ECCMP";#N/A,#N/A,FALSE,"WELDER.XLS"}</definedName>
    <definedName name="l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_1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_1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_1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_1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_1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_2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_2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_2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_2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_2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imcount" hidden="1">1</definedName>
    <definedName name="lk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_1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_1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_1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_1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_1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_2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_2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_2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_2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_2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ll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lll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lll_1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lll_1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lll_1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lll_1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lll_1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lll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lll_2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lll_2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lll_2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lll_2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lll_2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lll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lll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lll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m" hidden="1">{#N/A,#N/A,FALSE,"COVER1.XLS ";#N/A,#N/A,FALSE,"RACT1.XLS";#N/A,#N/A,FALSE,"RACT2.XLS";#N/A,#N/A,FALSE,"ECCMP";#N/A,#N/A,FALSE,"WELDER.XLS"}</definedName>
    <definedName name="mmm" hidden="1">{#N/A,#N/A,FALSE,"COVER.XLS";#N/A,#N/A,FALSE,"RACT1.XLS";#N/A,#N/A,FALSE,"RACT2.XLS";#N/A,#N/A,FALSE,"ECCMP";#N/A,#N/A,FALSE,"WELDER.XLS"}</definedName>
    <definedName name="mmm_1" hidden="1">{#N/A,#N/A,FALSE,"COVER.XLS";#N/A,#N/A,FALSE,"RACT1.XLS";#N/A,#N/A,FALSE,"RACT2.XLS";#N/A,#N/A,FALSE,"ECCMP";#N/A,#N/A,FALSE,"WELDER.XLS"}</definedName>
    <definedName name="mmm_1_1" hidden="1">{#N/A,#N/A,FALSE,"COVER.XLS";#N/A,#N/A,FALSE,"RACT1.XLS";#N/A,#N/A,FALSE,"RACT2.XLS";#N/A,#N/A,FALSE,"ECCMP";#N/A,#N/A,FALSE,"WELDER.XLS"}</definedName>
    <definedName name="mmm_1_2" hidden="1">{#N/A,#N/A,FALSE,"COVER.XLS";#N/A,#N/A,FALSE,"RACT1.XLS";#N/A,#N/A,FALSE,"RACT2.XLS";#N/A,#N/A,FALSE,"ECCMP";#N/A,#N/A,FALSE,"WELDER.XLS"}</definedName>
    <definedName name="mmm_1_3" hidden="1">{#N/A,#N/A,FALSE,"COVER.XLS";#N/A,#N/A,FALSE,"RACT1.XLS";#N/A,#N/A,FALSE,"RACT2.XLS";#N/A,#N/A,FALSE,"ECCMP";#N/A,#N/A,FALSE,"WELDER.XLS"}</definedName>
    <definedName name="mmm_1_4" hidden="1">{#N/A,#N/A,FALSE,"COVER.XLS";#N/A,#N/A,FALSE,"RACT1.XLS";#N/A,#N/A,FALSE,"RACT2.XLS";#N/A,#N/A,FALSE,"ECCMP";#N/A,#N/A,FALSE,"WELDER.XLS"}</definedName>
    <definedName name="mmm_1_5" hidden="1">{#N/A,#N/A,FALSE,"COVER.XLS";#N/A,#N/A,FALSE,"RACT1.XLS";#N/A,#N/A,FALSE,"RACT2.XLS";#N/A,#N/A,FALSE,"ECCMP";#N/A,#N/A,FALSE,"WELDER.XLS"}</definedName>
    <definedName name="mmm_2" hidden="1">{#N/A,#N/A,FALSE,"COVER.XLS";#N/A,#N/A,FALSE,"RACT1.XLS";#N/A,#N/A,FALSE,"RACT2.XLS";#N/A,#N/A,FALSE,"ECCMP";#N/A,#N/A,FALSE,"WELDER.XLS"}</definedName>
    <definedName name="mmm_2_1" hidden="1">{#N/A,#N/A,FALSE,"COVER.XLS";#N/A,#N/A,FALSE,"RACT1.XLS";#N/A,#N/A,FALSE,"RACT2.XLS";#N/A,#N/A,FALSE,"ECCMP";#N/A,#N/A,FALSE,"WELDER.XLS"}</definedName>
    <definedName name="mmm_2_2" hidden="1">{#N/A,#N/A,FALSE,"COVER.XLS";#N/A,#N/A,FALSE,"RACT1.XLS";#N/A,#N/A,FALSE,"RACT2.XLS";#N/A,#N/A,FALSE,"ECCMP";#N/A,#N/A,FALSE,"WELDER.XLS"}</definedName>
    <definedName name="mmm_2_3" hidden="1">{#N/A,#N/A,FALSE,"COVER.XLS";#N/A,#N/A,FALSE,"RACT1.XLS";#N/A,#N/A,FALSE,"RACT2.XLS";#N/A,#N/A,FALSE,"ECCMP";#N/A,#N/A,FALSE,"WELDER.XLS"}</definedName>
    <definedName name="mmm_2_4" hidden="1">{#N/A,#N/A,FALSE,"COVER.XLS";#N/A,#N/A,FALSE,"RACT1.XLS";#N/A,#N/A,FALSE,"RACT2.XLS";#N/A,#N/A,FALSE,"ECCMP";#N/A,#N/A,FALSE,"WELDER.XLS"}</definedName>
    <definedName name="mmm_2_5" hidden="1">{#N/A,#N/A,FALSE,"COVER.XLS";#N/A,#N/A,FALSE,"RACT1.XLS";#N/A,#N/A,FALSE,"RACT2.XLS";#N/A,#N/A,FALSE,"ECCMP";#N/A,#N/A,FALSE,"WELDER.XLS"}</definedName>
    <definedName name="mmm_3" hidden="1">{#N/A,#N/A,FALSE,"COVER.XLS";#N/A,#N/A,FALSE,"RACT1.XLS";#N/A,#N/A,FALSE,"RACT2.XLS";#N/A,#N/A,FALSE,"ECCMP";#N/A,#N/A,FALSE,"WELDER.XLS"}</definedName>
    <definedName name="mmm_4" hidden="1">{#N/A,#N/A,FALSE,"COVER.XLS";#N/A,#N/A,FALSE,"RACT1.XLS";#N/A,#N/A,FALSE,"RACT2.XLS";#N/A,#N/A,FALSE,"ECCMP";#N/A,#N/A,FALSE,"WELDER.XLS"}</definedName>
    <definedName name="mmm_5" hidden="1">{#N/A,#N/A,FALSE,"COVER.XLS";#N/A,#N/A,FALSE,"RACT1.XLS";#N/A,#N/A,FALSE,"RACT2.XLS";#N/A,#N/A,FALSE,"ECCMP";#N/A,#N/A,FALSE,"WELDER.XLS"}</definedName>
    <definedName name="n" hidden="1">#REF!</definedName>
    <definedName name="n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na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na_1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na_1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na_1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na_1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na_1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na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na_2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na_2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na_2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na_2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na_2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na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na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na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New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New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New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New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New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New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NEWNA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NEWNA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NEWNA_1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NEWNA_1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NEWNA_1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NEWNA_1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NEWNA_1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NEWNA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NEWNA_2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NEWNA_2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NEWNA_2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NEWNA_2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NEWNA_2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NEWNA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NEWNA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NEWNA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nikit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nikita_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nikita_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nikita_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nikita_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nikita_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nss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nss_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nss_1_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nss_1_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nss_1_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nss_1_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nss_1_5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nss_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nss_2_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nss_2_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nss_2_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nss_2_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nss_2_5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nss_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nss_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nss_5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ok" hidden="1">{#N/A,#N/A,FALSE,"COVER1.XLS ";#N/A,#N/A,FALSE,"RACT1.XLS";#N/A,#N/A,FALSE,"RACT2.XLS";#N/A,#N/A,FALSE,"ECCMP";#N/A,#N/A,FALSE,"WELDER.XLS"}</definedName>
    <definedName name="ok_1" hidden="1">{#N/A,#N/A,FALSE,"COVER1.XLS ";#N/A,#N/A,FALSE,"RACT1.XLS";#N/A,#N/A,FALSE,"RACT2.XLS";#N/A,#N/A,FALSE,"ECCMP";#N/A,#N/A,FALSE,"WELDER.XLS"}</definedName>
    <definedName name="ok_1_1" hidden="1">{#N/A,#N/A,FALSE,"COVER1.XLS ";#N/A,#N/A,FALSE,"RACT1.XLS";#N/A,#N/A,FALSE,"RACT2.XLS";#N/A,#N/A,FALSE,"ECCMP";#N/A,#N/A,FALSE,"WELDER.XLS"}</definedName>
    <definedName name="ok_1_2" hidden="1">{#N/A,#N/A,FALSE,"COVER1.XLS ";#N/A,#N/A,FALSE,"RACT1.XLS";#N/A,#N/A,FALSE,"RACT2.XLS";#N/A,#N/A,FALSE,"ECCMP";#N/A,#N/A,FALSE,"WELDER.XLS"}</definedName>
    <definedName name="ok_1_3" hidden="1">{#N/A,#N/A,FALSE,"COVER1.XLS ";#N/A,#N/A,FALSE,"RACT1.XLS";#N/A,#N/A,FALSE,"RACT2.XLS";#N/A,#N/A,FALSE,"ECCMP";#N/A,#N/A,FALSE,"WELDER.XLS"}</definedName>
    <definedName name="ok_1_4" hidden="1">{#N/A,#N/A,FALSE,"COVER1.XLS ";#N/A,#N/A,FALSE,"RACT1.XLS";#N/A,#N/A,FALSE,"RACT2.XLS";#N/A,#N/A,FALSE,"ECCMP";#N/A,#N/A,FALSE,"WELDER.XLS"}</definedName>
    <definedName name="ok_1_5" hidden="1">{#N/A,#N/A,FALSE,"COVER1.XLS ";#N/A,#N/A,FALSE,"RACT1.XLS";#N/A,#N/A,FALSE,"RACT2.XLS";#N/A,#N/A,FALSE,"ECCMP";#N/A,#N/A,FALSE,"WELDER.XLS"}</definedName>
    <definedName name="ok_2" hidden="1">{#N/A,#N/A,FALSE,"COVER1.XLS ";#N/A,#N/A,FALSE,"RACT1.XLS";#N/A,#N/A,FALSE,"RACT2.XLS";#N/A,#N/A,FALSE,"ECCMP";#N/A,#N/A,FALSE,"WELDER.XLS"}</definedName>
    <definedName name="ok_2_1" hidden="1">{#N/A,#N/A,FALSE,"COVER1.XLS ";#N/A,#N/A,FALSE,"RACT1.XLS";#N/A,#N/A,FALSE,"RACT2.XLS";#N/A,#N/A,FALSE,"ECCMP";#N/A,#N/A,FALSE,"WELDER.XLS"}</definedName>
    <definedName name="ok_2_2" hidden="1">{#N/A,#N/A,FALSE,"COVER1.XLS ";#N/A,#N/A,FALSE,"RACT1.XLS";#N/A,#N/A,FALSE,"RACT2.XLS";#N/A,#N/A,FALSE,"ECCMP";#N/A,#N/A,FALSE,"WELDER.XLS"}</definedName>
    <definedName name="ok_2_3" hidden="1">{#N/A,#N/A,FALSE,"COVER1.XLS ";#N/A,#N/A,FALSE,"RACT1.XLS";#N/A,#N/A,FALSE,"RACT2.XLS";#N/A,#N/A,FALSE,"ECCMP";#N/A,#N/A,FALSE,"WELDER.XLS"}</definedName>
    <definedName name="ok_2_4" hidden="1">{#N/A,#N/A,FALSE,"COVER1.XLS ";#N/A,#N/A,FALSE,"RACT1.XLS";#N/A,#N/A,FALSE,"RACT2.XLS";#N/A,#N/A,FALSE,"ECCMP";#N/A,#N/A,FALSE,"WELDER.XLS"}</definedName>
    <definedName name="ok_2_5" hidden="1">{#N/A,#N/A,FALSE,"COVER1.XLS ";#N/A,#N/A,FALSE,"RACT1.XLS";#N/A,#N/A,FALSE,"RACT2.XLS";#N/A,#N/A,FALSE,"ECCMP";#N/A,#N/A,FALSE,"WELDER.XLS"}</definedName>
    <definedName name="ok_3" hidden="1">{#N/A,#N/A,FALSE,"COVER1.XLS ";#N/A,#N/A,FALSE,"RACT1.XLS";#N/A,#N/A,FALSE,"RACT2.XLS";#N/A,#N/A,FALSE,"ECCMP";#N/A,#N/A,FALSE,"WELDER.XLS"}</definedName>
    <definedName name="ok_4" hidden="1">{#N/A,#N/A,FALSE,"COVER1.XLS ";#N/A,#N/A,FALSE,"RACT1.XLS";#N/A,#N/A,FALSE,"RACT2.XLS";#N/A,#N/A,FALSE,"ECCMP";#N/A,#N/A,FALSE,"WELDER.XLS"}</definedName>
    <definedName name="ok_5" hidden="1">{#N/A,#N/A,FALSE,"COVER1.XLS ";#N/A,#N/A,FALSE,"RACT1.XLS";#N/A,#N/A,FALSE,"RACT2.XLS";#N/A,#N/A,FALSE,"ECCMP";#N/A,#N/A,FALSE,"WELDER.XLS"}</definedName>
    <definedName name="op" hidden="1">{"PMTBUDSM",#N/A,FALSE,"Sheet 1";"PMTBUDSMD",#N/A,FALSE,"Sheet 1"}</definedName>
    <definedName name="op_1" hidden="1">{"PMTBUDSM",#N/A,FALSE,"Sheet 1";"PMTBUDSMD",#N/A,FALSE,"Sheet 1"}</definedName>
    <definedName name="op_2" hidden="1">{"PMTBUDSM",#N/A,FALSE,"Sheet 1";"PMTBUDSMD",#N/A,FALSE,"Sheet 1"}</definedName>
    <definedName name="op_3" hidden="1">{"PMTBUDSM",#N/A,FALSE,"Sheet 1";"PMTBUDSMD",#N/A,FALSE,"Sheet 1"}</definedName>
    <definedName name="op_4" hidden="1">{"PMTBUDSM",#N/A,FALSE,"Sheet 1";"PMTBUDSMD",#N/A,FALSE,"Sheet 1"}</definedName>
    <definedName name="op_5" hidden="1">{"PMTBUDSM",#N/A,FALSE,"Sheet 1";"PMTBUDSMD",#N/A,FALSE,"Sheet 1"}</definedName>
    <definedName name="Others" hidden="1">{#N/A,#N/A,FALSE,"COVER1.XLS ";#N/A,#N/A,FALSE,"RACT1.XLS";#N/A,#N/A,FALSE,"RACT2.XLS";#N/A,#N/A,FALSE,"ECCMP";#N/A,#N/A,FALSE,"WELDER.XLS"}</definedName>
    <definedName name="Others_1" hidden="1">{#N/A,#N/A,FALSE,"COVER1.XLS ";#N/A,#N/A,FALSE,"RACT1.XLS";#N/A,#N/A,FALSE,"RACT2.XLS";#N/A,#N/A,FALSE,"ECCMP";#N/A,#N/A,FALSE,"WELDER.XLS"}</definedName>
    <definedName name="Others_1_1" hidden="1">{#N/A,#N/A,FALSE,"COVER1.XLS ";#N/A,#N/A,FALSE,"RACT1.XLS";#N/A,#N/A,FALSE,"RACT2.XLS";#N/A,#N/A,FALSE,"ECCMP";#N/A,#N/A,FALSE,"WELDER.XLS"}</definedName>
    <definedName name="Others_1_2" hidden="1">{#N/A,#N/A,FALSE,"COVER1.XLS ";#N/A,#N/A,FALSE,"RACT1.XLS";#N/A,#N/A,FALSE,"RACT2.XLS";#N/A,#N/A,FALSE,"ECCMP";#N/A,#N/A,FALSE,"WELDER.XLS"}</definedName>
    <definedName name="Others_1_3" hidden="1">{#N/A,#N/A,FALSE,"COVER1.XLS ";#N/A,#N/A,FALSE,"RACT1.XLS";#N/A,#N/A,FALSE,"RACT2.XLS";#N/A,#N/A,FALSE,"ECCMP";#N/A,#N/A,FALSE,"WELDER.XLS"}</definedName>
    <definedName name="Others_1_4" hidden="1">{#N/A,#N/A,FALSE,"COVER1.XLS ";#N/A,#N/A,FALSE,"RACT1.XLS";#N/A,#N/A,FALSE,"RACT2.XLS";#N/A,#N/A,FALSE,"ECCMP";#N/A,#N/A,FALSE,"WELDER.XLS"}</definedName>
    <definedName name="Others_1_5" hidden="1">{#N/A,#N/A,FALSE,"COVER1.XLS ";#N/A,#N/A,FALSE,"RACT1.XLS";#N/A,#N/A,FALSE,"RACT2.XLS";#N/A,#N/A,FALSE,"ECCMP";#N/A,#N/A,FALSE,"WELDER.XLS"}</definedName>
    <definedName name="Others_2" hidden="1">{#N/A,#N/A,FALSE,"COVER1.XLS ";#N/A,#N/A,FALSE,"RACT1.XLS";#N/A,#N/A,FALSE,"RACT2.XLS";#N/A,#N/A,FALSE,"ECCMP";#N/A,#N/A,FALSE,"WELDER.XLS"}</definedName>
    <definedName name="Others_2_1" hidden="1">{#N/A,#N/A,FALSE,"COVER1.XLS ";#N/A,#N/A,FALSE,"RACT1.XLS";#N/A,#N/A,FALSE,"RACT2.XLS";#N/A,#N/A,FALSE,"ECCMP";#N/A,#N/A,FALSE,"WELDER.XLS"}</definedName>
    <definedName name="Others_2_2" hidden="1">{#N/A,#N/A,FALSE,"COVER1.XLS ";#N/A,#N/A,FALSE,"RACT1.XLS";#N/A,#N/A,FALSE,"RACT2.XLS";#N/A,#N/A,FALSE,"ECCMP";#N/A,#N/A,FALSE,"WELDER.XLS"}</definedName>
    <definedName name="Others_2_3" hidden="1">{#N/A,#N/A,FALSE,"COVER1.XLS ";#N/A,#N/A,FALSE,"RACT1.XLS";#N/A,#N/A,FALSE,"RACT2.XLS";#N/A,#N/A,FALSE,"ECCMP";#N/A,#N/A,FALSE,"WELDER.XLS"}</definedName>
    <definedName name="Others_2_4" hidden="1">{#N/A,#N/A,FALSE,"COVER1.XLS ";#N/A,#N/A,FALSE,"RACT1.XLS";#N/A,#N/A,FALSE,"RACT2.XLS";#N/A,#N/A,FALSE,"ECCMP";#N/A,#N/A,FALSE,"WELDER.XLS"}</definedName>
    <definedName name="Others_2_5" hidden="1">{#N/A,#N/A,FALSE,"COVER1.XLS ";#N/A,#N/A,FALSE,"RACT1.XLS";#N/A,#N/A,FALSE,"RACT2.XLS";#N/A,#N/A,FALSE,"ECCMP";#N/A,#N/A,FALSE,"WELDER.XLS"}</definedName>
    <definedName name="Others_3" hidden="1">{#N/A,#N/A,FALSE,"COVER1.XLS ";#N/A,#N/A,FALSE,"RACT1.XLS";#N/A,#N/A,FALSE,"RACT2.XLS";#N/A,#N/A,FALSE,"ECCMP";#N/A,#N/A,FALSE,"WELDER.XLS"}</definedName>
    <definedName name="Others_4" hidden="1">{#N/A,#N/A,FALSE,"COVER1.XLS ";#N/A,#N/A,FALSE,"RACT1.XLS";#N/A,#N/A,FALSE,"RACT2.XLS";#N/A,#N/A,FALSE,"ECCMP";#N/A,#N/A,FALSE,"WELDER.XLS"}</definedName>
    <definedName name="Others_5" hidden="1">{#N/A,#N/A,FALSE,"COVER1.XLS ";#N/A,#N/A,FALSE,"RACT1.XLS";#N/A,#N/A,FALSE,"RACT2.XLS";#N/A,#N/A,FALSE,"ECCMP";#N/A,#N/A,FALSE,"WELDER.XLS"}</definedName>
    <definedName name="P_loans" hidden="1">{"'kpi2-1'!$E$4"}</definedName>
    <definedName name="PF" hidden="1">{#N/A,#N/A,FALSE,"COVER.XLS";#N/A,#N/A,FALSE,"RACT1.XLS";#N/A,#N/A,FALSE,"RACT2.XLS";#N/A,#N/A,FALSE,"ECCMP";#N/A,#N/A,FALSE,"WELDER.XLS"}</definedName>
    <definedName name="PF_1" hidden="1">{#N/A,#N/A,FALSE,"COVER.XLS";#N/A,#N/A,FALSE,"RACT1.XLS";#N/A,#N/A,FALSE,"RACT2.XLS";#N/A,#N/A,FALSE,"ECCMP";#N/A,#N/A,FALSE,"WELDER.XLS"}</definedName>
    <definedName name="PF_1_1" hidden="1">{#N/A,#N/A,FALSE,"COVER.XLS";#N/A,#N/A,FALSE,"RACT1.XLS";#N/A,#N/A,FALSE,"RACT2.XLS";#N/A,#N/A,FALSE,"ECCMP";#N/A,#N/A,FALSE,"WELDER.XLS"}</definedName>
    <definedName name="PF_1_2" hidden="1">{#N/A,#N/A,FALSE,"COVER.XLS";#N/A,#N/A,FALSE,"RACT1.XLS";#N/A,#N/A,FALSE,"RACT2.XLS";#N/A,#N/A,FALSE,"ECCMP";#N/A,#N/A,FALSE,"WELDER.XLS"}</definedName>
    <definedName name="PF_1_3" hidden="1">{#N/A,#N/A,FALSE,"COVER.XLS";#N/A,#N/A,FALSE,"RACT1.XLS";#N/A,#N/A,FALSE,"RACT2.XLS";#N/A,#N/A,FALSE,"ECCMP";#N/A,#N/A,FALSE,"WELDER.XLS"}</definedName>
    <definedName name="PF_1_4" hidden="1">{#N/A,#N/A,FALSE,"COVER.XLS";#N/A,#N/A,FALSE,"RACT1.XLS";#N/A,#N/A,FALSE,"RACT2.XLS";#N/A,#N/A,FALSE,"ECCMP";#N/A,#N/A,FALSE,"WELDER.XLS"}</definedName>
    <definedName name="PF_1_5" hidden="1">{#N/A,#N/A,FALSE,"COVER.XLS";#N/A,#N/A,FALSE,"RACT1.XLS";#N/A,#N/A,FALSE,"RACT2.XLS";#N/A,#N/A,FALSE,"ECCMP";#N/A,#N/A,FALSE,"WELDER.XLS"}</definedName>
    <definedName name="PF_2" hidden="1">{#N/A,#N/A,FALSE,"COVER.XLS";#N/A,#N/A,FALSE,"RACT1.XLS";#N/A,#N/A,FALSE,"RACT2.XLS";#N/A,#N/A,FALSE,"ECCMP";#N/A,#N/A,FALSE,"WELDER.XLS"}</definedName>
    <definedName name="PF_2_1" hidden="1">{#N/A,#N/A,FALSE,"COVER.XLS";#N/A,#N/A,FALSE,"RACT1.XLS";#N/A,#N/A,FALSE,"RACT2.XLS";#N/A,#N/A,FALSE,"ECCMP";#N/A,#N/A,FALSE,"WELDER.XLS"}</definedName>
    <definedName name="PF_2_2" hidden="1">{#N/A,#N/A,FALSE,"COVER.XLS";#N/A,#N/A,FALSE,"RACT1.XLS";#N/A,#N/A,FALSE,"RACT2.XLS";#N/A,#N/A,FALSE,"ECCMP";#N/A,#N/A,FALSE,"WELDER.XLS"}</definedName>
    <definedName name="PF_2_3" hidden="1">{#N/A,#N/A,FALSE,"COVER.XLS";#N/A,#N/A,FALSE,"RACT1.XLS";#N/A,#N/A,FALSE,"RACT2.XLS";#N/A,#N/A,FALSE,"ECCMP";#N/A,#N/A,FALSE,"WELDER.XLS"}</definedName>
    <definedName name="PF_2_4" hidden="1">{#N/A,#N/A,FALSE,"COVER.XLS";#N/A,#N/A,FALSE,"RACT1.XLS";#N/A,#N/A,FALSE,"RACT2.XLS";#N/A,#N/A,FALSE,"ECCMP";#N/A,#N/A,FALSE,"WELDER.XLS"}</definedName>
    <definedName name="PF_2_5" hidden="1">{#N/A,#N/A,FALSE,"COVER.XLS";#N/A,#N/A,FALSE,"RACT1.XLS";#N/A,#N/A,FALSE,"RACT2.XLS";#N/A,#N/A,FALSE,"ECCMP";#N/A,#N/A,FALSE,"WELDER.XLS"}</definedName>
    <definedName name="PF_3" hidden="1">{#N/A,#N/A,FALSE,"COVER.XLS";#N/A,#N/A,FALSE,"RACT1.XLS";#N/A,#N/A,FALSE,"RACT2.XLS";#N/A,#N/A,FALSE,"ECCMP";#N/A,#N/A,FALSE,"WELDER.XLS"}</definedName>
    <definedName name="PF_4" hidden="1">{#N/A,#N/A,FALSE,"COVER.XLS";#N/A,#N/A,FALSE,"RACT1.XLS";#N/A,#N/A,FALSE,"RACT2.XLS";#N/A,#N/A,FALSE,"ECCMP";#N/A,#N/A,FALSE,"WELDER.XLS"}</definedName>
    <definedName name="PF_5" hidden="1">{#N/A,#N/A,FALSE,"COVER.XLS";#N/A,#N/A,FALSE,"RACT1.XLS";#N/A,#N/A,FALSE,"RACT2.XLS";#N/A,#N/A,FALSE,"ECCMP";#N/A,#N/A,FALSE,"WELDER.XLS"}</definedName>
    <definedName name="plm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PMT" hidden="1">{#N/A,#N/A,FALSE,"Audit Program";#N/A,#N/A,FALSE,"T&amp;D Total";#N/A,#N/A,FALSE,"LNG Total";#N/A,#N/A,FALSE,"Power Total";#N/A,#N/A,FALSE,"Other Total";#N/A,#N/A,FALSE,"E&amp;P Total"}</definedName>
    <definedName name="PMT_1" hidden="1">{#N/A,#N/A,FALSE,"Audit Program";#N/A,#N/A,FALSE,"T&amp;D Total";#N/A,#N/A,FALSE,"LNG Total";#N/A,#N/A,FALSE,"Power Total";#N/A,#N/A,FALSE,"Other Total";#N/A,#N/A,FALSE,"E&amp;P Total"}</definedName>
    <definedName name="PMT_2" hidden="1">{#N/A,#N/A,FALSE,"Audit Program";#N/A,#N/A,FALSE,"T&amp;D Total";#N/A,#N/A,FALSE,"LNG Total";#N/A,#N/A,FALSE,"Power Total";#N/A,#N/A,FALSE,"Other Total";#N/A,#N/A,FALSE,"E&amp;P Total"}</definedName>
    <definedName name="PMT_3" hidden="1">{#N/A,#N/A,FALSE,"Audit Program";#N/A,#N/A,FALSE,"T&amp;D Total";#N/A,#N/A,FALSE,"LNG Total";#N/A,#N/A,FALSE,"Power Total";#N/A,#N/A,FALSE,"Other Total";#N/A,#N/A,FALSE,"E&amp;P Total"}</definedName>
    <definedName name="PMT_4" hidden="1">{#N/A,#N/A,FALSE,"Audit Program";#N/A,#N/A,FALSE,"T&amp;D Total";#N/A,#N/A,FALSE,"LNG Total";#N/A,#N/A,FALSE,"Power Total";#N/A,#N/A,FALSE,"Other Total";#N/A,#N/A,FALSE,"E&amp;P Total"}</definedName>
    <definedName name="PMT_5" hidden="1">{#N/A,#N/A,FALSE,"Audit Program";#N/A,#N/A,FALSE,"T&amp;D Total";#N/A,#N/A,FALSE,"LNG Total";#N/A,#N/A,FALSE,"Power Total";#N/A,#N/A,FALSE,"Other Total";#N/A,#N/A,FALSE,"E&amp;P Total"}</definedName>
    <definedName name="po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_xlnm.Print_Area" localSheetId="0">'AOP Summary'!$B$2:$J$15</definedName>
    <definedName name="_xlnm.Print_Titles" localSheetId="0">'AOP Summary'!$C:$J</definedName>
    <definedName name="q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q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q_1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q_1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q_1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q_1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q_1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q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q_2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q_2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q_2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q_2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q_2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q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q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q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qq" hidden="1">{#N/A,#N/A,FALSE,"COVER1.XLS ";#N/A,#N/A,FALSE,"RACT1.XLS";#N/A,#N/A,FALSE,"RACT2.XLS";#N/A,#N/A,FALSE,"ECCMP";#N/A,#N/A,FALSE,"WELDER.XLS"}</definedName>
    <definedName name="qq_1" hidden="1">{#N/A,#N/A,FALSE,"COVER1.XLS ";#N/A,#N/A,FALSE,"RACT1.XLS";#N/A,#N/A,FALSE,"RACT2.XLS";#N/A,#N/A,FALSE,"ECCMP";#N/A,#N/A,FALSE,"WELDER.XLS"}</definedName>
    <definedName name="qq_1_1" hidden="1">{#N/A,#N/A,FALSE,"COVER1.XLS ";#N/A,#N/A,FALSE,"RACT1.XLS";#N/A,#N/A,FALSE,"RACT2.XLS";#N/A,#N/A,FALSE,"ECCMP";#N/A,#N/A,FALSE,"WELDER.XLS"}</definedName>
    <definedName name="qq_1_2" hidden="1">{#N/A,#N/A,FALSE,"COVER1.XLS ";#N/A,#N/A,FALSE,"RACT1.XLS";#N/A,#N/A,FALSE,"RACT2.XLS";#N/A,#N/A,FALSE,"ECCMP";#N/A,#N/A,FALSE,"WELDER.XLS"}</definedName>
    <definedName name="qq_1_3" hidden="1">{#N/A,#N/A,FALSE,"COVER1.XLS ";#N/A,#N/A,FALSE,"RACT1.XLS";#N/A,#N/A,FALSE,"RACT2.XLS";#N/A,#N/A,FALSE,"ECCMP";#N/A,#N/A,FALSE,"WELDER.XLS"}</definedName>
    <definedName name="qq_1_4" hidden="1">{#N/A,#N/A,FALSE,"COVER1.XLS ";#N/A,#N/A,FALSE,"RACT1.XLS";#N/A,#N/A,FALSE,"RACT2.XLS";#N/A,#N/A,FALSE,"ECCMP";#N/A,#N/A,FALSE,"WELDER.XLS"}</definedName>
    <definedName name="qq_1_5" hidden="1">{#N/A,#N/A,FALSE,"COVER1.XLS ";#N/A,#N/A,FALSE,"RACT1.XLS";#N/A,#N/A,FALSE,"RACT2.XLS";#N/A,#N/A,FALSE,"ECCMP";#N/A,#N/A,FALSE,"WELDER.XLS"}</definedName>
    <definedName name="qq_2" hidden="1">{#N/A,#N/A,FALSE,"COVER1.XLS ";#N/A,#N/A,FALSE,"RACT1.XLS";#N/A,#N/A,FALSE,"RACT2.XLS";#N/A,#N/A,FALSE,"ECCMP";#N/A,#N/A,FALSE,"WELDER.XLS"}</definedName>
    <definedName name="qq_2_1" hidden="1">{#N/A,#N/A,FALSE,"COVER1.XLS ";#N/A,#N/A,FALSE,"RACT1.XLS";#N/A,#N/A,FALSE,"RACT2.XLS";#N/A,#N/A,FALSE,"ECCMP";#N/A,#N/A,FALSE,"WELDER.XLS"}</definedName>
    <definedName name="qq_2_2" hidden="1">{#N/A,#N/A,FALSE,"COVER1.XLS ";#N/A,#N/A,FALSE,"RACT1.XLS";#N/A,#N/A,FALSE,"RACT2.XLS";#N/A,#N/A,FALSE,"ECCMP";#N/A,#N/A,FALSE,"WELDER.XLS"}</definedName>
    <definedName name="qq_2_3" hidden="1">{#N/A,#N/A,FALSE,"COVER1.XLS ";#N/A,#N/A,FALSE,"RACT1.XLS";#N/A,#N/A,FALSE,"RACT2.XLS";#N/A,#N/A,FALSE,"ECCMP";#N/A,#N/A,FALSE,"WELDER.XLS"}</definedName>
    <definedName name="qq_2_4" hidden="1">{#N/A,#N/A,FALSE,"COVER1.XLS ";#N/A,#N/A,FALSE,"RACT1.XLS";#N/A,#N/A,FALSE,"RACT2.XLS";#N/A,#N/A,FALSE,"ECCMP";#N/A,#N/A,FALSE,"WELDER.XLS"}</definedName>
    <definedName name="qq_2_5" hidden="1">{#N/A,#N/A,FALSE,"COVER1.XLS ";#N/A,#N/A,FALSE,"RACT1.XLS";#N/A,#N/A,FALSE,"RACT2.XLS";#N/A,#N/A,FALSE,"ECCMP";#N/A,#N/A,FALSE,"WELDER.XLS"}</definedName>
    <definedName name="qq_3" hidden="1">{#N/A,#N/A,FALSE,"COVER1.XLS ";#N/A,#N/A,FALSE,"RACT1.XLS";#N/A,#N/A,FALSE,"RACT2.XLS";#N/A,#N/A,FALSE,"ECCMP";#N/A,#N/A,FALSE,"WELDER.XLS"}</definedName>
    <definedName name="qq_4" hidden="1">{#N/A,#N/A,FALSE,"COVER1.XLS ";#N/A,#N/A,FALSE,"RACT1.XLS";#N/A,#N/A,FALSE,"RACT2.XLS";#N/A,#N/A,FALSE,"ECCMP";#N/A,#N/A,FALSE,"WELDER.XLS"}</definedName>
    <definedName name="qq_5" hidden="1">{#N/A,#N/A,FALSE,"COVER1.XLS ";#N/A,#N/A,FALSE,"RACT1.XLS";#N/A,#N/A,FALSE,"RACT2.XLS";#N/A,#N/A,FALSE,"ECCMP";#N/A,#N/A,FALSE,"WELDER.XLS"}</definedName>
    <definedName name="qqqqqqqqqqqqqqqq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qqqqqqqqqqqqqqqq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qqqqqqqqqqqqqqqq_1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qqqqqqqqqqqqqqqq_1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qqqqqqqqqqqqqqqq_1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qqqqqqqqqqqqqqqq_1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qqqqqqqqqqqqqqqq_1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qqqqqqqqqqqqqqqq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qqqqqqqqqqqqqqqq_2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qqqqqqqqqqqqqqqq_2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qqqqqqqqqqqqqqqq_2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qqqqqqqqqqqqqqqq_2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qqqqqqqqqqqqqqqq_2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qqqqqqqqqqqqqqqq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qqqqqqqqqqqqqqqq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qqqqqqqqqqqqqqqq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RDN" hidden="1">{#N/A,#N/A,FALSE,"COVER.XLS";#N/A,#N/A,FALSE,"RACT1.XLS";#N/A,#N/A,FALSE,"RACT2.XLS";#N/A,#N/A,FALSE,"ECCMP";#N/A,#N/A,FALSE,"WELDER.XLS"}</definedName>
    <definedName name="RDN_1" hidden="1">{#N/A,#N/A,FALSE,"COVER.XLS";#N/A,#N/A,FALSE,"RACT1.XLS";#N/A,#N/A,FALSE,"RACT2.XLS";#N/A,#N/A,FALSE,"ECCMP";#N/A,#N/A,FALSE,"WELDER.XLS"}</definedName>
    <definedName name="RDN_1_1" hidden="1">{#N/A,#N/A,FALSE,"COVER.XLS";#N/A,#N/A,FALSE,"RACT1.XLS";#N/A,#N/A,FALSE,"RACT2.XLS";#N/A,#N/A,FALSE,"ECCMP";#N/A,#N/A,FALSE,"WELDER.XLS"}</definedName>
    <definedName name="RDN_1_2" hidden="1">{#N/A,#N/A,FALSE,"COVER.XLS";#N/A,#N/A,FALSE,"RACT1.XLS";#N/A,#N/A,FALSE,"RACT2.XLS";#N/A,#N/A,FALSE,"ECCMP";#N/A,#N/A,FALSE,"WELDER.XLS"}</definedName>
    <definedName name="RDN_1_3" hidden="1">{#N/A,#N/A,FALSE,"COVER.XLS";#N/A,#N/A,FALSE,"RACT1.XLS";#N/A,#N/A,FALSE,"RACT2.XLS";#N/A,#N/A,FALSE,"ECCMP";#N/A,#N/A,FALSE,"WELDER.XLS"}</definedName>
    <definedName name="RDN_1_4" hidden="1">{#N/A,#N/A,FALSE,"COVER.XLS";#N/A,#N/A,FALSE,"RACT1.XLS";#N/A,#N/A,FALSE,"RACT2.XLS";#N/A,#N/A,FALSE,"ECCMP";#N/A,#N/A,FALSE,"WELDER.XLS"}</definedName>
    <definedName name="RDN_1_5" hidden="1">{#N/A,#N/A,FALSE,"COVER.XLS";#N/A,#N/A,FALSE,"RACT1.XLS";#N/A,#N/A,FALSE,"RACT2.XLS";#N/A,#N/A,FALSE,"ECCMP";#N/A,#N/A,FALSE,"WELDER.XLS"}</definedName>
    <definedName name="RDN_2" hidden="1">{#N/A,#N/A,FALSE,"COVER.XLS";#N/A,#N/A,FALSE,"RACT1.XLS";#N/A,#N/A,FALSE,"RACT2.XLS";#N/A,#N/A,FALSE,"ECCMP";#N/A,#N/A,FALSE,"WELDER.XLS"}</definedName>
    <definedName name="RDN_2_1" hidden="1">{#N/A,#N/A,FALSE,"COVER.XLS";#N/A,#N/A,FALSE,"RACT1.XLS";#N/A,#N/A,FALSE,"RACT2.XLS";#N/A,#N/A,FALSE,"ECCMP";#N/A,#N/A,FALSE,"WELDER.XLS"}</definedName>
    <definedName name="RDN_2_2" hidden="1">{#N/A,#N/A,FALSE,"COVER.XLS";#N/A,#N/A,FALSE,"RACT1.XLS";#N/A,#N/A,FALSE,"RACT2.XLS";#N/A,#N/A,FALSE,"ECCMP";#N/A,#N/A,FALSE,"WELDER.XLS"}</definedName>
    <definedName name="RDN_2_3" hidden="1">{#N/A,#N/A,FALSE,"COVER.XLS";#N/A,#N/A,FALSE,"RACT1.XLS";#N/A,#N/A,FALSE,"RACT2.XLS";#N/A,#N/A,FALSE,"ECCMP";#N/A,#N/A,FALSE,"WELDER.XLS"}</definedName>
    <definedName name="RDN_2_4" hidden="1">{#N/A,#N/A,FALSE,"COVER.XLS";#N/A,#N/A,FALSE,"RACT1.XLS";#N/A,#N/A,FALSE,"RACT2.XLS";#N/A,#N/A,FALSE,"ECCMP";#N/A,#N/A,FALSE,"WELDER.XLS"}</definedName>
    <definedName name="RDN_2_5" hidden="1">{#N/A,#N/A,FALSE,"COVER.XLS";#N/A,#N/A,FALSE,"RACT1.XLS";#N/A,#N/A,FALSE,"RACT2.XLS";#N/A,#N/A,FALSE,"ECCMP";#N/A,#N/A,FALSE,"WELDER.XLS"}</definedName>
    <definedName name="RDN_3" hidden="1">{#N/A,#N/A,FALSE,"COVER.XLS";#N/A,#N/A,FALSE,"RACT1.XLS";#N/A,#N/A,FALSE,"RACT2.XLS";#N/A,#N/A,FALSE,"ECCMP";#N/A,#N/A,FALSE,"WELDER.XLS"}</definedName>
    <definedName name="RDN_4" hidden="1">{#N/A,#N/A,FALSE,"COVER.XLS";#N/A,#N/A,FALSE,"RACT1.XLS";#N/A,#N/A,FALSE,"RACT2.XLS";#N/A,#N/A,FALSE,"ECCMP";#N/A,#N/A,FALSE,"WELDER.XLS"}</definedName>
    <definedName name="RDN_5" hidden="1">{#N/A,#N/A,FALSE,"COVER.XLS";#N/A,#N/A,FALSE,"RACT1.XLS";#N/A,#N/A,FALSE,"RACT2.XLS";#N/A,#N/A,FALSE,"ECCMP";#N/A,#N/A,FALSE,"WELDER.XLS"}</definedName>
    <definedName name="RegionList" hidden="1">[13]Information!$E$1:$E$16</definedName>
    <definedName name="RES" hidden="1">{#N/A,#N/A,FALSE,"COVER1.XLS ";#N/A,#N/A,FALSE,"RACT1.XLS";#N/A,#N/A,FALSE,"RACT2.XLS";#N/A,#N/A,FALSE,"ECCMP";#N/A,#N/A,FALSE,"WELDER.XLS"}</definedName>
    <definedName name="res_1" hidden="1">{#N/A,#N/A,FALSE,"COVER1.XLS ";#N/A,#N/A,FALSE,"RACT1.XLS";#N/A,#N/A,FALSE,"RACT2.XLS";#N/A,#N/A,FALSE,"ECCMP";#N/A,#N/A,FALSE,"WELDER.XLS"}</definedName>
    <definedName name="res_1_1" hidden="1">{#N/A,#N/A,FALSE,"COVER1.XLS ";#N/A,#N/A,FALSE,"RACT1.XLS";#N/A,#N/A,FALSE,"RACT2.XLS";#N/A,#N/A,FALSE,"ECCMP";#N/A,#N/A,FALSE,"WELDER.XLS"}</definedName>
    <definedName name="res_1_2" hidden="1">{#N/A,#N/A,FALSE,"COVER1.XLS ";#N/A,#N/A,FALSE,"RACT1.XLS";#N/A,#N/A,FALSE,"RACT2.XLS";#N/A,#N/A,FALSE,"ECCMP";#N/A,#N/A,FALSE,"WELDER.XLS"}</definedName>
    <definedName name="res_1_3" hidden="1">{#N/A,#N/A,FALSE,"COVER1.XLS ";#N/A,#N/A,FALSE,"RACT1.XLS";#N/A,#N/A,FALSE,"RACT2.XLS";#N/A,#N/A,FALSE,"ECCMP";#N/A,#N/A,FALSE,"WELDER.XLS"}</definedName>
    <definedName name="res_1_4" hidden="1">{#N/A,#N/A,FALSE,"COVER1.XLS ";#N/A,#N/A,FALSE,"RACT1.XLS";#N/A,#N/A,FALSE,"RACT2.XLS";#N/A,#N/A,FALSE,"ECCMP";#N/A,#N/A,FALSE,"WELDER.XLS"}</definedName>
    <definedName name="res_1_5" hidden="1">{#N/A,#N/A,FALSE,"COVER1.XLS ";#N/A,#N/A,FALSE,"RACT1.XLS";#N/A,#N/A,FALSE,"RACT2.XLS";#N/A,#N/A,FALSE,"ECCMP";#N/A,#N/A,FALSE,"WELDER.XLS"}</definedName>
    <definedName name="res_2" hidden="1">{#N/A,#N/A,FALSE,"COVER1.XLS ";#N/A,#N/A,FALSE,"RACT1.XLS";#N/A,#N/A,FALSE,"RACT2.XLS";#N/A,#N/A,FALSE,"ECCMP";#N/A,#N/A,FALSE,"WELDER.XLS"}</definedName>
    <definedName name="res_2_1" hidden="1">{#N/A,#N/A,FALSE,"COVER1.XLS ";#N/A,#N/A,FALSE,"RACT1.XLS";#N/A,#N/A,FALSE,"RACT2.XLS";#N/A,#N/A,FALSE,"ECCMP";#N/A,#N/A,FALSE,"WELDER.XLS"}</definedName>
    <definedName name="res_2_2" hidden="1">{#N/A,#N/A,FALSE,"COVER1.XLS ";#N/A,#N/A,FALSE,"RACT1.XLS";#N/A,#N/A,FALSE,"RACT2.XLS";#N/A,#N/A,FALSE,"ECCMP";#N/A,#N/A,FALSE,"WELDER.XLS"}</definedName>
    <definedName name="res_2_3" hidden="1">{#N/A,#N/A,FALSE,"COVER1.XLS ";#N/A,#N/A,FALSE,"RACT1.XLS";#N/A,#N/A,FALSE,"RACT2.XLS";#N/A,#N/A,FALSE,"ECCMP";#N/A,#N/A,FALSE,"WELDER.XLS"}</definedName>
    <definedName name="res_2_4" hidden="1">{#N/A,#N/A,FALSE,"COVER1.XLS ";#N/A,#N/A,FALSE,"RACT1.XLS";#N/A,#N/A,FALSE,"RACT2.XLS";#N/A,#N/A,FALSE,"ECCMP";#N/A,#N/A,FALSE,"WELDER.XLS"}</definedName>
    <definedName name="res_2_5" hidden="1">{#N/A,#N/A,FALSE,"COVER1.XLS ";#N/A,#N/A,FALSE,"RACT1.XLS";#N/A,#N/A,FALSE,"RACT2.XLS";#N/A,#N/A,FALSE,"ECCMP";#N/A,#N/A,FALSE,"WELDER.XLS"}</definedName>
    <definedName name="RES_3" hidden="1">{#N/A,#N/A,FALSE,"COVER1.XLS ";#N/A,#N/A,FALSE,"RACT1.XLS";#N/A,#N/A,FALSE,"RACT2.XLS";#N/A,#N/A,FALSE,"ECCMP";#N/A,#N/A,FALSE,"WELDER.XLS"}</definedName>
    <definedName name="RES_4" hidden="1">{#N/A,#N/A,FALSE,"COVER1.XLS ";#N/A,#N/A,FALSE,"RACT1.XLS";#N/A,#N/A,FALSE,"RACT2.XLS";#N/A,#N/A,FALSE,"ECCMP";#N/A,#N/A,FALSE,"WELDER.XLS"}</definedName>
    <definedName name="RES_5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s_sum_1" hidden="1">{#N/A,#N/A,FALSE,"COVER1.XLS ";#N/A,#N/A,FALSE,"RACT1.XLS";#N/A,#N/A,FALSE,"RACT2.XLS";#N/A,#N/A,FALSE,"ECCMP";#N/A,#N/A,FALSE,"WELDER.XLS"}</definedName>
    <definedName name="res_sum_1_1" hidden="1">{#N/A,#N/A,FALSE,"COVER1.XLS ";#N/A,#N/A,FALSE,"RACT1.XLS";#N/A,#N/A,FALSE,"RACT2.XLS";#N/A,#N/A,FALSE,"ECCMP";#N/A,#N/A,FALSE,"WELDER.XLS"}</definedName>
    <definedName name="res_sum_1_2" hidden="1">{#N/A,#N/A,FALSE,"COVER1.XLS ";#N/A,#N/A,FALSE,"RACT1.XLS";#N/A,#N/A,FALSE,"RACT2.XLS";#N/A,#N/A,FALSE,"ECCMP";#N/A,#N/A,FALSE,"WELDER.XLS"}</definedName>
    <definedName name="res_sum_1_3" hidden="1">{#N/A,#N/A,FALSE,"COVER1.XLS ";#N/A,#N/A,FALSE,"RACT1.XLS";#N/A,#N/A,FALSE,"RACT2.XLS";#N/A,#N/A,FALSE,"ECCMP";#N/A,#N/A,FALSE,"WELDER.XLS"}</definedName>
    <definedName name="res_sum_1_4" hidden="1">{#N/A,#N/A,FALSE,"COVER1.XLS ";#N/A,#N/A,FALSE,"RACT1.XLS";#N/A,#N/A,FALSE,"RACT2.XLS";#N/A,#N/A,FALSE,"ECCMP";#N/A,#N/A,FALSE,"WELDER.XLS"}</definedName>
    <definedName name="res_sum_1_5" hidden="1">{#N/A,#N/A,FALSE,"COVER1.XLS ";#N/A,#N/A,FALSE,"RACT1.XLS";#N/A,#N/A,FALSE,"RACT2.XLS";#N/A,#N/A,FALSE,"ECCMP";#N/A,#N/A,FALSE,"WELDER.XLS"}</definedName>
    <definedName name="res_sum_2" hidden="1">{#N/A,#N/A,FALSE,"COVER1.XLS ";#N/A,#N/A,FALSE,"RACT1.XLS";#N/A,#N/A,FALSE,"RACT2.XLS";#N/A,#N/A,FALSE,"ECCMP";#N/A,#N/A,FALSE,"WELDER.XLS"}</definedName>
    <definedName name="res_sum_2_1" hidden="1">{#N/A,#N/A,FALSE,"COVER1.XLS ";#N/A,#N/A,FALSE,"RACT1.XLS";#N/A,#N/A,FALSE,"RACT2.XLS";#N/A,#N/A,FALSE,"ECCMP";#N/A,#N/A,FALSE,"WELDER.XLS"}</definedName>
    <definedName name="res_sum_2_2" hidden="1">{#N/A,#N/A,FALSE,"COVER1.XLS ";#N/A,#N/A,FALSE,"RACT1.XLS";#N/A,#N/A,FALSE,"RACT2.XLS";#N/A,#N/A,FALSE,"ECCMP";#N/A,#N/A,FALSE,"WELDER.XLS"}</definedName>
    <definedName name="res_sum_2_3" hidden="1">{#N/A,#N/A,FALSE,"COVER1.XLS ";#N/A,#N/A,FALSE,"RACT1.XLS";#N/A,#N/A,FALSE,"RACT2.XLS";#N/A,#N/A,FALSE,"ECCMP";#N/A,#N/A,FALSE,"WELDER.XLS"}</definedName>
    <definedName name="res_sum_2_4" hidden="1">{#N/A,#N/A,FALSE,"COVER1.XLS ";#N/A,#N/A,FALSE,"RACT1.XLS";#N/A,#N/A,FALSE,"RACT2.XLS";#N/A,#N/A,FALSE,"ECCMP";#N/A,#N/A,FALSE,"WELDER.XLS"}</definedName>
    <definedName name="res_sum_2_5" hidden="1">{#N/A,#N/A,FALSE,"COVER1.XLS ";#N/A,#N/A,FALSE,"RACT1.XLS";#N/A,#N/A,FALSE,"RACT2.XLS";#N/A,#N/A,FALSE,"ECCMP";#N/A,#N/A,FALSE,"WELDER.XLS"}</definedName>
    <definedName name="res_sum_3" hidden="1">{#N/A,#N/A,FALSE,"COVER1.XLS ";#N/A,#N/A,FALSE,"RACT1.XLS";#N/A,#N/A,FALSE,"RACT2.XLS";#N/A,#N/A,FALSE,"ECCMP";#N/A,#N/A,FALSE,"WELDER.XLS"}</definedName>
    <definedName name="res_sum_4" hidden="1">{#N/A,#N/A,FALSE,"COVER1.XLS ";#N/A,#N/A,FALSE,"RACT1.XLS";#N/A,#N/A,FALSE,"RACT2.XLS";#N/A,#N/A,FALSE,"ECCMP";#N/A,#N/A,FALSE,"WELDER.XLS"}</definedName>
    <definedName name="res_sum_5" hidden="1">{#N/A,#N/A,FALSE,"COVER1.XLS ";#N/A,#N/A,FALSE,"RACT1.XLS";#N/A,#N/A,FALSE,"RACT2.XLS";#N/A,#N/A,FALSE,"ECCMP";#N/A,#N/A,FALSE,"WELDER.XLS"}</definedName>
    <definedName name="rg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rg_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rg_1_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rg_1_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rg_1_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rg_1_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rg_1_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rg_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rg_2_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rg_2_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rg_2_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rg_2_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rg_2_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rg_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rg_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rg_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ril" hidden="1">{#N/A,#N/A,FALSE,"COVER1.XLS ";#N/A,#N/A,FALSE,"RACT1.XLS";#N/A,#N/A,FALSE,"RACT2.XLS";#N/A,#N/A,FALSE,"ECCMP";#N/A,#N/A,FALSE,"WELDER.XLS"}</definedName>
    <definedName name="rr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_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_1_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_1_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_1_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_1_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_1_5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_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_2_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_2_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_2_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_2_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_2_5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_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_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_5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dsa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dsa_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dsa_1_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dsa_1_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dsa_1_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dsa_1_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dsa_1_5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dsa_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dsa_2_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dsa_2_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dsa_2_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dsa_2_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dsa_2_5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dsa_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dsa_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dsa_5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ss" hidden="1">{#N/A,#N/A,FALSE,"COVER.XLS";#N/A,#N/A,FALSE,"RACT1.XLS";#N/A,#N/A,FALSE,"RACT2.XLS";#N/A,#N/A,FALSE,"ECCMP";#N/A,#N/A,FALSE,"WELDER.XLS"}</definedName>
    <definedName name="rss_1" hidden="1">{#N/A,#N/A,FALSE,"COVER.XLS";#N/A,#N/A,FALSE,"RACT1.XLS";#N/A,#N/A,FALSE,"RACT2.XLS";#N/A,#N/A,FALSE,"ECCMP";#N/A,#N/A,FALSE,"WELDER.XLS"}</definedName>
    <definedName name="rss_2" hidden="1">{#N/A,#N/A,FALSE,"COVER.XLS";#N/A,#N/A,FALSE,"RACT1.XLS";#N/A,#N/A,FALSE,"RACT2.XLS";#N/A,#N/A,FALSE,"ECCMP";#N/A,#N/A,FALSE,"WELDER.XLS"}</definedName>
    <definedName name="rss_3" hidden="1">{#N/A,#N/A,FALSE,"COVER.XLS";#N/A,#N/A,FALSE,"RACT1.XLS";#N/A,#N/A,FALSE,"RACT2.XLS";#N/A,#N/A,FALSE,"ECCMP";#N/A,#N/A,FALSE,"WELDER.XLS"}</definedName>
    <definedName name="rss_4" hidden="1">{#N/A,#N/A,FALSE,"COVER.XLS";#N/A,#N/A,FALSE,"RACT1.XLS";#N/A,#N/A,FALSE,"RACT2.XLS";#N/A,#N/A,FALSE,"ECCMP";#N/A,#N/A,FALSE,"WELDER.XLS"}</definedName>
    <definedName name="rss_5" hidden="1">{#N/A,#N/A,FALSE,"COVER.XLS";#N/A,#N/A,FALSE,"RACT1.XLS";#N/A,#N/A,FALSE,"RACT2.XLS";#N/A,#N/A,FALSE,"ECCMP";#N/A,#N/A,FALSE,"WELDER.XLS"}</definedName>
    <definedName name="RTTRTRTR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RTTRTRTR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RTTRTRTR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RTTRTRTR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RTTRTRTR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RTTRTRTR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rw" hidden="1">{#N/A,#N/A,FALSE,"COVER1.XLS ";#N/A,#N/A,FALSE,"RACT1.XLS";#N/A,#N/A,FALSE,"RACT2.XLS";#N/A,#N/A,FALSE,"ECCMP";#N/A,#N/A,FALSE,"WELDER.XLS"}</definedName>
    <definedName name="rw_1" hidden="1">{#N/A,#N/A,FALSE,"COVER1.XLS ";#N/A,#N/A,FALSE,"RACT1.XLS";#N/A,#N/A,FALSE,"RACT2.XLS";#N/A,#N/A,FALSE,"ECCMP";#N/A,#N/A,FALSE,"WELDER.XLS"}</definedName>
    <definedName name="rw_1_1" hidden="1">{#N/A,#N/A,FALSE,"COVER1.XLS ";#N/A,#N/A,FALSE,"RACT1.XLS";#N/A,#N/A,FALSE,"RACT2.XLS";#N/A,#N/A,FALSE,"ECCMP";#N/A,#N/A,FALSE,"WELDER.XLS"}</definedName>
    <definedName name="rw_1_2" hidden="1">{#N/A,#N/A,FALSE,"COVER1.XLS ";#N/A,#N/A,FALSE,"RACT1.XLS";#N/A,#N/A,FALSE,"RACT2.XLS";#N/A,#N/A,FALSE,"ECCMP";#N/A,#N/A,FALSE,"WELDER.XLS"}</definedName>
    <definedName name="rw_1_3" hidden="1">{#N/A,#N/A,FALSE,"COVER1.XLS ";#N/A,#N/A,FALSE,"RACT1.XLS";#N/A,#N/A,FALSE,"RACT2.XLS";#N/A,#N/A,FALSE,"ECCMP";#N/A,#N/A,FALSE,"WELDER.XLS"}</definedName>
    <definedName name="rw_1_4" hidden="1">{#N/A,#N/A,FALSE,"COVER1.XLS ";#N/A,#N/A,FALSE,"RACT1.XLS";#N/A,#N/A,FALSE,"RACT2.XLS";#N/A,#N/A,FALSE,"ECCMP";#N/A,#N/A,FALSE,"WELDER.XLS"}</definedName>
    <definedName name="rw_1_5" hidden="1">{#N/A,#N/A,FALSE,"COVER1.XLS ";#N/A,#N/A,FALSE,"RACT1.XLS";#N/A,#N/A,FALSE,"RACT2.XLS";#N/A,#N/A,FALSE,"ECCMP";#N/A,#N/A,FALSE,"WELDER.XLS"}</definedName>
    <definedName name="rw_2" hidden="1">{#N/A,#N/A,FALSE,"COVER1.XLS ";#N/A,#N/A,FALSE,"RACT1.XLS";#N/A,#N/A,FALSE,"RACT2.XLS";#N/A,#N/A,FALSE,"ECCMP";#N/A,#N/A,FALSE,"WELDER.XLS"}</definedName>
    <definedName name="rw_2_1" hidden="1">{#N/A,#N/A,FALSE,"COVER1.XLS ";#N/A,#N/A,FALSE,"RACT1.XLS";#N/A,#N/A,FALSE,"RACT2.XLS";#N/A,#N/A,FALSE,"ECCMP";#N/A,#N/A,FALSE,"WELDER.XLS"}</definedName>
    <definedName name="rw_2_2" hidden="1">{#N/A,#N/A,FALSE,"COVER1.XLS ";#N/A,#N/A,FALSE,"RACT1.XLS";#N/A,#N/A,FALSE,"RACT2.XLS";#N/A,#N/A,FALSE,"ECCMP";#N/A,#N/A,FALSE,"WELDER.XLS"}</definedName>
    <definedName name="rw_2_3" hidden="1">{#N/A,#N/A,FALSE,"COVER1.XLS ";#N/A,#N/A,FALSE,"RACT1.XLS";#N/A,#N/A,FALSE,"RACT2.XLS";#N/A,#N/A,FALSE,"ECCMP";#N/A,#N/A,FALSE,"WELDER.XLS"}</definedName>
    <definedName name="rw_2_4" hidden="1">{#N/A,#N/A,FALSE,"COVER1.XLS ";#N/A,#N/A,FALSE,"RACT1.XLS";#N/A,#N/A,FALSE,"RACT2.XLS";#N/A,#N/A,FALSE,"ECCMP";#N/A,#N/A,FALSE,"WELDER.XLS"}</definedName>
    <definedName name="rw_2_5" hidden="1">{#N/A,#N/A,FALSE,"COVER1.XLS ";#N/A,#N/A,FALSE,"RACT1.XLS";#N/A,#N/A,FALSE,"RACT2.XLS";#N/A,#N/A,FALSE,"ECCMP";#N/A,#N/A,FALSE,"WELDER.XLS"}</definedName>
    <definedName name="rw_3" hidden="1">{#N/A,#N/A,FALSE,"COVER1.XLS ";#N/A,#N/A,FALSE,"RACT1.XLS";#N/A,#N/A,FALSE,"RACT2.XLS";#N/A,#N/A,FALSE,"ECCMP";#N/A,#N/A,FALSE,"WELDER.XLS"}</definedName>
    <definedName name="rw_4" hidden="1">{#N/A,#N/A,FALSE,"COVER1.XLS ";#N/A,#N/A,FALSE,"RACT1.XLS";#N/A,#N/A,FALSE,"RACT2.XLS";#N/A,#N/A,FALSE,"ECCMP";#N/A,#N/A,FALSE,"WELDER.XLS"}</definedName>
    <definedName name="rw_5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rwere_1" hidden="1">{#N/A,#N/A,FALSE,"COVER1.XLS ";#N/A,#N/A,FALSE,"RACT1.XLS";#N/A,#N/A,FALSE,"RACT2.XLS";#N/A,#N/A,FALSE,"ECCMP";#N/A,#N/A,FALSE,"WELDER.XLS"}</definedName>
    <definedName name="rwere_1_1" hidden="1">{#N/A,#N/A,FALSE,"COVER1.XLS ";#N/A,#N/A,FALSE,"RACT1.XLS";#N/A,#N/A,FALSE,"RACT2.XLS";#N/A,#N/A,FALSE,"ECCMP";#N/A,#N/A,FALSE,"WELDER.XLS"}</definedName>
    <definedName name="rwere_1_2" hidden="1">{#N/A,#N/A,FALSE,"COVER1.XLS ";#N/A,#N/A,FALSE,"RACT1.XLS";#N/A,#N/A,FALSE,"RACT2.XLS";#N/A,#N/A,FALSE,"ECCMP";#N/A,#N/A,FALSE,"WELDER.XLS"}</definedName>
    <definedName name="rwere_1_3" hidden="1">{#N/A,#N/A,FALSE,"COVER1.XLS ";#N/A,#N/A,FALSE,"RACT1.XLS";#N/A,#N/A,FALSE,"RACT2.XLS";#N/A,#N/A,FALSE,"ECCMP";#N/A,#N/A,FALSE,"WELDER.XLS"}</definedName>
    <definedName name="rwere_1_4" hidden="1">{#N/A,#N/A,FALSE,"COVER1.XLS ";#N/A,#N/A,FALSE,"RACT1.XLS";#N/A,#N/A,FALSE,"RACT2.XLS";#N/A,#N/A,FALSE,"ECCMP";#N/A,#N/A,FALSE,"WELDER.XLS"}</definedName>
    <definedName name="rwere_1_5" hidden="1">{#N/A,#N/A,FALSE,"COVER1.XLS ";#N/A,#N/A,FALSE,"RACT1.XLS";#N/A,#N/A,FALSE,"RACT2.XLS";#N/A,#N/A,FALSE,"ECCMP";#N/A,#N/A,FALSE,"WELDER.XLS"}</definedName>
    <definedName name="rwere_2" hidden="1">{#N/A,#N/A,FALSE,"COVER1.XLS ";#N/A,#N/A,FALSE,"RACT1.XLS";#N/A,#N/A,FALSE,"RACT2.XLS";#N/A,#N/A,FALSE,"ECCMP";#N/A,#N/A,FALSE,"WELDER.XLS"}</definedName>
    <definedName name="rwere_2_1" hidden="1">{#N/A,#N/A,FALSE,"COVER1.XLS ";#N/A,#N/A,FALSE,"RACT1.XLS";#N/A,#N/A,FALSE,"RACT2.XLS";#N/A,#N/A,FALSE,"ECCMP";#N/A,#N/A,FALSE,"WELDER.XLS"}</definedName>
    <definedName name="rwere_2_2" hidden="1">{#N/A,#N/A,FALSE,"COVER1.XLS ";#N/A,#N/A,FALSE,"RACT1.XLS";#N/A,#N/A,FALSE,"RACT2.XLS";#N/A,#N/A,FALSE,"ECCMP";#N/A,#N/A,FALSE,"WELDER.XLS"}</definedName>
    <definedName name="rwere_2_3" hidden="1">{#N/A,#N/A,FALSE,"COVER1.XLS ";#N/A,#N/A,FALSE,"RACT1.XLS";#N/A,#N/A,FALSE,"RACT2.XLS";#N/A,#N/A,FALSE,"ECCMP";#N/A,#N/A,FALSE,"WELDER.XLS"}</definedName>
    <definedName name="rwere_2_4" hidden="1">{#N/A,#N/A,FALSE,"COVER1.XLS ";#N/A,#N/A,FALSE,"RACT1.XLS";#N/A,#N/A,FALSE,"RACT2.XLS";#N/A,#N/A,FALSE,"ECCMP";#N/A,#N/A,FALSE,"WELDER.XLS"}</definedName>
    <definedName name="rwere_2_5" hidden="1">{#N/A,#N/A,FALSE,"COVER1.XLS ";#N/A,#N/A,FALSE,"RACT1.XLS";#N/A,#N/A,FALSE,"RACT2.XLS";#N/A,#N/A,FALSE,"ECCMP";#N/A,#N/A,FALSE,"WELDER.XLS"}</definedName>
    <definedName name="rwere_3" hidden="1">{#N/A,#N/A,FALSE,"COVER1.XLS ";#N/A,#N/A,FALSE,"RACT1.XLS";#N/A,#N/A,FALSE,"RACT2.XLS";#N/A,#N/A,FALSE,"ECCMP";#N/A,#N/A,FALSE,"WELDER.XLS"}</definedName>
    <definedName name="rwere_4" hidden="1">{#N/A,#N/A,FALSE,"COVER1.XLS ";#N/A,#N/A,FALSE,"RACT1.XLS";#N/A,#N/A,FALSE,"RACT2.XLS";#N/A,#N/A,FALSE,"ECCMP";#N/A,#N/A,FALSE,"WELDER.XLS"}</definedName>
    <definedName name="rwere_5" hidden="1">{#N/A,#N/A,FALSE,"COVER1.XLS ";#N/A,#N/A,FALSE,"RACT1.XLS";#N/A,#N/A,FALSE,"RACT2.XLS";#N/A,#N/A,FALSE,"ECCMP";#N/A,#N/A,FALSE,"WELDER.XLS"}</definedName>
    <definedName name="Rwvu.otr." hidden="1">[14]ORIGINAL!#REF!</definedName>
    <definedName name="Rwvu.Overhead._.detail." hidden="1">#REF!,#REF!</definedName>
    <definedName name="Rwvu.Profit._.report._.detailed." hidden="1">#REF!,#REF!</definedName>
    <definedName name="s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_1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_1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_1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_1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_1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_2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_2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_2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_2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_2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a" hidden="1">{#N/A,#N/A,FALSE,"COVER1.XLS ";#N/A,#N/A,FALSE,"RACT1.XLS";#N/A,#N/A,FALSE,"RACT2.XLS";#N/A,#N/A,FALSE,"ECCMP";#N/A,#N/A,FALSE,"WELDER.XLS"}</definedName>
    <definedName name="Sa_1" hidden="1">{#N/A,#N/A,FALSE,"COVER1.XLS ";#N/A,#N/A,FALSE,"RACT1.XLS";#N/A,#N/A,FALSE,"RACT2.XLS";#N/A,#N/A,FALSE,"ECCMP";#N/A,#N/A,FALSE,"WELDER.XLS"}</definedName>
    <definedName name="Sa_2" hidden="1">{#N/A,#N/A,FALSE,"COVER1.XLS ";#N/A,#N/A,FALSE,"RACT1.XLS";#N/A,#N/A,FALSE,"RACT2.XLS";#N/A,#N/A,FALSE,"ECCMP";#N/A,#N/A,FALSE,"WELDER.XLS"}</definedName>
    <definedName name="Sa_3" hidden="1">{#N/A,#N/A,FALSE,"COVER1.XLS ";#N/A,#N/A,FALSE,"RACT1.XLS";#N/A,#N/A,FALSE,"RACT2.XLS";#N/A,#N/A,FALSE,"ECCMP";#N/A,#N/A,FALSE,"WELDER.XLS"}</definedName>
    <definedName name="Sa_4" hidden="1">{#N/A,#N/A,FALSE,"COVER1.XLS ";#N/A,#N/A,FALSE,"RACT1.XLS";#N/A,#N/A,FALSE,"RACT2.XLS";#N/A,#N/A,FALSE,"ECCMP";#N/A,#N/A,FALSE,"WELDER.XLS"}</definedName>
    <definedName name="Sa_5" hidden="1">{#N/A,#N/A,FALSE,"COVER1.XLS ";#N/A,#N/A,FALSE,"RACT1.XLS";#N/A,#N/A,FALSE,"RACT2.XLS";#N/A,#N/A,FALSE,"ECCMP";#N/A,#N/A,FALSE,"WELDER.XLS"}</definedName>
    <definedName name="SAFSD" hidden="1">#REF!</definedName>
    <definedName name="sagdhag" hidden="1">{#N/A,#N/A,FALSE,"COVER1.XLS ";#N/A,#N/A,FALSE,"RACT1.XLS";#N/A,#N/A,FALSE,"RACT2.XLS";#N/A,#N/A,FALSE,"ECCMP";#N/A,#N/A,FALSE,"WELDER.XLS"}</definedName>
    <definedName name="sagdhag_1" hidden="1">{#N/A,#N/A,FALSE,"COVER1.XLS ";#N/A,#N/A,FALSE,"RACT1.XLS";#N/A,#N/A,FALSE,"RACT2.XLS";#N/A,#N/A,FALSE,"ECCMP";#N/A,#N/A,FALSE,"WELDER.XLS"}</definedName>
    <definedName name="sagdhag_1_1" hidden="1">{#N/A,#N/A,FALSE,"COVER1.XLS ";#N/A,#N/A,FALSE,"RACT1.XLS";#N/A,#N/A,FALSE,"RACT2.XLS";#N/A,#N/A,FALSE,"ECCMP";#N/A,#N/A,FALSE,"WELDER.XLS"}</definedName>
    <definedName name="sagdhag_1_2" hidden="1">{#N/A,#N/A,FALSE,"COVER1.XLS ";#N/A,#N/A,FALSE,"RACT1.XLS";#N/A,#N/A,FALSE,"RACT2.XLS";#N/A,#N/A,FALSE,"ECCMP";#N/A,#N/A,FALSE,"WELDER.XLS"}</definedName>
    <definedName name="sagdhag_1_3" hidden="1">{#N/A,#N/A,FALSE,"COVER1.XLS ";#N/A,#N/A,FALSE,"RACT1.XLS";#N/A,#N/A,FALSE,"RACT2.XLS";#N/A,#N/A,FALSE,"ECCMP";#N/A,#N/A,FALSE,"WELDER.XLS"}</definedName>
    <definedName name="sagdhag_1_4" hidden="1">{#N/A,#N/A,FALSE,"COVER1.XLS ";#N/A,#N/A,FALSE,"RACT1.XLS";#N/A,#N/A,FALSE,"RACT2.XLS";#N/A,#N/A,FALSE,"ECCMP";#N/A,#N/A,FALSE,"WELDER.XLS"}</definedName>
    <definedName name="sagdhag_1_5" hidden="1">{#N/A,#N/A,FALSE,"COVER1.XLS ";#N/A,#N/A,FALSE,"RACT1.XLS";#N/A,#N/A,FALSE,"RACT2.XLS";#N/A,#N/A,FALSE,"ECCMP";#N/A,#N/A,FALSE,"WELDER.XLS"}</definedName>
    <definedName name="sagdhag_2" hidden="1">{#N/A,#N/A,FALSE,"COVER1.XLS ";#N/A,#N/A,FALSE,"RACT1.XLS";#N/A,#N/A,FALSE,"RACT2.XLS";#N/A,#N/A,FALSE,"ECCMP";#N/A,#N/A,FALSE,"WELDER.XLS"}</definedName>
    <definedName name="sagdhag_2_1" hidden="1">{#N/A,#N/A,FALSE,"COVER1.XLS ";#N/A,#N/A,FALSE,"RACT1.XLS";#N/A,#N/A,FALSE,"RACT2.XLS";#N/A,#N/A,FALSE,"ECCMP";#N/A,#N/A,FALSE,"WELDER.XLS"}</definedName>
    <definedName name="sagdhag_2_2" hidden="1">{#N/A,#N/A,FALSE,"COVER1.XLS ";#N/A,#N/A,FALSE,"RACT1.XLS";#N/A,#N/A,FALSE,"RACT2.XLS";#N/A,#N/A,FALSE,"ECCMP";#N/A,#N/A,FALSE,"WELDER.XLS"}</definedName>
    <definedName name="sagdhag_2_3" hidden="1">{#N/A,#N/A,FALSE,"COVER1.XLS ";#N/A,#N/A,FALSE,"RACT1.XLS";#N/A,#N/A,FALSE,"RACT2.XLS";#N/A,#N/A,FALSE,"ECCMP";#N/A,#N/A,FALSE,"WELDER.XLS"}</definedName>
    <definedName name="sagdhag_2_4" hidden="1">{#N/A,#N/A,FALSE,"COVER1.XLS ";#N/A,#N/A,FALSE,"RACT1.XLS";#N/A,#N/A,FALSE,"RACT2.XLS";#N/A,#N/A,FALSE,"ECCMP";#N/A,#N/A,FALSE,"WELDER.XLS"}</definedName>
    <definedName name="sagdhag_2_5" hidden="1">{#N/A,#N/A,FALSE,"COVER1.XLS ";#N/A,#N/A,FALSE,"RACT1.XLS";#N/A,#N/A,FALSE,"RACT2.XLS";#N/A,#N/A,FALSE,"ECCMP";#N/A,#N/A,FALSE,"WELDER.XLS"}</definedName>
    <definedName name="sagdhag_3" hidden="1">{#N/A,#N/A,FALSE,"COVER1.XLS ";#N/A,#N/A,FALSE,"RACT1.XLS";#N/A,#N/A,FALSE,"RACT2.XLS";#N/A,#N/A,FALSE,"ECCMP";#N/A,#N/A,FALSE,"WELDER.XLS"}</definedName>
    <definedName name="sagdhag_4" hidden="1">{#N/A,#N/A,FALSE,"COVER1.XLS ";#N/A,#N/A,FALSE,"RACT1.XLS";#N/A,#N/A,FALSE,"RACT2.XLS";#N/A,#N/A,FALSE,"ECCMP";#N/A,#N/A,FALSE,"WELDER.XLS"}</definedName>
    <definedName name="sagdhag_5" hidden="1">{#N/A,#N/A,FALSE,"COVER1.XLS ";#N/A,#N/A,FALSE,"RACT1.XLS";#N/A,#N/A,FALSE,"RACT2.XLS";#N/A,#N/A,FALSE,"ECCMP";#N/A,#N/A,FALSE,"WELDER.XLS"}</definedName>
    <definedName name="san" hidden="1">{"'Sheet1'!$L$16"}</definedName>
    <definedName name="san_1" hidden="1">{"'Sheet1'!$L$16"}</definedName>
    <definedName name="san_2" hidden="1">{"'Sheet1'!$L$16"}</definedName>
    <definedName name="san_3" hidden="1">{"'Sheet1'!$L$16"}</definedName>
    <definedName name="san_4" hidden="1">{"'Sheet1'!$L$16"}</definedName>
    <definedName name="san_5" hidden="1">{"'Sheet1'!$L$16"}</definedName>
    <definedName name="SAPBEXdnldView" hidden="1">"43HUVQ068KTZOIV9ZONW1N77R"</definedName>
    <definedName name="SAPBEXhrIndnt" hidden="1">"Wide"</definedName>
    <definedName name="SAPBEXsysID" hidden="1">"BD2"</definedName>
    <definedName name="SAPsysID" hidden="1">"708C5W7SBKP804JT78WJ0JNKI"</definedName>
    <definedName name="SAPwbID" hidden="1">"ARS"</definedName>
    <definedName name="SD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SD_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SD_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SD_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SD_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SD_5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sdf" hidden="1">{#N/A,#N/A,FALSE,"COVER.XLS";#N/A,#N/A,FALSE,"RACT1.XLS";#N/A,#N/A,FALSE,"RACT2.XLS";#N/A,#N/A,FALSE,"ECCMP";#N/A,#N/A,FALSE,"WELDER.XLS"}</definedName>
    <definedName name="sdf_1" hidden="1">{#N/A,#N/A,FALSE,"COVER.XLS";#N/A,#N/A,FALSE,"RACT1.XLS";#N/A,#N/A,FALSE,"RACT2.XLS";#N/A,#N/A,FALSE,"ECCMP";#N/A,#N/A,FALSE,"WELDER.XLS"}</definedName>
    <definedName name="sdf_1_1" hidden="1">{#N/A,#N/A,FALSE,"COVER.XLS";#N/A,#N/A,FALSE,"RACT1.XLS";#N/A,#N/A,FALSE,"RACT2.XLS";#N/A,#N/A,FALSE,"ECCMP";#N/A,#N/A,FALSE,"WELDER.XLS"}</definedName>
    <definedName name="sdf_1_2" hidden="1">{#N/A,#N/A,FALSE,"COVER.XLS";#N/A,#N/A,FALSE,"RACT1.XLS";#N/A,#N/A,FALSE,"RACT2.XLS";#N/A,#N/A,FALSE,"ECCMP";#N/A,#N/A,FALSE,"WELDER.XLS"}</definedName>
    <definedName name="sdf_1_3" hidden="1">{#N/A,#N/A,FALSE,"COVER.XLS";#N/A,#N/A,FALSE,"RACT1.XLS";#N/A,#N/A,FALSE,"RACT2.XLS";#N/A,#N/A,FALSE,"ECCMP";#N/A,#N/A,FALSE,"WELDER.XLS"}</definedName>
    <definedName name="sdf_1_4" hidden="1">{#N/A,#N/A,FALSE,"COVER.XLS";#N/A,#N/A,FALSE,"RACT1.XLS";#N/A,#N/A,FALSE,"RACT2.XLS";#N/A,#N/A,FALSE,"ECCMP";#N/A,#N/A,FALSE,"WELDER.XLS"}</definedName>
    <definedName name="sdf_1_5" hidden="1">{#N/A,#N/A,FALSE,"COVER.XLS";#N/A,#N/A,FALSE,"RACT1.XLS";#N/A,#N/A,FALSE,"RACT2.XLS";#N/A,#N/A,FALSE,"ECCMP";#N/A,#N/A,FALSE,"WELDER.XLS"}</definedName>
    <definedName name="sdf_2" hidden="1">{#N/A,#N/A,FALSE,"COVER.XLS";#N/A,#N/A,FALSE,"RACT1.XLS";#N/A,#N/A,FALSE,"RACT2.XLS";#N/A,#N/A,FALSE,"ECCMP";#N/A,#N/A,FALSE,"WELDER.XLS"}</definedName>
    <definedName name="sdf_2_1" hidden="1">{#N/A,#N/A,FALSE,"COVER.XLS";#N/A,#N/A,FALSE,"RACT1.XLS";#N/A,#N/A,FALSE,"RACT2.XLS";#N/A,#N/A,FALSE,"ECCMP";#N/A,#N/A,FALSE,"WELDER.XLS"}</definedName>
    <definedName name="sdf_2_2" hidden="1">{#N/A,#N/A,FALSE,"COVER.XLS";#N/A,#N/A,FALSE,"RACT1.XLS";#N/A,#N/A,FALSE,"RACT2.XLS";#N/A,#N/A,FALSE,"ECCMP";#N/A,#N/A,FALSE,"WELDER.XLS"}</definedName>
    <definedName name="sdf_2_3" hidden="1">{#N/A,#N/A,FALSE,"COVER.XLS";#N/A,#N/A,FALSE,"RACT1.XLS";#N/A,#N/A,FALSE,"RACT2.XLS";#N/A,#N/A,FALSE,"ECCMP";#N/A,#N/A,FALSE,"WELDER.XLS"}</definedName>
    <definedName name="sdf_2_4" hidden="1">{#N/A,#N/A,FALSE,"COVER.XLS";#N/A,#N/A,FALSE,"RACT1.XLS";#N/A,#N/A,FALSE,"RACT2.XLS";#N/A,#N/A,FALSE,"ECCMP";#N/A,#N/A,FALSE,"WELDER.XLS"}</definedName>
    <definedName name="sdf_2_5" hidden="1">{#N/A,#N/A,FALSE,"COVER.XLS";#N/A,#N/A,FALSE,"RACT1.XLS";#N/A,#N/A,FALSE,"RACT2.XLS";#N/A,#N/A,FALSE,"ECCMP";#N/A,#N/A,FALSE,"WELDER.XLS"}</definedName>
    <definedName name="sdf_3" hidden="1">{#N/A,#N/A,FALSE,"COVER.XLS";#N/A,#N/A,FALSE,"RACT1.XLS";#N/A,#N/A,FALSE,"RACT2.XLS";#N/A,#N/A,FALSE,"ECCMP";#N/A,#N/A,FALSE,"WELDER.XLS"}</definedName>
    <definedName name="sdf_4" hidden="1">{#N/A,#N/A,FALSE,"COVER.XLS";#N/A,#N/A,FALSE,"RACT1.XLS";#N/A,#N/A,FALSE,"RACT2.XLS";#N/A,#N/A,FALSE,"ECCMP";#N/A,#N/A,FALSE,"WELDER.XLS"}</definedName>
    <definedName name="sdf_5" hidden="1">{#N/A,#N/A,FALSE,"COVER.XLS";#N/A,#N/A,FALSE,"RACT1.XLS";#N/A,#N/A,FALSE,"RACT2.XLS";#N/A,#N/A,FALSE,"ECCMP";#N/A,#N/A,FALSE,"WELDER.XLS"}</definedName>
    <definedName name="sdfsdf" hidden="1">#REF!</definedName>
    <definedName name="sdggrsgrsgtrsg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e" hidden="1">{#N/A,#N/A,FALSE,"Aging Summary";#N/A,#N/A,FALSE,"Ratio Analysis";#N/A,#N/A,FALSE,"Test 120 Day Accts";#N/A,#N/A,FALSE,"Tickmarks"}</definedName>
    <definedName name="sencount" hidden="1">5</definedName>
    <definedName name="short" hidden="1">{#N/A,#N/A,FALSE,"COVER1.XLS ";#N/A,#N/A,FALSE,"RACT1.XLS";#N/A,#N/A,FALSE,"RACT2.XLS";#N/A,#N/A,FALSE,"ECCMP";#N/A,#N/A,FALSE,"WELDER.XLS"}</definedName>
    <definedName name="short_1" hidden="1">{#N/A,#N/A,FALSE,"COVER1.XLS ";#N/A,#N/A,FALSE,"RACT1.XLS";#N/A,#N/A,FALSE,"RACT2.XLS";#N/A,#N/A,FALSE,"ECCMP";#N/A,#N/A,FALSE,"WELDER.XLS"}</definedName>
    <definedName name="short_1_1" hidden="1">{#N/A,#N/A,FALSE,"COVER1.XLS ";#N/A,#N/A,FALSE,"RACT1.XLS";#N/A,#N/A,FALSE,"RACT2.XLS";#N/A,#N/A,FALSE,"ECCMP";#N/A,#N/A,FALSE,"WELDER.XLS"}</definedName>
    <definedName name="short_1_2" hidden="1">{#N/A,#N/A,FALSE,"COVER1.XLS ";#N/A,#N/A,FALSE,"RACT1.XLS";#N/A,#N/A,FALSE,"RACT2.XLS";#N/A,#N/A,FALSE,"ECCMP";#N/A,#N/A,FALSE,"WELDER.XLS"}</definedName>
    <definedName name="short_1_3" hidden="1">{#N/A,#N/A,FALSE,"COVER1.XLS ";#N/A,#N/A,FALSE,"RACT1.XLS";#N/A,#N/A,FALSE,"RACT2.XLS";#N/A,#N/A,FALSE,"ECCMP";#N/A,#N/A,FALSE,"WELDER.XLS"}</definedName>
    <definedName name="short_1_4" hidden="1">{#N/A,#N/A,FALSE,"COVER1.XLS ";#N/A,#N/A,FALSE,"RACT1.XLS";#N/A,#N/A,FALSE,"RACT2.XLS";#N/A,#N/A,FALSE,"ECCMP";#N/A,#N/A,FALSE,"WELDER.XLS"}</definedName>
    <definedName name="short_1_5" hidden="1">{#N/A,#N/A,FALSE,"COVER1.XLS ";#N/A,#N/A,FALSE,"RACT1.XLS";#N/A,#N/A,FALSE,"RACT2.XLS";#N/A,#N/A,FALSE,"ECCMP";#N/A,#N/A,FALSE,"WELDER.XLS"}</definedName>
    <definedName name="short_2" hidden="1">{#N/A,#N/A,FALSE,"COVER1.XLS ";#N/A,#N/A,FALSE,"RACT1.XLS";#N/A,#N/A,FALSE,"RACT2.XLS";#N/A,#N/A,FALSE,"ECCMP";#N/A,#N/A,FALSE,"WELDER.XLS"}</definedName>
    <definedName name="short_2_1" hidden="1">{#N/A,#N/A,FALSE,"COVER1.XLS ";#N/A,#N/A,FALSE,"RACT1.XLS";#N/A,#N/A,FALSE,"RACT2.XLS";#N/A,#N/A,FALSE,"ECCMP";#N/A,#N/A,FALSE,"WELDER.XLS"}</definedName>
    <definedName name="short_2_2" hidden="1">{#N/A,#N/A,FALSE,"COVER1.XLS ";#N/A,#N/A,FALSE,"RACT1.XLS";#N/A,#N/A,FALSE,"RACT2.XLS";#N/A,#N/A,FALSE,"ECCMP";#N/A,#N/A,FALSE,"WELDER.XLS"}</definedName>
    <definedName name="short_2_3" hidden="1">{#N/A,#N/A,FALSE,"COVER1.XLS ";#N/A,#N/A,FALSE,"RACT1.XLS";#N/A,#N/A,FALSE,"RACT2.XLS";#N/A,#N/A,FALSE,"ECCMP";#N/A,#N/A,FALSE,"WELDER.XLS"}</definedName>
    <definedName name="short_2_4" hidden="1">{#N/A,#N/A,FALSE,"COVER1.XLS ";#N/A,#N/A,FALSE,"RACT1.XLS";#N/A,#N/A,FALSE,"RACT2.XLS";#N/A,#N/A,FALSE,"ECCMP";#N/A,#N/A,FALSE,"WELDER.XLS"}</definedName>
    <definedName name="short_2_5" hidden="1">{#N/A,#N/A,FALSE,"COVER1.XLS ";#N/A,#N/A,FALSE,"RACT1.XLS";#N/A,#N/A,FALSE,"RACT2.XLS";#N/A,#N/A,FALSE,"ECCMP";#N/A,#N/A,FALSE,"WELDER.XLS"}</definedName>
    <definedName name="short_3" hidden="1">{#N/A,#N/A,FALSE,"COVER1.XLS ";#N/A,#N/A,FALSE,"RACT1.XLS";#N/A,#N/A,FALSE,"RACT2.XLS";#N/A,#N/A,FALSE,"ECCMP";#N/A,#N/A,FALSE,"WELDER.XLS"}</definedName>
    <definedName name="short_4" hidden="1">{#N/A,#N/A,FALSE,"COVER1.XLS ";#N/A,#N/A,FALSE,"RACT1.XLS";#N/A,#N/A,FALSE,"RACT2.XLS";#N/A,#N/A,FALSE,"ECCMP";#N/A,#N/A,FALSE,"WELDER.XLS"}</definedName>
    <definedName name="short_5" hidden="1">{#N/A,#N/A,FALSE,"COVER1.XLS ";#N/A,#N/A,FALSE,"RACT1.XLS";#N/A,#N/A,FALSE,"RACT2.XLS";#N/A,#N/A,FALSE,"ECCMP";#N/A,#N/A,FALSE,"WELDER.XLS"}</definedName>
    <definedName name="sht" hidden="1">{#N/A,#N/A,FALSE,"COVER1.XLS ";#N/A,#N/A,FALSE,"RACT1.XLS";#N/A,#N/A,FALSE,"RACT2.XLS";#N/A,#N/A,FALSE,"ECCMP";#N/A,#N/A,FALSE,"WELDER.XLS"}</definedName>
    <definedName name="srs" hidden="1">{#N/A,#N/A,FALSE,"COVER.XLS";#N/A,#N/A,FALSE,"RACT1.XLS";#N/A,#N/A,FALSE,"RACT2.XLS";#N/A,#N/A,FALSE,"ECCMP";#N/A,#N/A,FALSE,"WELDER.XLS"}</definedName>
    <definedName name="srs_1" hidden="1">{#N/A,#N/A,FALSE,"COVER.XLS";#N/A,#N/A,FALSE,"RACT1.XLS";#N/A,#N/A,FALSE,"RACT2.XLS";#N/A,#N/A,FALSE,"ECCMP";#N/A,#N/A,FALSE,"WELDER.XLS"}</definedName>
    <definedName name="srs_2" hidden="1">{#N/A,#N/A,FALSE,"COVER.XLS";#N/A,#N/A,FALSE,"RACT1.XLS";#N/A,#N/A,FALSE,"RACT2.XLS";#N/A,#N/A,FALSE,"ECCMP";#N/A,#N/A,FALSE,"WELDER.XLS"}</definedName>
    <definedName name="srs_3" hidden="1">{#N/A,#N/A,FALSE,"COVER.XLS";#N/A,#N/A,FALSE,"RACT1.XLS";#N/A,#N/A,FALSE,"RACT2.XLS";#N/A,#N/A,FALSE,"ECCMP";#N/A,#N/A,FALSE,"WELDER.XLS"}</definedName>
    <definedName name="srs_4" hidden="1">{#N/A,#N/A,FALSE,"COVER.XLS";#N/A,#N/A,FALSE,"RACT1.XLS";#N/A,#N/A,FALSE,"RACT2.XLS";#N/A,#N/A,FALSE,"ECCMP";#N/A,#N/A,FALSE,"WELDER.XLS"}</definedName>
    <definedName name="srs_5" hidden="1">{#N/A,#N/A,FALSE,"COVER.XLS";#N/A,#N/A,FALSE,"RACT1.XLS";#N/A,#N/A,FALSE,"RACT2.XLS";#N/A,#N/A,FALSE,"ECCMP";#N/A,#N/A,FALSE,"WELDER.XLS"}</definedName>
    <definedName name="ss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_1" hidden="1">{#N/A,#N/A,FALSE,"COVER.XLS";#N/A,#N/A,FALSE,"RACT1.XLS";#N/A,#N/A,FALSE,"RACT2.XLS";#N/A,#N/A,FALSE,"ECCMP";#N/A,#N/A,FALSE,"WELDER.XLS"}</definedName>
    <definedName name="ss_1_1" hidden="1">{#N/A,#N/A,FALSE,"COVER.XLS";#N/A,#N/A,FALSE,"RACT1.XLS";#N/A,#N/A,FALSE,"RACT2.XLS";#N/A,#N/A,FALSE,"ECCMP";#N/A,#N/A,FALSE,"WELDER.XLS"}</definedName>
    <definedName name="ss_1_2" hidden="1">{#N/A,#N/A,FALSE,"COVER.XLS";#N/A,#N/A,FALSE,"RACT1.XLS";#N/A,#N/A,FALSE,"RACT2.XLS";#N/A,#N/A,FALSE,"ECCMP";#N/A,#N/A,FALSE,"WELDER.XLS"}</definedName>
    <definedName name="ss_1_3" hidden="1">{#N/A,#N/A,FALSE,"COVER.XLS";#N/A,#N/A,FALSE,"RACT1.XLS";#N/A,#N/A,FALSE,"RACT2.XLS";#N/A,#N/A,FALSE,"ECCMP";#N/A,#N/A,FALSE,"WELDER.XLS"}</definedName>
    <definedName name="ss_1_4" hidden="1">{#N/A,#N/A,FALSE,"COVER.XLS";#N/A,#N/A,FALSE,"RACT1.XLS";#N/A,#N/A,FALSE,"RACT2.XLS";#N/A,#N/A,FALSE,"ECCMP";#N/A,#N/A,FALSE,"WELDER.XLS"}</definedName>
    <definedName name="ss_1_5" hidden="1">{#N/A,#N/A,FALSE,"COVER.XLS";#N/A,#N/A,FALSE,"RACT1.XLS";#N/A,#N/A,FALSE,"RACT2.XLS";#N/A,#N/A,FALSE,"ECCMP";#N/A,#N/A,FALSE,"WELDER.XLS"}</definedName>
    <definedName name="ss_2" hidden="1">{#N/A,#N/A,FALSE,"COVER.XLS";#N/A,#N/A,FALSE,"RACT1.XLS";#N/A,#N/A,FALSE,"RACT2.XLS";#N/A,#N/A,FALSE,"ECCMP";#N/A,#N/A,FALSE,"WELDER.XLS"}</definedName>
    <definedName name="ss_2_1" hidden="1">{#N/A,#N/A,FALSE,"COVER.XLS";#N/A,#N/A,FALSE,"RACT1.XLS";#N/A,#N/A,FALSE,"RACT2.XLS";#N/A,#N/A,FALSE,"ECCMP";#N/A,#N/A,FALSE,"WELDER.XLS"}</definedName>
    <definedName name="ss_2_2" hidden="1">{#N/A,#N/A,FALSE,"COVER.XLS";#N/A,#N/A,FALSE,"RACT1.XLS";#N/A,#N/A,FALSE,"RACT2.XLS";#N/A,#N/A,FALSE,"ECCMP";#N/A,#N/A,FALSE,"WELDER.XLS"}</definedName>
    <definedName name="ss_2_3" hidden="1">{#N/A,#N/A,FALSE,"COVER.XLS";#N/A,#N/A,FALSE,"RACT1.XLS";#N/A,#N/A,FALSE,"RACT2.XLS";#N/A,#N/A,FALSE,"ECCMP";#N/A,#N/A,FALSE,"WELDER.XLS"}</definedName>
    <definedName name="ss_2_4" hidden="1">{#N/A,#N/A,FALSE,"COVER.XLS";#N/A,#N/A,FALSE,"RACT1.XLS";#N/A,#N/A,FALSE,"RACT2.XLS";#N/A,#N/A,FALSE,"ECCMP";#N/A,#N/A,FALSE,"WELDER.XLS"}</definedName>
    <definedName name="ss_2_5" hidden="1">{#N/A,#N/A,FALSE,"COVER.XLS";#N/A,#N/A,FALSE,"RACT1.XLS";#N/A,#N/A,FALSE,"RACT2.XLS";#N/A,#N/A,FALSE,"ECCMP";#N/A,#N/A,FALSE,"WELDER.XLS"}</definedName>
    <definedName name="ss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a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aa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aa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aa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aa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aa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ddfase" hidden="1">{#N/A,#N/A,FALSE,"COVER.XLS";#N/A,#N/A,FALSE,"RACT1.XLS";#N/A,#N/A,FALSE,"RACT2.XLS";#N/A,#N/A,FALSE,"ECCMP";#N/A,#N/A,FALSE,"WELDER.XLS"}</definedName>
    <definedName name="sss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sss_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sss_1_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sss_1_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sss_1_3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sss_1_4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sss_1_5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sss_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sss_2_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sss_2_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sss_2_3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sss_2_4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sss_2_5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sss_3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sss_4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sss_5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sssdfdf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sssdfdf_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sssdfdf_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sssdfdf_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sssdfdf_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sssdfdf_5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ssv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sv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sv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sv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sv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sv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ucc" hidden="1">{#N/A,#N/A,FALSE,"COVER1.XLS ";#N/A,#N/A,FALSE,"RACT1.XLS";#N/A,#N/A,FALSE,"RACT2.XLS";#N/A,#N/A,FALSE,"ECCMP";#N/A,#N/A,FALSE,"WELDER.XLS"}</definedName>
    <definedName name="succ_1" hidden="1">{#N/A,#N/A,FALSE,"COVER1.XLS ";#N/A,#N/A,FALSE,"RACT1.XLS";#N/A,#N/A,FALSE,"RACT2.XLS";#N/A,#N/A,FALSE,"ECCMP";#N/A,#N/A,FALSE,"WELDER.XLS"}</definedName>
    <definedName name="succ_1_1" hidden="1">{#N/A,#N/A,FALSE,"COVER1.XLS ";#N/A,#N/A,FALSE,"RACT1.XLS";#N/A,#N/A,FALSE,"RACT2.XLS";#N/A,#N/A,FALSE,"ECCMP";#N/A,#N/A,FALSE,"WELDER.XLS"}</definedName>
    <definedName name="succ_1_2" hidden="1">{#N/A,#N/A,FALSE,"COVER1.XLS ";#N/A,#N/A,FALSE,"RACT1.XLS";#N/A,#N/A,FALSE,"RACT2.XLS";#N/A,#N/A,FALSE,"ECCMP";#N/A,#N/A,FALSE,"WELDER.XLS"}</definedName>
    <definedName name="succ_1_3" hidden="1">{#N/A,#N/A,FALSE,"COVER1.XLS ";#N/A,#N/A,FALSE,"RACT1.XLS";#N/A,#N/A,FALSE,"RACT2.XLS";#N/A,#N/A,FALSE,"ECCMP";#N/A,#N/A,FALSE,"WELDER.XLS"}</definedName>
    <definedName name="succ_1_4" hidden="1">{#N/A,#N/A,FALSE,"COVER1.XLS ";#N/A,#N/A,FALSE,"RACT1.XLS";#N/A,#N/A,FALSE,"RACT2.XLS";#N/A,#N/A,FALSE,"ECCMP";#N/A,#N/A,FALSE,"WELDER.XLS"}</definedName>
    <definedName name="succ_1_5" hidden="1">{#N/A,#N/A,FALSE,"COVER1.XLS ";#N/A,#N/A,FALSE,"RACT1.XLS";#N/A,#N/A,FALSE,"RACT2.XLS";#N/A,#N/A,FALSE,"ECCMP";#N/A,#N/A,FALSE,"WELDER.XLS"}</definedName>
    <definedName name="succ_2" hidden="1">{#N/A,#N/A,FALSE,"COVER1.XLS ";#N/A,#N/A,FALSE,"RACT1.XLS";#N/A,#N/A,FALSE,"RACT2.XLS";#N/A,#N/A,FALSE,"ECCMP";#N/A,#N/A,FALSE,"WELDER.XLS"}</definedName>
    <definedName name="succ_2_1" hidden="1">{#N/A,#N/A,FALSE,"COVER1.XLS ";#N/A,#N/A,FALSE,"RACT1.XLS";#N/A,#N/A,FALSE,"RACT2.XLS";#N/A,#N/A,FALSE,"ECCMP";#N/A,#N/A,FALSE,"WELDER.XLS"}</definedName>
    <definedName name="succ_2_2" hidden="1">{#N/A,#N/A,FALSE,"COVER1.XLS ";#N/A,#N/A,FALSE,"RACT1.XLS";#N/A,#N/A,FALSE,"RACT2.XLS";#N/A,#N/A,FALSE,"ECCMP";#N/A,#N/A,FALSE,"WELDER.XLS"}</definedName>
    <definedName name="succ_2_3" hidden="1">{#N/A,#N/A,FALSE,"COVER1.XLS ";#N/A,#N/A,FALSE,"RACT1.XLS";#N/A,#N/A,FALSE,"RACT2.XLS";#N/A,#N/A,FALSE,"ECCMP";#N/A,#N/A,FALSE,"WELDER.XLS"}</definedName>
    <definedName name="succ_2_4" hidden="1">{#N/A,#N/A,FALSE,"COVER1.XLS ";#N/A,#N/A,FALSE,"RACT1.XLS";#N/A,#N/A,FALSE,"RACT2.XLS";#N/A,#N/A,FALSE,"ECCMP";#N/A,#N/A,FALSE,"WELDER.XLS"}</definedName>
    <definedName name="succ_2_5" hidden="1">{#N/A,#N/A,FALSE,"COVER1.XLS ";#N/A,#N/A,FALSE,"RACT1.XLS";#N/A,#N/A,FALSE,"RACT2.XLS";#N/A,#N/A,FALSE,"ECCMP";#N/A,#N/A,FALSE,"WELDER.XLS"}</definedName>
    <definedName name="succ_3" hidden="1">{#N/A,#N/A,FALSE,"COVER1.XLS ";#N/A,#N/A,FALSE,"RACT1.XLS";#N/A,#N/A,FALSE,"RACT2.XLS";#N/A,#N/A,FALSE,"ECCMP";#N/A,#N/A,FALSE,"WELDER.XLS"}</definedName>
    <definedName name="succ_4" hidden="1">{#N/A,#N/A,FALSE,"COVER1.XLS ";#N/A,#N/A,FALSE,"RACT1.XLS";#N/A,#N/A,FALSE,"RACT2.XLS";#N/A,#N/A,FALSE,"ECCMP";#N/A,#N/A,FALSE,"WELDER.XLS"}</definedName>
    <definedName name="succ_5" hidden="1">{#N/A,#N/A,FALSE,"COVER1.XLS ";#N/A,#N/A,FALSE,"RACT1.XLS";#N/A,#N/A,FALSE,"RACT2.XLS";#N/A,#N/A,FALSE,"ECCMP";#N/A,#N/A,FALSE,"WELDER.XLS"}</definedName>
    <definedName name="suj" hidden="1">{"UKOPEX",#N/A,FALSE,"Summary"}</definedName>
    <definedName name="suj_1" hidden="1">{"UKOPEX",#N/A,FALSE,"Summary"}</definedName>
    <definedName name="suj_2" hidden="1">{"UKOPEX",#N/A,FALSE,"Summary"}</definedName>
    <definedName name="suj_3" hidden="1">{"UKOPEX",#N/A,FALSE,"Summary"}</definedName>
    <definedName name="suj_4" hidden="1">{"UKOPEX",#N/A,FALSE,"Summary"}</definedName>
    <definedName name="suj_5" hidden="1">{"UKOPEX",#N/A,FALSE,"Summary"}</definedName>
    <definedName name="Summery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wvu.Overhead._.detail." hidden="1">#REF!</definedName>
    <definedName name="Swvu.Profit._.report._.detailed." hidden="1">#REF!</definedName>
    <definedName name="t" hidden="1">{#N/A,#N/A,FALSE,"COVER.XLS";#N/A,#N/A,FALSE,"RACT1.XLS";#N/A,#N/A,FALSE,"RACT2.XLS";#N/A,#N/A,FALSE,"ECCMP";#N/A,#N/A,FALSE,"WELDER.XLS"}</definedName>
    <definedName name="t_1" hidden="1">{#N/A,#N/A,FALSE,"COVER.XLS";#N/A,#N/A,FALSE,"RACT1.XLS";#N/A,#N/A,FALSE,"RACT2.XLS";#N/A,#N/A,FALSE,"ECCMP";#N/A,#N/A,FALSE,"WELDER.XLS"}</definedName>
    <definedName name="t_1_1" hidden="1">{#N/A,#N/A,FALSE,"COVER.XLS";#N/A,#N/A,FALSE,"RACT1.XLS";#N/A,#N/A,FALSE,"RACT2.XLS";#N/A,#N/A,FALSE,"ECCMP";#N/A,#N/A,FALSE,"WELDER.XLS"}</definedName>
    <definedName name="t_1_2" hidden="1">{#N/A,#N/A,FALSE,"COVER.XLS";#N/A,#N/A,FALSE,"RACT1.XLS";#N/A,#N/A,FALSE,"RACT2.XLS";#N/A,#N/A,FALSE,"ECCMP";#N/A,#N/A,FALSE,"WELDER.XLS"}</definedName>
    <definedName name="t_1_3" hidden="1">{#N/A,#N/A,FALSE,"COVER.XLS";#N/A,#N/A,FALSE,"RACT1.XLS";#N/A,#N/A,FALSE,"RACT2.XLS";#N/A,#N/A,FALSE,"ECCMP";#N/A,#N/A,FALSE,"WELDER.XLS"}</definedName>
    <definedName name="t_1_4" hidden="1">{#N/A,#N/A,FALSE,"COVER.XLS";#N/A,#N/A,FALSE,"RACT1.XLS";#N/A,#N/A,FALSE,"RACT2.XLS";#N/A,#N/A,FALSE,"ECCMP";#N/A,#N/A,FALSE,"WELDER.XLS"}</definedName>
    <definedName name="t_1_5" hidden="1">{#N/A,#N/A,FALSE,"COVER.XLS";#N/A,#N/A,FALSE,"RACT1.XLS";#N/A,#N/A,FALSE,"RACT2.XLS";#N/A,#N/A,FALSE,"ECCMP";#N/A,#N/A,FALSE,"WELDER.XLS"}</definedName>
    <definedName name="t_2" hidden="1">{#N/A,#N/A,FALSE,"COVER.XLS";#N/A,#N/A,FALSE,"RACT1.XLS";#N/A,#N/A,FALSE,"RACT2.XLS";#N/A,#N/A,FALSE,"ECCMP";#N/A,#N/A,FALSE,"WELDER.XLS"}</definedName>
    <definedName name="t_2_1" hidden="1">{#N/A,#N/A,FALSE,"COVER.XLS";#N/A,#N/A,FALSE,"RACT1.XLS";#N/A,#N/A,FALSE,"RACT2.XLS";#N/A,#N/A,FALSE,"ECCMP";#N/A,#N/A,FALSE,"WELDER.XLS"}</definedName>
    <definedName name="t_2_2" hidden="1">{#N/A,#N/A,FALSE,"COVER.XLS";#N/A,#N/A,FALSE,"RACT1.XLS";#N/A,#N/A,FALSE,"RACT2.XLS";#N/A,#N/A,FALSE,"ECCMP";#N/A,#N/A,FALSE,"WELDER.XLS"}</definedName>
    <definedName name="t_2_3" hidden="1">{#N/A,#N/A,FALSE,"COVER.XLS";#N/A,#N/A,FALSE,"RACT1.XLS";#N/A,#N/A,FALSE,"RACT2.XLS";#N/A,#N/A,FALSE,"ECCMP";#N/A,#N/A,FALSE,"WELDER.XLS"}</definedName>
    <definedName name="t_2_4" hidden="1">{#N/A,#N/A,FALSE,"COVER.XLS";#N/A,#N/A,FALSE,"RACT1.XLS";#N/A,#N/A,FALSE,"RACT2.XLS";#N/A,#N/A,FALSE,"ECCMP";#N/A,#N/A,FALSE,"WELDER.XLS"}</definedName>
    <definedName name="t_2_5" hidden="1">{#N/A,#N/A,FALSE,"COVER.XLS";#N/A,#N/A,FALSE,"RACT1.XLS";#N/A,#N/A,FALSE,"RACT2.XLS";#N/A,#N/A,FALSE,"ECCMP";#N/A,#N/A,FALSE,"WELDER.XLS"}</definedName>
    <definedName name="t_3" hidden="1">{#N/A,#N/A,FALSE,"COVER.XLS";#N/A,#N/A,FALSE,"RACT1.XLS";#N/A,#N/A,FALSE,"RACT2.XLS";#N/A,#N/A,FALSE,"ECCMP";#N/A,#N/A,FALSE,"WELDER.XLS"}</definedName>
    <definedName name="t_4" hidden="1">{#N/A,#N/A,FALSE,"COVER.XLS";#N/A,#N/A,FALSE,"RACT1.XLS";#N/A,#N/A,FALSE,"RACT2.XLS";#N/A,#N/A,FALSE,"ECCMP";#N/A,#N/A,FALSE,"WELDER.XLS"}</definedName>
    <definedName name="t_5" hidden="1">{#N/A,#N/A,FALSE,"COVER.XLS";#N/A,#N/A,FALSE,"RACT1.XLS";#N/A,#N/A,FALSE,"RACT2.XLS";#N/A,#N/A,FALSE,"ECCMP";#N/A,#N/A,FALSE,"WELDER.XLS"}</definedName>
    <definedName name="temp" hidden="1">#REF!</definedName>
    <definedName name="test" hidden="1">{#N/A,#N/A,FALSE,"COVER1.XLS ";#N/A,#N/A,FALSE,"RACT1.XLS";#N/A,#N/A,FALSE,"RACT2.XLS";#N/A,#N/A,FALSE,"ECCMP";#N/A,#N/A,FALSE,"WELDER.XLS"}</definedName>
    <definedName name="test_1" hidden="1">{#N/A,#N/A,FALSE,"COVER1.XLS ";#N/A,#N/A,FALSE,"RACT1.XLS";#N/A,#N/A,FALSE,"RACT2.XLS";#N/A,#N/A,FALSE,"ECCMP";#N/A,#N/A,FALSE,"WELDER.XLS"}</definedName>
    <definedName name="test_1_1" hidden="1">{#N/A,#N/A,FALSE,"COVER1.XLS ";#N/A,#N/A,FALSE,"RACT1.XLS";#N/A,#N/A,FALSE,"RACT2.XLS";#N/A,#N/A,FALSE,"ECCMP";#N/A,#N/A,FALSE,"WELDER.XLS"}</definedName>
    <definedName name="test_1_2" hidden="1">{#N/A,#N/A,FALSE,"COVER1.XLS ";#N/A,#N/A,FALSE,"RACT1.XLS";#N/A,#N/A,FALSE,"RACT2.XLS";#N/A,#N/A,FALSE,"ECCMP";#N/A,#N/A,FALSE,"WELDER.XLS"}</definedName>
    <definedName name="test_1_3" hidden="1">{#N/A,#N/A,FALSE,"COVER1.XLS ";#N/A,#N/A,FALSE,"RACT1.XLS";#N/A,#N/A,FALSE,"RACT2.XLS";#N/A,#N/A,FALSE,"ECCMP";#N/A,#N/A,FALSE,"WELDER.XLS"}</definedName>
    <definedName name="test_1_4" hidden="1">{#N/A,#N/A,FALSE,"COVER1.XLS ";#N/A,#N/A,FALSE,"RACT1.XLS";#N/A,#N/A,FALSE,"RACT2.XLS";#N/A,#N/A,FALSE,"ECCMP";#N/A,#N/A,FALSE,"WELDER.XLS"}</definedName>
    <definedName name="test_1_5" hidden="1">{#N/A,#N/A,FALSE,"COVER1.XLS ";#N/A,#N/A,FALSE,"RACT1.XLS";#N/A,#N/A,FALSE,"RACT2.XLS";#N/A,#N/A,FALSE,"ECCMP";#N/A,#N/A,FALSE,"WELDER.XLS"}</definedName>
    <definedName name="test_2" hidden="1">{#N/A,#N/A,FALSE,"COVER1.XLS ";#N/A,#N/A,FALSE,"RACT1.XLS";#N/A,#N/A,FALSE,"RACT2.XLS";#N/A,#N/A,FALSE,"ECCMP";#N/A,#N/A,FALSE,"WELDER.XLS"}</definedName>
    <definedName name="test_2_1" hidden="1">{#N/A,#N/A,FALSE,"COVER1.XLS ";#N/A,#N/A,FALSE,"RACT1.XLS";#N/A,#N/A,FALSE,"RACT2.XLS";#N/A,#N/A,FALSE,"ECCMP";#N/A,#N/A,FALSE,"WELDER.XLS"}</definedName>
    <definedName name="test_2_2" hidden="1">{#N/A,#N/A,FALSE,"COVER1.XLS ";#N/A,#N/A,FALSE,"RACT1.XLS";#N/A,#N/A,FALSE,"RACT2.XLS";#N/A,#N/A,FALSE,"ECCMP";#N/A,#N/A,FALSE,"WELDER.XLS"}</definedName>
    <definedName name="test_2_3" hidden="1">{#N/A,#N/A,FALSE,"COVER1.XLS ";#N/A,#N/A,FALSE,"RACT1.XLS";#N/A,#N/A,FALSE,"RACT2.XLS";#N/A,#N/A,FALSE,"ECCMP";#N/A,#N/A,FALSE,"WELDER.XLS"}</definedName>
    <definedName name="test_2_4" hidden="1">{#N/A,#N/A,FALSE,"COVER1.XLS ";#N/A,#N/A,FALSE,"RACT1.XLS";#N/A,#N/A,FALSE,"RACT2.XLS";#N/A,#N/A,FALSE,"ECCMP";#N/A,#N/A,FALSE,"WELDER.XLS"}</definedName>
    <definedName name="test_2_5" hidden="1">{#N/A,#N/A,FALSE,"COVER1.XLS ";#N/A,#N/A,FALSE,"RACT1.XLS";#N/A,#N/A,FALSE,"RACT2.XLS";#N/A,#N/A,FALSE,"ECCMP";#N/A,#N/A,FALSE,"WELDER.XLS"}</definedName>
    <definedName name="test_3" hidden="1">{#N/A,#N/A,FALSE,"COVER1.XLS ";#N/A,#N/A,FALSE,"RACT1.XLS";#N/A,#N/A,FALSE,"RACT2.XLS";#N/A,#N/A,FALSE,"ECCMP";#N/A,#N/A,FALSE,"WELDER.XLS"}</definedName>
    <definedName name="test_4" hidden="1">{#N/A,#N/A,FALSE,"COVER1.XLS ";#N/A,#N/A,FALSE,"RACT1.XLS";#N/A,#N/A,FALSE,"RACT2.XLS";#N/A,#N/A,FALSE,"ECCMP";#N/A,#N/A,FALSE,"WELDER.XLS"}</definedName>
    <definedName name="test_5" hidden="1">{#N/A,#N/A,FALSE,"COVER1.XLS ";#N/A,#N/A,FALSE,"RACT1.XLS";#N/A,#N/A,FALSE,"RACT2.XLS";#N/A,#N/A,FALSE,"ECCMP";#N/A,#N/A,FALSE,"WELDER.XLS"}</definedName>
    <definedName name="TextRefCopyRangeCount" hidden="1">1</definedName>
    <definedName name="tr" hidden="1">{#N/A,#N/A,FALSE,"COVER.XLS";#N/A,#N/A,FALSE,"RACT1.XLS";#N/A,#N/A,FALSE,"RACT2.XLS";#N/A,#N/A,FALSE,"ECCMP";#N/A,#N/A,FALSE,"WELDER.XLS"}</definedName>
    <definedName name="tr_1" hidden="1">{#N/A,#N/A,FALSE,"COVER.XLS";#N/A,#N/A,FALSE,"RACT1.XLS";#N/A,#N/A,FALSE,"RACT2.XLS";#N/A,#N/A,FALSE,"ECCMP";#N/A,#N/A,FALSE,"WELDER.XLS"}</definedName>
    <definedName name="tr_1_1" hidden="1">{#N/A,#N/A,FALSE,"COVER.XLS";#N/A,#N/A,FALSE,"RACT1.XLS";#N/A,#N/A,FALSE,"RACT2.XLS";#N/A,#N/A,FALSE,"ECCMP";#N/A,#N/A,FALSE,"WELDER.XLS"}</definedName>
    <definedName name="tr_1_2" hidden="1">{#N/A,#N/A,FALSE,"COVER.XLS";#N/A,#N/A,FALSE,"RACT1.XLS";#N/A,#N/A,FALSE,"RACT2.XLS";#N/A,#N/A,FALSE,"ECCMP";#N/A,#N/A,FALSE,"WELDER.XLS"}</definedName>
    <definedName name="tr_1_3" hidden="1">{#N/A,#N/A,FALSE,"COVER.XLS";#N/A,#N/A,FALSE,"RACT1.XLS";#N/A,#N/A,FALSE,"RACT2.XLS";#N/A,#N/A,FALSE,"ECCMP";#N/A,#N/A,FALSE,"WELDER.XLS"}</definedName>
    <definedName name="tr_1_4" hidden="1">{#N/A,#N/A,FALSE,"COVER.XLS";#N/A,#N/A,FALSE,"RACT1.XLS";#N/A,#N/A,FALSE,"RACT2.XLS";#N/A,#N/A,FALSE,"ECCMP";#N/A,#N/A,FALSE,"WELDER.XLS"}</definedName>
    <definedName name="tr_1_5" hidden="1">{#N/A,#N/A,FALSE,"COVER.XLS";#N/A,#N/A,FALSE,"RACT1.XLS";#N/A,#N/A,FALSE,"RACT2.XLS";#N/A,#N/A,FALSE,"ECCMP";#N/A,#N/A,FALSE,"WELDER.XLS"}</definedName>
    <definedName name="tr_2" hidden="1">{#N/A,#N/A,FALSE,"COVER.XLS";#N/A,#N/A,FALSE,"RACT1.XLS";#N/A,#N/A,FALSE,"RACT2.XLS";#N/A,#N/A,FALSE,"ECCMP";#N/A,#N/A,FALSE,"WELDER.XLS"}</definedName>
    <definedName name="tr_2_1" hidden="1">{#N/A,#N/A,FALSE,"COVER.XLS";#N/A,#N/A,FALSE,"RACT1.XLS";#N/A,#N/A,FALSE,"RACT2.XLS";#N/A,#N/A,FALSE,"ECCMP";#N/A,#N/A,FALSE,"WELDER.XLS"}</definedName>
    <definedName name="tr_2_2" hidden="1">{#N/A,#N/A,FALSE,"COVER.XLS";#N/A,#N/A,FALSE,"RACT1.XLS";#N/A,#N/A,FALSE,"RACT2.XLS";#N/A,#N/A,FALSE,"ECCMP";#N/A,#N/A,FALSE,"WELDER.XLS"}</definedName>
    <definedName name="tr_2_3" hidden="1">{#N/A,#N/A,FALSE,"COVER.XLS";#N/A,#N/A,FALSE,"RACT1.XLS";#N/A,#N/A,FALSE,"RACT2.XLS";#N/A,#N/A,FALSE,"ECCMP";#N/A,#N/A,FALSE,"WELDER.XLS"}</definedName>
    <definedName name="tr_2_4" hidden="1">{#N/A,#N/A,FALSE,"COVER.XLS";#N/A,#N/A,FALSE,"RACT1.XLS";#N/A,#N/A,FALSE,"RACT2.XLS";#N/A,#N/A,FALSE,"ECCMP";#N/A,#N/A,FALSE,"WELDER.XLS"}</definedName>
    <definedName name="tr_2_5" hidden="1">{#N/A,#N/A,FALSE,"COVER.XLS";#N/A,#N/A,FALSE,"RACT1.XLS";#N/A,#N/A,FALSE,"RACT2.XLS";#N/A,#N/A,FALSE,"ECCMP";#N/A,#N/A,FALSE,"WELDER.XLS"}</definedName>
    <definedName name="tr_3" hidden="1">{#N/A,#N/A,FALSE,"COVER.XLS";#N/A,#N/A,FALSE,"RACT1.XLS";#N/A,#N/A,FALSE,"RACT2.XLS";#N/A,#N/A,FALSE,"ECCMP";#N/A,#N/A,FALSE,"WELDER.XLS"}</definedName>
    <definedName name="tr_4" hidden="1">{#N/A,#N/A,FALSE,"COVER.XLS";#N/A,#N/A,FALSE,"RACT1.XLS";#N/A,#N/A,FALSE,"RACT2.XLS";#N/A,#N/A,FALSE,"ECCMP";#N/A,#N/A,FALSE,"WELDER.XLS"}</definedName>
    <definedName name="tr_5" hidden="1">{#N/A,#N/A,FALSE,"COVER.XLS";#N/A,#N/A,FALSE,"RACT1.XLS";#N/A,#N/A,FALSE,"RACT2.XLS";#N/A,#N/A,FALSE,"ECCMP";#N/A,#N/A,FALSE,"WELDER.XLS"}</definedName>
    <definedName name="tt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tt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tt_1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tt_1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tt_1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tt_1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tt_1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tt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tt_2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tt_2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tt_2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tt_2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tt_2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tt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tt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tt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UKE" hidden="1">#REF!</definedName>
    <definedName name="Vinod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Vinod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Vinod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Vinod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Vinod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Vinod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vsasgfsghxas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vsasgfsghxas_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vsasgfsghxas_1_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vsasgfsghxas_1_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vsasgfsghxas_1_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vsasgfsghxas_1_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vsasgfsghxas_1_5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vsasgfsghxas_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vsasgfsghxas_2_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vsasgfsghxas_2_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vsasgfsghxas_2_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vsasgfsghxas_2_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vsasgfsghxas_2_5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vsasgfsghxas_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vsasgfsghxas_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vsasgfsghxas_5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vss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VV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VV_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VV_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VV_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VV_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VV_5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_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_1_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_1_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_1_3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_1_4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_1_5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_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_2_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_2_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_2_3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_2_4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_2_5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_3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_4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_5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" hidden="1">{#N/A,#N/A,FALSE,"17MAY";#N/A,#N/A,FALSE,"24MAY"}</definedName>
    <definedName name="wr.Brookfield._.Notes." hidden="1">{#N/A,#N/A,FALSE,"Note 2";#N/A,#N/A,FALSE,"Note 3";#N/A,#N/A,FALSE,"Note 4";#N/A,#N/A,FALSE,"Note 5";#N/A,#N/A,FALSE,"Note 6";#N/A,#N/A,FALSE,"Note 10"}</definedName>
    <definedName name="wr_1" hidden="1">{#N/A,#N/A,FALSE,"17MAY";#N/A,#N/A,FALSE,"24MAY"}</definedName>
    <definedName name="wr_1_1" hidden="1">{#N/A,#N/A,FALSE,"17MAY";#N/A,#N/A,FALSE,"24MAY"}</definedName>
    <definedName name="wr_1_2" hidden="1">{#N/A,#N/A,FALSE,"17MAY";#N/A,#N/A,FALSE,"24MAY"}</definedName>
    <definedName name="wr_1_3" hidden="1">{#N/A,#N/A,FALSE,"17MAY";#N/A,#N/A,FALSE,"24MAY"}</definedName>
    <definedName name="wr_1_4" hidden="1">{#N/A,#N/A,FALSE,"17MAY";#N/A,#N/A,FALSE,"24MAY"}</definedName>
    <definedName name="wr_1_5" hidden="1">{#N/A,#N/A,FALSE,"17MAY";#N/A,#N/A,FALSE,"24MAY"}</definedName>
    <definedName name="wr_2" hidden="1">{#N/A,#N/A,FALSE,"17MAY";#N/A,#N/A,FALSE,"24MAY"}</definedName>
    <definedName name="wr_2_1" hidden="1">{#N/A,#N/A,FALSE,"17MAY";#N/A,#N/A,FALSE,"24MAY"}</definedName>
    <definedName name="wr_2_2" hidden="1">{#N/A,#N/A,FALSE,"17MAY";#N/A,#N/A,FALSE,"24MAY"}</definedName>
    <definedName name="wr_2_3" hidden="1">{#N/A,#N/A,FALSE,"17MAY";#N/A,#N/A,FALSE,"24MAY"}</definedName>
    <definedName name="wr_2_4" hidden="1">{#N/A,#N/A,FALSE,"17MAY";#N/A,#N/A,FALSE,"24MAY"}</definedName>
    <definedName name="wr_2_5" hidden="1">{#N/A,#N/A,FALSE,"17MAY";#N/A,#N/A,FALSE,"24MAY"}</definedName>
    <definedName name="wr_3" hidden="1">{#N/A,#N/A,FALSE,"17MAY";#N/A,#N/A,FALSE,"24MAY"}</definedName>
    <definedName name="wr_4" hidden="1">{#N/A,#N/A,FALSE,"17MAY";#N/A,#N/A,FALSE,"24MAY"}</definedName>
    <definedName name="wr_5" hidden="1">{#N/A,#N/A,FALSE,"17MAY";#N/A,#N/A,FALSE,"24MAY"}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1._1" hidden="1">{#N/A,#N/A,FALSE,"17MAY";#N/A,#N/A,FALSE,"24MAY"}</definedName>
    <definedName name="wrn.1._1_1" hidden="1">{#N/A,#N/A,FALSE,"17MAY";#N/A,#N/A,FALSE,"24MAY"}</definedName>
    <definedName name="wrn.1._1_2" hidden="1">{#N/A,#N/A,FALSE,"17MAY";#N/A,#N/A,FALSE,"24MAY"}</definedName>
    <definedName name="wrn.1._1_3" hidden="1">{#N/A,#N/A,FALSE,"17MAY";#N/A,#N/A,FALSE,"24MAY"}</definedName>
    <definedName name="wrn.1._1_4" hidden="1">{#N/A,#N/A,FALSE,"17MAY";#N/A,#N/A,FALSE,"24MAY"}</definedName>
    <definedName name="wrn.1._1_5" hidden="1">{#N/A,#N/A,FALSE,"17MAY";#N/A,#N/A,FALSE,"24MAY"}</definedName>
    <definedName name="wrn.1._2" hidden="1">{#N/A,#N/A,FALSE,"17MAY";#N/A,#N/A,FALSE,"24MAY"}</definedName>
    <definedName name="wrn.1._2_1" hidden="1">{#N/A,#N/A,FALSE,"17MAY";#N/A,#N/A,FALSE,"24MAY"}</definedName>
    <definedName name="wrn.1._2_2" hidden="1">{#N/A,#N/A,FALSE,"17MAY";#N/A,#N/A,FALSE,"24MAY"}</definedName>
    <definedName name="wrn.1._2_3" hidden="1">{#N/A,#N/A,FALSE,"17MAY";#N/A,#N/A,FALSE,"24MAY"}</definedName>
    <definedName name="wrn.1._2_4" hidden="1">{#N/A,#N/A,FALSE,"17MAY";#N/A,#N/A,FALSE,"24MAY"}</definedName>
    <definedName name="wrn.1._2_5" hidden="1">{#N/A,#N/A,FALSE,"17MAY";#N/A,#N/A,FALSE,"24MAY"}</definedName>
    <definedName name="wrn.1._3" hidden="1">{#N/A,#N/A,FALSE,"17MAY";#N/A,#N/A,FALSE,"24MAY"}</definedName>
    <definedName name="wrn.1._4" hidden="1">{#N/A,#N/A,FALSE,"17MAY";#N/A,#N/A,FALSE,"24MAY"}</definedName>
    <definedName name="wrn.1._5" hidden="1">{#N/A,#N/A,FALSE,"17MAY";#N/A,#N/A,FALSE,"24MAY"}</definedName>
    <definedName name="wrn.2.2" hidden="1">{#N/A,#N/A,FALSE,"17MAY";#N/A,#N/A,FALSE,"24MAY"}</definedName>
    <definedName name="wrn.2.2_1" hidden="1">{#N/A,#N/A,FALSE,"17MAY";#N/A,#N/A,FALSE,"24MAY"}</definedName>
    <definedName name="wrn.2.2_1_1" hidden="1">{#N/A,#N/A,FALSE,"17MAY";#N/A,#N/A,FALSE,"24MAY"}</definedName>
    <definedName name="wrn.2.2_1_2" hidden="1">{#N/A,#N/A,FALSE,"17MAY";#N/A,#N/A,FALSE,"24MAY"}</definedName>
    <definedName name="wrn.2.2_1_3" hidden="1">{#N/A,#N/A,FALSE,"17MAY";#N/A,#N/A,FALSE,"24MAY"}</definedName>
    <definedName name="wrn.2.2_1_4" hidden="1">{#N/A,#N/A,FALSE,"17MAY";#N/A,#N/A,FALSE,"24MAY"}</definedName>
    <definedName name="wrn.2.2_1_5" hidden="1">{#N/A,#N/A,FALSE,"17MAY";#N/A,#N/A,FALSE,"24MAY"}</definedName>
    <definedName name="wrn.2.2_2" hidden="1">{#N/A,#N/A,FALSE,"17MAY";#N/A,#N/A,FALSE,"24MAY"}</definedName>
    <definedName name="wrn.2.2_2_1" hidden="1">{#N/A,#N/A,FALSE,"17MAY";#N/A,#N/A,FALSE,"24MAY"}</definedName>
    <definedName name="wrn.2.2_2_2" hidden="1">{#N/A,#N/A,FALSE,"17MAY";#N/A,#N/A,FALSE,"24MAY"}</definedName>
    <definedName name="wrn.2.2_2_3" hidden="1">{#N/A,#N/A,FALSE,"17MAY";#N/A,#N/A,FALSE,"24MAY"}</definedName>
    <definedName name="wrn.2.2_2_4" hidden="1">{#N/A,#N/A,FALSE,"17MAY";#N/A,#N/A,FALSE,"24MAY"}</definedName>
    <definedName name="wrn.2.2_2_5" hidden="1">{#N/A,#N/A,FALSE,"17MAY";#N/A,#N/A,FALSE,"24MAY"}</definedName>
    <definedName name="wrn.2.2_3" hidden="1">{#N/A,#N/A,FALSE,"17MAY";#N/A,#N/A,FALSE,"24MAY"}</definedName>
    <definedName name="wrn.2.2_4" hidden="1">{#N/A,#N/A,FALSE,"17MAY";#N/A,#N/A,FALSE,"24MAY"}</definedName>
    <definedName name="wrn.2.2_5" hidden="1">{#N/A,#N/A,FALSE,"17MAY";#N/A,#N/A,FALSE,"24MAY"}</definedName>
    <definedName name="wrn.access." hidden="1">{"Access",#N/A,FALSE,"Access"}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Audit._.Prog.." hidden="1">{#N/A,#N/A,FALSE,"Sheet5";#N/A,#N/A,FALSE,"Sheet5";#N/A,#N/A,FALSE,"Sheet5"}</definedName>
    <definedName name="wrn.Brookfield._.Notes." hidden="1">{#N/A,#N/A,FALSE,"Note 2";#N/A,#N/A,FALSE,"Note 3";#N/A,#N/A,FALSE,"Note 4";#N/A,#N/A,FALSE,"Note 5";#N/A,#N/A,FALSE,"Note 6";#N/A,#N/A,FALSE,"Note 10"}</definedName>
    <definedName name="wrn.Budget._.Report." hidden="1">{#N/A,#N/A,FALSE,"Cover Page";#N/A,#N/A,FALSE,"Brookfield Consolidated";#N/A,#N/A,FALSE,"Marketable Sec.";#N/A,#N/A,FALSE,"Acct. &amp; Loans Rec.";#N/A,#N/A,FALSE,"Brookfield Homes";#N/A,#N/A,FALSE,"Carma Developers";#N/A,#N/A,FALSE,"Brookfield CP";#N/A,#N/A,FALSE,"World Financial Center Props.";#N/A,#N/A,FALSE,"Other Assets";#N/A,#N/A,FALSE,"Accounts Payable";#N/A,#N/A,FALSE,"Liabilities";#N/A,#N/A,FALSE,"Minority Interests";#N/A,#N/A,FALSE,"Conv Debs";#N/A,#N/A,FALSE,"Preferred Shares";#N/A,#N/A,FALSE,"Assumptions"}</definedName>
    <definedName name="wrn.checks." hidden="1">{"Checks",#N/A,FALSE,"Checks"}</definedName>
    <definedName name="wrn.Complete._.Model." hidden="1">{#N/A,#N/A,FALSE,"Assumptions";#N/A,#N/A,FALSE,"AcqShares";#N/A,#N/A,FALSE,"TgtShares";#N/A,#N/A,FALSE,"Acq IS";#N/A,#N/A,FALSE,"Tgt IS";#N/A,#N/A,FALSE,"PFIS";#N/A,#N/A,FALSE,"MergerAnalysis";#N/A,#N/A,FALSE,"Contribution";#N/A,#N/A,FALSE,"SumStat"}</definedName>
    <definedName name="wrn.Complete._.report." hidden="1">{"Plant Parameters",#N/A,FALSE,"Total Project Economics";"summary1",#N/A,FALSE,"Total Project Economics";"Tariffs_Unit Prices_Costs",#N/A,FALSE,"Total Project Economics";"Financials",#N/A,FALSE,"Total Project Economics"}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_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_1_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_1_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_1_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_1_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_1_5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_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_2_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_2_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_2_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_2_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_2_5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_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_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_5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tvar." hidden="1">{#N/A,"ContVar for 00-01",FALSE,"Contribution";#N/A,"ContVar for QI",FALSE,"Contribution";#N/A,"Contvar for Mon",FALSE,"Contribution"}</definedName>
    <definedName name="wrn.contvar._1" hidden="1">{#N/A,"ContVar for 00-01",FALSE,"Contribution";#N/A,"ContVar for QI",FALSE,"Contribution";#N/A,"Contvar for Mon",FALSE,"Contribution"}</definedName>
    <definedName name="wrn.contvar._1_1" hidden="1">{#N/A,"ContVar for 00-01",FALSE,"Contribution";#N/A,"ContVar for QI",FALSE,"Contribution";#N/A,"Contvar for Mon",FALSE,"Contribution"}</definedName>
    <definedName name="wrn.contvar._1_2" hidden="1">{#N/A,"ContVar for 00-01",FALSE,"Contribution";#N/A,"ContVar for QI",FALSE,"Contribution";#N/A,"Contvar for Mon",FALSE,"Contribution"}</definedName>
    <definedName name="wrn.contvar._1_3" hidden="1">{#N/A,"ContVar for 00-01",FALSE,"Contribution";#N/A,"ContVar for QI",FALSE,"Contribution";#N/A,"Contvar for Mon",FALSE,"Contribution"}</definedName>
    <definedName name="wrn.contvar._1_4" hidden="1">{#N/A,"ContVar for 00-01",FALSE,"Contribution";#N/A,"ContVar for QI",FALSE,"Contribution";#N/A,"Contvar for Mon",FALSE,"Contribution"}</definedName>
    <definedName name="wrn.contvar._1_5" hidden="1">{#N/A,"ContVar for 00-01",FALSE,"Contribution";#N/A,"ContVar for QI",FALSE,"Contribution";#N/A,"Contvar for Mon",FALSE,"Contribution"}</definedName>
    <definedName name="wrn.contvar._2" hidden="1">{#N/A,"ContVar for 00-01",FALSE,"Contribution";#N/A,"ContVar for QI",FALSE,"Contribution";#N/A,"Contvar for Mon",FALSE,"Contribution"}</definedName>
    <definedName name="wrn.contvar._2_1" hidden="1">{#N/A,"ContVar for 00-01",FALSE,"Contribution";#N/A,"ContVar for QI",FALSE,"Contribution";#N/A,"Contvar for Mon",FALSE,"Contribution"}</definedName>
    <definedName name="wrn.contvar._2_2" hidden="1">{#N/A,"ContVar for 00-01",FALSE,"Contribution";#N/A,"ContVar for QI",FALSE,"Contribution";#N/A,"Contvar for Mon",FALSE,"Contribution"}</definedName>
    <definedName name="wrn.contvar._2_3" hidden="1">{#N/A,"ContVar for 00-01",FALSE,"Contribution";#N/A,"ContVar for QI",FALSE,"Contribution";#N/A,"Contvar for Mon",FALSE,"Contribution"}</definedName>
    <definedName name="wrn.contvar._2_4" hidden="1">{#N/A,"ContVar for 00-01",FALSE,"Contribution";#N/A,"ContVar for QI",FALSE,"Contribution";#N/A,"Contvar for Mon",FALSE,"Contribution"}</definedName>
    <definedName name="wrn.contvar._2_5" hidden="1">{#N/A,"ContVar for 00-01",FALSE,"Contribution";#N/A,"ContVar for QI",FALSE,"Contribution";#N/A,"Contvar for Mon",FALSE,"Contribution"}</definedName>
    <definedName name="wrn.contvar._3" hidden="1">{#N/A,"ContVar for 00-01",FALSE,"Contribution";#N/A,"ContVar for QI",FALSE,"Contribution";#N/A,"Contvar for Mon",FALSE,"Contribution"}</definedName>
    <definedName name="wrn.contvar._4" hidden="1">{#N/A,"ContVar for 00-01",FALSE,"Contribution";#N/A,"ContVar for QI",FALSE,"Contribution";#N/A,"Contvar for Mon",FALSE,"Contribution"}</definedName>
    <definedName name="wrn.contvar._5" hidden="1">{#N/A,"ContVar for 00-01",FALSE,"Contribution";#N/A,"ContVar for QI",FALSE,"Contribution";#N/A,"Contvar for Mon",FALSE,"Contribution"}</definedName>
    <definedName name="wrn.DCF." hidden="1">{#N/A,#N/A,FALSE,"DCF-COM";#N/A,#N/A,FALSE,"VAC-COM"}</definedName>
    <definedName name="wrn.dg." hidden="1">{#N/A,#N/A,FALSE,"LVM JAN04";#N/A,#N/A,FALSE,"LVM CashFlow"}</definedName>
    <definedName name="wrn.dg._1" hidden="1">{#N/A,#N/A,FALSE,"LVM JAN04";#N/A,#N/A,FALSE,"LVM CashFlow"}</definedName>
    <definedName name="wrn.dg._2" hidden="1">{#N/A,#N/A,FALSE,"LVM JAN04";#N/A,#N/A,FALSE,"LVM CashFlow"}</definedName>
    <definedName name="wrn.dg._3" hidden="1">{#N/A,#N/A,FALSE,"LVM JAN04";#N/A,#N/A,FALSE,"LVM CashFlow"}</definedName>
    <definedName name="wrn.dg._4" hidden="1">{#N/A,#N/A,FALSE,"LVM JAN04";#N/A,#N/A,FALSE,"LVM CashFlow"}</definedName>
    <definedName name="wrn.dg._5" hidden="1">{#N/A,#N/A,FALSE,"LVM JAN04";#N/A,#N/A,FALSE,"LVM CashFlow"}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_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_1_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_1_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_1_3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_1_4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_1_5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_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_2_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_2_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_2_3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_2_4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_2_5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_3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_4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_5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inance._.Meeting._.1." hidden="1">{"Index",#N/A,FALSE,"Index";"Assumptions_country",#N/A,FALSE,"Assump";"Ebit_division_direct",#N/A,FALSE,"P&amp;L";"Reserves",#N/A,FALSE,"Reserves"}</definedName>
    <definedName name="wrn.Finance._.Meeting._.2." hidden="1">{"Reconciliation",#N/A,FALSE,"Rec";"Ebit_detail",#N/A,FALSE,"P&amp;L";"Cash_summary",#N/A,FALSE,"Cash"}</definedName>
    <definedName name="wrn.Financial._.Results." hidden="1">{"Financial Results",#N/A,FALSE,"Total Project Economics"}</definedName>
    <definedName name="wrn.FS._.Notes." hidden="1">{#N/A,#N/A,FALSE,"Note 2";#N/A,#N/A,FALSE,"Note 3";#N/A,#N/A,FALSE,"Note 4";#N/A,#N/A,FALSE,"Note 5";#N/A,#N/A,FALSE,"Note 6";#N/A,#N/A,FALSE,"Note 10"}</definedName>
    <definedName name="wrn.III." hidden="1">{"CASHFLOW",#N/A,FALSE,"Northpointe"}</definedName>
    <definedName name="wrn.III1." hidden="1">{"CASHFLOW",#N/A,FALSE,"Northpointe"}</definedName>
    <definedName name="wrn.IIII" hidden="1">{"CASHFLOW",#N/A,FALSE,"Northpointe"}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rving._.report." hidden="1">{#N/A,#N/A,FALSE,"Summary";#N/A,#N/A,FALSE,"Total Project Economics"}</definedName>
    <definedName name="wrn.jp." hidden="1">{#N/A,#N/A,FALSE,"LVM JAN04";#N/A,#N/A,FALSE,"LVM CashFlow"}</definedName>
    <definedName name="wrn.jp._1" hidden="1">{#N/A,#N/A,FALSE,"LVM JAN04";#N/A,#N/A,FALSE,"LVM CashFlow"}</definedName>
    <definedName name="wrn.jp._2" hidden="1">{#N/A,#N/A,FALSE,"LVM JAN04";#N/A,#N/A,FALSE,"LVM CashFlow"}</definedName>
    <definedName name="wrn.jp._3" hidden="1">{#N/A,#N/A,FALSE,"LVM JAN04";#N/A,#N/A,FALSE,"LVM CashFlow"}</definedName>
    <definedName name="wrn.jp._4" hidden="1">{#N/A,#N/A,FALSE,"LVM JAN04";#N/A,#N/A,FALSE,"LVM CashFlow"}</definedName>
    <definedName name="wrn.jp._5" hidden="1">{#N/A,#N/A,FALSE,"LVM JAN04";#N/A,#N/A,FALSE,"LVM CashFlow"}</definedName>
    <definedName name="wrn.misc." hidden="1">{#N/A,#N/A,FALSE,"Sheet10"}</definedName>
    <definedName name="wrn.O._.and._.M._.and._.Fuel." hidden="1">{"Fuel",#N/A,FALSE,"O and M and Fuel Incremental";"O and M",#N/A,FALSE,"O and M and Fuel Incremental"}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_1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_1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_1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_1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_1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_2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_2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_2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_2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_2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rint." hidden="1">{"Print Area",#N/A,FALSE,"Title Page";"Summary",#N/A,FALSE,"Total Project Economics";"Unit prices and costs p1",#N/A,FALSE,"Total Project Economics";"Unit prices and Costs p2",#N/A,FALSE,"Total Project Economics";"Op Income p 1",#N/A,FALSE,"Total Project Economics";"Op Incoem p 2",#N/A,FALSE,"Total Project Economics";"Income stat p 1",#N/A,FALSE,"Total Project Economics";"Incoem stat p 2",#N/A,FALSE,"Total Project Economics";"Equity CF p 1",#N/A,FALSE,"Total Project Economics";"Equity CF p 2",#N/A,FALSE,"Total Project Economics";"B Sheet p 1",#N/A,FALSE,"Total Project Economics";"B Sheet p 2",#N/A,FALSE,"Total Project Economics";"Cash Taxes p 1",#N/A,FALSE,"Total Project Economics";"Cash Taxes p 2",#N/A,FALSE,"Total Project Economics";"Unlevered CF p 1",#N/A,FALSE,"Total Project Economics";"Unlevered CF p 2",#N/A,FALSE,"Total Project Economics";"Unlevered Taxes p 1",#N/A,FALSE,"Total Project Economics";"Unlevered Taxes p 2",#N/A,FALSE,"Total Project Economics";"Fin iNd p 1",#N/A,FALSE,"Total Project Economics";"fIN iND P 2",#N/A,FALSE,"Total Project Economics"}</definedName>
    <definedName name="wrn.Print._.All." hidden="1">{"Title",#N/A,FALSE,"Title";"Page 1",#N/A,FALSE,"Summary";"page 2",#N/A,FALSE,"Summary";"Statements",#N/A,FALSE,"Total Project Economics"}</definedName>
    <definedName name="wrn.Print._.Econ." hidden="1">{"One",#N/A,FALSE,"Summary ";"Two",#N/A,FALSE,"Summary ";"Monthly Outputs",#N/A,FALSE,"Total Project Economics";"Outputs p 1",#N/A,FALSE,"Total Project Economics";"Outputs p 2",#N/A,FALSE,"Total Project Economics";"Pricing P 1",#N/A,FALSE,"Total Project Economics";"Pricing p 2",#N/A,FALSE,"Total Project Economics";"Costs p 1",#N/A,FALSE,"Total Project Economics";"Costs p 2",#N/A,FALSE,"Total Project Economics";"Op Income p 1",#N/A,FALSE,"Total Project Economics";"Op Income p 2",#N/A,FALSE,"Total Project Economics";"Income p 1",#N/A,FALSE,"Total Project Economics";"Income p 2",#N/A,FALSE,"Total Project Economics";"B Sheet p 1",#N/A,FALSE,"Total Project Economics";"B Sheet p 2",#N/A,FALSE,"Total Project Economics";"Cash Taxes p 1",#N/A,FALSE,"Total Project Economics";"Cash Taxes p 2",#N/A,FALSE,"Total Project Economics";"Unlevered p 1",#N/A,FALSE,"Total Project Economics";"Unlevered p 2",#N/A,FALSE,"Total Project Economics";"Unlevered Taxes p 1",#N/A,FALSE,"Total Project Economics";"Unlevered Taxes p 2",#N/A,FALSE,"Total Project Economics";"Fin Ind p 1",#N/A,FALSE,"Total Project Economics";"Fin Ind p 2",#N/A,FALSE,"Total Project Economics"}</definedName>
    <definedName name="wrn.Print._.Economics." hidden="1">{"Print Area",#N/A,FALSE,"Summary";"Plant Outputs",#N/A,FALSE,"Total Project Economics";"Unit Prices Page 1",#N/A,FALSE,"Total Project Economics";"Unit Prices Page 2",#N/A,FALSE,"Total Project Economics";"Op Income PAge 1",#N/A,FALSE,"Total Project Economics";"Op Income Page 2",#N/A,FALSE,"Total Project Economics";"Income Statement PAge 1",#N/A,FALSE,"Total Project Economics";"Income Statement Page 2",#N/A,FALSE,"Total Project Economics";"Equity Cash Flow Page 1",#N/A,FALSE,"Total Project Economics";"Equity Cash Flow Page 2",#N/A,FALSE,"Total Project Economics";"B Sheet Page 1",#N/A,FALSE,"Total Project Economics";"B Sheet Page 2",#N/A,FALSE,"Total Project Economics";"Taxes Page 1",#N/A,FALSE,"Total Project Economics";"Taxes Page 2",#N/A,FALSE,"Total Project Economics";"Unlevered Cal page 1",#N/A,FALSE,"Total Project Economics";"Unlevered Calc page 2",#N/A,FALSE,"Total Project Economics"}</definedName>
    <definedName name="wrn.Print._.Summary." hidden="1">{"One",#N/A,FALSE,"Summary ";"Two",#N/A,FALSE,"Summary "}</definedName>
    <definedName name="wrn.print._.tenaska." hidden="1">{"Summary",#N/A,FALSE,"Total Project Economics";"Stmts",#N/A,FALSE,"Total Project Economics";#N/A,#N/A,FALSE,"WA Fwd Curve";#N/A,#N/A,FALSE,"O&amp;M, Fuel"}</definedName>
    <definedName name="wrn.Profit_and_Loss." hidden="1">{"Profit_Summary",#N/A,FALSE,"Monthly";"Profit_P2",#N/A,FALSE,"Monthly";"Profit_P3",#N/A,FALSE,"Monthly";"Profit_P4",#N/A,FALSE,"Monthly";"Profit_P5",#N/A,FALSE,"Monthly";"Profit_P6",#N/A,FALSE,"Monthly";"Profit_P7",#N/A,FALSE,"Monthly";"Profit_P8",#N/A,FALSE,"Monthly";"Profit_P9",#N/A,FALSE,"Monthly";"Profit_P10",#N/A,FALSE,"Monthly";"Profit_P11",#N/A,FALSE,"Monthly";"Profit_P12",#N/A,FALSE,"Monthly";"Profit_P13",#N/A,FALSE,"Monthly";"Profit_P14",#N/A,FALSE,"Monthly";"pROFIT_p15",#N/A,FALSE,"Monthly"}</definedName>
    <definedName name="wrn.Projects._.1." hidden="1">{"Project_details",#N/A,FALSE,"Projects";"Project_checks",#N/A,FALSE,"Projects";"Project_completion",#N/A,FALSE,"Projects"}</definedName>
    <definedName name="wrn.Projects._.2." hidden="1">{"Project_profit",#N/A,FALSE,"Projects";"Project_reserves",#N/A,FALSE,"Project Reserves"}</definedName>
    <definedName name="wrn.Rapport." hidden="1">{#N/A,#N/A,FALSE,"SHEET1";#N/A,#N/A,FALSE,"SHEET2";#N/A,#N/A,FALSE,"SHEET3";#N/A,#N/A,FALSE,"SHEET4"}</definedName>
    <definedName name="wrn.RCC.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_1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_1_1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_1_2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_1_3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_1_4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_1_5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_2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_2_1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_2_2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_2_3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_2_4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_2_5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_3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_4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_5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hidden="1">{#N/A,#N/A,FALSE,"COVER.XLS";#N/A,#N/A,FALSE,"RACT1.XLS";#N/A,#N/A,FALSE,"RACT2.XLS";#N/A,#N/A,FALSE,"ECCMP";#N/A,#N/A,FALSE,"WELDER.XLS"}</definedName>
    <definedName name="wrn.report._1" hidden="1">{#N/A,#N/A,FALSE,"COVER.XLS";#N/A,#N/A,FALSE,"RACT1.XLS";#N/A,#N/A,FALSE,"RACT2.XLS";#N/A,#N/A,FALSE,"ECCMP";#N/A,#N/A,FALSE,"WELDER.XLS"}</definedName>
    <definedName name="wrn.report._1_1" hidden="1">{#N/A,#N/A,FALSE,"COVER.XLS";#N/A,#N/A,FALSE,"RACT1.XLS";#N/A,#N/A,FALSE,"RACT2.XLS";#N/A,#N/A,FALSE,"ECCMP";#N/A,#N/A,FALSE,"WELDER.XLS"}</definedName>
    <definedName name="wrn.report._1_2" hidden="1">{#N/A,#N/A,FALSE,"COVER.XLS";#N/A,#N/A,FALSE,"RACT1.XLS";#N/A,#N/A,FALSE,"RACT2.XLS";#N/A,#N/A,FALSE,"ECCMP";#N/A,#N/A,FALSE,"WELDER.XLS"}</definedName>
    <definedName name="wrn.report._1_3" hidden="1">{#N/A,#N/A,FALSE,"COVER.XLS";#N/A,#N/A,FALSE,"RACT1.XLS";#N/A,#N/A,FALSE,"RACT2.XLS";#N/A,#N/A,FALSE,"ECCMP";#N/A,#N/A,FALSE,"WELDER.XLS"}</definedName>
    <definedName name="wrn.report._1_4" hidden="1">{#N/A,#N/A,FALSE,"COVER.XLS";#N/A,#N/A,FALSE,"RACT1.XLS";#N/A,#N/A,FALSE,"RACT2.XLS";#N/A,#N/A,FALSE,"ECCMP";#N/A,#N/A,FALSE,"WELDER.XLS"}</definedName>
    <definedName name="wrn.report._1_5" hidden="1">{#N/A,#N/A,FALSE,"COVER.XLS";#N/A,#N/A,FALSE,"RACT1.XLS";#N/A,#N/A,FALSE,"RACT2.XLS";#N/A,#N/A,FALSE,"ECCMP";#N/A,#N/A,FALSE,"WELDER.XLS"}</definedName>
    <definedName name="wrn.report._2" hidden="1">{#N/A,#N/A,FALSE,"COVER.XLS";#N/A,#N/A,FALSE,"RACT1.XLS";#N/A,#N/A,FALSE,"RACT2.XLS";#N/A,#N/A,FALSE,"ECCMP";#N/A,#N/A,FALSE,"WELDER.XLS"}</definedName>
    <definedName name="wrn.report._2_1" hidden="1">{#N/A,#N/A,FALSE,"COVER.XLS";#N/A,#N/A,FALSE,"RACT1.XLS";#N/A,#N/A,FALSE,"RACT2.XLS";#N/A,#N/A,FALSE,"ECCMP";#N/A,#N/A,FALSE,"WELDER.XLS"}</definedName>
    <definedName name="wrn.report._2_2" hidden="1">{#N/A,#N/A,FALSE,"COVER.XLS";#N/A,#N/A,FALSE,"RACT1.XLS";#N/A,#N/A,FALSE,"RACT2.XLS";#N/A,#N/A,FALSE,"ECCMP";#N/A,#N/A,FALSE,"WELDER.XLS"}</definedName>
    <definedName name="wrn.report._2_3" hidden="1">{#N/A,#N/A,FALSE,"COVER.XLS";#N/A,#N/A,FALSE,"RACT1.XLS";#N/A,#N/A,FALSE,"RACT2.XLS";#N/A,#N/A,FALSE,"ECCMP";#N/A,#N/A,FALSE,"WELDER.XLS"}</definedName>
    <definedName name="wrn.report._2_4" hidden="1">{#N/A,#N/A,FALSE,"COVER.XLS";#N/A,#N/A,FALSE,"RACT1.XLS";#N/A,#N/A,FALSE,"RACT2.XLS";#N/A,#N/A,FALSE,"ECCMP";#N/A,#N/A,FALSE,"WELDER.XLS"}</definedName>
    <definedName name="wrn.report._2_5" hidden="1">{#N/A,#N/A,FALSE,"COVER.XLS";#N/A,#N/A,FALSE,"RACT1.XLS";#N/A,#N/A,FALSE,"RACT2.XLS";#N/A,#N/A,FALSE,"ECCMP";#N/A,#N/A,FALSE,"WELDER.XLS"}</definedName>
    <definedName name="wrn.report._3" hidden="1">{#N/A,#N/A,FALSE,"COVER.XLS";#N/A,#N/A,FALSE,"RACT1.XLS";#N/A,#N/A,FALSE,"RACT2.XLS";#N/A,#N/A,FALSE,"ECCMP";#N/A,#N/A,FALSE,"WELDER.XLS"}</definedName>
    <definedName name="wrn.report._4" hidden="1">{#N/A,#N/A,FALSE,"COVER.XLS";#N/A,#N/A,FALSE,"RACT1.XLS";#N/A,#N/A,FALSE,"RACT2.XLS";#N/A,#N/A,FALSE,"ECCMP";#N/A,#N/A,FALSE,"WELDER.XLS"}</definedName>
    <definedName name="wrn.report._5" hidden="1">{#N/A,#N/A,FALSE,"COVER.XLS";#N/A,#N/A,FALSE,"RACT1.XLS";#N/A,#N/A,FALSE,"RACT2.XLS";#N/A,#N/A,FALSE,"ECCMP";#N/A,#N/A,FALSE,"WELDER.XLS"}</definedName>
    <definedName name="wrn.report1" hidden="1">{#N/A,#N/A,FALSE,"COVER.XLS";#N/A,#N/A,FALSE,"RACT1.XLS";#N/A,#N/A,FALSE,"RACT2.XLS";#N/A,#N/A,FALSE,"ECCMP";#N/A,#N/A,FALSE,"WELDER.XLS"}</definedName>
    <definedName name="wrn.report1_1" hidden="1">{#N/A,#N/A,FALSE,"COVER.XLS";#N/A,#N/A,FALSE,"RACT1.XLS";#N/A,#N/A,FALSE,"RACT2.XLS";#N/A,#N/A,FALSE,"ECCMP";#N/A,#N/A,FALSE,"WELDER.XLS"}</definedName>
    <definedName name="wrn.report1_1_1" hidden="1">{#N/A,#N/A,FALSE,"COVER.XLS";#N/A,#N/A,FALSE,"RACT1.XLS";#N/A,#N/A,FALSE,"RACT2.XLS";#N/A,#N/A,FALSE,"ECCMP";#N/A,#N/A,FALSE,"WELDER.XLS"}</definedName>
    <definedName name="wrn.report1_1_2" hidden="1">{#N/A,#N/A,FALSE,"COVER.XLS";#N/A,#N/A,FALSE,"RACT1.XLS";#N/A,#N/A,FALSE,"RACT2.XLS";#N/A,#N/A,FALSE,"ECCMP";#N/A,#N/A,FALSE,"WELDER.XLS"}</definedName>
    <definedName name="wrn.report1_1_3" hidden="1">{#N/A,#N/A,FALSE,"COVER.XLS";#N/A,#N/A,FALSE,"RACT1.XLS";#N/A,#N/A,FALSE,"RACT2.XLS";#N/A,#N/A,FALSE,"ECCMP";#N/A,#N/A,FALSE,"WELDER.XLS"}</definedName>
    <definedName name="wrn.report1_1_4" hidden="1">{#N/A,#N/A,FALSE,"COVER.XLS";#N/A,#N/A,FALSE,"RACT1.XLS";#N/A,#N/A,FALSE,"RACT2.XLS";#N/A,#N/A,FALSE,"ECCMP";#N/A,#N/A,FALSE,"WELDER.XLS"}</definedName>
    <definedName name="wrn.report1_1_5" hidden="1">{#N/A,#N/A,FALSE,"COVER.XLS";#N/A,#N/A,FALSE,"RACT1.XLS";#N/A,#N/A,FALSE,"RACT2.XLS";#N/A,#N/A,FALSE,"ECCMP";#N/A,#N/A,FALSE,"WELDER.XLS"}</definedName>
    <definedName name="wrn.report1_2" hidden="1">{#N/A,#N/A,FALSE,"COVER.XLS";#N/A,#N/A,FALSE,"RACT1.XLS";#N/A,#N/A,FALSE,"RACT2.XLS";#N/A,#N/A,FALSE,"ECCMP";#N/A,#N/A,FALSE,"WELDER.XLS"}</definedName>
    <definedName name="wrn.report1_2_1" hidden="1">{#N/A,#N/A,FALSE,"COVER.XLS";#N/A,#N/A,FALSE,"RACT1.XLS";#N/A,#N/A,FALSE,"RACT2.XLS";#N/A,#N/A,FALSE,"ECCMP";#N/A,#N/A,FALSE,"WELDER.XLS"}</definedName>
    <definedName name="wrn.report1_2_2" hidden="1">{#N/A,#N/A,FALSE,"COVER.XLS";#N/A,#N/A,FALSE,"RACT1.XLS";#N/A,#N/A,FALSE,"RACT2.XLS";#N/A,#N/A,FALSE,"ECCMP";#N/A,#N/A,FALSE,"WELDER.XLS"}</definedName>
    <definedName name="wrn.report1_2_3" hidden="1">{#N/A,#N/A,FALSE,"COVER.XLS";#N/A,#N/A,FALSE,"RACT1.XLS";#N/A,#N/A,FALSE,"RACT2.XLS";#N/A,#N/A,FALSE,"ECCMP";#N/A,#N/A,FALSE,"WELDER.XLS"}</definedName>
    <definedName name="wrn.report1_2_4" hidden="1">{#N/A,#N/A,FALSE,"COVER.XLS";#N/A,#N/A,FALSE,"RACT1.XLS";#N/A,#N/A,FALSE,"RACT2.XLS";#N/A,#N/A,FALSE,"ECCMP";#N/A,#N/A,FALSE,"WELDER.XLS"}</definedName>
    <definedName name="wrn.report1_2_5" hidden="1">{#N/A,#N/A,FALSE,"COVER.XLS";#N/A,#N/A,FALSE,"RACT1.XLS";#N/A,#N/A,FALSE,"RACT2.XLS";#N/A,#N/A,FALSE,"ECCMP";#N/A,#N/A,FALSE,"WELDER.XLS"}</definedName>
    <definedName name="wrn.report1_3" hidden="1">{#N/A,#N/A,FALSE,"COVER.XLS";#N/A,#N/A,FALSE,"RACT1.XLS";#N/A,#N/A,FALSE,"RACT2.XLS";#N/A,#N/A,FALSE,"ECCMP";#N/A,#N/A,FALSE,"WELDER.XLS"}</definedName>
    <definedName name="wrn.report1_4" hidden="1">{#N/A,#N/A,FALSE,"COVER.XLS";#N/A,#N/A,FALSE,"RACT1.XLS";#N/A,#N/A,FALSE,"RACT2.XLS";#N/A,#N/A,FALSE,"ECCMP";#N/A,#N/A,FALSE,"WELDER.XLS"}</definedName>
    <definedName name="wrn.report1_5" hidden="1">{#N/A,#N/A,FALSE,"COVER.XLS";#N/A,#N/A,FALSE,"RACT1.XLS";#N/A,#N/A,FALSE,"RACT2.XLS";#N/A,#N/A,FALSE,"ECCMP";#N/A,#N/A,FALSE,"WELDER.XLS"}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_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_1_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_1_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_1_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_1_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_1_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_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_2_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_2_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_2_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_2_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_2_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_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_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_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1" hidden="1">{#N/A,#N/A,FALSE,"COVER1.XLS ";#N/A,#N/A,FALSE,"RACT1.XLS";#N/A,#N/A,FALSE,"RACT2.XLS";#N/A,#N/A,FALSE,"ECCMP";#N/A,#N/A,FALSE,"WELDER.XLS"}</definedName>
    <definedName name="wrn.summ1_1" hidden="1">{#N/A,#N/A,FALSE,"COVER1.XLS ";#N/A,#N/A,FALSE,"RACT1.XLS";#N/A,#N/A,FALSE,"RACT2.XLS";#N/A,#N/A,FALSE,"ECCMP";#N/A,#N/A,FALSE,"WELDER.XLS"}</definedName>
    <definedName name="wrn.summ1_1_1" hidden="1">{#N/A,#N/A,FALSE,"COVER1.XLS ";#N/A,#N/A,FALSE,"RACT1.XLS";#N/A,#N/A,FALSE,"RACT2.XLS";#N/A,#N/A,FALSE,"ECCMP";#N/A,#N/A,FALSE,"WELDER.XLS"}</definedName>
    <definedName name="wrn.summ1_1_2" hidden="1">{#N/A,#N/A,FALSE,"COVER1.XLS ";#N/A,#N/A,FALSE,"RACT1.XLS";#N/A,#N/A,FALSE,"RACT2.XLS";#N/A,#N/A,FALSE,"ECCMP";#N/A,#N/A,FALSE,"WELDER.XLS"}</definedName>
    <definedName name="wrn.summ1_1_3" hidden="1">{#N/A,#N/A,FALSE,"COVER1.XLS ";#N/A,#N/A,FALSE,"RACT1.XLS";#N/A,#N/A,FALSE,"RACT2.XLS";#N/A,#N/A,FALSE,"ECCMP";#N/A,#N/A,FALSE,"WELDER.XLS"}</definedName>
    <definedName name="wrn.summ1_1_4" hidden="1">{#N/A,#N/A,FALSE,"COVER1.XLS ";#N/A,#N/A,FALSE,"RACT1.XLS";#N/A,#N/A,FALSE,"RACT2.XLS";#N/A,#N/A,FALSE,"ECCMP";#N/A,#N/A,FALSE,"WELDER.XLS"}</definedName>
    <definedName name="wrn.summ1_1_5" hidden="1">{#N/A,#N/A,FALSE,"COVER1.XLS ";#N/A,#N/A,FALSE,"RACT1.XLS";#N/A,#N/A,FALSE,"RACT2.XLS";#N/A,#N/A,FALSE,"ECCMP";#N/A,#N/A,FALSE,"WELDER.XLS"}</definedName>
    <definedName name="wrn.summ1_2" hidden="1">{#N/A,#N/A,FALSE,"COVER1.XLS ";#N/A,#N/A,FALSE,"RACT1.XLS";#N/A,#N/A,FALSE,"RACT2.XLS";#N/A,#N/A,FALSE,"ECCMP";#N/A,#N/A,FALSE,"WELDER.XLS"}</definedName>
    <definedName name="wrn.summ1_2_1" hidden="1">{#N/A,#N/A,FALSE,"COVER1.XLS ";#N/A,#N/A,FALSE,"RACT1.XLS";#N/A,#N/A,FALSE,"RACT2.XLS";#N/A,#N/A,FALSE,"ECCMP";#N/A,#N/A,FALSE,"WELDER.XLS"}</definedName>
    <definedName name="wrn.summ1_2_2" hidden="1">{#N/A,#N/A,FALSE,"COVER1.XLS ";#N/A,#N/A,FALSE,"RACT1.XLS";#N/A,#N/A,FALSE,"RACT2.XLS";#N/A,#N/A,FALSE,"ECCMP";#N/A,#N/A,FALSE,"WELDER.XLS"}</definedName>
    <definedName name="wrn.summ1_2_3" hidden="1">{#N/A,#N/A,FALSE,"COVER1.XLS ";#N/A,#N/A,FALSE,"RACT1.XLS";#N/A,#N/A,FALSE,"RACT2.XLS";#N/A,#N/A,FALSE,"ECCMP";#N/A,#N/A,FALSE,"WELDER.XLS"}</definedName>
    <definedName name="wrn.summ1_2_4" hidden="1">{#N/A,#N/A,FALSE,"COVER1.XLS ";#N/A,#N/A,FALSE,"RACT1.XLS";#N/A,#N/A,FALSE,"RACT2.XLS";#N/A,#N/A,FALSE,"ECCMP";#N/A,#N/A,FALSE,"WELDER.XLS"}</definedName>
    <definedName name="wrn.summ1_2_5" hidden="1">{#N/A,#N/A,FALSE,"COVER1.XLS ";#N/A,#N/A,FALSE,"RACT1.XLS";#N/A,#N/A,FALSE,"RACT2.XLS";#N/A,#N/A,FALSE,"ECCMP";#N/A,#N/A,FALSE,"WELDER.XLS"}</definedName>
    <definedName name="wrn.summ1_3" hidden="1">{#N/A,#N/A,FALSE,"COVER1.XLS ";#N/A,#N/A,FALSE,"RACT1.XLS";#N/A,#N/A,FALSE,"RACT2.XLS";#N/A,#N/A,FALSE,"ECCMP";#N/A,#N/A,FALSE,"WELDER.XLS"}</definedName>
    <definedName name="wrn.summ1_4" hidden="1">{#N/A,#N/A,FALSE,"COVER1.XLS ";#N/A,#N/A,FALSE,"RACT1.XLS";#N/A,#N/A,FALSE,"RACT2.XLS";#N/A,#N/A,FALSE,"ECCMP";#N/A,#N/A,FALSE,"WELDER.XLS"}</definedName>
    <definedName name="wrn.summ1_5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summary._1" hidden="1">{#N/A,#N/A,FALSE,"COVER1.XLS ";#N/A,#N/A,FALSE,"RACT1.XLS";#N/A,#N/A,FALSE,"RACT2.XLS";#N/A,#N/A,FALSE,"ECCMP";#N/A,#N/A,FALSE,"WELDER.XLS"}</definedName>
    <definedName name="wrn.summary._1_1" hidden="1">{#N/A,#N/A,FALSE,"COVER1.XLS ";#N/A,#N/A,FALSE,"RACT1.XLS";#N/A,#N/A,FALSE,"RACT2.XLS";#N/A,#N/A,FALSE,"ECCMP";#N/A,#N/A,FALSE,"WELDER.XLS"}</definedName>
    <definedName name="wrn.summary._1_2" hidden="1">{#N/A,#N/A,FALSE,"COVER1.XLS ";#N/A,#N/A,FALSE,"RACT1.XLS";#N/A,#N/A,FALSE,"RACT2.XLS";#N/A,#N/A,FALSE,"ECCMP";#N/A,#N/A,FALSE,"WELDER.XLS"}</definedName>
    <definedName name="wrn.summary._1_3" hidden="1">{#N/A,#N/A,FALSE,"COVER1.XLS ";#N/A,#N/A,FALSE,"RACT1.XLS";#N/A,#N/A,FALSE,"RACT2.XLS";#N/A,#N/A,FALSE,"ECCMP";#N/A,#N/A,FALSE,"WELDER.XLS"}</definedName>
    <definedName name="wrn.summary._1_4" hidden="1">{#N/A,#N/A,FALSE,"COVER1.XLS ";#N/A,#N/A,FALSE,"RACT1.XLS";#N/A,#N/A,FALSE,"RACT2.XLS";#N/A,#N/A,FALSE,"ECCMP";#N/A,#N/A,FALSE,"WELDER.XLS"}</definedName>
    <definedName name="wrn.summary._1_5" hidden="1">{#N/A,#N/A,FALSE,"COVER1.XLS ";#N/A,#N/A,FALSE,"RACT1.XLS";#N/A,#N/A,FALSE,"RACT2.XLS";#N/A,#N/A,FALSE,"ECCMP";#N/A,#N/A,FALSE,"WELDER.XLS"}</definedName>
    <definedName name="wrn.summary._2" hidden="1">{#N/A,#N/A,FALSE,"COVER1.XLS ";#N/A,#N/A,FALSE,"RACT1.XLS";#N/A,#N/A,FALSE,"RACT2.XLS";#N/A,#N/A,FALSE,"ECCMP";#N/A,#N/A,FALSE,"WELDER.XLS"}</definedName>
    <definedName name="wrn.summary._2_1" hidden="1">{#N/A,#N/A,FALSE,"COVER1.XLS ";#N/A,#N/A,FALSE,"RACT1.XLS";#N/A,#N/A,FALSE,"RACT2.XLS";#N/A,#N/A,FALSE,"ECCMP";#N/A,#N/A,FALSE,"WELDER.XLS"}</definedName>
    <definedName name="wrn.summary._2_2" hidden="1">{#N/A,#N/A,FALSE,"COVER1.XLS ";#N/A,#N/A,FALSE,"RACT1.XLS";#N/A,#N/A,FALSE,"RACT2.XLS";#N/A,#N/A,FALSE,"ECCMP";#N/A,#N/A,FALSE,"WELDER.XLS"}</definedName>
    <definedName name="wrn.summary._2_3" hidden="1">{#N/A,#N/A,FALSE,"COVER1.XLS ";#N/A,#N/A,FALSE,"RACT1.XLS";#N/A,#N/A,FALSE,"RACT2.XLS";#N/A,#N/A,FALSE,"ECCMP";#N/A,#N/A,FALSE,"WELDER.XLS"}</definedName>
    <definedName name="wrn.summary._2_4" hidden="1">{#N/A,#N/A,FALSE,"COVER1.XLS ";#N/A,#N/A,FALSE,"RACT1.XLS";#N/A,#N/A,FALSE,"RACT2.XLS";#N/A,#N/A,FALSE,"ECCMP";#N/A,#N/A,FALSE,"WELDER.XLS"}</definedName>
    <definedName name="wrn.summary._2_5" hidden="1">{#N/A,#N/A,FALSE,"COVER1.XLS ";#N/A,#N/A,FALSE,"RACT1.XLS";#N/A,#N/A,FALSE,"RACT2.XLS";#N/A,#N/A,FALSE,"ECCMP";#N/A,#N/A,FALSE,"WELDER.XLS"}</definedName>
    <definedName name="wrn.summary._3" hidden="1">{#N/A,#N/A,FALSE,"COVER1.XLS ";#N/A,#N/A,FALSE,"RACT1.XLS";#N/A,#N/A,FALSE,"RACT2.XLS";#N/A,#N/A,FALSE,"ECCMP";#N/A,#N/A,FALSE,"WELDER.XLS"}</definedName>
    <definedName name="wrn.summary._4" hidden="1">{#N/A,#N/A,FALSE,"COVER1.XLS ";#N/A,#N/A,FALSE,"RACT1.XLS";#N/A,#N/A,FALSE,"RACT2.XLS";#N/A,#N/A,FALSE,"ECCMP";#N/A,#N/A,FALSE,"WELDER.XLS"}</definedName>
    <definedName name="wrn.summary._5" hidden="1">{#N/A,#N/A,FALSE,"COVER1.XLS ";#N/A,#N/A,FALSE,"RACT1.XLS";#N/A,#N/A,FALSE,"RACT2.XLS";#N/A,#N/A,FALSE,"ECCMP";#N/A,#N/A,FALSE,"WELDER.XLS"}</definedName>
    <definedName name="wrn.summary_Parameters_tariffs." hidden="1">{"summary1",#N/A,FALSE,"Total Project Economics";"Plant Parameters",#N/A,FALSE,"Total Project Economics";"Tariffs_Unit Prices_Costs",#N/A,FALSE,"Total Project Economics"}</definedName>
    <definedName name="wrn.to._.print._.corp._.overhead._.report." hidden="1">{"corp profit summary",#N/A,TRUE,"CORPOPS";"corp - profit detailed",#N/A,TRUE,"CORPOPS";"Corp - Overhead detail",#N/A,TRUE,"CORPOPS";"int other - profit summary",#N/A,TRUE,"Internat - Other";"int other - profit detail",#N/A,TRUE,"Internat - Other";"int other - overhead detail",#N/A,TRUE,"Internat - Other";"Malaysia - profit summary",#N/A,TRUE,"Internat - Asia";"Malaysia - profit detailed",#N/A,TRUE,"Internat - Asia";"Malaysia - Overhead detail",#N/A,TRUE,"Internat - Asia"}</definedName>
    <definedName name="wrn.UKOPEX." hidden="1">{"UKOPEX",#N/A,FALSE,"Summary"}</definedName>
    <definedName name="wrn.UKOPEX._1" hidden="1">{"UKOPEX",#N/A,FALSE,"Summary"}</definedName>
    <definedName name="wrn.UKOPEX._2" hidden="1">{"UKOPEX",#N/A,FALSE,"Summary"}</definedName>
    <definedName name="wrn.UKOPEX._3" hidden="1">{"UKOPEX",#N/A,FALSE,"Summary"}</definedName>
    <definedName name="wrn.UKOPEX._4" hidden="1">{"UKOPEX",#N/A,FALSE,"Summary"}</definedName>
    <definedName name="wrn.UKOPEX._5" hidden="1">{"UKOPEX",#N/A,FALSE,"Summary"}</definedName>
    <definedName name="wrn.Variance._.1." hidden="1">{"Ebit_Variance",#N/A,FALSE,"P&amp;L";"Cash_Variance",#N/A,FALSE,"Cash"}</definedName>
    <definedName name="wrn.Variance._.2." hidden="1">{"Reserves_Variance",#N/A,FALSE,"Reserves";"Scm_Variance",#N/A,FALSE,"SCM";"tax_variance",#N/A,FALSE,"Tax"}</definedName>
    <definedName name="wrn.VARIANCE._.ANALYSIS." hidden="1">{#N/A,#N/A,FALSE," VAR ANA FULL YR summ";#N/A,#N/A,FALSE,"YTD VAR";#N/A,#N/A,FALSE,"Var last mth to curr mth"}</definedName>
    <definedName name="wrn.Working._.Papers._.1." hidden="1">{"Assumptions_other",#N/A,FALSE,"Assump";"Ebit_division_indirect",#N/A,FALSE,"P&amp;L";"Ebit_indirect_allocation",#N/A,FALSE,"P&amp;L"}</definedName>
    <definedName name="wrn.Working._.Papers._.2." hidden="1">{"Cash_detail",#N/A,FALSE,"Cash";"Cash_reconciliation",#N/A,FALSE,"Cash";"Scm",#N/A,FALSE,"SCM";"Tax",#N/A,FALSE,"Tax"}</definedName>
    <definedName name="wrn_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_1_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_1_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_1_3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_1_4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_1_5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_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_2_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_2_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_2_3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_2_4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_2_5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_3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_4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_5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0" hidden="1">{#N/A,#N/A,FALSE,"COVER1.XLS ";#N/A,#N/A,FALSE,"RACT1.XLS";#N/A,#N/A,FALSE,"RACT2.XLS";#N/A,#N/A,FALSE,"ECCMP";#N/A,#N/A,FALSE,"WELDER.XLS"}</definedName>
    <definedName name="WRN0_1" hidden="1">{#N/A,#N/A,FALSE,"COVER1.XLS ";#N/A,#N/A,FALSE,"RACT1.XLS";#N/A,#N/A,FALSE,"RACT2.XLS";#N/A,#N/A,FALSE,"ECCMP";#N/A,#N/A,FALSE,"WELDER.XLS"}</definedName>
    <definedName name="WRN0_2" hidden="1">{#N/A,#N/A,FALSE,"COVER1.XLS ";#N/A,#N/A,FALSE,"RACT1.XLS";#N/A,#N/A,FALSE,"RACT2.XLS";#N/A,#N/A,FALSE,"ECCMP";#N/A,#N/A,FALSE,"WELDER.XLS"}</definedName>
    <definedName name="WRN0_3" hidden="1">{#N/A,#N/A,FALSE,"COVER1.XLS ";#N/A,#N/A,FALSE,"RACT1.XLS";#N/A,#N/A,FALSE,"RACT2.XLS";#N/A,#N/A,FALSE,"ECCMP";#N/A,#N/A,FALSE,"WELDER.XLS"}</definedName>
    <definedName name="WRN0_4" hidden="1">{#N/A,#N/A,FALSE,"COVER1.XLS ";#N/A,#N/A,FALSE,"RACT1.XLS";#N/A,#N/A,FALSE,"RACT2.XLS";#N/A,#N/A,FALSE,"ECCMP";#N/A,#N/A,FALSE,"WELDER.XLS"}</definedName>
    <definedName name="WRN0_5" hidden="1">{#N/A,#N/A,FALSE,"COVER1.XLS ";#N/A,#N/A,FALSE,"RACT1.XLS";#N/A,#N/A,FALSE,"RACT2.XLS";#N/A,#N/A,FALSE,"ECCMP";#N/A,#N/A,FALSE,"WELDER.XLS"}</definedName>
    <definedName name="wsgz" hidden="1">{#N/A,#N/A,FALSE,"COVER1.XLS ";#N/A,#N/A,FALSE,"RACT1.XLS";#N/A,#N/A,FALSE,"RACT2.XLS";#N/A,#N/A,FALSE,"ECCMP";#N/A,#N/A,FALSE,"WELDER.XLS"}</definedName>
    <definedName name="wsgz_1" hidden="1">{#N/A,#N/A,FALSE,"COVER1.XLS ";#N/A,#N/A,FALSE,"RACT1.XLS";#N/A,#N/A,FALSE,"RACT2.XLS";#N/A,#N/A,FALSE,"ECCMP";#N/A,#N/A,FALSE,"WELDER.XLS"}</definedName>
    <definedName name="wsgz_1_1" hidden="1">{#N/A,#N/A,FALSE,"COVER1.XLS ";#N/A,#N/A,FALSE,"RACT1.XLS";#N/A,#N/A,FALSE,"RACT2.XLS";#N/A,#N/A,FALSE,"ECCMP";#N/A,#N/A,FALSE,"WELDER.XLS"}</definedName>
    <definedName name="wsgz_1_2" hidden="1">{#N/A,#N/A,FALSE,"COVER1.XLS ";#N/A,#N/A,FALSE,"RACT1.XLS";#N/A,#N/A,FALSE,"RACT2.XLS";#N/A,#N/A,FALSE,"ECCMP";#N/A,#N/A,FALSE,"WELDER.XLS"}</definedName>
    <definedName name="wsgz_1_3" hidden="1">{#N/A,#N/A,FALSE,"COVER1.XLS ";#N/A,#N/A,FALSE,"RACT1.XLS";#N/A,#N/A,FALSE,"RACT2.XLS";#N/A,#N/A,FALSE,"ECCMP";#N/A,#N/A,FALSE,"WELDER.XLS"}</definedName>
    <definedName name="wsgz_1_4" hidden="1">{#N/A,#N/A,FALSE,"COVER1.XLS ";#N/A,#N/A,FALSE,"RACT1.XLS";#N/A,#N/A,FALSE,"RACT2.XLS";#N/A,#N/A,FALSE,"ECCMP";#N/A,#N/A,FALSE,"WELDER.XLS"}</definedName>
    <definedName name="wsgz_1_5" hidden="1">{#N/A,#N/A,FALSE,"COVER1.XLS ";#N/A,#N/A,FALSE,"RACT1.XLS";#N/A,#N/A,FALSE,"RACT2.XLS";#N/A,#N/A,FALSE,"ECCMP";#N/A,#N/A,FALSE,"WELDER.XLS"}</definedName>
    <definedName name="wsgz_2" hidden="1">{#N/A,#N/A,FALSE,"COVER1.XLS ";#N/A,#N/A,FALSE,"RACT1.XLS";#N/A,#N/A,FALSE,"RACT2.XLS";#N/A,#N/A,FALSE,"ECCMP";#N/A,#N/A,FALSE,"WELDER.XLS"}</definedName>
    <definedName name="wsgz_2_1" hidden="1">{#N/A,#N/A,FALSE,"COVER1.XLS ";#N/A,#N/A,FALSE,"RACT1.XLS";#N/A,#N/A,FALSE,"RACT2.XLS";#N/A,#N/A,FALSE,"ECCMP";#N/A,#N/A,FALSE,"WELDER.XLS"}</definedName>
    <definedName name="wsgz_2_2" hidden="1">{#N/A,#N/A,FALSE,"COVER1.XLS ";#N/A,#N/A,FALSE,"RACT1.XLS";#N/A,#N/A,FALSE,"RACT2.XLS";#N/A,#N/A,FALSE,"ECCMP";#N/A,#N/A,FALSE,"WELDER.XLS"}</definedName>
    <definedName name="wsgz_2_3" hidden="1">{#N/A,#N/A,FALSE,"COVER1.XLS ";#N/A,#N/A,FALSE,"RACT1.XLS";#N/A,#N/A,FALSE,"RACT2.XLS";#N/A,#N/A,FALSE,"ECCMP";#N/A,#N/A,FALSE,"WELDER.XLS"}</definedName>
    <definedName name="wsgz_2_4" hidden="1">{#N/A,#N/A,FALSE,"COVER1.XLS ";#N/A,#N/A,FALSE,"RACT1.XLS";#N/A,#N/A,FALSE,"RACT2.XLS";#N/A,#N/A,FALSE,"ECCMP";#N/A,#N/A,FALSE,"WELDER.XLS"}</definedName>
    <definedName name="wsgz_2_5" hidden="1">{#N/A,#N/A,FALSE,"COVER1.XLS ";#N/A,#N/A,FALSE,"RACT1.XLS";#N/A,#N/A,FALSE,"RACT2.XLS";#N/A,#N/A,FALSE,"ECCMP";#N/A,#N/A,FALSE,"WELDER.XLS"}</definedName>
    <definedName name="wsgz_3" hidden="1">{#N/A,#N/A,FALSE,"COVER1.XLS ";#N/A,#N/A,FALSE,"RACT1.XLS";#N/A,#N/A,FALSE,"RACT2.XLS";#N/A,#N/A,FALSE,"ECCMP";#N/A,#N/A,FALSE,"WELDER.XLS"}</definedName>
    <definedName name="wsgz_4" hidden="1">{#N/A,#N/A,FALSE,"COVER1.XLS ";#N/A,#N/A,FALSE,"RACT1.XLS";#N/A,#N/A,FALSE,"RACT2.XLS";#N/A,#N/A,FALSE,"ECCMP";#N/A,#N/A,FALSE,"WELDER.XLS"}</definedName>
    <definedName name="wsgz_5" hidden="1">{#N/A,#N/A,FALSE,"COVER1.XLS ";#N/A,#N/A,FALSE,"RACT1.XLS";#N/A,#N/A,FALSE,"RACT2.XLS";#N/A,#N/A,FALSE,"ECCMP";#N/A,#N/A,FALSE,"WELDER.XLS"}</definedName>
    <definedName name="wvu.otr.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wvu.Overhead._.detail." hidden="1">{TRUE,TRUE,-2,-15.2,616.8,379.8,FALSE,TRUE,TRUE,TRUE,15,4,#N/A,22,#N/A,12.3176470588235,29,1,FALSE,FALSE,3,TRUE,1,FALSE,67,"Swvu.Overhead._.detail.","ACwvu.Overhead._.detail.",#N/A,FALSE,FALSE,0.669291338582677,0.275590551181102,0.236220472440945,0.236220472440945,1,"","",FALSE,FALSE,FALSE,FALSE,1,#N/A,1,#N/A,"=R194C4:R674C19","=R45:R49","Rwvu.Overhead._.detail.",#N/A,FALSE,FALSE,FALSE,9,600,600,FALSE,FALSE,TRUE,TRUE,TRUE}</definedName>
    <definedName name="wvu.Profit._.report._.detailed." hidden="1">{TRUE,TRUE,-2,-15.2,616.8,379.8,FALSE,TRUE,TRUE,TRUE,15,4,#N/A,50,#N/A,12.3176470588235,70.7586206896552,1,FALSE,FALSE,3,TRUE,1,FALSE,67,"Swvu.Profit._.report._.detailed.","ACwvu.Profit._.report._.detailed.",#N/A,FALSE,FALSE,0.669291338582677,0.275590551181102,0.236220472440945,0.236220472440945,1,"","",FALSE,FALSE,FALSE,FALSE,1,#N/A,1,#N/A,"=R54C4:R191C19","=R45:R53","Rwvu.Profit._.report._.detailed.","Cwvu.Profit._.report._.detailed.",FALSE,FALSE,FALSE,9,600,600,FALSE,FALSE,TRUE,TRUE,TRUE}</definedName>
    <definedName name="ww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w_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w_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w_3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w_4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w_5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we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we_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we_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we_3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we_4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we_5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ww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ww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ww_1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ww_1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ww_1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ww_1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ww_1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ww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ww_2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ww_2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ww_2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ww_2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ww_2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ww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ww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ww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WWW" hidden="1">{#N/A,#N/A,FALSE,"COVER.XLS";#N/A,#N/A,FALSE,"RACT1.XLS";#N/A,#N/A,FALSE,"RACT2.XLS";#N/A,#N/A,FALSE,"ECCMP";#N/A,#N/A,FALSE,"WELDER.XLS"}</definedName>
    <definedName name="WWWW_1" hidden="1">{#N/A,#N/A,FALSE,"COVER.XLS";#N/A,#N/A,FALSE,"RACT1.XLS";#N/A,#N/A,FALSE,"RACT2.XLS";#N/A,#N/A,FALSE,"ECCMP";#N/A,#N/A,FALSE,"WELDER.XLS"}</definedName>
    <definedName name="WWWW_2" hidden="1">{#N/A,#N/A,FALSE,"COVER.XLS";#N/A,#N/A,FALSE,"RACT1.XLS";#N/A,#N/A,FALSE,"RACT2.XLS";#N/A,#N/A,FALSE,"ECCMP";#N/A,#N/A,FALSE,"WELDER.XLS"}</definedName>
    <definedName name="WWWW_3" hidden="1">{#N/A,#N/A,FALSE,"COVER.XLS";#N/A,#N/A,FALSE,"RACT1.XLS";#N/A,#N/A,FALSE,"RACT2.XLS";#N/A,#N/A,FALSE,"ECCMP";#N/A,#N/A,FALSE,"WELDER.XLS"}</definedName>
    <definedName name="WWWW_4" hidden="1">{#N/A,#N/A,FALSE,"COVER.XLS";#N/A,#N/A,FALSE,"RACT1.XLS";#N/A,#N/A,FALSE,"RACT2.XLS";#N/A,#N/A,FALSE,"ECCMP";#N/A,#N/A,FALSE,"WELDER.XLS"}</definedName>
    <definedName name="WWWW_5" hidden="1">{#N/A,#N/A,FALSE,"COVER.XLS";#N/A,#N/A,FALSE,"RACT1.XLS";#N/A,#N/A,FALSE,"RACT2.XLS";#N/A,#N/A,FALSE,"ECCMP";#N/A,#N/A,FALSE,"WELDER.XLS"}</definedName>
    <definedName name="X" hidden="1">{#N/A,#N/A,FALSE,"COVER1.XLS ";#N/A,#N/A,FALSE,"RACT1.XLS";#N/A,#N/A,FALSE,"RACT2.XLS";#N/A,#N/A,FALSE,"ECCMP";#N/A,#N/A,FALSE,"WELDER.XLS"}</definedName>
    <definedName name="XREF_COLUMN_1" hidden="1">'[15]BS-Sch-E'!#REF!</definedName>
    <definedName name="XREF_COLUMN_3" hidden="1">[16]LS!#REF!</definedName>
    <definedName name="XREF_COLUMN_40" hidden="1">#REF!</definedName>
    <definedName name="XREF_COLUMN_41" hidden="1">#REF!</definedName>
    <definedName name="XREF_COLUMN_42" hidden="1">#REF!</definedName>
    <definedName name="XREF_COLUMN_43" hidden="1">#REF!</definedName>
    <definedName name="XREF_COLUMN_44" hidden="1">#REF!</definedName>
    <definedName name="XREF_COLUMN_45" hidden="1">#REF!</definedName>
    <definedName name="XRefColumnsCount" hidden="1">48</definedName>
    <definedName name="XRefCopy1" hidden="1">'[15]BS-Sch-E'!#REF!</definedName>
    <definedName name="XRefCopy10" hidden="1">'[15]BS-Sch-E'!#REF!</definedName>
    <definedName name="XRefCopy10Row" hidden="1">#REF!</definedName>
    <definedName name="XRefCopy11" hidden="1">'[15]BS-Sch-E'!#REF!</definedName>
    <definedName name="XRefCopy11Row" hidden="1">#REF!</definedName>
    <definedName name="XRefCopy12" hidden="1">'[15]BS-Sch-E'!#REF!</definedName>
    <definedName name="XRefCopy12Row" hidden="1">#REF!</definedName>
    <definedName name="XRefCopy14" hidden="1">'[15]BS-Sch-E'!#REF!</definedName>
    <definedName name="XRefCopy140" hidden="1">#REF!</definedName>
    <definedName name="XRefCopy141" hidden="1">#REF!</definedName>
    <definedName name="XRefCopy142" hidden="1">#REF!</definedName>
    <definedName name="XRefCopy143" hidden="1">#REF!</definedName>
    <definedName name="XRefCopy144" hidden="1">#REF!</definedName>
    <definedName name="XRefCopy145" hidden="1">#REF!</definedName>
    <definedName name="XRefCopy14Row" hidden="1">#REF!</definedName>
    <definedName name="XRefCopy15" hidden="1">'[15]BS-Sch-E'!#REF!</definedName>
    <definedName name="XRefCopy15Row" hidden="1">#REF!</definedName>
    <definedName name="XRefCopy16" hidden="1">'[15]BS-Sch-E'!#REF!</definedName>
    <definedName name="XRefCopy16Row" hidden="1">#REF!</definedName>
    <definedName name="XRefCopy1Row" hidden="1">#REF!</definedName>
    <definedName name="XRefCopy2" hidden="1">'[15]BS-Sch-E'!#REF!</definedName>
    <definedName name="XRefCopy21Row" hidden="1">[15]XREF!#REF!</definedName>
    <definedName name="XRefCopy22Row" hidden="1">[15]XREF!#REF!</definedName>
    <definedName name="XRefCopy2Row" hidden="1">#REF!</definedName>
    <definedName name="XRefCopy3" hidden="1">'[15]BS-Sch-E'!#REF!</definedName>
    <definedName name="XRefCopy3Row" hidden="1">#REF!</definedName>
    <definedName name="XRefCopy4" hidden="1">'[15]BS-Sch-E'!#REF!</definedName>
    <definedName name="XRefCopy4Row" hidden="1">#REF!</definedName>
    <definedName name="XRefCopy5Row" hidden="1">[16]XREF!#REF!</definedName>
    <definedName name="XRefCopy7" hidden="1">'[15]BS-Sch-E'!#REF!</definedName>
    <definedName name="XRefCopy7Row" hidden="1">#REF!</definedName>
    <definedName name="XRefCopy8" hidden="1">'[15]BS-Sch-E'!#REF!</definedName>
    <definedName name="XRefCopy8Row" hidden="1">#REF!</definedName>
    <definedName name="XRefCopy9" hidden="1">'[15]BS-Sch-E'!#REF!</definedName>
    <definedName name="XRefCopyRangeCount" hidden="1">145</definedName>
    <definedName name="XRefPaste1Row" hidden="1">[16]XREF!#REF!</definedName>
    <definedName name="XRefPaste2Row" hidden="1">[16]XREF!#REF!</definedName>
    <definedName name="XRefPaste3Row" hidden="1">[16]XREF!#REF!</definedName>
    <definedName name="XRefPaste40Row" hidden="1">[15]XREF!#REF!</definedName>
    <definedName name="XRefPasteRangeCount" hidden="1">141</definedName>
    <definedName name="xyz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xyz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xyz1_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xyz1_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xyz1_3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xyz1_4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xyz1_5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xyz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xyz3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xyz3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xyz3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xyz3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xyz3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xyz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xyz4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xyz4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xyz4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xyz4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xyz4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YIAN" hidden="1">#REF!</definedName>
    <definedName name="Z_103EF461_8E0C_11D4_BD19_00C04F7ADBB0_.wvu.PrintTitles" hidden="1">#REF!</definedName>
    <definedName name="Z_1C8A8291_48BB_11D3_BD19_00C04F7ADBB0_.wvu.PrintTitles" hidden="1">#REF!</definedName>
    <definedName name="Z_22616A05_83D1_11D4_BD19_00C04F7ADBB0_.wvu.PrintTitles" hidden="1">#REF!</definedName>
    <definedName name="Z_4D69700F_3E5A_11D2_B93D_00C04F7ADD59_.wvu.Cols" hidden="1">#REF!,#REF!</definedName>
    <definedName name="Z_4D697010_3E5A_11D2_B93D_00C04F7ADD59_.wvu.Cols" hidden="1">#REF!,#REF!</definedName>
    <definedName name="Z_4D697010_3E5A_11D2_B93D_00C04F7ADD59_.wvu.Rows" hidden="1">#REF!,#REF!,#REF!,#REF!,#REF!,#REF!</definedName>
    <definedName name="Z_4D697011_3E5A_11D2_B93D_00C04F7ADD59_.wvu.Cols" hidden="1">#REF!,#REF!</definedName>
    <definedName name="Z_4D697011_3E5A_11D2_B93D_00C04F7ADD59_.wvu.Rows" hidden="1">#REF!,#REF!,#REF!,#REF!,#REF!,#REF!,#REF!,#REF!,#REF!</definedName>
    <definedName name="Z_4D697012_3E5A_11D2_B93D_00C04F7ADD59_.wvu.Cols" hidden="1">#REF!,#REF!</definedName>
    <definedName name="Z_4D697012_3E5A_11D2_B93D_00C04F7ADD59_.wvu.Rows" hidden="1">#REF!,#REF!,#REF!,#REF!,#REF!,#REF!,#REF!,#REF!,#REF!</definedName>
    <definedName name="Z_4D697013_3E5A_11D2_B93D_00C04F7ADD59_.wvu.Cols" hidden="1">#REF!,#REF!</definedName>
    <definedName name="Z_4D697013_3E5A_11D2_B93D_00C04F7ADD59_.wvu.Rows" hidden="1">#REF!,#REF!,#REF!,#REF!,#REF!</definedName>
    <definedName name="Z_4D697014_3E5A_11D2_B93D_00C04F7ADD59_.wvu.Cols" hidden="1">#REF!,#REF!</definedName>
    <definedName name="Z_4D697014_3E5A_11D2_B93D_00C04F7ADD59_.wvu.Rows" hidden="1">#REF!,#REF!,#REF!,#REF!,#REF!,#REF!,#REF!,#REF!,#REF!,#REF!</definedName>
    <definedName name="Z_4D697015_3E5A_11D2_B93D_00C04F7ADD59_.wvu.Cols" hidden="1">#REF!,#REF!</definedName>
    <definedName name="Z_4D697016_3E5A_11D2_B93D_00C04F7ADD59_.wvu.Cols" hidden="1">#REF!,#REF!</definedName>
    <definedName name="Z_4D697016_3E5A_11D2_B93D_00C04F7ADD59_.wvu.Rows" hidden="1">#REF!,#REF!</definedName>
    <definedName name="Z_4D697017_3E5A_11D2_B93D_00C04F7ADD59_.wvu.Cols" hidden="1">#REF!,#REF!</definedName>
    <definedName name="Z_4D697067_3E5A_11D2_B93D_00C04F7ADD59_.wvu.Cols" hidden="1">#REF!,#REF!</definedName>
    <definedName name="Z_4D697068_3E5A_11D2_B93D_00C04F7ADD59_.wvu.Cols" hidden="1">#REF!,#REF!</definedName>
    <definedName name="Z_4D697068_3E5A_11D2_B93D_00C04F7ADD59_.wvu.Rows" hidden="1">#REF!,#REF!,#REF!,#REF!,#REF!,#REF!</definedName>
    <definedName name="Z_4D697069_3E5A_11D2_B93D_00C04F7ADD59_.wvu.Cols" hidden="1">#REF!,#REF!</definedName>
    <definedName name="Z_4D697069_3E5A_11D2_B93D_00C04F7ADD59_.wvu.Rows" hidden="1">#REF!,#REF!,#REF!,#REF!,#REF!,#REF!,#REF!,#REF!,#REF!</definedName>
    <definedName name="Z_4D69706A_3E5A_11D2_B93D_00C04F7ADD59_.wvu.Cols" hidden="1">#REF!,#REF!</definedName>
    <definedName name="Z_4D69706A_3E5A_11D2_B93D_00C04F7ADD59_.wvu.Rows" hidden="1">#REF!,#REF!,#REF!,#REF!,#REF!,#REF!,#REF!,#REF!,#REF!</definedName>
    <definedName name="Z_4D69706B_3E5A_11D2_B93D_00C04F7ADD59_.wvu.Cols" hidden="1">#REF!,#REF!</definedName>
    <definedName name="Z_4D69706B_3E5A_11D2_B93D_00C04F7ADD59_.wvu.Rows" hidden="1">#REF!,#REF!,#REF!,#REF!,#REF!</definedName>
    <definedName name="Z_4D69706C_3E5A_11D2_B93D_00C04F7ADD59_.wvu.Cols" hidden="1">#REF!,#REF!</definedName>
    <definedName name="Z_4D69706C_3E5A_11D2_B93D_00C04F7ADD59_.wvu.Rows" hidden="1">#REF!,#REF!,#REF!,#REF!,#REF!,#REF!,#REF!,#REF!,#REF!,#REF!</definedName>
    <definedName name="Z_4D69706D_3E5A_11D2_B93D_00C04F7ADD59_.wvu.Cols" hidden="1">#REF!,#REF!</definedName>
    <definedName name="Z_4D69706E_3E5A_11D2_B93D_00C04F7ADD59_.wvu.Cols" hidden="1">#REF!,#REF!</definedName>
    <definedName name="Z_4D69706E_3E5A_11D2_B93D_00C04F7ADD59_.wvu.Rows" hidden="1">#REF!,#REF!</definedName>
    <definedName name="Z_4D69706F_3E5A_11D2_B93D_00C04F7ADD59_.wvu.Cols" hidden="1">#REF!,#REF!</definedName>
    <definedName name="Z_56741B30_9E05_11D4_BE09_0050040BF713_.wvu.Cols" hidden="1">#REF!</definedName>
    <definedName name="Z_56741B30_9E05_11D4_BE09_0050040BF713_.wvu.PrintTitles" hidden="1">#REF!</definedName>
    <definedName name="Z_7DE7B4CF_4CBE_11D2_B93D_00C04F7ADD59_.wvu.Cols" hidden="1">#REF!,#REF!</definedName>
    <definedName name="Z_7DE7B4D0_4CBE_11D2_B93D_00C04F7ADD59_.wvu.Cols" hidden="1">#REF!,#REF!</definedName>
    <definedName name="Z_7DE7B4D0_4CBE_11D2_B93D_00C04F7ADD59_.wvu.Rows" hidden="1">#REF!,#REF!,#REF!,#REF!,#REF!,#REF!</definedName>
    <definedName name="Z_7DE7B4D1_4CBE_11D2_B93D_00C04F7ADD59_.wvu.Cols" hidden="1">#REF!,#REF!</definedName>
    <definedName name="Z_7DE7B4D1_4CBE_11D2_B93D_00C04F7ADD59_.wvu.Rows" hidden="1">#REF!,#REF!,#REF!,#REF!,#REF!,#REF!,#REF!,#REF!,#REF!</definedName>
    <definedName name="Z_7DE7B4D2_4CBE_11D2_B93D_00C04F7ADD59_.wvu.Cols" hidden="1">#REF!,#REF!</definedName>
    <definedName name="Z_7DE7B4D2_4CBE_11D2_B93D_00C04F7ADD59_.wvu.Rows" hidden="1">#REF!,#REF!,#REF!,#REF!,#REF!,#REF!,#REF!,#REF!,#REF!</definedName>
    <definedName name="Z_7DE7B4D3_4CBE_11D2_B93D_00C04F7ADD59_.wvu.Cols" hidden="1">#REF!,#REF!</definedName>
    <definedName name="Z_7DE7B4D3_4CBE_11D2_B93D_00C04F7ADD59_.wvu.Rows" hidden="1">#REF!,#REF!,#REF!,#REF!,#REF!</definedName>
    <definedName name="Z_7DE7B4D4_4CBE_11D2_B93D_00C04F7ADD59_.wvu.Cols" hidden="1">#REF!,#REF!</definedName>
    <definedName name="Z_7DE7B4D4_4CBE_11D2_B93D_00C04F7ADD59_.wvu.Rows" hidden="1">#REF!,#REF!,#REF!,#REF!,#REF!,#REF!,#REF!,#REF!,#REF!,#REF!</definedName>
    <definedName name="Z_7DE7B4D5_4CBE_11D2_B93D_00C04F7ADD59_.wvu.Cols" hidden="1">#REF!,#REF!</definedName>
    <definedName name="Z_7DE7B4D6_4CBE_11D2_B93D_00C04F7ADD59_.wvu.Cols" hidden="1">#REF!,#REF!</definedName>
    <definedName name="Z_7DE7B4D6_4CBE_11D2_B93D_00C04F7ADD59_.wvu.Rows" hidden="1">#REF!,#REF!</definedName>
    <definedName name="Z_7DE7B4D7_4CBE_11D2_B93D_00C04F7ADD59_.wvu.Cols" hidden="1">#REF!,#REF!</definedName>
    <definedName name="Z_9C764411_CC6B_11D4_A50D_00010277FBAA_.wvu.PrintArea" hidden="1">#REF!</definedName>
    <definedName name="Z_C207A48F_3DC8_11D2_B93D_00C04F7ADD59_.wvu.Cols" hidden="1">#REF!,#REF!</definedName>
    <definedName name="Z_C207A490_3DC8_11D2_B93D_00C04F7ADD59_.wvu.Cols" hidden="1">#REF!,#REF!</definedName>
    <definedName name="Z_C207A490_3DC8_11D2_B93D_00C04F7ADD59_.wvu.Rows" hidden="1">#REF!,#REF!,#REF!,#REF!,#REF!,#REF!</definedName>
    <definedName name="Z_C207A491_3DC8_11D2_B93D_00C04F7ADD59_.wvu.Cols" hidden="1">#REF!,#REF!</definedName>
    <definedName name="Z_C207A491_3DC8_11D2_B93D_00C04F7ADD59_.wvu.Rows" hidden="1">#REF!,#REF!,#REF!,#REF!,#REF!,#REF!,#REF!,#REF!,#REF!</definedName>
    <definedName name="Z_C207A493_3DC8_11D2_B93D_00C04F7ADD59_.wvu.Cols" hidden="1">#REF!,#REF!</definedName>
    <definedName name="Z_C207A493_3DC8_11D2_B93D_00C04F7ADD59_.wvu.Rows" hidden="1">#REF!,#REF!,#REF!,#REF!,#REF!</definedName>
    <definedName name="Z_C207A494_3DC8_11D2_B93D_00C04F7ADD59_.wvu.Cols" hidden="1">#REF!,#REF!</definedName>
    <definedName name="Z_C207A494_3DC8_11D2_B93D_00C04F7ADD59_.wvu.Rows" hidden="1">#REF!,#REF!,#REF!,#REF!,#REF!,#REF!,#REF!,#REF!,#REF!,#REF!</definedName>
    <definedName name="Z_C207A495_3DC8_11D2_B93D_00C04F7ADD59_.wvu.Cols" hidden="1">#REF!,#REF!</definedName>
    <definedName name="Z_C207A496_3DC8_11D2_B93D_00C04F7ADD59_.wvu.Cols" hidden="1">#REF!,#REF!</definedName>
    <definedName name="Z_C207A496_3DC8_11D2_B93D_00C04F7ADD59_.wvu.Rows" hidden="1">#REF!,#REF!</definedName>
    <definedName name="Z_C207A497_3DC8_11D2_B93D_00C04F7ADD59_.wvu.Cols" hidden="1">#REF!,#REF!</definedName>
    <definedName name="Z_C313B3E8_4D4B_11D2_B93D_00C04F7ADD59_.wvu.Cols" hidden="1">#REF!,#REF!</definedName>
    <definedName name="Z_C313B3E9_4D4B_11D2_B93D_00C04F7ADD59_.wvu.Cols" hidden="1">#REF!,#REF!</definedName>
    <definedName name="Z_C313B3E9_4D4B_11D2_B93D_00C04F7ADD59_.wvu.Rows" hidden="1">#REF!,#REF!,#REF!,#REF!,#REF!,#REF!</definedName>
    <definedName name="Z_C313B3EA_4D4B_11D2_B93D_00C04F7ADD59_.wvu.Cols" hidden="1">#REF!,#REF!</definedName>
    <definedName name="Z_C313B3EA_4D4B_11D2_B93D_00C04F7ADD59_.wvu.Rows" hidden="1">#REF!,#REF!,#REF!,#REF!,#REF!,#REF!,#REF!,#REF!,#REF!</definedName>
    <definedName name="Z_C313B3EB_4D4B_11D2_B93D_00C04F7ADD59_.wvu.Cols" hidden="1">#REF!,#REF!</definedName>
    <definedName name="Z_C313B3EB_4D4B_11D2_B93D_00C04F7ADD59_.wvu.Rows" hidden="1">#REF!,#REF!,#REF!,#REF!,#REF!,#REF!,#REF!,#REF!,#REF!</definedName>
    <definedName name="Z_C313B3EC_4D4B_11D2_B93D_00C04F7ADD59_.wvu.Cols" hidden="1">#REF!,#REF!</definedName>
    <definedName name="Z_C313B3EC_4D4B_11D2_B93D_00C04F7ADD59_.wvu.Rows" hidden="1">#REF!,#REF!,#REF!,#REF!,#REF!</definedName>
    <definedName name="Z_C313B3ED_4D4B_11D2_B93D_00C04F7ADD59_.wvu.Cols" hidden="1">#REF!,#REF!</definedName>
    <definedName name="Z_C313B3ED_4D4B_11D2_B93D_00C04F7ADD59_.wvu.Rows" hidden="1">#REF!,#REF!,#REF!,#REF!,#REF!,#REF!,#REF!,#REF!,#REF!,#REF!</definedName>
    <definedName name="Z_C313B3EE_4D4B_11D2_B93D_00C04F7ADD59_.wvu.Cols" hidden="1">#REF!,#REF!</definedName>
    <definedName name="Z_C313B3EF_4D4B_11D2_B93D_00C04F7ADD59_.wvu.Cols" hidden="1">#REF!,#REF!</definedName>
    <definedName name="Z_C313B3EF_4D4B_11D2_B93D_00C04F7ADD59_.wvu.Rows" hidden="1">#REF!,#REF!</definedName>
    <definedName name="Z_C313B3F0_4D4B_11D2_B93D_00C04F7ADD59_.wvu.Cols" hidden="1">#REF!,#REF!</definedName>
    <definedName name="Z_D76C0740_B992_11D1_B744_006008CA297A_.wvu.FilterData" hidden="1">#REF!</definedName>
    <definedName name="Z_D76C0740_B992_11D1_B744_006008CA297A_.wvu.PrintArea" hidden="1">#REF!</definedName>
    <definedName name="zep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zep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zep_1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zep_1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zep_1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zep_1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zep_1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zep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zep_2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zep_2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zep_2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zep_2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zep_2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zep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zep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zep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zx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zx_1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zx_1_1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zx_1_2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zx_1_3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zx_1_4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zx_1_5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zx_2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zx_2_1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zx_2_2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zx_2_3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zx_2_4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zx_2_5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zx_3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zx_4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zx_5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哈哈" hidden="1">#REF!</definedName>
    <definedName name="射频头安装2" hidden="1">#REF!</definedName>
    <definedName name="工艺流程图" hidden="1">#REF!</definedName>
    <definedName name="我的快乐" hidden="1">#REF!</definedName>
    <definedName name="手机装配图" hidden="1">#REF!</definedName>
    <definedName name="杨" hidden="1">#REF!</definedName>
    <definedName name="杨啦啊" hidden="1">#REF!</definedName>
  </definedNames>
  <calcPr calcId="191029"/>
  <pivotCaches>
    <pivotCache cacheId="0" r:id="rId2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W11" i="121" l="1"/>
  <c r="BW12" i="121"/>
  <c r="BW10" i="121"/>
  <c r="BW7" i="121"/>
  <c r="BW8" i="121"/>
  <c r="BW6" i="121"/>
  <c r="AB819" i="117"/>
  <c r="AB818" i="117"/>
  <c r="AB817" i="117"/>
  <c r="AB816" i="117"/>
  <c r="AB778" i="117"/>
  <c r="AB777" i="117"/>
  <c r="AB776" i="117"/>
  <c r="AB775" i="117"/>
  <c r="AB774" i="117"/>
  <c r="AB773" i="117"/>
  <c r="AB660" i="117"/>
  <c r="AB101" i="117"/>
  <c r="BH142" i="259" l="1"/>
  <c r="BH141" i="259" s="1"/>
  <c r="BH140" i="259"/>
  <c r="BH139" i="259" s="1"/>
  <c r="BH138" i="259"/>
  <c r="BH137" i="259" s="1"/>
  <c r="BH136" i="259"/>
  <c r="BH135" i="259"/>
  <c r="BH133" i="259"/>
  <c r="BH132" i="259"/>
  <c r="BH131" i="259"/>
  <c r="BH129" i="259"/>
  <c r="BH128" i="259"/>
  <c r="BH126" i="259"/>
  <c r="BH125" i="259"/>
  <c r="BH124" i="259"/>
  <c r="BH123" i="259"/>
  <c r="BH122" i="259"/>
  <c r="BH121" i="259"/>
  <c r="BH120" i="259"/>
  <c r="BH119" i="259"/>
  <c r="BH118" i="259"/>
  <c r="BH117" i="259"/>
  <c r="BH116" i="259"/>
  <c r="BH115" i="259"/>
  <c r="BH114" i="259"/>
  <c r="BH113" i="259"/>
  <c r="BH112" i="259"/>
  <c r="BH110" i="259"/>
  <c r="BH109" i="259"/>
  <c r="BH108" i="259"/>
  <c r="BH107" i="259"/>
  <c r="BH106" i="259"/>
  <c r="BH105" i="259"/>
  <c r="BH103" i="259"/>
  <c r="BH102" i="259"/>
  <c r="BH101" i="259"/>
  <c r="BH100" i="259"/>
  <c r="BH99" i="259"/>
  <c r="BH98" i="259"/>
  <c r="BH97" i="259"/>
  <c r="BH96" i="259"/>
  <c r="BH94" i="259"/>
  <c r="BH93" i="259"/>
  <c r="BH91" i="259"/>
  <c r="BH90" i="259"/>
  <c r="BH89" i="259"/>
  <c r="BH88" i="259"/>
  <c r="BH87" i="259"/>
  <c r="BH86" i="259"/>
  <c r="BH85" i="259"/>
  <c r="BH83" i="259"/>
  <c r="BH82" i="259"/>
  <c r="BH81" i="259"/>
  <c r="BH79" i="259"/>
  <c r="BH78" i="259"/>
  <c r="BH77" i="259"/>
  <c r="BH76" i="259"/>
  <c r="BH75" i="259"/>
  <c r="BH74" i="259"/>
  <c r="BH73" i="259"/>
  <c r="BH72" i="259"/>
  <c r="BH71" i="259"/>
  <c r="BH70" i="259"/>
  <c r="BH69" i="259"/>
  <c r="BH68" i="259"/>
  <c r="BH66" i="259"/>
  <c r="BH65" i="259"/>
  <c r="BH64" i="259"/>
  <c r="BH63" i="259"/>
  <c r="BH62" i="259"/>
  <c r="BH61" i="259"/>
  <c r="BH60" i="259"/>
  <c r="BH59" i="259"/>
  <c r="BH58" i="259"/>
  <c r="BH57" i="259"/>
  <c r="BH56" i="259"/>
  <c r="BH55" i="259"/>
  <c r="BH54" i="259"/>
  <c r="BH53" i="259"/>
  <c r="BH52" i="259"/>
  <c r="BH51" i="259"/>
  <c r="BH50" i="259"/>
  <c r="BH49" i="259"/>
  <c r="BH48" i="259"/>
  <c r="BH47" i="259"/>
  <c r="BH46" i="259"/>
  <c r="BH45" i="259"/>
  <c r="BH44" i="259"/>
  <c r="BH43" i="259"/>
  <c r="BH42" i="259"/>
  <c r="BH41" i="259"/>
  <c r="BH40" i="259"/>
  <c r="BH39" i="259"/>
  <c r="BH38" i="259"/>
  <c r="BH37" i="259"/>
  <c r="BH36" i="259"/>
  <c r="BH35" i="259"/>
  <c r="BH33" i="259"/>
  <c r="BH32" i="259"/>
  <c r="BH30" i="259"/>
  <c r="BH29" i="259"/>
  <c r="BH27" i="259"/>
  <c r="BH26" i="259"/>
  <c r="BH24" i="259"/>
  <c r="BH23" i="259"/>
  <c r="BH22" i="259"/>
  <c r="BH19" i="259"/>
  <c r="BH18" i="259"/>
  <c r="BH17" i="259"/>
  <c r="BH16" i="259"/>
  <c r="BH15" i="259"/>
  <c r="BH14" i="259"/>
  <c r="BH13" i="259"/>
  <c r="BH12" i="259"/>
  <c r="BH11" i="259"/>
  <c r="BH10" i="259"/>
  <c r="BH9" i="259"/>
  <c r="BH8" i="259"/>
  <c r="BH7" i="259"/>
  <c r="BH6" i="259"/>
  <c r="CK11" i="121"/>
  <c r="CK12" i="121"/>
  <c r="CK10" i="121"/>
  <c r="CK7" i="121"/>
  <c r="CK8" i="121"/>
  <c r="CK6" i="121"/>
  <c r="CJ11" i="121"/>
  <c r="CJ12" i="121"/>
  <c r="CJ10" i="121"/>
  <c r="CJ7" i="121"/>
  <c r="CJ8" i="121"/>
  <c r="CJ6" i="121"/>
  <c r="CI11" i="121"/>
  <c r="CL11" i="121" s="1"/>
  <c r="CI12" i="121"/>
  <c r="CL12" i="121" s="1"/>
  <c r="CI10" i="121"/>
  <c r="CL10" i="121" s="1"/>
  <c r="CI7" i="121"/>
  <c r="CL7" i="121" s="1"/>
  <c r="CI8" i="121"/>
  <c r="CL8" i="121" s="1"/>
  <c r="CI6" i="121"/>
  <c r="CL6" i="121" s="1"/>
  <c r="CH11" i="121"/>
  <c r="CH12" i="121"/>
  <c r="CH10" i="121"/>
  <c r="CH7" i="121"/>
  <c r="CH8" i="121"/>
  <c r="CH6" i="121"/>
  <c r="BQ11" i="121"/>
  <c r="BQ12" i="121"/>
  <c r="BQ10" i="121"/>
  <c r="BQ7" i="121"/>
  <c r="BQ8" i="121"/>
  <c r="BQ6" i="121"/>
  <c r="BH134" i="259" l="1"/>
  <c r="BH5" i="259"/>
  <c r="BH127" i="259"/>
  <c r="BH34" i="259"/>
  <c r="BH95" i="259"/>
  <c r="BH28" i="259"/>
  <c r="BH31" i="259"/>
  <c r="BH130" i="259"/>
  <c r="BH80" i="259"/>
  <c r="BH67" i="259"/>
  <c r="BH84" i="259"/>
  <c r="BH25" i="259"/>
  <c r="BH21" i="259"/>
  <c r="BH20" i="259" s="1"/>
  <c r="BH92" i="259"/>
  <c r="BH111" i="259"/>
  <c r="BH104" i="259" s="1"/>
  <c r="CK13" i="121"/>
  <c r="CK9" i="121"/>
  <c r="CJ13" i="121"/>
  <c r="CJ9" i="121"/>
  <c r="CL13" i="121"/>
  <c r="CH13" i="121"/>
  <c r="CH9" i="121"/>
  <c r="CH14" i="121" s="1"/>
  <c r="CL9" i="121"/>
  <c r="CI9" i="121"/>
  <c r="CI13" i="121"/>
  <c r="BK11" i="121"/>
  <c r="BK12" i="121"/>
  <c r="BK10" i="121"/>
  <c r="BK7" i="121"/>
  <c r="BK8" i="121"/>
  <c r="BK6" i="121"/>
  <c r="CL14" i="121" l="1"/>
  <c r="CK14" i="121"/>
  <c r="BH143" i="259"/>
  <c r="BH4" i="259" s="1"/>
  <c r="CJ14" i="121"/>
  <c r="CI14" i="121"/>
  <c r="BG142" i="259"/>
  <c r="BG141" i="259" s="1"/>
  <c r="BG140" i="259"/>
  <c r="BG139" i="259" s="1"/>
  <c r="BG138" i="259"/>
  <c r="BG137" i="259" s="1"/>
  <c r="BG136" i="259"/>
  <c r="BG135" i="259"/>
  <c r="BG133" i="259"/>
  <c r="BG132" i="259"/>
  <c r="BG131" i="259"/>
  <c r="BG129" i="259"/>
  <c r="BG128" i="259"/>
  <c r="BG126" i="259"/>
  <c r="BG125" i="259"/>
  <c r="BG124" i="259"/>
  <c r="BG123" i="259"/>
  <c r="BG122" i="259"/>
  <c r="BG121" i="259"/>
  <c r="BG120" i="259"/>
  <c r="BG119" i="259"/>
  <c r="BG118" i="259"/>
  <c r="BG117" i="259"/>
  <c r="BG116" i="259"/>
  <c r="BG115" i="259"/>
  <c r="BG114" i="259"/>
  <c r="BG113" i="259"/>
  <c r="BG112" i="259"/>
  <c r="BG110" i="259"/>
  <c r="BG109" i="259"/>
  <c r="BG108" i="259"/>
  <c r="BG107" i="259"/>
  <c r="BG106" i="259"/>
  <c r="BG105" i="259"/>
  <c r="BG103" i="259"/>
  <c r="BG102" i="259"/>
  <c r="BG101" i="259"/>
  <c r="BG100" i="259"/>
  <c r="BG99" i="259"/>
  <c r="BG98" i="259"/>
  <c r="BG97" i="259"/>
  <c r="BG96" i="259"/>
  <c r="BG94" i="259"/>
  <c r="BG93" i="259"/>
  <c r="BG91" i="259"/>
  <c r="BG90" i="259"/>
  <c r="BG89" i="259"/>
  <c r="BG88" i="259"/>
  <c r="BG87" i="259"/>
  <c r="BG86" i="259"/>
  <c r="BG85" i="259"/>
  <c r="BG83" i="259"/>
  <c r="BG82" i="259"/>
  <c r="BG81" i="259"/>
  <c r="BG79" i="259"/>
  <c r="BG78" i="259"/>
  <c r="BG77" i="259"/>
  <c r="BG76" i="259"/>
  <c r="BG75" i="259"/>
  <c r="BG74" i="259"/>
  <c r="BG73" i="259"/>
  <c r="BG72" i="259"/>
  <c r="BG71" i="259"/>
  <c r="BG70" i="259"/>
  <c r="BG69" i="259"/>
  <c r="BG68" i="259"/>
  <c r="BG66" i="259"/>
  <c r="BG65" i="259"/>
  <c r="BG64" i="259"/>
  <c r="BG63" i="259"/>
  <c r="BG62" i="259"/>
  <c r="BG61" i="259"/>
  <c r="BG60" i="259"/>
  <c r="BG59" i="259"/>
  <c r="BG58" i="259"/>
  <c r="BG57" i="259"/>
  <c r="BG56" i="259"/>
  <c r="BG55" i="259"/>
  <c r="BG54" i="259"/>
  <c r="BG53" i="259"/>
  <c r="BG52" i="259"/>
  <c r="BG51" i="259"/>
  <c r="BG50" i="259"/>
  <c r="BG49" i="259"/>
  <c r="BG48" i="259"/>
  <c r="BG47" i="259"/>
  <c r="BG46" i="259"/>
  <c r="BG45" i="259"/>
  <c r="BG44" i="259"/>
  <c r="BG43" i="259"/>
  <c r="BG42" i="259"/>
  <c r="BG41" i="259"/>
  <c r="BG40" i="259"/>
  <c r="BG39" i="259"/>
  <c r="BG38" i="259"/>
  <c r="BG37" i="259"/>
  <c r="BG36" i="259"/>
  <c r="BG35" i="259"/>
  <c r="BG33" i="259"/>
  <c r="BG32" i="259"/>
  <c r="BG30" i="259"/>
  <c r="BG29" i="259"/>
  <c r="BG27" i="259"/>
  <c r="BG26" i="259"/>
  <c r="BG24" i="259"/>
  <c r="BG23" i="259"/>
  <c r="BG22" i="259"/>
  <c r="BG19" i="259"/>
  <c r="BG18" i="259"/>
  <c r="BG17" i="259"/>
  <c r="BG16" i="259"/>
  <c r="BG15" i="259"/>
  <c r="BG14" i="259"/>
  <c r="BG13" i="259"/>
  <c r="BG12" i="259"/>
  <c r="BG11" i="259"/>
  <c r="BG10" i="259"/>
  <c r="BG9" i="259"/>
  <c r="BG8" i="259"/>
  <c r="BG7" i="259"/>
  <c r="BG6" i="259"/>
  <c r="BG92" i="259" l="1"/>
  <c r="BG21" i="259"/>
  <c r="BG34" i="259"/>
  <c r="BG130" i="259"/>
  <c r="BG25" i="259"/>
  <c r="BG127" i="259"/>
  <c r="BG95" i="259"/>
  <c r="BG134" i="259"/>
  <c r="BG28" i="259"/>
  <c r="BG80" i="259"/>
  <c r="BG84" i="259"/>
  <c r="BG111" i="259"/>
  <c r="BG104" i="259" s="1"/>
  <c r="BG5" i="259"/>
  <c r="BG31" i="259"/>
  <c r="CE11" i="121"/>
  <c r="CE12" i="121"/>
  <c r="CE10" i="121"/>
  <c r="CE7" i="121"/>
  <c r="CE8" i="121"/>
  <c r="CE6" i="121"/>
  <c r="CD11" i="121"/>
  <c r="CD12" i="121"/>
  <c r="CD10" i="121"/>
  <c r="CD7" i="121"/>
  <c r="CD8" i="121"/>
  <c r="CD6" i="121"/>
  <c r="CC11" i="121"/>
  <c r="CF11" i="121" s="1"/>
  <c r="CC12" i="121"/>
  <c r="CF12" i="121" s="1"/>
  <c r="CC10" i="121"/>
  <c r="CF10" i="121" s="1"/>
  <c r="CC7" i="121"/>
  <c r="CF7" i="121" s="1"/>
  <c r="CC8" i="121"/>
  <c r="CF8" i="121" s="1"/>
  <c r="CC6" i="121"/>
  <c r="CB11" i="121"/>
  <c r="CB12" i="121"/>
  <c r="CB10" i="121"/>
  <c r="CB7" i="121"/>
  <c r="CB8" i="121"/>
  <c r="CB6" i="121"/>
  <c r="F75" i="259"/>
  <c r="G75" i="259"/>
  <c r="H75" i="259"/>
  <c r="I75" i="259"/>
  <c r="J75" i="259"/>
  <c r="K75" i="259"/>
  <c r="M75" i="259"/>
  <c r="N75" i="259"/>
  <c r="O75" i="259"/>
  <c r="Q75" i="259"/>
  <c r="R75" i="259"/>
  <c r="S75" i="259"/>
  <c r="U75" i="259"/>
  <c r="V75" i="259"/>
  <c r="W75" i="259"/>
  <c r="Z75" i="259"/>
  <c r="AA75" i="259"/>
  <c r="AB75" i="259"/>
  <c r="AC75" i="259"/>
  <c r="AD75" i="259"/>
  <c r="AE75" i="259"/>
  <c r="AF75" i="259"/>
  <c r="AQ75" i="259"/>
  <c r="AR75" i="259"/>
  <c r="AI75" i="259" s="1"/>
  <c r="AS75" i="259"/>
  <c r="AJ75" i="259" s="1"/>
  <c r="AT75" i="259"/>
  <c r="AK75" i="259" s="1"/>
  <c r="AU75" i="259"/>
  <c r="AL75" i="259" s="1"/>
  <c r="AV75" i="259"/>
  <c r="AM75" i="259" s="1"/>
  <c r="AW75" i="259"/>
  <c r="AN75" i="259" s="1"/>
  <c r="AX75" i="259"/>
  <c r="AO75" i="259" s="1"/>
  <c r="AY75" i="259"/>
  <c r="AP75" i="259" s="1"/>
  <c r="AZ75" i="259"/>
  <c r="BA75" i="259"/>
  <c r="BB75" i="259"/>
  <c r="BC75" i="259"/>
  <c r="BD75" i="259"/>
  <c r="BE75" i="259"/>
  <c r="BF75" i="259"/>
  <c r="BI75" i="259"/>
  <c r="BJ75" i="259"/>
  <c r="BK75" i="259"/>
  <c r="BL75" i="259"/>
  <c r="BM75" i="259"/>
  <c r="F65" i="259"/>
  <c r="G65" i="259"/>
  <c r="H65" i="259"/>
  <c r="I65" i="259"/>
  <c r="J65" i="259"/>
  <c r="K65" i="259"/>
  <c r="M65" i="259"/>
  <c r="N65" i="259"/>
  <c r="O65" i="259"/>
  <c r="Q65" i="259"/>
  <c r="R65" i="259"/>
  <c r="S65" i="259"/>
  <c r="U65" i="259"/>
  <c r="V65" i="259"/>
  <c r="W65" i="259"/>
  <c r="Z65" i="259"/>
  <c r="AA65" i="259"/>
  <c r="AB65" i="259"/>
  <c r="AC65" i="259"/>
  <c r="AD65" i="259"/>
  <c r="AE65" i="259"/>
  <c r="AF65" i="259"/>
  <c r="AQ65" i="259"/>
  <c r="AR65" i="259"/>
  <c r="AI65" i="259" s="1"/>
  <c r="AS65" i="259"/>
  <c r="AJ65" i="259" s="1"/>
  <c r="AT65" i="259"/>
  <c r="AK65" i="259" s="1"/>
  <c r="AU65" i="259"/>
  <c r="AL65" i="259" s="1"/>
  <c r="AV65" i="259"/>
  <c r="AM65" i="259" s="1"/>
  <c r="AW65" i="259"/>
  <c r="AN65" i="259" s="1"/>
  <c r="AX65" i="259"/>
  <c r="AO65" i="259" s="1"/>
  <c r="AY65" i="259"/>
  <c r="AP65" i="259" s="1"/>
  <c r="AZ65" i="259"/>
  <c r="BA65" i="259"/>
  <c r="BB65" i="259"/>
  <c r="BC65" i="259"/>
  <c r="BD65" i="259"/>
  <c r="BE65" i="259"/>
  <c r="BF65" i="259"/>
  <c r="BI65" i="259"/>
  <c r="BJ65" i="259"/>
  <c r="BK65" i="259"/>
  <c r="BL65" i="259"/>
  <c r="BM65" i="259"/>
  <c r="BG67" i="259" l="1"/>
  <c r="AG75" i="259"/>
  <c r="AG65" i="259"/>
  <c r="BG20" i="259"/>
  <c r="CE13" i="121"/>
  <c r="CE9" i="121"/>
  <c r="CD13" i="121"/>
  <c r="CD9" i="121"/>
  <c r="CF13" i="121"/>
  <c r="CC9" i="121"/>
  <c r="CB13" i="121"/>
  <c r="CB9" i="121"/>
  <c r="CF6" i="121"/>
  <c r="CF9" i="121" s="1"/>
  <c r="CC13" i="121"/>
  <c r="L65" i="259"/>
  <c r="X75" i="259"/>
  <c r="X65" i="259"/>
  <c r="P65" i="259"/>
  <c r="T75" i="259"/>
  <c r="T65" i="259"/>
  <c r="P75" i="259"/>
  <c r="L75" i="259"/>
  <c r="AH75" i="259"/>
  <c r="AH65" i="259"/>
  <c r="E67" i="259"/>
  <c r="E141" i="259"/>
  <c r="E139" i="259"/>
  <c r="E127" i="259"/>
  <c r="E130" i="259"/>
  <c r="E134" i="259"/>
  <c r="E104" i="259"/>
  <c r="E95" i="259"/>
  <c r="F94" i="259"/>
  <c r="G94" i="259"/>
  <c r="H94" i="259"/>
  <c r="I94" i="259"/>
  <c r="J94" i="259"/>
  <c r="K94" i="259"/>
  <c r="M94" i="259"/>
  <c r="N94" i="259"/>
  <c r="O94" i="259"/>
  <c r="Q94" i="259"/>
  <c r="R94" i="259"/>
  <c r="S94" i="259"/>
  <c r="U94" i="259"/>
  <c r="V94" i="259"/>
  <c r="W94" i="259"/>
  <c r="Z94" i="259"/>
  <c r="AA94" i="259"/>
  <c r="AB94" i="259"/>
  <c r="AC94" i="259"/>
  <c r="AD94" i="259"/>
  <c r="AE94" i="259"/>
  <c r="AF94" i="259"/>
  <c r="AQ94" i="259"/>
  <c r="AR94" i="259"/>
  <c r="AI94" i="259" s="1"/>
  <c r="AS94" i="259"/>
  <c r="AT94" i="259"/>
  <c r="AU94" i="259"/>
  <c r="AL94" i="259" s="1"/>
  <c r="AV94" i="259"/>
  <c r="AM94" i="259" s="1"/>
  <c r="AW94" i="259"/>
  <c r="AN94" i="259" s="1"/>
  <c r="AX94" i="259"/>
  <c r="AO94" i="259" s="1"/>
  <c r="AY94" i="259"/>
  <c r="AP94" i="259" s="1"/>
  <c r="AZ94" i="259"/>
  <c r="BA94" i="259"/>
  <c r="BB94" i="259"/>
  <c r="BC94" i="259"/>
  <c r="BD94" i="259"/>
  <c r="BE94" i="259"/>
  <c r="BF94" i="259"/>
  <c r="BI94" i="259"/>
  <c r="BJ94" i="259"/>
  <c r="BK94" i="259"/>
  <c r="BL94" i="259"/>
  <c r="BM94" i="259"/>
  <c r="E92" i="259"/>
  <c r="F82" i="259"/>
  <c r="G82" i="259"/>
  <c r="H82" i="259"/>
  <c r="I82" i="259"/>
  <c r="J82" i="259"/>
  <c r="K82" i="259"/>
  <c r="M82" i="259"/>
  <c r="N82" i="259"/>
  <c r="O82" i="259"/>
  <c r="Q82" i="259"/>
  <c r="R82" i="259"/>
  <c r="S82" i="259"/>
  <c r="U82" i="259"/>
  <c r="V82" i="259"/>
  <c r="W82" i="259"/>
  <c r="Z82" i="259"/>
  <c r="AA82" i="259"/>
  <c r="AB82" i="259"/>
  <c r="AC82" i="259"/>
  <c r="AD82" i="259"/>
  <c r="AE82" i="259"/>
  <c r="AF82" i="259"/>
  <c r="AQ82" i="259"/>
  <c r="AR82" i="259"/>
  <c r="AI82" i="259" s="1"/>
  <c r="AS82" i="259"/>
  <c r="AJ82" i="259" s="1"/>
  <c r="AT82" i="259"/>
  <c r="AK82" i="259" s="1"/>
  <c r="AU82" i="259"/>
  <c r="AL82" i="259" s="1"/>
  <c r="AV82" i="259"/>
  <c r="AM82" i="259" s="1"/>
  <c r="AW82" i="259"/>
  <c r="AN82" i="259" s="1"/>
  <c r="AX82" i="259"/>
  <c r="AO82" i="259" s="1"/>
  <c r="AY82" i="259"/>
  <c r="AP82" i="259" s="1"/>
  <c r="AZ82" i="259"/>
  <c r="BA82" i="259"/>
  <c r="BB82" i="259"/>
  <c r="BC82" i="259"/>
  <c r="BD82" i="259"/>
  <c r="BE82" i="259"/>
  <c r="BF82" i="259"/>
  <c r="BI82" i="259"/>
  <c r="BJ82" i="259"/>
  <c r="BK82" i="259"/>
  <c r="BL82" i="259"/>
  <c r="BM82" i="259"/>
  <c r="F78" i="259"/>
  <c r="G78" i="259"/>
  <c r="H78" i="259"/>
  <c r="I78" i="259"/>
  <c r="J78" i="259"/>
  <c r="K78" i="259"/>
  <c r="M78" i="259"/>
  <c r="N78" i="259"/>
  <c r="O78" i="259"/>
  <c r="Q78" i="259"/>
  <c r="R78" i="259"/>
  <c r="S78" i="259"/>
  <c r="U78" i="259"/>
  <c r="V78" i="259"/>
  <c r="W78" i="259"/>
  <c r="Z78" i="259"/>
  <c r="AA78" i="259"/>
  <c r="AB78" i="259"/>
  <c r="AC78" i="259"/>
  <c r="AD78" i="259"/>
  <c r="AE78" i="259"/>
  <c r="AF78" i="259"/>
  <c r="AQ78" i="259"/>
  <c r="AR78" i="259"/>
  <c r="AI78" i="259" s="1"/>
  <c r="AS78" i="259"/>
  <c r="AJ78" i="259" s="1"/>
  <c r="AT78" i="259"/>
  <c r="AK78" i="259" s="1"/>
  <c r="AU78" i="259"/>
  <c r="AL78" i="259" s="1"/>
  <c r="AV78" i="259"/>
  <c r="AM78" i="259" s="1"/>
  <c r="AW78" i="259"/>
  <c r="AN78" i="259" s="1"/>
  <c r="AX78" i="259"/>
  <c r="AO78" i="259" s="1"/>
  <c r="AY78" i="259"/>
  <c r="AP78" i="259" s="1"/>
  <c r="AZ78" i="259"/>
  <c r="BA78" i="259"/>
  <c r="BB78" i="259"/>
  <c r="BC78" i="259"/>
  <c r="BD78" i="259"/>
  <c r="BE78" i="259"/>
  <c r="BF78" i="259"/>
  <c r="BI78" i="259"/>
  <c r="BJ78" i="259"/>
  <c r="BK78" i="259"/>
  <c r="BL78" i="259"/>
  <c r="BM78" i="259"/>
  <c r="F79" i="259"/>
  <c r="G79" i="259"/>
  <c r="H79" i="259"/>
  <c r="I79" i="259"/>
  <c r="J79" i="259"/>
  <c r="K79" i="259"/>
  <c r="M79" i="259"/>
  <c r="N79" i="259"/>
  <c r="O79" i="259"/>
  <c r="Q79" i="259"/>
  <c r="R79" i="259"/>
  <c r="S79" i="259"/>
  <c r="U79" i="259"/>
  <c r="V79" i="259"/>
  <c r="W79" i="259"/>
  <c r="Z79" i="259"/>
  <c r="AA79" i="259"/>
  <c r="AB79" i="259"/>
  <c r="AC79" i="259"/>
  <c r="AD79" i="259"/>
  <c r="AE79" i="259"/>
  <c r="AF79" i="259"/>
  <c r="AQ79" i="259"/>
  <c r="AR79" i="259"/>
  <c r="AI79" i="259" s="1"/>
  <c r="AS79" i="259"/>
  <c r="AJ79" i="259" s="1"/>
  <c r="AT79" i="259"/>
  <c r="AK79" i="259" s="1"/>
  <c r="AU79" i="259"/>
  <c r="AL79" i="259" s="1"/>
  <c r="AV79" i="259"/>
  <c r="AM79" i="259" s="1"/>
  <c r="AW79" i="259"/>
  <c r="AN79" i="259" s="1"/>
  <c r="AX79" i="259"/>
  <c r="AO79" i="259" s="1"/>
  <c r="AY79" i="259"/>
  <c r="AP79" i="259" s="1"/>
  <c r="AZ79" i="259"/>
  <c r="BA79" i="259"/>
  <c r="BB79" i="259"/>
  <c r="BC79" i="259"/>
  <c r="BD79" i="259"/>
  <c r="BE79" i="259"/>
  <c r="BF79" i="259"/>
  <c r="BI79" i="259"/>
  <c r="BJ79" i="259"/>
  <c r="BK79" i="259"/>
  <c r="BL79" i="259"/>
  <c r="BM79" i="259"/>
  <c r="E5" i="259"/>
  <c r="E20" i="259"/>
  <c r="F24" i="259"/>
  <c r="G24" i="259"/>
  <c r="H24" i="259"/>
  <c r="I24" i="259"/>
  <c r="J24" i="259"/>
  <c r="K24" i="259"/>
  <c r="M24" i="259"/>
  <c r="N24" i="259"/>
  <c r="O24" i="259"/>
  <c r="Q24" i="259"/>
  <c r="R24" i="259"/>
  <c r="S24" i="259"/>
  <c r="U24" i="259"/>
  <c r="V24" i="259"/>
  <c r="W24" i="259"/>
  <c r="Z24" i="259"/>
  <c r="AA24" i="259"/>
  <c r="AB24" i="259"/>
  <c r="AC24" i="259"/>
  <c r="AD24" i="259"/>
  <c r="AE24" i="259"/>
  <c r="AF24" i="259"/>
  <c r="AQ24" i="259"/>
  <c r="AR24" i="259"/>
  <c r="AI24" i="259" s="1"/>
  <c r="AS24" i="259"/>
  <c r="AJ24" i="259" s="1"/>
  <c r="AT24" i="259"/>
  <c r="AK24" i="259" s="1"/>
  <c r="AU24" i="259"/>
  <c r="AL24" i="259" s="1"/>
  <c r="AV24" i="259"/>
  <c r="AM24" i="259" s="1"/>
  <c r="AW24" i="259"/>
  <c r="AN24" i="259" s="1"/>
  <c r="AX24" i="259"/>
  <c r="AO24" i="259" s="1"/>
  <c r="AY24" i="259"/>
  <c r="AP24" i="259" s="1"/>
  <c r="AZ24" i="259"/>
  <c r="BA24" i="259"/>
  <c r="BB24" i="259"/>
  <c r="BC24" i="259"/>
  <c r="BD24" i="259"/>
  <c r="BE24" i="259"/>
  <c r="BF24" i="259"/>
  <c r="BI24" i="259"/>
  <c r="BJ24" i="259"/>
  <c r="BK24" i="259"/>
  <c r="BL24" i="259"/>
  <c r="BM24" i="259"/>
  <c r="F17" i="259"/>
  <c r="G17" i="259"/>
  <c r="H17" i="259"/>
  <c r="I17" i="259"/>
  <c r="J17" i="259"/>
  <c r="K17" i="259"/>
  <c r="M17" i="259"/>
  <c r="N17" i="259"/>
  <c r="O17" i="259"/>
  <c r="Q17" i="259"/>
  <c r="R17" i="259"/>
  <c r="S17" i="259"/>
  <c r="U17" i="259"/>
  <c r="V17" i="259"/>
  <c r="W17" i="259"/>
  <c r="Z17" i="259"/>
  <c r="AA17" i="259"/>
  <c r="AB17" i="259"/>
  <c r="AC17" i="259"/>
  <c r="AD17" i="259"/>
  <c r="AE17" i="259"/>
  <c r="AF17" i="259"/>
  <c r="AQ17" i="259"/>
  <c r="AR17" i="259"/>
  <c r="AI17" i="259" s="1"/>
  <c r="AS17" i="259"/>
  <c r="AJ17" i="259" s="1"/>
  <c r="AT17" i="259"/>
  <c r="AK17" i="259" s="1"/>
  <c r="AU17" i="259"/>
  <c r="AL17" i="259" s="1"/>
  <c r="AV17" i="259"/>
  <c r="AM17" i="259" s="1"/>
  <c r="AW17" i="259"/>
  <c r="AN17" i="259" s="1"/>
  <c r="AX17" i="259"/>
  <c r="AO17" i="259" s="1"/>
  <c r="AY17" i="259"/>
  <c r="AP17" i="259" s="1"/>
  <c r="AZ17" i="259"/>
  <c r="BA17" i="259"/>
  <c r="BB17" i="259"/>
  <c r="BC17" i="259"/>
  <c r="BD17" i="259"/>
  <c r="BE17" i="259"/>
  <c r="BF17" i="259"/>
  <c r="BI17" i="259"/>
  <c r="BJ17" i="259"/>
  <c r="BK17" i="259"/>
  <c r="BL17" i="259"/>
  <c r="BM17" i="259"/>
  <c r="F18" i="259"/>
  <c r="G18" i="259"/>
  <c r="H18" i="259"/>
  <c r="I18" i="259"/>
  <c r="J18" i="259"/>
  <c r="K18" i="259"/>
  <c r="M18" i="259"/>
  <c r="N18" i="259"/>
  <c r="O18" i="259"/>
  <c r="Q18" i="259"/>
  <c r="R18" i="259"/>
  <c r="S18" i="259"/>
  <c r="U18" i="259"/>
  <c r="V18" i="259"/>
  <c r="W18" i="259"/>
  <c r="Z18" i="259"/>
  <c r="AA18" i="259"/>
  <c r="AB18" i="259"/>
  <c r="AC18" i="259"/>
  <c r="AD18" i="259"/>
  <c r="AE18" i="259"/>
  <c r="AF18" i="259"/>
  <c r="AQ18" i="259"/>
  <c r="AR18" i="259"/>
  <c r="AI18" i="259" s="1"/>
  <c r="AS18" i="259"/>
  <c r="AJ18" i="259" s="1"/>
  <c r="AT18" i="259"/>
  <c r="AK18" i="259" s="1"/>
  <c r="AU18" i="259"/>
  <c r="AL18" i="259" s="1"/>
  <c r="AV18" i="259"/>
  <c r="AM18" i="259" s="1"/>
  <c r="AW18" i="259"/>
  <c r="AN18" i="259" s="1"/>
  <c r="AX18" i="259"/>
  <c r="AO18" i="259" s="1"/>
  <c r="AY18" i="259"/>
  <c r="AP18" i="259" s="1"/>
  <c r="AZ18" i="259"/>
  <c r="BA18" i="259"/>
  <c r="BB18" i="259"/>
  <c r="BC18" i="259"/>
  <c r="BD18" i="259"/>
  <c r="BE18" i="259"/>
  <c r="BF18" i="259"/>
  <c r="BI18" i="259"/>
  <c r="BJ18" i="259"/>
  <c r="BK18" i="259"/>
  <c r="BL18" i="259"/>
  <c r="BM18" i="259"/>
  <c r="BG143" i="259" l="1"/>
  <c r="BG4" i="259" s="1"/>
  <c r="AG17" i="259"/>
  <c r="AG78" i="259"/>
  <c r="AG18" i="259"/>
  <c r="AG79" i="259"/>
  <c r="AH94" i="259"/>
  <c r="AG94" i="259"/>
  <c r="AG24" i="259"/>
  <c r="AG82" i="259"/>
  <c r="CE14" i="121"/>
  <c r="CC14" i="121"/>
  <c r="CF14" i="121"/>
  <c r="CD14" i="121"/>
  <c r="Y65" i="259"/>
  <c r="CB14" i="121"/>
  <c r="Y75" i="259"/>
  <c r="L94" i="259"/>
  <c r="X78" i="259"/>
  <c r="P79" i="259"/>
  <c r="X82" i="259"/>
  <c r="P78" i="259"/>
  <c r="L78" i="259"/>
  <c r="T79" i="259"/>
  <c r="L79" i="259"/>
  <c r="T82" i="259"/>
  <c r="E143" i="259"/>
  <c r="P82" i="259"/>
  <c r="T78" i="259"/>
  <c r="X79" i="259"/>
  <c r="L82" i="259"/>
  <c r="AK94" i="259"/>
  <c r="AJ94" i="259"/>
  <c r="P94" i="259"/>
  <c r="T94" i="259"/>
  <c r="X94" i="259"/>
  <c r="AH82" i="259"/>
  <c r="AH78" i="259"/>
  <c r="AH79" i="259"/>
  <c r="P17" i="259"/>
  <c r="T24" i="259"/>
  <c r="X17" i="259"/>
  <c r="X24" i="259"/>
  <c r="L18" i="259"/>
  <c r="P24" i="259"/>
  <c r="T17" i="259"/>
  <c r="X18" i="259"/>
  <c r="L24" i="259"/>
  <c r="T18" i="259"/>
  <c r="L17" i="259"/>
  <c r="P18" i="259"/>
  <c r="AH24" i="259"/>
  <c r="AH17" i="259"/>
  <c r="AH18" i="259"/>
  <c r="Y79" i="259" l="1"/>
  <c r="Y82" i="259"/>
  <c r="Y78" i="259"/>
  <c r="Y94" i="259"/>
  <c r="Y17" i="259"/>
  <c r="Y24" i="259"/>
  <c r="Y18" i="259"/>
  <c r="BE8" i="121" l="1"/>
  <c r="BF142" i="259" l="1"/>
  <c r="BF141" i="259" s="1"/>
  <c r="BF140" i="259"/>
  <c r="BF139" i="259" s="1"/>
  <c r="BF138" i="259"/>
  <c r="BF137" i="259" s="1"/>
  <c r="BF136" i="259"/>
  <c r="BF135" i="259"/>
  <c r="BF133" i="259"/>
  <c r="BF132" i="259"/>
  <c r="BF131" i="259"/>
  <c r="BF129" i="259"/>
  <c r="BF128" i="259"/>
  <c r="BF126" i="259"/>
  <c r="BF125" i="259"/>
  <c r="BF124" i="259"/>
  <c r="BF123" i="259"/>
  <c r="BF122" i="259"/>
  <c r="BF121" i="259"/>
  <c r="BF120" i="259"/>
  <c r="BF119" i="259"/>
  <c r="BF118" i="259"/>
  <c r="BF117" i="259"/>
  <c r="BF116" i="259"/>
  <c r="BF115" i="259"/>
  <c r="BF114" i="259"/>
  <c r="BF113" i="259"/>
  <c r="BF112" i="259"/>
  <c r="BF110" i="259"/>
  <c r="BF109" i="259"/>
  <c r="BF108" i="259"/>
  <c r="BF107" i="259"/>
  <c r="BF106" i="259"/>
  <c r="BF105" i="259"/>
  <c r="BF103" i="259"/>
  <c r="BF102" i="259"/>
  <c r="BF101" i="259"/>
  <c r="BF100" i="259"/>
  <c r="BF99" i="259"/>
  <c r="BF98" i="259"/>
  <c r="BF97" i="259"/>
  <c r="BF96" i="259"/>
  <c r="BF93" i="259"/>
  <c r="BF92" i="259" s="1"/>
  <c r="BF91" i="259"/>
  <c r="BF90" i="259"/>
  <c r="BF89" i="259"/>
  <c r="BF88" i="259"/>
  <c r="BF87" i="259"/>
  <c r="BF86" i="259"/>
  <c r="BF85" i="259"/>
  <c r="BF83" i="259"/>
  <c r="BF81" i="259"/>
  <c r="BF77" i="259"/>
  <c r="BF76" i="259"/>
  <c r="BF74" i="259"/>
  <c r="BF73" i="259"/>
  <c r="BF72" i="259"/>
  <c r="BF71" i="259"/>
  <c r="BF70" i="259"/>
  <c r="BF69" i="259"/>
  <c r="BF68" i="259"/>
  <c r="BF66" i="259"/>
  <c r="BF64" i="259"/>
  <c r="BF63" i="259"/>
  <c r="BF62" i="259"/>
  <c r="BF61" i="259"/>
  <c r="BF60" i="259"/>
  <c r="BF59" i="259"/>
  <c r="BF58" i="259"/>
  <c r="BF57" i="259"/>
  <c r="BF56" i="259"/>
  <c r="BF55" i="259"/>
  <c r="BF54" i="259"/>
  <c r="BF53" i="259"/>
  <c r="BF52" i="259"/>
  <c r="BF51" i="259"/>
  <c r="BF50" i="259"/>
  <c r="BF49" i="259"/>
  <c r="BF48" i="259"/>
  <c r="BF47" i="259"/>
  <c r="BF46" i="259"/>
  <c r="BF45" i="259"/>
  <c r="BF44" i="259"/>
  <c r="BF43" i="259"/>
  <c r="BF42" i="259"/>
  <c r="BF41" i="259"/>
  <c r="BF40" i="259"/>
  <c r="BF39" i="259"/>
  <c r="BF38" i="259"/>
  <c r="BF37" i="259"/>
  <c r="BF36" i="259"/>
  <c r="BF35" i="259"/>
  <c r="BF33" i="259"/>
  <c r="BF32" i="259"/>
  <c r="BF30" i="259"/>
  <c r="BF29" i="259"/>
  <c r="BF27" i="259"/>
  <c r="BF26" i="259"/>
  <c r="BF23" i="259"/>
  <c r="BF22" i="259"/>
  <c r="BF19" i="259"/>
  <c r="BF16" i="259"/>
  <c r="BF15" i="259"/>
  <c r="BF14" i="259"/>
  <c r="BF13" i="259"/>
  <c r="BF12" i="259"/>
  <c r="BF11" i="259"/>
  <c r="BF10" i="259"/>
  <c r="BF9" i="259"/>
  <c r="BF8" i="259"/>
  <c r="BF7" i="259"/>
  <c r="BF6" i="259"/>
  <c r="BE6" i="121"/>
  <c r="BE12" i="121"/>
  <c r="BF21" i="259" l="1"/>
  <c r="BF134" i="259"/>
  <c r="BF80" i="259"/>
  <c r="BF34" i="259"/>
  <c r="BF127" i="259"/>
  <c r="BF130" i="259"/>
  <c r="BF25" i="259"/>
  <c r="BF84" i="259"/>
  <c r="BF31" i="259"/>
  <c r="BF5" i="259"/>
  <c r="BF28" i="259"/>
  <c r="BF111" i="259"/>
  <c r="BF104" i="259" s="1"/>
  <c r="BF95" i="259"/>
  <c r="BY11" i="121"/>
  <c r="BY12" i="121"/>
  <c r="BY10" i="121"/>
  <c r="BY7" i="121"/>
  <c r="BY8" i="121"/>
  <c r="BY6" i="121"/>
  <c r="BX11" i="121"/>
  <c r="BX12" i="121"/>
  <c r="BX10" i="121"/>
  <c r="BX7" i="121"/>
  <c r="BX8" i="121"/>
  <c r="BX6" i="121"/>
  <c r="BZ11" i="121"/>
  <c r="BZ12" i="121"/>
  <c r="BZ10" i="121"/>
  <c r="BZ7" i="121"/>
  <c r="BZ8" i="121"/>
  <c r="BZ6" i="121"/>
  <c r="BV11" i="121"/>
  <c r="BV12" i="121"/>
  <c r="BV10" i="121"/>
  <c r="BV7" i="121"/>
  <c r="BV8" i="121"/>
  <c r="BP7" i="121"/>
  <c r="BP8" i="121"/>
  <c r="BV6" i="121"/>
  <c r="BF20" i="259" l="1"/>
  <c r="BF67" i="259"/>
  <c r="BY13" i="121"/>
  <c r="BY9" i="121"/>
  <c r="BX13" i="121"/>
  <c r="BX9" i="121"/>
  <c r="BZ13" i="121"/>
  <c r="BV13" i="121"/>
  <c r="BV9" i="121"/>
  <c r="BZ9" i="121"/>
  <c r="BW9" i="121"/>
  <c r="BW13" i="121"/>
  <c r="F19" i="259"/>
  <c r="G19" i="259"/>
  <c r="H19" i="259"/>
  <c r="I19" i="259"/>
  <c r="J19" i="259"/>
  <c r="K19" i="259"/>
  <c r="M19" i="259"/>
  <c r="N19" i="259"/>
  <c r="O19" i="259"/>
  <c r="Q19" i="259"/>
  <c r="R19" i="259"/>
  <c r="S19" i="259"/>
  <c r="U19" i="259"/>
  <c r="V19" i="259"/>
  <c r="W19" i="259"/>
  <c r="Z19" i="259"/>
  <c r="AA19" i="259"/>
  <c r="AB19" i="259"/>
  <c r="AC19" i="259"/>
  <c r="AD19" i="259"/>
  <c r="AE19" i="259"/>
  <c r="AF19" i="259"/>
  <c r="AQ19" i="259"/>
  <c r="AR19" i="259"/>
  <c r="AI19" i="259" s="1"/>
  <c r="AS19" i="259"/>
  <c r="AJ19" i="259" s="1"/>
  <c r="AT19" i="259"/>
  <c r="AK19" i="259" s="1"/>
  <c r="AU19" i="259"/>
  <c r="AL19" i="259" s="1"/>
  <c r="AV19" i="259"/>
  <c r="AM19" i="259" s="1"/>
  <c r="AW19" i="259"/>
  <c r="AN19" i="259" s="1"/>
  <c r="AX19" i="259"/>
  <c r="AO19" i="259" s="1"/>
  <c r="AY19" i="259"/>
  <c r="AP19" i="259" s="1"/>
  <c r="AZ19" i="259"/>
  <c r="BA19" i="259"/>
  <c r="BB19" i="259"/>
  <c r="BC19" i="259"/>
  <c r="BD19" i="259"/>
  <c r="BE19" i="259"/>
  <c r="BI19" i="259"/>
  <c r="BJ19" i="259"/>
  <c r="BK19" i="259"/>
  <c r="BL19" i="259"/>
  <c r="BM19" i="259"/>
  <c r="BE7" i="121"/>
  <c r="BE10" i="121"/>
  <c r="BE11" i="121"/>
  <c r="AG19" i="259" l="1"/>
  <c r="BF143" i="259"/>
  <c r="BF4" i="259" s="1"/>
  <c r="BV14" i="121"/>
  <c r="BY14" i="121"/>
  <c r="BX14" i="121"/>
  <c r="BZ14" i="121"/>
  <c r="BW14" i="121"/>
  <c r="P19" i="259"/>
  <c r="L19" i="259"/>
  <c r="X19" i="259"/>
  <c r="T19" i="259"/>
  <c r="AH19" i="259"/>
  <c r="Y19" i="259" l="1"/>
  <c r="F101" i="259" l="1"/>
  <c r="G101" i="259"/>
  <c r="H101" i="259"/>
  <c r="I101" i="259"/>
  <c r="J101" i="259"/>
  <c r="K101" i="259"/>
  <c r="M101" i="259"/>
  <c r="N101" i="259"/>
  <c r="O101" i="259"/>
  <c r="Q101" i="259"/>
  <c r="R101" i="259"/>
  <c r="S101" i="259"/>
  <c r="U101" i="259"/>
  <c r="V101" i="259"/>
  <c r="W101" i="259"/>
  <c r="Z101" i="259"/>
  <c r="AA101" i="259"/>
  <c r="AB101" i="259"/>
  <c r="AC101" i="259"/>
  <c r="AD101" i="259"/>
  <c r="AE101" i="259"/>
  <c r="AF101" i="259"/>
  <c r="AQ101" i="259"/>
  <c r="AR101" i="259"/>
  <c r="AI101" i="259" s="1"/>
  <c r="AS101" i="259"/>
  <c r="AJ101" i="259" s="1"/>
  <c r="AT101" i="259"/>
  <c r="AK101" i="259" s="1"/>
  <c r="AU101" i="259"/>
  <c r="AL101" i="259" s="1"/>
  <c r="AV101" i="259"/>
  <c r="AM101" i="259" s="1"/>
  <c r="AW101" i="259"/>
  <c r="AN101" i="259" s="1"/>
  <c r="AX101" i="259"/>
  <c r="AO101" i="259" s="1"/>
  <c r="AY101" i="259"/>
  <c r="AP101" i="259" s="1"/>
  <c r="AZ101" i="259"/>
  <c r="BA101" i="259"/>
  <c r="BB101" i="259"/>
  <c r="BC101" i="259"/>
  <c r="BD101" i="259"/>
  <c r="BE101" i="259"/>
  <c r="BI101" i="259"/>
  <c r="BJ101" i="259"/>
  <c r="BK101" i="259"/>
  <c r="BL101" i="259"/>
  <c r="BM101" i="259"/>
  <c r="AG101" i="259" l="1"/>
  <c r="AH101" i="259"/>
  <c r="T101" i="259"/>
  <c r="L101" i="259"/>
  <c r="P101" i="259"/>
  <c r="X101" i="259"/>
  <c r="BP11" i="121"/>
  <c r="BP12" i="121"/>
  <c r="BP10" i="121"/>
  <c r="BA11" i="121"/>
  <c r="BA12" i="121"/>
  <c r="BA10" i="121"/>
  <c r="BA7" i="121"/>
  <c r="BA8" i="121"/>
  <c r="BA6" i="121"/>
  <c r="AS11" i="121"/>
  <c r="AS12" i="121"/>
  <c r="AS10" i="121"/>
  <c r="AS7" i="121"/>
  <c r="AS8" i="121"/>
  <c r="AS6" i="121"/>
  <c r="AK11" i="121"/>
  <c r="AK12" i="121"/>
  <c r="AK10" i="121"/>
  <c r="AK7" i="121"/>
  <c r="AK8" i="121"/>
  <c r="AK6" i="121"/>
  <c r="AB11" i="121"/>
  <c r="AB12" i="121"/>
  <c r="AB10" i="121"/>
  <c r="AB7" i="121"/>
  <c r="AB8" i="121"/>
  <c r="AB6" i="121"/>
  <c r="T11" i="121"/>
  <c r="T12" i="121"/>
  <c r="T10" i="121"/>
  <c r="T7" i="121"/>
  <c r="T8" i="121"/>
  <c r="T6" i="121"/>
  <c r="AY11" i="121"/>
  <c r="AY12" i="121"/>
  <c r="AY10" i="121"/>
  <c r="AY7" i="121"/>
  <c r="AY8" i="121"/>
  <c r="AY6" i="121"/>
  <c r="AX11" i="121"/>
  <c r="AX12" i="121"/>
  <c r="AX10" i="121"/>
  <c r="AX7" i="121"/>
  <c r="AX8" i="121"/>
  <c r="AX6" i="121"/>
  <c r="AW6" i="121"/>
  <c r="AW11" i="121"/>
  <c r="AW12" i="121"/>
  <c r="AW10" i="121"/>
  <c r="AW7" i="121"/>
  <c r="AW8" i="121"/>
  <c r="AV6" i="121"/>
  <c r="AV11" i="121"/>
  <c r="AV12" i="121"/>
  <c r="AV10" i="121"/>
  <c r="AV7" i="121"/>
  <c r="AV8" i="121"/>
  <c r="AU11" i="121"/>
  <c r="AU12" i="121"/>
  <c r="AU10" i="121"/>
  <c r="AU7" i="121"/>
  <c r="AU8" i="121"/>
  <c r="AU6" i="121"/>
  <c r="AQ11" i="121"/>
  <c r="AQ12" i="121"/>
  <c r="AQ10" i="121"/>
  <c r="AQ7" i="121"/>
  <c r="AQ8" i="121"/>
  <c r="AQ6" i="121"/>
  <c r="AP11" i="121"/>
  <c r="AP12" i="121"/>
  <c r="AP10" i="121"/>
  <c r="AP7" i="121"/>
  <c r="AP8" i="121"/>
  <c r="AP6" i="121"/>
  <c r="AO11" i="121"/>
  <c r="AO12" i="121"/>
  <c r="AO10" i="121"/>
  <c r="AO7" i="121"/>
  <c r="AO8" i="121"/>
  <c r="AO6" i="121"/>
  <c r="AN11" i="121"/>
  <c r="AN12" i="121"/>
  <c r="AN10" i="121"/>
  <c r="AN7" i="121"/>
  <c r="AN8" i="121"/>
  <c r="AN6" i="121"/>
  <c r="AM11" i="121"/>
  <c r="AM12" i="121"/>
  <c r="AM10" i="121"/>
  <c r="AM7" i="121"/>
  <c r="AM8" i="121"/>
  <c r="AM6" i="121"/>
  <c r="AI11" i="121"/>
  <c r="AI12" i="121"/>
  <c r="AI10" i="121"/>
  <c r="AI7" i="121"/>
  <c r="AI8" i="121"/>
  <c r="AI6" i="121"/>
  <c r="AG11" i="121"/>
  <c r="AG12" i="121"/>
  <c r="AG10" i="121"/>
  <c r="AG7" i="121"/>
  <c r="AG8" i="121"/>
  <c r="AG6" i="121"/>
  <c r="AH11" i="121"/>
  <c r="AH12" i="121"/>
  <c r="AH10" i="121"/>
  <c r="AH7" i="121"/>
  <c r="AH8" i="121"/>
  <c r="AH6" i="121"/>
  <c r="AF11" i="121"/>
  <c r="AF12" i="121"/>
  <c r="AF10" i="121"/>
  <c r="AF7" i="121"/>
  <c r="AF8" i="121"/>
  <c r="AF6" i="121"/>
  <c r="AE11" i="121"/>
  <c r="AE12" i="121"/>
  <c r="AE10" i="121"/>
  <c r="AE7" i="121"/>
  <c r="AE8" i="121"/>
  <c r="AE6" i="121"/>
  <c r="AD11" i="121"/>
  <c r="AD12" i="121"/>
  <c r="AD10" i="121"/>
  <c r="AD8" i="121"/>
  <c r="AD7" i="121"/>
  <c r="AD6" i="121"/>
  <c r="Y101" i="259" l="1"/>
  <c r="AJ7" i="121"/>
  <c r="AJ12" i="121"/>
  <c r="AJ8" i="121"/>
  <c r="AJ10" i="121"/>
  <c r="AJ11" i="121"/>
  <c r="AJ6" i="121"/>
  <c r="BA13" i="121"/>
  <c r="BA9" i="121"/>
  <c r="AS13" i="121"/>
  <c r="T9" i="121"/>
  <c r="AS9" i="121"/>
  <c r="T13" i="121"/>
  <c r="AK13" i="121"/>
  <c r="AK9" i="121"/>
  <c r="AB13" i="121"/>
  <c r="AB9" i="121"/>
  <c r="AZ11" i="121"/>
  <c r="AZ10" i="121"/>
  <c r="AV9" i="121"/>
  <c r="AW13" i="121"/>
  <c r="AZ7" i="121"/>
  <c r="AZ6" i="121"/>
  <c r="AV13" i="121"/>
  <c r="AW9" i="121"/>
  <c r="AX13" i="121"/>
  <c r="AY13" i="121"/>
  <c r="AY9" i="121"/>
  <c r="AR11" i="121"/>
  <c r="AX9" i="121"/>
  <c r="AZ12" i="121"/>
  <c r="AZ8" i="121"/>
  <c r="AU13" i="121"/>
  <c r="AU9" i="121"/>
  <c r="AR8" i="121"/>
  <c r="AR6" i="121"/>
  <c r="AR10" i="121"/>
  <c r="AR7" i="121"/>
  <c r="AR12" i="121"/>
  <c r="AP13" i="121"/>
  <c r="AO13" i="121"/>
  <c r="AM9" i="121"/>
  <c r="AN9" i="121"/>
  <c r="AM13" i="121"/>
  <c r="AG13" i="121"/>
  <c r="AG9" i="121"/>
  <c r="AQ13" i="121"/>
  <c r="AP9" i="121"/>
  <c r="AO9" i="121"/>
  <c r="AQ9" i="121"/>
  <c r="AN13" i="121"/>
  <c r="AS14" i="121" l="1"/>
  <c r="BA14" i="121"/>
  <c r="T14" i="121"/>
  <c r="AK14" i="121"/>
  <c r="AV14" i="121"/>
  <c r="AB14" i="121"/>
  <c r="AZ13" i="121"/>
  <c r="AX14" i="121"/>
  <c r="AY14" i="121"/>
  <c r="AP14" i="121"/>
  <c r="AR9" i="121"/>
  <c r="AW14" i="121"/>
  <c r="AR13" i="121"/>
  <c r="AZ9" i="121"/>
  <c r="AZ14" i="121" s="1"/>
  <c r="AU14" i="121"/>
  <c r="AQ14" i="121"/>
  <c r="AO14" i="121"/>
  <c r="AN14" i="121"/>
  <c r="AM14" i="121"/>
  <c r="AG14" i="121"/>
  <c r="AH9" i="121"/>
  <c r="AI13" i="121"/>
  <c r="AF9" i="121"/>
  <c r="AH13" i="121"/>
  <c r="AE13" i="121"/>
  <c r="AE9" i="121"/>
  <c r="AF13" i="121"/>
  <c r="AI9" i="121"/>
  <c r="AD13" i="121"/>
  <c r="AD9" i="121"/>
  <c r="BD6" i="259"/>
  <c r="BE6" i="259"/>
  <c r="BD7" i="259"/>
  <c r="BE7" i="259"/>
  <c r="BD8" i="259"/>
  <c r="BE8" i="259"/>
  <c r="BD9" i="259"/>
  <c r="BE9" i="259"/>
  <c r="BD10" i="259"/>
  <c r="BE10" i="259"/>
  <c r="BD11" i="259"/>
  <c r="BE11" i="259"/>
  <c r="BD12" i="259"/>
  <c r="BE12" i="259"/>
  <c r="BD13" i="259"/>
  <c r="BE13" i="259"/>
  <c r="BD14" i="259"/>
  <c r="BE14" i="259"/>
  <c r="BD15" i="259"/>
  <c r="BE15" i="259"/>
  <c r="BD16" i="259"/>
  <c r="BE16" i="259"/>
  <c r="BD22" i="259"/>
  <c r="BE22" i="259"/>
  <c r="BD23" i="259"/>
  <c r="BE23" i="259"/>
  <c r="BD26" i="259"/>
  <c r="BE26" i="259"/>
  <c r="BD27" i="259"/>
  <c r="BE27" i="259"/>
  <c r="BD29" i="259"/>
  <c r="BE29" i="259"/>
  <c r="BD30" i="259"/>
  <c r="BE30" i="259"/>
  <c r="BD32" i="259"/>
  <c r="BE32" i="259"/>
  <c r="BD33" i="259"/>
  <c r="BE33" i="259"/>
  <c r="BD35" i="259"/>
  <c r="BE35" i="259"/>
  <c r="BD36" i="259"/>
  <c r="BE36" i="259"/>
  <c r="BD37" i="259"/>
  <c r="BE37" i="259"/>
  <c r="BD38" i="259"/>
  <c r="BE38" i="259"/>
  <c r="BD39" i="259"/>
  <c r="BE39" i="259"/>
  <c r="BD40" i="259"/>
  <c r="BE40" i="259"/>
  <c r="BD41" i="259"/>
  <c r="BE41" i="259"/>
  <c r="BD42" i="259"/>
  <c r="BE42" i="259"/>
  <c r="BD43" i="259"/>
  <c r="BE43" i="259"/>
  <c r="BD44" i="259"/>
  <c r="BE44" i="259"/>
  <c r="BD45" i="259"/>
  <c r="BE45" i="259"/>
  <c r="BD46" i="259"/>
  <c r="BE46" i="259"/>
  <c r="BD47" i="259"/>
  <c r="BE47" i="259"/>
  <c r="BD48" i="259"/>
  <c r="BE48" i="259"/>
  <c r="BD49" i="259"/>
  <c r="BE49" i="259"/>
  <c r="BD50" i="259"/>
  <c r="BE50" i="259"/>
  <c r="BD51" i="259"/>
  <c r="BE51" i="259"/>
  <c r="BD52" i="259"/>
  <c r="BE52" i="259"/>
  <c r="BD53" i="259"/>
  <c r="BE53" i="259"/>
  <c r="BD54" i="259"/>
  <c r="BE54" i="259"/>
  <c r="BD55" i="259"/>
  <c r="BE55" i="259"/>
  <c r="BD56" i="259"/>
  <c r="BE56" i="259"/>
  <c r="BD57" i="259"/>
  <c r="BE57" i="259"/>
  <c r="BD58" i="259"/>
  <c r="BE58" i="259"/>
  <c r="BD59" i="259"/>
  <c r="BE59" i="259"/>
  <c r="BD60" i="259"/>
  <c r="BE60" i="259"/>
  <c r="BD61" i="259"/>
  <c r="BE61" i="259"/>
  <c r="BD62" i="259"/>
  <c r="BE62" i="259"/>
  <c r="BD63" i="259"/>
  <c r="BE63" i="259"/>
  <c r="BD64" i="259"/>
  <c r="BE64" i="259"/>
  <c r="BD66" i="259"/>
  <c r="BE66" i="259"/>
  <c r="BD68" i="259"/>
  <c r="BE68" i="259"/>
  <c r="BD69" i="259"/>
  <c r="BE69" i="259"/>
  <c r="BD70" i="259"/>
  <c r="BE70" i="259"/>
  <c r="BD71" i="259"/>
  <c r="BE71" i="259"/>
  <c r="BD72" i="259"/>
  <c r="BE72" i="259"/>
  <c r="BD73" i="259"/>
  <c r="BE73" i="259"/>
  <c r="BD74" i="259"/>
  <c r="BE74" i="259"/>
  <c r="BD76" i="259"/>
  <c r="BE76" i="259"/>
  <c r="BD77" i="259"/>
  <c r="BE77" i="259"/>
  <c r="BD81" i="259"/>
  <c r="BE81" i="259"/>
  <c r="BD83" i="259"/>
  <c r="BE83" i="259"/>
  <c r="BD85" i="259"/>
  <c r="BE85" i="259"/>
  <c r="BD86" i="259"/>
  <c r="BE86" i="259"/>
  <c r="BD87" i="259"/>
  <c r="BE87" i="259"/>
  <c r="BD88" i="259"/>
  <c r="BE88" i="259"/>
  <c r="BD89" i="259"/>
  <c r="BE89" i="259"/>
  <c r="BD90" i="259"/>
  <c r="BE90" i="259"/>
  <c r="BD91" i="259"/>
  <c r="BE91" i="259"/>
  <c r="BD93" i="259"/>
  <c r="BD92" i="259" s="1"/>
  <c r="BE93" i="259"/>
  <c r="BE92" i="259" s="1"/>
  <c r="BD96" i="259"/>
  <c r="BE96" i="259"/>
  <c r="BD97" i="259"/>
  <c r="BE97" i="259"/>
  <c r="BD98" i="259"/>
  <c r="BE98" i="259"/>
  <c r="BD99" i="259"/>
  <c r="BE99" i="259"/>
  <c r="BD100" i="259"/>
  <c r="BE100" i="259"/>
  <c r="BD102" i="259"/>
  <c r="BE102" i="259"/>
  <c r="BD103" i="259"/>
  <c r="BE103" i="259"/>
  <c r="BD105" i="259"/>
  <c r="BE105" i="259"/>
  <c r="BD106" i="259"/>
  <c r="BE106" i="259"/>
  <c r="BD107" i="259"/>
  <c r="BE107" i="259"/>
  <c r="BD108" i="259"/>
  <c r="BE108" i="259"/>
  <c r="BD109" i="259"/>
  <c r="BE109" i="259"/>
  <c r="BD110" i="259"/>
  <c r="BE110" i="259"/>
  <c r="BD112" i="259"/>
  <c r="BE112" i="259"/>
  <c r="BD113" i="259"/>
  <c r="BE113" i="259"/>
  <c r="BD114" i="259"/>
  <c r="BE114" i="259"/>
  <c r="BD115" i="259"/>
  <c r="BE115" i="259"/>
  <c r="BD116" i="259"/>
  <c r="BE116" i="259"/>
  <c r="BD117" i="259"/>
  <c r="BE117" i="259"/>
  <c r="BD118" i="259"/>
  <c r="BE118" i="259"/>
  <c r="BD119" i="259"/>
  <c r="BE119" i="259"/>
  <c r="BD120" i="259"/>
  <c r="BE120" i="259"/>
  <c r="BD121" i="259"/>
  <c r="BE121" i="259"/>
  <c r="BD122" i="259"/>
  <c r="BE122" i="259"/>
  <c r="BD123" i="259"/>
  <c r="BE123" i="259"/>
  <c r="BD124" i="259"/>
  <c r="BE124" i="259"/>
  <c r="BD125" i="259"/>
  <c r="BE125" i="259"/>
  <c r="BD126" i="259"/>
  <c r="BE126" i="259"/>
  <c r="BD128" i="259"/>
  <c r="BE128" i="259"/>
  <c r="BD129" i="259"/>
  <c r="BE129" i="259"/>
  <c r="BD131" i="259"/>
  <c r="BE131" i="259"/>
  <c r="BD132" i="259"/>
  <c r="BE132" i="259"/>
  <c r="BD133" i="259"/>
  <c r="BE133" i="259"/>
  <c r="BD135" i="259"/>
  <c r="BE135" i="259"/>
  <c r="BD136" i="259"/>
  <c r="BE136" i="259"/>
  <c r="BD138" i="259"/>
  <c r="BD137" i="259" s="1"/>
  <c r="BE138" i="259"/>
  <c r="BE137" i="259" s="1"/>
  <c r="BD140" i="259"/>
  <c r="BD139" i="259" s="1"/>
  <c r="BE140" i="259"/>
  <c r="BE139" i="259" s="1"/>
  <c r="BD142" i="259"/>
  <c r="BD141" i="259" s="1"/>
  <c r="BE142" i="259"/>
  <c r="BE141" i="259" s="1"/>
  <c r="F64" i="259"/>
  <c r="G64" i="259"/>
  <c r="H64" i="259"/>
  <c r="I64" i="259"/>
  <c r="J64" i="259"/>
  <c r="K64" i="259"/>
  <c r="M64" i="259"/>
  <c r="N64" i="259"/>
  <c r="O64" i="259"/>
  <c r="Q64" i="259"/>
  <c r="R64" i="259"/>
  <c r="S64" i="259"/>
  <c r="U64" i="259"/>
  <c r="V64" i="259"/>
  <c r="W64" i="259"/>
  <c r="Z64" i="259"/>
  <c r="AA64" i="259"/>
  <c r="AB64" i="259"/>
  <c r="AC64" i="259"/>
  <c r="AD64" i="259"/>
  <c r="AE64" i="259"/>
  <c r="AF64" i="259"/>
  <c r="AQ64" i="259"/>
  <c r="AR64" i="259"/>
  <c r="AI64" i="259" s="1"/>
  <c r="AS64" i="259"/>
  <c r="AJ64" i="259" s="1"/>
  <c r="AT64" i="259"/>
  <c r="AK64" i="259" s="1"/>
  <c r="AU64" i="259"/>
  <c r="AL64" i="259" s="1"/>
  <c r="AV64" i="259"/>
  <c r="AM64" i="259" s="1"/>
  <c r="AW64" i="259"/>
  <c r="AN64" i="259" s="1"/>
  <c r="AX64" i="259"/>
  <c r="AO64" i="259" s="1"/>
  <c r="AY64" i="259"/>
  <c r="AP64" i="259" s="1"/>
  <c r="AZ64" i="259"/>
  <c r="BA64" i="259"/>
  <c r="BB64" i="259"/>
  <c r="BC64" i="259"/>
  <c r="BI64" i="259"/>
  <c r="BJ64" i="259"/>
  <c r="BK64" i="259"/>
  <c r="BL64" i="259"/>
  <c r="BM64" i="259"/>
  <c r="BS11" i="121"/>
  <c r="BS12" i="121"/>
  <c r="BS10" i="121"/>
  <c r="BR11" i="121"/>
  <c r="BR12" i="121"/>
  <c r="BR10" i="121"/>
  <c r="BR7" i="121"/>
  <c r="BS7" i="121"/>
  <c r="BR8" i="121"/>
  <c r="BS8" i="121"/>
  <c r="BS6" i="121"/>
  <c r="BR6" i="121"/>
  <c r="BP6" i="121"/>
  <c r="BM11" i="121"/>
  <c r="BM12" i="121"/>
  <c r="BM10" i="121"/>
  <c r="BM7" i="121"/>
  <c r="BM8" i="121"/>
  <c r="BM6" i="121"/>
  <c r="BL11" i="121"/>
  <c r="BL12" i="121"/>
  <c r="BJ11" i="121"/>
  <c r="BJ12" i="121"/>
  <c r="BL10" i="121"/>
  <c r="BJ10" i="121"/>
  <c r="BL7" i="121"/>
  <c r="BL8" i="121"/>
  <c r="BJ7" i="121"/>
  <c r="BJ8" i="121"/>
  <c r="BL6" i="121"/>
  <c r="BJ6" i="121"/>
  <c r="BT12" i="121"/>
  <c r="BT11" i="121"/>
  <c r="BT8" i="121"/>
  <c r="BT7" i="121"/>
  <c r="BT6" i="121"/>
  <c r="BN12" i="121"/>
  <c r="BN11" i="121"/>
  <c r="BN8" i="121"/>
  <c r="BN7" i="121"/>
  <c r="BN6" i="121"/>
  <c r="AG64" i="259" l="1"/>
  <c r="BE21" i="259"/>
  <c r="BD21" i="259"/>
  <c r="BE5" i="259"/>
  <c r="BD5" i="259"/>
  <c r="AR14" i="121"/>
  <c r="AI14" i="121"/>
  <c r="AH64" i="259"/>
  <c r="AH14" i="121"/>
  <c r="AF14" i="121"/>
  <c r="AD14" i="121"/>
  <c r="AE14" i="121"/>
  <c r="BE134" i="259"/>
  <c r="BD34" i="259"/>
  <c r="BE34" i="259"/>
  <c r="L64" i="259"/>
  <c r="BE84" i="259"/>
  <c r="BE31" i="259"/>
  <c r="BE127" i="259"/>
  <c r="BD84" i="259"/>
  <c r="T64" i="259"/>
  <c r="BE111" i="259"/>
  <c r="BE104" i="259" s="1"/>
  <c r="BE25" i="259"/>
  <c r="BE80" i="259"/>
  <c r="BE28" i="259"/>
  <c r="BE130" i="259"/>
  <c r="BE95" i="259"/>
  <c r="BD134" i="259"/>
  <c r="BD31" i="259"/>
  <c r="BD127" i="259"/>
  <c r="BD25" i="259"/>
  <c r="BD80" i="259"/>
  <c r="BD111" i="259"/>
  <c r="BD104" i="259" s="1"/>
  <c r="BD130" i="259"/>
  <c r="BD95" i="259"/>
  <c r="BD28" i="259"/>
  <c r="P64" i="259"/>
  <c r="X64" i="259"/>
  <c r="BK13" i="121"/>
  <c r="BS9" i="121"/>
  <c r="BS13" i="121"/>
  <c r="BR9" i="121"/>
  <c r="BM13" i="121"/>
  <c r="BL13" i="121"/>
  <c r="BL9" i="121"/>
  <c r="BP13" i="121"/>
  <c r="BM9" i="121"/>
  <c r="BR13" i="121"/>
  <c r="BN9" i="121"/>
  <c r="BJ9" i="121"/>
  <c r="BP9" i="121"/>
  <c r="BJ13" i="121"/>
  <c r="BQ13" i="121"/>
  <c r="BT9" i="121"/>
  <c r="BQ9" i="121"/>
  <c r="BT10" i="121"/>
  <c r="BT13" i="121" s="1"/>
  <c r="BK9" i="121"/>
  <c r="BN10" i="121"/>
  <c r="BN13" i="121" s="1"/>
  <c r="BD67" i="259" l="1"/>
  <c r="BE67" i="259"/>
  <c r="BE20" i="259"/>
  <c r="BN14" i="121"/>
  <c r="Y64" i="259"/>
  <c r="BD20" i="259"/>
  <c r="BK14" i="121"/>
  <c r="BM14" i="121"/>
  <c r="BS14" i="121"/>
  <c r="BR14" i="121"/>
  <c r="BL14" i="121"/>
  <c r="BP14" i="121"/>
  <c r="BT14" i="121"/>
  <c r="BQ14" i="121"/>
  <c r="BJ14" i="121"/>
  <c r="BU53" i="259"/>
  <c r="BT53" i="259"/>
  <c r="BS53" i="259"/>
  <c r="BR53" i="259"/>
  <c r="BQ53" i="259"/>
  <c r="BP53" i="259"/>
  <c r="BO53" i="259"/>
  <c r="BN53" i="259"/>
  <c r="BL53" i="259"/>
  <c r="BK53" i="259"/>
  <c r="BJ53" i="259"/>
  <c r="BI53" i="259"/>
  <c r="BC53" i="259"/>
  <c r="BB53" i="259"/>
  <c r="BA53" i="259"/>
  <c r="AZ53" i="259"/>
  <c r="AY53" i="259"/>
  <c r="AP53" i="259" s="1"/>
  <c r="AX53" i="259"/>
  <c r="AO53" i="259" s="1"/>
  <c r="AW53" i="259"/>
  <c r="AN53" i="259" s="1"/>
  <c r="AV53" i="259"/>
  <c r="AM53" i="259" s="1"/>
  <c r="AU53" i="259"/>
  <c r="AL53" i="259" s="1"/>
  <c r="AT53" i="259"/>
  <c r="AK53" i="259" s="1"/>
  <c r="AS53" i="259"/>
  <c r="AJ53" i="259" s="1"/>
  <c r="AR53" i="259"/>
  <c r="AI53" i="259" s="1"/>
  <c r="AQ53" i="259"/>
  <c r="AF53" i="259"/>
  <c r="AE53" i="259"/>
  <c r="AD53" i="259"/>
  <c r="AC53" i="259"/>
  <c r="AB53" i="259"/>
  <c r="AA53" i="259"/>
  <c r="Z53" i="259"/>
  <c r="W53" i="259"/>
  <c r="V53" i="259"/>
  <c r="U53" i="259"/>
  <c r="S53" i="259"/>
  <c r="R53" i="259"/>
  <c r="Q53" i="259"/>
  <c r="O53" i="259"/>
  <c r="N53" i="259"/>
  <c r="M53" i="259"/>
  <c r="K53" i="259"/>
  <c r="J53" i="259"/>
  <c r="I53" i="259"/>
  <c r="H53" i="259"/>
  <c r="G53" i="259"/>
  <c r="F53" i="259"/>
  <c r="V12" i="121"/>
  <c r="V11" i="121"/>
  <c r="V10" i="121"/>
  <c r="V8" i="121"/>
  <c r="V7" i="121"/>
  <c r="V6" i="121"/>
  <c r="W12" i="121"/>
  <c r="W11" i="121"/>
  <c r="W10" i="121"/>
  <c r="W8" i="121"/>
  <c r="W7" i="121"/>
  <c r="W6" i="121"/>
  <c r="X12" i="121"/>
  <c r="X11" i="121"/>
  <c r="X10" i="121"/>
  <c r="X8" i="121"/>
  <c r="X7" i="121"/>
  <c r="X6" i="121"/>
  <c r="Z12" i="121"/>
  <c r="Y12" i="121"/>
  <c r="Z11" i="121"/>
  <c r="Y11" i="121"/>
  <c r="Z10" i="121"/>
  <c r="Y10" i="121"/>
  <c r="Z8" i="121"/>
  <c r="Y8" i="121"/>
  <c r="Z7" i="121"/>
  <c r="Y7" i="121"/>
  <c r="Z6" i="121"/>
  <c r="Y6" i="121"/>
  <c r="AG53" i="259" l="1"/>
  <c r="AH53" i="259"/>
  <c r="BD143" i="259"/>
  <c r="BD4" i="259" s="1"/>
  <c r="BE143" i="259"/>
  <c r="BE4" i="259" s="1"/>
  <c r="T53" i="259"/>
  <c r="BM53" i="259"/>
  <c r="X53" i="259"/>
  <c r="P53" i="259"/>
  <c r="L53" i="259"/>
  <c r="AA6" i="121"/>
  <c r="AA10" i="121"/>
  <c r="AA7" i="121"/>
  <c r="AA8" i="121"/>
  <c r="AA11" i="121"/>
  <c r="W13" i="121"/>
  <c r="AA12" i="121"/>
  <c r="W9" i="121"/>
  <c r="Z13" i="121"/>
  <c r="X13" i="121"/>
  <c r="V9" i="121"/>
  <c r="V13" i="121"/>
  <c r="Z9" i="121"/>
  <c r="Y9" i="121"/>
  <c r="Y13" i="121"/>
  <c r="X9" i="121"/>
  <c r="Y53" i="259" l="1"/>
  <c r="W14" i="121"/>
  <c r="Z14" i="121"/>
  <c r="V14" i="121"/>
  <c r="X14" i="121"/>
  <c r="Y14" i="121"/>
  <c r="R12" i="121" l="1"/>
  <c r="Q12" i="121"/>
  <c r="P12" i="121"/>
  <c r="O12" i="121"/>
  <c r="R11" i="121"/>
  <c r="Q11" i="121"/>
  <c r="P11" i="121"/>
  <c r="O11" i="121"/>
  <c r="R10" i="121"/>
  <c r="Q10" i="121"/>
  <c r="P10" i="121"/>
  <c r="O10" i="121"/>
  <c r="R8" i="121"/>
  <c r="Q8" i="121"/>
  <c r="P8" i="121"/>
  <c r="O8" i="121"/>
  <c r="R7" i="121"/>
  <c r="Q7" i="121"/>
  <c r="P7" i="121"/>
  <c r="O7" i="121"/>
  <c r="R6" i="121"/>
  <c r="Q6" i="121"/>
  <c r="P6" i="121"/>
  <c r="O6" i="121"/>
  <c r="S7" i="121" l="1"/>
  <c r="S10" i="121"/>
  <c r="S12" i="121"/>
  <c r="S6" i="121"/>
  <c r="S8" i="121"/>
  <c r="S11" i="121"/>
  <c r="O13" i="121" l="1"/>
  <c r="P13" i="121"/>
  <c r="O9" i="121"/>
  <c r="P9" i="121"/>
  <c r="P14" i="121" l="1"/>
  <c r="O14" i="121"/>
  <c r="BG12" i="121" l="1"/>
  <c r="I12" i="121" s="1"/>
  <c r="BF12" i="121"/>
  <c r="H12" i="121" s="1"/>
  <c r="BH12" i="121"/>
  <c r="G12" i="121" s="1"/>
  <c r="BD12" i="121"/>
  <c r="BG11" i="121"/>
  <c r="I11" i="121" s="1"/>
  <c r="BF11" i="121"/>
  <c r="H11" i="121" s="1"/>
  <c r="BD11" i="121"/>
  <c r="BG10" i="121"/>
  <c r="I10" i="121" s="1"/>
  <c r="BF10" i="121"/>
  <c r="H10" i="121" s="1"/>
  <c r="BD10" i="121"/>
  <c r="BG8" i="121"/>
  <c r="I8" i="121" s="1"/>
  <c r="BF8" i="121"/>
  <c r="H8" i="121" s="1"/>
  <c r="BH8" i="121"/>
  <c r="G8" i="121" s="1"/>
  <c r="BD8" i="121"/>
  <c r="BG7" i="121"/>
  <c r="I7" i="121" s="1"/>
  <c r="BF7" i="121"/>
  <c r="H7" i="121" s="1"/>
  <c r="BH7" i="121"/>
  <c r="G7" i="121" s="1"/>
  <c r="BD7" i="121"/>
  <c r="BG6" i="121"/>
  <c r="I6" i="121" s="1"/>
  <c r="BF6" i="121"/>
  <c r="H6" i="121" s="1"/>
  <c r="BD6" i="121"/>
  <c r="BF13" i="121" l="1"/>
  <c r="BG13" i="121"/>
  <c r="BF9" i="121"/>
  <c r="BE9" i="121"/>
  <c r="BE13" i="121"/>
  <c r="BG9" i="121"/>
  <c r="BD9" i="121"/>
  <c r="BD13" i="121"/>
  <c r="BH11" i="121"/>
  <c r="G11" i="121" s="1"/>
  <c r="BH6" i="121"/>
  <c r="G6" i="121" s="1"/>
  <c r="BH10" i="121"/>
  <c r="G10" i="121" s="1"/>
  <c r="BH9" i="121" l="1"/>
  <c r="H9" i="121"/>
  <c r="H13" i="121"/>
  <c r="AJ13" i="121"/>
  <c r="AJ9" i="121"/>
  <c r="BF14" i="121"/>
  <c r="BG14" i="121"/>
  <c r="BE14" i="121"/>
  <c r="BH13" i="121"/>
  <c r="BD14" i="121"/>
  <c r="BH14" i="121" l="1"/>
  <c r="H14" i="121"/>
  <c r="AJ14" i="121"/>
  <c r="AA13" i="121" l="1"/>
  <c r="AA9" i="121"/>
  <c r="AA14" i="121" l="1"/>
  <c r="BU59" i="259" l="1"/>
  <c r="BT59" i="259"/>
  <c r="BS59" i="259"/>
  <c r="BR59" i="259"/>
  <c r="BQ59" i="259"/>
  <c r="BP59" i="259"/>
  <c r="BO59" i="259"/>
  <c r="BN59" i="259"/>
  <c r="BL59" i="259"/>
  <c r="BK59" i="259"/>
  <c r="BJ59" i="259"/>
  <c r="BI59" i="259"/>
  <c r="BC59" i="259"/>
  <c r="BB59" i="259"/>
  <c r="BA59" i="259"/>
  <c r="AZ59" i="259"/>
  <c r="AY59" i="259"/>
  <c r="AP59" i="259" s="1"/>
  <c r="AX59" i="259"/>
  <c r="AO59" i="259" s="1"/>
  <c r="AW59" i="259"/>
  <c r="AN59" i="259" s="1"/>
  <c r="AV59" i="259"/>
  <c r="AM59" i="259" s="1"/>
  <c r="AU59" i="259"/>
  <c r="AL59" i="259" s="1"/>
  <c r="AT59" i="259"/>
  <c r="AK59" i="259" s="1"/>
  <c r="AS59" i="259"/>
  <c r="AJ59" i="259" s="1"/>
  <c r="AR59" i="259"/>
  <c r="AI59" i="259" s="1"/>
  <c r="AQ59" i="259"/>
  <c r="AF59" i="259"/>
  <c r="AE59" i="259"/>
  <c r="AD59" i="259"/>
  <c r="AC59" i="259"/>
  <c r="AB59" i="259"/>
  <c r="AA59" i="259"/>
  <c r="Z59" i="259"/>
  <c r="W59" i="259"/>
  <c r="V59" i="259"/>
  <c r="U59" i="259"/>
  <c r="S59" i="259"/>
  <c r="R59" i="259"/>
  <c r="Q59" i="259"/>
  <c r="O59" i="259"/>
  <c r="N59" i="259"/>
  <c r="M59" i="259"/>
  <c r="K59" i="259"/>
  <c r="J59" i="259"/>
  <c r="I59" i="259"/>
  <c r="H59" i="259"/>
  <c r="G59" i="259"/>
  <c r="F59" i="259"/>
  <c r="AG59" i="259" l="1"/>
  <c r="AH59" i="259"/>
  <c r="L59" i="259"/>
  <c r="T59" i="259"/>
  <c r="P59" i="259"/>
  <c r="BM59" i="259"/>
  <c r="X59" i="259"/>
  <c r="Y59" i="259" l="1"/>
  <c r="D276" i="201" l="1"/>
  <c r="E276" i="201"/>
  <c r="F276" i="201"/>
  <c r="G276" i="201"/>
  <c r="H276" i="201"/>
  <c r="I276" i="201"/>
  <c r="D275" i="201"/>
  <c r="E275" i="201"/>
  <c r="F275" i="201"/>
  <c r="G275" i="201"/>
  <c r="H275" i="201"/>
  <c r="I275" i="201"/>
  <c r="D3" i="201"/>
  <c r="D4" i="201"/>
  <c r="D5" i="201"/>
  <c r="D6" i="201"/>
  <c r="D7" i="201"/>
  <c r="D8" i="201"/>
  <c r="D9" i="201"/>
  <c r="D10" i="201"/>
  <c r="D11" i="201"/>
  <c r="D12" i="201"/>
  <c r="D13" i="201"/>
  <c r="D14" i="201"/>
  <c r="D15" i="201"/>
  <c r="D16" i="201"/>
  <c r="D17" i="201"/>
  <c r="D18" i="201"/>
  <c r="D19" i="201"/>
  <c r="D20" i="201"/>
  <c r="D21" i="201"/>
  <c r="D22" i="201"/>
  <c r="D23" i="201"/>
  <c r="D24" i="201"/>
  <c r="D25" i="201"/>
  <c r="D26" i="201"/>
  <c r="D27" i="201"/>
  <c r="D28" i="201"/>
  <c r="D29" i="201"/>
  <c r="D30" i="201"/>
  <c r="D31" i="201"/>
  <c r="D32" i="201"/>
  <c r="D33" i="201"/>
  <c r="D34" i="201"/>
  <c r="D35" i="201"/>
  <c r="D36" i="201"/>
  <c r="D37" i="201"/>
  <c r="D38" i="201"/>
  <c r="D39" i="201"/>
  <c r="D40" i="201"/>
  <c r="D41" i="201"/>
  <c r="D42" i="201"/>
  <c r="D43" i="201"/>
  <c r="D44" i="201"/>
  <c r="D45" i="201"/>
  <c r="D46" i="201"/>
  <c r="D47" i="201"/>
  <c r="D48" i="201"/>
  <c r="D49" i="201"/>
  <c r="D50" i="201"/>
  <c r="D51" i="201"/>
  <c r="D52" i="201"/>
  <c r="D53" i="201"/>
  <c r="D54" i="201"/>
  <c r="D55" i="201"/>
  <c r="D56" i="201"/>
  <c r="D57" i="201"/>
  <c r="D58" i="201"/>
  <c r="D59" i="201"/>
  <c r="D60" i="201"/>
  <c r="D61" i="201"/>
  <c r="D62" i="201"/>
  <c r="D63" i="201"/>
  <c r="D64" i="201"/>
  <c r="D65" i="201"/>
  <c r="D66" i="201"/>
  <c r="D67" i="201"/>
  <c r="D68" i="201"/>
  <c r="D69" i="201"/>
  <c r="D70" i="201"/>
  <c r="D71" i="201"/>
  <c r="D72" i="201"/>
  <c r="D73" i="201"/>
  <c r="D74" i="201"/>
  <c r="D75" i="201"/>
  <c r="D76" i="201"/>
  <c r="D77" i="201"/>
  <c r="D78" i="201"/>
  <c r="D79" i="201"/>
  <c r="D80" i="201"/>
  <c r="D81" i="201"/>
  <c r="D82" i="201"/>
  <c r="D83" i="201"/>
  <c r="D84" i="201"/>
  <c r="D85" i="201"/>
  <c r="D86" i="201"/>
  <c r="D87" i="201"/>
  <c r="D88" i="201"/>
  <c r="D89" i="201"/>
  <c r="D90" i="201"/>
  <c r="D91" i="201"/>
  <c r="D92" i="201"/>
  <c r="D93" i="201"/>
  <c r="D94" i="201"/>
  <c r="D95" i="201"/>
  <c r="D96" i="201"/>
  <c r="D97" i="201"/>
  <c r="D98" i="201"/>
  <c r="D99" i="201"/>
  <c r="D100" i="201"/>
  <c r="D101" i="201"/>
  <c r="D102" i="201"/>
  <c r="D103" i="201"/>
  <c r="D104" i="201"/>
  <c r="D105" i="201"/>
  <c r="D106" i="201"/>
  <c r="D107" i="201"/>
  <c r="D108" i="201"/>
  <c r="D109" i="201"/>
  <c r="D110" i="201"/>
  <c r="D111" i="201"/>
  <c r="D112" i="201"/>
  <c r="D113" i="201"/>
  <c r="D114" i="201"/>
  <c r="D115" i="201"/>
  <c r="D116" i="201"/>
  <c r="D117" i="201"/>
  <c r="D118" i="201"/>
  <c r="D119" i="201"/>
  <c r="D120" i="201"/>
  <c r="D121" i="201"/>
  <c r="D122" i="201"/>
  <c r="D123" i="201"/>
  <c r="D124" i="201"/>
  <c r="D125" i="201"/>
  <c r="D126" i="201"/>
  <c r="D127" i="201"/>
  <c r="D128" i="201"/>
  <c r="D129" i="201"/>
  <c r="D130" i="201"/>
  <c r="D131" i="201"/>
  <c r="D132" i="201"/>
  <c r="D133" i="201"/>
  <c r="D134" i="201"/>
  <c r="D135" i="201"/>
  <c r="D136" i="201"/>
  <c r="D137" i="201"/>
  <c r="D138" i="201"/>
  <c r="D139" i="201"/>
  <c r="D140" i="201"/>
  <c r="D141" i="201"/>
  <c r="D142" i="201"/>
  <c r="D143" i="201"/>
  <c r="D144" i="201"/>
  <c r="D145" i="201"/>
  <c r="D146" i="201"/>
  <c r="D147" i="201"/>
  <c r="D148" i="201"/>
  <c r="D149" i="201"/>
  <c r="D150" i="201"/>
  <c r="D151" i="201"/>
  <c r="D152" i="201"/>
  <c r="D153" i="201"/>
  <c r="D154" i="201"/>
  <c r="D155" i="201"/>
  <c r="D156" i="201"/>
  <c r="D157" i="201"/>
  <c r="D158" i="201"/>
  <c r="D159" i="201"/>
  <c r="D160" i="201"/>
  <c r="D161" i="201"/>
  <c r="D162" i="201"/>
  <c r="D163" i="201"/>
  <c r="D164" i="201"/>
  <c r="D165" i="201"/>
  <c r="D166" i="201"/>
  <c r="D167" i="201"/>
  <c r="D168" i="201"/>
  <c r="D169" i="201"/>
  <c r="D170" i="201"/>
  <c r="D171" i="201"/>
  <c r="D172" i="201"/>
  <c r="D173" i="201"/>
  <c r="D174" i="201"/>
  <c r="D175" i="201"/>
  <c r="D176" i="201"/>
  <c r="D177" i="201"/>
  <c r="D178" i="201"/>
  <c r="D179" i="201"/>
  <c r="D180" i="201"/>
  <c r="D181" i="201"/>
  <c r="D182" i="201"/>
  <c r="D183" i="201"/>
  <c r="D184" i="201"/>
  <c r="D185" i="201"/>
  <c r="D186" i="201"/>
  <c r="D187" i="201"/>
  <c r="D188" i="201"/>
  <c r="D189" i="201"/>
  <c r="D190" i="201"/>
  <c r="D191" i="201"/>
  <c r="D192" i="201"/>
  <c r="D193" i="201"/>
  <c r="D194" i="201"/>
  <c r="D195" i="201"/>
  <c r="D196" i="201"/>
  <c r="D197" i="201"/>
  <c r="D198" i="201"/>
  <c r="D199" i="201"/>
  <c r="D200" i="201"/>
  <c r="D201" i="201"/>
  <c r="D202" i="201"/>
  <c r="D203" i="201"/>
  <c r="D204" i="201"/>
  <c r="D205" i="201"/>
  <c r="D206" i="201"/>
  <c r="D207" i="201"/>
  <c r="D208" i="201"/>
  <c r="D209" i="201"/>
  <c r="D210" i="201"/>
  <c r="D211" i="201"/>
  <c r="D212" i="201"/>
  <c r="D213" i="201"/>
  <c r="D214" i="201"/>
  <c r="D215" i="201"/>
  <c r="D216" i="201"/>
  <c r="D217" i="201"/>
  <c r="D218" i="201"/>
  <c r="D219" i="201"/>
  <c r="D220" i="201"/>
  <c r="D221" i="201"/>
  <c r="D222" i="201"/>
  <c r="D223" i="201"/>
  <c r="D224" i="201"/>
  <c r="D225" i="201"/>
  <c r="D226" i="201"/>
  <c r="D227" i="201"/>
  <c r="D228" i="201"/>
  <c r="D229" i="201"/>
  <c r="D230" i="201"/>
  <c r="D231" i="201"/>
  <c r="D232" i="201"/>
  <c r="D233" i="201"/>
  <c r="D234" i="201"/>
  <c r="D235" i="201"/>
  <c r="D236" i="201"/>
  <c r="D237" i="201"/>
  <c r="D238" i="201"/>
  <c r="D239" i="201"/>
  <c r="D240" i="201"/>
  <c r="D241" i="201"/>
  <c r="D242" i="201"/>
  <c r="D243" i="201"/>
  <c r="D244" i="201"/>
  <c r="D245" i="201"/>
  <c r="D246" i="201"/>
  <c r="D247" i="201"/>
  <c r="D248" i="201"/>
  <c r="D249" i="201"/>
  <c r="D250" i="201"/>
  <c r="D251" i="201"/>
  <c r="D252" i="201"/>
  <c r="D253" i="201"/>
  <c r="D254" i="201"/>
  <c r="D255" i="201"/>
  <c r="D256" i="201"/>
  <c r="D257" i="201"/>
  <c r="D258" i="201"/>
  <c r="D259" i="201"/>
  <c r="D260" i="201"/>
  <c r="D261" i="201"/>
  <c r="D262" i="201"/>
  <c r="D263" i="201"/>
  <c r="D264" i="201"/>
  <c r="D265" i="201"/>
  <c r="D266" i="201"/>
  <c r="D267" i="201"/>
  <c r="D268" i="201"/>
  <c r="D269" i="201"/>
  <c r="D270" i="201"/>
  <c r="D271" i="201"/>
  <c r="D272" i="201"/>
  <c r="D273" i="201"/>
  <c r="D274" i="201"/>
  <c r="D2" i="201"/>
  <c r="J276" i="201" l="1"/>
  <c r="J275" i="201"/>
  <c r="BU140" i="259"/>
  <c r="BT140" i="259"/>
  <c r="BT139" i="259" s="1"/>
  <c r="BS140" i="259"/>
  <c r="BS139" i="259" s="1"/>
  <c r="BR140" i="259"/>
  <c r="BR139" i="259" s="1"/>
  <c r="BQ140" i="259"/>
  <c r="BQ139" i="259" s="1"/>
  <c r="BP140" i="259"/>
  <c r="BP139" i="259" s="1"/>
  <c r="BO140" i="259"/>
  <c r="BO139" i="259" s="1"/>
  <c r="BN140" i="259"/>
  <c r="BL140" i="259"/>
  <c r="BL139" i="259" s="1"/>
  <c r="BK140" i="259"/>
  <c r="BK139" i="259" s="1"/>
  <c r="BJ140" i="259"/>
  <c r="BJ139" i="259" s="1"/>
  <c r="BI140" i="259"/>
  <c r="BI139" i="259" s="1"/>
  <c r="BC140" i="259"/>
  <c r="BC139" i="259" s="1"/>
  <c r="BB140" i="259"/>
  <c r="BB139" i="259" s="1"/>
  <c r="BA140" i="259"/>
  <c r="AZ140" i="259"/>
  <c r="AY140" i="259"/>
  <c r="AX140" i="259"/>
  <c r="AW140" i="259"/>
  <c r="AV140" i="259"/>
  <c r="AU140" i="259"/>
  <c r="AT140" i="259"/>
  <c r="AT139" i="259" s="1"/>
  <c r="AS140" i="259"/>
  <c r="AJ140" i="259" s="1"/>
  <c r="AJ139" i="259" s="1"/>
  <c r="AR140" i="259"/>
  <c r="AI140" i="259" s="1"/>
  <c r="AI139" i="259" s="1"/>
  <c r="AQ140" i="259"/>
  <c r="AF140" i="259"/>
  <c r="AF139" i="259" s="1"/>
  <c r="AE140" i="259"/>
  <c r="AE139" i="259" s="1"/>
  <c r="AD140" i="259"/>
  <c r="AD139" i="259" s="1"/>
  <c r="AC140" i="259"/>
  <c r="AC139" i="259" s="1"/>
  <c r="AB140" i="259"/>
  <c r="AB139" i="259" s="1"/>
  <c r="AA140" i="259"/>
  <c r="AA139" i="259" s="1"/>
  <c r="Z140" i="259"/>
  <c r="Z139" i="259" s="1"/>
  <c r="W140" i="259"/>
  <c r="W139" i="259" s="1"/>
  <c r="V140" i="259"/>
  <c r="V139" i="259" s="1"/>
  <c r="U140" i="259"/>
  <c r="S140" i="259"/>
  <c r="R140" i="259"/>
  <c r="R139" i="259" s="1"/>
  <c r="Q140" i="259"/>
  <c r="O140" i="259"/>
  <c r="O139" i="259" s="1"/>
  <c r="N140" i="259"/>
  <c r="N139" i="259" s="1"/>
  <c r="M140" i="259"/>
  <c r="M139" i="259" s="1"/>
  <c r="K140" i="259"/>
  <c r="K139" i="259" s="1"/>
  <c r="J140" i="259"/>
  <c r="J139" i="259" s="1"/>
  <c r="I140" i="259"/>
  <c r="I139" i="259" s="1"/>
  <c r="H140" i="259"/>
  <c r="H139" i="259" s="1"/>
  <c r="G140" i="259"/>
  <c r="G139" i="259" s="1"/>
  <c r="F140" i="259"/>
  <c r="F139" i="259" s="1"/>
  <c r="BU138" i="259"/>
  <c r="BU137" i="259" s="1"/>
  <c r="BT138" i="259"/>
  <c r="BT137" i="259" s="1"/>
  <c r="BS138" i="259"/>
  <c r="BS137" i="259" s="1"/>
  <c r="BR138" i="259"/>
  <c r="BR137" i="259" s="1"/>
  <c r="BQ138" i="259"/>
  <c r="BQ137" i="259" s="1"/>
  <c r="BP138" i="259"/>
  <c r="BP137" i="259" s="1"/>
  <c r="BO138" i="259"/>
  <c r="BO137" i="259" s="1"/>
  <c r="BN138" i="259"/>
  <c r="BN137" i="259" s="1"/>
  <c r="BL138" i="259"/>
  <c r="BL137" i="259" s="1"/>
  <c r="BK138" i="259"/>
  <c r="BK137" i="259" s="1"/>
  <c r="BJ138" i="259"/>
  <c r="BJ137" i="259" s="1"/>
  <c r="BI138" i="259"/>
  <c r="BI137" i="259" s="1"/>
  <c r="BC138" i="259"/>
  <c r="BC137" i="259" s="1"/>
  <c r="BB138" i="259"/>
  <c r="BB137" i="259" s="1"/>
  <c r="BA138" i="259"/>
  <c r="BA137" i="259" s="1"/>
  <c r="AZ138" i="259"/>
  <c r="AZ137" i="259" s="1"/>
  <c r="AY138" i="259"/>
  <c r="AP138" i="259" s="1"/>
  <c r="AX138" i="259"/>
  <c r="AW138" i="259"/>
  <c r="AV138" i="259"/>
  <c r="AU138" i="259"/>
  <c r="AT138" i="259"/>
  <c r="AK138" i="259" s="1"/>
  <c r="AS138" i="259"/>
  <c r="AJ138" i="259" s="1"/>
  <c r="AR138" i="259"/>
  <c r="AI138" i="259" s="1"/>
  <c r="AQ138" i="259"/>
  <c r="AF138" i="259"/>
  <c r="AF137" i="259" s="1"/>
  <c r="AE138" i="259"/>
  <c r="AE137" i="259" s="1"/>
  <c r="AD138" i="259"/>
  <c r="AD137" i="259" s="1"/>
  <c r="AC138" i="259"/>
  <c r="AC137" i="259" s="1"/>
  <c r="AB138" i="259"/>
  <c r="AB137" i="259" s="1"/>
  <c r="AA138" i="259"/>
  <c r="AA137" i="259" s="1"/>
  <c r="Z138" i="259"/>
  <c r="Z137" i="259" s="1"/>
  <c r="W138" i="259"/>
  <c r="W137" i="259" s="1"/>
  <c r="V138" i="259"/>
  <c r="V137" i="259" s="1"/>
  <c r="U138" i="259"/>
  <c r="S138" i="259"/>
  <c r="S137" i="259" s="1"/>
  <c r="R138" i="259"/>
  <c r="Q138" i="259"/>
  <c r="Q137" i="259" s="1"/>
  <c r="O138" i="259"/>
  <c r="O137" i="259" s="1"/>
  <c r="N138" i="259"/>
  <c r="N137" i="259" s="1"/>
  <c r="M138" i="259"/>
  <c r="M137" i="259" s="1"/>
  <c r="K138" i="259"/>
  <c r="K137" i="259" s="1"/>
  <c r="J138" i="259"/>
  <c r="J137" i="259" s="1"/>
  <c r="I138" i="259"/>
  <c r="H138" i="259"/>
  <c r="H137" i="259" s="1"/>
  <c r="G138" i="259"/>
  <c r="G137" i="259" s="1"/>
  <c r="F138" i="259"/>
  <c r="F137" i="259" s="1"/>
  <c r="BU136" i="259"/>
  <c r="BT136" i="259"/>
  <c r="BS136" i="259"/>
  <c r="BR136" i="259"/>
  <c r="BQ136" i="259"/>
  <c r="BP136" i="259"/>
  <c r="BO136" i="259"/>
  <c r="BN136" i="259"/>
  <c r="BL136" i="259"/>
  <c r="BK136" i="259"/>
  <c r="BJ136" i="259"/>
  <c r="BI136" i="259"/>
  <c r="BC136" i="259"/>
  <c r="BB136" i="259"/>
  <c r="BA136" i="259"/>
  <c r="AZ136" i="259"/>
  <c r="AY136" i="259"/>
  <c r="AP136" i="259" s="1"/>
  <c r="AX136" i="259"/>
  <c r="AO136" i="259" s="1"/>
  <c r="AW136" i="259"/>
  <c r="AN136" i="259" s="1"/>
  <c r="AV136" i="259"/>
  <c r="AM136" i="259" s="1"/>
  <c r="AU136" i="259"/>
  <c r="AL136" i="259" s="1"/>
  <c r="AT136" i="259"/>
  <c r="AK136" i="259" s="1"/>
  <c r="AS136" i="259"/>
  <c r="AJ136" i="259" s="1"/>
  <c r="AR136" i="259"/>
  <c r="AI136" i="259" s="1"/>
  <c r="AQ136" i="259"/>
  <c r="AF136" i="259"/>
  <c r="AE136" i="259"/>
  <c r="AD136" i="259"/>
  <c r="AC136" i="259"/>
  <c r="AB136" i="259"/>
  <c r="AA136" i="259"/>
  <c r="Z136" i="259"/>
  <c r="W136" i="259"/>
  <c r="V136" i="259"/>
  <c r="U136" i="259"/>
  <c r="S136" i="259"/>
  <c r="R136" i="259"/>
  <c r="Q136" i="259"/>
  <c r="O136" i="259"/>
  <c r="N136" i="259"/>
  <c r="M136" i="259"/>
  <c r="K136" i="259"/>
  <c r="J136" i="259"/>
  <c r="I136" i="259"/>
  <c r="H136" i="259"/>
  <c r="G136" i="259"/>
  <c r="F136" i="259"/>
  <c r="BU135" i="259"/>
  <c r="BT135" i="259"/>
  <c r="BS135" i="259"/>
  <c r="BR135" i="259"/>
  <c r="BQ135" i="259"/>
  <c r="BP135" i="259"/>
  <c r="BO135" i="259"/>
  <c r="BN135" i="259"/>
  <c r="BL135" i="259"/>
  <c r="BK135" i="259"/>
  <c r="BJ135" i="259"/>
  <c r="BI135" i="259"/>
  <c r="BC135" i="259"/>
  <c r="BB135" i="259"/>
  <c r="BA135" i="259"/>
  <c r="AZ135" i="259"/>
  <c r="AY135" i="259"/>
  <c r="AP135" i="259" s="1"/>
  <c r="AX135" i="259"/>
  <c r="AO135" i="259" s="1"/>
  <c r="AW135" i="259"/>
  <c r="AN135" i="259" s="1"/>
  <c r="AV135" i="259"/>
  <c r="AM135" i="259" s="1"/>
  <c r="AU135" i="259"/>
  <c r="AL135" i="259" s="1"/>
  <c r="AT135" i="259"/>
  <c r="AK135" i="259" s="1"/>
  <c r="AS135" i="259"/>
  <c r="AR135" i="259"/>
  <c r="AQ135" i="259"/>
  <c r="AF135" i="259"/>
  <c r="AE135" i="259"/>
  <c r="AD135" i="259"/>
  <c r="AC135" i="259"/>
  <c r="AB135" i="259"/>
  <c r="AA135" i="259"/>
  <c r="Z135" i="259"/>
  <c r="W135" i="259"/>
  <c r="V135" i="259"/>
  <c r="U135" i="259"/>
  <c r="S135" i="259"/>
  <c r="R135" i="259"/>
  <c r="Q135" i="259"/>
  <c r="O135" i="259"/>
  <c r="N135" i="259"/>
  <c r="M135" i="259"/>
  <c r="K135" i="259"/>
  <c r="J135" i="259"/>
  <c r="I135" i="259"/>
  <c r="H135" i="259"/>
  <c r="G135" i="259"/>
  <c r="F135" i="259"/>
  <c r="BU103" i="259"/>
  <c r="BT103" i="259"/>
  <c r="BS103" i="259"/>
  <c r="BR103" i="259"/>
  <c r="BQ103" i="259"/>
  <c r="BP103" i="259"/>
  <c r="BO103" i="259"/>
  <c r="BN103" i="259"/>
  <c r="BL103" i="259"/>
  <c r="BK103" i="259"/>
  <c r="BJ103" i="259"/>
  <c r="BI103" i="259"/>
  <c r="BC103" i="259"/>
  <c r="BB103" i="259"/>
  <c r="BA103" i="259"/>
  <c r="AZ103" i="259"/>
  <c r="AY103" i="259"/>
  <c r="AP103" i="259" s="1"/>
  <c r="AX103" i="259"/>
  <c r="AO103" i="259" s="1"/>
  <c r="AW103" i="259"/>
  <c r="AN103" i="259" s="1"/>
  <c r="AV103" i="259"/>
  <c r="AM103" i="259" s="1"/>
  <c r="AU103" i="259"/>
  <c r="AL103" i="259" s="1"/>
  <c r="AT103" i="259"/>
  <c r="AK103" i="259" s="1"/>
  <c r="AS103" i="259"/>
  <c r="AJ103" i="259" s="1"/>
  <c r="AR103" i="259"/>
  <c r="AI103" i="259" s="1"/>
  <c r="AQ103" i="259"/>
  <c r="AF103" i="259"/>
  <c r="AE103" i="259"/>
  <c r="AD103" i="259"/>
  <c r="AC103" i="259"/>
  <c r="AB103" i="259"/>
  <c r="AA103" i="259"/>
  <c r="Z103" i="259"/>
  <c r="W103" i="259"/>
  <c r="V103" i="259"/>
  <c r="U103" i="259"/>
  <c r="S103" i="259"/>
  <c r="R103" i="259"/>
  <c r="Q103" i="259"/>
  <c r="O103" i="259"/>
  <c r="N103" i="259"/>
  <c r="M103" i="259"/>
  <c r="K103" i="259"/>
  <c r="J103" i="259"/>
  <c r="I103" i="259"/>
  <c r="H103" i="259"/>
  <c r="G103" i="259"/>
  <c r="F103" i="259"/>
  <c r="BU133" i="259"/>
  <c r="BT133" i="259"/>
  <c r="BS133" i="259"/>
  <c r="BR133" i="259"/>
  <c r="BQ133" i="259"/>
  <c r="BP133" i="259"/>
  <c r="BO133" i="259"/>
  <c r="BN133" i="259"/>
  <c r="BL133" i="259"/>
  <c r="BK133" i="259"/>
  <c r="BJ133" i="259"/>
  <c r="BI133" i="259"/>
  <c r="BC133" i="259"/>
  <c r="BB133" i="259"/>
  <c r="BA133" i="259"/>
  <c r="AZ133" i="259"/>
  <c r="AY133" i="259"/>
  <c r="AP133" i="259" s="1"/>
  <c r="AX133" i="259"/>
  <c r="AO133" i="259" s="1"/>
  <c r="AW133" i="259"/>
  <c r="AN133" i="259" s="1"/>
  <c r="AV133" i="259"/>
  <c r="AM133" i="259" s="1"/>
  <c r="AU133" i="259"/>
  <c r="AL133" i="259" s="1"/>
  <c r="AT133" i="259"/>
  <c r="AK133" i="259" s="1"/>
  <c r="AS133" i="259"/>
  <c r="AJ133" i="259" s="1"/>
  <c r="AR133" i="259"/>
  <c r="AQ133" i="259"/>
  <c r="AF133" i="259"/>
  <c r="AE133" i="259"/>
  <c r="AD133" i="259"/>
  <c r="AC133" i="259"/>
  <c r="AB133" i="259"/>
  <c r="AA133" i="259"/>
  <c r="Z133" i="259"/>
  <c r="W133" i="259"/>
  <c r="V133" i="259"/>
  <c r="U133" i="259"/>
  <c r="S133" i="259"/>
  <c r="R133" i="259"/>
  <c r="Q133" i="259"/>
  <c r="O133" i="259"/>
  <c r="N133" i="259"/>
  <c r="M133" i="259"/>
  <c r="K133" i="259"/>
  <c r="J133" i="259"/>
  <c r="I133" i="259"/>
  <c r="H133" i="259"/>
  <c r="G133" i="259"/>
  <c r="F133" i="259"/>
  <c r="BU132" i="259"/>
  <c r="BT132" i="259"/>
  <c r="BS132" i="259"/>
  <c r="BR132" i="259"/>
  <c r="BQ132" i="259"/>
  <c r="BP132" i="259"/>
  <c r="BO132" i="259"/>
  <c r="BN132" i="259"/>
  <c r="BL132" i="259"/>
  <c r="BK132" i="259"/>
  <c r="BJ132" i="259"/>
  <c r="BI132" i="259"/>
  <c r="BC132" i="259"/>
  <c r="BB132" i="259"/>
  <c r="BA132" i="259"/>
  <c r="AZ132" i="259"/>
  <c r="AY132" i="259"/>
  <c r="AP132" i="259" s="1"/>
  <c r="AX132" i="259"/>
  <c r="AO132" i="259" s="1"/>
  <c r="AW132" i="259"/>
  <c r="AN132" i="259" s="1"/>
  <c r="AV132" i="259"/>
  <c r="AM132" i="259" s="1"/>
  <c r="AU132" i="259"/>
  <c r="AL132" i="259" s="1"/>
  <c r="AT132" i="259"/>
  <c r="AK132" i="259" s="1"/>
  <c r="AS132" i="259"/>
  <c r="AJ132" i="259" s="1"/>
  <c r="AR132" i="259"/>
  <c r="AI132" i="259" s="1"/>
  <c r="AQ132" i="259"/>
  <c r="AF132" i="259"/>
  <c r="AE132" i="259"/>
  <c r="AD132" i="259"/>
  <c r="AC132" i="259"/>
  <c r="AB132" i="259"/>
  <c r="AA132" i="259"/>
  <c r="Z132" i="259"/>
  <c r="W132" i="259"/>
  <c r="V132" i="259"/>
  <c r="U132" i="259"/>
  <c r="S132" i="259"/>
  <c r="R132" i="259"/>
  <c r="Q132" i="259"/>
  <c r="O132" i="259"/>
  <c r="N132" i="259"/>
  <c r="M132" i="259"/>
  <c r="K132" i="259"/>
  <c r="J132" i="259"/>
  <c r="I132" i="259"/>
  <c r="H132" i="259"/>
  <c r="G132" i="259"/>
  <c r="F132" i="259"/>
  <c r="BU131" i="259"/>
  <c r="BT131" i="259"/>
  <c r="BS131" i="259"/>
  <c r="BR131" i="259"/>
  <c r="BQ131" i="259"/>
  <c r="BP131" i="259"/>
  <c r="BO131" i="259"/>
  <c r="BN131" i="259"/>
  <c r="BL131" i="259"/>
  <c r="BK131" i="259"/>
  <c r="BJ131" i="259"/>
  <c r="BI131" i="259"/>
  <c r="BC131" i="259"/>
  <c r="BB131" i="259"/>
  <c r="BA131" i="259"/>
  <c r="AZ131" i="259"/>
  <c r="AY131" i="259"/>
  <c r="AP131" i="259" s="1"/>
  <c r="AX131" i="259"/>
  <c r="AO131" i="259" s="1"/>
  <c r="AW131" i="259"/>
  <c r="AN131" i="259" s="1"/>
  <c r="AV131" i="259"/>
  <c r="AM131" i="259" s="1"/>
  <c r="AU131" i="259"/>
  <c r="AL131" i="259" s="1"/>
  <c r="AT131" i="259"/>
  <c r="AS131" i="259"/>
  <c r="AJ131" i="259" s="1"/>
  <c r="AR131" i="259"/>
  <c r="AI131" i="259" s="1"/>
  <c r="AQ131" i="259"/>
  <c r="AF131" i="259"/>
  <c r="AE131" i="259"/>
  <c r="AD131" i="259"/>
  <c r="AC131" i="259"/>
  <c r="AB131" i="259"/>
  <c r="AA131" i="259"/>
  <c r="Z131" i="259"/>
  <c r="W131" i="259"/>
  <c r="V131" i="259"/>
  <c r="U131" i="259"/>
  <c r="S131" i="259"/>
  <c r="R131" i="259"/>
  <c r="Q131" i="259"/>
  <c r="O131" i="259"/>
  <c r="N131" i="259"/>
  <c r="M131" i="259"/>
  <c r="K131" i="259"/>
  <c r="J131" i="259"/>
  <c r="I131" i="259"/>
  <c r="H131" i="259"/>
  <c r="G131" i="259"/>
  <c r="F131" i="259"/>
  <c r="BU129" i="259"/>
  <c r="BT129" i="259"/>
  <c r="BS129" i="259"/>
  <c r="BR129" i="259"/>
  <c r="BQ129" i="259"/>
  <c r="BP129" i="259"/>
  <c r="BO129" i="259"/>
  <c r="BN129" i="259"/>
  <c r="BL129" i="259"/>
  <c r="BK129" i="259"/>
  <c r="BJ129" i="259"/>
  <c r="BI129" i="259"/>
  <c r="BC129" i="259"/>
  <c r="BB129" i="259"/>
  <c r="BA129" i="259"/>
  <c r="AZ129" i="259"/>
  <c r="AY129" i="259"/>
  <c r="AP129" i="259" s="1"/>
  <c r="AX129" i="259"/>
  <c r="AO129" i="259" s="1"/>
  <c r="AW129" i="259"/>
  <c r="AN129" i="259" s="1"/>
  <c r="AV129" i="259"/>
  <c r="AM129" i="259" s="1"/>
  <c r="AU129" i="259"/>
  <c r="AL129" i="259" s="1"/>
  <c r="AT129" i="259"/>
  <c r="AK129" i="259" s="1"/>
  <c r="AS129" i="259"/>
  <c r="AJ129" i="259" s="1"/>
  <c r="AR129" i="259"/>
  <c r="AI129" i="259" s="1"/>
  <c r="AQ129" i="259"/>
  <c r="AF129" i="259"/>
  <c r="AE129" i="259"/>
  <c r="AD129" i="259"/>
  <c r="AC129" i="259"/>
  <c r="AB129" i="259"/>
  <c r="AA129" i="259"/>
  <c r="Z129" i="259"/>
  <c r="W129" i="259"/>
  <c r="V129" i="259"/>
  <c r="U129" i="259"/>
  <c r="S129" i="259"/>
  <c r="R129" i="259"/>
  <c r="Q129" i="259"/>
  <c r="O129" i="259"/>
  <c r="N129" i="259"/>
  <c r="M129" i="259"/>
  <c r="K129" i="259"/>
  <c r="J129" i="259"/>
  <c r="I129" i="259"/>
  <c r="H129" i="259"/>
  <c r="G129" i="259"/>
  <c r="F129" i="259"/>
  <c r="BU128" i="259"/>
  <c r="BT128" i="259"/>
  <c r="BS128" i="259"/>
  <c r="BR128" i="259"/>
  <c r="BQ128" i="259"/>
  <c r="BP128" i="259"/>
  <c r="BO128" i="259"/>
  <c r="BN128" i="259"/>
  <c r="BL128" i="259"/>
  <c r="BK128" i="259"/>
  <c r="BJ128" i="259"/>
  <c r="BI128" i="259"/>
  <c r="BC128" i="259"/>
  <c r="BB128" i="259"/>
  <c r="BA128" i="259"/>
  <c r="AZ128" i="259"/>
  <c r="AY128" i="259"/>
  <c r="AP128" i="259" s="1"/>
  <c r="AX128" i="259"/>
  <c r="AO128" i="259" s="1"/>
  <c r="AW128" i="259"/>
  <c r="AN128" i="259" s="1"/>
  <c r="AV128" i="259"/>
  <c r="AM128" i="259" s="1"/>
  <c r="AU128" i="259"/>
  <c r="AL128" i="259" s="1"/>
  <c r="AT128" i="259"/>
  <c r="AS128" i="259"/>
  <c r="AJ128" i="259" s="1"/>
  <c r="AR128" i="259"/>
  <c r="AI128" i="259" s="1"/>
  <c r="AQ128" i="259"/>
  <c r="AF128" i="259"/>
  <c r="AE128" i="259"/>
  <c r="AD128" i="259"/>
  <c r="AC128" i="259"/>
  <c r="AB128" i="259"/>
  <c r="AA128" i="259"/>
  <c r="Z128" i="259"/>
  <c r="W128" i="259"/>
  <c r="V128" i="259"/>
  <c r="U128" i="259"/>
  <c r="S128" i="259"/>
  <c r="R128" i="259"/>
  <c r="Q128" i="259"/>
  <c r="O128" i="259"/>
  <c r="N128" i="259"/>
  <c r="M128" i="259"/>
  <c r="K128" i="259"/>
  <c r="J128" i="259"/>
  <c r="I128" i="259"/>
  <c r="H128" i="259"/>
  <c r="G128" i="259"/>
  <c r="F128" i="259"/>
  <c r="BU126" i="259"/>
  <c r="BT126" i="259"/>
  <c r="BS126" i="259"/>
  <c r="BR126" i="259"/>
  <c r="BQ126" i="259"/>
  <c r="BP126" i="259"/>
  <c r="BO126" i="259"/>
  <c r="BN126" i="259"/>
  <c r="BL126" i="259"/>
  <c r="BK126" i="259"/>
  <c r="BJ126" i="259"/>
  <c r="BI126" i="259"/>
  <c r="BC126" i="259"/>
  <c r="BB126" i="259"/>
  <c r="BA126" i="259"/>
  <c r="AZ126" i="259"/>
  <c r="AY126" i="259"/>
  <c r="AP126" i="259" s="1"/>
  <c r="AX126" i="259"/>
  <c r="AO126" i="259" s="1"/>
  <c r="AW126" i="259"/>
  <c r="AN126" i="259" s="1"/>
  <c r="AV126" i="259"/>
  <c r="AM126" i="259" s="1"/>
  <c r="AU126" i="259"/>
  <c r="AL126" i="259" s="1"/>
  <c r="AT126" i="259"/>
  <c r="AK126" i="259" s="1"/>
  <c r="AS126" i="259"/>
  <c r="AJ126" i="259" s="1"/>
  <c r="AR126" i="259"/>
  <c r="AI126" i="259" s="1"/>
  <c r="AQ126" i="259"/>
  <c r="AF126" i="259"/>
  <c r="AE126" i="259"/>
  <c r="AD126" i="259"/>
  <c r="AC126" i="259"/>
  <c r="AB126" i="259"/>
  <c r="AA126" i="259"/>
  <c r="Z126" i="259"/>
  <c r="W126" i="259"/>
  <c r="V126" i="259"/>
  <c r="U126" i="259"/>
  <c r="S126" i="259"/>
  <c r="R126" i="259"/>
  <c r="Q126" i="259"/>
  <c r="O126" i="259"/>
  <c r="N126" i="259"/>
  <c r="M126" i="259"/>
  <c r="K126" i="259"/>
  <c r="J126" i="259"/>
  <c r="I126" i="259"/>
  <c r="H126" i="259"/>
  <c r="G126" i="259"/>
  <c r="F126" i="259"/>
  <c r="BU125" i="259"/>
  <c r="BT125" i="259"/>
  <c r="BS125" i="259"/>
  <c r="BR125" i="259"/>
  <c r="BQ125" i="259"/>
  <c r="BP125" i="259"/>
  <c r="BO125" i="259"/>
  <c r="BN125" i="259"/>
  <c r="BL125" i="259"/>
  <c r="BK125" i="259"/>
  <c r="BJ125" i="259"/>
  <c r="BI125" i="259"/>
  <c r="BC125" i="259"/>
  <c r="BB125" i="259"/>
  <c r="BA125" i="259"/>
  <c r="AZ125" i="259"/>
  <c r="AY125" i="259"/>
  <c r="AP125" i="259" s="1"/>
  <c r="AX125" i="259"/>
  <c r="AO125" i="259" s="1"/>
  <c r="AW125" i="259"/>
  <c r="AN125" i="259" s="1"/>
  <c r="AV125" i="259"/>
  <c r="AM125" i="259" s="1"/>
  <c r="AU125" i="259"/>
  <c r="AL125" i="259" s="1"/>
  <c r="AT125" i="259"/>
  <c r="AK125" i="259" s="1"/>
  <c r="AS125" i="259"/>
  <c r="AJ125" i="259" s="1"/>
  <c r="AR125" i="259"/>
  <c r="AI125" i="259" s="1"/>
  <c r="AQ125" i="259"/>
  <c r="AF125" i="259"/>
  <c r="AE125" i="259"/>
  <c r="AD125" i="259"/>
  <c r="AC125" i="259"/>
  <c r="AB125" i="259"/>
  <c r="AA125" i="259"/>
  <c r="Z125" i="259"/>
  <c r="W125" i="259"/>
  <c r="V125" i="259"/>
  <c r="U125" i="259"/>
  <c r="S125" i="259"/>
  <c r="R125" i="259"/>
  <c r="Q125" i="259"/>
  <c r="O125" i="259"/>
  <c r="N125" i="259"/>
  <c r="M125" i="259"/>
  <c r="K125" i="259"/>
  <c r="J125" i="259"/>
  <c r="I125" i="259"/>
  <c r="H125" i="259"/>
  <c r="G125" i="259"/>
  <c r="F125" i="259"/>
  <c r="BU124" i="259"/>
  <c r="BT124" i="259"/>
  <c r="BS124" i="259"/>
  <c r="BR124" i="259"/>
  <c r="BQ124" i="259"/>
  <c r="BP124" i="259"/>
  <c r="BO124" i="259"/>
  <c r="BN124" i="259"/>
  <c r="BL124" i="259"/>
  <c r="BK124" i="259"/>
  <c r="BJ124" i="259"/>
  <c r="BI124" i="259"/>
  <c r="BC124" i="259"/>
  <c r="BB124" i="259"/>
  <c r="BA124" i="259"/>
  <c r="AZ124" i="259"/>
  <c r="AY124" i="259"/>
  <c r="AP124" i="259" s="1"/>
  <c r="AX124" i="259"/>
  <c r="AO124" i="259" s="1"/>
  <c r="AW124" i="259"/>
  <c r="AN124" i="259" s="1"/>
  <c r="AV124" i="259"/>
  <c r="AM124" i="259" s="1"/>
  <c r="AU124" i="259"/>
  <c r="AL124" i="259" s="1"/>
  <c r="AT124" i="259"/>
  <c r="AK124" i="259" s="1"/>
  <c r="AS124" i="259"/>
  <c r="AJ124" i="259" s="1"/>
  <c r="AR124" i="259"/>
  <c r="AI124" i="259" s="1"/>
  <c r="AQ124" i="259"/>
  <c r="AF124" i="259"/>
  <c r="AE124" i="259"/>
  <c r="AD124" i="259"/>
  <c r="AC124" i="259"/>
  <c r="AB124" i="259"/>
  <c r="AA124" i="259"/>
  <c r="Z124" i="259"/>
  <c r="W124" i="259"/>
  <c r="V124" i="259"/>
  <c r="U124" i="259"/>
  <c r="S124" i="259"/>
  <c r="R124" i="259"/>
  <c r="Q124" i="259"/>
  <c r="O124" i="259"/>
  <c r="N124" i="259"/>
  <c r="M124" i="259"/>
  <c r="K124" i="259"/>
  <c r="J124" i="259"/>
  <c r="I124" i="259"/>
  <c r="H124" i="259"/>
  <c r="G124" i="259"/>
  <c r="F124" i="259"/>
  <c r="BU123" i="259"/>
  <c r="BT123" i="259"/>
  <c r="BS123" i="259"/>
  <c r="BR123" i="259"/>
  <c r="BQ123" i="259"/>
  <c r="BP123" i="259"/>
  <c r="BO123" i="259"/>
  <c r="BN123" i="259"/>
  <c r="BL123" i="259"/>
  <c r="BK123" i="259"/>
  <c r="BJ123" i="259"/>
  <c r="BI123" i="259"/>
  <c r="BC123" i="259"/>
  <c r="BB123" i="259"/>
  <c r="BA123" i="259"/>
  <c r="AZ123" i="259"/>
  <c r="AY123" i="259"/>
  <c r="AP123" i="259" s="1"/>
  <c r="AX123" i="259"/>
  <c r="AO123" i="259" s="1"/>
  <c r="AW123" i="259"/>
  <c r="AN123" i="259" s="1"/>
  <c r="AV123" i="259"/>
  <c r="AM123" i="259" s="1"/>
  <c r="AU123" i="259"/>
  <c r="AL123" i="259" s="1"/>
  <c r="AT123" i="259"/>
  <c r="AK123" i="259" s="1"/>
  <c r="AS123" i="259"/>
  <c r="AJ123" i="259" s="1"/>
  <c r="AR123" i="259"/>
  <c r="AI123" i="259" s="1"/>
  <c r="AQ123" i="259"/>
  <c r="AF123" i="259"/>
  <c r="AE123" i="259"/>
  <c r="AD123" i="259"/>
  <c r="AC123" i="259"/>
  <c r="AB123" i="259"/>
  <c r="AA123" i="259"/>
  <c r="Z123" i="259"/>
  <c r="W123" i="259"/>
  <c r="V123" i="259"/>
  <c r="U123" i="259"/>
  <c r="S123" i="259"/>
  <c r="R123" i="259"/>
  <c r="Q123" i="259"/>
  <c r="O123" i="259"/>
  <c r="N123" i="259"/>
  <c r="M123" i="259"/>
  <c r="K123" i="259"/>
  <c r="J123" i="259"/>
  <c r="I123" i="259"/>
  <c r="H123" i="259"/>
  <c r="G123" i="259"/>
  <c r="F123" i="259"/>
  <c r="BU122" i="259"/>
  <c r="BT122" i="259"/>
  <c r="BS122" i="259"/>
  <c r="BR122" i="259"/>
  <c r="BQ122" i="259"/>
  <c r="BP122" i="259"/>
  <c r="BO122" i="259"/>
  <c r="BN122" i="259"/>
  <c r="BL122" i="259"/>
  <c r="BK122" i="259"/>
  <c r="BJ122" i="259"/>
  <c r="BI122" i="259"/>
  <c r="BC122" i="259"/>
  <c r="BB122" i="259"/>
  <c r="BA122" i="259"/>
  <c r="AZ122" i="259"/>
  <c r="AY122" i="259"/>
  <c r="AP122" i="259" s="1"/>
  <c r="AX122" i="259"/>
  <c r="AO122" i="259" s="1"/>
  <c r="AW122" i="259"/>
  <c r="AN122" i="259" s="1"/>
  <c r="AV122" i="259"/>
  <c r="AM122" i="259" s="1"/>
  <c r="AU122" i="259"/>
  <c r="AL122" i="259" s="1"/>
  <c r="AT122" i="259"/>
  <c r="AK122" i="259" s="1"/>
  <c r="AS122" i="259"/>
  <c r="AJ122" i="259" s="1"/>
  <c r="AR122" i="259"/>
  <c r="AI122" i="259" s="1"/>
  <c r="AQ122" i="259"/>
  <c r="AF122" i="259"/>
  <c r="AE122" i="259"/>
  <c r="AD122" i="259"/>
  <c r="AC122" i="259"/>
  <c r="AB122" i="259"/>
  <c r="AA122" i="259"/>
  <c r="Z122" i="259"/>
  <c r="W122" i="259"/>
  <c r="V122" i="259"/>
  <c r="U122" i="259"/>
  <c r="S122" i="259"/>
  <c r="R122" i="259"/>
  <c r="Q122" i="259"/>
  <c r="O122" i="259"/>
  <c r="N122" i="259"/>
  <c r="M122" i="259"/>
  <c r="K122" i="259"/>
  <c r="J122" i="259"/>
  <c r="I122" i="259"/>
  <c r="H122" i="259"/>
  <c r="G122" i="259"/>
  <c r="F122" i="259"/>
  <c r="BU121" i="259"/>
  <c r="BT121" i="259"/>
  <c r="BS121" i="259"/>
  <c r="BR121" i="259"/>
  <c r="BQ121" i="259"/>
  <c r="BP121" i="259"/>
  <c r="BO121" i="259"/>
  <c r="BN121" i="259"/>
  <c r="BL121" i="259"/>
  <c r="BK121" i="259"/>
  <c r="BJ121" i="259"/>
  <c r="BI121" i="259"/>
  <c r="BC121" i="259"/>
  <c r="BB121" i="259"/>
  <c r="BA121" i="259"/>
  <c r="AZ121" i="259"/>
  <c r="AY121" i="259"/>
  <c r="AP121" i="259" s="1"/>
  <c r="AX121" i="259"/>
  <c r="AO121" i="259" s="1"/>
  <c r="AW121" i="259"/>
  <c r="AN121" i="259" s="1"/>
  <c r="AV121" i="259"/>
  <c r="AM121" i="259" s="1"/>
  <c r="AU121" i="259"/>
  <c r="AL121" i="259" s="1"/>
  <c r="AT121" i="259"/>
  <c r="AK121" i="259" s="1"/>
  <c r="AS121" i="259"/>
  <c r="AJ121" i="259" s="1"/>
  <c r="AR121" i="259"/>
  <c r="AI121" i="259" s="1"/>
  <c r="AQ121" i="259"/>
  <c r="AF121" i="259"/>
  <c r="AE121" i="259"/>
  <c r="AD121" i="259"/>
  <c r="AC121" i="259"/>
  <c r="AB121" i="259"/>
  <c r="AA121" i="259"/>
  <c r="Z121" i="259"/>
  <c r="W121" i="259"/>
  <c r="V121" i="259"/>
  <c r="U121" i="259"/>
  <c r="S121" i="259"/>
  <c r="R121" i="259"/>
  <c r="Q121" i="259"/>
  <c r="O121" i="259"/>
  <c r="N121" i="259"/>
  <c r="M121" i="259"/>
  <c r="K121" i="259"/>
  <c r="J121" i="259"/>
  <c r="I121" i="259"/>
  <c r="H121" i="259"/>
  <c r="G121" i="259"/>
  <c r="F121" i="259"/>
  <c r="BU120" i="259"/>
  <c r="BT120" i="259"/>
  <c r="BS120" i="259"/>
  <c r="BR120" i="259"/>
  <c r="BQ120" i="259"/>
  <c r="BP120" i="259"/>
  <c r="BO120" i="259"/>
  <c r="BN120" i="259"/>
  <c r="BL120" i="259"/>
  <c r="BK120" i="259"/>
  <c r="BJ120" i="259"/>
  <c r="BI120" i="259"/>
  <c r="BC120" i="259"/>
  <c r="BB120" i="259"/>
  <c r="BA120" i="259"/>
  <c r="AZ120" i="259"/>
  <c r="AY120" i="259"/>
  <c r="AP120" i="259" s="1"/>
  <c r="AX120" i="259"/>
  <c r="AO120" i="259" s="1"/>
  <c r="AW120" i="259"/>
  <c r="AN120" i="259" s="1"/>
  <c r="AV120" i="259"/>
  <c r="AM120" i="259" s="1"/>
  <c r="AU120" i="259"/>
  <c r="AL120" i="259" s="1"/>
  <c r="AT120" i="259"/>
  <c r="AK120" i="259" s="1"/>
  <c r="AS120" i="259"/>
  <c r="AJ120" i="259" s="1"/>
  <c r="AR120" i="259"/>
  <c r="AI120" i="259" s="1"/>
  <c r="AQ120" i="259"/>
  <c r="AF120" i="259"/>
  <c r="AE120" i="259"/>
  <c r="AD120" i="259"/>
  <c r="AC120" i="259"/>
  <c r="AB120" i="259"/>
  <c r="AA120" i="259"/>
  <c r="Z120" i="259"/>
  <c r="W120" i="259"/>
  <c r="V120" i="259"/>
  <c r="U120" i="259"/>
  <c r="S120" i="259"/>
  <c r="R120" i="259"/>
  <c r="Q120" i="259"/>
  <c r="O120" i="259"/>
  <c r="N120" i="259"/>
  <c r="M120" i="259"/>
  <c r="K120" i="259"/>
  <c r="J120" i="259"/>
  <c r="I120" i="259"/>
  <c r="H120" i="259"/>
  <c r="G120" i="259"/>
  <c r="F120" i="259"/>
  <c r="BU119" i="259"/>
  <c r="BT119" i="259"/>
  <c r="BS119" i="259"/>
  <c r="BR119" i="259"/>
  <c r="BQ119" i="259"/>
  <c r="BP119" i="259"/>
  <c r="BO119" i="259"/>
  <c r="BN119" i="259"/>
  <c r="BL119" i="259"/>
  <c r="BK119" i="259"/>
  <c r="BJ119" i="259"/>
  <c r="BI119" i="259"/>
  <c r="BC119" i="259"/>
  <c r="BB119" i="259"/>
  <c r="BA119" i="259"/>
  <c r="AZ119" i="259"/>
  <c r="AY119" i="259"/>
  <c r="AP119" i="259" s="1"/>
  <c r="AX119" i="259"/>
  <c r="AO119" i="259" s="1"/>
  <c r="AW119" i="259"/>
  <c r="AN119" i="259" s="1"/>
  <c r="AV119" i="259"/>
  <c r="AM119" i="259" s="1"/>
  <c r="AU119" i="259"/>
  <c r="AL119" i="259" s="1"/>
  <c r="AT119" i="259"/>
  <c r="AK119" i="259" s="1"/>
  <c r="AS119" i="259"/>
  <c r="AJ119" i="259" s="1"/>
  <c r="AR119" i="259"/>
  <c r="AI119" i="259" s="1"/>
  <c r="AQ119" i="259"/>
  <c r="AF119" i="259"/>
  <c r="AE119" i="259"/>
  <c r="AD119" i="259"/>
  <c r="AC119" i="259"/>
  <c r="AB119" i="259"/>
  <c r="AA119" i="259"/>
  <c r="Z119" i="259"/>
  <c r="W119" i="259"/>
  <c r="V119" i="259"/>
  <c r="U119" i="259"/>
  <c r="S119" i="259"/>
  <c r="R119" i="259"/>
  <c r="Q119" i="259"/>
  <c r="O119" i="259"/>
  <c r="N119" i="259"/>
  <c r="M119" i="259"/>
  <c r="K119" i="259"/>
  <c r="J119" i="259"/>
  <c r="I119" i="259"/>
  <c r="H119" i="259"/>
  <c r="G119" i="259"/>
  <c r="F119" i="259"/>
  <c r="BU118" i="259"/>
  <c r="BT118" i="259"/>
  <c r="BS118" i="259"/>
  <c r="BR118" i="259"/>
  <c r="BQ118" i="259"/>
  <c r="BP118" i="259"/>
  <c r="BO118" i="259"/>
  <c r="BN118" i="259"/>
  <c r="BL118" i="259"/>
  <c r="BK118" i="259"/>
  <c r="BJ118" i="259"/>
  <c r="BI118" i="259"/>
  <c r="BC118" i="259"/>
  <c r="BB118" i="259"/>
  <c r="BA118" i="259"/>
  <c r="AZ118" i="259"/>
  <c r="AY118" i="259"/>
  <c r="AP118" i="259" s="1"/>
  <c r="AX118" i="259"/>
  <c r="AO118" i="259" s="1"/>
  <c r="AW118" i="259"/>
  <c r="AN118" i="259" s="1"/>
  <c r="AV118" i="259"/>
  <c r="AM118" i="259" s="1"/>
  <c r="AU118" i="259"/>
  <c r="AL118" i="259" s="1"/>
  <c r="AT118" i="259"/>
  <c r="AK118" i="259" s="1"/>
  <c r="AS118" i="259"/>
  <c r="AJ118" i="259" s="1"/>
  <c r="AR118" i="259"/>
  <c r="AI118" i="259" s="1"/>
  <c r="AQ118" i="259"/>
  <c r="AF118" i="259"/>
  <c r="AE118" i="259"/>
  <c r="AD118" i="259"/>
  <c r="AC118" i="259"/>
  <c r="AB118" i="259"/>
  <c r="AA118" i="259"/>
  <c r="Z118" i="259"/>
  <c r="W118" i="259"/>
  <c r="V118" i="259"/>
  <c r="U118" i="259"/>
  <c r="S118" i="259"/>
  <c r="R118" i="259"/>
  <c r="Q118" i="259"/>
  <c r="O118" i="259"/>
  <c r="N118" i="259"/>
  <c r="M118" i="259"/>
  <c r="K118" i="259"/>
  <c r="J118" i="259"/>
  <c r="I118" i="259"/>
  <c r="H118" i="259"/>
  <c r="G118" i="259"/>
  <c r="F118" i="259"/>
  <c r="BU117" i="259"/>
  <c r="BT117" i="259"/>
  <c r="BS117" i="259"/>
  <c r="BR117" i="259"/>
  <c r="BQ117" i="259"/>
  <c r="BP117" i="259"/>
  <c r="BO117" i="259"/>
  <c r="BN117" i="259"/>
  <c r="BL117" i="259"/>
  <c r="BK117" i="259"/>
  <c r="BJ117" i="259"/>
  <c r="BI117" i="259"/>
  <c r="BC117" i="259"/>
  <c r="BB117" i="259"/>
  <c r="BA117" i="259"/>
  <c r="AZ117" i="259"/>
  <c r="AY117" i="259"/>
  <c r="AP117" i="259" s="1"/>
  <c r="AX117" i="259"/>
  <c r="AO117" i="259" s="1"/>
  <c r="AW117" i="259"/>
  <c r="AN117" i="259" s="1"/>
  <c r="AV117" i="259"/>
  <c r="AM117" i="259" s="1"/>
  <c r="AU117" i="259"/>
  <c r="AL117" i="259" s="1"/>
  <c r="AT117" i="259"/>
  <c r="AK117" i="259" s="1"/>
  <c r="AS117" i="259"/>
  <c r="AJ117" i="259" s="1"/>
  <c r="AR117" i="259"/>
  <c r="AI117" i="259" s="1"/>
  <c r="AQ117" i="259"/>
  <c r="AF117" i="259"/>
  <c r="AE117" i="259"/>
  <c r="AD117" i="259"/>
  <c r="AC117" i="259"/>
  <c r="AB117" i="259"/>
  <c r="AA117" i="259"/>
  <c r="Z117" i="259"/>
  <c r="W117" i="259"/>
  <c r="V117" i="259"/>
  <c r="U117" i="259"/>
  <c r="S117" i="259"/>
  <c r="R117" i="259"/>
  <c r="Q117" i="259"/>
  <c r="O117" i="259"/>
  <c r="N117" i="259"/>
  <c r="M117" i="259"/>
  <c r="K117" i="259"/>
  <c r="J117" i="259"/>
  <c r="I117" i="259"/>
  <c r="H117" i="259"/>
  <c r="G117" i="259"/>
  <c r="F117" i="259"/>
  <c r="BU116" i="259"/>
  <c r="BT116" i="259"/>
  <c r="BS116" i="259"/>
  <c r="BR116" i="259"/>
  <c r="BQ116" i="259"/>
  <c r="BP116" i="259"/>
  <c r="BO116" i="259"/>
  <c r="BN116" i="259"/>
  <c r="BL116" i="259"/>
  <c r="BK116" i="259"/>
  <c r="BJ116" i="259"/>
  <c r="BI116" i="259"/>
  <c r="BC116" i="259"/>
  <c r="BB116" i="259"/>
  <c r="BA116" i="259"/>
  <c r="AZ116" i="259"/>
  <c r="AY116" i="259"/>
  <c r="AP116" i="259" s="1"/>
  <c r="AX116" i="259"/>
  <c r="AO116" i="259" s="1"/>
  <c r="AW116" i="259"/>
  <c r="AN116" i="259" s="1"/>
  <c r="AV116" i="259"/>
  <c r="AM116" i="259" s="1"/>
  <c r="AU116" i="259"/>
  <c r="AL116" i="259" s="1"/>
  <c r="AT116" i="259"/>
  <c r="AK116" i="259" s="1"/>
  <c r="AS116" i="259"/>
  <c r="AJ116" i="259" s="1"/>
  <c r="AR116" i="259"/>
  <c r="AI116" i="259" s="1"/>
  <c r="AQ116" i="259"/>
  <c r="AF116" i="259"/>
  <c r="AE116" i="259"/>
  <c r="AD116" i="259"/>
  <c r="AC116" i="259"/>
  <c r="AB116" i="259"/>
  <c r="AA116" i="259"/>
  <c r="Z116" i="259"/>
  <c r="W116" i="259"/>
  <c r="V116" i="259"/>
  <c r="U116" i="259"/>
  <c r="S116" i="259"/>
  <c r="R116" i="259"/>
  <c r="Q116" i="259"/>
  <c r="O116" i="259"/>
  <c r="N116" i="259"/>
  <c r="M116" i="259"/>
  <c r="K116" i="259"/>
  <c r="J116" i="259"/>
  <c r="I116" i="259"/>
  <c r="H116" i="259"/>
  <c r="G116" i="259"/>
  <c r="F116" i="259"/>
  <c r="BU115" i="259"/>
  <c r="BT115" i="259"/>
  <c r="BS115" i="259"/>
  <c r="BR115" i="259"/>
  <c r="BQ115" i="259"/>
  <c r="BP115" i="259"/>
  <c r="BO115" i="259"/>
  <c r="BN115" i="259"/>
  <c r="BL115" i="259"/>
  <c r="BK115" i="259"/>
  <c r="BJ115" i="259"/>
  <c r="BI115" i="259"/>
  <c r="BC115" i="259"/>
  <c r="BB115" i="259"/>
  <c r="BA115" i="259"/>
  <c r="AZ115" i="259"/>
  <c r="AY115" i="259"/>
  <c r="AP115" i="259" s="1"/>
  <c r="AX115" i="259"/>
  <c r="AO115" i="259" s="1"/>
  <c r="AW115" i="259"/>
  <c r="AN115" i="259" s="1"/>
  <c r="AV115" i="259"/>
  <c r="AM115" i="259" s="1"/>
  <c r="AU115" i="259"/>
  <c r="AL115" i="259" s="1"/>
  <c r="AT115" i="259"/>
  <c r="AK115" i="259" s="1"/>
  <c r="AS115" i="259"/>
  <c r="AJ115" i="259" s="1"/>
  <c r="AR115" i="259"/>
  <c r="AI115" i="259" s="1"/>
  <c r="AQ115" i="259"/>
  <c r="AF115" i="259"/>
  <c r="AE115" i="259"/>
  <c r="AD115" i="259"/>
  <c r="AC115" i="259"/>
  <c r="AB115" i="259"/>
  <c r="AA115" i="259"/>
  <c r="Z115" i="259"/>
  <c r="W115" i="259"/>
  <c r="V115" i="259"/>
  <c r="U115" i="259"/>
  <c r="S115" i="259"/>
  <c r="R115" i="259"/>
  <c r="Q115" i="259"/>
  <c r="O115" i="259"/>
  <c r="N115" i="259"/>
  <c r="M115" i="259"/>
  <c r="K115" i="259"/>
  <c r="J115" i="259"/>
  <c r="I115" i="259"/>
  <c r="H115" i="259"/>
  <c r="G115" i="259"/>
  <c r="F115" i="259"/>
  <c r="BU114" i="259"/>
  <c r="BT114" i="259"/>
  <c r="BS114" i="259"/>
  <c r="BR114" i="259"/>
  <c r="BQ114" i="259"/>
  <c r="BP114" i="259"/>
  <c r="BO114" i="259"/>
  <c r="BN114" i="259"/>
  <c r="BL114" i="259"/>
  <c r="BK114" i="259"/>
  <c r="BJ114" i="259"/>
  <c r="BI114" i="259"/>
  <c r="BC114" i="259"/>
  <c r="BB114" i="259"/>
  <c r="BA114" i="259"/>
  <c r="AZ114" i="259"/>
  <c r="AY114" i="259"/>
  <c r="AP114" i="259" s="1"/>
  <c r="AX114" i="259"/>
  <c r="AO114" i="259" s="1"/>
  <c r="AW114" i="259"/>
  <c r="AN114" i="259" s="1"/>
  <c r="AV114" i="259"/>
  <c r="AM114" i="259" s="1"/>
  <c r="AU114" i="259"/>
  <c r="AL114" i="259" s="1"/>
  <c r="AT114" i="259"/>
  <c r="AK114" i="259" s="1"/>
  <c r="AS114" i="259"/>
  <c r="AJ114" i="259" s="1"/>
  <c r="AR114" i="259"/>
  <c r="AI114" i="259" s="1"/>
  <c r="AQ114" i="259"/>
  <c r="AF114" i="259"/>
  <c r="AE114" i="259"/>
  <c r="AD114" i="259"/>
  <c r="AC114" i="259"/>
  <c r="AB114" i="259"/>
  <c r="AA114" i="259"/>
  <c r="Z114" i="259"/>
  <c r="W114" i="259"/>
  <c r="V114" i="259"/>
  <c r="U114" i="259"/>
  <c r="S114" i="259"/>
  <c r="R114" i="259"/>
  <c r="Q114" i="259"/>
  <c r="O114" i="259"/>
  <c r="N114" i="259"/>
  <c r="M114" i="259"/>
  <c r="K114" i="259"/>
  <c r="J114" i="259"/>
  <c r="I114" i="259"/>
  <c r="H114" i="259"/>
  <c r="G114" i="259"/>
  <c r="F114" i="259"/>
  <c r="BU113" i="259"/>
  <c r="BT113" i="259"/>
  <c r="BS113" i="259"/>
  <c r="BR113" i="259"/>
  <c r="BQ113" i="259"/>
  <c r="BP113" i="259"/>
  <c r="BO113" i="259"/>
  <c r="BN113" i="259"/>
  <c r="BL113" i="259"/>
  <c r="BK113" i="259"/>
  <c r="BJ113" i="259"/>
  <c r="BI113" i="259"/>
  <c r="BC113" i="259"/>
  <c r="BB113" i="259"/>
  <c r="BA113" i="259"/>
  <c r="AZ113" i="259"/>
  <c r="AY113" i="259"/>
  <c r="AP113" i="259" s="1"/>
  <c r="AX113" i="259"/>
  <c r="AO113" i="259" s="1"/>
  <c r="AW113" i="259"/>
  <c r="AN113" i="259" s="1"/>
  <c r="AV113" i="259"/>
  <c r="AM113" i="259" s="1"/>
  <c r="AU113" i="259"/>
  <c r="AL113" i="259" s="1"/>
  <c r="AT113" i="259"/>
  <c r="AK113" i="259" s="1"/>
  <c r="AS113" i="259"/>
  <c r="AJ113" i="259" s="1"/>
  <c r="AR113" i="259"/>
  <c r="AI113" i="259" s="1"/>
  <c r="AQ113" i="259"/>
  <c r="AF113" i="259"/>
  <c r="AE113" i="259"/>
  <c r="AD113" i="259"/>
  <c r="AC113" i="259"/>
  <c r="AB113" i="259"/>
  <c r="AA113" i="259"/>
  <c r="Z113" i="259"/>
  <c r="W113" i="259"/>
  <c r="V113" i="259"/>
  <c r="U113" i="259"/>
  <c r="S113" i="259"/>
  <c r="R113" i="259"/>
  <c r="Q113" i="259"/>
  <c r="O113" i="259"/>
  <c r="N113" i="259"/>
  <c r="M113" i="259"/>
  <c r="K113" i="259"/>
  <c r="J113" i="259"/>
  <c r="I113" i="259"/>
  <c r="H113" i="259"/>
  <c r="G113" i="259"/>
  <c r="F113" i="259"/>
  <c r="BU112" i="259"/>
  <c r="BT112" i="259"/>
  <c r="BS112" i="259"/>
  <c r="BR112" i="259"/>
  <c r="BQ112" i="259"/>
  <c r="BP112" i="259"/>
  <c r="BO112" i="259"/>
  <c r="BN112" i="259"/>
  <c r="BL112" i="259"/>
  <c r="BK112" i="259"/>
  <c r="BJ112" i="259"/>
  <c r="BI112" i="259"/>
  <c r="BC112" i="259"/>
  <c r="BB112" i="259"/>
  <c r="BA112" i="259"/>
  <c r="AZ112" i="259"/>
  <c r="AY112" i="259"/>
  <c r="AP112" i="259" s="1"/>
  <c r="AX112" i="259"/>
  <c r="AO112" i="259" s="1"/>
  <c r="AW112" i="259"/>
  <c r="AN112" i="259" s="1"/>
  <c r="AV112" i="259"/>
  <c r="AM112" i="259" s="1"/>
  <c r="AU112" i="259"/>
  <c r="AL112" i="259" s="1"/>
  <c r="AT112" i="259"/>
  <c r="AK112" i="259" s="1"/>
  <c r="AS112" i="259"/>
  <c r="AJ112" i="259" s="1"/>
  <c r="AR112" i="259"/>
  <c r="AQ112" i="259"/>
  <c r="AF112" i="259"/>
  <c r="AE112" i="259"/>
  <c r="AD112" i="259"/>
  <c r="AC112" i="259"/>
  <c r="AB112" i="259"/>
  <c r="AA112" i="259"/>
  <c r="Z112" i="259"/>
  <c r="W112" i="259"/>
  <c r="V112" i="259"/>
  <c r="U112" i="259"/>
  <c r="S112" i="259"/>
  <c r="R112" i="259"/>
  <c r="Q112" i="259"/>
  <c r="O112" i="259"/>
  <c r="N112" i="259"/>
  <c r="M112" i="259"/>
  <c r="K112" i="259"/>
  <c r="J112" i="259"/>
  <c r="I112" i="259"/>
  <c r="H112" i="259"/>
  <c r="G112" i="259"/>
  <c r="F112" i="259"/>
  <c r="BU110" i="259"/>
  <c r="BT110" i="259"/>
  <c r="BS110" i="259"/>
  <c r="BR110" i="259"/>
  <c r="BQ110" i="259"/>
  <c r="BP110" i="259"/>
  <c r="BO110" i="259"/>
  <c r="BN110" i="259"/>
  <c r="BL110" i="259"/>
  <c r="BK110" i="259"/>
  <c r="BJ110" i="259"/>
  <c r="BI110" i="259"/>
  <c r="BC110" i="259"/>
  <c r="BB110" i="259"/>
  <c r="BA110" i="259"/>
  <c r="AZ110" i="259"/>
  <c r="AY110" i="259"/>
  <c r="AP110" i="259" s="1"/>
  <c r="AX110" i="259"/>
  <c r="AO110" i="259" s="1"/>
  <c r="AW110" i="259"/>
  <c r="AN110" i="259" s="1"/>
  <c r="AV110" i="259"/>
  <c r="AM110" i="259" s="1"/>
  <c r="AU110" i="259"/>
  <c r="AL110" i="259" s="1"/>
  <c r="AT110" i="259"/>
  <c r="AK110" i="259" s="1"/>
  <c r="AS110" i="259"/>
  <c r="AJ110" i="259" s="1"/>
  <c r="AR110" i="259"/>
  <c r="AI110" i="259" s="1"/>
  <c r="AQ110" i="259"/>
  <c r="AF110" i="259"/>
  <c r="AE110" i="259"/>
  <c r="AD110" i="259"/>
  <c r="AC110" i="259"/>
  <c r="AB110" i="259"/>
  <c r="AA110" i="259"/>
  <c r="Z110" i="259"/>
  <c r="W110" i="259"/>
  <c r="V110" i="259"/>
  <c r="U110" i="259"/>
  <c r="S110" i="259"/>
  <c r="R110" i="259"/>
  <c r="Q110" i="259"/>
  <c r="O110" i="259"/>
  <c r="N110" i="259"/>
  <c r="M110" i="259"/>
  <c r="K110" i="259"/>
  <c r="J110" i="259"/>
  <c r="I110" i="259"/>
  <c r="H110" i="259"/>
  <c r="G110" i="259"/>
  <c r="F110" i="259"/>
  <c r="BU109" i="259"/>
  <c r="BT109" i="259"/>
  <c r="BS109" i="259"/>
  <c r="BR109" i="259"/>
  <c r="BQ109" i="259"/>
  <c r="BP109" i="259"/>
  <c r="BO109" i="259"/>
  <c r="BN109" i="259"/>
  <c r="BL109" i="259"/>
  <c r="BK109" i="259"/>
  <c r="BJ109" i="259"/>
  <c r="BI109" i="259"/>
  <c r="BC109" i="259"/>
  <c r="BB109" i="259"/>
  <c r="BA109" i="259"/>
  <c r="AZ109" i="259"/>
  <c r="AY109" i="259"/>
  <c r="AP109" i="259" s="1"/>
  <c r="AX109" i="259"/>
  <c r="AO109" i="259" s="1"/>
  <c r="AW109" i="259"/>
  <c r="AN109" i="259" s="1"/>
  <c r="AV109" i="259"/>
  <c r="AM109" i="259" s="1"/>
  <c r="AU109" i="259"/>
  <c r="AL109" i="259" s="1"/>
  <c r="AT109" i="259"/>
  <c r="AK109" i="259" s="1"/>
  <c r="AS109" i="259"/>
  <c r="AJ109" i="259" s="1"/>
  <c r="AR109" i="259"/>
  <c r="AI109" i="259" s="1"/>
  <c r="AQ109" i="259"/>
  <c r="AF109" i="259"/>
  <c r="AE109" i="259"/>
  <c r="AD109" i="259"/>
  <c r="AC109" i="259"/>
  <c r="AB109" i="259"/>
  <c r="AA109" i="259"/>
  <c r="Z109" i="259"/>
  <c r="W109" i="259"/>
  <c r="V109" i="259"/>
  <c r="U109" i="259"/>
  <c r="S109" i="259"/>
  <c r="R109" i="259"/>
  <c r="Q109" i="259"/>
  <c r="O109" i="259"/>
  <c r="N109" i="259"/>
  <c r="M109" i="259"/>
  <c r="K109" i="259"/>
  <c r="J109" i="259"/>
  <c r="I109" i="259"/>
  <c r="H109" i="259"/>
  <c r="G109" i="259"/>
  <c r="F109" i="259"/>
  <c r="BU108" i="259"/>
  <c r="BT108" i="259"/>
  <c r="BS108" i="259"/>
  <c r="BR108" i="259"/>
  <c r="BQ108" i="259"/>
  <c r="BP108" i="259"/>
  <c r="BO108" i="259"/>
  <c r="BN108" i="259"/>
  <c r="BL108" i="259"/>
  <c r="BK108" i="259"/>
  <c r="BJ108" i="259"/>
  <c r="BI108" i="259"/>
  <c r="BC108" i="259"/>
  <c r="BB108" i="259"/>
  <c r="BA108" i="259"/>
  <c r="AZ108" i="259"/>
  <c r="AY108" i="259"/>
  <c r="AP108" i="259" s="1"/>
  <c r="AX108" i="259"/>
  <c r="AO108" i="259" s="1"/>
  <c r="AW108" i="259"/>
  <c r="AN108" i="259" s="1"/>
  <c r="AV108" i="259"/>
  <c r="AM108" i="259" s="1"/>
  <c r="AU108" i="259"/>
  <c r="AL108" i="259" s="1"/>
  <c r="AT108" i="259"/>
  <c r="AK108" i="259" s="1"/>
  <c r="AS108" i="259"/>
  <c r="AJ108" i="259" s="1"/>
  <c r="AR108" i="259"/>
  <c r="AI108" i="259" s="1"/>
  <c r="AQ108" i="259"/>
  <c r="AF108" i="259"/>
  <c r="AE108" i="259"/>
  <c r="AD108" i="259"/>
  <c r="AC108" i="259"/>
  <c r="AB108" i="259"/>
  <c r="AA108" i="259"/>
  <c r="Z108" i="259"/>
  <c r="W108" i="259"/>
  <c r="V108" i="259"/>
  <c r="U108" i="259"/>
  <c r="S108" i="259"/>
  <c r="R108" i="259"/>
  <c r="Q108" i="259"/>
  <c r="O108" i="259"/>
  <c r="N108" i="259"/>
  <c r="M108" i="259"/>
  <c r="K108" i="259"/>
  <c r="J108" i="259"/>
  <c r="I108" i="259"/>
  <c r="H108" i="259"/>
  <c r="G108" i="259"/>
  <c r="F108" i="259"/>
  <c r="BU107" i="259"/>
  <c r="BT107" i="259"/>
  <c r="BS107" i="259"/>
  <c r="BR107" i="259"/>
  <c r="BQ107" i="259"/>
  <c r="BP107" i="259"/>
  <c r="BO107" i="259"/>
  <c r="BN107" i="259"/>
  <c r="BL107" i="259"/>
  <c r="BK107" i="259"/>
  <c r="BJ107" i="259"/>
  <c r="BI107" i="259"/>
  <c r="BC107" i="259"/>
  <c r="BB107" i="259"/>
  <c r="BA107" i="259"/>
  <c r="AZ107" i="259"/>
  <c r="AY107" i="259"/>
  <c r="AP107" i="259" s="1"/>
  <c r="AX107" i="259"/>
  <c r="AO107" i="259" s="1"/>
  <c r="AW107" i="259"/>
  <c r="AN107" i="259" s="1"/>
  <c r="AV107" i="259"/>
  <c r="AM107" i="259" s="1"/>
  <c r="AU107" i="259"/>
  <c r="AL107" i="259" s="1"/>
  <c r="AT107" i="259"/>
  <c r="AK107" i="259" s="1"/>
  <c r="AS107" i="259"/>
  <c r="AJ107" i="259" s="1"/>
  <c r="AR107" i="259"/>
  <c r="AI107" i="259" s="1"/>
  <c r="AQ107" i="259"/>
  <c r="AF107" i="259"/>
  <c r="AE107" i="259"/>
  <c r="AD107" i="259"/>
  <c r="AC107" i="259"/>
  <c r="AB107" i="259"/>
  <c r="AA107" i="259"/>
  <c r="Z107" i="259"/>
  <c r="W107" i="259"/>
  <c r="V107" i="259"/>
  <c r="U107" i="259"/>
  <c r="S107" i="259"/>
  <c r="R107" i="259"/>
  <c r="Q107" i="259"/>
  <c r="O107" i="259"/>
  <c r="N107" i="259"/>
  <c r="M107" i="259"/>
  <c r="K107" i="259"/>
  <c r="J107" i="259"/>
  <c r="I107" i="259"/>
  <c r="H107" i="259"/>
  <c r="G107" i="259"/>
  <c r="F107" i="259"/>
  <c r="BU106" i="259"/>
  <c r="BT106" i="259"/>
  <c r="BS106" i="259"/>
  <c r="BR106" i="259"/>
  <c r="BQ106" i="259"/>
  <c r="BP106" i="259"/>
  <c r="BO106" i="259"/>
  <c r="BN106" i="259"/>
  <c r="BL106" i="259"/>
  <c r="BK106" i="259"/>
  <c r="BJ106" i="259"/>
  <c r="BI106" i="259"/>
  <c r="BC106" i="259"/>
  <c r="BB106" i="259"/>
  <c r="BA106" i="259"/>
  <c r="AZ106" i="259"/>
  <c r="AY106" i="259"/>
  <c r="AP106" i="259" s="1"/>
  <c r="AX106" i="259"/>
  <c r="AO106" i="259" s="1"/>
  <c r="AW106" i="259"/>
  <c r="AN106" i="259" s="1"/>
  <c r="AV106" i="259"/>
  <c r="AM106" i="259" s="1"/>
  <c r="AU106" i="259"/>
  <c r="AL106" i="259" s="1"/>
  <c r="AT106" i="259"/>
  <c r="AK106" i="259" s="1"/>
  <c r="AS106" i="259"/>
  <c r="AJ106" i="259" s="1"/>
  <c r="AR106" i="259"/>
  <c r="AI106" i="259" s="1"/>
  <c r="AQ106" i="259"/>
  <c r="AF106" i="259"/>
  <c r="AE106" i="259"/>
  <c r="AD106" i="259"/>
  <c r="AC106" i="259"/>
  <c r="AB106" i="259"/>
  <c r="AA106" i="259"/>
  <c r="Z106" i="259"/>
  <c r="W106" i="259"/>
  <c r="V106" i="259"/>
  <c r="U106" i="259"/>
  <c r="S106" i="259"/>
  <c r="R106" i="259"/>
  <c r="Q106" i="259"/>
  <c r="O106" i="259"/>
  <c r="N106" i="259"/>
  <c r="M106" i="259"/>
  <c r="K106" i="259"/>
  <c r="J106" i="259"/>
  <c r="I106" i="259"/>
  <c r="H106" i="259"/>
  <c r="G106" i="259"/>
  <c r="F106" i="259"/>
  <c r="BU105" i="259"/>
  <c r="BT105" i="259"/>
  <c r="BS105" i="259"/>
  <c r="BR105" i="259"/>
  <c r="BQ105" i="259"/>
  <c r="BP105" i="259"/>
  <c r="BO105" i="259"/>
  <c r="BN105" i="259"/>
  <c r="BL105" i="259"/>
  <c r="BK105" i="259"/>
  <c r="BJ105" i="259"/>
  <c r="BI105" i="259"/>
  <c r="BC105" i="259"/>
  <c r="BB105" i="259"/>
  <c r="BA105" i="259"/>
  <c r="AZ105" i="259"/>
  <c r="AY105" i="259"/>
  <c r="AP105" i="259" s="1"/>
  <c r="AX105" i="259"/>
  <c r="AO105" i="259" s="1"/>
  <c r="AW105" i="259"/>
  <c r="AN105" i="259" s="1"/>
  <c r="AV105" i="259"/>
  <c r="AM105" i="259" s="1"/>
  <c r="AU105" i="259"/>
  <c r="AL105" i="259" s="1"/>
  <c r="AT105" i="259"/>
  <c r="AK105" i="259" s="1"/>
  <c r="AS105" i="259"/>
  <c r="AJ105" i="259" s="1"/>
  <c r="AR105" i="259"/>
  <c r="AI105" i="259" s="1"/>
  <c r="AQ105" i="259"/>
  <c r="AF105" i="259"/>
  <c r="AE105" i="259"/>
  <c r="AD105" i="259"/>
  <c r="AC105" i="259"/>
  <c r="AB105" i="259"/>
  <c r="AA105" i="259"/>
  <c r="Z105" i="259"/>
  <c r="W105" i="259"/>
  <c r="V105" i="259"/>
  <c r="U105" i="259"/>
  <c r="S105" i="259"/>
  <c r="R105" i="259"/>
  <c r="Q105" i="259"/>
  <c r="O105" i="259"/>
  <c r="N105" i="259"/>
  <c r="M105" i="259"/>
  <c r="K105" i="259"/>
  <c r="J105" i="259"/>
  <c r="I105" i="259"/>
  <c r="H105" i="259"/>
  <c r="G105" i="259"/>
  <c r="F105" i="259"/>
  <c r="BU102" i="259"/>
  <c r="BT102" i="259"/>
  <c r="BS102" i="259"/>
  <c r="BR102" i="259"/>
  <c r="BQ102" i="259"/>
  <c r="BP102" i="259"/>
  <c r="BO102" i="259"/>
  <c r="BN102" i="259"/>
  <c r="BL102" i="259"/>
  <c r="BK102" i="259"/>
  <c r="BJ102" i="259"/>
  <c r="BI102" i="259"/>
  <c r="BC102" i="259"/>
  <c r="BB102" i="259"/>
  <c r="BA102" i="259"/>
  <c r="AZ102" i="259"/>
  <c r="AY102" i="259"/>
  <c r="AP102" i="259" s="1"/>
  <c r="AX102" i="259"/>
  <c r="AO102" i="259" s="1"/>
  <c r="AW102" i="259"/>
  <c r="AN102" i="259" s="1"/>
  <c r="AV102" i="259"/>
  <c r="AM102" i="259" s="1"/>
  <c r="AU102" i="259"/>
  <c r="AL102" i="259" s="1"/>
  <c r="AT102" i="259"/>
  <c r="AK102" i="259" s="1"/>
  <c r="AS102" i="259"/>
  <c r="AJ102" i="259" s="1"/>
  <c r="AR102" i="259"/>
  <c r="AI102" i="259" s="1"/>
  <c r="AQ102" i="259"/>
  <c r="AF102" i="259"/>
  <c r="AE102" i="259"/>
  <c r="AD102" i="259"/>
  <c r="AC102" i="259"/>
  <c r="AB102" i="259"/>
  <c r="AA102" i="259"/>
  <c r="Z102" i="259"/>
  <c r="W102" i="259"/>
  <c r="V102" i="259"/>
  <c r="U102" i="259"/>
  <c r="S102" i="259"/>
  <c r="R102" i="259"/>
  <c r="Q102" i="259"/>
  <c r="O102" i="259"/>
  <c r="N102" i="259"/>
  <c r="M102" i="259"/>
  <c r="K102" i="259"/>
  <c r="J102" i="259"/>
  <c r="I102" i="259"/>
  <c r="H102" i="259"/>
  <c r="G102" i="259"/>
  <c r="F102" i="259"/>
  <c r="BU100" i="259"/>
  <c r="BT100" i="259"/>
  <c r="BS100" i="259"/>
  <c r="BR100" i="259"/>
  <c r="BQ100" i="259"/>
  <c r="BP100" i="259"/>
  <c r="BO100" i="259"/>
  <c r="BN100" i="259"/>
  <c r="BL100" i="259"/>
  <c r="BK100" i="259"/>
  <c r="BJ100" i="259"/>
  <c r="BI100" i="259"/>
  <c r="BC100" i="259"/>
  <c r="BB100" i="259"/>
  <c r="BA100" i="259"/>
  <c r="AZ100" i="259"/>
  <c r="AY100" i="259"/>
  <c r="AP100" i="259" s="1"/>
  <c r="AX100" i="259"/>
  <c r="AO100" i="259" s="1"/>
  <c r="AW100" i="259"/>
  <c r="AN100" i="259" s="1"/>
  <c r="AV100" i="259"/>
  <c r="AM100" i="259" s="1"/>
  <c r="AU100" i="259"/>
  <c r="AL100" i="259" s="1"/>
  <c r="AT100" i="259"/>
  <c r="AK100" i="259" s="1"/>
  <c r="AS100" i="259"/>
  <c r="AJ100" i="259" s="1"/>
  <c r="AR100" i="259"/>
  <c r="AI100" i="259" s="1"/>
  <c r="AQ100" i="259"/>
  <c r="AF100" i="259"/>
  <c r="AE100" i="259"/>
  <c r="AD100" i="259"/>
  <c r="AC100" i="259"/>
  <c r="AB100" i="259"/>
  <c r="AA100" i="259"/>
  <c r="Z100" i="259"/>
  <c r="W100" i="259"/>
  <c r="V100" i="259"/>
  <c r="U100" i="259"/>
  <c r="S100" i="259"/>
  <c r="R100" i="259"/>
  <c r="Q100" i="259"/>
  <c r="O100" i="259"/>
  <c r="N100" i="259"/>
  <c r="M100" i="259"/>
  <c r="K100" i="259"/>
  <c r="J100" i="259"/>
  <c r="I100" i="259"/>
  <c r="H100" i="259"/>
  <c r="G100" i="259"/>
  <c r="F100" i="259"/>
  <c r="BU99" i="259"/>
  <c r="BT99" i="259"/>
  <c r="BS99" i="259"/>
  <c r="BR99" i="259"/>
  <c r="BQ99" i="259"/>
  <c r="BP99" i="259"/>
  <c r="BO99" i="259"/>
  <c r="BN99" i="259"/>
  <c r="BL99" i="259"/>
  <c r="BK99" i="259"/>
  <c r="BJ99" i="259"/>
  <c r="BI99" i="259"/>
  <c r="BC99" i="259"/>
  <c r="BB99" i="259"/>
  <c r="BA99" i="259"/>
  <c r="AZ99" i="259"/>
  <c r="AY99" i="259"/>
  <c r="AP99" i="259" s="1"/>
  <c r="AX99" i="259"/>
  <c r="AO99" i="259" s="1"/>
  <c r="AW99" i="259"/>
  <c r="AN99" i="259" s="1"/>
  <c r="AV99" i="259"/>
  <c r="AM99" i="259" s="1"/>
  <c r="AU99" i="259"/>
  <c r="AL99" i="259" s="1"/>
  <c r="AT99" i="259"/>
  <c r="AS99" i="259"/>
  <c r="AJ99" i="259" s="1"/>
  <c r="AR99" i="259"/>
  <c r="AI99" i="259" s="1"/>
  <c r="AQ99" i="259"/>
  <c r="AF99" i="259"/>
  <c r="AE99" i="259"/>
  <c r="AD99" i="259"/>
  <c r="AC99" i="259"/>
  <c r="AB99" i="259"/>
  <c r="AA99" i="259"/>
  <c r="Z99" i="259"/>
  <c r="W99" i="259"/>
  <c r="V99" i="259"/>
  <c r="U99" i="259"/>
  <c r="S99" i="259"/>
  <c r="R99" i="259"/>
  <c r="Q99" i="259"/>
  <c r="O99" i="259"/>
  <c r="N99" i="259"/>
  <c r="M99" i="259"/>
  <c r="K99" i="259"/>
  <c r="J99" i="259"/>
  <c r="I99" i="259"/>
  <c r="H99" i="259"/>
  <c r="G99" i="259"/>
  <c r="F99" i="259"/>
  <c r="BU98" i="259"/>
  <c r="BT98" i="259"/>
  <c r="BS98" i="259"/>
  <c r="BR98" i="259"/>
  <c r="BQ98" i="259"/>
  <c r="BP98" i="259"/>
  <c r="BO98" i="259"/>
  <c r="BN98" i="259"/>
  <c r="BL98" i="259"/>
  <c r="BK98" i="259"/>
  <c r="BJ98" i="259"/>
  <c r="BI98" i="259"/>
  <c r="BC98" i="259"/>
  <c r="BB98" i="259"/>
  <c r="BA98" i="259"/>
  <c r="AZ98" i="259"/>
  <c r="AY98" i="259"/>
  <c r="AP98" i="259" s="1"/>
  <c r="AX98" i="259"/>
  <c r="AO98" i="259" s="1"/>
  <c r="AW98" i="259"/>
  <c r="AN98" i="259" s="1"/>
  <c r="AV98" i="259"/>
  <c r="AM98" i="259" s="1"/>
  <c r="AU98" i="259"/>
  <c r="AL98" i="259" s="1"/>
  <c r="AT98" i="259"/>
  <c r="AK98" i="259" s="1"/>
  <c r="AS98" i="259"/>
  <c r="AR98" i="259"/>
  <c r="AI98" i="259" s="1"/>
  <c r="AQ98" i="259"/>
  <c r="AF98" i="259"/>
  <c r="AE98" i="259"/>
  <c r="AD98" i="259"/>
  <c r="AC98" i="259"/>
  <c r="AB98" i="259"/>
  <c r="AA98" i="259"/>
  <c r="Z98" i="259"/>
  <c r="W98" i="259"/>
  <c r="V98" i="259"/>
  <c r="U98" i="259"/>
  <c r="S98" i="259"/>
  <c r="R98" i="259"/>
  <c r="Q98" i="259"/>
  <c r="O98" i="259"/>
  <c r="N98" i="259"/>
  <c r="M98" i="259"/>
  <c r="K98" i="259"/>
  <c r="J98" i="259"/>
  <c r="I98" i="259"/>
  <c r="H98" i="259"/>
  <c r="G98" i="259"/>
  <c r="F98" i="259"/>
  <c r="BU97" i="259"/>
  <c r="BT97" i="259"/>
  <c r="BS97" i="259"/>
  <c r="BR97" i="259"/>
  <c r="BQ97" i="259"/>
  <c r="BP97" i="259"/>
  <c r="BO97" i="259"/>
  <c r="BN97" i="259"/>
  <c r="BL97" i="259"/>
  <c r="BK97" i="259"/>
  <c r="BJ97" i="259"/>
  <c r="BI97" i="259"/>
  <c r="BC97" i="259"/>
  <c r="BB97" i="259"/>
  <c r="BA97" i="259"/>
  <c r="AZ97" i="259"/>
  <c r="AY97" i="259"/>
  <c r="AP97" i="259" s="1"/>
  <c r="AX97" i="259"/>
  <c r="AO97" i="259" s="1"/>
  <c r="AW97" i="259"/>
  <c r="AN97" i="259" s="1"/>
  <c r="AV97" i="259"/>
  <c r="AM97" i="259" s="1"/>
  <c r="AU97" i="259"/>
  <c r="AL97" i="259" s="1"/>
  <c r="AT97" i="259"/>
  <c r="AK97" i="259" s="1"/>
  <c r="AS97" i="259"/>
  <c r="AJ97" i="259" s="1"/>
  <c r="AR97" i="259"/>
  <c r="AI97" i="259" s="1"/>
  <c r="AQ97" i="259"/>
  <c r="AF97" i="259"/>
  <c r="AE97" i="259"/>
  <c r="AD97" i="259"/>
  <c r="AC97" i="259"/>
  <c r="AB97" i="259"/>
  <c r="AA97" i="259"/>
  <c r="Z97" i="259"/>
  <c r="W97" i="259"/>
  <c r="V97" i="259"/>
  <c r="U97" i="259"/>
  <c r="S97" i="259"/>
  <c r="R97" i="259"/>
  <c r="Q97" i="259"/>
  <c r="O97" i="259"/>
  <c r="N97" i="259"/>
  <c r="M97" i="259"/>
  <c r="K97" i="259"/>
  <c r="J97" i="259"/>
  <c r="I97" i="259"/>
  <c r="H97" i="259"/>
  <c r="G97" i="259"/>
  <c r="F97" i="259"/>
  <c r="BU96" i="259"/>
  <c r="BT96" i="259"/>
  <c r="BS96" i="259"/>
  <c r="BR96" i="259"/>
  <c r="BQ96" i="259"/>
  <c r="BP96" i="259"/>
  <c r="BO96" i="259"/>
  <c r="BN96" i="259"/>
  <c r="BL96" i="259"/>
  <c r="BK96" i="259"/>
  <c r="BJ96" i="259"/>
  <c r="BI96" i="259"/>
  <c r="BC96" i="259"/>
  <c r="BB96" i="259"/>
  <c r="BA96" i="259"/>
  <c r="AZ96" i="259"/>
  <c r="AY96" i="259"/>
  <c r="AP96" i="259" s="1"/>
  <c r="AX96" i="259"/>
  <c r="AO96" i="259" s="1"/>
  <c r="AW96" i="259"/>
  <c r="AN96" i="259" s="1"/>
  <c r="AV96" i="259"/>
  <c r="AM96" i="259" s="1"/>
  <c r="AU96" i="259"/>
  <c r="AL96" i="259" s="1"/>
  <c r="AT96" i="259"/>
  <c r="AK96" i="259" s="1"/>
  <c r="AS96" i="259"/>
  <c r="AJ96" i="259" s="1"/>
  <c r="AR96" i="259"/>
  <c r="AQ96" i="259"/>
  <c r="AF96" i="259"/>
  <c r="AE96" i="259"/>
  <c r="AD96" i="259"/>
  <c r="AC96" i="259"/>
  <c r="AB96" i="259"/>
  <c r="AA96" i="259"/>
  <c r="Z96" i="259"/>
  <c r="W96" i="259"/>
  <c r="V96" i="259"/>
  <c r="U96" i="259"/>
  <c r="S96" i="259"/>
  <c r="R96" i="259"/>
  <c r="Q96" i="259"/>
  <c r="O96" i="259"/>
  <c r="N96" i="259"/>
  <c r="M96" i="259"/>
  <c r="K96" i="259"/>
  <c r="J96" i="259"/>
  <c r="I96" i="259"/>
  <c r="H96" i="259"/>
  <c r="G96" i="259"/>
  <c r="F96" i="259"/>
  <c r="BU93" i="259"/>
  <c r="BU92" i="259" s="1"/>
  <c r="BT93" i="259"/>
  <c r="BT92" i="259" s="1"/>
  <c r="BS93" i="259"/>
  <c r="BS92" i="259" s="1"/>
  <c r="BR93" i="259"/>
  <c r="BR92" i="259" s="1"/>
  <c r="BQ93" i="259"/>
  <c r="BQ92" i="259" s="1"/>
  <c r="BP93" i="259"/>
  <c r="BP92" i="259" s="1"/>
  <c r="BO93" i="259"/>
  <c r="BO92" i="259" s="1"/>
  <c r="BN93" i="259"/>
  <c r="BN92" i="259" s="1"/>
  <c r="BL93" i="259"/>
  <c r="BL92" i="259" s="1"/>
  <c r="BK93" i="259"/>
  <c r="BK92" i="259" s="1"/>
  <c r="BJ93" i="259"/>
  <c r="BJ92" i="259" s="1"/>
  <c r="BI93" i="259"/>
  <c r="BI92" i="259" s="1"/>
  <c r="BC93" i="259"/>
  <c r="BC92" i="259" s="1"/>
  <c r="BB93" i="259"/>
  <c r="BB92" i="259" s="1"/>
  <c r="BA93" i="259"/>
  <c r="BA92" i="259" s="1"/>
  <c r="AZ93" i="259"/>
  <c r="AZ92" i="259" s="1"/>
  <c r="AY93" i="259"/>
  <c r="AY92" i="259" s="1"/>
  <c r="AX93" i="259"/>
  <c r="AX92" i="259" s="1"/>
  <c r="AW93" i="259"/>
  <c r="AW92" i="259" s="1"/>
  <c r="AV93" i="259"/>
  <c r="AV92" i="259" s="1"/>
  <c r="AU93" i="259"/>
  <c r="AU92" i="259" s="1"/>
  <c r="AT93" i="259"/>
  <c r="AT92" i="259" s="1"/>
  <c r="AS93" i="259"/>
  <c r="AS92" i="259" s="1"/>
  <c r="AR93" i="259"/>
  <c r="AQ93" i="259"/>
  <c r="AF93" i="259"/>
  <c r="AF92" i="259" s="1"/>
  <c r="AE93" i="259"/>
  <c r="AE92" i="259" s="1"/>
  <c r="AD93" i="259"/>
  <c r="AD92" i="259" s="1"/>
  <c r="AC93" i="259"/>
  <c r="AC92" i="259" s="1"/>
  <c r="AB93" i="259"/>
  <c r="AB92" i="259" s="1"/>
  <c r="AA93" i="259"/>
  <c r="AA92" i="259" s="1"/>
  <c r="Z93" i="259"/>
  <c r="Z92" i="259" s="1"/>
  <c r="W93" i="259"/>
  <c r="W92" i="259" s="1"/>
  <c r="V93" i="259"/>
  <c r="V92" i="259" s="1"/>
  <c r="U93" i="259"/>
  <c r="U92" i="259" s="1"/>
  <c r="S93" i="259"/>
  <c r="S92" i="259" s="1"/>
  <c r="R93" i="259"/>
  <c r="R92" i="259" s="1"/>
  <c r="Q93" i="259"/>
  <c r="Q92" i="259" s="1"/>
  <c r="O93" i="259"/>
  <c r="O92" i="259" s="1"/>
  <c r="N93" i="259"/>
  <c r="N92" i="259" s="1"/>
  <c r="M93" i="259"/>
  <c r="M92" i="259" s="1"/>
  <c r="K93" i="259"/>
  <c r="K92" i="259" s="1"/>
  <c r="J93" i="259"/>
  <c r="J92" i="259" s="1"/>
  <c r="I93" i="259"/>
  <c r="I92" i="259" s="1"/>
  <c r="H93" i="259"/>
  <c r="H92" i="259" s="1"/>
  <c r="G93" i="259"/>
  <c r="G92" i="259" s="1"/>
  <c r="F93" i="259"/>
  <c r="F92" i="259" s="1"/>
  <c r="BU91" i="259"/>
  <c r="BT91" i="259"/>
  <c r="BS91" i="259"/>
  <c r="BR91" i="259"/>
  <c r="BQ91" i="259"/>
  <c r="BP91" i="259"/>
  <c r="BO91" i="259"/>
  <c r="BN91" i="259"/>
  <c r="BL91" i="259"/>
  <c r="BK91" i="259"/>
  <c r="BJ91" i="259"/>
  <c r="BI91" i="259"/>
  <c r="BC91" i="259"/>
  <c r="BB91" i="259"/>
  <c r="BA91" i="259"/>
  <c r="AZ91" i="259"/>
  <c r="AY91" i="259"/>
  <c r="AP91" i="259" s="1"/>
  <c r="AX91" i="259"/>
  <c r="AO91" i="259" s="1"/>
  <c r="AW91" i="259"/>
  <c r="AN91" i="259" s="1"/>
  <c r="AV91" i="259"/>
  <c r="AM91" i="259" s="1"/>
  <c r="AU91" i="259"/>
  <c r="AL91" i="259" s="1"/>
  <c r="AT91" i="259"/>
  <c r="AK91" i="259" s="1"/>
  <c r="AS91" i="259"/>
  <c r="AJ91" i="259" s="1"/>
  <c r="AR91" i="259"/>
  <c r="AI91" i="259" s="1"/>
  <c r="AQ91" i="259"/>
  <c r="AF91" i="259"/>
  <c r="AE91" i="259"/>
  <c r="AD91" i="259"/>
  <c r="AC91" i="259"/>
  <c r="AB91" i="259"/>
  <c r="AA91" i="259"/>
  <c r="Z91" i="259"/>
  <c r="W91" i="259"/>
  <c r="V91" i="259"/>
  <c r="U91" i="259"/>
  <c r="S91" i="259"/>
  <c r="R91" i="259"/>
  <c r="Q91" i="259"/>
  <c r="O91" i="259"/>
  <c r="N91" i="259"/>
  <c r="M91" i="259"/>
  <c r="K91" i="259"/>
  <c r="J91" i="259"/>
  <c r="I91" i="259"/>
  <c r="H91" i="259"/>
  <c r="G91" i="259"/>
  <c r="F91" i="259"/>
  <c r="BU90" i="259"/>
  <c r="BT90" i="259"/>
  <c r="BS90" i="259"/>
  <c r="BR90" i="259"/>
  <c r="BQ90" i="259"/>
  <c r="BP90" i="259"/>
  <c r="BO90" i="259"/>
  <c r="BN90" i="259"/>
  <c r="BL90" i="259"/>
  <c r="BK90" i="259"/>
  <c r="BJ90" i="259"/>
  <c r="BI90" i="259"/>
  <c r="BC90" i="259"/>
  <c r="BB90" i="259"/>
  <c r="BA90" i="259"/>
  <c r="AZ90" i="259"/>
  <c r="AY90" i="259"/>
  <c r="AP90" i="259" s="1"/>
  <c r="AX90" i="259"/>
  <c r="AO90" i="259" s="1"/>
  <c r="AW90" i="259"/>
  <c r="AN90" i="259" s="1"/>
  <c r="AV90" i="259"/>
  <c r="AM90" i="259" s="1"/>
  <c r="AU90" i="259"/>
  <c r="AL90" i="259" s="1"/>
  <c r="AT90" i="259"/>
  <c r="AK90" i="259" s="1"/>
  <c r="AS90" i="259"/>
  <c r="AJ90" i="259" s="1"/>
  <c r="AR90" i="259"/>
  <c r="AI90" i="259" s="1"/>
  <c r="AQ90" i="259"/>
  <c r="AF90" i="259"/>
  <c r="AE90" i="259"/>
  <c r="AD90" i="259"/>
  <c r="AC90" i="259"/>
  <c r="AB90" i="259"/>
  <c r="AA90" i="259"/>
  <c r="Z90" i="259"/>
  <c r="W90" i="259"/>
  <c r="V90" i="259"/>
  <c r="U90" i="259"/>
  <c r="S90" i="259"/>
  <c r="R90" i="259"/>
  <c r="Q90" i="259"/>
  <c r="O90" i="259"/>
  <c r="N90" i="259"/>
  <c r="M90" i="259"/>
  <c r="K90" i="259"/>
  <c r="J90" i="259"/>
  <c r="I90" i="259"/>
  <c r="H90" i="259"/>
  <c r="G90" i="259"/>
  <c r="F90" i="259"/>
  <c r="BU89" i="259"/>
  <c r="BT89" i="259"/>
  <c r="BS89" i="259"/>
  <c r="BR89" i="259"/>
  <c r="BQ89" i="259"/>
  <c r="BP89" i="259"/>
  <c r="BO89" i="259"/>
  <c r="BN89" i="259"/>
  <c r="BL89" i="259"/>
  <c r="BK89" i="259"/>
  <c r="BJ89" i="259"/>
  <c r="BI89" i="259"/>
  <c r="BC89" i="259"/>
  <c r="BB89" i="259"/>
  <c r="BA89" i="259"/>
  <c r="AZ89" i="259"/>
  <c r="AY89" i="259"/>
  <c r="AP89" i="259" s="1"/>
  <c r="AX89" i="259"/>
  <c r="AO89" i="259" s="1"/>
  <c r="AW89" i="259"/>
  <c r="AN89" i="259" s="1"/>
  <c r="AV89" i="259"/>
  <c r="AM89" i="259" s="1"/>
  <c r="AU89" i="259"/>
  <c r="AL89" i="259" s="1"/>
  <c r="AT89" i="259"/>
  <c r="AK89" i="259" s="1"/>
  <c r="AS89" i="259"/>
  <c r="AJ89" i="259" s="1"/>
  <c r="AR89" i="259"/>
  <c r="AI89" i="259" s="1"/>
  <c r="AQ89" i="259"/>
  <c r="AF89" i="259"/>
  <c r="AE89" i="259"/>
  <c r="AD89" i="259"/>
  <c r="AC89" i="259"/>
  <c r="AB89" i="259"/>
  <c r="AA89" i="259"/>
  <c r="Z89" i="259"/>
  <c r="W89" i="259"/>
  <c r="V89" i="259"/>
  <c r="U89" i="259"/>
  <c r="S89" i="259"/>
  <c r="R89" i="259"/>
  <c r="Q89" i="259"/>
  <c r="O89" i="259"/>
  <c r="N89" i="259"/>
  <c r="M89" i="259"/>
  <c r="K89" i="259"/>
  <c r="J89" i="259"/>
  <c r="I89" i="259"/>
  <c r="H89" i="259"/>
  <c r="G89" i="259"/>
  <c r="F89" i="259"/>
  <c r="BU88" i="259"/>
  <c r="BT88" i="259"/>
  <c r="BS88" i="259"/>
  <c r="BR88" i="259"/>
  <c r="BQ88" i="259"/>
  <c r="BP88" i="259"/>
  <c r="BO88" i="259"/>
  <c r="BN88" i="259"/>
  <c r="BL88" i="259"/>
  <c r="BK88" i="259"/>
  <c r="BJ88" i="259"/>
  <c r="BI88" i="259"/>
  <c r="BC88" i="259"/>
  <c r="BB88" i="259"/>
  <c r="BA88" i="259"/>
  <c r="AZ88" i="259"/>
  <c r="AY88" i="259"/>
  <c r="AP88" i="259" s="1"/>
  <c r="AX88" i="259"/>
  <c r="AO88" i="259" s="1"/>
  <c r="AW88" i="259"/>
  <c r="AN88" i="259" s="1"/>
  <c r="AV88" i="259"/>
  <c r="AM88" i="259" s="1"/>
  <c r="AU88" i="259"/>
  <c r="AL88" i="259" s="1"/>
  <c r="AT88" i="259"/>
  <c r="AK88" i="259" s="1"/>
  <c r="AS88" i="259"/>
  <c r="AJ88" i="259" s="1"/>
  <c r="AR88" i="259"/>
  <c r="AI88" i="259" s="1"/>
  <c r="AQ88" i="259"/>
  <c r="AF88" i="259"/>
  <c r="AE88" i="259"/>
  <c r="AD88" i="259"/>
  <c r="AC88" i="259"/>
  <c r="AB88" i="259"/>
  <c r="AA88" i="259"/>
  <c r="Z88" i="259"/>
  <c r="W88" i="259"/>
  <c r="V88" i="259"/>
  <c r="U88" i="259"/>
  <c r="S88" i="259"/>
  <c r="R88" i="259"/>
  <c r="Q88" i="259"/>
  <c r="O88" i="259"/>
  <c r="N88" i="259"/>
  <c r="M88" i="259"/>
  <c r="K88" i="259"/>
  <c r="J88" i="259"/>
  <c r="I88" i="259"/>
  <c r="H88" i="259"/>
  <c r="G88" i="259"/>
  <c r="F88" i="259"/>
  <c r="BU87" i="259"/>
  <c r="BT87" i="259"/>
  <c r="BS87" i="259"/>
  <c r="BR87" i="259"/>
  <c r="BQ87" i="259"/>
  <c r="BP87" i="259"/>
  <c r="BO87" i="259"/>
  <c r="BN87" i="259"/>
  <c r="BL87" i="259"/>
  <c r="BK87" i="259"/>
  <c r="BJ87" i="259"/>
  <c r="BI87" i="259"/>
  <c r="BC87" i="259"/>
  <c r="BB87" i="259"/>
  <c r="BA87" i="259"/>
  <c r="AZ87" i="259"/>
  <c r="AY87" i="259"/>
  <c r="AP87" i="259" s="1"/>
  <c r="AX87" i="259"/>
  <c r="AO87" i="259" s="1"/>
  <c r="AW87" i="259"/>
  <c r="AN87" i="259" s="1"/>
  <c r="AV87" i="259"/>
  <c r="AM87" i="259" s="1"/>
  <c r="AU87" i="259"/>
  <c r="AL87" i="259" s="1"/>
  <c r="AT87" i="259"/>
  <c r="AK87" i="259" s="1"/>
  <c r="AS87" i="259"/>
  <c r="AJ87" i="259" s="1"/>
  <c r="AR87" i="259"/>
  <c r="AI87" i="259" s="1"/>
  <c r="AQ87" i="259"/>
  <c r="AF87" i="259"/>
  <c r="AE87" i="259"/>
  <c r="AD87" i="259"/>
  <c r="AC87" i="259"/>
  <c r="AB87" i="259"/>
  <c r="AA87" i="259"/>
  <c r="Z87" i="259"/>
  <c r="W87" i="259"/>
  <c r="V87" i="259"/>
  <c r="U87" i="259"/>
  <c r="S87" i="259"/>
  <c r="R87" i="259"/>
  <c r="Q87" i="259"/>
  <c r="O87" i="259"/>
  <c r="N87" i="259"/>
  <c r="M87" i="259"/>
  <c r="K87" i="259"/>
  <c r="J87" i="259"/>
  <c r="I87" i="259"/>
  <c r="H87" i="259"/>
  <c r="G87" i="259"/>
  <c r="F87" i="259"/>
  <c r="BU86" i="259"/>
  <c r="BT86" i="259"/>
  <c r="BS86" i="259"/>
  <c r="BR86" i="259"/>
  <c r="BQ86" i="259"/>
  <c r="BP86" i="259"/>
  <c r="BO86" i="259"/>
  <c r="BN86" i="259"/>
  <c r="BL86" i="259"/>
  <c r="BK86" i="259"/>
  <c r="BJ86" i="259"/>
  <c r="BI86" i="259"/>
  <c r="BC86" i="259"/>
  <c r="BB86" i="259"/>
  <c r="BA86" i="259"/>
  <c r="AZ86" i="259"/>
  <c r="AY86" i="259"/>
  <c r="AP86" i="259" s="1"/>
  <c r="AX86" i="259"/>
  <c r="AO86" i="259" s="1"/>
  <c r="AW86" i="259"/>
  <c r="AN86" i="259" s="1"/>
  <c r="AV86" i="259"/>
  <c r="AM86" i="259" s="1"/>
  <c r="AU86" i="259"/>
  <c r="AL86" i="259" s="1"/>
  <c r="AT86" i="259"/>
  <c r="AK86" i="259" s="1"/>
  <c r="AS86" i="259"/>
  <c r="AJ86" i="259" s="1"/>
  <c r="AR86" i="259"/>
  <c r="AI86" i="259" s="1"/>
  <c r="AQ86" i="259"/>
  <c r="AF86" i="259"/>
  <c r="AE86" i="259"/>
  <c r="AD86" i="259"/>
  <c r="AC86" i="259"/>
  <c r="AB86" i="259"/>
  <c r="AA86" i="259"/>
  <c r="Z86" i="259"/>
  <c r="W86" i="259"/>
  <c r="V86" i="259"/>
  <c r="U86" i="259"/>
  <c r="S86" i="259"/>
  <c r="R86" i="259"/>
  <c r="Q86" i="259"/>
  <c r="O86" i="259"/>
  <c r="N86" i="259"/>
  <c r="M86" i="259"/>
  <c r="K86" i="259"/>
  <c r="J86" i="259"/>
  <c r="I86" i="259"/>
  <c r="H86" i="259"/>
  <c r="G86" i="259"/>
  <c r="F86" i="259"/>
  <c r="BU85" i="259"/>
  <c r="BT85" i="259"/>
  <c r="BS85" i="259"/>
  <c r="BR85" i="259"/>
  <c r="BQ85" i="259"/>
  <c r="BP85" i="259"/>
  <c r="BO85" i="259"/>
  <c r="BN85" i="259"/>
  <c r="BL85" i="259"/>
  <c r="BK85" i="259"/>
  <c r="BJ85" i="259"/>
  <c r="BI85" i="259"/>
  <c r="BC85" i="259"/>
  <c r="BB85" i="259"/>
  <c r="BA85" i="259"/>
  <c r="AZ85" i="259"/>
  <c r="AY85" i="259"/>
  <c r="AP85" i="259" s="1"/>
  <c r="AX85" i="259"/>
  <c r="AO85" i="259" s="1"/>
  <c r="AW85" i="259"/>
  <c r="AN85" i="259" s="1"/>
  <c r="AV85" i="259"/>
  <c r="AM85" i="259" s="1"/>
  <c r="AU85" i="259"/>
  <c r="AL85" i="259" s="1"/>
  <c r="AT85" i="259"/>
  <c r="AK85" i="259" s="1"/>
  <c r="AS85" i="259"/>
  <c r="AJ85" i="259" s="1"/>
  <c r="AR85" i="259"/>
  <c r="AQ85" i="259"/>
  <c r="AF85" i="259"/>
  <c r="AE85" i="259"/>
  <c r="AD85" i="259"/>
  <c r="AC85" i="259"/>
  <c r="AB85" i="259"/>
  <c r="AA85" i="259"/>
  <c r="Z85" i="259"/>
  <c r="W85" i="259"/>
  <c r="V85" i="259"/>
  <c r="U85" i="259"/>
  <c r="S85" i="259"/>
  <c r="R85" i="259"/>
  <c r="Q85" i="259"/>
  <c r="O85" i="259"/>
  <c r="N85" i="259"/>
  <c r="M85" i="259"/>
  <c r="K85" i="259"/>
  <c r="J85" i="259"/>
  <c r="I85" i="259"/>
  <c r="H85" i="259"/>
  <c r="G85" i="259"/>
  <c r="F85" i="259"/>
  <c r="BU83" i="259"/>
  <c r="BT83" i="259"/>
  <c r="BS83" i="259"/>
  <c r="BR83" i="259"/>
  <c r="BQ83" i="259"/>
  <c r="BP83" i="259"/>
  <c r="BO83" i="259"/>
  <c r="BN83" i="259"/>
  <c r="BL83" i="259"/>
  <c r="BK83" i="259"/>
  <c r="BJ83" i="259"/>
  <c r="BI83" i="259"/>
  <c r="BC83" i="259"/>
  <c r="BB83" i="259"/>
  <c r="BA83" i="259"/>
  <c r="AZ83" i="259"/>
  <c r="AY83" i="259"/>
  <c r="AP83" i="259" s="1"/>
  <c r="AX83" i="259"/>
  <c r="AO83" i="259" s="1"/>
  <c r="AW83" i="259"/>
  <c r="AN83" i="259" s="1"/>
  <c r="AV83" i="259"/>
  <c r="AM83" i="259" s="1"/>
  <c r="AU83" i="259"/>
  <c r="AL83" i="259" s="1"/>
  <c r="AT83" i="259"/>
  <c r="AS83" i="259"/>
  <c r="AJ83" i="259" s="1"/>
  <c r="AR83" i="259"/>
  <c r="AQ83" i="259"/>
  <c r="AF83" i="259"/>
  <c r="AE83" i="259"/>
  <c r="AD83" i="259"/>
  <c r="AC83" i="259"/>
  <c r="AB83" i="259"/>
  <c r="AA83" i="259"/>
  <c r="Z83" i="259"/>
  <c r="W83" i="259"/>
  <c r="V83" i="259"/>
  <c r="U83" i="259"/>
  <c r="S83" i="259"/>
  <c r="R83" i="259"/>
  <c r="Q83" i="259"/>
  <c r="O83" i="259"/>
  <c r="N83" i="259"/>
  <c r="M83" i="259"/>
  <c r="K83" i="259"/>
  <c r="J83" i="259"/>
  <c r="I83" i="259"/>
  <c r="H83" i="259"/>
  <c r="G83" i="259"/>
  <c r="F83" i="259"/>
  <c r="BU81" i="259"/>
  <c r="BT81" i="259"/>
  <c r="BS81" i="259"/>
  <c r="BR81" i="259"/>
  <c r="BQ81" i="259"/>
  <c r="BP81" i="259"/>
  <c r="BO81" i="259"/>
  <c r="BN81" i="259"/>
  <c r="BL81" i="259"/>
  <c r="BK81" i="259"/>
  <c r="BJ81" i="259"/>
  <c r="BI81" i="259"/>
  <c r="BC81" i="259"/>
  <c r="BB81" i="259"/>
  <c r="BA81" i="259"/>
  <c r="AZ81" i="259"/>
  <c r="AY81" i="259"/>
  <c r="AP81" i="259" s="1"/>
  <c r="AX81" i="259"/>
  <c r="AO81" i="259" s="1"/>
  <c r="AW81" i="259"/>
  <c r="AN81" i="259" s="1"/>
  <c r="AV81" i="259"/>
  <c r="AM81" i="259" s="1"/>
  <c r="AU81" i="259"/>
  <c r="AL81" i="259" s="1"/>
  <c r="AT81" i="259"/>
  <c r="AK81" i="259" s="1"/>
  <c r="AS81" i="259"/>
  <c r="AJ81" i="259" s="1"/>
  <c r="AR81" i="259"/>
  <c r="AI81" i="259" s="1"/>
  <c r="AQ81" i="259"/>
  <c r="AF81" i="259"/>
  <c r="AE81" i="259"/>
  <c r="AD81" i="259"/>
  <c r="AC81" i="259"/>
  <c r="AB81" i="259"/>
  <c r="AA81" i="259"/>
  <c r="Z81" i="259"/>
  <c r="W81" i="259"/>
  <c r="V81" i="259"/>
  <c r="U81" i="259"/>
  <c r="S81" i="259"/>
  <c r="R81" i="259"/>
  <c r="Q81" i="259"/>
  <c r="O81" i="259"/>
  <c r="N81" i="259"/>
  <c r="M81" i="259"/>
  <c r="K81" i="259"/>
  <c r="J81" i="259"/>
  <c r="I81" i="259"/>
  <c r="H81" i="259"/>
  <c r="G81" i="259"/>
  <c r="F81" i="259"/>
  <c r="BU77" i="259"/>
  <c r="BT77" i="259"/>
  <c r="BS77" i="259"/>
  <c r="BR77" i="259"/>
  <c r="BQ77" i="259"/>
  <c r="BP77" i="259"/>
  <c r="BO77" i="259"/>
  <c r="BN77" i="259"/>
  <c r="BL77" i="259"/>
  <c r="BK77" i="259"/>
  <c r="BJ77" i="259"/>
  <c r="BI77" i="259"/>
  <c r="BC77" i="259"/>
  <c r="BB77" i="259"/>
  <c r="BA77" i="259"/>
  <c r="AZ77" i="259"/>
  <c r="AY77" i="259"/>
  <c r="AP77" i="259" s="1"/>
  <c r="AX77" i="259"/>
  <c r="AO77" i="259" s="1"/>
  <c r="AW77" i="259"/>
  <c r="AN77" i="259" s="1"/>
  <c r="AV77" i="259"/>
  <c r="AM77" i="259" s="1"/>
  <c r="AU77" i="259"/>
  <c r="AL77" i="259" s="1"/>
  <c r="AT77" i="259"/>
  <c r="AK77" i="259" s="1"/>
  <c r="AS77" i="259"/>
  <c r="AJ77" i="259" s="1"/>
  <c r="AR77" i="259"/>
  <c r="AI77" i="259" s="1"/>
  <c r="AQ77" i="259"/>
  <c r="AF77" i="259"/>
  <c r="AE77" i="259"/>
  <c r="AD77" i="259"/>
  <c r="AC77" i="259"/>
  <c r="AB77" i="259"/>
  <c r="AA77" i="259"/>
  <c r="Z77" i="259"/>
  <c r="W77" i="259"/>
  <c r="V77" i="259"/>
  <c r="U77" i="259"/>
  <c r="S77" i="259"/>
  <c r="R77" i="259"/>
  <c r="Q77" i="259"/>
  <c r="O77" i="259"/>
  <c r="N77" i="259"/>
  <c r="M77" i="259"/>
  <c r="K77" i="259"/>
  <c r="J77" i="259"/>
  <c r="I77" i="259"/>
  <c r="H77" i="259"/>
  <c r="G77" i="259"/>
  <c r="F77" i="259"/>
  <c r="BU76" i="259"/>
  <c r="BT76" i="259"/>
  <c r="BS76" i="259"/>
  <c r="BR76" i="259"/>
  <c r="BQ76" i="259"/>
  <c r="BP76" i="259"/>
  <c r="BO76" i="259"/>
  <c r="BN76" i="259"/>
  <c r="BL76" i="259"/>
  <c r="BK76" i="259"/>
  <c r="BJ76" i="259"/>
  <c r="BI76" i="259"/>
  <c r="BC76" i="259"/>
  <c r="BB76" i="259"/>
  <c r="BA76" i="259"/>
  <c r="AZ76" i="259"/>
  <c r="AY76" i="259"/>
  <c r="AP76" i="259" s="1"/>
  <c r="AX76" i="259"/>
  <c r="AO76" i="259" s="1"/>
  <c r="AW76" i="259"/>
  <c r="AN76" i="259" s="1"/>
  <c r="AV76" i="259"/>
  <c r="AM76" i="259" s="1"/>
  <c r="AU76" i="259"/>
  <c r="AL76" i="259" s="1"/>
  <c r="AT76" i="259"/>
  <c r="AK76" i="259" s="1"/>
  <c r="AS76" i="259"/>
  <c r="AJ76" i="259" s="1"/>
  <c r="AR76" i="259"/>
  <c r="AI76" i="259" s="1"/>
  <c r="AQ76" i="259"/>
  <c r="AF76" i="259"/>
  <c r="AE76" i="259"/>
  <c r="AD76" i="259"/>
  <c r="AC76" i="259"/>
  <c r="AB76" i="259"/>
  <c r="AA76" i="259"/>
  <c r="Z76" i="259"/>
  <c r="W76" i="259"/>
  <c r="V76" i="259"/>
  <c r="U76" i="259"/>
  <c r="S76" i="259"/>
  <c r="R76" i="259"/>
  <c r="Q76" i="259"/>
  <c r="O76" i="259"/>
  <c r="N76" i="259"/>
  <c r="M76" i="259"/>
  <c r="K76" i="259"/>
  <c r="J76" i="259"/>
  <c r="I76" i="259"/>
  <c r="H76" i="259"/>
  <c r="G76" i="259"/>
  <c r="F76" i="259"/>
  <c r="BL74" i="259"/>
  <c r="BK74" i="259"/>
  <c r="BJ74" i="259"/>
  <c r="BI74" i="259"/>
  <c r="BC74" i="259"/>
  <c r="BB74" i="259"/>
  <c r="BA74" i="259"/>
  <c r="AZ74" i="259"/>
  <c r="AY74" i="259"/>
  <c r="AP74" i="259" s="1"/>
  <c r="AX74" i="259"/>
  <c r="AO74" i="259" s="1"/>
  <c r="AW74" i="259"/>
  <c r="AN74" i="259" s="1"/>
  <c r="AV74" i="259"/>
  <c r="AM74" i="259" s="1"/>
  <c r="AU74" i="259"/>
  <c r="AL74" i="259" s="1"/>
  <c r="AT74" i="259"/>
  <c r="AK74" i="259" s="1"/>
  <c r="AS74" i="259"/>
  <c r="AJ74" i="259" s="1"/>
  <c r="AR74" i="259"/>
  <c r="AI74" i="259" s="1"/>
  <c r="AQ74" i="259"/>
  <c r="AF74" i="259"/>
  <c r="AE74" i="259"/>
  <c r="AD74" i="259"/>
  <c r="AC74" i="259"/>
  <c r="AB74" i="259"/>
  <c r="AA74" i="259"/>
  <c r="Z74" i="259"/>
  <c r="W74" i="259"/>
  <c r="V74" i="259"/>
  <c r="U74" i="259"/>
  <c r="S74" i="259"/>
  <c r="R74" i="259"/>
  <c r="Q74" i="259"/>
  <c r="O74" i="259"/>
  <c r="N74" i="259"/>
  <c r="M74" i="259"/>
  <c r="K74" i="259"/>
  <c r="J74" i="259"/>
  <c r="I74" i="259"/>
  <c r="H74" i="259"/>
  <c r="G74" i="259"/>
  <c r="F74" i="259"/>
  <c r="BU73" i="259"/>
  <c r="BT73" i="259"/>
  <c r="BS73" i="259"/>
  <c r="BR73" i="259"/>
  <c r="BQ73" i="259"/>
  <c r="BP73" i="259"/>
  <c r="BO73" i="259"/>
  <c r="BN73" i="259"/>
  <c r="BL73" i="259"/>
  <c r="BK73" i="259"/>
  <c r="BJ73" i="259"/>
  <c r="BI73" i="259"/>
  <c r="BC73" i="259"/>
  <c r="BB73" i="259"/>
  <c r="BA73" i="259"/>
  <c r="AZ73" i="259"/>
  <c r="AY73" i="259"/>
  <c r="AP73" i="259" s="1"/>
  <c r="AX73" i="259"/>
  <c r="AO73" i="259" s="1"/>
  <c r="AW73" i="259"/>
  <c r="AN73" i="259" s="1"/>
  <c r="AV73" i="259"/>
  <c r="AM73" i="259" s="1"/>
  <c r="AU73" i="259"/>
  <c r="AL73" i="259" s="1"/>
  <c r="AT73" i="259"/>
  <c r="AK73" i="259" s="1"/>
  <c r="AS73" i="259"/>
  <c r="AJ73" i="259" s="1"/>
  <c r="AR73" i="259"/>
  <c r="AQ73" i="259"/>
  <c r="AF73" i="259"/>
  <c r="AE73" i="259"/>
  <c r="AD73" i="259"/>
  <c r="AC73" i="259"/>
  <c r="AB73" i="259"/>
  <c r="AA73" i="259"/>
  <c r="Z73" i="259"/>
  <c r="W73" i="259"/>
  <c r="V73" i="259"/>
  <c r="U73" i="259"/>
  <c r="S73" i="259"/>
  <c r="R73" i="259"/>
  <c r="Q73" i="259"/>
  <c r="O73" i="259"/>
  <c r="N73" i="259"/>
  <c r="M73" i="259"/>
  <c r="K73" i="259"/>
  <c r="J73" i="259"/>
  <c r="I73" i="259"/>
  <c r="H73" i="259"/>
  <c r="G73" i="259"/>
  <c r="F73" i="259"/>
  <c r="BU72" i="259"/>
  <c r="BT72" i="259"/>
  <c r="BS72" i="259"/>
  <c r="BR72" i="259"/>
  <c r="BQ72" i="259"/>
  <c r="BP72" i="259"/>
  <c r="BO72" i="259"/>
  <c r="BN72" i="259"/>
  <c r="BL72" i="259"/>
  <c r="BK72" i="259"/>
  <c r="BJ72" i="259"/>
  <c r="BI72" i="259"/>
  <c r="BC72" i="259"/>
  <c r="BB72" i="259"/>
  <c r="BA72" i="259"/>
  <c r="AZ72" i="259"/>
  <c r="AY72" i="259"/>
  <c r="AP72" i="259" s="1"/>
  <c r="AX72" i="259"/>
  <c r="AO72" i="259" s="1"/>
  <c r="AW72" i="259"/>
  <c r="AN72" i="259" s="1"/>
  <c r="AV72" i="259"/>
  <c r="AM72" i="259" s="1"/>
  <c r="AU72" i="259"/>
  <c r="AL72" i="259" s="1"/>
  <c r="AT72" i="259"/>
  <c r="AK72" i="259" s="1"/>
  <c r="AS72" i="259"/>
  <c r="AJ72" i="259" s="1"/>
  <c r="AR72" i="259"/>
  <c r="AI72" i="259" s="1"/>
  <c r="AQ72" i="259"/>
  <c r="AF72" i="259"/>
  <c r="AE72" i="259"/>
  <c r="AD72" i="259"/>
  <c r="AC72" i="259"/>
  <c r="AB72" i="259"/>
  <c r="AA72" i="259"/>
  <c r="Z72" i="259"/>
  <c r="W72" i="259"/>
  <c r="V72" i="259"/>
  <c r="U72" i="259"/>
  <c r="S72" i="259"/>
  <c r="R72" i="259"/>
  <c r="Q72" i="259"/>
  <c r="O72" i="259"/>
  <c r="N72" i="259"/>
  <c r="M72" i="259"/>
  <c r="K72" i="259"/>
  <c r="J72" i="259"/>
  <c r="I72" i="259"/>
  <c r="H72" i="259"/>
  <c r="G72" i="259"/>
  <c r="F72" i="259"/>
  <c r="BU71" i="259"/>
  <c r="BT71" i="259"/>
  <c r="BS71" i="259"/>
  <c r="BR71" i="259"/>
  <c r="BQ71" i="259"/>
  <c r="BP71" i="259"/>
  <c r="BO71" i="259"/>
  <c r="BN71" i="259"/>
  <c r="BL71" i="259"/>
  <c r="BK71" i="259"/>
  <c r="BJ71" i="259"/>
  <c r="BI71" i="259"/>
  <c r="BC71" i="259"/>
  <c r="BB71" i="259"/>
  <c r="BA71" i="259"/>
  <c r="AZ71" i="259"/>
  <c r="AY71" i="259"/>
  <c r="AP71" i="259" s="1"/>
  <c r="AX71" i="259"/>
  <c r="AO71" i="259" s="1"/>
  <c r="AW71" i="259"/>
  <c r="AN71" i="259" s="1"/>
  <c r="AV71" i="259"/>
  <c r="AM71" i="259" s="1"/>
  <c r="AU71" i="259"/>
  <c r="AL71" i="259" s="1"/>
  <c r="AT71" i="259"/>
  <c r="AK71" i="259" s="1"/>
  <c r="AS71" i="259"/>
  <c r="AJ71" i="259" s="1"/>
  <c r="AR71" i="259"/>
  <c r="AI71" i="259" s="1"/>
  <c r="AQ71" i="259"/>
  <c r="AF71" i="259"/>
  <c r="AE71" i="259"/>
  <c r="AD71" i="259"/>
  <c r="AC71" i="259"/>
  <c r="AB71" i="259"/>
  <c r="AA71" i="259"/>
  <c r="Z71" i="259"/>
  <c r="W71" i="259"/>
  <c r="V71" i="259"/>
  <c r="U71" i="259"/>
  <c r="S71" i="259"/>
  <c r="R71" i="259"/>
  <c r="Q71" i="259"/>
  <c r="O71" i="259"/>
  <c r="N71" i="259"/>
  <c r="M71" i="259"/>
  <c r="K71" i="259"/>
  <c r="J71" i="259"/>
  <c r="I71" i="259"/>
  <c r="H71" i="259"/>
  <c r="G71" i="259"/>
  <c r="F71" i="259"/>
  <c r="BU70" i="259"/>
  <c r="BT70" i="259"/>
  <c r="BS70" i="259"/>
  <c r="BR70" i="259"/>
  <c r="BQ70" i="259"/>
  <c r="BP70" i="259"/>
  <c r="BO70" i="259"/>
  <c r="BN70" i="259"/>
  <c r="BL70" i="259"/>
  <c r="BK70" i="259"/>
  <c r="BJ70" i="259"/>
  <c r="BI70" i="259"/>
  <c r="BC70" i="259"/>
  <c r="BB70" i="259"/>
  <c r="BA70" i="259"/>
  <c r="AZ70" i="259"/>
  <c r="AY70" i="259"/>
  <c r="AP70" i="259" s="1"/>
  <c r="AX70" i="259"/>
  <c r="AO70" i="259" s="1"/>
  <c r="AW70" i="259"/>
  <c r="AN70" i="259" s="1"/>
  <c r="AV70" i="259"/>
  <c r="AM70" i="259" s="1"/>
  <c r="AU70" i="259"/>
  <c r="AL70" i="259" s="1"/>
  <c r="AT70" i="259"/>
  <c r="AK70" i="259" s="1"/>
  <c r="AS70" i="259"/>
  <c r="AJ70" i="259" s="1"/>
  <c r="AR70" i="259"/>
  <c r="AI70" i="259" s="1"/>
  <c r="AQ70" i="259"/>
  <c r="AF70" i="259"/>
  <c r="AE70" i="259"/>
  <c r="AD70" i="259"/>
  <c r="AC70" i="259"/>
  <c r="AB70" i="259"/>
  <c r="AA70" i="259"/>
  <c r="Z70" i="259"/>
  <c r="W70" i="259"/>
  <c r="V70" i="259"/>
  <c r="U70" i="259"/>
  <c r="S70" i="259"/>
  <c r="R70" i="259"/>
  <c r="Q70" i="259"/>
  <c r="O70" i="259"/>
  <c r="N70" i="259"/>
  <c r="M70" i="259"/>
  <c r="K70" i="259"/>
  <c r="J70" i="259"/>
  <c r="I70" i="259"/>
  <c r="H70" i="259"/>
  <c r="G70" i="259"/>
  <c r="F70" i="259"/>
  <c r="BU69" i="259"/>
  <c r="BT69" i="259"/>
  <c r="BS69" i="259"/>
  <c r="BR69" i="259"/>
  <c r="BQ69" i="259"/>
  <c r="BP69" i="259"/>
  <c r="BO69" i="259"/>
  <c r="BN69" i="259"/>
  <c r="BL69" i="259"/>
  <c r="BK69" i="259"/>
  <c r="BJ69" i="259"/>
  <c r="BI69" i="259"/>
  <c r="BC69" i="259"/>
  <c r="BB69" i="259"/>
  <c r="BA69" i="259"/>
  <c r="AZ69" i="259"/>
  <c r="AY69" i="259"/>
  <c r="AP69" i="259" s="1"/>
  <c r="AX69" i="259"/>
  <c r="AO69" i="259" s="1"/>
  <c r="AW69" i="259"/>
  <c r="AN69" i="259" s="1"/>
  <c r="AV69" i="259"/>
  <c r="AM69" i="259" s="1"/>
  <c r="AU69" i="259"/>
  <c r="AL69" i="259" s="1"/>
  <c r="AT69" i="259"/>
  <c r="AK69" i="259" s="1"/>
  <c r="AS69" i="259"/>
  <c r="AJ69" i="259" s="1"/>
  <c r="AR69" i="259"/>
  <c r="AI69" i="259" s="1"/>
  <c r="AQ69" i="259"/>
  <c r="AF69" i="259"/>
  <c r="AE69" i="259"/>
  <c r="AD69" i="259"/>
  <c r="AC69" i="259"/>
  <c r="AB69" i="259"/>
  <c r="AA69" i="259"/>
  <c r="Z69" i="259"/>
  <c r="W69" i="259"/>
  <c r="V69" i="259"/>
  <c r="U69" i="259"/>
  <c r="S69" i="259"/>
  <c r="R69" i="259"/>
  <c r="Q69" i="259"/>
  <c r="O69" i="259"/>
  <c r="N69" i="259"/>
  <c r="M69" i="259"/>
  <c r="K69" i="259"/>
  <c r="J69" i="259"/>
  <c r="I69" i="259"/>
  <c r="H69" i="259"/>
  <c r="G69" i="259"/>
  <c r="F69" i="259"/>
  <c r="BU68" i="259"/>
  <c r="BT68" i="259"/>
  <c r="BS68" i="259"/>
  <c r="BR68" i="259"/>
  <c r="BQ68" i="259"/>
  <c r="BP68" i="259"/>
  <c r="BO68" i="259"/>
  <c r="BN68" i="259"/>
  <c r="BL68" i="259"/>
  <c r="BK68" i="259"/>
  <c r="BJ68" i="259"/>
  <c r="BI68" i="259"/>
  <c r="BC68" i="259"/>
  <c r="BB68" i="259"/>
  <c r="BA68" i="259"/>
  <c r="AZ68" i="259"/>
  <c r="AY68" i="259"/>
  <c r="AP68" i="259" s="1"/>
  <c r="AX68" i="259"/>
  <c r="AO68" i="259" s="1"/>
  <c r="AW68" i="259"/>
  <c r="AN68" i="259" s="1"/>
  <c r="AV68" i="259"/>
  <c r="AM68" i="259" s="1"/>
  <c r="AU68" i="259"/>
  <c r="AL68" i="259" s="1"/>
  <c r="AT68" i="259"/>
  <c r="AK68" i="259" s="1"/>
  <c r="AS68" i="259"/>
  <c r="AJ68" i="259" s="1"/>
  <c r="AR68" i="259"/>
  <c r="AI68" i="259" s="1"/>
  <c r="AQ68" i="259"/>
  <c r="AF68" i="259"/>
  <c r="AE68" i="259"/>
  <c r="AD68" i="259"/>
  <c r="AC68" i="259"/>
  <c r="AB68" i="259"/>
  <c r="AA68" i="259"/>
  <c r="Z68" i="259"/>
  <c r="W68" i="259"/>
  <c r="V68" i="259"/>
  <c r="U68" i="259"/>
  <c r="S68" i="259"/>
  <c r="R68" i="259"/>
  <c r="Q68" i="259"/>
  <c r="O68" i="259"/>
  <c r="N68" i="259"/>
  <c r="M68" i="259"/>
  <c r="K68" i="259"/>
  <c r="J68" i="259"/>
  <c r="I68" i="259"/>
  <c r="H68" i="259"/>
  <c r="G68" i="259"/>
  <c r="F68" i="259"/>
  <c r="BU66" i="259"/>
  <c r="BT66" i="259"/>
  <c r="BS66" i="259"/>
  <c r="BR66" i="259"/>
  <c r="BQ66" i="259"/>
  <c r="BP66" i="259"/>
  <c r="BO66" i="259"/>
  <c r="BN66" i="259"/>
  <c r="BL66" i="259"/>
  <c r="BK66" i="259"/>
  <c r="BJ66" i="259"/>
  <c r="BI66" i="259"/>
  <c r="BC66" i="259"/>
  <c r="BB66" i="259"/>
  <c r="BA66" i="259"/>
  <c r="AZ66" i="259"/>
  <c r="AY66" i="259"/>
  <c r="AP66" i="259" s="1"/>
  <c r="AX66" i="259"/>
  <c r="AO66" i="259" s="1"/>
  <c r="AW66" i="259"/>
  <c r="AN66" i="259" s="1"/>
  <c r="AV66" i="259"/>
  <c r="AM66" i="259" s="1"/>
  <c r="AU66" i="259"/>
  <c r="AL66" i="259" s="1"/>
  <c r="AT66" i="259"/>
  <c r="AK66" i="259" s="1"/>
  <c r="AS66" i="259"/>
  <c r="AJ66" i="259" s="1"/>
  <c r="AR66" i="259"/>
  <c r="AI66" i="259" s="1"/>
  <c r="AQ66" i="259"/>
  <c r="AF66" i="259"/>
  <c r="AE66" i="259"/>
  <c r="AD66" i="259"/>
  <c r="AC66" i="259"/>
  <c r="AB66" i="259"/>
  <c r="AA66" i="259"/>
  <c r="Z66" i="259"/>
  <c r="W66" i="259"/>
  <c r="V66" i="259"/>
  <c r="U66" i="259"/>
  <c r="S66" i="259"/>
  <c r="R66" i="259"/>
  <c r="Q66" i="259"/>
  <c r="O66" i="259"/>
  <c r="N66" i="259"/>
  <c r="M66" i="259"/>
  <c r="K66" i="259"/>
  <c r="J66" i="259"/>
  <c r="I66" i="259"/>
  <c r="H66" i="259"/>
  <c r="G66" i="259"/>
  <c r="F66" i="259"/>
  <c r="BU63" i="259"/>
  <c r="BT63" i="259"/>
  <c r="BS63" i="259"/>
  <c r="BR63" i="259"/>
  <c r="BQ63" i="259"/>
  <c r="BP63" i="259"/>
  <c r="BO63" i="259"/>
  <c r="BN63" i="259"/>
  <c r="BL63" i="259"/>
  <c r="BK63" i="259"/>
  <c r="BJ63" i="259"/>
  <c r="BI63" i="259"/>
  <c r="BC63" i="259"/>
  <c r="BB63" i="259"/>
  <c r="BA63" i="259"/>
  <c r="AZ63" i="259"/>
  <c r="AY63" i="259"/>
  <c r="AP63" i="259" s="1"/>
  <c r="AX63" i="259"/>
  <c r="AO63" i="259" s="1"/>
  <c r="AW63" i="259"/>
  <c r="AN63" i="259" s="1"/>
  <c r="AV63" i="259"/>
  <c r="AM63" i="259" s="1"/>
  <c r="AU63" i="259"/>
  <c r="AL63" i="259" s="1"/>
  <c r="AT63" i="259"/>
  <c r="AK63" i="259" s="1"/>
  <c r="AS63" i="259"/>
  <c r="AJ63" i="259" s="1"/>
  <c r="AR63" i="259"/>
  <c r="AI63" i="259" s="1"/>
  <c r="AQ63" i="259"/>
  <c r="AF63" i="259"/>
  <c r="AE63" i="259"/>
  <c r="AD63" i="259"/>
  <c r="AC63" i="259"/>
  <c r="AB63" i="259"/>
  <c r="AA63" i="259"/>
  <c r="Z63" i="259"/>
  <c r="W63" i="259"/>
  <c r="V63" i="259"/>
  <c r="U63" i="259"/>
  <c r="S63" i="259"/>
  <c r="R63" i="259"/>
  <c r="Q63" i="259"/>
  <c r="O63" i="259"/>
  <c r="N63" i="259"/>
  <c r="M63" i="259"/>
  <c r="K63" i="259"/>
  <c r="J63" i="259"/>
  <c r="I63" i="259"/>
  <c r="H63" i="259"/>
  <c r="G63" i="259"/>
  <c r="F63" i="259"/>
  <c r="BU62" i="259"/>
  <c r="BT62" i="259"/>
  <c r="BS62" i="259"/>
  <c r="BR62" i="259"/>
  <c r="BQ62" i="259"/>
  <c r="BP62" i="259"/>
  <c r="BO62" i="259"/>
  <c r="BN62" i="259"/>
  <c r="BL62" i="259"/>
  <c r="BK62" i="259"/>
  <c r="BJ62" i="259"/>
  <c r="BI62" i="259"/>
  <c r="BC62" i="259"/>
  <c r="BB62" i="259"/>
  <c r="BA62" i="259"/>
  <c r="AZ62" i="259"/>
  <c r="AY62" i="259"/>
  <c r="AP62" i="259" s="1"/>
  <c r="AX62" i="259"/>
  <c r="AO62" i="259" s="1"/>
  <c r="AW62" i="259"/>
  <c r="AN62" i="259" s="1"/>
  <c r="AV62" i="259"/>
  <c r="AM62" i="259" s="1"/>
  <c r="AU62" i="259"/>
  <c r="AL62" i="259" s="1"/>
  <c r="AT62" i="259"/>
  <c r="AK62" i="259" s="1"/>
  <c r="AS62" i="259"/>
  <c r="AJ62" i="259" s="1"/>
  <c r="AR62" i="259"/>
  <c r="AI62" i="259" s="1"/>
  <c r="AQ62" i="259"/>
  <c r="AF62" i="259"/>
  <c r="AE62" i="259"/>
  <c r="AD62" i="259"/>
  <c r="AC62" i="259"/>
  <c r="AB62" i="259"/>
  <c r="AA62" i="259"/>
  <c r="Z62" i="259"/>
  <c r="W62" i="259"/>
  <c r="V62" i="259"/>
  <c r="U62" i="259"/>
  <c r="S62" i="259"/>
  <c r="R62" i="259"/>
  <c r="Q62" i="259"/>
  <c r="O62" i="259"/>
  <c r="N62" i="259"/>
  <c r="M62" i="259"/>
  <c r="K62" i="259"/>
  <c r="J62" i="259"/>
  <c r="I62" i="259"/>
  <c r="H62" i="259"/>
  <c r="G62" i="259"/>
  <c r="F62" i="259"/>
  <c r="BU61" i="259"/>
  <c r="BT61" i="259"/>
  <c r="BS61" i="259"/>
  <c r="BR61" i="259"/>
  <c r="BQ61" i="259"/>
  <c r="BP61" i="259"/>
  <c r="BO61" i="259"/>
  <c r="BN61" i="259"/>
  <c r="BL61" i="259"/>
  <c r="BK61" i="259"/>
  <c r="BJ61" i="259"/>
  <c r="BI61" i="259"/>
  <c r="BC61" i="259"/>
  <c r="BB61" i="259"/>
  <c r="BA61" i="259"/>
  <c r="AZ61" i="259"/>
  <c r="AY61" i="259"/>
  <c r="AP61" i="259" s="1"/>
  <c r="AX61" i="259"/>
  <c r="AO61" i="259" s="1"/>
  <c r="AW61" i="259"/>
  <c r="AN61" i="259" s="1"/>
  <c r="AV61" i="259"/>
  <c r="AM61" i="259" s="1"/>
  <c r="AU61" i="259"/>
  <c r="AL61" i="259" s="1"/>
  <c r="AT61" i="259"/>
  <c r="AK61" i="259" s="1"/>
  <c r="AS61" i="259"/>
  <c r="AJ61" i="259" s="1"/>
  <c r="AR61" i="259"/>
  <c r="AI61" i="259" s="1"/>
  <c r="AQ61" i="259"/>
  <c r="AF61" i="259"/>
  <c r="AE61" i="259"/>
  <c r="AD61" i="259"/>
  <c r="AC61" i="259"/>
  <c r="AB61" i="259"/>
  <c r="AA61" i="259"/>
  <c r="Z61" i="259"/>
  <c r="W61" i="259"/>
  <c r="V61" i="259"/>
  <c r="U61" i="259"/>
  <c r="S61" i="259"/>
  <c r="R61" i="259"/>
  <c r="Q61" i="259"/>
  <c r="O61" i="259"/>
  <c r="N61" i="259"/>
  <c r="M61" i="259"/>
  <c r="K61" i="259"/>
  <c r="J61" i="259"/>
  <c r="I61" i="259"/>
  <c r="H61" i="259"/>
  <c r="G61" i="259"/>
  <c r="F61" i="259"/>
  <c r="BU60" i="259"/>
  <c r="BT60" i="259"/>
  <c r="BS60" i="259"/>
  <c r="BR60" i="259"/>
  <c r="BQ60" i="259"/>
  <c r="BP60" i="259"/>
  <c r="BO60" i="259"/>
  <c r="BN60" i="259"/>
  <c r="BL60" i="259"/>
  <c r="BK60" i="259"/>
  <c r="BJ60" i="259"/>
  <c r="BI60" i="259"/>
  <c r="BC60" i="259"/>
  <c r="BB60" i="259"/>
  <c r="BA60" i="259"/>
  <c r="AZ60" i="259"/>
  <c r="AY60" i="259"/>
  <c r="AP60" i="259" s="1"/>
  <c r="AX60" i="259"/>
  <c r="AO60" i="259" s="1"/>
  <c r="AW60" i="259"/>
  <c r="AN60" i="259" s="1"/>
  <c r="AV60" i="259"/>
  <c r="AM60" i="259" s="1"/>
  <c r="AU60" i="259"/>
  <c r="AL60" i="259" s="1"/>
  <c r="AT60" i="259"/>
  <c r="AK60" i="259" s="1"/>
  <c r="AS60" i="259"/>
  <c r="AJ60" i="259" s="1"/>
  <c r="AR60" i="259"/>
  <c r="AI60" i="259" s="1"/>
  <c r="AQ60" i="259"/>
  <c r="AF60" i="259"/>
  <c r="AE60" i="259"/>
  <c r="AD60" i="259"/>
  <c r="AC60" i="259"/>
  <c r="AB60" i="259"/>
  <c r="AA60" i="259"/>
  <c r="Z60" i="259"/>
  <c r="W60" i="259"/>
  <c r="V60" i="259"/>
  <c r="U60" i="259"/>
  <c r="S60" i="259"/>
  <c r="R60" i="259"/>
  <c r="Q60" i="259"/>
  <c r="O60" i="259"/>
  <c r="N60" i="259"/>
  <c r="M60" i="259"/>
  <c r="K60" i="259"/>
  <c r="J60" i="259"/>
  <c r="I60" i="259"/>
  <c r="H60" i="259"/>
  <c r="G60" i="259"/>
  <c r="F60" i="259"/>
  <c r="BU58" i="259"/>
  <c r="BT58" i="259"/>
  <c r="BS58" i="259"/>
  <c r="BR58" i="259"/>
  <c r="BQ58" i="259"/>
  <c r="BP58" i="259"/>
  <c r="BO58" i="259"/>
  <c r="BN58" i="259"/>
  <c r="BL58" i="259"/>
  <c r="BK58" i="259"/>
  <c r="BJ58" i="259"/>
  <c r="BI58" i="259"/>
  <c r="BC58" i="259"/>
  <c r="BB58" i="259"/>
  <c r="BA58" i="259"/>
  <c r="AZ58" i="259"/>
  <c r="AY58" i="259"/>
  <c r="AP58" i="259" s="1"/>
  <c r="AX58" i="259"/>
  <c r="AO58" i="259" s="1"/>
  <c r="AW58" i="259"/>
  <c r="AN58" i="259" s="1"/>
  <c r="AV58" i="259"/>
  <c r="AM58" i="259" s="1"/>
  <c r="AU58" i="259"/>
  <c r="AL58" i="259" s="1"/>
  <c r="AT58" i="259"/>
  <c r="AK58" i="259" s="1"/>
  <c r="AS58" i="259"/>
  <c r="AJ58" i="259" s="1"/>
  <c r="AR58" i="259"/>
  <c r="AI58" i="259" s="1"/>
  <c r="AQ58" i="259"/>
  <c r="AF58" i="259"/>
  <c r="AE58" i="259"/>
  <c r="AD58" i="259"/>
  <c r="AC58" i="259"/>
  <c r="AB58" i="259"/>
  <c r="AA58" i="259"/>
  <c r="Z58" i="259"/>
  <c r="W58" i="259"/>
  <c r="V58" i="259"/>
  <c r="U58" i="259"/>
  <c r="S58" i="259"/>
  <c r="R58" i="259"/>
  <c r="Q58" i="259"/>
  <c r="O58" i="259"/>
  <c r="N58" i="259"/>
  <c r="M58" i="259"/>
  <c r="K58" i="259"/>
  <c r="J58" i="259"/>
  <c r="I58" i="259"/>
  <c r="H58" i="259"/>
  <c r="G58" i="259"/>
  <c r="F58" i="259"/>
  <c r="BU57" i="259"/>
  <c r="BT57" i="259"/>
  <c r="BS57" i="259"/>
  <c r="BR57" i="259"/>
  <c r="BQ57" i="259"/>
  <c r="BP57" i="259"/>
  <c r="BO57" i="259"/>
  <c r="BN57" i="259"/>
  <c r="BL57" i="259"/>
  <c r="BK57" i="259"/>
  <c r="BJ57" i="259"/>
  <c r="BI57" i="259"/>
  <c r="BC57" i="259"/>
  <c r="BB57" i="259"/>
  <c r="BA57" i="259"/>
  <c r="AZ57" i="259"/>
  <c r="AY57" i="259"/>
  <c r="AP57" i="259" s="1"/>
  <c r="AX57" i="259"/>
  <c r="AO57" i="259" s="1"/>
  <c r="AW57" i="259"/>
  <c r="AN57" i="259" s="1"/>
  <c r="AV57" i="259"/>
  <c r="AM57" i="259" s="1"/>
  <c r="AU57" i="259"/>
  <c r="AL57" i="259" s="1"/>
  <c r="AT57" i="259"/>
  <c r="AK57" i="259" s="1"/>
  <c r="AS57" i="259"/>
  <c r="AJ57" i="259" s="1"/>
  <c r="AR57" i="259"/>
  <c r="AI57" i="259" s="1"/>
  <c r="AQ57" i="259"/>
  <c r="AF57" i="259"/>
  <c r="AE57" i="259"/>
  <c r="AD57" i="259"/>
  <c r="AC57" i="259"/>
  <c r="AB57" i="259"/>
  <c r="AA57" i="259"/>
  <c r="Z57" i="259"/>
  <c r="W57" i="259"/>
  <c r="V57" i="259"/>
  <c r="U57" i="259"/>
  <c r="S57" i="259"/>
  <c r="R57" i="259"/>
  <c r="Q57" i="259"/>
  <c r="O57" i="259"/>
  <c r="N57" i="259"/>
  <c r="M57" i="259"/>
  <c r="K57" i="259"/>
  <c r="J57" i="259"/>
  <c r="I57" i="259"/>
  <c r="H57" i="259"/>
  <c r="G57" i="259"/>
  <c r="F57" i="259"/>
  <c r="BU56" i="259"/>
  <c r="BT56" i="259"/>
  <c r="BS56" i="259"/>
  <c r="BR56" i="259"/>
  <c r="BQ56" i="259"/>
  <c r="BP56" i="259"/>
  <c r="BO56" i="259"/>
  <c r="BN56" i="259"/>
  <c r="BL56" i="259"/>
  <c r="BK56" i="259"/>
  <c r="BJ56" i="259"/>
  <c r="BI56" i="259"/>
  <c r="BC56" i="259"/>
  <c r="BB56" i="259"/>
  <c r="BA56" i="259"/>
  <c r="AZ56" i="259"/>
  <c r="AY56" i="259"/>
  <c r="AP56" i="259" s="1"/>
  <c r="AX56" i="259"/>
  <c r="AO56" i="259" s="1"/>
  <c r="AW56" i="259"/>
  <c r="AN56" i="259" s="1"/>
  <c r="AV56" i="259"/>
  <c r="AM56" i="259" s="1"/>
  <c r="AU56" i="259"/>
  <c r="AL56" i="259" s="1"/>
  <c r="AT56" i="259"/>
  <c r="AK56" i="259" s="1"/>
  <c r="AS56" i="259"/>
  <c r="AJ56" i="259" s="1"/>
  <c r="AR56" i="259"/>
  <c r="AI56" i="259" s="1"/>
  <c r="AQ56" i="259"/>
  <c r="AF56" i="259"/>
  <c r="AE56" i="259"/>
  <c r="AD56" i="259"/>
  <c r="AC56" i="259"/>
  <c r="AB56" i="259"/>
  <c r="AA56" i="259"/>
  <c r="Z56" i="259"/>
  <c r="W56" i="259"/>
  <c r="V56" i="259"/>
  <c r="U56" i="259"/>
  <c r="S56" i="259"/>
  <c r="R56" i="259"/>
  <c r="Q56" i="259"/>
  <c r="O56" i="259"/>
  <c r="N56" i="259"/>
  <c r="M56" i="259"/>
  <c r="K56" i="259"/>
  <c r="J56" i="259"/>
  <c r="I56" i="259"/>
  <c r="H56" i="259"/>
  <c r="G56" i="259"/>
  <c r="F56" i="259"/>
  <c r="BU142" i="259"/>
  <c r="BU141" i="259" s="1"/>
  <c r="BT142" i="259"/>
  <c r="BT141" i="259" s="1"/>
  <c r="BS142" i="259"/>
  <c r="BS141" i="259" s="1"/>
  <c r="BR142" i="259"/>
  <c r="BR141" i="259" s="1"/>
  <c r="BQ142" i="259"/>
  <c r="BQ141" i="259" s="1"/>
  <c r="BP142" i="259"/>
  <c r="BP141" i="259" s="1"/>
  <c r="BO142" i="259"/>
  <c r="BO141" i="259" s="1"/>
  <c r="BN142" i="259"/>
  <c r="BN141" i="259" s="1"/>
  <c r="BL142" i="259"/>
  <c r="BL141" i="259" s="1"/>
  <c r="BK142" i="259"/>
  <c r="BK141" i="259" s="1"/>
  <c r="BJ142" i="259"/>
  <c r="BJ141" i="259" s="1"/>
  <c r="BI142" i="259"/>
  <c r="BI141" i="259" s="1"/>
  <c r="BC142" i="259"/>
  <c r="BC141" i="259" s="1"/>
  <c r="BB142" i="259"/>
  <c r="BB141" i="259" s="1"/>
  <c r="BA142" i="259"/>
  <c r="BA141" i="259" s="1"/>
  <c r="AZ142" i="259"/>
  <c r="AZ141" i="259" s="1"/>
  <c r="AY142" i="259"/>
  <c r="AX142" i="259"/>
  <c r="AW142" i="259"/>
  <c r="AV142" i="259"/>
  <c r="AU142" i="259"/>
  <c r="AT142" i="259"/>
  <c r="AS142" i="259"/>
  <c r="AR142" i="259"/>
  <c r="AQ142" i="259"/>
  <c r="AF142" i="259"/>
  <c r="AF141" i="259" s="1"/>
  <c r="AE142" i="259"/>
  <c r="AE141" i="259" s="1"/>
  <c r="AD142" i="259"/>
  <c r="AD141" i="259" s="1"/>
  <c r="AC142" i="259"/>
  <c r="AC141" i="259" s="1"/>
  <c r="AB142" i="259"/>
  <c r="AB141" i="259" s="1"/>
  <c r="AA142" i="259"/>
  <c r="AA141" i="259" s="1"/>
  <c r="Z142" i="259"/>
  <c r="Z141" i="259" s="1"/>
  <c r="W142" i="259"/>
  <c r="W141" i="259" s="1"/>
  <c r="V142" i="259"/>
  <c r="V141" i="259" s="1"/>
  <c r="U142" i="259"/>
  <c r="U141" i="259" s="1"/>
  <c r="S142" i="259"/>
  <c r="S141" i="259" s="1"/>
  <c r="R142" i="259"/>
  <c r="R141" i="259" s="1"/>
  <c r="Q142" i="259"/>
  <c r="Q141" i="259" s="1"/>
  <c r="O142" i="259"/>
  <c r="O141" i="259" s="1"/>
  <c r="N142" i="259"/>
  <c r="N141" i="259" s="1"/>
  <c r="M142" i="259"/>
  <c r="M141" i="259" s="1"/>
  <c r="K142" i="259"/>
  <c r="K141" i="259" s="1"/>
  <c r="J142" i="259"/>
  <c r="J141" i="259" s="1"/>
  <c r="I142" i="259"/>
  <c r="I141" i="259" s="1"/>
  <c r="H142" i="259"/>
  <c r="H141" i="259" s="1"/>
  <c r="G142" i="259"/>
  <c r="G141" i="259" s="1"/>
  <c r="F142" i="259"/>
  <c r="F141" i="259" s="1"/>
  <c r="BU55" i="259"/>
  <c r="BT55" i="259"/>
  <c r="BS55" i="259"/>
  <c r="BR55" i="259"/>
  <c r="BQ55" i="259"/>
  <c r="BP55" i="259"/>
  <c r="BO55" i="259"/>
  <c r="BN55" i="259"/>
  <c r="BL55" i="259"/>
  <c r="BK55" i="259"/>
  <c r="BJ55" i="259"/>
  <c r="BI55" i="259"/>
  <c r="BC55" i="259"/>
  <c r="BB55" i="259"/>
  <c r="BA55" i="259"/>
  <c r="AZ55" i="259"/>
  <c r="AY55" i="259"/>
  <c r="AP55" i="259" s="1"/>
  <c r="AX55" i="259"/>
  <c r="AO55" i="259" s="1"/>
  <c r="AW55" i="259"/>
  <c r="AN55" i="259" s="1"/>
  <c r="AV55" i="259"/>
  <c r="AM55" i="259" s="1"/>
  <c r="AU55" i="259"/>
  <c r="AL55" i="259" s="1"/>
  <c r="AT55" i="259"/>
  <c r="AK55" i="259" s="1"/>
  <c r="AS55" i="259"/>
  <c r="AJ55" i="259" s="1"/>
  <c r="AR55" i="259"/>
  <c r="AI55" i="259" s="1"/>
  <c r="AQ55" i="259"/>
  <c r="AF55" i="259"/>
  <c r="AE55" i="259"/>
  <c r="AD55" i="259"/>
  <c r="AC55" i="259"/>
  <c r="AB55" i="259"/>
  <c r="AA55" i="259"/>
  <c r="Z55" i="259"/>
  <c r="W55" i="259"/>
  <c r="V55" i="259"/>
  <c r="U55" i="259"/>
  <c r="S55" i="259"/>
  <c r="R55" i="259"/>
  <c r="Q55" i="259"/>
  <c r="O55" i="259"/>
  <c r="N55" i="259"/>
  <c r="M55" i="259"/>
  <c r="K55" i="259"/>
  <c r="J55" i="259"/>
  <c r="I55" i="259"/>
  <c r="H55" i="259"/>
  <c r="G55" i="259"/>
  <c r="F55" i="259"/>
  <c r="BU54" i="259"/>
  <c r="BT54" i="259"/>
  <c r="BS54" i="259"/>
  <c r="BR54" i="259"/>
  <c r="BQ54" i="259"/>
  <c r="BP54" i="259"/>
  <c r="BO54" i="259"/>
  <c r="BN54" i="259"/>
  <c r="BL54" i="259"/>
  <c r="BK54" i="259"/>
  <c r="BJ54" i="259"/>
  <c r="BI54" i="259"/>
  <c r="BC54" i="259"/>
  <c r="BB54" i="259"/>
  <c r="BA54" i="259"/>
  <c r="AZ54" i="259"/>
  <c r="AY54" i="259"/>
  <c r="AP54" i="259" s="1"/>
  <c r="AX54" i="259"/>
  <c r="AO54" i="259" s="1"/>
  <c r="AW54" i="259"/>
  <c r="AN54" i="259" s="1"/>
  <c r="AV54" i="259"/>
  <c r="AM54" i="259" s="1"/>
  <c r="AU54" i="259"/>
  <c r="AL54" i="259" s="1"/>
  <c r="AT54" i="259"/>
  <c r="AK54" i="259" s="1"/>
  <c r="AS54" i="259"/>
  <c r="AJ54" i="259" s="1"/>
  <c r="AR54" i="259"/>
  <c r="AI54" i="259" s="1"/>
  <c r="AQ54" i="259"/>
  <c r="AF54" i="259"/>
  <c r="AE54" i="259"/>
  <c r="AD54" i="259"/>
  <c r="AC54" i="259"/>
  <c r="AB54" i="259"/>
  <c r="AA54" i="259"/>
  <c r="Z54" i="259"/>
  <c r="W54" i="259"/>
  <c r="V54" i="259"/>
  <c r="U54" i="259"/>
  <c r="S54" i="259"/>
  <c r="R54" i="259"/>
  <c r="Q54" i="259"/>
  <c r="O54" i="259"/>
  <c r="N54" i="259"/>
  <c r="M54" i="259"/>
  <c r="K54" i="259"/>
  <c r="J54" i="259"/>
  <c r="I54" i="259"/>
  <c r="H54" i="259"/>
  <c r="G54" i="259"/>
  <c r="F54" i="259"/>
  <c r="BU52" i="259"/>
  <c r="BT52" i="259"/>
  <c r="BS52" i="259"/>
  <c r="BR52" i="259"/>
  <c r="BQ52" i="259"/>
  <c r="BP52" i="259"/>
  <c r="BO52" i="259"/>
  <c r="BN52" i="259"/>
  <c r="BL52" i="259"/>
  <c r="BK52" i="259"/>
  <c r="BJ52" i="259"/>
  <c r="BI52" i="259"/>
  <c r="BC52" i="259"/>
  <c r="BB52" i="259"/>
  <c r="BA52" i="259"/>
  <c r="AZ52" i="259"/>
  <c r="AY52" i="259"/>
  <c r="AP52" i="259" s="1"/>
  <c r="AX52" i="259"/>
  <c r="AO52" i="259" s="1"/>
  <c r="AW52" i="259"/>
  <c r="AN52" i="259" s="1"/>
  <c r="AV52" i="259"/>
  <c r="AM52" i="259" s="1"/>
  <c r="AU52" i="259"/>
  <c r="AL52" i="259" s="1"/>
  <c r="AT52" i="259"/>
  <c r="AK52" i="259" s="1"/>
  <c r="AS52" i="259"/>
  <c r="AJ52" i="259" s="1"/>
  <c r="AR52" i="259"/>
  <c r="AI52" i="259" s="1"/>
  <c r="AQ52" i="259"/>
  <c r="AF52" i="259"/>
  <c r="AE52" i="259"/>
  <c r="AD52" i="259"/>
  <c r="AC52" i="259"/>
  <c r="AB52" i="259"/>
  <c r="AA52" i="259"/>
  <c r="Z52" i="259"/>
  <c r="W52" i="259"/>
  <c r="V52" i="259"/>
  <c r="U52" i="259"/>
  <c r="S52" i="259"/>
  <c r="R52" i="259"/>
  <c r="Q52" i="259"/>
  <c r="O52" i="259"/>
  <c r="N52" i="259"/>
  <c r="M52" i="259"/>
  <c r="K52" i="259"/>
  <c r="J52" i="259"/>
  <c r="I52" i="259"/>
  <c r="H52" i="259"/>
  <c r="G52" i="259"/>
  <c r="F52" i="259"/>
  <c r="BU51" i="259"/>
  <c r="BT51" i="259"/>
  <c r="BS51" i="259"/>
  <c r="BR51" i="259"/>
  <c r="BQ51" i="259"/>
  <c r="BP51" i="259"/>
  <c r="BO51" i="259"/>
  <c r="BN51" i="259"/>
  <c r="BL51" i="259"/>
  <c r="BK51" i="259"/>
  <c r="BJ51" i="259"/>
  <c r="BI51" i="259"/>
  <c r="BC51" i="259"/>
  <c r="BB51" i="259"/>
  <c r="BA51" i="259"/>
  <c r="AZ51" i="259"/>
  <c r="AY51" i="259"/>
  <c r="AP51" i="259" s="1"/>
  <c r="AX51" i="259"/>
  <c r="AO51" i="259" s="1"/>
  <c r="AW51" i="259"/>
  <c r="AN51" i="259" s="1"/>
  <c r="AV51" i="259"/>
  <c r="AM51" i="259" s="1"/>
  <c r="AU51" i="259"/>
  <c r="AL51" i="259" s="1"/>
  <c r="AT51" i="259"/>
  <c r="AK51" i="259" s="1"/>
  <c r="AS51" i="259"/>
  <c r="AJ51" i="259" s="1"/>
  <c r="AR51" i="259"/>
  <c r="AI51" i="259" s="1"/>
  <c r="AQ51" i="259"/>
  <c r="AF51" i="259"/>
  <c r="AE51" i="259"/>
  <c r="AD51" i="259"/>
  <c r="AC51" i="259"/>
  <c r="AB51" i="259"/>
  <c r="AA51" i="259"/>
  <c r="Z51" i="259"/>
  <c r="W51" i="259"/>
  <c r="V51" i="259"/>
  <c r="U51" i="259"/>
  <c r="S51" i="259"/>
  <c r="R51" i="259"/>
  <c r="Q51" i="259"/>
  <c r="O51" i="259"/>
  <c r="N51" i="259"/>
  <c r="M51" i="259"/>
  <c r="K51" i="259"/>
  <c r="J51" i="259"/>
  <c r="I51" i="259"/>
  <c r="H51" i="259"/>
  <c r="G51" i="259"/>
  <c r="F51" i="259"/>
  <c r="BU50" i="259"/>
  <c r="BT50" i="259"/>
  <c r="BS50" i="259"/>
  <c r="BR50" i="259"/>
  <c r="BQ50" i="259"/>
  <c r="BP50" i="259"/>
  <c r="BO50" i="259"/>
  <c r="BN50" i="259"/>
  <c r="BL50" i="259"/>
  <c r="BK50" i="259"/>
  <c r="BJ50" i="259"/>
  <c r="BI50" i="259"/>
  <c r="BC50" i="259"/>
  <c r="BB50" i="259"/>
  <c r="BA50" i="259"/>
  <c r="AZ50" i="259"/>
  <c r="AY50" i="259"/>
  <c r="AP50" i="259" s="1"/>
  <c r="AX50" i="259"/>
  <c r="AO50" i="259" s="1"/>
  <c r="AW50" i="259"/>
  <c r="AN50" i="259" s="1"/>
  <c r="AV50" i="259"/>
  <c r="AM50" i="259" s="1"/>
  <c r="AU50" i="259"/>
  <c r="AL50" i="259" s="1"/>
  <c r="AT50" i="259"/>
  <c r="AK50" i="259" s="1"/>
  <c r="AS50" i="259"/>
  <c r="AJ50" i="259" s="1"/>
  <c r="AR50" i="259"/>
  <c r="AI50" i="259" s="1"/>
  <c r="AQ50" i="259"/>
  <c r="AF50" i="259"/>
  <c r="AE50" i="259"/>
  <c r="AD50" i="259"/>
  <c r="AC50" i="259"/>
  <c r="AB50" i="259"/>
  <c r="AA50" i="259"/>
  <c r="Z50" i="259"/>
  <c r="W50" i="259"/>
  <c r="V50" i="259"/>
  <c r="U50" i="259"/>
  <c r="S50" i="259"/>
  <c r="R50" i="259"/>
  <c r="Q50" i="259"/>
  <c r="O50" i="259"/>
  <c r="N50" i="259"/>
  <c r="M50" i="259"/>
  <c r="K50" i="259"/>
  <c r="J50" i="259"/>
  <c r="I50" i="259"/>
  <c r="H50" i="259"/>
  <c r="G50" i="259"/>
  <c r="F50" i="259"/>
  <c r="BU49" i="259"/>
  <c r="BT49" i="259"/>
  <c r="BS49" i="259"/>
  <c r="BR49" i="259"/>
  <c r="BQ49" i="259"/>
  <c r="BP49" i="259"/>
  <c r="BO49" i="259"/>
  <c r="BN49" i="259"/>
  <c r="BL49" i="259"/>
  <c r="BK49" i="259"/>
  <c r="BJ49" i="259"/>
  <c r="BI49" i="259"/>
  <c r="BC49" i="259"/>
  <c r="BB49" i="259"/>
  <c r="BA49" i="259"/>
  <c r="AZ49" i="259"/>
  <c r="AY49" i="259"/>
  <c r="AP49" i="259" s="1"/>
  <c r="AX49" i="259"/>
  <c r="AO49" i="259" s="1"/>
  <c r="AW49" i="259"/>
  <c r="AN49" i="259" s="1"/>
  <c r="AV49" i="259"/>
  <c r="AM49" i="259" s="1"/>
  <c r="AU49" i="259"/>
  <c r="AL49" i="259" s="1"/>
  <c r="AT49" i="259"/>
  <c r="AK49" i="259" s="1"/>
  <c r="AS49" i="259"/>
  <c r="AJ49" i="259" s="1"/>
  <c r="AR49" i="259"/>
  <c r="AI49" i="259" s="1"/>
  <c r="AQ49" i="259"/>
  <c r="AF49" i="259"/>
  <c r="AE49" i="259"/>
  <c r="AD49" i="259"/>
  <c r="AC49" i="259"/>
  <c r="AB49" i="259"/>
  <c r="AA49" i="259"/>
  <c r="Z49" i="259"/>
  <c r="W49" i="259"/>
  <c r="V49" i="259"/>
  <c r="U49" i="259"/>
  <c r="S49" i="259"/>
  <c r="R49" i="259"/>
  <c r="Q49" i="259"/>
  <c r="O49" i="259"/>
  <c r="N49" i="259"/>
  <c r="M49" i="259"/>
  <c r="K49" i="259"/>
  <c r="J49" i="259"/>
  <c r="I49" i="259"/>
  <c r="H49" i="259"/>
  <c r="G49" i="259"/>
  <c r="F49" i="259"/>
  <c r="BU48" i="259"/>
  <c r="BT48" i="259"/>
  <c r="BS48" i="259"/>
  <c r="BR48" i="259"/>
  <c r="BQ48" i="259"/>
  <c r="BP48" i="259"/>
  <c r="BO48" i="259"/>
  <c r="BN48" i="259"/>
  <c r="BL48" i="259"/>
  <c r="BK48" i="259"/>
  <c r="BJ48" i="259"/>
  <c r="BI48" i="259"/>
  <c r="BC48" i="259"/>
  <c r="BB48" i="259"/>
  <c r="BA48" i="259"/>
  <c r="AZ48" i="259"/>
  <c r="AY48" i="259"/>
  <c r="AP48" i="259" s="1"/>
  <c r="AX48" i="259"/>
  <c r="AO48" i="259" s="1"/>
  <c r="AW48" i="259"/>
  <c r="AN48" i="259" s="1"/>
  <c r="AV48" i="259"/>
  <c r="AM48" i="259" s="1"/>
  <c r="AU48" i="259"/>
  <c r="AL48" i="259" s="1"/>
  <c r="AT48" i="259"/>
  <c r="AS48" i="259"/>
  <c r="AJ48" i="259" s="1"/>
  <c r="AR48" i="259"/>
  <c r="AI48" i="259" s="1"/>
  <c r="AQ48" i="259"/>
  <c r="AF48" i="259"/>
  <c r="AE48" i="259"/>
  <c r="AD48" i="259"/>
  <c r="AC48" i="259"/>
  <c r="AB48" i="259"/>
  <c r="AA48" i="259"/>
  <c r="Z48" i="259"/>
  <c r="W48" i="259"/>
  <c r="V48" i="259"/>
  <c r="U48" i="259"/>
  <c r="S48" i="259"/>
  <c r="R48" i="259"/>
  <c r="Q48" i="259"/>
  <c r="O48" i="259"/>
  <c r="N48" i="259"/>
  <c r="M48" i="259"/>
  <c r="K48" i="259"/>
  <c r="J48" i="259"/>
  <c r="I48" i="259"/>
  <c r="H48" i="259"/>
  <c r="G48" i="259"/>
  <c r="F48" i="259"/>
  <c r="BU47" i="259"/>
  <c r="BT47" i="259"/>
  <c r="BS47" i="259"/>
  <c r="BR47" i="259"/>
  <c r="BQ47" i="259"/>
  <c r="BP47" i="259"/>
  <c r="BO47" i="259"/>
  <c r="BN47" i="259"/>
  <c r="BL47" i="259"/>
  <c r="BK47" i="259"/>
  <c r="BJ47" i="259"/>
  <c r="BI47" i="259"/>
  <c r="BC47" i="259"/>
  <c r="BB47" i="259"/>
  <c r="BA47" i="259"/>
  <c r="AZ47" i="259"/>
  <c r="AY47" i="259"/>
  <c r="AP47" i="259" s="1"/>
  <c r="AX47" i="259"/>
  <c r="AO47" i="259" s="1"/>
  <c r="AW47" i="259"/>
  <c r="AN47" i="259" s="1"/>
  <c r="AV47" i="259"/>
  <c r="AM47" i="259" s="1"/>
  <c r="AU47" i="259"/>
  <c r="AL47" i="259" s="1"/>
  <c r="AT47" i="259"/>
  <c r="AK47" i="259" s="1"/>
  <c r="AS47" i="259"/>
  <c r="AJ47" i="259" s="1"/>
  <c r="AR47" i="259"/>
  <c r="AI47" i="259" s="1"/>
  <c r="AQ47" i="259"/>
  <c r="AF47" i="259"/>
  <c r="AE47" i="259"/>
  <c r="AD47" i="259"/>
  <c r="AC47" i="259"/>
  <c r="AB47" i="259"/>
  <c r="AA47" i="259"/>
  <c r="Z47" i="259"/>
  <c r="W47" i="259"/>
  <c r="V47" i="259"/>
  <c r="U47" i="259"/>
  <c r="S47" i="259"/>
  <c r="R47" i="259"/>
  <c r="Q47" i="259"/>
  <c r="O47" i="259"/>
  <c r="N47" i="259"/>
  <c r="M47" i="259"/>
  <c r="K47" i="259"/>
  <c r="J47" i="259"/>
  <c r="I47" i="259"/>
  <c r="H47" i="259"/>
  <c r="G47" i="259"/>
  <c r="F47" i="259"/>
  <c r="BU46" i="259"/>
  <c r="BT46" i="259"/>
  <c r="BS46" i="259"/>
  <c r="BR46" i="259"/>
  <c r="BQ46" i="259"/>
  <c r="BP46" i="259"/>
  <c r="BO46" i="259"/>
  <c r="BN46" i="259"/>
  <c r="BL46" i="259"/>
  <c r="BK46" i="259"/>
  <c r="BJ46" i="259"/>
  <c r="BI46" i="259"/>
  <c r="BC46" i="259"/>
  <c r="BB46" i="259"/>
  <c r="BA46" i="259"/>
  <c r="AZ46" i="259"/>
  <c r="AY46" i="259"/>
  <c r="AP46" i="259" s="1"/>
  <c r="AX46" i="259"/>
  <c r="AO46" i="259" s="1"/>
  <c r="AW46" i="259"/>
  <c r="AN46" i="259" s="1"/>
  <c r="AV46" i="259"/>
  <c r="AM46" i="259" s="1"/>
  <c r="AU46" i="259"/>
  <c r="AL46" i="259" s="1"/>
  <c r="AT46" i="259"/>
  <c r="AK46" i="259" s="1"/>
  <c r="AS46" i="259"/>
  <c r="AJ46" i="259" s="1"/>
  <c r="AR46" i="259"/>
  <c r="AI46" i="259" s="1"/>
  <c r="AQ46" i="259"/>
  <c r="AF46" i="259"/>
  <c r="AE46" i="259"/>
  <c r="AD46" i="259"/>
  <c r="AC46" i="259"/>
  <c r="AB46" i="259"/>
  <c r="AA46" i="259"/>
  <c r="Z46" i="259"/>
  <c r="W46" i="259"/>
  <c r="V46" i="259"/>
  <c r="U46" i="259"/>
  <c r="S46" i="259"/>
  <c r="R46" i="259"/>
  <c r="Q46" i="259"/>
  <c r="O46" i="259"/>
  <c r="N46" i="259"/>
  <c r="M46" i="259"/>
  <c r="K46" i="259"/>
  <c r="J46" i="259"/>
  <c r="I46" i="259"/>
  <c r="H46" i="259"/>
  <c r="G46" i="259"/>
  <c r="F46" i="259"/>
  <c r="BU45" i="259"/>
  <c r="BT45" i="259"/>
  <c r="BS45" i="259"/>
  <c r="BR45" i="259"/>
  <c r="BQ45" i="259"/>
  <c r="BP45" i="259"/>
  <c r="BO45" i="259"/>
  <c r="BN45" i="259"/>
  <c r="BL45" i="259"/>
  <c r="BK45" i="259"/>
  <c r="BJ45" i="259"/>
  <c r="BI45" i="259"/>
  <c r="BC45" i="259"/>
  <c r="BB45" i="259"/>
  <c r="BA45" i="259"/>
  <c r="AZ45" i="259"/>
  <c r="AY45" i="259"/>
  <c r="AP45" i="259" s="1"/>
  <c r="AX45" i="259"/>
  <c r="AO45" i="259" s="1"/>
  <c r="AW45" i="259"/>
  <c r="AN45" i="259" s="1"/>
  <c r="AV45" i="259"/>
  <c r="AM45" i="259" s="1"/>
  <c r="AU45" i="259"/>
  <c r="AL45" i="259" s="1"/>
  <c r="AT45" i="259"/>
  <c r="AK45" i="259" s="1"/>
  <c r="AS45" i="259"/>
  <c r="AJ45" i="259" s="1"/>
  <c r="AR45" i="259"/>
  <c r="AI45" i="259" s="1"/>
  <c r="AQ45" i="259"/>
  <c r="AF45" i="259"/>
  <c r="AE45" i="259"/>
  <c r="AD45" i="259"/>
  <c r="AC45" i="259"/>
  <c r="AB45" i="259"/>
  <c r="AA45" i="259"/>
  <c r="Z45" i="259"/>
  <c r="W45" i="259"/>
  <c r="V45" i="259"/>
  <c r="U45" i="259"/>
  <c r="S45" i="259"/>
  <c r="R45" i="259"/>
  <c r="Q45" i="259"/>
  <c r="O45" i="259"/>
  <c r="N45" i="259"/>
  <c r="M45" i="259"/>
  <c r="K45" i="259"/>
  <c r="J45" i="259"/>
  <c r="I45" i="259"/>
  <c r="H45" i="259"/>
  <c r="G45" i="259"/>
  <c r="F45" i="259"/>
  <c r="BU44" i="259"/>
  <c r="BT44" i="259"/>
  <c r="BS44" i="259"/>
  <c r="BR44" i="259"/>
  <c r="BQ44" i="259"/>
  <c r="BP44" i="259"/>
  <c r="BO44" i="259"/>
  <c r="BN44" i="259"/>
  <c r="BL44" i="259"/>
  <c r="BK44" i="259"/>
  <c r="BJ44" i="259"/>
  <c r="BI44" i="259"/>
  <c r="BC44" i="259"/>
  <c r="BB44" i="259"/>
  <c r="BA44" i="259"/>
  <c r="AZ44" i="259"/>
  <c r="AY44" i="259"/>
  <c r="AP44" i="259" s="1"/>
  <c r="AX44" i="259"/>
  <c r="AO44" i="259" s="1"/>
  <c r="AW44" i="259"/>
  <c r="AN44" i="259" s="1"/>
  <c r="AV44" i="259"/>
  <c r="AM44" i="259" s="1"/>
  <c r="AU44" i="259"/>
  <c r="AL44" i="259" s="1"/>
  <c r="AT44" i="259"/>
  <c r="AK44" i="259" s="1"/>
  <c r="AS44" i="259"/>
  <c r="AJ44" i="259" s="1"/>
  <c r="AR44" i="259"/>
  <c r="AI44" i="259" s="1"/>
  <c r="AQ44" i="259"/>
  <c r="AF44" i="259"/>
  <c r="AE44" i="259"/>
  <c r="AD44" i="259"/>
  <c r="AC44" i="259"/>
  <c r="AB44" i="259"/>
  <c r="AA44" i="259"/>
  <c r="Z44" i="259"/>
  <c r="W44" i="259"/>
  <c r="V44" i="259"/>
  <c r="U44" i="259"/>
  <c r="S44" i="259"/>
  <c r="R44" i="259"/>
  <c r="Q44" i="259"/>
  <c r="O44" i="259"/>
  <c r="N44" i="259"/>
  <c r="M44" i="259"/>
  <c r="K44" i="259"/>
  <c r="J44" i="259"/>
  <c r="I44" i="259"/>
  <c r="H44" i="259"/>
  <c r="G44" i="259"/>
  <c r="F44" i="259"/>
  <c r="BU43" i="259"/>
  <c r="BT43" i="259"/>
  <c r="BS43" i="259"/>
  <c r="BR43" i="259"/>
  <c r="BQ43" i="259"/>
  <c r="BP43" i="259"/>
  <c r="BO43" i="259"/>
  <c r="BN43" i="259"/>
  <c r="BL43" i="259"/>
  <c r="BK43" i="259"/>
  <c r="BJ43" i="259"/>
  <c r="BI43" i="259"/>
  <c r="BC43" i="259"/>
  <c r="BB43" i="259"/>
  <c r="BA43" i="259"/>
  <c r="AZ43" i="259"/>
  <c r="AY43" i="259"/>
  <c r="AP43" i="259" s="1"/>
  <c r="AX43" i="259"/>
  <c r="AO43" i="259" s="1"/>
  <c r="AW43" i="259"/>
  <c r="AN43" i="259" s="1"/>
  <c r="AV43" i="259"/>
  <c r="AM43" i="259" s="1"/>
  <c r="AU43" i="259"/>
  <c r="AL43" i="259" s="1"/>
  <c r="AT43" i="259"/>
  <c r="AK43" i="259" s="1"/>
  <c r="AS43" i="259"/>
  <c r="AJ43" i="259" s="1"/>
  <c r="AR43" i="259"/>
  <c r="AI43" i="259" s="1"/>
  <c r="AQ43" i="259"/>
  <c r="AF43" i="259"/>
  <c r="AE43" i="259"/>
  <c r="AD43" i="259"/>
  <c r="AC43" i="259"/>
  <c r="AB43" i="259"/>
  <c r="AA43" i="259"/>
  <c r="Z43" i="259"/>
  <c r="W43" i="259"/>
  <c r="V43" i="259"/>
  <c r="U43" i="259"/>
  <c r="S43" i="259"/>
  <c r="R43" i="259"/>
  <c r="Q43" i="259"/>
  <c r="O43" i="259"/>
  <c r="N43" i="259"/>
  <c r="M43" i="259"/>
  <c r="K43" i="259"/>
  <c r="J43" i="259"/>
  <c r="I43" i="259"/>
  <c r="H43" i="259"/>
  <c r="G43" i="259"/>
  <c r="F43" i="259"/>
  <c r="BU42" i="259"/>
  <c r="BT42" i="259"/>
  <c r="BS42" i="259"/>
  <c r="BR42" i="259"/>
  <c r="BQ42" i="259"/>
  <c r="BP42" i="259"/>
  <c r="BO42" i="259"/>
  <c r="BN42" i="259"/>
  <c r="BL42" i="259"/>
  <c r="BK42" i="259"/>
  <c r="BJ42" i="259"/>
  <c r="BI42" i="259"/>
  <c r="BC42" i="259"/>
  <c r="BB42" i="259"/>
  <c r="BA42" i="259"/>
  <c r="AZ42" i="259"/>
  <c r="AY42" i="259"/>
  <c r="AP42" i="259" s="1"/>
  <c r="AX42" i="259"/>
  <c r="AO42" i="259" s="1"/>
  <c r="AW42" i="259"/>
  <c r="AN42" i="259" s="1"/>
  <c r="AV42" i="259"/>
  <c r="AM42" i="259" s="1"/>
  <c r="AU42" i="259"/>
  <c r="AL42" i="259" s="1"/>
  <c r="AT42" i="259"/>
  <c r="AK42" i="259" s="1"/>
  <c r="AS42" i="259"/>
  <c r="AJ42" i="259" s="1"/>
  <c r="AR42" i="259"/>
  <c r="AI42" i="259" s="1"/>
  <c r="AQ42" i="259"/>
  <c r="AF42" i="259"/>
  <c r="AE42" i="259"/>
  <c r="AD42" i="259"/>
  <c r="AC42" i="259"/>
  <c r="AB42" i="259"/>
  <c r="AA42" i="259"/>
  <c r="Z42" i="259"/>
  <c r="W42" i="259"/>
  <c r="V42" i="259"/>
  <c r="U42" i="259"/>
  <c r="S42" i="259"/>
  <c r="R42" i="259"/>
  <c r="Q42" i="259"/>
  <c r="O42" i="259"/>
  <c r="N42" i="259"/>
  <c r="M42" i="259"/>
  <c r="K42" i="259"/>
  <c r="J42" i="259"/>
  <c r="I42" i="259"/>
  <c r="H42" i="259"/>
  <c r="G42" i="259"/>
  <c r="F42" i="259"/>
  <c r="BU41" i="259"/>
  <c r="BT41" i="259"/>
  <c r="BS41" i="259"/>
  <c r="BR41" i="259"/>
  <c r="BQ41" i="259"/>
  <c r="BP41" i="259"/>
  <c r="BO41" i="259"/>
  <c r="BN41" i="259"/>
  <c r="BL41" i="259"/>
  <c r="BK41" i="259"/>
  <c r="BJ41" i="259"/>
  <c r="BI41" i="259"/>
  <c r="BC41" i="259"/>
  <c r="BB41" i="259"/>
  <c r="BA41" i="259"/>
  <c r="AZ41" i="259"/>
  <c r="AY41" i="259"/>
  <c r="AP41" i="259" s="1"/>
  <c r="AX41" i="259"/>
  <c r="AO41" i="259" s="1"/>
  <c r="AW41" i="259"/>
  <c r="AN41" i="259" s="1"/>
  <c r="AV41" i="259"/>
  <c r="AM41" i="259" s="1"/>
  <c r="AU41" i="259"/>
  <c r="AL41" i="259" s="1"/>
  <c r="AT41" i="259"/>
  <c r="AK41" i="259" s="1"/>
  <c r="AS41" i="259"/>
  <c r="AJ41" i="259" s="1"/>
  <c r="AR41" i="259"/>
  <c r="AI41" i="259" s="1"/>
  <c r="AQ41" i="259"/>
  <c r="AF41" i="259"/>
  <c r="AE41" i="259"/>
  <c r="AD41" i="259"/>
  <c r="AC41" i="259"/>
  <c r="AB41" i="259"/>
  <c r="AA41" i="259"/>
  <c r="Z41" i="259"/>
  <c r="W41" i="259"/>
  <c r="V41" i="259"/>
  <c r="U41" i="259"/>
  <c r="S41" i="259"/>
  <c r="R41" i="259"/>
  <c r="Q41" i="259"/>
  <c r="O41" i="259"/>
  <c r="N41" i="259"/>
  <c r="M41" i="259"/>
  <c r="K41" i="259"/>
  <c r="J41" i="259"/>
  <c r="I41" i="259"/>
  <c r="H41" i="259"/>
  <c r="G41" i="259"/>
  <c r="F41" i="259"/>
  <c r="BU40" i="259"/>
  <c r="BT40" i="259"/>
  <c r="BS40" i="259"/>
  <c r="BR40" i="259"/>
  <c r="BQ40" i="259"/>
  <c r="BP40" i="259"/>
  <c r="BO40" i="259"/>
  <c r="BN40" i="259"/>
  <c r="BL40" i="259"/>
  <c r="BK40" i="259"/>
  <c r="BJ40" i="259"/>
  <c r="BI40" i="259"/>
  <c r="BC40" i="259"/>
  <c r="BB40" i="259"/>
  <c r="BA40" i="259"/>
  <c r="AZ40" i="259"/>
  <c r="AY40" i="259"/>
  <c r="AP40" i="259" s="1"/>
  <c r="AX40" i="259"/>
  <c r="AO40" i="259" s="1"/>
  <c r="AW40" i="259"/>
  <c r="AN40" i="259" s="1"/>
  <c r="AV40" i="259"/>
  <c r="AM40" i="259" s="1"/>
  <c r="AU40" i="259"/>
  <c r="AL40" i="259" s="1"/>
  <c r="AT40" i="259"/>
  <c r="AK40" i="259" s="1"/>
  <c r="AS40" i="259"/>
  <c r="AJ40" i="259" s="1"/>
  <c r="AR40" i="259"/>
  <c r="AI40" i="259" s="1"/>
  <c r="AQ40" i="259"/>
  <c r="AF40" i="259"/>
  <c r="AE40" i="259"/>
  <c r="AD40" i="259"/>
  <c r="AC40" i="259"/>
  <c r="AB40" i="259"/>
  <c r="AA40" i="259"/>
  <c r="Z40" i="259"/>
  <c r="W40" i="259"/>
  <c r="V40" i="259"/>
  <c r="U40" i="259"/>
  <c r="S40" i="259"/>
  <c r="R40" i="259"/>
  <c r="Q40" i="259"/>
  <c r="O40" i="259"/>
  <c r="N40" i="259"/>
  <c r="M40" i="259"/>
  <c r="K40" i="259"/>
  <c r="J40" i="259"/>
  <c r="I40" i="259"/>
  <c r="H40" i="259"/>
  <c r="G40" i="259"/>
  <c r="F40" i="259"/>
  <c r="BU39" i="259"/>
  <c r="BT39" i="259"/>
  <c r="BS39" i="259"/>
  <c r="BR39" i="259"/>
  <c r="BQ39" i="259"/>
  <c r="BP39" i="259"/>
  <c r="BO39" i="259"/>
  <c r="BN39" i="259"/>
  <c r="BL39" i="259"/>
  <c r="BK39" i="259"/>
  <c r="BJ39" i="259"/>
  <c r="BI39" i="259"/>
  <c r="BC39" i="259"/>
  <c r="BB39" i="259"/>
  <c r="BA39" i="259"/>
  <c r="AZ39" i="259"/>
  <c r="AY39" i="259"/>
  <c r="AP39" i="259" s="1"/>
  <c r="AX39" i="259"/>
  <c r="AO39" i="259" s="1"/>
  <c r="AW39" i="259"/>
  <c r="AN39" i="259" s="1"/>
  <c r="AV39" i="259"/>
  <c r="AM39" i="259" s="1"/>
  <c r="AU39" i="259"/>
  <c r="AL39" i="259" s="1"/>
  <c r="AT39" i="259"/>
  <c r="AK39" i="259" s="1"/>
  <c r="AS39" i="259"/>
  <c r="AJ39" i="259" s="1"/>
  <c r="AR39" i="259"/>
  <c r="AI39" i="259" s="1"/>
  <c r="AQ39" i="259"/>
  <c r="AF39" i="259"/>
  <c r="AE39" i="259"/>
  <c r="AD39" i="259"/>
  <c r="AC39" i="259"/>
  <c r="AB39" i="259"/>
  <c r="AA39" i="259"/>
  <c r="Z39" i="259"/>
  <c r="W39" i="259"/>
  <c r="V39" i="259"/>
  <c r="U39" i="259"/>
  <c r="S39" i="259"/>
  <c r="R39" i="259"/>
  <c r="Q39" i="259"/>
  <c r="O39" i="259"/>
  <c r="N39" i="259"/>
  <c r="M39" i="259"/>
  <c r="K39" i="259"/>
  <c r="J39" i="259"/>
  <c r="I39" i="259"/>
  <c r="H39" i="259"/>
  <c r="G39" i="259"/>
  <c r="F39" i="259"/>
  <c r="BU38" i="259"/>
  <c r="BT38" i="259"/>
  <c r="BS38" i="259"/>
  <c r="BR38" i="259"/>
  <c r="BQ38" i="259"/>
  <c r="BP38" i="259"/>
  <c r="BO38" i="259"/>
  <c r="BN38" i="259"/>
  <c r="BL38" i="259"/>
  <c r="BK38" i="259"/>
  <c r="BJ38" i="259"/>
  <c r="BI38" i="259"/>
  <c r="BC38" i="259"/>
  <c r="BB38" i="259"/>
  <c r="BA38" i="259"/>
  <c r="AZ38" i="259"/>
  <c r="AY38" i="259"/>
  <c r="AP38" i="259" s="1"/>
  <c r="AX38" i="259"/>
  <c r="AO38" i="259" s="1"/>
  <c r="AW38" i="259"/>
  <c r="AN38" i="259" s="1"/>
  <c r="AV38" i="259"/>
  <c r="AM38" i="259" s="1"/>
  <c r="AU38" i="259"/>
  <c r="AL38" i="259" s="1"/>
  <c r="AT38" i="259"/>
  <c r="AK38" i="259" s="1"/>
  <c r="AS38" i="259"/>
  <c r="AJ38" i="259" s="1"/>
  <c r="AR38" i="259"/>
  <c r="AI38" i="259" s="1"/>
  <c r="AQ38" i="259"/>
  <c r="AF38" i="259"/>
  <c r="AE38" i="259"/>
  <c r="AD38" i="259"/>
  <c r="AC38" i="259"/>
  <c r="AB38" i="259"/>
  <c r="AA38" i="259"/>
  <c r="Z38" i="259"/>
  <c r="W38" i="259"/>
  <c r="V38" i="259"/>
  <c r="U38" i="259"/>
  <c r="S38" i="259"/>
  <c r="R38" i="259"/>
  <c r="Q38" i="259"/>
  <c r="O38" i="259"/>
  <c r="N38" i="259"/>
  <c r="M38" i="259"/>
  <c r="K38" i="259"/>
  <c r="J38" i="259"/>
  <c r="I38" i="259"/>
  <c r="H38" i="259"/>
  <c r="G38" i="259"/>
  <c r="F38" i="259"/>
  <c r="BU37" i="259"/>
  <c r="BT37" i="259"/>
  <c r="BS37" i="259"/>
  <c r="BR37" i="259"/>
  <c r="BQ37" i="259"/>
  <c r="BP37" i="259"/>
  <c r="BO37" i="259"/>
  <c r="BN37" i="259"/>
  <c r="BL37" i="259"/>
  <c r="BK37" i="259"/>
  <c r="BJ37" i="259"/>
  <c r="BI37" i="259"/>
  <c r="BC37" i="259"/>
  <c r="BB37" i="259"/>
  <c r="BA37" i="259"/>
  <c r="AZ37" i="259"/>
  <c r="AY37" i="259"/>
  <c r="AP37" i="259" s="1"/>
  <c r="AX37" i="259"/>
  <c r="AO37" i="259" s="1"/>
  <c r="AW37" i="259"/>
  <c r="AN37" i="259" s="1"/>
  <c r="AV37" i="259"/>
  <c r="AM37" i="259" s="1"/>
  <c r="AU37" i="259"/>
  <c r="AL37" i="259" s="1"/>
  <c r="AT37" i="259"/>
  <c r="AK37" i="259" s="1"/>
  <c r="AS37" i="259"/>
  <c r="AJ37" i="259" s="1"/>
  <c r="AR37" i="259"/>
  <c r="AI37" i="259" s="1"/>
  <c r="AQ37" i="259"/>
  <c r="AF37" i="259"/>
  <c r="AE37" i="259"/>
  <c r="AD37" i="259"/>
  <c r="AC37" i="259"/>
  <c r="AB37" i="259"/>
  <c r="AA37" i="259"/>
  <c r="Z37" i="259"/>
  <c r="W37" i="259"/>
  <c r="V37" i="259"/>
  <c r="U37" i="259"/>
  <c r="S37" i="259"/>
  <c r="R37" i="259"/>
  <c r="Q37" i="259"/>
  <c r="O37" i="259"/>
  <c r="N37" i="259"/>
  <c r="M37" i="259"/>
  <c r="K37" i="259"/>
  <c r="J37" i="259"/>
  <c r="I37" i="259"/>
  <c r="H37" i="259"/>
  <c r="G37" i="259"/>
  <c r="F37" i="259"/>
  <c r="BU36" i="259"/>
  <c r="BT36" i="259"/>
  <c r="BS36" i="259"/>
  <c r="BR36" i="259"/>
  <c r="BQ36" i="259"/>
  <c r="BP36" i="259"/>
  <c r="BO36" i="259"/>
  <c r="BN36" i="259"/>
  <c r="BL36" i="259"/>
  <c r="BK36" i="259"/>
  <c r="BJ36" i="259"/>
  <c r="BI36" i="259"/>
  <c r="BC36" i="259"/>
  <c r="BB36" i="259"/>
  <c r="BA36" i="259"/>
  <c r="AZ36" i="259"/>
  <c r="AY36" i="259"/>
  <c r="AP36" i="259" s="1"/>
  <c r="AX36" i="259"/>
  <c r="AO36" i="259" s="1"/>
  <c r="AW36" i="259"/>
  <c r="AN36" i="259" s="1"/>
  <c r="AV36" i="259"/>
  <c r="AM36" i="259" s="1"/>
  <c r="AU36" i="259"/>
  <c r="AL36" i="259" s="1"/>
  <c r="AT36" i="259"/>
  <c r="AS36" i="259"/>
  <c r="AJ36" i="259" s="1"/>
  <c r="AR36" i="259"/>
  <c r="AI36" i="259" s="1"/>
  <c r="AQ36" i="259"/>
  <c r="AF36" i="259"/>
  <c r="AE36" i="259"/>
  <c r="AD36" i="259"/>
  <c r="AC36" i="259"/>
  <c r="AB36" i="259"/>
  <c r="AA36" i="259"/>
  <c r="Z36" i="259"/>
  <c r="W36" i="259"/>
  <c r="V36" i="259"/>
  <c r="U36" i="259"/>
  <c r="S36" i="259"/>
  <c r="R36" i="259"/>
  <c r="Q36" i="259"/>
  <c r="O36" i="259"/>
  <c r="N36" i="259"/>
  <c r="M36" i="259"/>
  <c r="K36" i="259"/>
  <c r="J36" i="259"/>
  <c r="I36" i="259"/>
  <c r="H36" i="259"/>
  <c r="G36" i="259"/>
  <c r="F36" i="259"/>
  <c r="BU35" i="259"/>
  <c r="BT35" i="259"/>
  <c r="BS35" i="259"/>
  <c r="BR35" i="259"/>
  <c r="BQ35" i="259"/>
  <c r="BP35" i="259"/>
  <c r="BO35" i="259"/>
  <c r="BN35" i="259"/>
  <c r="BL35" i="259"/>
  <c r="BK35" i="259"/>
  <c r="BJ35" i="259"/>
  <c r="BI35" i="259"/>
  <c r="BC35" i="259"/>
  <c r="BB35" i="259"/>
  <c r="BA35" i="259"/>
  <c r="AZ35" i="259"/>
  <c r="AY35" i="259"/>
  <c r="AP35" i="259" s="1"/>
  <c r="AX35" i="259"/>
  <c r="AO35" i="259" s="1"/>
  <c r="AW35" i="259"/>
  <c r="AN35" i="259" s="1"/>
  <c r="AV35" i="259"/>
  <c r="AM35" i="259" s="1"/>
  <c r="AU35" i="259"/>
  <c r="AL35" i="259" s="1"/>
  <c r="AT35" i="259"/>
  <c r="AS35" i="259"/>
  <c r="AR35" i="259"/>
  <c r="AI35" i="259" s="1"/>
  <c r="AQ35" i="259"/>
  <c r="AF35" i="259"/>
  <c r="AE35" i="259"/>
  <c r="AD35" i="259"/>
  <c r="AC35" i="259"/>
  <c r="AB35" i="259"/>
  <c r="AA35" i="259"/>
  <c r="Z35" i="259"/>
  <c r="W35" i="259"/>
  <c r="V35" i="259"/>
  <c r="U35" i="259"/>
  <c r="S35" i="259"/>
  <c r="R35" i="259"/>
  <c r="Q35" i="259"/>
  <c r="O35" i="259"/>
  <c r="N35" i="259"/>
  <c r="M35" i="259"/>
  <c r="K35" i="259"/>
  <c r="J35" i="259"/>
  <c r="I35" i="259"/>
  <c r="H35" i="259"/>
  <c r="G35" i="259"/>
  <c r="F35" i="259"/>
  <c r="BU33" i="259"/>
  <c r="BT33" i="259"/>
  <c r="BS33" i="259"/>
  <c r="BR33" i="259"/>
  <c r="BQ33" i="259"/>
  <c r="BP33" i="259"/>
  <c r="BO33" i="259"/>
  <c r="BN33" i="259"/>
  <c r="BL33" i="259"/>
  <c r="BK33" i="259"/>
  <c r="BJ33" i="259"/>
  <c r="BI33" i="259"/>
  <c r="BC33" i="259"/>
  <c r="BB33" i="259"/>
  <c r="BA33" i="259"/>
  <c r="AZ33" i="259"/>
  <c r="AY33" i="259"/>
  <c r="AP33" i="259" s="1"/>
  <c r="AX33" i="259"/>
  <c r="AO33" i="259" s="1"/>
  <c r="AW33" i="259"/>
  <c r="AN33" i="259" s="1"/>
  <c r="AV33" i="259"/>
  <c r="AM33" i="259" s="1"/>
  <c r="AU33" i="259"/>
  <c r="AL33" i="259" s="1"/>
  <c r="AT33" i="259"/>
  <c r="AK33" i="259" s="1"/>
  <c r="AS33" i="259"/>
  <c r="AR33" i="259"/>
  <c r="AI33" i="259" s="1"/>
  <c r="AQ33" i="259"/>
  <c r="AF33" i="259"/>
  <c r="AE33" i="259"/>
  <c r="AD33" i="259"/>
  <c r="AC33" i="259"/>
  <c r="AB33" i="259"/>
  <c r="AA33" i="259"/>
  <c r="Z33" i="259"/>
  <c r="W33" i="259"/>
  <c r="V33" i="259"/>
  <c r="U33" i="259"/>
  <c r="S33" i="259"/>
  <c r="R33" i="259"/>
  <c r="Q33" i="259"/>
  <c r="O33" i="259"/>
  <c r="N33" i="259"/>
  <c r="M33" i="259"/>
  <c r="K33" i="259"/>
  <c r="J33" i="259"/>
  <c r="I33" i="259"/>
  <c r="H33" i="259"/>
  <c r="G33" i="259"/>
  <c r="F33" i="259"/>
  <c r="BU32" i="259"/>
  <c r="BT32" i="259"/>
  <c r="BS32" i="259"/>
  <c r="BR32" i="259"/>
  <c r="BQ32" i="259"/>
  <c r="BP32" i="259"/>
  <c r="BO32" i="259"/>
  <c r="BN32" i="259"/>
  <c r="BL32" i="259"/>
  <c r="BK32" i="259"/>
  <c r="BJ32" i="259"/>
  <c r="BI32" i="259"/>
  <c r="BC32" i="259"/>
  <c r="BB32" i="259"/>
  <c r="BA32" i="259"/>
  <c r="AZ32" i="259"/>
  <c r="AY32" i="259"/>
  <c r="AP32" i="259" s="1"/>
  <c r="AX32" i="259"/>
  <c r="AO32" i="259" s="1"/>
  <c r="AW32" i="259"/>
  <c r="AN32" i="259" s="1"/>
  <c r="AV32" i="259"/>
  <c r="AM32" i="259" s="1"/>
  <c r="AU32" i="259"/>
  <c r="AL32" i="259" s="1"/>
  <c r="AT32" i="259"/>
  <c r="AK32" i="259" s="1"/>
  <c r="AS32" i="259"/>
  <c r="AJ32" i="259" s="1"/>
  <c r="AR32" i="259"/>
  <c r="AQ32" i="259"/>
  <c r="AF32" i="259"/>
  <c r="AE32" i="259"/>
  <c r="AD32" i="259"/>
  <c r="AC32" i="259"/>
  <c r="AB32" i="259"/>
  <c r="AA32" i="259"/>
  <c r="Z32" i="259"/>
  <c r="W32" i="259"/>
  <c r="V32" i="259"/>
  <c r="U32" i="259"/>
  <c r="S32" i="259"/>
  <c r="R32" i="259"/>
  <c r="Q32" i="259"/>
  <c r="O32" i="259"/>
  <c r="N32" i="259"/>
  <c r="M32" i="259"/>
  <c r="K32" i="259"/>
  <c r="J32" i="259"/>
  <c r="I32" i="259"/>
  <c r="H32" i="259"/>
  <c r="G32" i="259"/>
  <c r="F32" i="259"/>
  <c r="BU30" i="259"/>
  <c r="BT30" i="259"/>
  <c r="BS30" i="259"/>
  <c r="BR30" i="259"/>
  <c r="BQ30" i="259"/>
  <c r="BP30" i="259"/>
  <c r="BO30" i="259"/>
  <c r="BN30" i="259"/>
  <c r="BL30" i="259"/>
  <c r="BK30" i="259"/>
  <c r="BJ30" i="259"/>
  <c r="BI30" i="259"/>
  <c r="BC30" i="259"/>
  <c r="BB30" i="259"/>
  <c r="BA30" i="259"/>
  <c r="AZ30" i="259"/>
  <c r="AY30" i="259"/>
  <c r="AP30" i="259" s="1"/>
  <c r="AX30" i="259"/>
  <c r="AO30" i="259" s="1"/>
  <c r="AW30" i="259"/>
  <c r="AN30" i="259" s="1"/>
  <c r="AV30" i="259"/>
  <c r="AM30" i="259" s="1"/>
  <c r="AU30" i="259"/>
  <c r="AL30" i="259" s="1"/>
  <c r="AT30" i="259"/>
  <c r="AK30" i="259" s="1"/>
  <c r="AS30" i="259"/>
  <c r="AR30" i="259"/>
  <c r="AI30" i="259" s="1"/>
  <c r="AQ30" i="259"/>
  <c r="AF30" i="259"/>
  <c r="AE30" i="259"/>
  <c r="AD30" i="259"/>
  <c r="AC30" i="259"/>
  <c r="AB30" i="259"/>
  <c r="AA30" i="259"/>
  <c r="Z30" i="259"/>
  <c r="W30" i="259"/>
  <c r="V30" i="259"/>
  <c r="U30" i="259"/>
  <c r="S30" i="259"/>
  <c r="R30" i="259"/>
  <c r="Q30" i="259"/>
  <c r="O30" i="259"/>
  <c r="N30" i="259"/>
  <c r="M30" i="259"/>
  <c r="K30" i="259"/>
  <c r="J30" i="259"/>
  <c r="I30" i="259"/>
  <c r="H30" i="259"/>
  <c r="G30" i="259"/>
  <c r="F30" i="259"/>
  <c r="BU29" i="259"/>
  <c r="BT29" i="259"/>
  <c r="BS29" i="259"/>
  <c r="BR29" i="259"/>
  <c r="BQ29" i="259"/>
  <c r="BP29" i="259"/>
  <c r="BO29" i="259"/>
  <c r="BN29" i="259"/>
  <c r="BL29" i="259"/>
  <c r="BK29" i="259"/>
  <c r="BJ29" i="259"/>
  <c r="BI29" i="259"/>
  <c r="BC29" i="259"/>
  <c r="BB29" i="259"/>
  <c r="BA29" i="259"/>
  <c r="AZ29" i="259"/>
  <c r="AY29" i="259"/>
  <c r="AP29" i="259" s="1"/>
  <c r="AX29" i="259"/>
  <c r="AO29" i="259" s="1"/>
  <c r="AW29" i="259"/>
  <c r="AN29" i="259" s="1"/>
  <c r="AV29" i="259"/>
  <c r="AM29" i="259" s="1"/>
  <c r="AU29" i="259"/>
  <c r="AL29" i="259" s="1"/>
  <c r="AT29" i="259"/>
  <c r="AK29" i="259" s="1"/>
  <c r="AS29" i="259"/>
  <c r="AJ29" i="259" s="1"/>
  <c r="AR29" i="259"/>
  <c r="AI29" i="259" s="1"/>
  <c r="AQ29" i="259"/>
  <c r="AF29" i="259"/>
  <c r="AE29" i="259"/>
  <c r="AD29" i="259"/>
  <c r="AC29" i="259"/>
  <c r="AB29" i="259"/>
  <c r="AA29" i="259"/>
  <c r="Z29" i="259"/>
  <c r="W29" i="259"/>
  <c r="V29" i="259"/>
  <c r="U29" i="259"/>
  <c r="S29" i="259"/>
  <c r="R29" i="259"/>
  <c r="Q29" i="259"/>
  <c r="O29" i="259"/>
  <c r="N29" i="259"/>
  <c r="M29" i="259"/>
  <c r="K29" i="259"/>
  <c r="J29" i="259"/>
  <c r="I29" i="259"/>
  <c r="H29" i="259"/>
  <c r="G29" i="259"/>
  <c r="F29" i="259"/>
  <c r="BU27" i="259"/>
  <c r="BT27" i="259"/>
  <c r="BS27" i="259"/>
  <c r="BR27" i="259"/>
  <c r="BQ27" i="259"/>
  <c r="BP27" i="259"/>
  <c r="BO27" i="259"/>
  <c r="BN27" i="259"/>
  <c r="BL27" i="259"/>
  <c r="BK27" i="259"/>
  <c r="BJ27" i="259"/>
  <c r="BI27" i="259"/>
  <c r="BC27" i="259"/>
  <c r="BB27" i="259"/>
  <c r="BA27" i="259"/>
  <c r="AZ27" i="259"/>
  <c r="AY27" i="259"/>
  <c r="AP27" i="259" s="1"/>
  <c r="AX27" i="259"/>
  <c r="AO27" i="259" s="1"/>
  <c r="AW27" i="259"/>
  <c r="AN27" i="259" s="1"/>
  <c r="AV27" i="259"/>
  <c r="AM27" i="259" s="1"/>
  <c r="AU27" i="259"/>
  <c r="AL27" i="259" s="1"/>
  <c r="AT27" i="259"/>
  <c r="AS27" i="259"/>
  <c r="AR27" i="259"/>
  <c r="AI27" i="259" s="1"/>
  <c r="AQ27" i="259"/>
  <c r="AF27" i="259"/>
  <c r="AE27" i="259"/>
  <c r="AD27" i="259"/>
  <c r="AC27" i="259"/>
  <c r="AB27" i="259"/>
  <c r="AA27" i="259"/>
  <c r="Z27" i="259"/>
  <c r="W27" i="259"/>
  <c r="V27" i="259"/>
  <c r="U27" i="259"/>
  <c r="S27" i="259"/>
  <c r="R27" i="259"/>
  <c r="Q27" i="259"/>
  <c r="O27" i="259"/>
  <c r="N27" i="259"/>
  <c r="M27" i="259"/>
  <c r="K27" i="259"/>
  <c r="J27" i="259"/>
  <c r="I27" i="259"/>
  <c r="H27" i="259"/>
  <c r="G27" i="259"/>
  <c r="F27" i="259"/>
  <c r="BU26" i="259"/>
  <c r="BT26" i="259"/>
  <c r="BS26" i="259"/>
  <c r="BR26" i="259"/>
  <c r="BQ26" i="259"/>
  <c r="BP26" i="259"/>
  <c r="BO26" i="259"/>
  <c r="BN26" i="259"/>
  <c r="BL26" i="259"/>
  <c r="BK26" i="259"/>
  <c r="BJ26" i="259"/>
  <c r="BI26" i="259"/>
  <c r="BC26" i="259"/>
  <c r="BB26" i="259"/>
  <c r="BA26" i="259"/>
  <c r="AZ26" i="259"/>
  <c r="AY26" i="259"/>
  <c r="AP26" i="259" s="1"/>
  <c r="AX26" i="259"/>
  <c r="AO26" i="259" s="1"/>
  <c r="AW26" i="259"/>
  <c r="AN26" i="259" s="1"/>
  <c r="AV26" i="259"/>
  <c r="AM26" i="259" s="1"/>
  <c r="AU26" i="259"/>
  <c r="AL26" i="259" s="1"/>
  <c r="AT26" i="259"/>
  <c r="AK26" i="259" s="1"/>
  <c r="AS26" i="259"/>
  <c r="AJ26" i="259" s="1"/>
  <c r="AR26" i="259"/>
  <c r="AQ26" i="259"/>
  <c r="AF26" i="259"/>
  <c r="AE26" i="259"/>
  <c r="AD26" i="259"/>
  <c r="AC26" i="259"/>
  <c r="AB26" i="259"/>
  <c r="AA26" i="259"/>
  <c r="Z26" i="259"/>
  <c r="W26" i="259"/>
  <c r="V26" i="259"/>
  <c r="U26" i="259"/>
  <c r="S26" i="259"/>
  <c r="R26" i="259"/>
  <c r="Q26" i="259"/>
  <c r="O26" i="259"/>
  <c r="N26" i="259"/>
  <c r="M26" i="259"/>
  <c r="K26" i="259"/>
  <c r="J26" i="259"/>
  <c r="I26" i="259"/>
  <c r="H26" i="259"/>
  <c r="G26" i="259"/>
  <c r="F26" i="259"/>
  <c r="BU23" i="259"/>
  <c r="BT23" i="259"/>
  <c r="BS23" i="259"/>
  <c r="BR23" i="259"/>
  <c r="BQ23" i="259"/>
  <c r="BP23" i="259"/>
  <c r="BO23" i="259"/>
  <c r="BN23" i="259"/>
  <c r="BL23" i="259"/>
  <c r="BK23" i="259"/>
  <c r="BJ23" i="259"/>
  <c r="BI23" i="259"/>
  <c r="BC23" i="259"/>
  <c r="BB23" i="259"/>
  <c r="BA23" i="259"/>
  <c r="AZ23" i="259"/>
  <c r="AY23" i="259"/>
  <c r="AP23" i="259" s="1"/>
  <c r="AX23" i="259"/>
  <c r="AO23" i="259" s="1"/>
  <c r="AW23" i="259"/>
  <c r="AN23" i="259" s="1"/>
  <c r="AV23" i="259"/>
  <c r="AM23" i="259" s="1"/>
  <c r="AU23" i="259"/>
  <c r="AL23" i="259" s="1"/>
  <c r="AT23" i="259"/>
  <c r="AK23" i="259" s="1"/>
  <c r="AS23" i="259"/>
  <c r="AJ23" i="259" s="1"/>
  <c r="AR23" i="259"/>
  <c r="AI23" i="259" s="1"/>
  <c r="AQ23" i="259"/>
  <c r="AF23" i="259"/>
  <c r="AE23" i="259"/>
  <c r="AD23" i="259"/>
  <c r="AC23" i="259"/>
  <c r="AB23" i="259"/>
  <c r="AA23" i="259"/>
  <c r="Z23" i="259"/>
  <c r="W23" i="259"/>
  <c r="V23" i="259"/>
  <c r="U23" i="259"/>
  <c r="S23" i="259"/>
  <c r="R23" i="259"/>
  <c r="Q23" i="259"/>
  <c r="O23" i="259"/>
  <c r="N23" i="259"/>
  <c r="M23" i="259"/>
  <c r="K23" i="259"/>
  <c r="J23" i="259"/>
  <c r="I23" i="259"/>
  <c r="H23" i="259"/>
  <c r="G23" i="259"/>
  <c r="F23" i="259"/>
  <c r="BU22" i="259"/>
  <c r="BT22" i="259"/>
  <c r="BS22" i="259"/>
  <c r="BR22" i="259"/>
  <c r="BQ22" i="259"/>
  <c r="BP22" i="259"/>
  <c r="BO22" i="259"/>
  <c r="BN22" i="259"/>
  <c r="BL22" i="259"/>
  <c r="BK22" i="259"/>
  <c r="BJ22" i="259"/>
  <c r="BI22" i="259"/>
  <c r="BC22" i="259"/>
  <c r="BB22" i="259"/>
  <c r="BA22" i="259"/>
  <c r="AZ22" i="259"/>
  <c r="AY22" i="259"/>
  <c r="AX22" i="259"/>
  <c r="AW22" i="259"/>
  <c r="AV22" i="259"/>
  <c r="AU22" i="259"/>
  <c r="AT22" i="259"/>
  <c r="AS22" i="259"/>
  <c r="AR22" i="259"/>
  <c r="AQ22" i="259"/>
  <c r="AF22" i="259"/>
  <c r="AE22" i="259"/>
  <c r="AD22" i="259"/>
  <c r="AC22" i="259"/>
  <c r="AB22" i="259"/>
  <c r="AA22" i="259"/>
  <c r="Z22" i="259"/>
  <c r="W22" i="259"/>
  <c r="V22" i="259"/>
  <c r="U22" i="259"/>
  <c r="S22" i="259"/>
  <c r="R22" i="259"/>
  <c r="Q22" i="259"/>
  <c r="O22" i="259"/>
  <c r="N22" i="259"/>
  <c r="M22" i="259"/>
  <c r="K22" i="259"/>
  <c r="J22" i="259"/>
  <c r="I22" i="259"/>
  <c r="H22" i="259"/>
  <c r="G22" i="259"/>
  <c r="F22" i="259"/>
  <c r="BU16" i="259"/>
  <c r="BT16" i="259"/>
  <c r="BS16" i="259"/>
  <c r="BR16" i="259"/>
  <c r="BQ16" i="259"/>
  <c r="BP16" i="259"/>
  <c r="BO16" i="259"/>
  <c r="BN16" i="259"/>
  <c r="BL16" i="259"/>
  <c r="BK16" i="259"/>
  <c r="BJ16" i="259"/>
  <c r="BI16" i="259"/>
  <c r="BC16" i="259"/>
  <c r="BB16" i="259"/>
  <c r="BA16" i="259"/>
  <c r="AZ16" i="259"/>
  <c r="AY16" i="259"/>
  <c r="AP16" i="259" s="1"/>
  <c r="AX16" i="259"/>
  <c r="AO16" i="259" s="1"/>
  <c r="AW16" i="259"/>
  <c r="AN16" i="259" s="1"/>
  <c r="AV16" i="259"/>
  <c r="AM16" i="259" s="1"/>
  <c r="AU16" i="259"/>
  <c r="AL16" i="259" s="1"/>
  <c r="AT16" i="259"/>
  <c r="AK16" i="259" s="1"/>
  <c r="AS16" i="259"/>
  <c r="AJ16" i="259" s="1"/>
  <c r="AR16" i="259"/>
  <c r="AI16" i="259" s="1"/>
  <c r="AQ16" i="259"/>
  <c r="AF16" i="259"/>
  <c r="AE16" i="259"/>
  <c r="AD16" i="259"/>
  <c r="AC16" i="259"/>
  <c r="AB16" i="259"/>
  <c r="AA16" i="259"/>
  <c r="Z16" i="259"/>
  <c r="W16" i="259"/>
  <c r="V16" i="259"/>
  <c r="U16" i="259"/>
  <c r="S16" i="259"/>
  <c r="R16" i="259"/>
  <c r="Q16" i="259"/>
  <c r="O16" i="259"/>
  <c r="N16" i="259"/>
  <c r="M16" i="259"/>
  <c r="K16" i="259"/>
  <c r="J16" i="259"/>
  <c r="I16" i="259"/>
  <c r="H16" i="259"/>
  <c r="G16" i="259"/>
  <c r="F16" i="259"/>
  <c r="BU15" i="259"/>
  <c r="BT15" i="259"/>
  <c r="BS15" i="259"/>
  <c r="BR15" i="259"/>
  <c r="BQ15" i="259"/>
  <c r="BP15" i="259"/>
  <c r="BO15" i="259"/>
  <c r="BN15" i="259"/>
  <c r="BL15" i="259"/>
  <c r="BK15" i="259"/>
  <c r="BJ15" i="259"/>
  <c r="BI15" i="259"/>
  <c r="BC15" i="259"/>
  <c r="BB15" i="259"/>
  <c r="BA15" i="259"/>
  <c r="AZ15" i="259"/>
  <c r="AY15" i="259"/>
  <c r="AP15" i="259" s="1"/>
  <c r="AX15" i="259"/>
  <c r="AO15" i="259" s="1"/>
  <c r="AW15" i="259"/>
  <c r="AN15" i="259" s="1"/>
  <c r="AV15" i="259"/>
  <c r="AM15" i="259" s="1"/>
  <c r="AU15" i="259"/>
  <c r="AL15" i="259" s="1"/>
  <c r="AT15" i="259"/>
  <c r="AK15" i="259" s="1"/>
  <c r="AS15" i="259"/>
  <c r="AJ15" i="259" s="1"/>
  <c r="AR15" i="259"/>
  <c r="AI15" i="259" s="1"/>
  <c r="AQ15" i="259"/>
  <c r="AF15" i="259"/>
  <c r="AE15" i="259"/>
  <c r="AD15" i="259"/>
  <c r="AC15" i="259"/>
  <c r="AB15" i="259"/>
  <c r="AA15" i="259"/>
  <c r="Z15" i="259"/>
  <c r="W15" i="259"/>
  <c r="V15" i="259"/>
  <c r="U15" i="259"/>
  <c r="S15" i="259"/>
  <c r="R15" i="259"/>
  <c r="Q15" i="259"/>
  <c r="O15" i="259"/>
  <c r="N15" i="259"/>
  <c r="M15" i="259"/>
  <c r="K15" i="259"/>
  <c r="J15" i="259"/>
  <c r="I15" i="259"/>
  <c r="H15" i="259"/>
  <c r="G15" i="259"/>
  <c r="F15" i="259"/>
  <c r="BU14" i="259"/>
  <c r="BT14" i="259"/>
  <c r="BS14" i="259"/>
  <c r="BR14" i="259"/>
  <c r="BQ14" i="259"/>
  <c r="BP14" i="259"/>
  <c r="BO14" i="259"/>
  <c r="BN14" i="259"/>
  <c r="BL14" i="259"/>
  <c r="BK14" i="259"/>
  <c r="BJ14" i="259"/>
  <c r="BI14" i="259"/>
  <c r="BC14" i="259"/>
  <c r="BB14" i="259"/>
  <c r="BA14" i="259"/>
  <c r="AZ14" i="259"/>
  <c r="AY14" i="259"/>
  <c r="AP14" i="259" s="1"/>
  <c r="AX14" i="259"/>
  <c r="AO14" i="259" s="1"/>
  <c r="AW14" i="259"/>
  <c r="AN14" i="259" s="1"/>
  <c r="AV14" i="259"/>
  <c r="AM14" i="259" s="1"/>
  <c r="AU14" i="259"/>
  <c r="AL14" i="259" s="1"/>
  <c r="AT14" i="259"/>
  <c r="AK14" i="259" s="1"/>
  <c r="AS14" i="259"/>
  <c r="AJ14" i="259" s="1"/>
  <c r="AR14" i="259"/>
  <c r="AI14" i="259" s="1"/>
  <c r="AQ14" i="259"/>
  <c r="AF14" i="259"/>
  <c r="AE14" i="259"/>
  <c r="AD14" i="259"/>
  <c r="AC14" i="259"/>
  <c r="AB14" i="259"/>
  <c r="AA14" i="259"/>
  <c r="Z14" i="259"/>
  <c r="W14" i="259"/>
  <c r="V14" i="259"/>
  <c r="U14" i="259"/>
  <c r="S14" i="259"/>
  <c r="R14" i="259"/>
  <c r="Q14" i="259"/>
  <c r="O14" i="259"/>
  <c r="N14" i="259"/>
  <c r="M14" i="259"/>
  <c r="K14" i="259"/>
  <c r="J14" i="259"/>
  <c r="I14" i="259"/>
  <c r="H14" i="259"/>
  <c r="G14" i="259"/>
  <c r="F14" i="259"/>
  <c r="BU13" i="259"/>
  <c r="BT13" i="259"/>
  <c r="BS13" i="259"/>
  <c r="BR13" i="259"/>
  <c r="BQ13" i="259"/>
  <c r="BP13" i="259"/>
  <c r="BO13" i="259"/>
  <c r="BN13" i="259"/>
  <c r="BL13" i="259"/>
  <c r="BK13" i="259"/>
  <c r="BJ13" i="259"/>
  <c r="BI13" i="259"/>
  <c r="BC13" i="259"/>
  <c r="BB13" i="259"/>
  <c r="BA13" i="259"/>
  <c r="AZ13" i="259"/>
  <c r="AY13" i="259"/>
  <c r="AP13" i="259" s="1"/>
  <c r="AX13" i="259"/>
  <c r="AO13" i="259" s="1"/>
  <c r="AW13" i="259"/>
  <c r="AN13" i="259" s="1"/>
  <c r="AV13" i="259"/>
  <c r="AM13" i="259" s="1"/>
  <c r="AU13" i="259"/>
  <c r="AL13" i="259" s="1"/>
  <c r="AT13" i="259"/>
  <c r="AS13" i="259"/>
  <c r="AJ13" i="259" s="1"/>
  <c r="AR13" i="259"/>
  <c r="AI13" i="259" s="1"/>
  <c r="AQ13" i="259"/>
  <c r="AF13" i="259"/>
  <c r="AE13" i="259"/>
  <c r="AD13" i="259"/>
  <c r="AC13" i="259"/>
  <c r="AB13" i="259"/>
  <c r="AA13" i="259"/>
  <c r="Z13" i="259"/>
  <c r="W13" i="259"/>
  <c r="V13" i="259"/>
  <c r="U13" i="259"/>
  <c r="S13" i="259"/>
  <c r="R13" i="259"/>
  <c r="Q13" i="259"/>
  <c r="O13" i="259"/>
  <c r="N13" i="259"/>
  <c r="M13" i="259"/>
  <c r="K13" i="259"/>
  <c r="J13" i="259"/>
  <c r="I13" i="259"/>
  <c r="H13" i="259"/>
  <c r="G13" i="259"/>
  <c r="F13" i="259"/>
  <c r="BU12" i="259"/>
  <c r="BT12" i="259"/>
  <c r="BS12" i="259"/>
  <c r="BR12" i="259"/>
  <c r="BQ12" i="259"/>
  <c r="BP12" i="259"/>
  <c r="BO12" i="259"/>
  <c r="BN12" i="259"/>
  <c r="BL12" i="259"/>
  <c r="BK12" i="259"/>
  <c r="BJ12" i="259"/>
  <c r="BI12" i="259"/>
  <c r="BC12" i="259"/>
  <c r="BB12" i="259"/>
  <c r="BA12" i="259"/>
  <c r="AZ12" i="259"/>
  <c r="AY12" i="259"/>
  <c r="AP12" i="259" s="1"/>
  <c r="AX12" i="259"/>
  <c r="AO12" i="259" s="1"/>
  <c r="AW12" i="259"/>
  <c r="AN12" i="259" s="1"/>
  <c r="AV12" i="259"/>
  <c r="AM12" i="259" s="1"/>
  <c r="AU12" i="259"/>
  <c r="AL12" i="259" s="1"/>
  <c r="AT12" i="259"/>
  <c r="AK12" i="259" s="1"/>
  <c r="AS12" i="259"/>
  <c r="AR12" i="259"/>
  <c r="AI12" i="259" s="1"/>
  <c r="AQ12" i="259"/>
  <c r="AF12" i="259"/>
  <c r="AE12" i="259"/>
  <c r="AD12" i="259"/>
  <c r="AC12" i="259"/>
  <c r="AB12" i="259"/>
  <c r="AA12" i="259"/>
  <c r="Z12" i="259"/>
  <c r="W12" i="259"/>
  <c r="V12" i="259"/>
  <c r="U12" i="259"/>
  <c r="S12" i="259"/>
  <c r="R12" i="259"/>
  <c r="Q12" i="259"/>
  <c r="O12" i="259"/>
  <c r="N12" i="259"/>
  <c r="M12" i="259"/>
  <c r="K12" i="259"/>
  <c r="J12" i="259"/>
  <c r="I12" i="259"/>
  <c r="H12" i="259"/>
  <c r="G12" i="259"/>
  <c r="F12" i="259"/>
  <c r="BU11" i="259"/>
  <c r="BT11" i="259"/>
  <c r="BS11" i="259"/>
  <c r="BR11" i="259"/>
  <c r="BQ11" i="259"/>
  <c r="BP11" i="259"/>
  <c r="BO11" i="259"/>
  <c r="BN11" i="259"/>
  <c r="BL11" i="259"/>
  <c r="BK11" i="259"/>
  <c r="BJ11" i="259"/>
  <c r="BI11" i="259"/>
  <c r="BC11" i="259"/>
  <c r="BB11" i="259"/>
  <c r="BA11" i="259"/>
  <c r="AZ11" i="259"/>
  <c r="AY11" i="259"/>
  <c r="AP11" i="259" s="1"/>
  <c r="AX11" i="259"/>
  <c r="AO11" i="259" s="1"/>
  <c r="AW11" i="259"/>
  <c r="AN11" i="259" s="1"/>
  <c r="AV11" i="259"/>
  <c r="AM11" i="259" s="1"/>
  <c r="AU11" i="259"/>
  <c r="AL11" i="259" s="1"/>
  <c r="AT11" i="259"/>
  <c r="AK11" i="259" s="1"/>
  <c r="AS11" i="259"/>
  <c r="AJ11" i="259" s="1"/>
  <c r="AR11" i="259"/>
  <c r="AI11" i="259" s="1"/>
  <c r="AQ11" i="259"/>
  <c r="AF11" i="259"/>
  <c r="AE11" i="259"/>
  <c r="AD11" i="259"/>
  <c r="AC11" i="259"/>
  <c r="AB11" i="259"/>
  <c r="AA11" i="259"/>
  <c r="Z11" i="259"/>
  <c r="W11" i="259"/>
  <c r="V11" i="259"/>
  <c r="U11" i="259"/>
  <c r="S11" i="259"/>
  <c r="R11" i="259"/>
  <c r="Q11" i="259"/>
  <c r="O11" i="259"/>
  <c r="N11" i="259"/>
  <c r="M11" i="259"/>
  <c r="K11" i="259"/>
  <c r="J11" i="259"/>
  <c r="I11" i="259"/>
  <c r="H11" i="259"/>
  <c r="G11" i="259"/>
  <c r="F11" i="259"/>
  <c r="BU10" i="259"/>
  <c r="BT10" i="259"/>
  <c r="BS10" i="259"/>
  <c r="BR10" i="259"/>
  <c r="BQ10" i="259"/>
  <c r="BP10" i="259"/>
  <c r="BO10" i="259"/>
  <c r="BN10" i="259"/>
  <c r="BL10" i="259"/>
  <c r="BK10" i="259"/>
  <c r="BJ10" i="259"/>
  <c r="BI10" i="259"/>
  <c r="BC10" i="259"/>
  <c r="BB10" i="259"/>
  <c r="BA10" i="259"/>
  <c r="AZ10" i="259"/>
  <c r="AY10" i="259"/>
  <c r="AP10" i="259" s="1"/>
  <c r="AX10" i="259"/>
  <c r="AO10" i="259" s="1"/>
  <c r="AW10" i="259"/>
  <c r="AN10" i="259" s="1"/>
  <c r="AV10" i="259"/>
  <c r="AM10" i="259" s="1"/>
  <c r="AU10" i="259"/>
  <c r="AL10" i="259" s="1"/>
  <c r="AT10" i="259"/>
  <c r="AK10" i="259" s="1"/>
  <c r="AS10" i="259"/>
  <c r="AJ10" i="259" s="1"/>
  <c r="AR10" i="259"/>
  <c r="AI10" i="259" s="1"/>
  <c r="AQ10" i="259"/>
  <c r="AF10" i="259"/>
  <c r="AE10" i="259"/>
  <c r="AD10" i="259"/>
  <c r="AC10" i="259"/>
  <c r="AB10" i="259"/>
  <c r="AA10" i="259"/>
  <c r="Z10" i="259"/>
  <c r="W10" i="259"/>
  <c r="V10" i="259"/>
  <c r="U10" i="259"/>
  <c r="S10" i="259"/>
  <c r="R10" i="259"/>
  <c r="Q10" i="259"/>
  <c r="O10" i="259"/>
  <c r="N10" i="259"/>
  <c r="M10" i="259"/>
  <c r="K10" i="259"/>
  <c r="J10" i="259"/>
  <c r="I10" i="259"/>
  <c r="H10" i="259"/>
  <c r="G10" i="259"/>
  <c r="F10" i="259"/>
  <c r="BU9" i="259"/>
  <c r="BT9" i="259"/>
  <c r="BS9" i="259"/>
  <c r="BR9" i="259"/>
  <c r="BQ9" i="259"/>
  <c r="BP9" i="259"/>
  <c r="BO9" i="259"/>
  <c r="BN9" i="259"/>
  <c r="BL9" i="259"/>
  <c r="BK9" i="259"/>
  <c r="BJ9" i="259"/>
  <c r="BI9" i="259"/>
  <c r="BC9" i="259"/>
  <c r="BB9" i="259"/>
  <c r="BA9" i="259"/>
  <c r="AZ9" i="259"/>
  <c r="AY9" i="259"/>
  <c r="AP9" i="259" s="1"/>
  <c r="AX9" i="259"/>
  <c r="AO9" i="259" s="1"/>
  <c r="AW9" i="259"/>
  <c r="AN9" i="259" s="1"/>
  <c r="AV9" i="259"/>
  <c r="AM9" i="259" s="1"/>
  <c r="AU9" i="259"/>
  <c r="AL9" i="259" s="1"/>
  <c r="AT9" i="259"/>
  <c r="AK9" i="259" s="1"/>
  <c r="AS9" i="259"/>
  <c r="AJ9" i="259" s="1"/>
  <c r="AR9" i="259"/>
  <c r="AI9" i="259" s="1"/>
  <c r="AQ9" i="259"/>
  <c r="AF9" i="259"/>
  <c r="AE9" i="259"/>
  <c r="AD9" i="259"/>
  <c r="AC9" i="259"/>
  <c r="AB9" i="259"/>
  <c r="AA9" i="259"/>
  <c r="Z9" i="259"/>
  <c r="W9" i="259"/>
  <c r="V9" i="259"/>
  <c r="U9" i="259"/>
  <c r="S9" i="259"/>
  <c r="R9" i="259"/>
  <c r="Q9" i="259"/>
  <c r="O9" i="259"/>
  <c r="N9" i="259"/>
  <c r="M9" i="259"/>
  <c r="K9" i="259"/>
  <c r="J9" i="259"/>
  <c r="I9" i="259"/>
  <c r="H9" i="259"/>
  <c r="G9" i="259"/>
  <c r="F9" i="259"/>
  <c r="BU8" i="259"/>
  <c r="BT8" i="259"/>
  <c r="BS8" i="259"/>
  <c r="BR8" i="259"/>
  <c r="BQ8" i="259"/>
  <c r="BP8" i="259"/>
  <c r="BO8" i="259"/>
  <c r="BN8" i="259"/>
  <c r="BL8" i="259"/>
  <c r="BK8" i="259"/>
  <c r="BJ8" i="259"/>
  <c r="BI8" i="259"/>
  <c r="BC8" i="259"/>
  <c r="BB8" i="259"/>
  <c r="BA8" i="259"/>
  <c r="AZ8" i="259"/>
  <c r="AY8" i="259"/>
  <c r="AP8" i="259" s="1"/>
  <c r="AX8" i="259"/>
  <c r="AO8" i="259" s="1"/>
  <c r="AW8" i="259"/>
  <c r="AN8" i="259" s="1"/>
  <c r="AV8" i="259"/>
  <c r="AM8" i="259" s="1"/>
  <c r="AU8" i="259"/>
  <c r="AL8" i="259" s="1"/>
  <c r="AT8" i="259"/>
  <c r="AK8" i="259" s="1"/>
  <c r="AS8" i="259"/>
  <c r="AJ8" i="259" s="1"/>
  <c r="AR8" i="259"/>
  <c r="AI8" i="259" s="1"/>
  <c r="AQ8" i="259"/>
  <c r="AF8" i="259"/>
  <c r="AE8" i="259"/>
  <c r="AD8" i="259"/>
  <c r="AC8" i="259"/>
  <c r="AB8" i="259"/>
  <c r="AA8" i="259"/>
  <c r="Z8" i="259"/>
  <c r="W8" i="259"/>
  <c r="V8" i="259"/>
  <c r="U8" i="259"/>
  <c r="S8" i="259"/>
  <c r="R8" i="259"/>
  <c r="Q8" i="259"/>
  <c r="O8" i="259"/>
  <c r="N8" i="259"/>
  <c r="M8" i="259"/>
  <c r="K8" i="259"/>
  <c r="J8" i="259"/>
  <c r="I8" i="259"/>
  <c r="H8" i="259"/>
  <c r="G8" i="259"/>
  <c r="F8" i="259"/>
  <c r="BU7" i="259"/>
  <c r="BT7" i="259"/>
  <c r="BS7" i="259"/>
  <c r="BR7" i="259"/>
  <c r="BQ7" i="259"/>
  <c r="BP7" i="259"/>
  <c r="BO7" i="259"/>
  <c r="BN7" i="259"/>
  <c r="BL7" i="259"/>
  <c r="BK7" i="259"/>
  <c r="BJ7" i="259"/>
  <c r="BI7" i="259"/>
  <c r="BC7" i="259"/>
  <c r="BB7" i="259"/>
  <c r="BA7" i="259"/>
  <c r="AZ7" i="259"/>
  <c r="AY7" i="259"/>
  <c r="AP7" i="259" s="1"/>
  <c r="AX7" i="259"/>
  <c r="AO7" i="259" s="1"/>
  <c r="AW7" i="259"/>
  <c r="AN7" i="259" s="1"/>
  <c r="AV7" i="259"/>
  <c r="AM7" i="259" s="1"/>
  <c r="AU7" i="259"/>
  <c r="AL7" i="259" s="1"/>
  <c r="AT7" i="259"/>
  <c r="AK7" i="259" s="1"/>
  <c r="AS7" i="259"/>
  <c r="AR7" i="259"/>
  <c r="AI7" i="259" s="1"/>
  <c r="AQ7" i="259"/>
  <c r="AF7" i="259"/>
  <c r="AE7" i="259"/>
  <c r="AD7" i="259"/>
  <c r="AC7" i="259"/>
  <c r="AB7" i="259"/>
  <c r="AA7" i="259"/>
  <c r="Z7" i="259"/>
  <c r="W7" i="259"/>
  <c r="V7" i="259"/>
  <c r="U7" i="259"/>
  <c r="S7" i="259"/>
  <c r="R7" i="259"/>
  <c r="Q7" i="259"/>
  <c r="O7" i="259"/>
  <c r="N7" i="259"/>
  <c r="M7" i="259"/>
  <c r="K7" i="259"/>
  <c r="J7" i="259"/>
  <c r="I7" i="259"/>
  <c r="H7" i="259"/>
  <c r="G7" i="259"/>
  <c r="F7" i="259"/>
  <c r="BU6" i="259"/>
  <c r="BT6" i="259"/>
  <c r="BS6" i="259"/>
  <c r="BR6" i="259"/>
  <c r="BQ6" i="259"/>
  <c r="BP6" i="259"/>
  <c r="BO6" i="259"/>
  <c r="BN6" i="259"/>
  <c r="BL6" i="259"/>
  <c r="BK6" i="259"/>
  <c r="BJ6" i="259"/>
  <c r="BI6" i="259"/>
  <c r="BC6" i="259"/>
  <c r="BB6" i="259"/>
  <c r="BA6" i="259"/>
  <c r="AZ6" i="259"/>
  <c r="AY6" i="259"/>
  <c r="AX6" i="259"/>
  <c r="AW6" i="259"/>
  <c r="AV6" i="259"/>
  <c r="AU6" i="259"/>
  <c r="AT6" i="259"/>
  <c r="AS6" i="259"/>
  <c r="AR6" i="259"/>
  <c r="AQ6" i="259"/>
  <c r="AF6" i="259"/>
  <c r="AE6" i="259"/>
  <c r="AD6" i="259"/>
  <c r="AC6" i="259"/>
  <c r="AB6" i="259"/>
  <c r="AA6" i="259"/>
  <c r="Z6" i="259"/>
  <c r="W6" i="259"/>
  <c r="V6" i="259"/>
  <c r="U6" i="259"/>
  <c r="S6" i="259"/>
  <c r="R6" i="259"/>
  <c r="Q6" i="259"/>
  <c r="O6" i="259"/>
  <c r="N6" i="259"/>
  <c r="M6" i="259"/>
  <c r="K6" i="259"/>
  <c r="J6" i="259"/>
  <c r="I6" i="259"/>
  <c r="H6" i="259"/>
  <c r="G6" i="259"/>
  <c r="F6" i="259"/>
  <c r="AZ139" i="259"/>
  <c r="BU139" i="259"/>
  <c r="BA139" i="259"/>
  <c r="BM74" i="259"/>
  <c r="AG12" i="259" l="1"/>
  <c r="AG38" i="259"/>
  <c r="AG55" i="259"/>
  <c r="AG74" i="259"/>
  <c r="AG88" i="259"/>
  <c r="AG110" i="259"/>
  <c r="AG128" i="259"/>
  <c r="AG11" i="259"/>
  <c r="AG37" i="259"/>
  <c r="AG54" i="259"/>
  <c r="AG73" i="259"/>
  <c r="AG87" i="259"/>
  <c r="AG109" i="259"/>
  <c r="AG126" i="259"/>
  <c r="AG36" i="259"/>
  <c r="AG52" i="259"/>
  <c r="AG72" i="259"/>
  <c r="AG86" i="259"/>
  <c r="AG108" i="259"/>
  <c r="AG125" i="259"/>
  <c r="AG10" i="259"/>
  <c r="AG9" i="259"/>
  <c r="AG35" i="259"/>
  <c r="AG51" i="259"/>
  <c r="AG71" i="259"/>
  <c r="AG85" i="259"/>
  <c r="AG107" i="259"/>
  <c r="AG124" i="259"/>
  <c r="AG8" i="259"/>
  <c r="AG33" i="259"/>
  <c r="AG50" i="259"/>
  <c r="AG70" i="259"/>
  <c r="AG83" i="259"/>
  <c r="AG106" i="259"/>
  <c r="AG123" i="259"/>
  <c r="AG7" i="259"/>
  <c r="AG32" i="259"/>
  <c r="AG49" i="259"/>
  <c r="AG69" i="259"/>
  <c r="AG81" i="259"/>
  <c r="AG105" i="259"/>
  <c r="AG122" i="259"/>
  <c r="AG6" i="259"/>
  <c r="AG30" i="259"/>
  <c r="AG48" i="259"/>
  <c r="AG68" i="259"/>
  <c r="AG77" i="259"/>
  <c r="AG102" i="259"/>
  <c r="AG121" i="259"/>
  <c r="AG29" i="259"/>
  <c r="AG47" i="259"/>
  <c r="AG66" i="259"/>
  <c r="AG76" i="259"/>
  <c r="AG100" i="259"/>
  <c r="AG120" i="259"/>
  <c r="AG140" i="259"/>
  <c r="AG139" i="259" s="1"/>
  <c r="AG27" i="259"/>
  <c r="AG46" i="259"/>
  <c r="AG63" i="259"/>
  <c r="AG99" i="259"/>
  <c r="AG119" i="259"/>
  <c r="AG138" i="259"/>
  <c r="AG137" i="259" s="1"/>
  <c r="AG26" i="259"/>
  <c r="AG45" i="259"/>
  <c r="AG62" i="259"/>
  <c r="AG98" i="259"/>
  <c r="AG118" i="259"/>
  <c r="AG136" i="259"/>
  <c r="AG23" i="259"/>
  <c r="AG44" i="259"/>
  <c r="AG61" i="259"/>
  <c r="AG97" i="259"/>
  <c r="AG117" i="259"/>
  <c r="AG135" i="259"/>
  <c r="AG22" i="259"/>
  <c r="AG43" i="259"/>
  <c r="AG60" i="259"/>
  <c r="AG96" i="259"/>
  <c r="AG116" i="259"/>
  <c r="AG103" i="259"/>
  <c r="AG16" i="259"/>
  <c r="AG42" i="259"/>
  <c r="AG58" i="259"/>
  <c r="AQ92" i="259"/>
  <c r="AG93" i="259"/>
  <c r="AG92" i="259" s="1"/>
  <c r="AG115" i="259"/>
  <c r="AG133" i="259"/>
  <c r="AG15" i="259"/>
  <c r="AG41" i="259"/>
  <c r="AG57" i="259"/>
  <c r="AG91" i="259"/>
  <c r="AG114" i="259"/>
  <c r="AG132" i="259"/>
  <c r="AG14" i="259"/>
  <c r="AG40" i="259"/>
  <c r="AG56" i="259"/>
  <c r="AG90" i="259"/>
  <c r="AG113" i="259"/>
  <c r="AG131" i="259"/>
  <c r="AG13" i="259"/>
  <c r="AG39" i="259"/>
  <c r="AG142" i="259"/>
  <c r="AG89" i="259"/>
  <c r="AG112" i="259"/>
  <c r="AG129" i="259"/>
  <c r="J21" i="259"/>
  <c r="AE21" i="259"/>
  <c r="BJ21" i="259"/>
  <c r="K21" i="259"/>
  <c r="AF21" i="259"/>
  <c r="BK21" i="259"/>
  <c r="H21" i="259"/>
  <c r="AC21" i="259"/>
  <c r="BC21" i="259"/>
  <c r="I21" i="259"/>
  <c r="AD21" i="259"/>
  <c r="BI21" i="259"/>
  <c r="G21" i="259"/>
  <c r="AB21" i="259"/>
  <c r="BB21" i="259"/>
  <c r="W21" i="259"/>
  <c r="Z21" i="259"/>
  <c r="AZ21" i="259"/>
  <c r="U21" i="259"/>
  <c r="AK22" i="259"/>
  <c r="AK21" i="259" s="1"/>
  <c r="AT21" i="259"/>
  <c r="AL22" i="259"/>
  <c r="AL21" i="259" s="1"/>
  <c r="AU21" i="259"/>
  <c r="AM22" i="259"/>
  <c r="AM21" i="259" s="1"/>
  <c r="AV21" i="259"/>
  <c r="V21" i="259"/>
  <c r="AO22" i="259"/>
  <c r="AO21" i="259" s="1"/>
  <c r="AX21" i="259"/>
  <c r="AP22" i="259"/>
  <c r="AP21" i="259" s="1"/>
  <c r="AY21" i="259"/>
  <c r="Q21" i="259"/>
  <c r="R21" i="259"/>
  <c r="N21" i="259"/>
  <c r="S21" i="259"/>
  <c r="F21" i="259"/>
  <c r="AA21" i="259"/>
  <c r="BA21" i="259"/>
  <c r="AQ21" i="259"/>
  <c r="AI22" i="259"/>
  <c r="AI21" i="259" s="1"/>
  <c r="AR21" i="259"/>
  <c r="AJ22" i="259"/>
  <c r="AJ21" i="259" s="1"/>
  <c r="AS21" i="259"/>
  <c r="O21" i="259"/>
  <c r="M21" i="259"/>
  <c r="AN22" i="259"/>
  <c r="AN21" i="259" s="1"/>
  <c r="AW21" i="259"/>
  <c r="AI93" i="259"/>
  <c r="AI92" i="259" s="1"/>
  <c r="AR92" i="259"/>
  <c r="AH107" i="259"/>
  <c r="AH106" i="259"/>
  <c r="AH105" i="259"/>
  <c r="AH102" i="259"/>
  <c r="AH100" i="259"/>
  <c r="AQ139" i="259"/>
  <c r="AH99" i="259"/>
  <c r="AQ137" i="259"/>
  <c r="AH137" i="259" s="1"/>
  <c r="AH98" i="259"/>
  <c r="AH136" i="259"/>
  <c r="AH97" i="259"/>
  <c r="AH103" i="259"/>
  <c r="AH133" i="259"/>
  <c r="AH132" i="259"/>
  <c r="AH131" i="259"/>
  <c r="AG141" i="259"/>
  <c r="AH128" i="259"/>
  <c r="AH109" i="259"/>
  <c r="AH108" i="259"/>
  <c r="AH11" i="259"/>
  <c r="AH10" i="259"/>
  <c r="AH7" i="259"/>
  <c r="AH9" i="259"/>
  <c r="AH8" i="259"/>
  <c r="AH16" i="259"/>
  <c r="AH15" i="259"/>
  <c r="AH14" i="259"/>
  <c r="AH13" i="259"/>
  <c r="AH12" i="259"/>
  <c r="O5" i="259"/>
  <c r="N5" i="259"/>
  <c r="AR5" i="259"/>
  <c r="Z5" i="259"/>
  <c r="AZ5" i="259"/>
  <c r="F5" i="259"/>
  <c r="R5" i="259"/>
  <c r="BC5" i="259"/>
  <c r="AA5" i="259"/>
  <c r="AC5" i="259"/>
  <c r="Q5" i="259"/>
  <c r="AF5" i="259"/>
  <c r="K5" i="259"/>
  <c r="BK5" i="259"/>
  <c r="M5" i="259"/>
  <c r="BL5" i="259"/>
  <c r="S5" i="259"/>
  <c r="W5" i="259"/>
  <c r="BA5" i="259"/>
  <c r="G5" i="259"/>
  <c r="AB5" i="259"/>
  <c r="BB5" i="259"/>
  <c r="I5" i="259"/>
  <c r="AD5" i="259"/>
  <c r="BI5" i="259"/>
  <c r="AE5" i="259"/>
  <c r="BJ5" i="259"/>
  <c r="J5" i="259"/>
  <c r="AH6" i="259"/>
  <c r="AQ5" i="259"/>
  <c r="AJ6" i="259"/>
  <c r="AS5" i="259"/>
  <c r="AK6" i="259"/>
  <c r="AT5" i="259"/>
  <c r="H5" i="259"/>
  <c r="AM6" i="259"/>
  <c r="AM5" i="259" s="1"/>
  <c r="AV5" i="259"/>
  <c r="U5" i="259"/>
  <c r="AN6" i="259"/>
  <c r="AN5" i="259" s="1"/>
  <c r="AW5" i="259"/>
  <c r="AL6" i="259"/>
  <c r="AL5" i="259" s="1"/>
  <c r="AU5" i="259"/>
  <c r="V5" i="259"/>
  <c r="AO6" i="259"/>
  <c r="AO5" i="259" s="1"/>
  <c r="AX5" i="259"/>
  <c r="AP6" i="259"/>
  <c r="AP5" i="259" s="1"/>
  <c r="AY5" i="259"/>
  <c r="AY137" i="259"/>
  <c r="AP137" i="259" s="1"/>
  <c r="AH129" i="259"/>
  <c r="AH72" i="259"/>
  <c r="AH85" i="259"/>
  <c r="AH83" i="259"/>
  <c r="AH81" i="259"/>
  <c r="AH68" i="259"/>
  <c r="AH91" i="259"/>
  <c r="AH90" i="259"/>
  <c r="AH77" i="259"/>
  <c r="AH89" i="259"/>
  <c r="AH88" i="259"/>
  <c r="AH70" i="259"/>
  <c r="AH74" i="259"/>
  <c r="AH69" i="259"/>
  <c r="AH73" i="259"/>
  <c r="AH86" i="259"/>
  <c r="AH123" i="259"/>
  <c r="AH121" i="259"/>
  <c r="AH120" i="259"/>
  <c r="AH119" i="259"/>
  <c r="AH118" i="259"/>
  <c r="AH117" i="259"/>
  <c r="AH116" i="259"/>
  <c r="AH115" i="259"/>
  <c r="AH114" i="259"/>
  <c r="AH113" i="259"/>
  <c r="AH126" i="259"/>
  <c r="AH125" i="259"/>
  <c r="AH36" i="259"/>
  <c r="AH52" i="259"/>
  <c r="AH51" i="259"/>
  <c r="AH50" i="259"/>
  <c r="AH49" i="259"/>
  <c r="AH30" i="259"/>
  <c r="AH48" i="259"/>
  <c r="AH29" i="259"/>
  <c r="AH47" i="259"/>
  <c r="AH66" i="259"/>
  <c r="AH27" i="259"/>
  <c r="AH46" i="259"/>
  <c r="AH63" i="259"/>
  <c r="AH26" i="259"/>
  <c r="AH62" i="259"/>
  <c r="AH23" i="259"/>
  <c r="AH61" i="259"/>
  <c r="AH43" i="259"/>
  <c r="AH60" i="259"/>
  <c r="AH42" i="259"/>
  <c r="AH58" i="259"/>
  <c r="AH41" i="259"/>
  <c r="AH40" i="259"/>
  <c r="AH56" i="259"/>
  <c r="AH39" i="259"/>
  <c r="AH38" i="259"/>
  <c r="AH55" i="259"/>
  <c r="AH37" i="259"/>
  <c r="AH54" i="259"/>
  <c r="AS139" i="259"/>
  <c r="AH140" i="259"/>
  <c r="AH139" i="259" s="1"/>
  <c r="AP84" i="259"/>
  <c r="AP95" i="259"/>
  <c r="AP25" i="259"/>
  <c r="AP34" i="259"/>
  <c r="AP80" i="259"/>
  <c r="AP31" i="259"/>
  <c r="AP130" i="259"/>
  <c r="AY139" i="259"/>
  <c r="AP140" i="259"/>
  <c r="AP139" i="259" s="1"/>
  <c r="AP28" i="259"/>
  <c r="AY141" i="259"/>
  <c r="AP142" i="259"/>
  <c r="AP141" i="259" s="1"/>
  <c r="AP93" i="259"/>
  <c r="AP92" i="259" s="1"/>
  <c r="AO84" i="259"/>
  <c r="AO31" i="259"/>
  <c r="AO28" i="259"/>
  <c r="AO95" i="259"/>
  <c r="AO130" i="259"/>
  <c r="AO34" i="259"/>
  <c r="AO80" i="259"/>
  <c r="AX139" i="259"/>
  <c r="AO140" i="259"/>
  <c r="AO139" i="259" s="1"/>
  <c r="AX141" i="259"/>
  <c r="AO142" i="259"/>
  <c r="AO141" i="259" s="1"/>
  <c r="AX137" i="259"/>
  <c r="AO137" i="259" s="1"/>
  <c r="AO138" i="259"/>
  <c r="AO93" i="259"/>
  <c r="AO92" i="259" s="1"/>
  <c r="AO25" i="259"/>
  <c r="AN80" i="259"/>
  <c r="AN25" i="259"/>
  <c r="AN34" i="259"/>
  <c r="AN31" i="259"/>
  <c r="AN130" i="259"/>
  <c r="AW139" i="259"/>
  <c r="AN140" i="259"/>
  <c r="AN139" i="259" s="1"/>
  <c r="AN28" i="259"/>
  <c r="AW141" i="259"/>
  <c r="AN142" i="259"/>
  <c r="AN141" i="259" s="1"/>
  <c r="AW137" i="259"/>
  <c r="AN137" i="259" s="1"/>
  <c r="AN138" i="259"/>
  <c r="AN84" i="259"/>
  <c r="AN95" i="259"/>
  <c r="AN93" i="259"/>
  <c r="AN92" i="259" s="1"/>
  <c r="L135" i="259"/>
  <c r="AW134" i="259"/>
  <c r="AN134" i="259" s="1"/>
  <c r="BT127" i="259"/>
  <c r="BN134" i="259"/>
  <c r="BK127" i="259"/>
  <c r="L107" i="259"/>
  <c r="O80" i="259"/>
  <c r="R84" i="259"/>
  <c r="P113" i="259"/>
  <c r="AM84" i="259"/>
  <c r="AE127" i="259"/>
  <c r="AM80" i="259"/>
  <c r="H134" i="259"/>
  <c r="AM31" i="259"/>
  <c r="AV139" i="259"/>
  <c r="AM140" i="259"/>
  <c r="AM139" i="259" s="1"/>
  <c r="AM28" i="259"/>
  <c r="AV141" i="259"/>
  <c r="AM142" i="259"/>
  <c r="AM141" i="259" s="1"/>
  <c r="AV137" i="259"/>
  <c r="AM137" i="259" s="1"/>
  <c r="AM138" i="259"/>
  <c r="AM25" i="259"/>
  <c r="AM95" i="259"/>
  <c r="AM34" i="259"/>
  <c r="AM93" i="259"/>
  <c r="AM92" i="259" s="1"/>
  <c r="AM130" i="259"/>
  <c r="AT127" i="259"/>
  <c r="AK127" i="259" s="1"/>
  <c r="H130" i="259"/>
  <c r="P136" i="259"/>
  <c r="R80" i="259"/>
  <c r="S80" i="259"/>
  <c r="V84" i="259"/>
  <c r="AF84" i="259"/>
  <c r="AA134" i="259"/>
  <c r="R127" i="259"/>
  <c r="T128" i="259"/>
  <c r="BB84" i="259"/>
  <c r="AK128" i="259"/>
  <c r="AQ84" i="259"/>
  <c r="AH93" i="259"/>
  <c r="AH92" i="259" s="1"/>
  <c r="BS34" i="259"/>
  <c r="AE80" i="259"/>
  <c r="BS80" i="259"/>
  <c r="AV130" i="259"/>
  <c r="Z134" i="259"/>
  <c r="BU80" i="259"/>
  <c r="T98" i="259"/>
  <c r="AC31" i="259"/>
  <c r="L69" i="259"/>
  <c r="L70" i="259"/>
  <c r="L91" i="259"/>
  <c r="P98" i="259"/>
  <c r="T113" i="259"/>
  <c r="P125" i="259"/>
  <c r="U130" i="259"/>
  <c r="AX25" i="259"/>
  <c r="T62" i="259"/>
  <c r="L124" i="259"/>
  <c r="AR34" i="259"/>
  <c r="AK142" i="259"/>
  <c r="AK141" i="259" s="1"/>
  <c r="AT141" i="259"/>
  <c r="AL142" i="259"/>
  <c r="AL141" i="259" s="1"/>
  <c r="AU141" i="259"/>
  <c r="BA31" i="259"/>
  <c r="BB34" i="259"/>
  <c r="AH142" i="259"/>
  <c r="AH141" i="259" s="1"/>
  <c r="AQ141" i="259"/>
  <c r="AI142" i="259"/>
  <c r="AI141" i="259" s="1"/>
  <c r="AR141" i="259"/>
  <c r="AJ142" i="259"/>
  <c r="AJ141" i="259" s="1"/>
  <c r="AS141" i="259"/>
  <c r="AB28" i="259"/>
  <c r="AD31" i="259"/>
  <c r="AL34" i="259"/>
  <c r="AL130" i="259"/>
  <c r="AL28" i="259"/>
  <c r="AL80" i="259"/>
  <c r="AL31" i="259"/>
  <c r="AL25" i="259"/>
  <c r="AU139" i="259"/>
  <c r="AL140" i="259"/>
  <c r="AL139" i="259" s="1"/>
  <c r="AL95" i="259"/>
  <c r="AU137" i="259"/>
  <c r="AL137" i="259" s="1"/>
  <c r="AL138" i="259"/>
  <c r="AL93" i="259"/>
  <c r="AL92" i="259" s="1"/>
  <c r="AL84" i="259"/>
  <c r="BR31" i="259"/>
  <c r="P33" i="259"/>
  <c r="AU25" i="259"/>
  <c r="T16" i="259"/>
  <c r="W25" i="259"/>
  <c r="BL25" i="259"/>
  <c r="T89" i="259"/>
  <c r="AB127" i="259"/>
  <c r="J84" i="259"/>
  <c r="BO127" i="259"/>
  <c r="I25" i="259"/>
  <c r="AX28" i="259"/>
  <c r="AZ31" i="259"/>
  <c r="AF34" i="259"/>
  <c r="BT34" i="259"/>
  <c r="L55" i="259"/>
  <c r="X88" i="259"/>
  <c r="BP134" i="259"/>
  <c r="J31" i="259"/>
  <c r="BM57" i="259"/>
  <c r="BM112" i="259"/>
  <c r="P115" i="259"/>
  <c r="BM124" i="259"/>
  <c r="G134" i="259"/>
  <c r="BM140" i="259"/>
  <c r="BM139" i="259" s="1"/>
  <c r="BA80" i="259"/>
  <c r="BC84" i="259"/>
  <c r="BU84" i="259"/>
  <c r="BC127" i="259"/>
  <c r="BU127" i="259"/>
  <c r="J134" i="259"/>
  <c r="BO134" i="259"/>
  <c r="S127" i="259"/>
  <c r="AR127" i="259"/>
  <c r="AI127" i="259" s="1"/>
  <c r="BI127" i="259"/>
  <c r="K134" i="259"/>
  <c r="AB134" i="259"/>
  <c r="AX134" i="259"/>
  <c r="AO134" i="259" s="1"/>
  <c r="L47" i="259"/>
  <c r="L60" i="259"/>
  <c r="L83" i="259"/>
  <c r="P87" i="259"/>
  <c r="T90" i="259"/>
  <c r="T91" i="259"/>
  <c r="X96" i="259"/>
  <c r="L99" i="259"/>
  <c r="L100" i="259"/>
  <c r="P105" i="259"/>
  <c r="T107" i="259"/>
  <c r="X110" i="259"/>
  <c r="X112" i="259"/>
  <c r="L114" i="259"/>
  <c r="BM114" i="259"/>
  <c r="P117" i="259"/>
  <c r="T120" i="259"/>
  <c r="X123" i="259"/>
  <c r="X124" i="259"/>
  <c r="L126" i="259"/>
  <c r="P131" i="259"/>
  <c r="T103" i="259"/>
  <c r="AC127" i="259"/>
  <c r="L30" i="259"/>
  <c r="P47" i="259"/>
  <c r="P126" i="259"/>
  <c r="BS127" i="259"/>
  <c r="BK134" i="259"/>
  <c r="BL134" i="259"/>
  <c r="J28" i="259"/>
  <c r="AW28" i="259"/>
  <c r="AY31" i="259"/>
  <c r="O34" i="259"/>
  <c r="X40" i="259"/>
  <c r="T49" i="259"/>
  <c r="L142" i="259"/>
  <c r="L141" i="259" s="1"/>
  <c r="L71" i="259"/>
  <c r="L76" i="259"/>
  <c r="BR80" i="259"/>
  <c r="T102" i="259"/>
  <c r="L109" i="259"/>
  <c r="T129" i="259"/>
  <c r="I134" i="259"/>
  <c r="AV134" i="259"/>
  <c r="AM134" i="259" s="1"/>
  <c r="AA25" i="259"/>
  <c r="BO25" i="259"/>
  <c r="M28" i="259"/>
  <c r="AC28" i="259"/>
  <c r="AY28" i="259"/>
  <c r="P30" i="259"/>
  <c r="O31" i="259"/>
  <c r="AE31" i="259"/>
  <c r="BS31" i="259"/>
  <c r="T35" i="259"/>
  <c r="AQ34" i="259"/>
  <c r="BC34" i="259"/>
  <c r="BU34" i="259"/>
  <c r="BI34" i="259"/>
  <c r="X37" i="259"/>
  <c r="X38" i="259"/>
  <c r="L40" i="259"/>
  <c r="P43" i="259"/>
  <c r="P44" i="259"/>
  <c r="T46" i="259"/>
  <c r="T47" i="259"/>
  <c r="X49" i="259"/>
  <c r="X50" i="259"/>
  <c r="L52" i="259"/>
  <c r="P142" i="259"/>
  <c r="P141" i="259" s="1"/>
  <c r="P56" i="259"/>
  <c r="T58" i="259"/>
  <c r="T60" i="259"/>
  <c r="X62" i="259"/>
  <c r="X63" i="259"/>
  <c r="L68" i="259"/>
  <c r="P72" i="259"/>
  <c r="T74" i="259"/>
  <c r="P76" i="259"/>
  <c r="P77" i="259"/>
  <c r="T81" i="259"/>
  <c r="AF80" i="259"/>
  <c r="BB80" i="259"/>
  <c r="BT80" i="259"/>
  <c r="T83" i="259"/>
  <c r="S84" i="259"/>
  <c r="AR84" i="259"/>
  <c r="BI84" i="259"/>
  <c r="F84" i="259"/>
  <c r="X86" i="259"/>
  <c r="X87" i="259"/>
  <c r="L89" i="259"/>
  <c r="L90" i="259"/>
  <c r="P93" i="259"/>
  <c r="P92" i="259" s="1"/>
  <c r="P96" i="259"/>
  <c r="T99" i="259"/>
  <c r="X102" i="259"/>
  <c r="L106" i="259"/>
  <c r="P109" i="259"/>
  <c r="P110" i="259"/>
  <c r="T114" i="259"/>
  <c r="X116" i="259"/>
  <c r="X117" i="259"/>
  <c r="L119" i="259"/>
  <c r="L120" i="259"/>
  <c r="P122" i="259"/>
  <c r="P123" i="259"/>
  <c r="T125" i="259"/>
  <c r="T126" i="259"/>
  <c r="X129" i="259"/>
  <c r="BJ127" i="259"/>
  <c r="X131" i="259"/>
  <c r="L133" i="259"/>
  <c r="L103" i="259"/>
  <c r="BQ134" i="259"/>
  <c r="AQ31" i="259"/>
  <c r="AR80" i="259"/>
  <c r="BI80" i="259"/>
  <c r="G84" i="259"/>
  <c r="BK84" i="259"/>
  <c r="X138" i="259"/>
  <c r="X137" i="259" s="1"/>
  <c r="J80" i="259"/>
  <c r="F134" i="259"/>
  <c r="BL28" i="259"/>
  <c r="AF130" i="259"/>
  <c r="BU130" i="259"/>
  <c r="V134" i="259"/>
  <c r="L138" i="259"/>
  <c r="L137" i="259" s="1"/>
  <c r="L136" i="259"/>
  <c r="AA28" i="259"/>
  <c r="BO28" i="259"/>
  <c r="BQ31" i="259"/>
  <c r="AE34" i="259"/>
  <c r="BA34" i="259"/>
  <c r="L43" i="259"/>
  <c r="P46" i="259"/>
  <c r="X52" i="259"/>
  <c r="P58" i="259"/>
  <c r="X68" i="259"/>
  <c r="P74" i="259"/>
  <c r="P81" i="259"/>
  <c r="AD80" i="259"/>
  <c r="AZ80" i="259"/>
  <c r="Q84" i="259"/>
  <c r="BT84" i="259"/>
  <c r="X89" i="259"/>
  <c r="L93" i="259"/>
  <c r="L92" i="259" s="1"/>
  <c r="X106" i="259"/>
  <c r="T116" i="259"/>
  <c r="X119" i="259"/>
  <c r="L122" i="259"/>
  <c r="AF127" i="259"/>
  <c r="BB127" i="259"/>
  <c r="X133" i="259"/>
  <c r="X39" i="259"/>
  <c r="T48" i="259"/>
  <c r="T61" i="259"/>
  <c r="X66" i="259"/>
  <c r="T100" i="259"/>
  <c r="P124" i="259"/>
  <c r="V130" i="259"/>
  <c r="BK130" i="259"/>
  <c r="X132" i="259"/>
  <c r="AS127" i="259"/>
  <c r="AJ127" i="259" s="1"/>
  <c r="BP25" i="259"/>
  <c r="N28" i="259"/>
  <c r="AF31" i="259"/>
  <c r="BC80" i="259"/>
  <c r="BJ84" i="259"/>
  <c r="U127" i="259"/>
  <c r="G127" i="259"/>
  <c r="BL130" i="259"/>
  <c r="BN130" i="259"/>
  <c r="AY134" i="259"/>
  <c r="AP134" i="259" s="1"/>
  <c r="N134" i="259"/>
  <c r="AD134" i="259"/>
  <c r="AZ134" i="259"/>
  <c r="BR134" i="259"/>
  <c r="BO80" i="259"/>
  <c r="BQ84" i="259"/>
  <c r="BQ127" i="259"/>
  <c r="L42" i="259"/>
  <c r="X51" i="259"/>
  <c r="P73" i="259"/>
  <c r="T85" i="259"/>
  <c r="L108" i="259"/>
  <c r="X118" i="259"/>
  <c r="G130" i="259"/>
  <c r="K127" i="259"/>
  <c r="AC84" i="259"/>
  <c r="X105" i="259"/>
  <c r="T115" i="259"/>
  <c r="AX84" i="259"/>
  <c r="AY127" i="259"/>
  <c r="AP127" i="259" s="1"/>
  <c r="BJ134" i="259"/>
  <c r="W28" i="259"/>
  <c r="L27" i="259"/>
  <c r="T36" i="259"/>
  <c r="P97" i="259"/>
  <c r="P112" i="259"/>
  <c r="L121" i="259"/>
  <c r="P138" i="259"/>
  <c r="P137" i="259" s="1"/>
  <c r="U84" i="259"/>
  <c r="S134" i="259"/>
  <c r="AY84" i="259"/>
  <c r="AS134" i="259"/>
  <c r="AJ134" i="259" s="1"/>
  <c r="AJ135" i="259"/>
  <c r="AD84" i="259"/>
  <c r="AD127" i="259"/>
  <c r="AI133" i="259"/>
  <c r="AI130" i="259" s="1"/>
  <c r="AR130" i="259"/>
  <c r="AT137" i="259"/>
  <c r="AK137" i="259" s="1"/>
  <c r="BN139" i="259"/>
  <c r="AH35" i="259"/>
  <c r="Q80" i="259"/>
  <c r="AQ130" i="259"/>
  <c r="AT134" i="259"/>
  <c r="AK134" i="259" s="1"/>
  <c r="AB84" i="259"/>
  <c r="AX127" i="259"/>
  <c r="AO127" i="259" s="1"/>
  <c r="BI134" i="259"/>
  <c r="M84" i="259"/>
  <c r="M127" i="259"/>
  <c r="AI135" i="259"/>
  <c r="AR134" i="259"/>
  <c r="AI134" i="259" s="1"/>
  <c r="AW80" i="259"/>
  <c r="AK93" i="259"/>
  <c r="AK92" i="259" s="1"/>
  <c r="AV80" i="259"/>
  <c r="AJ93" i="259"/>
  <c r="AJ92" i="259" s="1"/>
  <c r="BP127" i="259"/>
  <c r="U134" i="259"/>
  <c r="AS137" i="259"/>
  <c r="AJ137" i="259" s="1"/>
  <c r="J25" i="259"/>
  <c r="L26" i="259"/>
  <c r="AB25" i="259"/>
  <c r="AD28" i="259"/>
  <c r="S34" i="259"/>
  <c r="F127" i="259"/>
  <c r="AU130" i="259"/>
  <c r="AQ80" i="259"/>
  <c r="AT84" i="259"/>
  <c r="Q95" i="259"/>
  <c r="V127" i="259"/>
  <c r="Z130" i="259"/>
  <c r="BT31" i="259"/>
  <c r="M134" i="259"/>
  <c r="BP84" i="259"/>
  <c r="AA80" i="259"/>
  <c r="AK131" i="259"/>
  <c r="AK130" i="259" s="1"/>
  <c r="AT130" i="259"/>
  <c r="K25" i="259"/>
  <c r="BR28" i="259"/>
  <c r="AS84" i="259"/>
  <c r="W130" i="259"/>
  <c r="AC134" i="259"/>
  <c r="R34" i="259"/>
  <c r="AI83" i="259"/>
  <c r="AI80" i="259" s="1"/>
  <c r="T86" i="259"/>
  <c r="AC25" i="259"/>
  <c r="BQ25" i="259"/>
  <c r="AE28" i="259"/>
  <c r="BS28" i="259"/>
  <c r="BU31" i="259"/>
  <c r="AE134" i="259"/>
  <c r="BO21" i="259"/>
  <c r="M25" i="259"/>
  <c r="AY25" i="259"/>
  <c r="BA28" i="259"/>
  <c r="R31" i="259"/>
  <c r="BC31" i="259"/>
  <c r="F34" i="259"/>
  <c r="U34" i="259"/>
  <c r="BJ34" i="259"/>
  <c r="BT21" i="259"/>
  <c r="BI25" i="259"/>
  <c r="BJ28" i="259"/>
  <c r="G28" i="259"/>
  <c r="V28" i="259"/>
  <c r="BK28" i="259"/>
  <c r="AV31" i="259"/>
  <c r="BN31" i="259"/>
  <c r="AW34" i="259"/>
  <c r="K34" i="259"/>
  <c r="AB34" i="259"/>
  <c r="AX34" i="259"/>
  <c r="BP34" i="259"/>
  <c r="AT28" i="259"/>
  <c r="P12" i="259"/>
  <c r="T13" i="259"/>
  <c r="X16" i="259"/>
  <c r="X22" i="259"/>
  <c r="BL21" i="259"/>
  <c r="Z25" i="259"/>
  <c r="AV25" i="259"/>
  <c r="X15" i="259"/>
  <c r="L23" i="259"/>
  <c r="P29" i="259"/>
  <c r="T33" i="259"/>
  <c r="P140" i="259"/>
  <c r="P139" i="259" s="1"/>
  <c r="AK140" i="259"/>
  <c r="AK139" i="259" s="1"/>
  <c r="AW84" i="259"/>
  <c r="BU21" i="259"/>
  <c r="P114" i="259"/>
  <c r="P6" i="259"/>
  <c r="T9" i="259"/>
  <c r="X12" i="259"/>
  <c r="L15" i="259"/>
  <c r="BQ21" i="259"/>
  <c r="BA25" i="259"/>
  <c r="T29" i="259"/>
  <c r="R28" i="259"/>
  <c r="BC28" i="259"/>
  <c r="BU28" i="259"/>
  <c r="F31" i="259"/>
  <c r="X33" i="259"/>
  <c r="AS31" i="259"/>
  <c r="BJ31" i="259"/>
  <c r="H34" i="259"/>
  <c r="AU34" i="259"/>
  <c r="BL34" i="259"/>
  <c r="L37" i="259"/>
  <c r="P40" i="259"/>
  <c r="T43" i="259"/>
  <c r="X46" i="259"/>
  <c r="L49" i="259"/>
  <c r="P52" i="259"/>
  <c r="T142" i="259"/>
  <c r="T141" i="259" s="1"/>
  <c r="X58" i="259"/>
  <c r="L62" i="259"/>
  <c r="P68" i="259"/>
  <c r="T71" i="259"/>
  <c r="X74" i="259"/>
  <c r="T76" i="259"/>
  <c r="X81" i="259"/>
  <c r="L86" i="259"/>
  <c r="L12" i="259"/>
  <c r="T22" i="259"/>
  <c r="F25" i="259"/>
  <c r="BJ25" i="259"/>
  <c r="X27" i="259"/>
  <c r="H28" i="259"/>
  <c r="AU28" i="259"/>
  <c r="L32" i="259"/>
  <c r="AA31" i="259"/>
  <c r="AW31" i="259"/>
  <c r="BO31" i="259"/>
  <c r="AY34" i="259"/>
  <c r="BQ34" i="259"/>
  <c r="P37" i="259"/>
  <c r="T39" i="259"/>
  <c r="T40" i="259"/>
  <c r="X42" i="259"/>
  <c r="X43" i="259"/>
  <c r="L45" i="259"/>
  <c r="L46" i="259"/>
  <c r="P48" i="259"/>
  <c r="P49" i="259"/>
  <c r="T51" i="259"/>
  <c r="T52" i="259"/>
  <c r="X55" i="259"/>
  <c r="X142" i="259"/>
  <c r="X141" i="259" s="1"/>
  <c r="L57" i="259"/>
  <c r="L58" i="259"/>
  <c r="P62" i="259"/>
  <c r="T66" i="259"/>
  <c r="K80" i="259"/>
  <c r="AB80" i="259"/>
  <c r="AX80" i="259"/>
  <c r="AC80" i="259"/>
  <c r="AY80" i="259"/>
  <c r="BQ80" i="259"/>
  <c r="N84" i="259"/>
  <c r="AZ84" i="259"/>
  <c r="BR84" i="259"/>
  <c r="O84" i="259"/>
  <c r="AE84" i="259"/>
  <c r="BA84" i="259"/>
  <c r="BS84" i="259"/>
  <c r="X90" i="259"/>
  <c r="L96" i="259"/>
  <c r="AZ127" i="259"/>
  <c r="BR127" i="259"/>
  <c r="T131" i="259"/>
  <c r="BB130" i="259"/>
  <c r="BT130" i="259"/>
  <c r="P129" i="259"/>
  <c r="BA127" i="259"/>
  <c r="L9" i="259"/>
  <c r="T14" i="259"/>
  <c r="T15" i="259"/>
  <c r="BM62" i="259"/>
  <c r="BM86" i="259"/>
  <c r="X100" i="259"/>
  <c r="L105" i="259"/>
  <c r="P108" i="259"/>
  <c r="BM110" i="259"/>
  <c r="T112" i="259"/>
  <c r="BI111" i="259"/>
  <c r="BI104" i="259" s="1"/>
  <c r="X115" i="259"/>
  <c r="L118" i="259"/>
  <c r="P121" i="259"/>
  <c r="BM123" i="259"/>
  <c r="T124" i="259"/>
  <c r="H127" i="259"/>
  <c r="W127" i="259"/>
  <c r="AU127" i="259"/>
  <c r="AL127" i="259" s="1"/>
  <c r="BL127" i="259"/>
  <c r="J130" i="259"/>
  <c r="AA130" i="259"/>
  <c r="BO130" i="259"/>
  <c r="L132" i="259"/>
  <c r="P135" i="259"/>
  <c r="L10" i="259"/>
  <c r="P13" i="259"/>
  <c r="X26" i="259"/>
  <c r="G25" i="259"/>
  <c r="BK25" i="259"/>
  <c r="I28" i="259"/>
  <c r="Z28" i="259"/>
  <c r="AV28" i="259"/>
  <c r="BN28" i="259"/>
  <c r="K31" i="259"/>
  <c r="AB31" i="259"/>
  <c r="AX31" i="259"/>
  <c r="BP31" i="259"/>
  <c r="AD34" i="259"/>
  <c r="AZ34" i="259"/>
  <c r="BR34" i="259"/>
  <c r="T38" i="259"/>
  <c r="L44" i="259"/>
  <c r="T50" i="259"/>
  <c r="L56" i="259"/>
  <c r="BM58" i="259"/>
  <c r="P60" i="259"/>
  <c r="T63" i="259"/>
  <c r="X69" i="259"/>
  <c r="L72" i="259"/>
  <c r="L77" i="259"/>
  <c r="P83" i="259"/>
  <c r="T87" i="259"/>
  <c r="AX95" i="259"/>
  <c r="AC95" i="259"/>
  <c r="AY95" i="259"/>
  <c r="X107" i="259"/>
  <c r="L110" i="259"/>
  <c r="T117" i="259"/>
  <c r="X120" i="259"/>
  <c r="L123" i="259"/>
  <c r="R130" i="259"/>
  <c r="BC130" i="259"/>
  <c r="T133" i="259"/>
  <c r="X103" i="259"/>
  <c r="X135" i="259"/>
  <c r="X136" i="259"/>
  <c r="AU134" i="259"/>
  <c r="AL134" i="259" s="1"/>
  <c r="L140" i="259"/>
  <c r="P11" i="259"/>
  <c r="L7" i="259"/>
  <c r="P10" i="259"/>
  <c r="P89" i="259"/>
  <c r="T93" i="259"/>
  <c r="T92" i="259" s="1"/>
  <c r="X98" i="259"/>
  <c r="G95" i="259"/>
  <c r="X99" i="259"/>
  <c r="AU95" i="259"/>
  <c r="L102" i="259"/>
  <c r="BM102" i="259"/>
  <c r="BM105" i="259"/>
  <c r="P106" i="259"/>
  <c r="BM106" i="259"/>
  <c r="P107" i="259"/>
  <c r="BM107" i="259"/>
  <c r="BM108" i="259"/>
  <c r="T109" i="259"/>
  <c r="BM109" i="259"/>
  <c r="T110" i="259"/>
  <c r="X113" i="259"/>
  <c r="G111" i="259"/>
  <c r="G104" i="259" s="1"/>
  <c r="X114" i="259"/>
  <c r="H111" i="259"/>
  <c r="H104" i="259" s="1"/>
  <c r="BL111" i="259"/>
  <c r="BL104" i="259" s="1"/>
  <c r="L116" i="259"/>
  <c r="BM116" i="259"/>
  <c r="L117" i="259"/>
  <c r="BM118" i="259"/>
  <c r="P119" i="259"/>
  <c r="BM119" i="259"/>
  <c r="P120" i="259"/>
  <c r="BM120" i="259"/>
  <c r="BM121" i="259"/>
  <c r="T122" i="259"/>
  <c r="BM122" i="259"/>
  <c r="T123" i="259"/>
  <c r="X125" i="259"/>
  <c r="X126" i="259"/>
  <c r="L129" i="259"/>
  <c r="BM129" i="259"/>
  <c r="BM132" i="259"/>
  <c r="P133" i="259"/>
  <c r="AY130" i="259"/>
  <c r="BM133" i="259"/>
  <c r="P103" i="259"/>
  <c r="BM135" i="259"/>
  <c r="T136" i="259"/>
  <c r="BM136" i="259"/>
  <c r="T138" i="259"/>
  <c r="T137" i="259" s="1"/>
  <c r="T140" i="259"/>
  <c r="T139" i="259" s="1"/>
  <c r="T32" i="259"/>
  <c r="V34" i="259"/>
  <c r="BK34" i="259"/>
  <c r="BM50" i="259"/>
  <c r="T57" i="259"/>
  <c r="X60" i="259"/>
  <c r="X61" i="259"/>
  <c r="L63" i="259"/>
  <c r="BM63" i="259"/>
  <c r="L66" i="259"/>
  <c r="BM66" i="259"/>
  <c r="BM68" i="259"/>
  <c r="P69" i="259"/>
  <c r="BM69" i="259"/>
  <c r="P70" i="259"/>
  <c r="BM70" i="259"/>
  <c r="BM71" i="259"/>
  <c r="T72" i="259"/>
  <c r="BM72" i="259"/>
  <c r="T73" i="259"/>
  <c r="BM76" i="259"/>
  <c r="T77" i="259"/>
  <c r="BM77" i="259"/>
  <c r="F80" i="259"/>
  <c r="AJ80" i="259"/>
  <c r="BJ80" i="259"/>
  <c r="X83" i="259"/>
  <c r="H84" i="259"/>
  <c r="W84" i="259"/>
  <c r="AU84" i="259"/>
  <c r="BL84" i="259"/>
  <c r="L87" i="259"/>
  <c r="BM87" i="259"/>
  <c r="L88" i="259"/>
  <c r="BM88" i="259"/>
  <c r="BM89" i="259"/>
  <c r="P90" i="259"/>
  <c r="BM90" i="259"/>
  <c r="P91" i="259"/>
  <c r="BM91" i="259"/>
  <c r="T96" i="259"/>
  <c r="AQ95" i="259"/>
  <c r="BC95" i="259"/>
  <c r="BU95" i="259"/>
  <c r="T97" i="259"/>
  <c r="BM22" i="259"/>
  <c r="T8" i="259"/>
  <c r="X11" i="259"/>
  <c r="L14" i="259"/>
  <c r="P22" i="259"/>
  <c r="BR21" i="259"/>
  <c r="BT25" i="259"/>
  <c r="S28" i="259"/>
  <c r="BI28" i="259"/>
  <c r="X32" i="259"/>
  <c r="G31" i="259"/>
  <c r="V31" i="259"/>
  <c r="BK31" i="259"/>
  <c r="L36" i="259"/>
  <c r="Z34" i="259"/>
  <c r="AV34" i="259"/>
  <c r="BN34" i="259"/>
  <c r="P39" i="259"/>
  <c r="T42" i="259"/>
  <c r="X45" i="259"/>
  <c r="L48" i="259"/>
  <c r="BM48" i="259"/>
  <c r="P51" i="259"/>
  <c r="T55" i="259"/>
  <c r="X57" i="259"/>
  <c r="L61" i="259"/>
  <c r="BM61" i="259"/>
  <c r="P66" i="259"/>
  <c r="T70" i="259"/>
  <c r="X73" i="259"/>
  <c r="H80" i="259"/>
  <c r="W80" i="259"/>
  <c r="AU80" i="259"/>
  <c r="BL80" i="259"/>
  <c r="AA84" i="259"/>
  <c r="P88" i="259"/>
  <c r="X97" i="259"/>
  <c r="T108" i="259"/>
  <c r="L115" i="259"/>
  <c r="P118" i="259"/>
  <c r="T121" i="259"/>
  <c r="L128" i="259"/>
  <c r="J127" i="259"/>
  <c r="AA127" i="259"/>
  <c r="AW127" i="259"/>
  <c r="AN127" i="259" s="1"/>
  <c r="P132" i="259"/>
  <c r="X140" i="259"/>
  <c r="X139" i="259" s="1"/>
  <c r="T7" i="259"/>
  <c r="X10" i="259"/>
  <c r="L13" i="259"/>
  <c r="BS21" i="259"/>
  <c r="R25" i="259"/>
  <c r="BC25" i="259"/>
  <c r="BU25" i="259"/>
  <c r="F28" i="259"/>
  <c r="AS28" i="259"/>
  <c r="H31" i="259"/>
  <c r="W31" i="259"/>
  <c r="AU31" i="259"/>
  <c r="BL31" i="259"/>
  <c r="J34" i="259"/>
  <c r="AA34" i="259"/>
  <c r="BO34" i="259"/>
  <c r="P38" i="259"/>
  <c r="T41" i="259"/>
  <c r="X44" i="259"/>
  <c r="P50" i="259"/>
  <c r="T54" i="259"/>
  <c r="X56" i="259"/>
  <c r="P63" i="259"/>
  <c r="T69" i="259"/>
  <c r="X72" i="259"/>
  <c r="X77" i="259"/>
  <c r="I80" i="259"/>
  <c r="Z80" i="259"/>
  <c r="K84" i="259"/>
  <c r="P61" i="259"/>
  <c r="X70" i="259"/>
  <c r="X71" i="259"/>
  <c r="L73" i="259"/>
  <c r="BM73" i="259"/>
  <c r="L74" i="259"/>
  <c r="X76" i="259"/>
  <c r="T88" i="259"/>
  <c r="X91" i="259"/>
  <c r="L97" i="259"/>
  <c r="BM97" i="259"/>
  <c r="L98" i="259"/>
  <c r="BM98" i="259"/>
  <c r="N95" i="259"/>
  <c r="AD95" i="259"/>
  <c r="AZ95" i="259"/>
  <c r="BR95" i="259"/>
  <c r="AE95" i="259"/>
  <c r="BA95" i="259"/>
  <c r="BS95" i="259"/>
  <c r="AF95" i="259"/>
  <c r="BB95" i="259"/>
  <c r="BT95" i="259"/>
  <c r="T105" i="259"/>
  <c r="T106" i="259"/>
  <c r="X108" i="259"/>
  <c r="X109" i="259"/>
  <c r="L112" i="259"/>
  <c r="L113" i="259"/>
  <c r="BM113" i="259"/>
  <c r="P116" i="259"/>
  <c r="T119" i="259"/>
  <c r="X121" i="259"/>
  <c r="X122" i="259"/>
  <c r="L125" i="259"/>
  <c r="BM125" i="259"/>
  <c r="BM126" i="259"/>
  <c r="P128" i="259"/>
  <c r="BI130" i="259"/>
  <c r="F130" i="259"/>
  <c r="BJ130" i="259"/>
  <c r="O28" i="259"/>
  <c r="X30" i="259"/>
  <c r="U28" i="259"/>
  <c r="I34" i="259"/>
  <c r="BM83" i="259"/>
  <c r="BM47" i="259"/>
  <c r="BM60" i="259"/>
  <c r="AJ30" i="259"/>
  <c r="AJ28" i="259" s="1"/>
  <c r="L33" i="259"/>
  <c r="M80" i="259"/>
  <c r="Q25" i="259"/>
  <c r="T27" i="259"/>
  <c r="V80" i="259"/>
  <c r="P102" i="259"/>
  <c r="O95" i="259"/>
  <c r="AR111" i="259"/>
  <c r="AI111" i="259" s="1"/>
  <c r="R95" i="259"/>
  <c r="BB25" i="259"/>
  <c r="N34" i="259"/>
  <c r="P36" i="259"/>
  <c r="P99" i="259"/>
  <c r="M95" i="259"/>
  <c r="T118" i="259"/>
  <c r="R111" i="259"/>
  <c r="R104" i="259" s="1"/>
  <c r="BK80" i="259"/>
  <c r="BN127" i="259"/>
  <c r="AI73" i="259"/>
  <c r="AJ98" i="259"/>
  <c r="AJ95" i="259" s="1"/>
  <c r="BM36" i="259"/>
  <c r="AK27" i="259"/>
  <c r="AK25" i="259" s="1"/>
  <c r="AT25" i="259"/>
  <c r="P35" i="259"/>
  <c r="M34" i="259"/>
  <c r="V25" i="259"/>
  <c r="P100" i="259"/>
  <c r="BM81" i="259"/>
  <c r="BP80" i="259"/>
  <c r="BQ95" i="259"/>
  <c r="BM99" i="259"/>
  <c r="AW130" i="259"/>
  <c r="AE25" i="259"/>
  <c r="BN111" i="259"/>
  <c r="BN104" i="259" s="1"/>
  <c r="BO111" i="259"/>
  <c r="BO104" i="259" s="1"/>
  <c r="BM117" i="259"/>
  <c r="BM103" i="259"/>
  <c r="BR130" i="259"/>
  <c r="G80" i="259"/>
  <c r="Z84" i="259"/>
  <c r="X93" i="259"/>
  <c r="X92" i="259" s="1"/>
  <c r="U25" i="259"/>
  <c r="L35" i="259"/>
  <c r="AQ25" i="259"/>
  <c r="P86" i="259"/>
  <c r="AV84" i="259"/>
  <c r="BM85" i="259"/>
  <c r="S95" i="259"/>
  <c r="AR95" i="259"/>
  <c r="BI95" i="259"/>
  <c r="F95" i="259"/>
  <c r="BJ95" i="259"/>
  <c r="V95" i="259"/>
  <c r="BK95" i="259"/>
  <c r="H95" i="259"/>
  <c r="W95" i="259"/>
  <c r="BL95" i="259"/>
  <c r="I95" i="259"/>
  <c r="Z95" i="259"/>
  <c r="AV95" i="259"/>
  <c r="BM100" i="259"/>
  <c r="J95" i="259"/>
  <c r="AA95" i="259"/>
  <c r="AW95" i="259"/>
  <c r="BO95" i="259"/>
  <c r="K95" i="259"/>
  <c r="AB95" i="259"/>
  <c r="BP95" i="259"/>
  <c r="F111" i="259"/>
  <c r="F104" i="259" s="1"/>
  <c r="U111" i="259"/>
  <c r="U104" i="259" s="1"/>
  <c r="BJ111" i="259"/>
  <c r="BJ104" i="259" s="1"/>
  <c r="V111" i="259"/>
  <c r="V104" i="259" s="1"/>
  <c r="BK111" i="259"/>
  <c r="BK104" i="259" s="1"/>
  <c r="W111" i="259"/>
  <c r="W104" i="259" s="1"/>
  <c r="AU111" i="259"/>
  <c r="Z111" i="259"/>
  <c r="Z104" i="259" s="1"/>
  <c r="AV111" i="259"/>
  <c r="BM115" i="259"/>
  <c r="J111" i="259"/>
  <c r="J104" i="259" s="1"/>
  <c r="AA111" i="259"/>
  <c r="AA104" i="259" s="1"/>
  <c r="AW111" i="259"/>
  <c r="K111" i="259"/>
  <c r="K104" i="259" s="1"/>
  <c r="AB111" i="259"/>
  <c r="AB104" i="259" s="1"/>
  <c r="AX111" i="259"/>
  <c r="BP111" i="259"/>
  <c r="BP104" i="259" s="1"/>
  <c r="AC111" i="259"/>
  <c r="AC104" i="259" s="1"/>
  <c r="AY111" i="259"/>
  <c r="BQ111" i="259"/>
  <c r="BQ104" i="259" s="1"/>
  <c r="N111" i="259"/>
  <c r="N104" i="259" s="1"/>
  <c r="AD111" i="259"/>
  <c r="AD104" i="259" s="1"/>
  <c r="AZ111" i="259"/>
  <c r="AZ104" i="259" s="1"/>
  <c r="BR111" i="259"/>
  <c r="BR104" i="259" s="1"/>
  <c r="O111" i="259"/>
  <c r="O104" i="259" s="1"/>
  <c r="AE111" i="259"/>
  <c r="AE104" i="259" s="1"/>
  <c r="BA111" i="259"/>
  <c r="BA104" i="259" s="1"/>
  <c r="BS111" i="259"/>
  <c r="BS104" i="259" s="1"/>
  <c r="AF111" i="259"/>
  <c r="AF104" i="259" s="1"/>
  <c r="BB111" i="259"/>
  <c r="BB104" i="259" s="1"/>
  <c r="BT111" i="259"/>
  <c r="BT104" i="259" s="1"/>
  <c r="BC111" i="259"/>
  <c r="BC104" i="259" s="1"/>
  <c r="BU111" i="259"/>
  <c r="BU104" i="259" s="1"/>
  <c r="Z127" i="259"/>
  <c r="AV127" i="259"/>
  <c r="AM127" i="259" s="1"/>
  <c r="BM128" i="259"/>
  <c r="K130" i="259"/>
  <c r="AB130" i="259"/>
  <c r="AX130" i="259"/>
  <c r="BP130" i="259"/>
  <c r="AC130" i="259"/>
  <c r="BQ130" i="259"/>
  <c r="N130" i="259"/>
  <c r="AD130" i="259"/>
  <c r="AZ130" i="259"/>
  <c r="O130" i="259"/>
  <c r="AE130" i="259"/>
  <c r="BA130" i="259"/>
  <c r="BS130" i="259"/>
  <c r="Q134" i="259"/>
  <c r="AF134" i="259"/>
  <c r="BB134" i="259"/>
  <c r="BT134" i="259"/>
  <c r="R134" i="259"/>
  <c r="BC134" i="259"/>
  <c r="BU134" i="259"/>
  <c r="AS130" i="259"/>
  <c r="T132" i="259"/>
  <c r="W134" i="259"/>
  <c r="BN80" i="259"/>
  <c r="O127" i="259"/>
  <c r="S130" i="259"/>
  <c r="P9" i="259"/>
  <c r="T12" i="259"/>
  <c r="U80" i="259"/>
  <c r="I127" i="259"/>
  <c r="AT111" i="259"/>
  <c r="AK111" i="259" s="1"/>
  <c r="S111" i="259"/>
  <c r="S104" i="259" s="1"/>
  <c r="L131" i="259"/>
  <c r="BS134" i="259"/>
  <c r="AH138" i="259"/>
  <c r="S139" i="259"/>
  <c r="X8" i="259"/>
  <c r="X9" i="259"/>
  <c r="L11" i="259"/>
  <c r="BM11" i="259"/>
  <c r="BM12" i="259"/>
  <c r="BM13" i="259"/>
  <c r="P14" i="259"/>
  <c r="BM14" i="259"/>
  <c r="P15" i="259"/>
  <c r="P16" i="259"/>
  <c r="T135" i="259"/>
  <c r="BA134" i="259"/>
  <c r="AR28" i="259"/>
  <c r="BN84" i="259"/>
  <c r="U95" i="259"/>
  <c r="U139" i="259"/>
  <c r="X7" i="259"/>
  <c r="AS111" i="259"/>
  <c r="AJ111" i="259" s="1"/>
  <c r="X128" i="259"/>
  <c r="O134" i="259"/>
  <c r="AK83" i="259"/>
  <c r="AK80" i="259" s="1"/>
  <c r="BM96" i="259"/>
  <c r="AH110" i="259"/>
  <c r="AH122" i="259"/>
  <c r="BM131" i="259"/>
  <c r="X6" i="259"/>
  <c r="BN95" i="259"/>
  <c r="AI112" i="259"/>
  <c r="AS80" i="259"/>
  <c r="AT31" i="259"/>
  <c r="AS95" i="259"/>
  <c r="BM138" i="259"/>
  <c r="BM137" i="259" s="1"/>
  <c r="AK99" i="259"/>
  <c r="AK95" i="259" s="1"/>
  <c r="AJ33" i="259"/>
  <c r="AJ31" i="259" s="1"/>
  <c r="AT80" i="259"/>
  <c r="AT95" i="259"/>
  <c r="R137" i="259"/>
  <c r="BP5" i="259"/>
  <c r="BM9" i="259"/>
  <c r="T11" i="259"/>
  <c r="BT5" i="259"/>
  <c r="BU5" i="259"/>
  <c r="BM15" i="259"/>
  <c r="L16" i="259"/>
  <c r="BO5" i="259"/>
  <c r="L22" i="259"/>
  <c r="BP21" i="259"/>
  <c r="N25" i="259"/>
  <c r="AD25" i="259"/>
  <c r="AZ25" i="259"/>
  <c r="BR25" i="259"/>
  <c r="P27" i="259"/>
  <c r="BM27" i="259"/>
  <c r="AF28" i="259"/>
  <c r="BB28" i="259"/>
  <c r="BT28" i="259"/>
  <c r="S31" i="259"/>
  <c r="AR31" i="259"/>
  <c r="BI31" i="259"/>
  <c r="G34" i="259"/>
  <c r="X35" i="259"/>
  <c r="X36" i="259"/>
  <c r="BM37" i="259"/>
  <c r="L38" i="259"/>
  <c r="BM38" i="259"/>
  <c r="L39" i="259"/>
  <c r="BM39" i="259"/>
  <c r="P41" i="259"/>
  <c r="BM41" i="259"/>
  <c r="P42" i="259"/>
  <c r="BM42" i="259"/>
  <c r="T44" i="259"/>
  <c r="BM44" i="259"/>
  <c r="T45" i="259"/>
  <c r="X47" i="259"/>
  <c r="X48" i="259"/>
  <c r="BM49" i="259"/>
  <c r="L50" i="259"/>
  <c r="L51" i="259"/>
  <c r="BM51" i="259"/>
  <c r="P54" i="259"/>
  <c r="P55" i="259"/>
  <c r="BM55" i="259"/>
  <c r="T56" i="259"/>
  <c r="BR5" i="259"/>
  <c r="BS5" i="259"/>
  <c r="P7" i="259"/>
  <c r="BM7" i="259"/>
  <c r="BM8" i="259"/>
  <c r="BQ5" i="259"/>
  <c r="P8" i="259"/>
  <c r="AJ84" i="259"/>
  <c r="AK84" i="259"/>
  <c r="L6" i="259"/>
  <c r="T23" i="259"/>
  <c r="AK28" i="259"/>
  <c r="BN5" i="259"/>
  <c r="T6" i="259"/>
  <c r="BM23" i="259"/>
  <c r="Q28" i="259"/>
  <c r="W34" i="259"/>
  <c r="BM6" i="259"/>
  <c r="AJ12" i="259"/>
  <c r="BS25" i="259"/>
  <c r="T30" i="259"/>
  <c r="AJ130" i="259"/>
  <c r="T10" i="259"/>
  <c r="P23" i="259"/>
  <c r="AQ28" i="259"/>
  <c r="X14" i="259"/>
  <c r="AK31" i="259"/>
  <c r="X13" i="259"/>
  <c r="O25" i="259"/>
  <c r="BM26" i="259"/>
  <c r="AH44" i="259"/>
  <c r="BM30" i="259"/>
  <c r="AI32" i="259"/>
  <c r="AI31" i="259" s="1"/>
  <c r="BM10" i="259"/>
  <c r="AK13" i="259"/>
  <c r="AI34" i="259"/>
  <c r="L8" i="259"/>
  <c r="BP28" i="259"/>
  <c r="BM29" i="259"/>
  <c r="AI6" i="259"/>
  <c r="AI5" i="259" s="1"/>
  <c r="AJ7" i="259"/>
  <c r="BN21" i="259"/>
  <c r="AW25" i="259"/>
  <c r="BN25" i="259"/>
  <c r="BQ28" i="259"/>
  <c r="AC34" i="259"/>
  <c r="BM40" i="259"/>
  <c r="L41" i="259"/>
  <c r="BM43" i="259"/>
  <c r="AI28" i="259"/>
  <c r="AZ28" i="259"/>
  <c r="BM54" i="259"/>
  <c r="P57" i="259"/>
  <c r="X23" i="259"/>
  <c r="AJ27" i="259"/>
  <c r="AJ25" i="259" s="1"/>
  <c r="AS25" i="259"/>
  <c r="X29" i="259"/>
  <c r="Z31" i="259"/>
  <c r="P26" i="259"/>
  <c r="BM32" i="259"/>
  <c r="BM45" i="259"/>
  <c r="P32" i="259"/>
  <c r="M31" i="259"/>
  <c r="BM33" i="259"/>
  <c r="AF25" i="259"/>
  <c r="L29" i="259"/>
  <c r="N31" i="259"/>
  <c r="T37" i="259"/>
  <c r="P45" i="259"/>
  <c r="BM46" i="259"/>
  <c r="X54" i="259"/>
  <c r="AH57" i="259"/>
  <c r="AH22" i="259"/>
  <c r="AK48" i="259"/>
  <c r="T26" i="259"/>
  <c r="S25" i="259"/>
  <c r="AI26" i="259"/>
  <c r="AI25" i="259" s="1"/>
  <c r="AR25" i="259"/>
  <c r="K28" i="259"/>
  <c r="AJ35" i="259"/>
  <c r="AJ34" i="259" s="1"/>
  <c r="AS34" i="259"/>
  <c r="AT34" i="259"/>
  <c r="BM52" i="259"/>
  <c r="L54" i="259"/>
  <c r="BM142" i="259"/>
  <c r="BM141" i="259" s="1"/>
  <c r="BB31" i="259"/>
  <c r="AK36" i="259"/>
  <c r="X41" i="259"/>
  <c r="AH45" i="259"/>
  <c r="BM16" i="259"/>
  <c r="H25" i="259"/>
  <c r="AH33" i="259"/>
  <c r="BM56" i="259"/>
  <c r="I31" i="259"/>
  <c r="U31" i="259"/>
  <c r="AH32" i="259"/>
  <c r="AK35" i="259"/>
  <c r="AH71" i="259"/>
  <c r="AH76" i="259"/>
  <c r="T68" i="259"/>
  <c r="N80" i="259"/>
  <c r="L85" i="259"/>
  <c r="Q34" i="259"/>
  <c r="L81" i="259"/>
  <c r="BM35" i="259"/>
  <c r="P71" i="259"/>
  <c r="BO84" i="259"/>
  <c r="P85" i="259"/>
  <c r="I84" i="259"/>
  <c r="Q31" i="259"/>
  <c r="X85" i="259"/>
  <c r="AI85" i="259"/>
  <c r="AI84" i="259" s="1"/>
  <c r="AH87" i="259"/>
  <c r="I111" i="259"/>
  <c r="I104" i="259" s="1"/>
  <c r="AH112" i="259"/>
  <c r="AH124" i="259"/>
  <c r="AH135" i="259"/>
  <c r="N127" i="259"/>
  <c r="AQ127" i="259"/>
  <c r="AH127" i="259" s="1"/>
  <c r="Q130" i="259"/>
  <c r="AR139" i="259"/>
  <c r="BM93" i="259"/>
  <c r="BM92" i="259" s="1"/>
  <c r="AH96" i="259"/>
  <c r="AR137" i="259"/>
  <c r="AI137" i="259" s="1"/>
  <c r="Q139" i="259"/>
  <c r="AI96" i="259"/>
  <c r="AI95" i="259" s="1"/>
  <c r="M111" i="259"/>
  <c r="M104" i="259" s="1"/>
  <c r="Q127" i="259"/>
  <c r="AQ111" i="259"/>
  <c r="AH111" i="259" s="1"/>
  <c r="I130" i="259"/>
  <c r="AQ134" i="259"/>
  <c r="AH134" i="259" s="1"/>
  <c r="Q111" i="259"/>
  <c r="Q104" i="259" s="1"/>
  <c r="M130" i="259"/>
  <c r="I137" i="259"/>
  <c r="U137" i="259"/>
  <c r="AH21" i="259" l="1"/>
  <c r="T21" i="259"/>
  <c r="L21" i="259"/>
  <c r="AG21" i="259"/>
  <c r="P21" i="259"/>
  <c r="X21" i="259"/>
  <c r="AH130" i="259"/>
  <c r="AH95" i="259"/>
  <c r="AH5" i="259"/>
  <c r="BM5" i="259"/>
  <c r="X5" i="259"/>
  <c r="AK5" i="259"/>
  <c r="T5" i="259"/>
  <c r="AJ5" i="259"/>
  <c r="AG5" i="259"/>
  <c r="L5" i="259"/>
  <c r="P5" i="259"/>
  <c r="AH84" i="259"/>
  <c r="AH80" i="259"/>
  <c r="AH25" i="259"/>
  <c r="AH28" i="259"/>
  <c r="AH34" i="259"/>
  <c r="AQ67" i="259"/>
  <c r="BB67" i="259"/>
  <c r="AP67" i="259"/>
  <c r="AP20" i="259"/>
  <c r="AO67" i="259"/>
  <c r="AY104" i="259"/>
  <c r="AP104" i="259" s="1"/>
  <c r="AP111" i="259"/>
  <c r="AO20" i="259"/>
  <c r="AX104" i="259"/>
  <c r="AO104" i="259" s="1"/>
  <c r="AO111" i="259"/>
  <c r="AN67" i="259"/>
  <c r="AN20" i="259"/>
  <c r="L134" i="259"/>
  <c r="AW104" i="259"/>
  <c r="AN104" i="259" s="1"/>
  <c r="AN111" i="259"/>
  <c r="T127" i="259"/>
  <c r="R67" i="259"/>
  <c r="P134" i="259"/>
  <c r="O67" i="259"/>
  <c r="AM67" i="259"/>
  <c r="S67" i="259"/>
  <c r="V67" i="259"/>
  <c r="AM20" i="259"/>
  <c r="AV104" i="259"/>
  <c r="AM104" i="259" s="1"/>
  <c r="AM111" i="259"/>
  <c r="AF67" i="259"/>
  <c r="P31" i="259"/>
  <c r="BS67" i="259"/>
  <c r="AE67" i="259"/>
  <c r="BU67" i="259"/>
  <c r="L34" i="259"/>
  <c r="BK67" i="259"/>
  <c r="AL20" i="259"/>
  <c r="X80" i="259"/>
  <c r="BC67" i="259"/>
  <c r="AL67" i="259"/>
  <c r="AU104" i="259"/>
  <c r="AL104" i="259" s="1"/>
  <c r="AL111" i="259"/>
  <c r="G67" i="259"/>
  <c r="BI67" i="259"/>
  <c r="X84" i="259"/>
  <c r="T28" i="259"/>
  <c r="BQ67" i="259"/>
  <c r="J67" i="259"/>
  <c r="Y89" i="259"/>
  <c r="T80" i="259"/>
  <c r="T31" i="259"/>
  <c r="T34" i="259"/>
  <c r="AT67" i="259"/>
  <c r="Y124" i="259"/>
  <c r="Y110" i="259"/>
  <c r="AX67" i="259"/>
  <c r="BP67" i="259"/>
  <c r="BT67" i="259"/>
  <c r="Y129" i="259"/>
  <c r="BR67" i="259"/>
  <c r="P28" i="259"/>
  <c r="AR67" i="259"/>
  <c r="Y40" i="259"/>
  <c r="Y126" i="259"/>
  <c r="T84" i="259"/>
  <c r="Y103" i="259"/>
  <c r="Y76" i="259"/>
  <c r="AC67" i="259"/>
  <c r="X127" i="259"/>
  <c r="T95" i="259"/>
  <c r="Y133" i="259"/>
  <c r="BA67" i="259"/>
  <c r="Y61" i="259"/>
  <c r="L25" i="259"/>
  <c r="Y47" i="259"/>
  <c r="U67" i="259"/>
  <c r="Y99" i="259"/>
  <c r="BJ20" i="259"/>
  <c r="BO67" i="259"/>
  <c r="AA67" i="259"/>
  <c r="Y36" i="259"/>
  <c r="AV67" i="259"/>
  <c r="AY67" i="259"/>
  <c r="BJ67" i="259"/>
  <c r="Y131" i="259"/>
  <c r="AB67" i="259"/>
  <c r="Q67" i="259"/>
  <c r="F67" i="259"/>
  <c r="Y120" i="259"/>
  <c r="Z67" i="259"/>
  <c r="Y51" i="259"/>
  <c r="Y43" i="259"/>
  <c r="BC20" i="259"/>
  <c r="Y62" i="259"/>
  <c r="X130" i="259"/>
  <c r="AA20" i="259"/>
  <c r="AG80" i="259"/>
  <c r="Y87" i="259"/>
  <c r="Y58" i="259"/>
  <c r="L127" i="259"/>
  <c r="AZ67" i="259"/>
  <c r="AD67" i="259"/>
  <c r="P80" i="259"/>
  <c r="AR104" i="259"/>
  <c r="AI104" i="259" s="1"/>
  <c r="Y123" i="259"/>
  <c r="AX20" i="259"/>
  <c r="Y46" i="259"/>
  <c r="Y69" i="259"/>
  <c r="Y113" i="259"/>
  <c r="K67" i="259"/>
  <c r="AW67" i="259"/>
  <c r="AY20" i="259"/>
  <c r="V20" i="259"/>
  <c r="Y97" i="259"/>
  <c r="Y86" i="259"/>
  <c r="BA20" i="259"/>
  <c r="Y12" i="259"/>
  <c r="BT20" i="259"/>
  <c r="AS67" i="259"/>
  <c r="AU20" i="259"/>
  <c r="BM21" i="259"/>
  <c r="Y138" i="259"/>
  <c r="Y137" i="259" s="1"/>
  <c r="M20" i="259"/>
  <c r="AB20" i="259"/>
  <c r="AC20" i="259"/>
  <c r="M67" i="259"/>
  <c r="Y74" i="259"/>
  <c r="Y13" i="259"/>
  <c r="J20" i="259"/>
  <c r="R20" i="259"/>
  <c r="BL20" i="259"/>
  <c r="L31" i="259"/>
  <c r="Y90" i="259"/>
  <c r="Y106" i="259"/>
  <c r="BS20" i="259"/>
  <c r="G20" i="259"/>
  <c r="Y142" i="259"/>
  <c r="Y141" i="259" s="1"/>
  <c r="AJ67" i="259"/>
  <c r="Y48" i="259"/>
  <c r="P111" i="259"/>
  <c r="P104" i="259" s="1"/>
  <c r="BK20" i="259"/>
  <c r="Y114" i="259"/>
  <c r="Y15" i="259"/>
  <c r="Y93" i="259"/>
  <c r="Y92" i="259" s="1"/>
  <c r="BU20" i="259"/>
  <c r="Y100" i="259"/>
  <c r="N67" i="259"/>
  <c r="BQ20" i="259"/>
  <c r="AS104" i="259"/>
  <c r="AJ104" i="259" s="1"/>
  <c r="Y91" i="259"/>
  <c r="Y109" i="259"/>
  <c r="Y102" i="259"/>
  <c r="X31" i="259"/>
  <c r="Y135" i="259"/>
  <c r="Y88" i="259"/>
  <c r="AE20" i="259"/>
  <c r="Y121" i="259"/>
  <c r="Y96" i="259"/>
  <c r="AU67" i="259"/>
  <c r="Y73" i="259"/>
  <c r="BM134" i="259"/>
  <c r="X134" i="259"/>
  <c r="Y112" i="259"/>
  <c r="Y52" i="259"/>
  <c r="L130" i="259"/>
  <c r="Y27" i="259"/>
  <c r="Y42" i="259"/>
  <c r="I67" i="259"/>
  <c r="L95" i="259"/>
  <c r="Y37" i="259"/>
  <c r="T25" i="259"/>
  <c r="I20" i="259"/>
  <c r="Y136" i="259"/>
  <c r="Y115" i="259"/>
  <c r="Y60" i="259"/>
  <c r="T130" i="259"/>
  <c r="X25" i="259"/>
  <c r="Y105" i="259"/>
  <c r="BO20" i="259"/>
  <c r="Y122" i="259"/>
  <c r="Y98" i="259"/>
  <c r="Y77" i="259"/>
  <c r="Y49" i="259"/>
  <c r="Y35" i="259"/>
  <c r="P127" i="259"/>
  <c r="Y50" i="259"/>
  <c r="F20" i="259"/>
  <c r="P130" i="259"/>
  <c r="AH31" i="259"/>
  <c r="Y128" i="259"/>
  <c r="Y83" i="259"/>
  <c r="Y55" i="259"/>
  <c r="Y132" i="259"/>
  <c r="AG134" i="259"/>
  <c r="Y118" i="259"/>
  <c r="Y57" i="259"/>
  <c r="X95" i="259"/>
  <c r="AD20" i="259"/>
  <c r="Y71" i="259"/>
  <c r="BI20" i="259"/>
  <c r="L111" i="259"/>
  <c r="L104" i="259" s="1"/>
  <c r="Y108" i="259"/>
  <c r="W67" i="259"/>
  <c r="Y63" i="259"/>
  <c r="Y117" i="259"/>
  <c r="T111" i="259"/>
  <c r="T104" i="259" s="1"/>
  <c r="AZ20" i="259"/>
  <c r="Y125" i="259"/>
  <c r="BM84" i="259"/>
  <c r="BM80" i="259"/>
  <c r="BP20" i="259"/>
  <c r="X111" i="259"/>
  <c r="X104" i="259" s="1"/>
  <c r="T134" i="259"/>
  <c r="Y38" i="259"/>
  <c r="Y44" i="259"/>
  <c r="Y14" i="259"/>
  <c r="Z20" i="259"/>
  <c r="W20" i="259"/>
  <c r="Y72" i="259"/>
  <c r="Y70" i="259"/>
  <c r="BL67" i="259"/>
  <c r="Y66" i="259"/>
  <c r="BM127" i="259"/>
  <c r="Y119" i="259"/>
  <c r="Y140" i="259"/>
  <c r="Y139" i="259" s="1"/>
  <c r="Y107" i="259"/>
  <c r="AV20" i="259"/>
  <c r="BM95" i="259"/>
  <c r="P34" i="259"/>
  <c r="X28" i="259"/>
  <c r="Y39" i="259"/>
  <c r="AI67" i="259"/>
  <c r="L139" i="259"/>
  <c r="Y56" i="259"/>
  <c r="Y116" i="259"/>
  <c r="BR20" i="259"/>
  <c r="P95" i="259"/>
  <c r="Y9" i="259"/>
  <c r="S20" i="259"/>
  <c r="Y7" i="259"/>
  <c r="H67" i="259"/>
  <c r="BM34" i="259"/>
  <c r="AG34" i="259"/>
  <c r="BM111" i="259"/>
  <c r="BM104" i="259" s="1"/>
  <c r="BM130" i="259"/>
  <c r="Y6" i="259"/>
  <c r="AK67" i="259"/>
  <c r="O20" i="259"/>
  <c r="AG127" i="259"/>
  <c r="AJ20" i="259"/>
  <c r="BN67" i="259"/>
  <c r="Y11" i="259"/>
  <c r="U20" i="259"/>
  <c r="N20" i="259"/>
  <c r="Y33" i="259"/>
  <c r="P25" i="259"/>
  <c r="Y8" i="259"/>
  <c r="BB20" i="259"/>
  <c r="Y10" i="259"/>
  <c r="P84" i="259"/>
  <c r="Y45" i="259"/>
  <c r="AT104" i="259"/>
  <c r="AK104" i="259" s="1"/>
  <c r="Y16" i="259"/>
  <c r="Q20" i="259"/>
  <c r="AR20" i="259"/>
  <c r="AF20" i="259"/>
  <c r="BM28" i="259"/>
  <c r="X34" i="259"/>
  <c r="AG84" i="259"/>
  <c r="K20" i="259"/>
  <c r="AI20" i="259"/>
  <c r="BM25" i="259"/>
  <c r="BM31" i="259"/>
  <c r="Y30" i="259"/>
  <c r="Y22" i="259"/>
  <c r="AG111" i="259"/>
  <c r="AG104" i="259" s="1"/>
  <c r="AG95" i="259"/>
  <c r="AQ104" i="259"/>
  <c r="AH104" i="259" s="1"/>
  <c r="Y54" i="259"/>
  <c r="AQ20" i="259"/>
  <c r="AG130" i="259"/>
  <c r="AG25" i="259"/>
  <c r="AK34" i="259"/>
  <c r="AK20" i="259" s="1"/>
  <c r="Y23" i="259"/>
  <c r="AG31" i="259"/>
  <c r="L80" i="259"/>
  <c r="Y81" i="259"/>
  <c r="Y68" i="259"/>
  <c r="H20" i="259"/>
  <c r="BN20" i="259"/>
  <c r="AG28" i="259"/>
  <c r="Y29" i="259"/>
  <c r="L28" i="259"/>
  <c r="AW20" i="259"/>
  <c r="Y26" i="259"/>
  <c r="AT20" i="259"/>
  <c r="AS20" i="259"/>
  <c r="Y41" i="259"/>
  <c r="Y32" i="259"/>
  <c r="Y85" i="259"/>
  <c r="L84" i="259"/>
  <c r="R143" i="259" l="1"/>
  <c r="R4" i="259" s="1"/>
  <c r="Y21" i="259"/>
  <c r="AH67" i="259"/>
  <c r="Y5" i="259"/>
  <c r="G143" i="259"/>
  <c r="G4" i="259" s="1"/>
  <c r="AH20" i="259"/>
  <c r="BB143" i="259"/>
  <c r="BB4" i="259" s="1"/>
  <c r="W143" i="259"/>
  <c r="W4" i="259" s="1"/>
  <c r="BQ143" i="259"/>
  <c r="BQ4" i="259" s="1"/>
  <c r="AP143" i="259"/>
  <c r="AO143" i="259"/>
  <c r="AN143" i="259"/>
  <c r="BU143" i="259"/>
  <c r="BU4" i="259" s="1"/>
  <c r="AM143" i="259"/>
  <c r="AF143" i="259"/>
  <c r="AF4" i="259" s="1"/>
  <c r="Q143" i="259"/>
  <c r="Q4" i="259" s="1"/>
  <c r="J143" i="259"/>
  <c r="J4" i="259" s="1"/>
  <c r="U143" i="259"/>
  <c r="U4" i="259" s="1"/>
  <c r="BR143" i="259"/>
  <c r="BR4" i="259" s="1"/>
  <c r="AC143" i="259"/>
  <c r="AC4" i="259" s="1"/>
  <c r="AZ143" i="259"/>
  <c r="AZ4" i="259" s="1"/>
  <c r="AW143" i="259"/>
  <c r="AW4" i="259" s="1"/>
  <c r="AN4" i="259" s="1"/>
  <c r="K143" i="259"/>
  <c r="K4" i="259" s="1"/>
  <c r="N143" i="259"/>
  <c r="N4" i="259" s="1"/>
  <c r="AT143" i="259"/>
  <c r="AT4" i="259" s="1"/>
  <c r="AK4" i="259" s="1"/>
  <c r="F143" i="259"/>
  <c r="F4" i="259" s="1"/>
  <c r="BO143" i="259"/>
  <c r="BO4" i="259" s="1"/>
  <c r="AV143" i="259"/>
  <c r="AV4" i="259" s="1"/>
  <c r="AM4" i="259" s="1"/>
  <c r="BI143" i="259"/>
  <c r="BI4" i="259" s="1"/>
  <c r="BL143" i="259"/>
  <c r="BL4" i="259" s="1"/>
  <c r="AU143" i="259"/>
  <c r="AU4" i="259" s="1"/>
  <c r="AL4" i="259" s="1"/>
  <c r="AA143" i="259"/>
  <c r="AA4" i="259" s="1"/>
  <c r="BN143" i="259"/>
  <c r="BN4" i="259" s="1"/>
  <c r="H143" i="259"/>
  <c r="H4" i="259" s="1"/>
  <c r="AD143" i="259"/>
  <c r="AD4" i="259" s="1"/>
  <c r="BP143" i="259"/>
  <c r="BP4" i="259" s="1"/>
  <c r="AS143" i="259"/>
  <c r="AS4" i="259" s="1"/>
  <c r="AJ4" i="259" s="1"/>
  <c r="AR143" i="259"/>
  <c r="AR4" i="259" s="1"/>
  <c r="AI4" i="259" s="1"/>
  <c r="BT143" i="259"/>
  <c r="BT4" i="259" s="1"/>
  <c r="AX143" i="259"/>
  <c r="AX4" i="259" s="1"/>
  <c r="AO4" i="259" s="1"/>
  <c r="AQ143" i="259"/>
  <c r="AQ4" i="259" s="1"/>
  <c r="AH4" i="259" s="1"/>
  <c r="AL143" i="259"/>
  <c r="BA143" i="259"/>
  <c r="BA4" i="259" s="1"/>
  <c r="AK143" i="259"/>
  <c r="I143" i="259"/>
  <c r="I4" i="259" s="1"/>
  <c r="Z143" i="259"/>
  <c r="Z4" i="259" s="1"/>
  <c r="AI143" i="259"/>
  <c r="AB143" i="259"/>
  <c r="AB4" i="259" s="1"/>
  <c r="BJ143" i="259"/>
  <c r="BJ4" i="259" s="1"/>
  <c r="M143" i="259"/>
  <c r="M4" i="259" s="1"/>
  <c r="AY143" i="259"/>
  <c r="AY4" i="259" s="1"/>
  <c r="AP4" i="259" s="1"/>
  <c r="BS143" i="259"/>
  <c r="BS4" i="259" s="1"/>
  <c r="AE143" i="259"/>
  <c r="AE4" i="259" s="1"/>
  <c r="S143" i="259"/>
  <c r="S4" i="259" s="1"/>
  <c r="AJ143" i="259"/>
  <c r="V143" i="259"/>
  <c r="V4" i="259" s="1"/>
  <c r="BK143" i="259"/>
  <c r="BK4" i="259" s="1"/>
  <c r="BC143" i="259"/>
  <c r="BC4" i="259" s="1"/>
  <c r="O143" i="259"/>
  <c r="O4" i="259" s="1"/>
  <c r="X67" i="259"/>
  <c r="T67" i="259"/>
  <c r="Y34" i="259"/>
  <c r="Y127" i="259"/>
  <c r="Y134" i="259"/>
  <c r="AG67" i="259"/>
  <c r="Y130" i="259"/>
  <c r="Y80" i="259"/>
  <c r="Y84" i="259"/>
  <c r="T20" i="259"/>
  <c r="P67" i="259"/>
  <c r="L20" i="259"/>
  <c r="Y95" i="259"/>
  <c r="Y25" i="259"/>
  <c r="BM67" i="259"/>
  <c r="P20" i="259"/>
  <c r="Y111" i="259"/>
  <c r="Y104" i="259" s="1"/>
  <c r="X20" i="259"/>
  <c r="Y31" i="259"/>
  <c r="BM20" i="259"/>
  <c r="Y28" i="259"/>
  <c r="AG20" i="259"/>
  <c r="L67" i="259"/>
  <c r="AH143" i="259" l="1"/>
  <c r="P143" i="259"/>
  <c r="P4" i="259" s="1"/>
  <c r="AG143" i="259"/>
  <c r="AG4" i="259" s="1"/>
  <c r="X143" i="259"/>
  <c r="X4" i="259" s="1"/>
  <c r="L143" i="259"/>
  <c r="L4" i="259" s="1"/>
  <c r="T143" i="259"/>
  <c r="T4" i="259" s="1"/>
  <c r="BM143" i="259"/>
  <c r="BM4" i="259" s="1"/>
  <c r="Y67" i="259"/>
  <c r="Y20" i="259"/>
  <c r="Y143" i="259" l="1"/>
  <c r="Y4" i="259" s="1"/>
  <c r="R13" i="121" l="1"/>
  <c r="Q13" i="121"/>
  <c r="Q9" i="121"/>
  <c r="R9" i="121"/>
  <c r="S9" i="121"/>
  <c r="R14" i="121" l="1"/>
  <c r="Q14" i="121"/>
  <c r="S13" i="121"/>
  <c r="S14" i="121" s="1"/>
  <c r="E272" i="201"/>
  <c r="E273" i="201"/>
  <c r="E274" i="201"/>
  <c r="F272" i="201"/>
  <c r="F273" i="201"/>
  <c r="F274" i="201"/>
  <c r="G272" i="201"/>
  <c r="G273" i="201"/>
  <c r="G274" i="201"/>
  <c r="H272" i="201"/>
  <c r="H273" i="201"/>
  <c r="H274" i="201"/>
  <c r="I272" i="201"/>
  <c r="I273" i="201"/>
  <c r="I274" i="201"/>
  <c r="J273" i="201" l="1"/>
  <c r="J274" i="201"/>
  <c r="J272" i="201"/>
  <c r="M12" i="121" l="1"/>
  <c r="L12" i="121"/>
  <c r="F12" i="121" s="1"/>
  <c r="K12" i="121"/>
  <c r="M11" i="121"/>
  <c r="L11" i="121"/>
  <c r="F11" i="121" s="1"/>
  <c r="K11" i="121"/>
  <c r="M10" i="121"/>
  <c r="L10" i="121"/>
  <c r="F10" i="121" s="1"/>
  <c r="K10" i="121"/>
  <c r="M8" i="121"/>
  <c r="L8" i="121"/>
  <c r="F8" i="121" s="1"/>
  <c r="K8" i="121"/>
  <c r="M7" i="121"/>
  <c r="L7" i="121"/>
  <c r="F7" i="121" s="1"/>
  <c r="K7" i="121"/>
  <c r="M6" i="121"/>
  <c r="L6" i="121"/>
  <c r="F6" i="121" s="1"/>
  <c r="K6" i="121"/>
  <c r="L13" i="121" l="1"/>
  <c r="M13" i="121"/>
  <c r="L9" i="121"/>
  <c r="K13" i="121"/>
  <c r="K9" i="121"/>
  <c r="M9" i="121"/>
  <c r="L14" i="121" l="1"/>
  <c r="M14" i="121"/>
  <c r="K14" i="121"/>
  <c r="E266" i="201" l="1"/>
  <c r="E267" i="201"/>
  <c r="E268" i="201"/>
  <c r="E269" i="201"/>
  <c r="E270" i="201"/>
  <c r="E271" i="201"/>
  <c r="F266" i="201"/>
  <c r="F267" i="201"/>
  <c r="F268" i="201"/>
  <c r="F269" i="201"/>
  <c r="F270" i="201"/>
  <c r="F271" i="201"/>
  <c r="G266" i="201"/>
  <c r="G267" i="201"/>
  <c r="G268" i="201"/>
  <c r="G269" i="201"/>
  <c r="G270" i="201"/>
  <c r="G271" i="201"/>
  <c r="H266" i="201"/>
  <c r="H267" i="201"/>
  <c r="H268" i="201"/>
  <c r="H269" i="201"/>
  <c r="H270" i="201"/>
  <c r="H271" i="201"/>
  <c r="I266" i="201"/>
  <c r="I267" i="201"/>
  <c r="I268" i="201"/>
  <c r="I269" i="201"/>
  <c r="I270" i="201"/>
  <c r="I271" i="201"/>
  <c r="E262" i="201"/>
  <c r="E263" i="201"/>
  <c r="E264" i="201"/>
  <c r="E265" i="201"/>
  <c r="F262" i="201"/>
  <c r="F263" i="201"/>
  <c r="F264" i="201"/>
  <c r="F265" i="201"/>
  <c r="G262" i="201"/>
  <c r="G263" i="201"/>
  <c r="G264" i="201"/>
  <c r="G265" i="201"/>
  <c r="H262" i="201"/>
  <c r="H263" i="201"/>
  <c r="H264" i="201"/>
  <c r="H265" i="201"/>
  <c r="I262" i="201"/>
  <c r="I263" i="201"/>
  <c r="I264" i="201"/>
  <c r="I265" i="201"/>
  <c r="E247" i="201"/>
  <c r="E248" i="201"/>
  <c r="E249" i="201"/>
  <c r="E250" i="201"/>
  <c r="E251" i="201"/>
  <c r="E252" i="201"/>
  <c r="E253" i="201"/>
  <c r="E254" i="201"/>
  <c r="E255" i="201"/>
  <c r="E256" i="201"/>
  <c r="E257" i="201"/>
  <c r="E258" i="201"/>
  <c r="E259" i="201"/>
  <c r="E260" i="201"/>
  <c r="E261" i="201"/>
  <c r="F247" i="201"/>
  <c r="F248" i="201"/>
  <c r="F249" i="201"/>
  <c r="F250" i="201"/>
  <c r="F251" i="201"/>
  <c r="F252" i="201"/>
  <c r="F253" i="201"/>
  <c r="F254" i="201"/>
  <c r="F255" i="201"/>
  <c r="F256" i="201"/>
  <c r="F257" i="201"/>
  <c r="F258" i="201"/>
  <c r="F259" i="201"/>
  <c r="F260" i="201"/>
  <c r="F261" i="201"/>
  <c r="G247" i="201"/>
  <c r="G248" i="201"/>
  <c r="G249" i="201"/>
  <c r="G250" i="201"/>
  <c r="G251" i="201"/>
  <c r="G252" i="201"/>
  <c r="G253" i="201"/>
  <c r="G254" i="201"/>
  <c r="G255" i="201"/>
  <c r="G256" i="201"/>
  <c r="G257" i="201"/>
  <c r="G258" i="201"/>
  <c r="G259" i="201"/>
  <c r="G260" i="201"/>
  <c r="G261" i="201"/>
  <c r="H247" i="201"/>
  <c r="H248" i="201"/>
  <c r="H249" i="201"/>
  <c r="H250" i="201"/>
  <c r="H251" i="201"/>
  <c r="H252" i="201"/>
  <c r="H253" i="201"/>
  <c r="H254" i="201"/>
  <c r="H255" i="201"/>
  <c r="H256" i="201"/>
  <c r="H257" i="201"/>
  <c r="H258" i="201"/>
  <c r="H259" i="201"/>
  <c r="H260" i="201"/>
  <c r="H261" i="201"/>
  <c r="I247" i="201"/>
  <c r="I248" i="201"/>
  <c r="I249" i="201"/>
  <c r="I250" i="201"/>
  <c r="I251" i="201"/>
  <c r="I252" i="201"/>
  <c r="I253" i="201"/>
  <c r="I254" i="201"/>
  <c r="I255" i="201"/>
  <c r="I256" i="201"/>
  <c r="I257" i="201"/>
  <c r="I258" i="201"/>
  <c r="I259" i="201"/>
  <c r="I260" i="201"/>
  <c r="I261" i="201"/>
  <c r="E244" i="201"/>
  <c r="E245" i="201"/>
  <c r="E246" i="201"/>
  <c r="F244" i="201"/>
  <c r="F245" i="201"/>
  <c r="F246" i="201"/>
  <c r="G244" i="201"/>
  <c r="G245" i="201"/>
  <c r="G246" i="201"/>
  <c r="H244" i="201"/>
  <c r="H245" i="201"/>
  <c r="H246" i="201"/>
  <c r="I244" i="201"/>
  <c r="I245" i="201"/>
  <c r="I246" i="201"/>
  <c r="E243" i="201"/>
  <c r="F243" i="201"/>
  <c r="G243" i="201"/>
  <c r="H243" i="201"/>
  <c r="I243" i="201"/>
  <c r="E238" i="201"/>
  <c r="E239" i="201"/>
  <c r="E240" i="201"/>
  <c r="E241" i="201"/>
  <c r="E242" i="201"/>
  <c r="F238" i="201"/>
  <c r="F239" i="201"/>
  <c r="F240" i="201"/>
  <c r="F241" i="201"/>
  <c r="F242" i="201"/>
  <c r="G238" i="201"/>
  <c r="G239" i="201"/>
  <c r="G240" i="201"/>
  <c r="G241" i="201"/>
  <c r="G242" i="201"/>
  <c r="H238" i="201"/>
  <c r="H239" i="201"/>
  <c r="H240" i="201"/>
  <c r="H241" i="201"/>
  <c r="H242" i="201"/>
  <c r="I238" i="201"/>
  <c r="I239" i="201"/>
  <c r="I240" i="201"/>
  <c r="I241" i="201"/>
  <c r="I242" i="201"/>
  <c r="E209" i="201"/>
  <c r="E210" i="201"/>
  <c r="E211" i="201"/>
  <c r="E212" i="201"/>
  <c r="E213" i="201"/>
  <c r="E214" i="201"/>
  <c r="E215" i="201"/>
  <c r="E216" i="201"/>
  <c r="E217" i="201"/>
  <c r="E218" i="201"/>
  <c r="E219" i="201"/>
  <c r="E220" i="201"/>
  <c r="E221" i="201"/>
  <c r="E222" i="201"/>
  <c r="E223" i="201"/>
  <c r="E224" i="201"/>
  <c r="E225" i="201"/>
  <c r="E226" i="201"/>
  <c r="E227" i="201"/>
  <c r="E228" i="201"/>
  <c r="E229" i="201"/>
  <c r="E230" i="201"/>
  <c r="E231" i="201"/>
  <c r="E232" i="201"/>
  <c r="E233" i="201"/>
  <c r="E234" i="201"/>
  <c r="E235" i="201"/>
  <c r="E236" i="201"/>
  <c r="E237" i="201"/>
  <c r="F209" i="201"/>
  <c r="F210" i="201"/>
  <c r="F211" i="201"/>
  <c r="F212" i="201"/>
  <c r="F213" i="201"/>
  <c r="F214" i="201"/>
  <c r="F215" i="201"/>
  <c r="F216" i="201"/>
  <c r="F217" i="201"/>
  <c r="F218" i="201"/>
  <c r="F219" i="201"/>
  <c r="F220" i="201"/>
  <c r="F221" i="201"/>
  <c r="F222" i="201"/>
  <c r="F223" i="201"/>
  <c r="F224" i="201"/>
  <c r="F225" i="201"/>
  <c r="F226" i="201"/>
  <c r="F227" i="201"/>
  <c r="F228" i="201"/>
  <c r="F229" i="201"/>
  <c r="F230" i="201"/>
  <c r="F231" i="201"/>
  <c r="F232" i="201"/>
  <c r="F233" i="201"/>
  <c r="F234" i="201"/>
  <c r="F235" i="201"/>
  <c r="F236" i="201"/>
  <c r="F237" i="201"/>
  <c r="G209" i="201"/>
  <c r="G210" i="201"/>
  <c r="G211" i="201"/>
  <c r="G212" i="201"/>
  <c r="G213" i="201"/>
  <c r="G214" i="201"/>
  <c r="G215" i="201"/>
  <c r="G216" i="201"/>
  <c r="G217" i="201"/>
  <c r="G218" i="201"/>
  <c r="G219" i="201"/>
  <c r="G220" i="201"/>
  <c r="G221" i="201"/>
  <c r="G222" i="201"/>
  <c r="G223" i="201"/>
  <c r="G224" i="201"/>
  <c r="G225" i="201"/>
  <c r="G226" i="201"/>
  <c r="G227" i="201"/>
  <c r="G228" i="201"/>
  <c r="G229" i="201"/>
  <c r="G230" i="201"/>
  <c r="G231" i="201"/>
  <c r="G232" i="201"/>
  <c r="G233" i="201"/>
  <c r="G234" i="201"/>
  <c r="G235" i="201"/>
  <c r="G236" i="201"/>
  <c r="G237" i="201"/>
  <c r="H209" i="201"/>
  <c r="H210" i="201"/>
  <c r="H211" i="201"/>
  <c r="H212" i="201"/>
  <c r="H213" i="201"/>
  <c r="H214" i="201"/>
  <c r="H215" i="201"/>
  <c r="H216" i="201"/>
  <c r="H217" i="201"/>
  <c r="H218" i="201"/>
  <c r="H219" i="201"/>
  <c r="H220" i="201"/>
  <c r="H221" i="201"/>
  <c r="H222" i="201"/>
  <c r="H223" i="201"/>
  <c r="H224" i="201"/>
  <c r="H225" i="201"/>
  <c r="H226" i="201"/>
  <c r="H227" i="201"/>
  <c r="H228" i="201"/>
  <c r="H229" i="201"/>
  <c r="H230" i="201"/>
  <c r="H231" i="201"/>
  <c r="H232" i="201"/>
  <c r="H233" i="201"/>
  <c r="H234" i="201"/>
  <c r="H235" i="201"/>
  <c r="H236" i="201"/>
  <c r="H237" i="201"/>
  <c r="I209" i="201"/>
  <c r="I210" i="201"/>
  <c r="I211" i="201"/>
  <c r="I212" i="201"/>
  <c r="I213" i="201"/>
  <c r="I214" i="201"/>
  <c r="I215" i="201"/>
  <c r="I216" i="201"/>
  <c r="I217" i="201"/>
  <c r="I218" i="201"/>
  <c r="I219" i="201"/>
  <c r="I220" i="201"/>
  <c r="I221" i="201"/>
  <c r="I222" i="201"/>
  <c r="I223" i="201"/>
  <c r="I224" i="201"/>
  <c r="I225" i="201"/>
  <c r="I226" i="201"/>
  <c r="I227" i="201"/>
  <c r="I228" i="201"/>
  <c r="I229" i="201"/>
  <c r="I230" i="201"/>
  <c r="I231" i="201"/>
  <c r="I232" i="201"/>
  <c r="I233" i="201"/>
  <c r="I234" i="201"/>
  <c r="I235" i="201"/>
  <c r="I236" i="201"/>
  <c r="I237" i="201"/>
  <c r="E197" i="201"/>
  <c r="E198" i="201"/>
  <c r="E199" i="201"/>
  <c r="E200" i="201"/>
  <c r="E201" i="201"/>
  <c r="E202" i="201"/>
  <c r="E203" i="201"/>
  <c r="E204" i="201"/>
  <c r="E205" i="201"/>
  <c r="E206" i="201"/>
  <c r="E207" i="201"/>
  <c r="E208" i="201"/>
  <c r="F197" i="201"/>
  <c r="F198" i="201"/>
  <c r="F199" i="201"/>
  <c r="F200" i="201"/>
  <c r="F201" i="201"/>
  <c r="F202" i="201"/>
  <c r="F203" i="201"/>
  <c r="F204" i="201"/>
  <c r="F205" i="201"/>
  <c r="F206" i="201"/>
  <c r="F207" i="201"/>
  <c r="F208" i="201"/>
  <c r="G197" i="201"/>
  <c r="G198" i="201"/>
  <c r="G199" i="201"/>
  <c r="G200" i="201"/>
  <c r="G201" i="201"/>
  <c r="G202" i="201"/>
  <c r="G203" i="201"/>
  <c r="G204" i="201"/>
  <c r="G205" i="201"/>
  <c r="G206" i="201"/>
  <c r="G207" i="201"/>
  <c r="G208" i="201"/>
  <c r="H197" i="201"/>
  <c r="H198" i="201"/>
  <c r="H199" i="201"/>
  <c r="H200" i="201"/>
  <c r="H201" i="201"/>
  <c r="H202" i="201"/>
  <c r="H203" i="201"/>
  <c r="H204" i="201"/>
  <c r="H205" i="201"/>
  <c r="H206" i="201"/>
  <c r="H207" i="201"/>
  <c r="H208" i="201"/>
  <c r="I197" i="201"/>
  <c r="I198" i="201"/>
  <c r="I199" i="201"/>
  <c r="I200" i="201"/>
  <c r="I201" i="201"/>
  <c r="I202" i="201"/>
  <c r="I203" i="201"/>
  <c r="I204" i="201"/>
  <c r="I205" i="201"/>
  <c r="I206" i="201"/>
  <c r="I207" i="201"/>
  <c r="I208" i="201"/>
  <c r="E193" i="201"/>
  <c r="E194" i="201"/>
  <c r="E195" i="201"/>
  <c r="E196" i="201"/>
  <c r="F193" i="201"/>
  <c r="F194" i="201"/>
  <c r="F195" i="201"/>
  <c r="F196" i="201"/>
  <c r="G193" i="201"/>
  <c r="G194" i="201"/>
  <c r="G195" i="201"/>
  <c r="G196" i="201"/>
  <c r="H193" i="201"/>
  <c r="H194" i="201"/>
  <c r="H195" i="201"/>
  <c r="H196" i="201"/>
  <c r="I193" i="201"/>
  <c r="I194" i="201"/>
  <c r="I195" i="201"/>
  <c r="I196" i="201"/>
  <c r="E184" i="201"/>
  <c r="E185" i="201"/>
  <c r="E186" i="201"/>
  <c r="E187" i="201"/>
  <c r="E188" i="201"/>
  <c r="E189" i="201"/>
  <c r="E190" i="201"/>
  <c r="E191" i="201"/>
  <c r="E192" i="201"/>
  <c r="F184" i="201"/>
  <c r="F185" i="201"/>
  <c r="F186" i="201"/>
  <c r="F187" i="201"/>
  <c r="F188" i="201"/>
  <c r="F189" i="201"/>
  <c r="F190" i="201"/>
  <c r="F191" i="201"/>
  <c r="F192" i="201"/>
  <c r="G184" i="201"/>
  <c r="G185" i="201"/>
  <c r="G186" i="201"/>
  <c r="G187" i="201"/>
  <c r="G188" i="201"/>
  <c r="G189" i="201"/>
  <c r="G190" i="201"/>
  <c r="G191" i="201"/>
  <c r="G192" i="201"/>
  <c r="H184" i="201"/>
  <c r="H185" i="201"/>
  <c r="H186" i="201"/>
  <c r="H187" i="201"/>
  <c r="H188" i="201"/>
  <c r="H189" i="201"/>
  <c r="H190" i="201"/>
  <c r="H191" i="201"/>
  <c r="H192" i="201"/>
  <c r="I184" i="201"/>
  <c r="I185" i="201"/>
  <c r="I186" i="201"/>
  <c r="I187" i="201"/>
  <c r="I188" i="201"/>
  <c r="I189" i="201"/>
  <c r="I190" i="201"/>
  <c r="I191" i="201"/>
  <c r="I192" i="201"/>
  <c r="E133" i="201"/>
  <c r="E134" i="201"/>
  <c r="E135" i="201"/>
  <c r="E136" i="201"/>
  <c r="E137" i="201"/>
  <c r="E138" i="201"/>
  <c r="E139" i="201"/>
  <c r="E140" i="201"/>
  <c r="E141" i="201"/>
  <c r="E142" i="201"/>
  <c r="E143" i="201"/>
  <c r="E144" i="201"/>
  <c r="E145" i="201"/>
  <c r="E146" i="201"/>
  <c r="E147" i="201"/>
  <c r="E148" i="201"/>
  <c r="E149" i="201"/>
  <c r="E150" i="201"/>
  <c r="E151" i="201"/>
  <c r="E152" i="201"/>
  <c r="E153" i="201"/>
  <c r="E154" i="201"/>
  <c r="E155" i="201"/>
  <c r="E156" i="201"/>
  <c r="E157" i="201"/>
  <c r="E158" i="201"/>
  <c r="E159" i="201"/>
  <c r="E160" i="201"/>
  <c r="E161" i="201"/>
  <c r="E162" i="201"/>
  <c r="E163" i="201"/>
  <c r="E164" i="201"/>
  <c r="E165" i="201"/>
  <c r="E166" i="201"/>
  <c r="E167" i="201"/>
  <c r="E168" i="201"/>
  <c r="E169" i="201"/>
  <c r="E170" i="201"/>
  <c r="E171" i="201"/>
  <c r="E172" i="201"/>
  <c r="E173" i="201"/>
  <c r="E174" i="201"/>
  <c r="E175" i="201"/>
  <c r="E176" i="201"/>
  <c r="E177" i="201"/>
  <c r="E178" i="201"/>
  <c r="E179" i="201"/>
  <c r="E180" i="201"/>
  <c r="E181" i="201"/>
  <c r="E182" i="201"/>
  <c r="E183" i="201"/>
  <c r="F133" i="201"/>
  <c r="F134" i="201"/>
  <c r="F135" i="201"/>
  <c r="F136" i="201"/>
  <c r="F137" i="201"/>
  <c r="F138" i="201"/>
  <c r="F139" i="201"/>
  <c r="F140" i="201"/>
  <c r="F141" i="201"/>
  <c r="F142" i="201"/>
  <c r="F143" i="201"/>
  <c r="F144" i="201"/>
  <c r="F145" i="201"/>
  <c r="F146" i="201"/>
  <c r="F147" i="201"/>
  <c r="F148" i="201"/>
  <c r="F149" i="201"/>
  <c r="F150" i="201"/>
  <c r="F151" i="201"/>
  <c r="F152" i="201"/>
  <c r="F153" i="201"/>
  <c r="F154" i="201"/>
  <c r="F155" i="201"/>
  <c r="F156" i="201"/>
  <c r="F157" i="201"/>
  <c r="F158" i="201"/>
  <c r="F159" i="201"/>
  <c r="F160" i="201"/>
  <c r="F161" i="201"/>
  <c r="F162" i="201"/>
  <c r="F163" i="201"/>
  <c r="F164" i="201"/>
  <c r="F165" i="201"/>
  <c r="F166" i="201"/>
  <c r="F167" i="201"/>
  <c r="F168" i="201"/>
  <c r="F169" i="201"/>
  <c r="F170" i="201"/>
  <c r="F171" i="201"/>
  <c r="F172" i="201"/>
  <c r="F173" i="201"/>
  <c r="F174" i="201"/>
  <c r="F175" i="201"/>
  <c r="F176" i="201"/>
  <c r="F177" i="201"/>
  <c r="F178" i="201"/>
  <c r="F179" i="201"/>
  <c r="F180" i="201"/>
  <c r="F181" i="201"/>
  <c r="F182" i="201"/>
  <c r="F183" i="201"/>
  <c r="G133" i="201"/>
  <c r="G134" i="201"/>
  <c r="G135" i="201"/>
  <c r="G136" i="201"/>
  <c r="G137" i="201"/>
  <c r="G138" i="201"/>
  <c r="G139" i="201"/>
  <c r="G140" i="201"/>
  <c r="G141" i="201"/>
  <c r="G142" i="201"/>
  <c r="G143" i="201"/>
  <c r="G144" i="201"/>
  <c r="G145" i="201"/>
  <c r="G146" i="201"/>
  <c r="G147" i="201"/>
  <c r="G148" i="201"/>
  <c r="G149" i="201"/>
  <c r="G150" i="201"/>
  <c r="G151" i="201"/>
  <c r="G152" i="201"/>
  <c r="G153" i="201"/>
  <c r="G154" i="201"/>
  <c r="G155" i="201"/>
  <c r="G156" i="201"/>
  <c r="G157" i="201"/>
  <c r="G158" i="201"/>
  <c r="G159" i="201"/>
  <c r="G160" i="201"/>
  <c r="G161" i="201"/>
  <c r="G162" i="201"/>
  <c r="G163" i="201"/>
  <c r="G164" i="201"/>
  <c r="G165" i="201"/>
  <c r="G166" i="201"/>
  <c r="G167" i="201"/>
  <c r="G168" i="201"/>
  <c r="G169" i="201"/>
  <c r="G170" i="201"/>
  <c r="G171" i="201"/>
  <c r="G172" i="201"/>
  <c r="G173" i="201"/>
  <c r="G174" i="201"/>
  <c r="G175" i="201"/>
  <c r="G176" i="201"/>
  <c r="G177" i="201"/>
  <c r="G178" i="201"/>
  <c r="G179" i="201"/>
  <c r="G180" i="201"/>
  <c r="G181" i="201"/>
  <c r="G182" i="201"/>
  <c r="G183" i="201"/>
  <c r="H133" i="201"/>
  <c r="H134" i="201"/>
  <c r="H135" i="201"/>
  <c r="H136" i="201"/>
  <c r="H137" i="201"/>
  <c r="H138" i="201"/>
  <c r="H139" i="201"/>
  <c r="H140" i="201"/>
  <c r="H141" i="201"/>
  <c r="H142" i="201"/>
  <c r="H143" i="201"/>
  <c r="H144" i="201"/>
  <c r="H145" i="201"/>
  <c r="H146" i="201"/>
  <c r="H147" i="201"/>
  <c r="H148" i="201"/>
  <c r="H149" i="201"/>
  <c r="H150" i="201"/>
  <c r="H151" i="201"/>
  <c r="H152" i="201"/>
  <c r="H153" i="201"/>
  <c r="H154" i="201"/>
  <c r="H155" i="201"/>
  <c r="H156" i="201"/>
  <c r="H157" i="201"/>
  <c r="H158" i="201"/>
  <c r="H159" i="201"/>
  <c r="H160" i="201"/>
  <c r="H161" i="201"/>
  <c r="H162" i="201"/>
  <c r="H163" i="201"/>
  <c r="H164" i="201"/>
  <c r="H165" i="201"/>
  <c r="H166" i="201"/>
  <c r="H167" i="201"/>
  <c r="H168" i="201"/>
  <c r="H169" i="201"/>
  <c r="H170" i="201"/>
  <c r="H171" i="201"/>
  <c r="H172" i="201"/>
  <c r="H173" i="201"/>
  <c r="H174" i="201"/>
  <c r="H175" i="201"/>
  <c r="H176" i="201"/>
  <c r="H177" i="201"/>
  <c r="H178" i="201"/>
  <c r="H179" i="201"/>
  <c r="H180" i="201"/>
  <c r="H181" i="201"/>
  <c r="H182" i="201"/>
  <c r="H183" i="201"/>
  <c r="I133" i="201"/>
  <c r="I134" i="201"/>
  <c r="I135" i="201"/>
  <c r="I136" i="201"/>
  <c r="I137" i="201"/>
  <c r="I138" i="201"/>
  <c r="I139" i="201"/>
  <c r="I140" i="201"/>
  <c r="I141" i="201"/>
  <c r="I142" i="201"/>
  <c r="I143" i="201"/>
  <c r="I144" i="201"/>
  <c r="I145" i="201"/>
  <c r="I146" i="201"/>
  <c r="I147" i="201"/>
  <c r="I148" i="201"/>
  <c r="I149" i="201"/>
  <c r="I150" i="201"/>
  <c r="I151" i="201"/>
  <c r="I152" i="201"/>
  <c r="I153" i="201"/>
  <c r="I154" i="201"/>
  <c r="I155" i="201"/>
  <c r="I156" i="201"/>
  <c r="I157" i="201"/>
  <c r="I158" i="201"/>
  <c r="I159" i="201"/>
  <c r="I160" i="201"/>
  <c r="I161" i="201"/>
  <c r="I162" i="201"/>
  <c r="I163" i="201"/>
  <c r="I164" i="201"/>
  <c r="I165" i="201"/>
  <c r="I166" i="201"/>
  <c r="I167" i="201"/>
  <c r="I168" i="201"/>
  <c r="I169" i="201"/>
  <c r="I170" i="201"/>
  <c r="I171" i="201"/>
  <c r="I172" i="201"/>
  <c r="I173" i="201"/>
  <c r="I174" i="201"/>
  <c r="I175" i="201"/>
  <c r="I176" i="201"/>
  <c r="I177" i="201"/>
  <c r="I178" i="201"/>
  <c r="I179" i="201"/>
  <c r="I180" i="201"/>
  <c r="I181" i="201"/>
  <c r="I182" i="201"/>
  <c r="I183" i="201"/>
  <c r="E128" i="201"/>
  <c r="E129" i="201"/>
  <c r="E130" i="201"/>
  <c r="E131" i="201"/>
  <c r="E132" i="201"/>
  <c r="F128" i="201"/>
  <c r="F129" i="201"/>
  <c r="F130" i="201"/>
  <c r="F131" i="201"/>
  <c r="F132" i="201"/>
  <c r="G128" i="201"/>
  <c r="G129" i="201"/>
  <c r="G130" i="201"/>
  <c r="G131" i="201"/>
  <c r="G132" i="201"/>
  <c r="H128" i="201"/>
  <c r="H129" i="201"/>
  <c r="H130" i="201"/>
  <c r="H131" i="201"/>
  <c r="H132" i="201"/>
  <c r="I128" i="201"/>
  <c r="I129" i="201"/>
  <c r="I130" i="201"/>
  <c r="I131" i="201"/>
  <c r="I132" i="201"/>
  <c r="E88" i="201"/>
  <c r="F88" i="201"/>
  <c r="G88" i="201"/>
  <c r="H88" i="201"/>
  <c r="I88" i="201"/>
  <c r="J251" i="201" l="1"/>
  <c r="J207" i="201"/>
  <c r="J197" i="201"/>
  <c r="J163" i="201"/>
  <c r="J139" i="201"/>
  <c r="J267" i="201"/>
  <c r="J231" i="201"/>
  <c r="J269" i="201"/>
  <c r="J201" i="201"/>
  <c r="J226" i="201"/>
  <c r="J198" i="201"/>
  <c r="J250" i="201"/>
  <c r="J203" i="201"/>
  <c r="J214" i="201"/>
  <c r="J175" i="201"/>
  <c r="J151" i="201"/>
  <c r="J219" i="201"/>
  <c r="J209" i="201"/>
  <c r="J257" i="201"/>
  <c r="J136" i="201"/>
  <c r="J200" i="201"/>
  <c r="J260" i="201"/>
  <c r="J248" i="201"/>
  <c r="J213" i="201"/>
  <c r="J160" i="201"/>
  <c r="J234" i="201"/>
  <c r="J222" i="201"/>
  <c r="J210" i="201"/>
  <c r="J179" i="201"/>
  <c r="J167" i="201"/>
  <c r="J155" i="201"/>
  <c r="J262" i="201"/>
  <c r="J245" i="201"/>
  <c r="J178" i="201"/>
  <c r="J166" i="201"/>
  <c r="J154" i="201"/>
  <c r="J142" i="201"/>
  <c r="J205" i="201"/>
  <c r="J270" i="201"/>
  <c r="J183" i="201"/>
  <c r="J171" i="201"/>
  <c r="J159" i="201"/>
  <c r="J147" i="201"/>
  <c r="J135" i="201"/>
  <c r="J259" i="201"/>
  <c r="J247" i="201"/>
  <c r="J239" i="201"/>
  <c r="J232" i="201"/>
  <c r="J220" i="201"/>
  <c r="J233" i="201"/>
  <c r="J252" i="201"/>
  <c r="J227" i="201"/>
  <c r="J215" i="201"/>
  <c r="J265" i="201"/>
  <c r="J141" i="201"/>
  <c r="J174" i="201"/>
  <c r="J162" i="201"/>
  <c r="J150" i="201"/>
  <c r="J138" i="201"/>
  <c r="J263" i="201"/>
  <c r="J271" i="201"/>
  <c r="J212" i="201"/>
  <c r="J268" i="201"/>
  <c r="J256" i="201"/>
  <c r="J255" i="201"/>
  <c r="J266" i="201"/>
  <c r="J253" i="201"/>
  <c r="J237" i="201"/>
  <c r="J225" i="201"/>
  <c r="J236" i="201"/>
  <c r="J224" i="201"/>
  <c r="J181" i="201"/>
  <c r="J169" i="201"/>
  <c r="J157" i="201"/>
  <c r="J145" i="201"/>
  <c r="J133" i="201"/>
  <c r="J258" i="201"/>
  <c r="J229" i="201"/>
  <c r="J217" i="201"/>
  <c r="J254" i="201"/>
  <c r="J242" i="201"/>
  <c r="J180" i="201"/>
  <c r="J168" i="201"/>
  <c r="J156" i="201"/>
  <c r="J144" i="201"/>
  <c r="J204" i="201"/>
  <c r="J240" i="201"/>
  <c r="J261" i="201"/>
  <c r="J249" i="201"/>
  <c r="J228" i="201"/>
  <c r="J216" i="201"/>
  <c r="J264" i="201"/>
  <c r="J246" i="201"/>
  <c r="J206" i="201"/>
  <c r="J244" i="201"/>
  <c r="J202" i="201"/>
  <c r="J199" i="201"/>
  <c r="J243" i="201"/>
  <c r="J238" i="201"/>
  <c r="J235" i="201"/>
  <c r="J223" i="201"/>
  <c r="J152" i="201"/>
  <c r="J140" i="201"/>
  <c r="J211" i="201"/>
  <c r="J176" i="201"/>
  <c r="J241" i="201"/>
  <c r="J164" i="201"/>
  <c r="J196" i="201"/>
  <c r="J230" i="201"/>
  <c r="J218" i="201"/>
  <c r="J221" i="201"/>
  <c r="J192" i="201"/>
  <c r="J208" i="201"/>
  <c r="J184" i="201"/>
  <c r="J143" i="201"/>
  <c r="J190" i="201"/>
  <c r="J189" i="201"/>
  <c r="J195" i="201"/>
  <c r="J188" i="201"/>
  <c r="J194" i="201"/>
  <c r="J193" i="201"/>
  <c r="J185" i="201"/>
  <c r="J177" i="201"/>
  <c r="J165" i="201"/>
  <c r="J153" i="201"/>
  <c r="J132" i="201"/>
  <c r="J191" i="201"/>
  <c r="J173" i="201"/>
  <c r="J161" i="201"/>
  <c r="J149" i="201"/>
  <c r="J137" i="201"/>
  <c r="J172" i="201"/>
  <c r="J148" i="201"/>
  <c r="J187" i="201"/>
  <c r="J186" i="201"/>
  <c r="J131" i="201"/>
  <c r="J182" i="201"/>
  <c r="J170" i="201"/>
  <c r="J158" i="201"/>
  <c r="J146" i="201"/>
  <c r="J134" i="201"/>
  <c r="J128" i="201"/>
  <c r="J130" i="201"/>
  <c r="J129" i="201"/>
  <c r="J88" i="201"/>
  <c r="A2" i="228"/>
  <c r="R14" i="228" l="1"/>
  <c r="R15" i="228"/>
  <c r="R16" i="228"/>
  <c r="R17" i="228"/>
  <c r="R18" i="228"/>
  <c r="R19" i="228"/>
  <c r="R23" i="228"/>
  <c r="R24" i="228"/>
  <c r="R25" i="228"/>
  <c r="R26" i="228"/>
  <c r="R27" i="228"/>
  <c r="R28" i="228"/>
  <c r="R32" i="228"/>
  <c r="R33" i="228"/>
  <c r="R34" i="228"/>
  <c r="R35" i="228"/>
  <c r="R36" i="228"/>
  <c r="R37" i="228"/>
  <c r="R41" i="228"/>
  <c r="R42" i="228"/>
  <c r="R43" i="228"/>
  <c r="R44" i="228"/>
  <c r="R45" i="228"/>
  <c r="R46" i="228"/>
  <c r="R50" i="228"/>
  <c r="R51" i="228"/>
  <c r="R52" i="228"/>
  <c r="R53" i="228"/>
  <c r="R54" i="228"/>
  <c r="R55" i="228"/>
  <c r="R59" i="228"/>
  <c r="R60" i="228"/>
  <c r="R61" i="228"/>
  <c r="R62" i="228"/>
  <c r="R63" i="228"/>
  <c r="R64" i="228"/>
  <c r="P14" i="228"/>
  <c r="P15" i="228"/>
  <c r="P16" i="228"/>
  <c r="P17" i="228"/>
  <c r="P18" i="228"/>
  <c r="P19" i="228"/>
  <c r="P23" i="228"/>
  <c r="P24" i="228"/>
  <c r="P25" i="228"/>
  <c r="P26" i="228"/>
  <c r="P27" i="228"/>
  <c r="P28" i="228"/>
  <c r="P32" i="228"/>
  <c r="P33" i="228"/>
  <c r="P34" i="228"/>
  <c r="P35" i="228"/>
  <c r="P36" i="228"/>
  <c r="P37" i="228"/>
  <c r="P41" i="228"/>
  <c r="P42" i="228"/>
  <c r="P43" i="228"/>
  <c r="P44" i="228"/>
  <c r="P45" i="228"/>
  <c r="P46" i="228"/>
  <c r="P50" i="228"/>
  <c r="P51" i="228"/>
  <c r="P52" i="228"/>
  <c r="P53" i="228"/>
  <c r="P54" i="228"/>
  <c r="P55" i="228"/>
  <c r="P59" i="228"/>
  <c r="P60" i="228"/>
  <c r="P61" i="228"/>
  <c r="P62" i="228"/>
  <c r="P63" i="228"/>
  <c r="P64" i="228"/>
  <c r="T28" i="228"/>
  <c r="S28" i="228"/>
  <c r="Q28" i="228"/>
  <c r="O28" i="228"/>
  <c r="N28" i="228"/>
  <c r="T27" i="228"/>
  <c r="S27" i="228"/>
  <c r="Q27" i="228"/>
  <c r="O27" i="228"/>
  <c r="N27" i="228"/>
  <c r="T26" i="228"/>
  <c r="S26" i="228"/>
  <c r="Q26" i="228"/>
  <c r="O26" i="228"/>
  <c r="N26" i="228"/>
  <c r="T25" i="228"/>
  <c r="S25" i="228"/>
  <c r="Q25" i="228"/>
  <c r="O25" i="228"/>
  <c r="N25" i="228"/>
  <c r="T24" i="228"/>
  <c r="S24" i="228"/>
  <c r="Q24" i="228"/>
  <c r="O24" i="228"/>
  <c r="N24" i="228"/>
  <c r="T23" i="228"/>
  <c r="S23" i="228"/>
  <c r="Q23" i="228"/>
  <c r="O23" i="228"/>
  <c r="N23" i="228"/>
  <c r="S14" i="228"/>
  <c r="S15" i="228"/>
  <c r="S16" i="228"/>
  <c r="S17" i="228"/>
  <c r="S18" i="228"/>
  <c r="S19" i="228"/>
  <c r="S32" i="228"/>
  <c r="S33" i="228"/>
  <c r="S34" i="228"/>
  <c r="S35" i="228"/>
  <c r="S36" i="228"/>
  <c r="S37" i="228"/>
  <c r="S41" i="228"/>
  <c r="S42" i="228"/>
  <c r="S43" i="228"/>
  <c r="S44" i="228"/>
  <c r="S45" i="228"/>
  <c r="S46" i="228"/>
  <c r="S50" i="228"/>
  <c r="S51" i="228"/>
  <c r="S52" i="228"/>
  <c r="S53" i="228"/>
  <c r="S54" i="228"/>
  <c r="S55" i="228"/>
  <c r="S59" i="228"/>
  <c r="S60" i="228"/>
  <c r="S61" i="228"/>
  <c r="S62" i="228"/>
  <c r="S63" i="228"/>
  <c r="S64" i="228"/>
  <c r="E60" i="228"/>
  <c r="F60" i="228"/>
  <c r="E61" i="228"/>
  <c r="F61" i="228"/>
  <c r="E62" i="228"/>
  <c r="F62" i="228"/>
  <c r="E63" i="228"/>
  <c r="F63" i="228"/>
  <c r="E64" i="228"/>
  <c r="F64" i="228"/>
  <c r="F59" i="228"/>
  <c r="E59" i="228"/>
  <c r="E51" i="228"/>
  <c r="F51" i="228"/>
  <c r="E52" i="228"/>
  <c r="F52" i="228"/>
  <c r="E53" i="228"/>
  <c r="F53" i="228"/>
  <c r="E54" i="228"/>
  <c r="F54" i="228"/>
  <c r="E55" i="228"/>
  <c r="F55" i="228"/>
  <c r="F50" i="228"/>
  <c r="E50" i="228"/>
  <c r="E42" i="228"/>
  <c r="F42" i="228"/>
  <c r="E43" i="228"/>
  <c r="F43" i="228"/>
  <c r="E44" i="228"/>
  <c r="F44" i="228"/>
  <c r="E45" i="228"/>
  <c r="F45" i="228"/>
  <c r="E46" i="228"/>
  <c r="F46" i="228"/>
  <c r="F41" i="228"/>
  <c r="E41" i="228"/>
  <c r="E33" i="228"/>
  <c r="F33" i="228"/>
  <c r="E34" i="228"/>
  <c r="F34" i="228"/>
  <c r="E35" i="228"/>
  <c r="F35" i="228"/>
  <c r="E36" i="228"/>
  <c r="F36" i="228"/>
  <c r="E37" i="228"/>
  <c r="F37" i="228"/>
  <c r="F32" i="228"/>
  <c r="E32" i="228"/>
  <c r="E24" i="228"/>
  <c r="F24" i="228"/>
  <c r="E25" i="228"/>
  <c r="F25" i="228"/>
  <c r="E26" i="228"/>
  <c r="F26" i="228"/>
  <c r="E27" i="228"/>
  <c r="F27" i="228"/>
  <c r="E28" i="228"/>
  <c r="F28" i="228"/>
  <c r="F23" i="228"/>
  <c r="E23" i="228"/>
  <c r="E15" i="228"/>
  <c r="F15" i="228"/>
  <c r="E16" i="228"/>
  <c r="F16" i="228"/>
  <c r="E17" i="228"/>
  <c r="F17" i="228"/>
  <c r="E18" i="228"/>
  <c r="F18" i="228"/>
  <c r="E19" i="228"/>
  <c r="F19" i="228"/>
  <c r="F14" i="228"/>
  <c r="E14" i="228"/>
  <c r="E8" i="228" l="1"/>
  <c r="E6" i="228"/>
  <c r="E10" i="228"/>
  <c r="E7" i="228"/>
  <c r="R47" i="228"/>
  <c r="R29" i="228"/>
  <c r="F6" i="228"/>
  <c r="R10" i="228"/>
  <c r="R65" i="228"/>
  <c r="R9" i="228"/>
  <c r="R56" i="228"/>
  <c r="R7" i="228"/>
  <c r="R38" i="228"/>
  <c r="R6" i="228"/>
  <c r="R8" i="228"/>
  <c r="R5" i="228"/>
  <c r="R20" i="228"/>
  <c r="P29" i="228"/>
  <c r="P10" i="228"/>
  <c r="P47" i="228"/>
  <c r="P65" i="228"/>
  <c r="P9" i="228"/>
  <c r="P8" i="228"/>
  <c r="P56" i="228"/>
  <c r="P7" i="228"/>
  <c r="P38" i="228"/>
  <c r="P6" i="228"/>
  <c r="P5" i="228"/>
  <c r="P20" i="228"/>
  <c r="S38" i="228"/>
  <c r="N29" i="228"/>
  <c r="O29" i="228"/>
  <c r="Q29" i="228"/>
  <c r="T29" i="228"/>
  <c r="S29" i="228"/>
  <c r="S56" i="228"/>
  <c r="S8" i="228"/>
  <c r="S7" i="228"/>
  <c r="S9" i="228"/>
  <c r="S65" i="228"/>
  <c r="S6" i="228"/>
  <c r="S47" i="228"/>
  <c r="S5" i="228"/>
  <c r="S10" i="228"/>
  <c r="S20" i="228"/>
  <c r="F9" i="228"/>
  <c r="F10" i="228"/>
  <c r="E9" i="228"/>
  <c r="F5" i="228"/>
  <c r="E5" i="228"/>
  <c r="F7" i="228"/>
  <c r="F8" i="228"/>
  <c r="E127" i="201"/>
  <c r="F127" i="201"/>
  <c r="G127" i="201"/>
  <c r="H127" i="201"/>
  <c r="I127" i="201"/>
  <c r="R11" i="228" l="1"/>
  <c r="P11" i="228"/>
  <c r="S11" i="228"/>
  <c r="J127" i="201"/>
  <c r="E125" i="201" l="1"/>
  <c r="E126" i="201"/>
  <c r="F125" i="201"/>
  <c r="F126" i="201"/>
  <c r="G125" i="201"/>
  <c r="G126" i="201"/>
  <c r="H125" i="201"/>
  <c r="H126" i="201"/>
  <c r="I125" i="201"/>
  <c r="I126" i="201"/>
  <c r="J125" i="201" l="1"/>
  <c r="J126" i="201"/>
  <c r="I2923" i="115" l="1"/>
  <c r="K2923" i="115" s="1"/>
  <c r="E2923" i="115"/>
  <c r="F2923" i="115" s="1"/>
  <c r="G2923" i="115" s="1"/>
  <c r="I2922" i="115"/>
  <c r="K2922" i="115" s="1"/>
  <c r="E2922" i="115"/>
  <c r="F2922" i="115" s="1"/>
  <c r="G2922" i="115" s="1"/>
  <c r="I2921" i="115"/>
  <c r="K2921" i="115" s="1"/>
  <c r="E2921" i="115"/>
  <c r="F2921" i="115" s="1"/>
  <c r="G2921" i="115" s="1"/>
  <c r="I2920" i="115"/>
  <c r="K2920" i="115" s="1"/>
  <c r="E2920" i="115"/>
  <c r="F2920" i="115" s="1"/>
  <c r="G2920" i="115" s="1"/>
  <c r="H2920" i="115" s="1"/>
  <c r="I2919" i="115"/>
  <c r="K2919" i="115" s="1"/>
  <c r="E2919" i="115"/>
  <c r="F2919" i="115" s="1"/>
  <c r="G2919" i="115" s="1"/>
  <c r="I2918" i="115"/>
  <c r="K2918" i="115" s="1"/>
  <c r="E2918" i="115"/>
  <c r="F2918" i="115" s="1"/>
  <c r="G2918" i="115" s="1"/>
  <c r="I2917" i="115"/>
  <c r="K2917" i="115" s="1"/>
  <c r="E2917" i="115"/>
  <c r="F2917" i="115" s="1"/>
  <c r="G2917" i="115" s="1"/>
  <c r="I2916" i="115"/>
  <c r="K2916" i="115" s="1"/>
  <c r="E2916" i="115"/>
  <c r="F2916" i="115" s="1"/>
  <c r="G2916" i="115" s="1"/>
  <c r="H2916" i="115" s="1"/>
  <c r="I2915" i="115"/>
  <c r="K2915" i="115" s="1"/>
  <c r="E2915" i="115"/>
  <c r="F2915" i="115" s="1"/>
  <c r="G2915" i="115" s="1"/>
  <c r="I2914" i="115"/>
  <c r="K2914" i="115" s="1"/>
  <c r="E2914" i="115"/>
  <c r="F2914" i="115" s="1"/>
  <c r="G2914" i="115" s="1"/>
  <c r="I2913" i="115"/>
  <c r="K2913" i="115" s="1"/>
  <c r="E2913" i="115"/>
  <c r="F2913" i="115" s="1"/>
  <c r="G2913" i="115" s="1"/>
  <c r="I2912" i="115"/>
  <c r="K2912" i="115" s="1"/>
  <c r="E2912" i="115"/>
  <c r="F2912" i="115" s="1"/>
  <c r="G2912" i="115" s="1"/>
  <c r="H2912" i="115" s="1"/>
  <c r="I2911" i="115"/>
  <c r="K2911" i="115" s="1"/>
  <c r="E2911" i="115"/>
  <c r="F2911" i="115" s="1"/>
  <c r="G2911" i="115" s="1"/>
  <c r="I2910" i="115"/>
  <c r="K2910" i="115" s="1"/>
  <c r="E2910" i="115"/>
  <c r="F2910" i="115" s="1"/>
  <c r="G2910" i="115" s="1"/>
  <c r="I2909" i="115"/>
  <c r="K2909" i="115" s="1"/>
  <c r="E2909" i="115"/>
  <c r="F2909" i="115" s="1"/>
  <c r="G2909" i="115" s="1"/>
  <c r="I2908" i="115"/>
  <c r="K2908" i="115" s="1"/>
  <c r="E2908" i="115"/>
  <c r="F2908" i="115" s="1"/>
  <c r="G2908" i="115" s="1"/>
  <c r="H2908" i="115" s="1"/>
  <c r="I2907" i="115"/>
  <c r="K2907" i="115" s="1"/>
  <c r="E2907" i="115"/>
  <c r="F2907" i="115" s="1"/>
  <c r="G2907" i="115" s="1"/>
  <c r="I2906" i="115"/>
  <c r="K2906" i="115" s="1"/>
  <c r="E2906" i="115"/>
  <c r="F2906" i="115" s="1"/>
  <c r="G2906" i="115" s="1"/>
  <c r="I2905" i="115"/>
  <c r="K2905" i="115" s="1"/>
  <c r="E2905" i="115"/>
  <c r="F2905" i="115" s="1"/>
  <c r="G2905" i="115" s="1"/>
  <c r="I2904" i="115"/>
  <c r="K2904" i="115" s="1"/>
  <c r="E2904" i="115"/>
  <c r="F2904" i="115" s="1"/>
  <c r="G2904" i="115" s="1"/>
  <c r="H2904" i="115" s="1"/>
  <c r="I2903" i="115"/>
  <c r="K2903" i="115" s="1"/>
  <c r="E2903" i="115"/>
  <c r="F2903" i="115" s="1"/>
  <c r="G2903" i="115" s="1"/>
  <c r="I2902" i="115"/>
  <c r="K2902" i="115" s="1"/>
  <c r="E2902" i="115"/>
  <c r="F2902" i="115" s="1"/>
  <c r="G2902" i="115" s="1"/>
  <c r="I2901" i="115"/>
  <c r="K2901" i="115" s="1"/>
  <c r="E2901" i="115"/>
  <c r="F2901" i="115" s="1"/>
  <c r="G2901" i="115" s="1"/>
  <c r="I2900" i="115"/>
  <c r="K2900" i="115" s="1"/>
  <c r="E2900" i="115"/>
  <c r="F2900" i="115" s="1"/>
  <c r="G2900" i="115" s="1"/>
  <c r="H2900" i="115" s="1"/>
  <c r="I2899" i="115"/>
  <c r="K2899" i="115" s="1"/>
  <c r="E2899" i="115"/>
  <c r="F2899" i="115" s="1"/>
  <c r="G2899" i="115" s="1"/>
  <c r="I2898" i="115"/>
  <c r="K2898" i="115" s="1"/>
  <c r="E2898" i="115"/>
  <c r="F2898" i="115" s="1"/>
  <c r="G2898" i="115" s="1"/>
  <c r="I2897" i="115"/>
  <c r="K2897" i="115" s="1"/>
  <c r="E2897" i="115"/>
  <c r="F2897" i="115" s="1"/>
  <c r="G2897" i="115" s="1"/>
  <c r="I2896" i="115"/>
  <c r="K2896" i="115" s="1"/>
  <c r="E2896" i="115"/>
  <c r="F2896" i="115" s="1"/>
  <c r="G2896" i="115" s="1"/>
  <c r="H2896" i="115" s="1"/>
  <c r="I2895" i="115"/>
  <c r="K2895" i="115" s="1"/>
  <c r="E2895" i="115"/>
  <c r="F2895" i="115" s="1"/>
  <c r="G2895" i="115" s="1"/>
  <c r="I2894" i="115"/>
  <c r="K2894" i="115" s="1"/>
  <c r="E2894" i="115"/>
  <c r="F2894" i="115" s="1"/>
  <c r="G2894" i="115" s="1"/>
  <c r="I2893" i="115"/>
  <c r="K2893" i="115" s="1"/>
  <c r="E2893" i="115"/>
  <c r="F2893" i="115" s="1"/>
  <c r="G2893" i="115" s="1"/>
  <c r="I2892" i="115"/>
  <c r="K2892" i="115" s="1"/>
  <c r="E2892" i="115"/>
  <c r="F2892" i="115" s="1"/>
  <c r="G2892" i="115" s="1"/>
  <c r="H2892" i="115" s="1"/>
  <c r="I2891" i="115"/>
  <c r="K2891" i="115" s="1"/>
  <c r="E2891" i="115"/>
  <c r="F2891" i="115" s="1"/>
  <c r="G2891" i="115" s="1"/>
  <c r="I2890" i="115"/>
  <c r="K2890" i="115" s="1"/>
  <c r="E2890" i="115"/>
  <c r="F2890" i="115" s="1"/>
  <c r="G2890" i="115" s="1"/>
  <c r="I2889" i="115"/>
  <c r="K2889" i="115" s="1"/>
  <c r="E2889" i="115"/>
  <c r="F2889" i="115" s="1"/>
  <c r="G2889" i="115" s="1"/>
  <c r="I2888" i="115"/>
  <c r="K2888" i="115" s="1"/>
  <c r="E2888" i="115"/>
  <c r="F2888" i="115" s="1"/>
  <c r="G2888" i="115" s="1"/>
  <c r="H2888" i="115" s="1"/>
  <c r="I2887" i="115"/>
  <c r="K2887" i="115" s="1"/>
  <c r="E2887" i="115"/>
  <c r="F2887" i="115" s="1"/>
  <c r="G2887" i="115" s="1"/>
  <c r="I2886" i="115"/>
  <c r="K2886" i="115" s="1"/>
  <c r="E2886" i="115"/>
  <c r="F2886" i="115" s="1"/>
  <c r="G2886" i="115" s="1"/>
  <c r="I2885" i="115"/>
  <c r="K2885" i="115" s="1"/>
  <c r="E2885" i="115"/>
  <c r="F2885" i="115" s="1"/>
  <c r="G2885" i="115" s="1"/>
  <c r="I2884" i="115"/>
  <c r="K2884" i="115" s="1"/>
  <c r="E2884" i="115"/>
  <c r="F2884" i="115" s="1"/>
  <c r="G2884" i="115" s="1"/>
  <c r="I2883" i="115"/>
  <c r="K2883" i="115" s="1"/>
  <c r="E2883" i="115"/>
  <c r="F2883" i="115" s="1"/>
  <c r="G2883" i="115" s="1"/>
  <c r="I2882" i="115"/>
  <c r="K2882" i="115" s="1"/>
  <c r="E2882" i="115"/>
  <c r="F2882" i="115" s="1"/>
  <c r="G2882" i="115" s="1"/>
  <c r="I2881" i="115"/>
  <c r="K2881" i="115" s="1"/>
  <c r="E2881" i="115"/>
  <c r="F2881" i="115" s="1"/>
  <c r="G2881" i="115" s="1"/>
  <c r="I2880" i="115"/>
  <c r="K2880" i="115" s="1"/>
  <c r="F2880" i="115"/>
  <c r="G2880" i="115" s="1"/>
  <c r="E2880" i="115"/>
  <c r="I2879" i="115"/>
  <c r="K2879" i="115" s="1"/>
  <c r="G2879" i="115"/>
  <c r="E2879" i="115"/>
  <c r="F2879" i="115" s="1"/>
  <c r="I2878" i="115"/>
  <c r="K2878" i="115" s="1"/>
  <c r="E2878" i="115"/>
  <c r="F2878" i="115" s="1"/>
  <c r="G2878" i="115" s="1"/>
  <c r="I2877" i="115"/>
  <c r="K2877" i="115" s="1"/>
  <c r="E2877" i="115"/>
  <c r="F2877" i="115" s="1"/>
  <c r="G2877" i="115" s="1"/>
  <c r="I2876" i="115"/>
  <c r="K2876" i="115" s="1"/>
  <c r="E2876" i="115"/>
  <c r="F2876" i="115" s="1"/>
  <c r="G2876" i="115" s="1"/>
  <c r="H2876" i="115" s="1"/>
  <c r="I2875" i="115"/>
  <c r="K2875" i="115" s="1"/>
  <c r="E2875" i="115"/>
  <c r="F2875" i="115" s="1"/>
  <c r="G2875" i="115" s="1"/>
  <c r="I2874" i="115"/>
  <c r="K2874" i="115" s="1"/>
  <c r="E2874" i="115"/>
  <c r="F2874" i="115" s="1"/>
  <c r="G2874" i="115" s="1"/>
  <c r="I2873" i="115"/>
  <c r="K2873" i="115" s="1"/>
  <c r="E2873" i="115"/>
  <c r="F2873" i="115" s="1"/>
  <c r="G2873" i="115" s="1"/>
  <c r="I2872" i="115"/>
  <c r="K2872" i="115" s="1"/>
  <c r="F2872" i="115"/>
  <c r="G2872" i="115" s="1"/>
  <c r="E2872" i="115"/>
  <c r="I2871" i="115"/>
  <c r="K2871" i="115" s="1"/>
  <c r="E2871" i="115"/>
  <c r="F2871" i="115" s="1"/>
  <c r="G2871" i="115" s="1"/>
  <c r="I2870" i="115"/>
  <c r="K2870" i="115" s="1"/>
  <c r="E2870" i="115"/>
  <c r="F2870" i="115" s="1"/>
  <c r="G2870" i="115" s="1"/>
  <c r="I2869" i="115"/>
  <c r="K2869" i="115" s="1"/>
  <c r="E2869" i="115"/>
  <c r="F2869" i="115" s="1"/>
  <c r="G2869" i="115" s="1"/>
  <c r="I2868" i="115"/>
  <c r="K2868" i="115" s="1"/>
  <c r="E2868" i="115"/>
  <c r="F2868" i="115" s="1"/>
  <c r="G2868" i="115" s="1"/>
  <c r="H2868" i="115" s="1"/>
  <c r="I2867" i="115"/>
  <c r="K2867" i="115" s="1"/>
  <c r="E2867" i="115"/>
  <c r="F2867" i="115" s="1"/>
  <c r="G2867" i="115" s="1"/>
  <c r="I2866" i="115"/>
  <c r="K2866" i="115" s="1"/>
  <c r="E2866" i="115"/>
  <c r="F2866" i="115" s="1"/>
  <c r="G2866" i="115" s="1"/>
  <c r="I2865" i="115"/>
  <c r="K2865" i="115" s="1"/>
  <c r="E2865" i="115"/>
  <c r="F2865" i="115" s="1"/>
  <c r="G2865" i="115" s="1"/>
  <c r="I2864" i="115"/>
  <c r="K2864" i="115" s="1"/>
  <c r="E2864" i="115"/>
  <c r="F2864" i="115" s="1"/>
  <c r="G2864" i="115" s="1"/>
  <c r="H2864" i="115" s="1"/>
  <c r="I2863" i="115"/>
  <c r="K2863" i="115" s="1"/>
  <c r="E2863" i="115"/>
  <c r="F2863" i="115" s="1"/>
  <c r="G2863" i="115" s="1"/>
  <c r="I2862" i="115"/>
  <c r="K2862" i="115" s="1"/>
  <c r="E2862" i="115"/>
  <c r="F2862" i="115" s="1"/>
  <c r="G2862" i="115" s="1"/>
  <c r="I2861" i="115"/>
  <c r="K2861" i="115" s="1"/>
  <c r="E2861" i="115"/>
  <c r="F2861" i="115" s="1"/>
  <c r="G2861" i="115" s="1"/>
  <c r="K2860" i="115"/>
  <c r="I2860" i="115"/>
  <c r="E2860" i="115"/>
  <c r="F2860" i="115" s="1"/>
  <c r="G2860" i="115" s="1"/>
  <c r="H2860" i="115" s="1"/>
  <c r="I2859" i="115"/>
  <c r="K2859" i="115" s="1"/>
  <c r="E2859" i="115"/>
  <c r="F2859" i="115" s="1"/>
  <c r="G2859" i="115" s="1"/>
  <c r="I2858" i="115"/>
  <c r="K2858" i="115" s="1"/>
  <c r="E2858" i="115"/>
  <c r="F2858" i="115" s="1"/>
  <c r="G2858" i="115" s="1"/>
  <c r="I2857" i="115"/>
  <c r="K2857" i="115" s="1"/>
  <c r="E2857" i="115"/>
  <c r="F2857" i="115" s="1"/>
  <c r="G2857" i="115" s="1"/>
  <c r="I2856" i="115"/>
  <c r="K2856" i="115" s="1"/>
  <c r="E2856" i="115"/>
  <c r="F2856" i="115" s="1"/>
  <c r="G2856" i="115" s="1"/>
  <c r="H2856" i="115" s="1"/>
  <c r="I2855" i="115"/>
  <c r="K2855" i="115" s="1"/>
  <c r="E2855" i="115"/>
  <c r="F2855" i="115" s="1"/>
  <c r="G2855" i="115" s="1"/>
  <c r="I2854" i="115"/>
  <c r="K2854" i="115" s="1"/>
  <c r="E2854" i="115"/>
  <c r="F2854" i="115" s="1"/>
  <c r="G2854" i="115" s="1"/>
  <c r="I2853" i="115"/>
  <c r="K2853" i="115" s="1"/>
  <c r="E2853" i="115"/>
  <c r="F2853" i="115" s="1"/>
  <c r="G2853" i="115" s="1"/>
  <c r="I2852" i="115"/>
  <c r="K2852" i="115" s="1"/>
  <c r="E2852" i="115"/>
  <c r="F2852" i="115" s="1"/>
  <c r="G2852" i="115" s="1"/>
  <c r="H2852" i="115" s="1"/>
  <c r="I2851" i="115"/>
  <c r="K2851" i="115" s="1"/>
  <c r="E2851" i="115"/>
  <c r="F2851" i="115" s="1"/>
  <c r="G2851" i="115" s="1"/>
  <c r="H2851" i="115" s="1"/>
  <c r="I2850" i="115"/>
  <c r="K2850" i="115" s="1"/>
  <c r="E2850" i="115"/>
  <c r="F2850" i="115" s="1"/>
  <c r="G2850" i="115" s="1"/>
  <c r="I2849" i="115"/>
  <c r="K2849" i="115" s="1"/>
  <c r="E2849" i="115"/>
  <c r="F2849" i="115" s="1"/>
  <c r="G2849" i="115" s="1"/>
  <c r="I2848" i="115"/>
  <c r="K2848" i="115" s="1"/>
  <c r="E2848" i="115"/>
  <c r="F2848" i="115" s="1"/>
  <c r="G2848" i="115" s="1"/>
  <c r="I2847" i="115"/>
  <c r="K2847" i="115" s="1"/>
  <c r="E2847" i="115"/>
  <c r="F2847" i="115" s="1"/>
  <c r="G2847" i="115" s="1"/>
  <c r="H2847" i="115" s="1"/>
  <c r="I2846" i="115"/>
  <c r="K2846" i="115" s="1"/>
  <c r="E2846" i="115"/>
  <c r="F2846" i="115" s="1"/>
  <c r="G2846" i="115" s="1"/>
  <c r="I2845" i="115"/>
  <c r="K2845" i="115" s="1"/>
  <c r="E2845" i="115"/>
  <c r="F2845" i="115" s="1"/>
  <c r="G2845" i="115" s="1"/>
  <c r="I2844" i="115"/>
  <c r="K2844" i="115" s="1"/>
  <c r="E2844" i="115"/>
  <c r="F2844" i="115" s="1"/>
  <c r="G2844" i="115" s="1"/>
  <c r="H2844" i="115" s="1"/>
  <c r="I2843" i="115"/>
  <c r="K2843" i="115" s="1"/>
  <c r="E2843" i="115"/>
  <c r="F2843" i="115" s="1"/>
  <c r="G2843" i="115" s="1"/>
  <c r="H2843" i="115" s="1"/>
  <c r="I2842" i="115"/>
  <c r="K2842" i="115" s="1"/>
  <c r="E2842" i="115"/>
  <c r="F2842" i="115" s="1"/>
  <c r="G2842" i="115" s="1"/>
  <c r="K2841" i="115"/>
  <c r="I2841" i="115"/>
  <c r="E2841" i="115"/>
  <c r="F2841" i="115" s="1"/>
  <c r="G2841" i="115" s="1"/>
  <c r="I2840" i="115"/>
  <c r="K2840" i="115" s="1"/>
  <c r="E2840" i="115"/>
  <c r="F2840" i="115" s="1"/>
  <c r="G2840" i="115" s="1"/>
  <c r="H2840" i="115" s="1"/>
  <c r="I2839" i="115"/>
  <c r="K2839" i="115" s="1"/>
  <c r="E2839" i="115"/>
  <c r="F2839" i="115" s="1"/>
  <c r="G2839" i="115" s="1"/>
  <c r="I2838" i="115"/>
  <c r="K2838" i="115" s="1"/>
  <c r="F2838" i="115"/>
  <c r="G2838" i="115" s="1"/>
  <c r="E2838" i="115"/>
  <c r="I2837" i="115"/>
  <c r="K2837" i="115" s="1"/>
  <c r="E2837" i="115"/>
  <c r="F2837" i="115" s="1"/>
  <c r="G2837" i="115" s="1"/>
  <c r="K2836" i="115"/>
  <c r="I2836" i="115"/>
  <c r="E2836" i="115"/>
  <c r="F2836" i="115" s="1"/>
  <c r="G2836" i="115" s="1"/>
  <c r="H2836" i="115" s="1"/>
  <c r="I2835" i="115"/>
  <c r="K2835" i="115" s="1"/>
  <c r="E2835" i="115"/>
  <c r="F2835" i="115" s="1"/>
  <c r="G2835" i="115" s="1"/>
  <c r="H2835" i="115" s="1"/>
  <c r="I2834" i="115"/>
  <c r="K2834" i="115" s="1"/>
  <c r="E2834" i="115"/>
  <c r="F2834" i="115" s="1"/>
  <c r="G2834" i="115" s="1"/>
  <c r="I2833" i="115"/>
  <c r="K2833" i="115" s="1"/>
  <c r="E2833" i="115"/>
  <c r="F2833" i="115" s="1"/>
  <c r="G2833" i="115" s="1"/>
  <c r="I2832" i="115"/>
  <c r="K2832" i="115" s="1"/>
  <c r="E2832" i="115"/>
  <c r="F2832" i="115" s="1"/>
  <c r="G2832" i="115" s="1"/>
  <c r="K2831" i="115"/>
  <c r="I2831" i="115"/>
  <c r="E2831" i="115"/>
  <c r="F2831" i="115" s="1"/>
  <c r="G2831" i="115" s="1"/>
  <c r="H2831" i="115" s="1"/>
  <c r="I2830" i="115"/>
  <c r="K2830" i="115" s="1"/>
  <c r="E2830" i="115"/>
  <c r="F2830" i="115" s="1"/>
  <c r="G2830" i="115" s="1"/>
  <c r="I2829" i="115"/>
  <c r="K2829" i="115" s="1"/>
  <c r="E2829" i="115"/>
  <c r="F2829" i="115" s="1"/>
  <c r="G2829" i="115" s="1"/>
  <c r="I2828" i="115"/>
  <c r="K2828" i="115" s="1"/>
  <c r="E2828" i="115"/>
  <c r="F2828" i="115" s="1"/>
  <c r="G2828" i="115" s="1"/>
  <c r="H2828" i="115" s="1"/>
  <c r="I2827" i="115"/>
  <c r="K2827" i="115" s="1"/>
  <c r="F2827" i="115"/>
  <c r="G2827" i="115" s="1"/>
  <c r="E2827" i="115"/>
  <c r="I2826" i="115"/>
  <c r="K2826" i="115" s="1"/>
  <c r="E2826" i="115"/>
  <c r="F2826" i="115" s="1"/>
  <c r="G2826" i="115" s="1"/>
  <c r="I2825" i="115"/>
  <c r="K2825" i="115" s="1"/>
  <c r="E2825" i="115"/>
  <c r="F2825" i="115" s="1"/>
  <c r="G2825" i="115" s="1"/>
  <c r="I2824" i="115"/>
  <c r="K2824" i="115" s="1"/>
  <c r="E2824" i="115"/>
  <c r="F2824" i="115" s="1"/>
  <c r="G2824" i="115" s="1"/>
  <c r="H2824" i="115" s="1"/>
  <c r="I2823" i="115"/>
  <c r="K2823" i="115" s="1"/>
  <c r="E2823" i="115"/>
  <c r="F2823" i="115" s="1"/>
  <c r="G2823" i="115" s="1"/>
  <c r="I2822" i="115"/>
  <c r="K2822" i="115" s="1"/>
  <c r="E2822" i="115"/>
  <c r="F2822" i="115" s="1"/>
  <c r="G2822" i="115" s="1"/>
  <c r="I2821" i="115"/>
  <c r="K2821" i="115" s="1"/>
  <c r="E2821" i="115"/>
  <c r="F2821" i="115" s="1"/>
  <c r="G2821" i="115" s="1"/>
  <c r="I2820" i="115"/>
  <c r="K2820" i="115" s="1"/>
  <c r="E2820" i="115"/>
  <c r="F2820" i="115" s="1"/>
  <c r="G2820" i="115" s="1"/>
  <c r="H2820" i="115" s="1"/>
  <c r="I2819" i="115"/>
  <c r="K2819" i="115" s="1"/>
  <c r="E2819" i="115"/>
  <c r="F2819" i="115" s="1"/>
  <c r="G2819" i="115" s="1"/>
  <c r="H2819" i="115" s="1"/>
  <c r="I2818" i="115"/>
  <c r="K2818" i="115" s="1"/>
  <c r="E2818" i="115"/>
  <c r="F2818" i="115" s="1"/>
  <c r="G2818" i="115" s="1"/>
  <c r="H2818" i="115" s="1"/>
  <c r="I2817" i="115"/>
  <c r="K2817" i="115" s="1"/>
  <c r="E2817" i="115"/>
  <c r="F2817" i="115" s="1"/>
  <c r="G2817" i="115" s="1"/>
  <c r="I2816" i="115"/>
  <c r="K2816" i="115" s="1"/>
  <c r="E2816" i="115"/>
  <c r="F2816" i="115" s="1"/>
  <c r="G2816" i="115" s="1"/>
  <c r="H2816" i="115" s="1"/>
  <c r="I2815" i="115"/>
  <c r="K2815" i="115" s="1"/>
  <c r="E2815" i="115"/>
  <c r="F2815" i="115" s="1"/>
  <c r="G2815" i="115" s="1"/>
  <c r="I2814" i="115"/>
  <c r="K2814" i="115" s="1"/>
  <c r="F2814" i="115"/>
  <c r="G2814" i="115" s="1"/>
  <c r="H2814" i="115" s="1"/>
  <c r="E2814" i="115"/>
  <c r="I2813" i="115"/>
  <c r="K2813" i="115" s="1"/>
  <c r="E2813" i="115"/>
  <c r="F2813" i="115" s="1"/>
  <c r="G2813" i="115" s="1"/>
  <c r="I2812" i="115"/>
  <c r="K2812" i="115" s="1"/>
  <c r="E2812" i="115"/>
  <c r="F2812" i="115" s="1"/>
  <c r="G2812" i="115" s="1"/>
  <c r="H2812" i="115" s="1"/>
  <c r="I2811" i="115"/>
  <c r="K2811" i="115" s="1"/>
  <c r="E2811" i="115"/>
  <c r="F2811" i="115" s="1"/>
  <c r="G2811" i="115" s="1"/>
  <c r="H2811" i="115" s="1"/>
  <c r="I2810" i="115"/>
  <c r="K2810" i="115" s="1"/>
  <c r="E2810" i="115"/>
  <c r="F2810" i="115" s="1"/>
  <c r="G2810" i="115" s="1"/>
  <c r="I2809" i="115"/>
  <c r="K2809" i="115" s="1"/>
  <c r="E2809" i="115"/>
  <c r="F2809" i="115" s="1"/>
  <c r="G2809" i="115" s="1"/>
  <c r="I2808" i="115"/>
  <c r="K2808" i="115" s="1"/>
  <c r="E2808" i="115"/>
  <c r="F2808" i="115" s="1"/>
  <c r="G2808" i="115" s="1"/>
  <c r="H2808" i="115" s="1"/>
  <c r="I2807" i="115"/>
  <c r="K2807" i="115" s="1"/>
  <c r="E2807" i="115"/>
  <c r="F2807" i="115" s="1"/>
  <c r="G2807" i="115" s="1"/>
  <c r="H2807" i="115" s="1"/>
  <c r="I2806" i="115"/>
  <c r="K2806" i="115" s="1"/>
  <c r="E2806" i="115"/>
  <c r="F2806" i="115" s="1"/>
  <c r="G2806" i="115" s="1"/>
  <c r="H2806" i="115" s="1"/>
  <c r="I2805" i="115"/>
  <c r="K2805" i="115" s="1"/>
  <c r="E2805" i="115"/>
  <c r="F2805" i="115" s="1"/>
  <c r="G2805" i="115" s="1"/>
  <c r="I2804" i="115"/>
  <c r="K2804" i="115" s="1"/>
  <c r="E2804" i="115"/>
  <c r="F2804" i="115" s="1"/>
  <c r="G2804" i="115" s="1"/>
  <c r="I2803" i="115"/>
  <c r="K2803" i="115" s="1"/>
  <c r="E2803" i="115"/>
  <c r="F2803" i="115" s="1"/>
  <c r="G2803" i="115" s="1"/>
  <c r="I2802" i="115"/>
  <c r="K2802" i="115" s="1"/>
  <c r="E2802" i="115"/>
  <c r="F2802" i="115" s="1"/>
  <c r="G2802" i="115" s="1"/>
  <c r="H2802" i="115" s="1"/>
  <c r="I2801" i="115"/>
  <c r="K2801" i="115" s="1"/>
  <c r="E2801" i="115"/>
  <c r="F2801" i="115" s="1"/>
  <c r="G2801" i="115" s="1"/>
  <c r="I2800" i="115"/>
  <c r="K2800" i="115" s="1"/>
  <c r="E2800" i="115"/>
  <c r="F2800" i="115" s="1"/>
  <c r="G2800" i="115" s="1"/>
  <c r="H2800" i="115" s="1"/>
  <c r="I2799" i="115"/>
  <c r="K2799" i="115" s="1"/>
  <c r="E2799" i="115"/>
  <c r="F2799" i="115" s="1"/>
  <c r="G2799" i="115" s="1"/>
  <c r="I2798" i="115"/>
  <c r="K2798" i="115" s="1"/>
  <c r="E2798" i="115"/>
  <c r="F2798" i="115" s="1"/>
  <c r="G2798" i="115" s="1"/>
  <c r="H2798" i="115" s="1"/>
  <c r="I2797" i="115"/>
  <c r="K2797" i="115" s="1"/>
  <c r="F2797" i="115"/>
  <c r="G2797" i="115" s="1"/>
  <c r="H2797" i="115" s="1"/>
  <c r="E2797" i="115"/>
  <c r="I2796" i="115"/>
  <c r="K2796" i="115" s="1"/>
  <c r="E2796" i="115"/>
  <c r="F2796" i="115" s="1"/>
  <c r="G2796" i="115" s="1"/>
  <c r="H2796" i="115" s="1"/>
  <c r="I2795" i="115"/>
  <c r="K2795" i="115" s="1"/>
  <c r="E2795" i="115"/>
  <c r="F2795" i="115" s="1"/>
  <c r="G2795" i="115" s="1"/>
  <c r="H2795" i="115" s="1"/>
  <c r="I2794" i="115"/>
  <c r="K2794" i="115" s="1"/>
  <c r="E2794" i="115"/>
  <c r="F2794" i="115" s="1"/>
  <c r="G2794" i="115" s="1"/>
  <c r="I2793" i="115"/>
  <c r="K2793" i="115" s="1"/>
  <c r="E2793" i="115"/>
  <c r="F2793" i="115" s="1"/>
  <c r="G2793" i="115" s="1"/>
  <c r="H2793" i="115" s="1"/>
  <c r="I2792" i="115"/>
  <c r="K2792" i="115" s="1"/>
  <c r="F2792" i="115"/>
  <c r="G2792" i="115" s="1"/>
  <c r="H2792" i="115" s="1"/>
  <c r="E2792" i="115"/>
  <c r="I2791" i="115"/>
  <c r="K2791" i="115" s="1"/>
  <c r="E2791" i="115"/>
  <c r="F2791" i="115" s="1"/>
  <c r="G2791" i="115" s="1"/>
  <c r="I2790" i="115"/>
  <c r="K2790" i="115" s="1"/>
  <c r="E2790" i="115"/>
  <c r="F2790" i="115" s="1"/>
  <c r="G2790" i="115" s="1"/>
  <c r="H2790" i="115" s="1"/>
  <c r="I2789" i="115"/>
  <c r="K2789" i="115" s="1"/>
  <c r="E2789" i="115"/>
  <c r="F2789" i="115" s="1"/>
  <c r="G2789" i="115" s="1"/>
  <c r="I2788" i="115"/>
  <c r="K2788" i="115" s="1"/>
  <c r="E2788" i="115"/>
  <c r="F2788" i="115" s="1"/>
  <c r="G2788" i="115" s="1"/>
  <c r="H2788" i="115" s="1"/>
  <c r="I2787" i="115"/>
  <c r="K2787" i="115" s="1"/>
  <c r="E2787" i="115"/>
  <c r="F2787" i="115" s="1"/>
  <c r="G2787" i="115" s="1"/>
  <c r="I2786" i="115"/>
  <c r="K2786" i="115" s="1"/>
  <c r="E2786" i="115"/>
  <c r="F2786" i="115" s="1"/>
  <c r="G2786" i="115" s="1"/>
  <c r="I2785" i="115"/>
  <c r="K2785" i="115" s="1"/>
  <c r="E2785" i="115"/>
  <c r="F2785" i="115" s="1"/>
  <c r="G2785" i="115" s="1"/>
  <c r="I2784" i="115"/>
  <c r="K2784" i="115" s="1"/>
  <c r="E2784" i="115"/>
  <c r="F2784" i="115" s="1"/>
  <c r="G2784" i="115" s="1"/>
  <c r="H2784" i="115" s="1"/>
  <c r="I2783" i="115"/>
  <c r="K2783" i="115" s="1"/>
  <c r="F2783" i="115"/>
  <c r="G2783" i="115" s="1"/>
  <c r="H2783" i="115" s="1"/>
  <c r="E2783" i="115"/>
  <c r="I2782" i="115"/>
  <c r="K2782" i="115" s="1"/>
  <c r="E2782" i="115"/>
  <c r="F2782" i="115" s="1"/>
  <c r="G2782" i="115" s="1"/>
  <c r="I2781" i="115"/>
  <c r="K2781" i="115" s="1"/>
  <c r="E2781" i="115"/>
  <c r="F2781" i="115" s="1"/>
  <c r="G2781" i="115" s="1"/>
  <c r="I2780" i="115"/>
  <c r="K2780" i="115" s="1"/>
  <c r="E2780" i="115"/>
  <c r="F2780" i="115" s="1"/>
  <c r="G2780" i="115" s="1"/>
  <c r="H2780" i="115" s="1"/>
  <c r="I2779" i="115"/>
  <c r="K2779" i="115" s="1"/>
  <c r="E2779" i="115"/>
  <c r="F2779" i="115" s="1"/>
  <c r="G2779" i="115" s="1"/>
  <c r="H2779" i="115" s="1"/>
  <c r="I2778" i="115"/>
  <c r="K2778" i="115" s="1"/>
  <c r="E2778" i="115"/>
  <c r="F2778" i="115" s="1"/>
  <c r="G2778" i="115" s="1"/>
  <c r="I2777" i="115"/>
  <c r="K2777" i="115" s="1"/>
  <c r="F2777" i="115"/>
  <c r="G2777" i="115" s="1"/>
  <c r="H2777" i="115" s="1"/>
  <c r="E2777" i="115"/>
  <c r="I2776" i="115"/>
  <c r="K2776" i="115" s="1"/>
  <c r="E2776" i="115"/>
  <c r="F2776" i="115" s="1"/>
  <c r="G2776" i="115" s="1"/>
  <c r="H2776" i="115" s="1"/>
  <c r="I2775" i="115"/>
  <c r="K2775" i="115" s="1"/>
  <c r="F2775" i="115"/>
  <c r="G2775" i="115" s="1"/>
  <c r="H2775" i="115" s="1"/>
  <c r="E2775" i="115"/>
  <c r="I2774" i="115"/>
  <c r="K2774" i="115" s="1"/>
  <c r="E2774" i="115"/>
  <c r="F2774" i="115" s="1"/>
  <c r="G2774" i="115" s="1"/>
  <c r="I2773" i="115"/>
  <c r="K2773" i="115" s="1"/>
  <c r="E2773" i="115"/>
  <c r="F2773" i="115" s="1"/>
  <c r="G2773" i="115" s="1"/>
  <c r="H2773" i="115" s="1"/>
  <c r="I2772" i="115"/>
  <c r="K2772" i="115" s="1"/>
  <c r="E2772" i="115"/>
  <c r="F2772" i="115" s="1"/>
  <c r="G2772" i="115" s="1"/>
  <c r="I2771" i="115"/>
  <c r="K2771" i="115" s="1"/>
  <c r="G2771" i="115"/>
  <c r="E2771" i="115"/>
  <c r="F2771" i="115" s="1"/>
  <c r="K2770" i="115"/>
  <c r="I2770" i="115"/>
  <c r="E2770" i="115"/>
  <c r="F2770" i="115" s="1"/>
  <c r="G2770" i="115" s="1"/>
  <c r="I2769" i="115"/>
  <c r="K2769" i="115" s="1"/>
  <c r="E2769" i="115"/>
  <c r="F2769" i="115" s="1"/>
  <c r="G2769" i="115" s="1"/>
  <c r="I2768" i="115"/>
  <c r="K2768" i="115" s="1"/>
  <c r="E2768" i="115"/>
  <c r="F2768" i="115" s="1"/>
  <c r="G2768" i="115" s="1"/>
  <c r="I2767" i="115"/>
  <c r="K2767" i="115" s="1"/>
  <c r="F2767" i="115"/>
  <c r="G2767" i="115" s="1"/>
  <c r="H2767" i="115" s="1"/>
  <c r="E2767" i="115"/>
  <c r="I2766" i="115"/>
  <c r="K2766" i="115" s="1"/>
  <c r="F2766" i="115"/>
  <c r="G2766" i="115" s="1"/>
  <c r="E2766" i="115"/>
  <c r="I2765" i="115"/>
  <c r="K2765" i="115" s="1"/>
  <c r="E2765" i="115"/>
  <c r="F2765" i="115" s="1"/>
  <c r="G2765" i="115" s="1"/>
  <c r="H2765" i="115" s="1"/>
  <c r="I2764" i="115"/>
  <c r="K2764" i="115" s="1"/>
  <c r="E2764" i="115"/>
  <c r="F2764" i="115" s="1"/>
  <c r="G2764" i="115" s="1"/>
  <c r="H2764" i="115" s="1"/>
  <c r="I2763" i="115"/>
  <c r="K2763" i="115" s="1"/>
  <c r="E2763" i="115"/>
  <c r="F2763" i="115" s="1"/>
  <c r="G2763" i="115" s="1"/>
  <c r="H2763" i="115" s="1"/>
  <c r="I2762" i="115"/>
  <c r="K2762" i="115" s="1"/>
  <c r="E2762" i="115"/>
  <c r="F2762" i="115" s="1"/>
  <c r="G2762" i="115" s="1"/>
  <c r="I2761" i="115"/>
  <c r="K2761" i="115" s="1"/>
  <c r="E2761" i="115"/>
  <c r="F2761" i="115" s="1"/>
  <c r="G2761" i="115" s="1"/>
  <c r="I2760" i="115"/>
  <c r="K2760" i="115" s="1"/>
  <c r="E2760" i="115"/>
  <c r="F2760" i="115" s="1"/>
  <c r="G2760" i="115" s="1"/>
  <c r="H2760" i="115" s="1"/>
  <c r="I2759" i="115"/>
  <c r="K2759" i="115" s="1"/>
  <c r="E2759" i="115"/>
  <c r="F2759" i="115" s="1"/>
  <c r="G2759" i="115" s="1"/>
  <c r="K2758" i="115"/>
  <c r="I2758" i="115"/>
  <c r="E2758" i="115"/>
  <c r="F2758" i="115" s="1"/>
  <c r="G2758" i="115" s="1"/>
  <c r="I2757" i="115"/>
  <c r="K2757" i="115" s="1"/>
  <c r="E2757" i="115"/>
  <c r="F2757" i="115" s="1"/>
  <c r="G2757" i="115" s="1"/>
  <c r="H2757" i="115" s="1"/>
  <c r="I2756" i="115"/>
  <c r="K2756" i="115" s="1"/>
  <c r="E2756" i="115"/>
  <c r="F2756" i="115" s="1"/>
  <c r="G2756" i="115" s="1"/>
  <c r="H2756" i="115" s="1"/>
  <c r="I2755" i="115"/>
  <c r="K2755" i="115" s="1"/>
  <c r="F2755" i="115"/>
  <c r="G2755" i="115" s="1"/>
  <c r="E2755" i="115"/>
  <c r="I2754" i="115"/>
  <c r="K2754" i="115" s="1"/>
  <c r="F2754" i="115"/>
  <c r="G2754" i="115" s="1"/>
  <c r="E2754" i="115"/>
  <c r="I2753" i="115"/>
  <c r="K2753" i="115" s="1"/>
  <c r="E2753" i="115"/>
  <c r="F2753" i="115" s="1"/>
  <c r="G2753" i="115" s="1"/>
  <c r="I2752" i="115"/>
  <c r="K2752" i="115" s="1"/>
  <c r="E2752" i="115"/>
  <c r="F2752" i="115" s="1"/>
  <c r="G2752" i="115" s="1"/>
  <c r="I2751" i="115"/>
  <c r="K2751" i="115" s="1"/>
  <c r="E2751" i="115"/>
  <c r="F2751" i="115" s="1"/>
  <c r="G2751" i="115" s="1"/>
  <c r="H2751" i="115" s="1"/>
  <c r="I2750" i="115"/>
  <c r="K2750" i="115" s="1"/>
  <c r="E2750" i="115"/>
  <c r="F2750" i="115" s="1"/>
  <c r="G2750" i="115" s="1"/>
  <c r="I2749" i="115"/>
  <c r="K2749" i="115" s="1"/>
  <c r="E2749" i="115"/>
  <c r="F2749" i="115" s="1"/>
  <c r="G2749" i="115" s="1"/>
  <c r="H2749" i="115" s="1"/>
  <c r="I2748" i="115"/>
  <c r="K2748" i="115" s="1"/>
  <c r="E2748" i="115"/>
  <c r="F2748" i="115" s="1"/>
  <c r="G2748" i="115" s="1"/>
  <c r="H2748" i="115" s="1"/>
  <c r="I2747" i="115"/>
  <c r="K2747" i="115" s="1"/>
  <c r="F2747" i="115"/>
  <c r="G2747" i="115" s="1"/>
  <c r="H2747" i="115" s="1"/>
  <c r="E2747" i="115"/>
  <c r="I2746" i="115"/>
  <c r="K2746" i="115" s="1"/>
  <c r="E2746" i="115"/>
  <c r="F2746" i="115" s="1"/>
  <c r="G2746" i="115" s="1"/>
  <c r="I2745" i="115"/>
  <c r="K2745" i="115" s="1"/>
  <c r="E2745" i="115"/>
  <c r="F2745" i="115" s="1"/>
  <c r="G2745" i="115" s="1"/>
  <c r="I2744" i="115"/>
  <c r="K2744" i="115" s="1"/>
  <c r="E2744" i="115"/>
  <c r="F2744" i="115" s="1"/>
  <c r="G2744" i="115" s="1"/>
  <c r="I2743" i="115"/>
  <c r="K2743" i="115" s="1"/>
  <c r="E2743" i="115"/>
  <c r="F2743" i="115" s="1"/>
  <c r="G2743" i="115" s="1"/>
  <c r="H2743" i="115" s="1"/>
  <c r="I2742" i="115"/>
  <c r="K2742" i="115" s="1"/>
  <c r="E2742" i="115"/>
  <c r="F2742" i="115" s="1"/>
  <c r="G2742" i="115" s="1"/>
  <c r="I2741" i="115"/>
  <c r="K2741" i="115" s="1"/>
  <c r="E2741" i="115"/>
  <c r="F2741" i="115" s="1"/>
  <c r="G2741" i="115" s="1"/>
  <c r="H2741" i="115" s="1"/>
  <c r="I2740" i="115"/>
  <c r="K2740" i="115" s="1"/>
  <c r="E2740" i="115"/>
  <c r="F2740" i="115" s="1"/>
  <c r="G2740" i="115" s="1"/>
  <c r="I2739" i="115"/>
  <c r="K2739" i="115" s="1"/>
  <c r="E2739" i="115"/>
  <c r="F2739" i="115" s="1"/>
  <c r="G2739" i="115" s="1"/>
  <c r="I2738" i="115"/>
  <c r="K2738" i="115" s="1"/>
  <c r="F2738" i="115"/>
  <c r="G2738" i="115" s="1"/>
  <c r="E2738" i="115"/>
  <c r="I2737" i="115"/>
  <c r="K2737" i="115" s="1"/>
  <c r="E2737" i="115"/>
  <c r="F2737" i="115" s="1"/>
  <c r="G2737" i="115" s="1"/>
  <c r="I2736" i="115"/>
  <c r="K2736" i="115" s="1"/>
  <c r="E2736" i="115"/>
  <c r="F2736" i="115" s="1"/>
  <c r="G2736" i="115" s="1"/>
  <c r="H2736" i="115" s="1"/>
  <c r="I2735" i="115"/>
  <c r="K2735" i="115" s="1"/>
  <c r="F2735" i="115"/>
  <c r="G2735" i="115" s="1"/>
  <c r="H2735" i="115" s="1"/>
  <c r="E2735" i="115"/>
  <c r="I2734" i="115"/>
  <c r="K2734" i="115" s="1"/>
  <c r="E2734" i="115"/>
  <c r="F2734" i="115" s="1"/>
  <c r="G2734" i="115" s="1"/>
  <c r="I2733" i="115"/>
  <c r="K2733" i="115" s="1"/>
  <c r="E2733" i="115"/>
  <c r="F2733" i="115" s="1"/>
  <c r="G2733" i="115" s="1"/>
  <c r="I2732" i="115"/>
  <c r="K2732" i="115" s="1"/>
  <c r="E2732" i="115"/>
  <c r="F2732" i="115" s="1"/>
  <c r="G2732" i="115" s="1"/>
  <c r="H2732" i="115" s="1"/>
  <c r="I2731" i="115"/>
  <c r="K2731" i="115" s="1"/>
  <c r="F2731" i="115"/>
  <c r="G2731" i="115" s="1"/>
  <c r="E2731" i="115"/>
  <c r="I2730" i="115"/>
  <c r="K2730" i="115" s="1"/>
  <c r="E2730" i="115"/>
  <c r="F2730" i="115" s="1"/>
  <c r="G2730" i="115" s="1"/>
  <c r="I2729" i="115"/>
  <c r="K2729" i="115" s="1"/>
  <c r="E2729" i="115"/>
  <c r="F2729" i="115" s="1"/>
  <c r="G2729" i="115" s="1"/>
  <c r="I2728" i="115"/>
  <c r="K2728" i="115" s="1"/>
  <c r="E2728" i="115"/>
  <c r="F2728" i="115" s="1"/>
  <c r="G2728" i="115" s="1"/>
  <c r="I2727" i="115"/>
  <c r="K2727" i="115" s="1"/>
  <c r="E2727" i="115"/>
  <c r="F2727" i="115" s="1"/>
  <c r="G2727" i="115" s="1"/>
  <c r="I2726" i="115"/>
  <c r="K2726" i="115" s="1"/>
  <c r="E2726" i="115"/>
  <c r="F2726" i="115" s="1"/>
  <c r="G2726" i="115" s="1"/>
  <c r="I2725" i="115"/>
  <c r="K2725" i="115" s="1"/>
  <c r="E2725" i="115"/>
  <c r="F2725" i="115" s="1"/>
  <c r="G2725" i="115" s="1"/>
  <c r="H2725" i="115" s="1"/>
  <c r="I2724" i="115"/>
  <c r="K2724" i="115" s="1"/>
  <c r="F2724" i="115"/>
  <c r="G2724" i="115" s="1"/>
  <c r="H2724" i="115" s="1"/>
  <c r="E2724" i="115"/>
  <c r="I2723" i="115"/>
  <c r="K2723" i="115" s="1"/>
  <c r="E2723" i="115"/>
  <c r="F2723" i="115" s="1"/>
  <c r="G2723" i="115" s="1"/>
  <c r="K2722" i="115"/>
  <c r="I2722" i="115"/>
  <c r="E2722" i="115"/>
  <c r="F2722" i="115" s="1"/>
  <c r="G2722" i="115" s="1"/>
  <c r="I2721" i="115"/>
  <c r="K2721" i="115" s="1"/>
  <c r="E2721" i="115"/>
  <c r="F2721" i="115" s="1"/>
  <c r="G2721" i="115" s="1"/>
  <c r="I2720" i="115"/>
  <c r="K2720" i="115" s="1"/>
  <c r="E2720" i="115"/>
  <c r="F2720" i="115" s="1"/>
  <c r="G2720" i="115" s="1"/>
  <c r="H2720" i="115" s="1"/>
  <c r="I2719" i="115"/>
  <c r="K2719" i="115" s="1"/>
  <c r="E2719" i="115"/>
  <c r="F2719" i="115" s="1"/>
  <c r="G2719" i="115" s="1"/>
  <c r="I2718" i="115"/>
  <c r="K2718" i="115" s="1"/>
  <c r="F2718" i="115"/>
  <c r="G2718" i="115" s="1"/>
  <c r="E2718" i="115"/>
  <c r="I2717" i="115"/>
  <c r="K2717" i="115" s="1"/>
  <c r="E2717" i="115"/>
  <c r="F2717" i="115" s="1"/>
  <c r="G2717" i="115" s="1"/>
  <c r="H2717" i="115" s="1"/>
  <c r="I2716" i="115"/>
  <c r="K2716" i="115" s="1"/>
  <c r="E2716" i="115"/>
  <c r="F2716" i="115" s="1"/>
  <c r="G2716" i="115" s="1"/>
  <c r="H2716" i="115" s="1"/>
  <c r="K2715" i="115"/>
  <c r="I2715" i="115"/>
  <c r="E2715" i="115"/>
  <c r="F2715" i="115" s="1"/>
  <c r="G2715" i="115" s="1"/>
  <c r="H2715" i="115" s="1"/>
  <c r="I2714" i="115"/>
  <c r="K2714" i="115" s="1"/>
  <c r="E2714" i="115"/>
  <c r="F2714" i="115" s="1"/>
  <c r="G2714" i="115" s="1"/>
  <c r="I2713" i="115"/>
  <c r="K2713" i="115" s="1"/>
  <c r="E2713" i="115"/>
  <c r="F2713" i="115" s="1"/>
  <c r="G2713" i="115" s="1"/>
  <c r="I2712" i="115"/>
  <c r="K2712" i="115" s="1"/>
  <c r="E2712" i="115"/>
  <c r="F2712" i="115" s="1"/>
  <c r="G2712" i="115" s="1"/>
  <c r="K2711" i="115"/>
  <c r="I2711" i="115"/>
  <c r="E2711" i="115"/>
  <c r="F2711" i="115" s="1"/>
  <c r="G2711" i="115" s="1"/>
  <c r="H2711" i="115" s="1"/>
  <c r="I2710" i="115"/>
  <c r="K2710" i="115" s="1"/>
  <c r="E2710" i="115"/>
  <c r="F2710" i="115" s="1"/>
  <c r="G2710" i="115" s="1"/>
  <c r="I2709" i="115"/>
  <c r="K2709" i="115" s="1"/>
  <c r="E2709" i="115"/>
  <c r="F2709" i="115" s="1"/>
  <c r="G2709" i="115" s="1"/>
  <c r="H2709" i="115" s="1"/>
  <c r="I2708" i="115"/>
  <c r="K2708" i="115" s="1"/>
  <c r="E2708" i="115"/>
  <c r="F2708" i="115" s="1"/>
  <c r="G2708" i="115" s="1"/>
  <c r="I2707" i="115"/>
  <c r="K2707" i="115" s="1"/>
  <c r="E2707" i="115"/>
  <c r="F2707" i="115" s="1"/>
  <c r="G2707" i="115" s="1"/>
  <c r="I2706" i="115"/>
  <c r="K2706" i="115" s="1"/>
  <c r="E2706" i="115"/>
  <c r="F2706" i="115" s="1"/>
  <c r="G2706" i="115" s="1"/>
  <c r="I2705" i="115"/>
  <c r="K2705" i="115" s="1"/>
  <c r="E2705" i="115"/>
  <c r="F2705" i="115" s="1"/>
  <c r="G2705" i="115" s="1"/>
  <c r="H2705" i="115" s="1"/>
  <c r="I2704" i="115"/>
  <c r="K2704" i="115" s="1"/>
  <c r="E2704" i="115"/>
  <c r="F2704" i="115" s="1"/>
  <c r="G2704" i="115" s="1"/>
  <c r="I2703" i="115"/>
  <c r="K2703" i="115" s="1"/>
  <c r="E2703" i="115"/>
  <c r="F2703" i="115" s="1"/>
  <c r="G2703" i="115" s="1"/>
  <c r="H2703" i="115" s="1"/>
  <c r="I2702" i="115"/>
  <c r="K2702" i="115" s="1"/>
  <c r="E2702" i="115"/>
  <c r="F2702" i="115" s="1"/>
  <c r="G2702" i="115" s="1"/>
  <c r="I2701" i="115"/>
  <c r="K2701" i="115" s="1"/>
  <c r="E2701" i="115"/>
  <c r="F2701" i="115" s="1"/>
  <c r="G2701" i="115" s="1"/>
  <c r="I2700" i="115"/>
  <c r="K2700" i="115" s="1"/>
  <c r="E2700" i="115"/>
  <c r="F2700" i="115" s="1"/>
  <c r="G2700" i="115" s="1"/>
  <c r="H2700" i="115" s="1"/>
  <c r="I2699" i="115"/>
  <c r="K2699" i="115" s="1"/>
  <c r="E2699" i="115"/>
  <c r="F2699" i="115" s="1"/>
  <c r="G2699" i="115" s="1"/>
  <c r="I2698" i="115"/>
  <c r="K2698" i="115" s="1"/>
  <c r="E2698" i="115"/>
  <c r="F2698" i="115" s="1"/>
  <c r="G2698" i="115" s="1"/>
  <c r="H2698" i="115" s="1"/>
  <c r="I2697" i="115"/>
  <c r="K2697" i="115" s="1"/>
  <c r="E2697" i="115"/>
  <c r="F2697" i="115" s="1"/>
  <c r="G2697" i="115" s="1"/>
  <c r="I2696" i="115"/>
  <c r="K2696" i="115" s="1"/>
  <c r="E2696" i="115"/>
  <c r="F2696" i="115" s="1"/>
  <c r="G2696" i="115" s="1"/>
  <c r="I2695" i="115"/>
  <c r="K2695" i="115" s="1"/>
  <c r="E2695" i="115"/>
  <c r="F2695" i="115" s="1"/>
  <c r="G2695" i="115" s="1"/>
  <c r="H2695" i="115" s="1"/>
  <c r="K2694" i="115"/>
  <c r="I2694" i="115"/>
  <c r="E2694" i="115"/>
  <c r="F2694" i="115" s="1"/>
  <c r="G2694" i="115" s="1"/>
  <c r="H2694" i="115" s="1"/>
  <c r="I2693" i="115"/>
  <c r="K2693" i="115" s="1"/>
  <c r="E2693" i="115"/>
  <c r="F2693" i="115" s="1"/>
  <c r="G2693" i="115" s="1"/>
  <c r="H2693" i="115" s="1"/>
  <c r="I2692" i="115"/>
  <c r="K2692" i="115" s="1"/>
  <c r="E2692" i="115"/>
  <c r="F2692" i="115" s="1"/>
  <c r="G2692" i="115" s="1"/>
  <c r="K2691" i="115"/>
  <c r="I2691" i="115"/>
  <c r="E2691" i="115"/>
  <c r="F2691" i="115" s="1"/>
  <c r="G2691" i="115" s="1"/>
  <c r="H2691" i="115" s="1"/>
  <c r="I2690" i="115"/>
  <c r="K2690" i="115" s="1"/>
  <c r="E2690" i="115"/>
  <c r="F2690" i="115" s="1"/>
  <c r="G2690" i="115" s="1"/>
  <c r="I2689" i="115"/>
  <c r="K2689" i="115" s="1"/>
  <c r="E2689" i="115"/>
  <c r="F2689" i="115" s="1"/>
  <c r="G2689" i="115" s="1"/>
  <c r="I2688" i="115"/>
  <c r="K2688" i="115" s="1"/>
  <c r="E2688" i="115"/>
  <c r="F2688" i="115" s="1"/>
  <c r="G2688" i="115" s="1"/>
  <c r="I2687" i="115"/>
  <c r="K2687" i="115" s="1"/>
  <c r="E2687" i="115"/>
  <c r="F2687" i="115" s="1"/>
  <c r="G2687" i="115" s="1"/>
  <c r="K2686" i="115"/>
  <c r="I2686" i="115"/>
  <c r="E2686" i="115"/>
  <c r="F2686" i="115" s="1"/>
  <c r="G2686" i="115" s="1"/>
  <c r="I2685" i="115"/>
  <c r="K2685" i="115" s="1"/>
  <c r="E2685" i="115"/>
  <c r="F2685" i="115" s="1"/>
  <c r="G2685" i="115" s="1"/>
  <c r="H2685" i="115" s="1"/>
  <c r="I2684" i="115"/>
  <c r="K2684" i="115" s="1"/>
  <c r="E2684" i="115"/>
  <c r="F2684" i="115" s="1"/>
  <c r="G2684" i="115" s="1"/>
  <c r="I2683" i="115"/>
  <c r="K2683" i="115" s="1"/>
  <c r="E2683" i="115"/>
  <c r="F2683" i="115" s="1"/>
  <c r="G2683" i="115" s="1"/>
  <c r="I2682" i="115"/>
  <c r="K2682" i="115" s="1"/>
  <c r="E2682" i="115"/>
  <c r="F2682" i="115" s="1"/>
  <c r="G2682" i="115" s="1"/>
  <c r="H2682" i="115" s="1"/>
  <c r="I2681" i="115"/>
  <c r="K2681" i="115" s="1"/>
  <c r="E2681" i="115"/>
  <c r="F2681" i="115" s="1"/>
  <c r="G2681" i="115" s="1"/>
  <c r="K2680" i="115"/>
  <c r="I2680" i="115"/>
  <c r="E2680" i="115"/>
  <c r="F2680" i="115" s="1"/>
  <c r="G2680" i="115" s="1"/>
  <c r="K2679" i="115"/>
  <c r="I2679" i="115"/>
  <c r="E2679" i="115"/>
  <c r="F2679" i="115" s="1"/>
  <c r="G2679" i="115" s="1"/>
  <c r="H2679" i="115" s="1"/>
  <c r="I2678" i="115"/>
  <c r="K2678" i="115" s="1"/>
  <c r="E2678" i="115"/>
  <c r="F2678" i="115" s="1"/>
  <c r="G2678" i="115" s="1"/>
  <c r="I2677" i="115"/>
  <c r="K2677" i="115" s="1"/>
  <c r="E2677" i="115"/>
  <c r="F2677" i="115" s="1"/>
  <c r="G2677" i="115" s="1"/>
  <c r="I2676" i="115"/>
  <c r="K2676" i="115" s="1"/>
  <c r="E2676" i="115"/>
  <c r="F2676" i="115" s="1"/>
  <c r="G2676" i="115" s="1"/>
  <c r="I2675" i="115"/>
  <c r="K2675" i="115" s="1"/>
  <c r="F2675" i="115"/>
  <c r="G2675" i="115" s="1"/>
  <c r="E2675" i="115"/>
  <c r="I2674" i="115"/>
  <c r="K2674" i="115" s="1"/>
  <c r="E2674" i="115"/>
  <c r="F2674" i="115" s="1"/>
  <c r="G2674" i="115" s="1"/>
  <c r="I2673" i="115"/>
  <c r="K2673" i="115" s="1"/>
  <c r="E2673" i="115"/>
  <c r="F2673" i="115" s="1"/>
  <c r="G2673" i="115" s="1"/>
  <c r="I2672" i="115"/>
  <c r="K2672" i="115" s="1"/>
  <c r="E2672" i="115"/>
  <c r="F2672" i="115" s="1"/>
  <c r="G2672" i="115" s="1"/>
  <c r="H2672" i="115" s="1"/>
  <c r="I2671" i="115"/>
  <c r="K2671" i="115" s="1"/>
  <c r="F2671" i="115"/>
  <c r="G2671" i="115" s="1"/>
  <c r="H2671" i="115" s="1"/>
  <c r="E2671" i="115"/>
  <c r="I2670" i="115"/>
  <c r="K2670" i="115" s="1"/>
  <c r="E2670" i="115"/>
  <c r="F2670" i="115" s="1"/>
  <c r="G2670" i="115" s="1"/>
  <c r="I2669" i="115"/>
  <c r="K2669" i="115" s="1"/>
  <c r="E2669" i="115"/>
  <c r="F2669" i="115" s="1"/>
  <c r="G2669" i="115" s="1"/>
  <c r="I2668" i="115"/>
  <c r="K2668" i="115" s="1"/>
  <c r="E2668" i="115"/>
  <c r="F2668" i="115" s="1"/>
  <c r="G2668" i="115" s="1"/>
  <c r="I2667" i="115"/>
  <c r="K2667" i="115" s="1"/>
  <c r="E2667" i="115"/>
  <c r="F2667" i="115" s="1"/>
  <c r="G2667" i="115" s="1"/>
  <c r="I2666" i="115"/>
  <c r="K2666" i="115" s="1"/>
  <c r="E2666" i="115"/>
  <c r="F2666" i="115" s="1"/>
  <c r="G2666" i="115" s="1"/>
  <c r="I2665" i="115"/>
  <c r="K2665" i="115" s="1"/>
  <c r="E2665" i="115"/>
  <c r="F2665" i="115" s="1"/>
  <c r="G2665" i="115" s="1"/>
  <c r="I2664" i="115"/>
  <c r="K2664" i="115" s="1"/>
  <c r="E2664" i="115"/>
  <c r="F2664" i="115" s="1"/>
  <c r="G2664" i="115" s="1"/>
  <c r="H2664" i="115" s="1"/>
  <c r="I2663" i="115"/>
  <c r="K2663" i="115" s="1"/>
  <c r="E2663" i="115"/>
  <c r="F2663" i="115" s="1"/>
  <c r="G2663" i="115" s="1"/>
  <c r="H2663" i="115" s="1"/>
  <c r="I2662" i="115"/>
  <c r="K2662" i="115" s="1"/>
  <c r="E2662" i="115"/>
  <c r="F2662" i="115" s="1"/>
  <c r="G2662" i="115" s="1"/>
  <c r="I2661" i="115"/>
  <c r="K2661" i="115" s="1"/>
  <c r="E2661" i="115"/>
  <c r="F2661" i="115" s="1"/>
  <c r="G2661" i="115" s="1"/>
  <c r="I2660" i="115"/>
  <c r="K2660" i="115" s="1"/>
  <c r="E2660" i="115"/>
  <c r="F2660" i="115" s="1"/>
  <c r="G2660" i="115" s="1"/>
  <c r="I2659" i="115"/>
  <c r="K2659" i="115" s="1"/>
  <c r="F2659" i="115"/>
  <c r="G2659" i="115" s="1"/>
  <c r="E2659" i="115"/>
  <c r="I2658" i="115"/>
  <c r="K2658" i="115" s="1"/>
  <c r="E2658" i="115"/>
  <c r="F2658" i="115" s="1"/>
  <c r="G2658" i="115" s="1"/>
  <c r="I2657" i="115"/>
  <c r="K2657" i="115" s="1"/>
  <c r="E2657" i="115"/>
  <c r="F2657" i="115" s="1"/>
  <c r="G2657" i="115" s="1"/>
  <c r="I2656" i="115"/>
  <c r="K2656" i="115" s="1"/>
  <c r="E2656" i="115"/>
  <c r="F2656" i="115" s="1"/>
  <c r="G2656" i="115" s="1"/>
  <c r="I2655" i="115"/>
  <c r="K2655" i="115" s="1"/>
  <c r="E2655" i="115"/>
  <c r="F2655" i="115" s="1"/>
  <c r="G2655" i="115" s="1"/>
  <c r="H2655" i="115" s="1"/>
  <c r="I2654" i="115"/>
  <c r="K2654" i="115" s="1"/>
  <c r="E2654" i="115"/>
  <c r="F2654" i="115" s="1"/>
  <c r="G2654" i="115" s="1"/>
  <c r="K2653" i="115"/>
  <c r="I2653" i="115"/>
  <c r="E2653" i="115"/>
  <c r="F2653" i="115" s="1"/>
  <c r="G2653" i="115" s="1"/>
  <c r="I2652" i="115"/>
  <c r="K2652" i="115" s="1"/>
  <c r="E2652" i="115"/>
  <c r="F2652" i="115" s="1"/>
  <c r="G2652" i="115" s="1"/>
  <c r="H2652" i="115" s="1"/>
  <c r="I2651" i="115"/>
  <c r="K2651" i="115" s="1"/>
  <c r="E2651" i="115"/>
  <c r="F2651" i="115" s="1"/>
  <c r="G2651" i="115" s="1"/>
  <c r="I2650" i="115"/>
  <c r="K2650" i="115" s="1"/>
  <c r="E2650" i="115"/>
  <c r="F2650" i="115" s="1"/>
  <c r="G2650" i="115" s="1"/>
  <c r="I2649" i="115"/>
  <c r="K2649" i="115" s="1"/>
  <c r="E2649" i="115"/>
  <c r="F2649" i="115" s="1"/>
  <c r="G2649" i="115" s="1"/>
  <c r="H2649" i="115" s="1"/>
  <c r="I2648" i="115"/>
  <c r="K2648" i="115" s="1"/>
  <c r="E2648" i="115"/>
  <c r="F2648" i="115" s="1"/>
  <c r="G2648" i="115" s="1"/>
  <c r="I2647" i="115"/>
  <c r="K2647" i="115" s="1"/>
  <c r="F2647" i="115"/>
  <c r="G2647" i="115" s="1"/>
  <c r="H2647" i="115" s="1"/>
  <c r="E2647" i="115"/>
  <c r="I2646" i="115"/>
  <c r="K2646" i="115" s="1"/>
  <c r="E2646" i="115"/>
  <c r="F2646" i="115" s="1"/>
  <c r="G2646" i="115" s="1"/>
  <c r="I2645" i="115"/>
  <c r="K2645" i="115" s="1"/>
  <c r="E2645" i="115"/>
  <c r="F2645" i="115" s="1"/>
  <c r="G2645" i="115" s="1"/>
  <c r="H2645" i="115" s="1"/>
  <c r="I2644" i="115"/>
  <c r="K2644" i="115" s="1"/>
  <c r="E2644" i="115"/>
  <c r="F2644" i="115" s="1"/>
  <c r="G2644" i="115" s="1"/>
  <c r="I2643" i="115"/>
  <c r="K2643" i="115" s="1"/>
  <c r="F2643" i="115"/>
  <c r="G2643" i="115" s="1"/>
  <c r="H2643" i="115" s="1"/>
  <c r="E2643" i="115"/>
  <c r="I2642" i="115"/>
  <c r="K2642" i="115" s="1"/>
  <c r="E2642" i="115"/>
  <c r="F2642" i="115" s="1"/>
  <c r="G2642" i="115" s="1"/>
  <c r="I2641" i="115"/>
  <c r="K2641" i="115" s="1"/>
  <c r="F2641" i="115"/>
  <c r="G2641" i="115" s="1"/>
  <c r="E2641" i="115"/>
  <c r="I2640" i="115"/>
  <c r="K2640" i="115" s="1"/>
  <c r="E2640" i="115"/>
  <c r="F2640" i="115" s="1"/>
  <c r="G2640" i="115" s="1"/>
  <c r="K2639" i="115"/>
  <c r="I2639" i="115"/>
  <c r="E2639" i="115"/>
  <c r="F2639" i="115" s="1"/>
  <c r="G2639" i="115" s="1"/>
  <c r="H2639" i="115" s="1"/>
  <c r="I2638" i="115"/>
  <c r="K2638" i="115" s="1"/>
  <c r="E2638" i="115"/>
  <c r="F2638" i="115" s="1"/>
  <c r="G2638" i="115" s="1"/>
  <c r="I2637" i="115"/>
  <c r="K2637" i="115" s="1"/>
  <c r="E2637" i="115"/>
  <c r="F2637" i="115" s="1"/>
  <c r="G2637" i="115" s="1"/>
  <c r="H2637" i="115" s="1"/>
  <c r="I2636" i="115"/>
  <c r="K2636" i="115" s="1"/>
  <c r="G2636" i="115"/>
  <c r="E2636" i="115"/>
  <c r="F2636" i="115" s="1"/>
  <c r="I2635" i="115"/>
  <c r="K2635" i="115" s="1"/>
  <c r="F2635" i="115"/>
  <c r="G2635" i="115" s="1"/>
  <c r="H2635" i="115" s="1"/>
  <c r="E2635" i="115"/>
  <c r="I2634" i="115"/>
  <c r="K2634" i="115" s="1"/>
  <c r="E2634" i="115"/>
  <c r="F2634" i="115" s="1"/>
  <c r="G2634" i="115" s="1"/>
  <c r="I2633" i="115"/>
  <c r="K2633" i="115" s="1"/>
  <c r="E2633" i="115"/>
  <c r="F2633" i="115" s="1"/>
  <c r="G2633" i="115" s="1"/>
  <c r="H2633" i="115" s="1"/>
  <c r="I2632" i="115"/>
  <c r="K2632" i="115" s="1"/>
  <c r="E2632" i="115"/>
  <c r="F2632" i="115" s="1"/>
  <c r="G2632" i="115" s="1"/>
  <c r="K2631" i="115"/>
  <c r="I2631" i="115"/>
  <c r="E2631" i="115"/>
  <c r="F2631" i="115" s="1"/>
  <c r="G2631" i="115" s="1"/>
  <c r="H2631" i="115" s="1"/>
  <c r="I2630" i="115"/>
  <c r="K2630" i="115" s="1"/>
  <c r="E2630" i="115"/>
  <c r="F2630" i="115" s="1"/>
  <c r="G2630" i="115" s="1"/>
  <c r="K2629" i="115"/>
  <c r="I2629" i="115"/>
  <c r="E2629" i="115"/>
  <c r="F2629" i="115" s="1"/>
  <c r="G2629" i="115" s="1"/>
  <c r="H2629" i="115" s="1"/>
  <c r="I2628" i="115"/>
  <c r="K2628" i="115" s="1"/>
  <c r="E2628" i="115"/>
  <c r="F2628" i="115" s="1"/>
  <c r="G2628" i="115" s="1"/>
  <c r="H2628" i="115" s="1"/>
  <c r="K2627" i="115"/>
  <c r="I2627" i="115"/>
  <c r="E2627" i="115"/>
  <c r="F2627" i="115" s="1"/>
  <c r="G2627" i="115" s="1"/>
  <c r="I2626" i="115"/>
  <c r="K2626" i="115" s="1"/>
  <c r="E2626" i="115"/>
  <c r="F2626" i="115" s="1"/>
  <c r="G2626" i="115" s="1"/>
  <c r="I2625" i="115"/>
  <c r="K2625" i="115" s="1"/>
  <c r="H2625" i="115"/>
  <c r="E2625" i="115"/>
  <c r="F2625" i="115" s="1"/>
  <c r="G2625" i="115" s="1"/>
  <c r="I2624" i="115"/>
  <c r="K2624" i="115" s="1"/>
  <c r="E2624" i="115"/>
  <c r="F2624" i="115" s="1"/>
  <c r="G2624" i="115" s="1"/>
  <c r="H2624" i="115" s="1"/>
  <c r="K2623" i="115"/>
  <c r="I2623" i="115"/>
  <c r="E2623" i="115"/>
  <c r="F2623" i="115" s="1"/>
  <c r="G2623" i="115" s="1"/>
  <c r="H2623" i="115" s="1"/>
  <c r="I2622" i="115"/>
  <c r="K2622" i="115" s="1"/>
  <c r="E2622" i="115"/>
  <c r="F2622" i="115" s="1"/>
  <c r="G2622" i="115" s="1"/>
  <c r="I2621" i="115"/>
  <c r="K2621" i="115" s="1"/>
  <c r="E2621" i="115"/>
  <c r="F2621" i="115" s="1"/>
  <c r="G2621" i="115" s="1"/>
  <c r="H2621" i="115" s="1"/>
  <c r="I2620" i="115"/>
  <c r="K2620" i="115" s="1"/>
  <c r="E2620" i="115"/>
  <c r="F2620" i="115" s="1"/>
  <c r="G2620" i="115" s="1"/>
  <c r="H2620" i="115" s="1"/>
  <c r="K2619" i="115"/>
  <c r="I2619" i="115"/>
  <c r="E2619" i="115"/>
  <c r="F2619" i="115" s="1"/>
  <c r="G2619" i="115" s="1"/>
  <c r="I2618" i="115"/>
  <c r="K2618" i="115" s="1"/>
  <c r="E2618" i="115"/>
  <c r="F2618" i="115" s="1"/>
  <c r="G2618" i="115" s="1"/>
  <c r="I2617" i="115"/>
  <c r="K2617" i="115" s="1"/>
  <c r="F2617" i="115"/>
  <c r="G2617" i="115" s="1"/>
  <c r="H2617" i="115" s="1"/>
  <c r="E2617" i="115"/>
  <c r="I2616" i="115"/>
  <c r="K2616" i="115" s="1"/>
  <c r="E2616" i="115"/>
  <c r="F2616" i="115" s="1"/>
  <c r="G2616" i="115" s="1"/>
  <c r="I2615" i="115"/>
  <c r="K2615" i="115" s="1"/>
  <c r="E2615" i="115"/>
  <c r="F2615" i="115" s="1"/>
  <c r="G2615" i="115" s="1"/>
  <c r="H2615" i="115" s="1"/>
  <c r="I2614" i="115"/>
  <c r="K2614" i="115" s="1"/>
  <c r="E2614" i="115"/>
  <c r="F2614" i="115" s="1"/>
  <c r="G2614" i="115" s="1"/>
  <c r="I2613" i="115"/>
  <c r="K2613" i="115" s="1"/>
  <c r="F2613" i="115"/>
  <c r="G2613" i="115" s="1"/>
  <c r="H2613" i="115" s="1"/>
  <c r="E2613" i="115"/>
  <c r="I2612" i="115"/>
  <c r="K2612" i="115" s="1"/>
  <c r="E2612" i="115"/>
  <c r="F2612" i="115" s="1"/>
  <c r="G2612" i="115" s="1"/>
  <c r="K2611" i="115"/>
  <c r="I2611" i="115"/>
  <c r="E2611" i="115"/>
  <c r="F2611" i="115" s="1"/>
  <c r="G2611" i="115" s="1"/>
  <c r="H2611" i="115" s="1"/>
  <c r="I2610" i="115"/>
  <c r="K2610" i="115" s="1"/>
  <c r="E2610" i="115"/>
  <c r="F2610" i="115" s="1"/>
  <c r="G2610" i="115" s="1"/>
  <c r="I2609" i="115"/>
  <c r="K2609" i="115" s="1"/>
  <c r="E2609" i="115"/>
  <c r="F2609" i="115" s="1"/>
  <c r="G2609" i="115" s="1"/>
  <c r="I2608" i="115"/>
  <c r="K2608" i="115" s="1"/>
  <c r="E2608" i="115"/>
  <c r="F2608" i="115" s="1"/>
  <c r="G2608" i="115" s="1"/>
  <c r="I2607" i="115"/>
  <c r="K2607" i="115" s="1"/>
  <c r="E2607" i="115"/>
  <c r="F2607" i="115" s="1"/>
  <c r="G2607" i="115" s="1"/>
  <c r="H2607" i="115" s="1"/>
  <c r="I2606" i="115"/>
  <c r="K2606" i="115" s="1"/>
  <c r="E2606" i="115"/>
  <c r="F2606" i="115" s="1"/>
  <c r="G2606" i="115" s="1"/>
  <c r="I2605" i="115"/>
  <c r="K2605" i="115" s="1"/>
  <c r="E2605" i="115"/>
  <c r="F2605" i="115" s="1"/>
  <c r="G2605" i="115" s="1"/>
  <c r="I2604" i="115"/>
  <c r="K2604" i="115" s="1"/>
  <c r="E2604" i="115"/>
  <c r="F2604" i="115" s="1"/>
  <c r="G2604" i="115" s="1"/>
  <c r="I2603" i="115"/>
  <c r="K2603" i="115" s="1"/>
  <c r="H2603" i="115"/>
  <c r="E2603" i="115"/>
  <c r="F2603" i="115" s="1"/>
  <c r="G2603" i="115" s="1"/>
  <c r="I2602" i="115"/>
  <c r="K2602" i="115" s="1"/>
  <c r="F2602" i="115"/>
  <c r="G2602" i="115" s="1"/>
  <c r="E2602" i="115"/>
  <c r="I2601" i="115"/>
  <c r="K2601" i="115" s="1"/>
  <c r="E2601" i="115"/>
  <c r="F2601" i="115" s="1"/>
  <c r="G2601" i="115" s="1"/>
  <c r="I2600" i="115"/>
  <c r="K2600" i="115" s="1"/>
  <c r="E2600" i="115"/>
  <c r="F2600" i="115" s="1"/>
  <c r="G2600" i="115" s="1"/>
  <c r="I2599" i="115"/>
  <c r="K2599" i="115" s="1"/>
  <c r="E2599" i="115"/>
  <c r="F2599" i="115" s="1"/>
  <c r="G2599" i="115" s="1"/>
  <c r="H2599" i="115" s="1"/>
  <c r="I2598" i="115"/>
  <c r="K2598" i="115" s="1"/>
  <c r="E2598" i="115"/>
  <c r="F2598" i="115" s="1"/>
  <c r="G2598" i="115" s="1"/>
  <c r="I2597" i="115"/>
  <c r="K2597" i="115" s="1"/>
  <c r="E2597" i="115"/>
  <c r="F2597" i="115" s="1"/>
  <c r="G2597" i="115" s="1"/>
  <c r="I2596" i="115"/>
  <c r="K2596" i="115" s="1"/>
  <c r="E2596" i="115"/>
  <c r="F2596" i="115" s="1"/>
  <c r="G2596" i="115" s="1"/>
  <c r="H2596" i="115" s="1"/>
  <c r="I2595" i="115"/>
  <c r="K2595" i="115" s="1"/>
  <c r="E2595" i="115"/>
  <c r="F2595" i="115" s="1"/>
  <c r="G2595" i="115" s="1"/>
  <c r="H2595" i="115" s="1"/>
  <c r="I2594" i="115"/>
  <c r="K2594" i="115" s="1"/>
  <c r="E2594" i="115"/>
  <c r="F2594" i="115" s="1"/>
  <c r="G2594" i="115" s="1"/>
  <c r="I2593" i="115"/>
  <c r="K2593" i="115" s="1"/>
  <c r="E2593" i="115"/>
  <c r="F2593" i="115" s="1"/>
  <c r="G2593" i="115" s="1"/>
  <c r="H2593" i="115" s="1"/>
  <c r="I2592" i="115"/>
  <c r="K2592" i="115" s="1"/>
  <c r="E2592" i="115"/>
  <c r="F2592" i="115" s="1"/>
  <c r="G2592" i="115" s="1"/>
  <c r="I2591" i="115"/>
  <c r="K2591" i="115" s="1"/>
  <c r="E2591" i="115"/>
  <c r="F2591" i="115" s="1"/>
  <c r="G2591" i="115" s="1"/>
  <c r="I2590" i="115"/>
  <c r="K2590" i="115" s="1"/>
  <c r="E2590" i="115"/>
  <c r="F2590" i="115" s="1"/>
  <c r="G2590" i="115" s="1"/>
  <c r="K2589" i="115"/>
  <c r="I2589" i="115"/>
  <c r="E2589" i="115"/>
  <c r="F2589" i="115" s="1"/>
  <c r="G2589" i="115" s="1"/>
  <c r="H2589" i="115" s="1"/>
  <c r="I2588" i="115"/>
  <c r="K2588" i="115" s="1"/>
  <c r="E2588" i="115"/>
  <c r="F2588" i="115" s="1"/>
  <c r="G2588" i="115" s="1"/>
  <c r="H2588" i="115" s="1"/>
  <c r="I2587" i="115"/>
  <c r="K2587" i="115" s="1"/>
  <c r="E2587" i="115"/>
  <c r="F2587" i="115" s="1"/>
  <c r="G2587" i="115" s="1"/>
  <c r="I2586" i="115"/>
  <c r="K2586" i="115" s="1"/>
  <c r="E2586" i="115"/>
  <c r="F2586" i="115" s="1"/>
  <c r="G2586" i="115" s="1"/>
  <c r="I2585" i="115"/>
  <c r="K2585" i="115" s="1"/>
  <c r="F2585" i="115"/>
  <c r="G2585" i="115" s="1"/>
  <c r="H2585" i="115" s="1"/>
  <c r="E2585" i="115"/>
  <c r="I2584" i="115"/>
  <c r="K2584" i="115" s="1"/>
  <c r="F2584" i="115"/>
  <c r="G2584" i="115" s="1"/>
  <c r="E2584" i="115"/>
  <c r="I2583" i="115"/>
  <c r="K2583" i="115" s="1"/>
  <c r="F2583" i="115"/>
  <c r="G2583" i="115" s="1"/>
  <c r="E2583" i="115"/>
  <c r="I2582" i="115"/>
  <c r="K2582" i="115" s="1"/>
  <c r="E2582" i="115"/>
  <c r="F2582" i="115" s="1"/>
  <c r="G2582" i="115" s="1"/>
  <c r="K2581" i="115"/>
  <c r="I2581" i="115"/>
  <c r="E2581" i="115"/>
  <c r="F2581" i="115" s="1"/>
  <c r="G2581" i="115" s="1"/>
  <c r="H2581" i="115" s="1"/>
  <c r="I2580" i="115"/>
  <c r="K2580" i="115" s="1"/>
  <c r="F2580" i="115"/>
  <c r="G2580" i="115" s="1"/>
  <c r="H2580" i="115" s="1"/>
  <c r="E2580" i="115"/>
  <c r="I2579" i="115"/>
  <c r="K2579" i="115" s="1"/>
  <c r="E2579" i="115"/>
  <c r="F2579" i="115" s="1"/>
  <c r="G2579" i="115" s="1"/>
  <c r="I2578" i="115"/>
  <c r="K2578" i="115" s="1"/>
  <c r="E2578" i="115"/>
  <c r="F2578" i="115" s="1"/>
  <c r="G2578" i="115" s="1"/>
  <c r="I2577" i="115"/>
  <c r="K2577" i="115" s="1"/>
  <c r="F2577" i="115"/>
  <c r="G2577" i="115" s="1"/>
  <c r="H2577" i="115" s="1"/>
  <c r="E2577" i="115"/>
  <c r="I2576" i="115"/>
  <c r="K2576" i="115" s="1"/>
  <c r="E2576" i="115"/>
  <c r="F2576" i="115" s="1"/>
  <c r="G2576" i="115" s="1"/>
  <c r="I2575" i="115"/>
  <c r="K2575" i="115" s="1"/>
  <c r="F2575" i="115"/>
  <c r="G2575" i="115" s="1"/>
  <c r="E2575" i="115"/>
  <c r="I2574" i="115"/>
  <c r="K2574" i="115" s="1"/>
  <c r="E2574" i="115"/>
  <c r="F2574" i="115" s="1"/>
  <c r="G2574" i="115" s="1"/>
  <c r="K2573" i="115"/>
  <c r="I2573" i="115"/>
  <c r="E2573" i="115"/>
  <c r="F2573" i="115" s="1"/>
  <c r="G2573" i="115" s="1"/>
  <c r="H2573" i="115" s="1"/>
  <c r="K2572" i="115"/>
  <c r="I2572" i="115"/>
  <c r="E2572" i="115"/>
  <c r="F2572" i="115" s="1"/>
  <c r="G2572" i="115" s="1"/>
  <c r="I2571" i="115"/>
  <c r="K2571" i="115" s="1"/>
  <c r="E2571" i="115"/>
  <c r="F2571" i="115" s="1"/>
  <c r="G2571" i="115" s="1"/>
  <c r="I2570" i="115"/>
  <c r="K2570" i="115" s="1"/>
  <c r="E2570" i="115"/>
  <c r="F2570" i="115" s="1"/>
  <c r="G2570" i="115" s="1"/>
  <c r="I2569" i="115"/>
  <c r="K2569" i="115" s="1"/>
  <c r="E2569" i="115"/>
  <c r="F2569" i="115" s="1"/>
  <c r="G2569" i="115" s="1"/>
  <c r="H2569" i="115" s="1"/>
  <c r="I2568" i="115"/>
  <c r="K2568" i="115" s="1"/>
  <c r="H2568" i="115"/>
  <c r="E2568" i="115"/>
  <c r="F2568" i="115" s="1"/>
  <c r="G2568" i="115" s="1"/>
  <c r="I2567" i="115"/>
  <c r="K2567" i="115" s="1"/>
  <c r="E2567" i="115"/>
  <c r="F2567" i="115" s="1"/>
  <c r="G2567" i="115" s="1"/>
  <c r="I2566" i="115"/>
  <c r="K2566" i="115" s="1"/>
  <c r="E2566" i="115"/>
  <c r="F2566" i="115" s="1"/>
  <c r="G2566" i="115" s="1"/>
  <c r="I2565" i="115"/>
  <c r="K2565" i="115" s="1"/>
  <c r="E2565" i="115"/>
  <c r="F2565" i="115" s="1"/>
  <c r="G2565" i="115" s="1"/>
  <c r="H2565" i="115" s="1"/>
  <c r="I2564" i="115"/>
  <c r="K2564" i="115" s="1"/>
  <c r="E2564" i="115"/>
  <c r="F2564" i="115" s="1"/>
  <c r="G2564" i="115" s="1"/>
  <c r="H2564" i="115" s="1"/>
  <c r="I2563" i="115"/>
  <c r="K2563" i="115" s="1"/>
  <c r="E2563" i="115"/>
  <c r="F2563" i="115" s="1"/>
  <c r="G2563" i="115" s="1"/>
  <c r="I2562" i="115"/>
  <c r="K2562" i="115" s="1"/>
  <c r="E2562" i="115"/>
  <c r="F2562" i="115" s="1"/>
  <c r="G2562" i="115" s="1"/>
  <c r="H2562" i="115" s="1"/>
  <c r="I2561" i="115"/>
  <c r="K2561" i="115" s="1"/>
  <c r="G2561" i="115"/>
  <c r="H2561" i="115" s="1"/>
  <c r="F2561" i="115"/>
  <c r="E2561" i="115"/>
  <c r="I2560" i="115"/>
  <c r="K2560" i="115" s="1"/>
  <c r="E2560" i="115"/>
  <c r="F2560" i="115" s="1"/>
  <c r="G2560" i="115" s="1"/>
  <c r="I2559" i="115"/>
  <c r="K2559" i="115" s="1"/>
  <c r="E2559" i="115"/>
  <c r="F2559" i="115" s="1"/>
  <c r="G2559" i="115" s="1"/>
  <c r="I2558" i="115"/>
  <c r="K2558" i="115" s="1"/>
  <c r="F2558" i="115"/>
  <c r="G2558" i="115" s="1"/>
  <c r="E2558" i="115"/>
  <c r="I2557" i="115"/>
  <c r="K2557" i="115" s="1"/>
  <c r="G2557" i="115"/>
  <c r="H2557" i="115" s="1"/>
  <c r="E2557" i="115"/>
  <c r="F2557" i="115" s="1"/>
  <c r="I2556" i="115"/>
  <c r="K2556" i="115" s="1"/>
  <c r="E2556" i="115"/>
  <c r="F2556" i="115" s="1"/>
  <c r="G2556" i="115" s="1"/>
  <c r="H2556" i="115" s="1"/>
  <c r="I2555" i="115"/>
  <c r="K2555" i="115" s="1"/>
  <c r="E2555" i="115"/>
  <c r="F2555" i="115" s="1"/>
  <c r="G2555" i="115" s="1"/>
  <c r="I2554" i="115"/>
  <c r="K2554" i="115" s="1"/>
  <c r="E2554" i="115"/>
  <c r="F2554" i="115" s="1"/>
  <c r="G2554" i="115" s="1"/>
  <c r="H2554" i="115" s="1"/>
  <c r="I2553" i="115"/>
  <c r="K2553" i="115" s="1"/>
  <c r="E2553" i="115"/>
  <c r="F2553" i="115" s="1"/>
  <c r="G2553" i="115" s="1"/>
  <c r="K2552" i="115"/>
  <c r="I2552" i="115"/>
  <c r="E2552" i="115"/>
  <c r="F2552" i="115" s="1"/>
  <c r="G2552" i="115" s="1"/>
  <c r="I2551" i="115"/>
  <c r="K2551" i="115" s="1"/>
  <c r="E2551" i="115"/>
  <c r="F2551" i="115" s="1"/>
  <c r="G2551" i="115" s="1"/>
  <c r="I2550" i="115"/>
  <c r="K2550" i="115" s="1"/>
  <c r="E2550" i="115"/>
  <c r="F2550" i="115" s="1"/>
  <c r="G2550" i="115" s="1"/>
  <c r="I2549" i="115"/>
  <c r="K2549" i="115" s="1"/>
  <c r="E2549" i="115"/>
  <c r="F2549" i="115" s="1"/>
  <c r="G2549" i="115" s="1"/>
  <c r="I2548" i="115"/>
  <c r="K2548" i="115" s="1"/>
  <c r="E2548" i="115"/>
  <c r="F2548" i="115" s="1"/>
  <c r="G2548" i="115" s="1"/>
  <c r="H2548" i="115" s="1"/>
  <c r="I2547" i="115"/>
  <c r="K2547" i="115" s="1"/>
  <c r="E2547" i="115"/>
  <c r="F2547" i="115" s="1"/>
  <c r="G2547" i="115" s="1"/>
  <c r="H2547" i="115" s="1"/>
  <c r="I2546" i="115"/>
  <c r="K2546" i="115" s="1"/>
  <c r="E2546" i="115"/>
  <c r="F2546" i="115" s="1"/>
  <c r="G2546" i="115" s="1"/>
  <c r="H2546" i="115" s="1"/>
  <c r="I2545" i="115"/>
  <c r="K2545" i="115" s="1"/>
  <c r="E2545" i="115"/>
  <c r="F2545" i="115" s="1"/>
  <c r="G2545" i="115" s="1"/>
  <c r="I2544" i="115"/>
  <c r="K2544" i="115" s="1"/>
  <c r="E2544" i="115"/>
  <c r="F2544" i="115" s="1"/>
  <c r="G2544" i="115" s="1"/>
  <c r="I2543" i="115"/>
  <c r="K2543" i="115" s="1"/>
  <c r="E2543" i="115"/>
  <c r="F2543" i="115" s="1"/>
  <c r="G2543" i="115" s="1"/>
  <c r="I2542" i="115"/>
  <c r="K2542" i="115" s="1"/>
  <c r="E2542" i="115"/>
  <c r="F2542" i="115" s="1"/>
  <c r="G2542" i="115" s="1"/>
  <c r="I2541" i="115"/>
  <c r="K2541" i="115" s="1"/>
  <c r="G2541" i="115"/>
  <c r="E2541" i="115"/>
  <c r="F2541" i="115" s="1"/>
  <c r="I2540" i="115"/>
  <c r="K2540" i="115" s="1"/>
  <c r="F2540" i="115"/>
  <c r="G2540" i="115" s="1"/>
  <c r="H2540" i="115" s="1"/>
  <c r="E2540" i="115"/>
  <c r="I2539" i="115"/>
  <c r="K2539" i="115" s="1"/>
  <c r="E2539" i="115"/>
  <c r="F2539" i="115" s="1"/>
  <c r="G2539" i="115" s="1"/>
  <c r="I2538" i="115"/>
  <c r="K2538" i="115" s="1"/>
  <c r="E2538" i="115"/>
  <c r="F2538" i="115" s="1"/>
  <c r="G2538" i="115" s="1"/>
  <c r="I2537" i="115"/>
  <c r="K2537" i="115" s="1"/>
  <c r="E2537" i="115"/>
  <c r="F2537" i="115" s="1"/>
  <c r="G2537" i="115" s="1"/>
  <c r="I2536" i="115"/>
  <c r="K2536" i="115" s="1"/>
  <c r="E2536" i="115"/>
  <c r="F2536" i="115" s="1"/>
  <c r="G2536" i="115" s="1"/>
  <c r="I2535" i="115"/>
  <c r="K2535" i="115" s="1"/>
  <c r="E2535" i="115"/>
  <c r="F2535" i="115" s="1"/>
  <c r="G2535" i="115" s="1"/>
  <c r="I2534" i="115"/>
  <c r="K2534" i="115" s="1"/>
  <c r="E2534" i="115"/>
  <c r="F2534" i="115" s="1"/>
  <c r="G2534" i="115" s="1"/>
  <c r="K2533" i="115"/>
  <c r="I2533" i="115"/>
  <c r="E2533" i="115"/>
  <c r="F2533" i="115" s="1"/>
  <c r="G2533" i="115" s="1"/>
  <c r="H2533" i="115" s="1"/>
  <c r="I2532" i="115"/>
  <c r="K2532" i="115" s="1"/>
  <c r="E2532" i="115"/>
  <c r="F2532" i="115" s="1"/>
  <c r="G2532" i="115" s="1"/>
  <c r="H2532" i="115" s="1"/>
  <c r="I2531" i="115"/>
  <c r="K2531" i="115" s="1"/>
  <c r="E2531" i="115"/>
  <c r="F2531" i="115" s="1"/>
  <c r="G2531" i="115" s="1"/>
  <c r="I2530" i="115"/>
  <c r="K2530" i="115" s="1"/>
  <c r="E2530" i="115"/>
  <c r="F2530" i="115" s="1"/>
  <c r="G2530" i="115" s="1"/>
  <c r="I2529" i="115"/>
  <c r="K2529" i="115" s="1"/>
  <c r="E2529" i="115"/>
  <c r="F2529" i="115" s="1"/>
  <c r="G2529" i="115" s="1"/>
  <c r="I2528" i="115"/>
  <c r="K2528" i="115" s="1"/>
  <c r="E2528" i="115"/>
  <c r="F2528" i="115" s="1"/>
  <c r="G2528" i="115" s="1"/>
  <c r="I2527" i="115"/>
  <c r="K2527" i="115" s="1"/>
  <c r="E2527" i="115"/>
  <c r="F2527" i="115" s="1"/>
  <c r="G2527" i="115" s="1"/>
  <c r="I2526" i="115"/>
  <c r="K2526" i="115" s="1"/>
  <c r="E2526" i="115"/>
  <c r="F2526" i="115" s="1"/>
  <c r="G2526" i="115" s="1"/>
  <c r="I2525" i="115"/>
  <c r="K2525" i="115" s="1"/>
  <c r="E2525" i="115"/>
  <c r="F2525" i="115" s="1"/>
  <c r="G2525" i="115" s="1"/>
  <c r="I2524" i="115"/>
  <c r="K2524" i="115" s="1"/>
  <c r="E2524" i="115"/>
  <c r="F2524" i="115" s="1"/>
  <c r="G2524" i="115" s="1"/>
  <c r="I2523" i="115"/>
  <c r="K2523" i="115" s="1"/>
  <c r="E2523" i="115"/>
  <c r="F2523" i="115" s="1"/>
  <c r="G2523" i="115" s="1"/>
  <c r="I2522" i="115"/>
  <c r="K2522" i="115" s="1"/>
  <c r="E2522" i="115"/>
  <c r="F2522" i="115" s="1"/>
  <c r="G2522" i="115" s="1"/>
  <c r="H2522" i="115" s="1"/>
  <c r="K2521" i="115"/>
  <c r="I2521" i="115"/>
  <c r="E2521" i="115"/>
  <c r="F2521" i="115" s="1"/>
  <c r="G2521" i="115" s="1"/>
  <c r="I2520" i="115"/>
  <c r="K2520" i="115" s="1"/>
  <c r="E2520" i="115"/>
  <c r="F2520" i="115" s="1"/>
  <c r="G2520" i="115" s="1"/>
  <c r="H2520" i="115" s="1"/>
  <c r="I2519" i="115"/>
  <c r="K2519" i="115" s="1"/>
  <c r="E2519" i="115"/>
  <c r="F2519" i="115" s="1"/>
  <c r="G2519" i="115" s="1"/>
  <c r="I2518" i="115"/>
  <c r="K2518" i="115" s="1"/>
  <c r="E2518" i="115"/>
  <c r="F2518" i="115" s="1"/>
  <c r="G2518" i="115" s="1"/>
  <c r="I2517" i="115"/>
  <c r="K2517" i="115" s="1"/>
  <c r="E2517" i="115"/>
  <c r="F2517" i="115" s="1"/>
  <c r="G2517" i="115" s="1"/>
  <c r="I2516" i="115"/>
  <c r="K2516" i="115" s="1"/>
  <c r="E2516" i="115"/>
  <c r="F2516" i="115" s="1"/>
  <c r="G2516" i="115" s="1"/>
  <c r="I2515" i="115"/>
  <c r="K2515" i="115" s="1"/>
  <c r="E2515" i="115"/>
  <c r="F2515" i="115" s="1"/>
  <c r="G2515" i="115" s="1"/>
  <c r="I2514" i="115"/>
  <c r="K2514" i="115" s="1"/>
  <c r="E2514" i="115"/>
  <c r="F2514" i="115" s="1"/>
  <c r="G2514" i="115" s="1"/>
  <c r="H2514" i="115" s="1"/>
  <c r="K2513" i="115"/>
  <c r="I2513" i="115"/>
  <c r="E2513" i="115"/>
  <c r="F2513" i="115" s="1"/>
  <c r="G2513" i="115" s="1"/>
  <c r="K2512" i="115"/>
  <c r="I2512" i="115"/>
  <c r="E2512" i="115"/>
  <c r="F2512" i="115" s="1"/>
  <c r="G2512" i="115" s="1"/>
  <c r="I2511" i="115"/>
  <c r="K2511" i="115" s="1"/>
  <c r="E2511" i="115"/>
  <c r="F2511" i="115" s="1"/>
  <c r="G2511" i="115" s="1"/>
  <c r="H2511" i="115" s="1"/>
  <c r="I2510" i="115"/>
  <c r="K2510" i="115" s="1"/>
  <c r="E2510" i="115"/>
  <c r="F2510" i="115" s="1"/>
  <c r="G2510" i="115" s="1"/>
  <c r="I2509" i="115"/>
  <c r="K2509" i="115" s="1"/>
  <c r="E2509" i="115"/>
  <c r="F2509" i="115" s="1"/>
  <c r="G2509" i="115" s="1"/>
  <c r="I2508" i="115"/>
  <c r="K2508" i="115" s="1"/>
  <c r="F2508" i="115"/>
  <c r="G2508" i="115" s="1"/>
  <c r="E2508" i="115"/>
  <c r="I2507" i="115"/>
  <c r="K2507" i="115" s="1"/>
  <c r="E2507" i="115"/>
  <c r="F2507" i="115" s="1"/>
  <c r="G2507" i="115" s="1"/>
  <c r="I2506" i="115"/>
  <c r="K2506" i="115" s="1"/>
  <c r="E2506" i="115"/>
  <c r="F2506" i="115" s="1"/>
  <c r="G2506" i="115" s="1"/>
  <c r="H2506" i="115" s="1"/>
  <c r="I2505" i="115"/>
  <c r="K2505" i="115" s="1"/>
  <c r="E2505" i="115"/>
  <c r="F2505" i="115" s="1"/>
  <c r="G2505" i="115" s="1"/>
  <c r="I2504" i="115"/>
  <c r="K2504" i="115" s="1"/>
  <c r="E2504" i="115"/>
  <c r="F2504" i="115" s="1"/>
  <c r="G2504" i="115" s="1"/>
  <c r="I2503" i="115"/>
  <c r="K2503" i="115" s="1"/>
  <c r="E2503" i="115"/>
  <c r="F2503" i="115" s="1"/>
  <c r="G2503" i="115" s="1"/>
  <c r="H2503" i="115" s="1"/>
  <c r="I2502" i="115"/>
  <c r="K2502" i="115" s="1"/>
  <c r="E2502" i="115"/>
  <c r="F2502" i="115" s="1"/>
  <c r="G2502" i="115" s="1"/>
  <c r="I2501" i="115"/>
  <c r="K2501" i="115" s="1"/>
  <c r="E2501" i="115"/>
  <c r="F2501" i="115" s="1"/>
  <c r="G2501" i="115" s="1"/>
  <c r="I2500" i="115"/>
  <c r="K2500" i="115" s="1"/>
  <c r="E2500" i="115"/>
  <c r="F2500" i="115" s="1"/>
  <c r="G2500" i="115" s="1"/>
  <c r="I2499" i="115"/>
  <c r="K2499" i="115" s="1"/>
  <c r="E2499" i="115"/>
  <c r="F2499" i="115" s="1"/>
  <c r="G2499" i="115" s="1"/>
  <c r="K2498" i="115"/>
  <c r="I2498" i="115"/>
  <c r="E2498" i="115"/>
  <c r="F2498" i="115" s="1"/>
  <c r="G2498" i="115" s="1"/>
  <c r="I2497" i="115"/>
  <c r="K2497" i="115" s="1"/>
  <c r="E2497" i="115"/>
  <c r="F2497" i="115" s="1"/>
  <c r="G2497" i="115" s="1"/>
  <c r="I2496" i="115"/>
  <c r="K2496" i="115" s="1"/>
  <c r="E2496" i="115"/>
  <c r="F2496" i="115" s="1"/>
  <c r="G2496" i="115" s="1"/>
  <c r="I2495" i="115"/>
  <c r="K2495" i="115" s="1"/>
  <c r="E2495" i="115"/>
  <c r="F2495" i="115" s="1"/>
  <c r="G2495" i="115" s="1"/>
  <c r="H2495" i="115" s="1"/>
  <c r="I2494" i="115"/>
  <c r="K2494" i="115" s="1"/>
  <c r="E2494" i="115"/>
  <c r="F2494" i="115" s="1"/>
  <c r="G2494" i="115" s="1"/>
  <c r="K2493" i="115"/>
  <c r="I2493" i="115"/>
  <c r="E2493" i="115"/>
  <c r="F2493" i="115" s="1"/>
  <c r="G2493" i="115" s="1"/>
  <c r="I2492" i="115"/>
  <c r="K2492" i="115" s="1"/>
  <c r="E2492" i="115"/>
  <c r="F2492" i="115" s="1"/>
  <c r="G2492" i="115" s="1"/>
  <c r="I2491" i="115"/>
  <c r="K2491" i="115" s="1"/>
  <c r="E2491" i="115"/>
  <c r="F2491" i="115" s="1"/>
  <c r="G2491" i="115" s="1"/>
  <c r="H2491" i="115" s="1"/>
  <c r="I2490" i="115"/>
  <c r="K2490" i="115" s="1"/>
  <c r="F2490" i="115"/>
  <c r="G2490" i="115" s="1"/>
  <c r="E2490" i="115"/>
  <c r="I2489" i="115"/>
  <c r="K2489" i="115" s="1"/>
  <c r="E2489" i="115"/>
  <c r="F2489" i="115" s="1"/>
  <c r="G2489" i="115" s="1"/>
  <c r="I2488" i="115"/>
  <c r="K2488" i="115" s="1"/>
  <c r="E2488" i="115"/>
  <c r="F2488" i="115" s="1"/>
  <c r="G2488" i="115" s="1"/>
  <c r="I2487" i="115"/>
  <c r="K2487" i="115" s="1"/>
  <c r="E2487" i="115"/>
  <c r="F2487" i="115" s="1"/>
  <c r="G2487" i="115" s="1"/>
  <c r="H2487" i="115" s="1"/>
  <c r="K2486" i="115"/>
  <c r="I2486" i="115"/>
  <c r="E2486" i="115"/>
  <c r="F2486" i="115" s="1"/>
  <c r="G2486" i="115" s="1"/>
  <c r="I2485" i="115"/>
  <c r="K2485" i="115" s="1"/>
  <c r="E2485" i="115"/>
  <c r="F2485" i="115" s="1"/>
  <c r="G2485" i="115" s="1"/>
  <c r="I2484" i="115"/>
  <c r="K2484" i="115" s="1"/>
  <c r="E2484" i="115"/>
  <c r="F2484" i="115" s="1"/>
  <c r="G2484" i="115" s="1"/>
  <c r="I2483" i="115"/>
  <c r="K2483" i="115" s="1"/>
  <c r="E2483" i="115"/>
  <c r="F2483" i="115" s="1"/>
  <c r="G2483" i="115" s="1"/>
  <c r="H2483" i="115" s="1"/>
  <c r="I2482" i="115"/>
  <c r="K2482" i="115" s="1"/>
  <c r="E2482" i="115"/>
  <c r="F2482" i="115" s="1"/>
  <c r="G2482" i="115" s="1"/>
  <c r="I2481" i="115"/>
  <c r="K2481" i="115" s="1"/>
  <c r="E2481" i="115"/>
  <c r="F2481" i="115" s="1"/>
  <c r="G2481" i="115" s="1"/>
  <c r="I2480" i="115"/>
  <c r="K2480" i="115" s="1"/>
  <c r="E2480" i="115"/>
  <c r="F2480" i="115" s="1"/>
  <c r="G2480" i="115" s="1"/>
  <c r="I2479" i="115"/>
  <c r="K2479" i="115" s="1"/>
  <c r="E2479" i="115"/>
  <c r="F2479" i="115" s="1"/>
  <c r="G2479" i="115" s="1"/>
  <c r="H2479" i="115" s="1"/>
  <c r="I2478" i="115"/>
  <c r="K2478" i="115" s="1"/>
  <c r="E2478" i="115"/>
  <c r="F2478" i="115" s="1"/>
  <c r="G2478" i="115" s="1"/>
  <c r="K2477" i="115"/>
  <c r="I2477" i="115"/>
  <c r="E2477" i="115"/>
  <c r="F2477" i="115" s="1"/>
  <c r="G2477" i="115" s="1"/>
  <c r="I2476" i="115"/>
  <c r="K2476" i="115" s="1"/>
  <c r="E2476" i="115"/>
  <c r="F2476" i="115" s="1"/>
  <c r="G2476" i="115" s="1"/>
  <c r="I2475" i="115"/>
  <c r="K2475" i="115" s="1"/>
  <c r="E2475" i="115"/>
  <c r="F2475" i="115" s="1"/>
  <c r="G2475" i="115" s="1"/>
  <c r="I2474" i="115"/>
  <c r="K2474" i="115" s="1"/>
  <c r="E2474" i="115"/>
  <c r="F2474" i="115" s="1"/>
  <c r="G2474" i="115" s="1"/>
  <c r="I2473" i="115"/>
  <c r="K2473" i="115" s="1"/>
  <c r="E2473" i="115"/>
  <c r="F2473" i="115" s="1"/>
  <c r="G2473" i="115" s="1"/>
  <c r="I2472" i="115"/>
  <c r="K2472" i="115" s="1"/>
  <c r="E2472" i="115"/>
  <c r="F2472" i="115" s="1"/>
  <c r="G2472" i="115" s="1"/>
  <c r="I2471" i="115"/>
  <c r="K2471" i="115" s="1"/>
  <c r="E2471" i="115"/>
  <c r="F2471" i="115" s="1"/>
  <c r="G2471" i="115" s="1"/>
  <c r="K2470" i="115"/>
  <c r="I2470" i="115"/>
  <c r="E2470" i="115"/>
  <c r="F2470" i="115" s="1"/>
  <c r="G2470" i="115" s="1"/>
  <c r="H2470" i="115" s="1"/>
  <c r="K2469" i="115"/>
  <c r="I2469" i="115"/>
  <c r="E2469" i="115"/>
  <c r="F2469" i="115" s="1"/>
  <c r="G2469" i="115" s="1"/>
  <c r="I2468" i="115"/>
  <c r="K2468" i="115" s="1"/>
  <c r="E2468" i="115"/>
  <c r="F2468" i="115" s="1"/>
  <c r="G2468" i="115" s="1"/>
  <c r="H2468" i="115" s="1"/>
  <c r="I2467" i="115"/>
  <c r="K2467" i="115" s="1"/>
  <c r="E2467" i="115"/>
  <c r="F2467" i="115" s="1"/>
  <c r="G2467" i="115" s="1"/>
  <c r="H2467" i="115" s="1"/>
  <c r="I2466" i="115"/>
  <c r="K2466" i="115" s="1"/>
  <c r="F2466" i="115"/>
  <c r="G2466" i="115" s="1"/>
  <c r="E2466" i="115"/>
  <c r="I2465" i="115"/>
  <c r="K2465" i="115" s="1"/>
  <c r="F2465" i="115"/>
  <c r="G2465" i="115" s="1"/>
  <c r="E2465" i="115"/>
  <c r="I2464" i="115"/>
  <c r="K2464" i="115" s="1"/>
  <c r="E2464" i="115"/>
  <c r="F2464" i="115" s="1"/>
  <c r="G2464" i="115" s="1"/>
  <c r="I2463" i="115"/>
  <c r="K2463" i="115" s="1"/>
  <c r="E2463" i="115"/>
  <c r="F2463" i="115" s="1"/>
  <c r="G2463" i="115" s="1"/>
  <c r="H2463" i="115" s="1"/>
  <c r="I2462" i="115"/>
  <c r="K2462" i="115" s="1"/>
  <c r="F2462" i="115"/>
  <c r="G2462" i="115" s="1"/>
  <c r="H2462" i="115" s="1"/>
  <c r="E2462" i="115"/>
  <c r="I2461" i="115"/>
  <c r="K2461" i="115" s="1"/>
  <c r="E2461" i="115"/>
  <c r="F2461" i="115" s="1"/>
  <c r="G2461" i="115" s="1"/>
  <c r="I2460" i="115"/>
  <c r="K2460" i="115" s="1"/>
  <c r="E2460" i="115"/>
  <c r="F2460" i="115" s="1"/>
  <c r="G2460" i="115" s="1"/>
  <c r="H2460" i="115" s="1"/>
  <c r="I2459" i="115"/>
  <c r="K2459" i="115" s="1"/>
  <c r="E2459" i="115"/>
  <c r="F2459" i="115" s="1"/>
  <c r="G2459" i="115" s="1"/>
  <c r="H2459" i="115" s="1"/>
  <c r="K2458" i="115"/>
  <c r="I2458" i="115"/>
  <c r="E2458" i="115"/>
  <c r="F2458" i="115" s="1"/>
  <c r="G2458" i="115" s="1"/>
  <c r="I2457" i="115"/>
  <c r="K2457" i="115" s="1"/>
  <c r="E2457" i="115"/>
  <c r="F2457" i="115" s="1"/>
  <c r="G2457" i="115" s="1"/>
  <c r="I2456" i="115"/>
  <c r="K2456" i="115" s="1"/>
  <c r="E2456" i="115"/>
  <c r="F2456" i="115" s="1"/>
  <c r="G2456" i="115" s="1"/>
  <c r="I2455" i="115"/>
  <c r="K2455" i="115" s="1"/>
  <c r="E2455" i="115"/>
  <c r="F2455" i="115" s="1"/>
  <c r="G2455" i="115" s="1"/>
  <c r="I2454" i="115"/>
  <c r="K2454" i="115" s="1"/>
  <c r="E2454" i="115"/>
  <c r="F2454" i="115" s="1"/>
  <c r="G2454" i="115" s="1"/>
  <c r="H2454" i="115" s="1"/>
  <c r="K2453" i="115"/>
  <c r="I2453" i="115"/>
  <c r="E2453" i="115"/>
  <c r="F2453" i="115" s="1"/>
  <c r="G2453" i="115" s="1"/>
  <c r="I2452" i="115"/>
  <c r="K2452" i="115" s="1"/>
  <c r="E2452" i="115"/>
  <c r="F2452" i="115" s="1"/>
  <c r="G2452" i="115" s="1"/>
  <c r="H2452" i="115" s="1"/>
  <c r="I2451" i="115"/>
  <c r="K2451" i="115" s="1"/>
  <c r="E2451" i="115"/>
  <c r="F2451" i="115" s="1"/>
  <c r="G2451" i="115" s="1"/>
  <c r="I2450" i="115"/>
  <c r="K2450" i="115" s="1"/>
  <c r="E2450" i="115"/>
  <c r="F2450" i="115" s="1"/>
  <c r="G2450" i="115" s="1"/>
  <c r="I2449" i="115"/>
  <c r="K2449" i="115" s="1"/>
  <c r="E2449" i="115"/>
  <c r="F2449" i="115" s="1"/>
  <c r="G2449" i="115" s="1"/>
  <c r="I2448" i="115"/>
  <c r="K2448" i="115" s="1"/>
  <c r="E2448" i="115"/>
  <c r="F2448" i="115" s="1"/>
  <c r="G2448" i="115" s="1"/>
  <c r="I2447" i="115"/>
  <c r="K2447" i="115" s="1"/>
  <c r="G2447" i="115"/>
  <c r="H2447" i="115" s="1"/>
  <c r="E2447" i="115"/>
  <c r="F2447" i="115" s="1"/>
  <c r="I2446" i="115"/>
  <c r="K2446" i="115" s="1"/>
  <c r="F2446" i="115"/>
  <c r="G2446" i="115" s="1"/>
  <c r="E2446" i="115"/>
  <c r="I2445" i="115"/>
  <c r="K2445" i="115" s="1"/>
  <c r="E2445" i="115"/>
  <c r="F2445" i="115" s="1"/>
  <c r="G2445" i="115" s="1"/>
  <c r="I2444" i="115"/>
  <c r="K2444" i="115" s="1"/>
  <c r="E2444" i="115"/>
  <c r="F2444" i="115" s="1"/>
  <c r="G2444" i="115" s="1"/>
  <c r="H2444" i="115" s="1"/>
  <c r="I2443" i="115"/>
  <c r="K2443" i="115" s="1"/>
  <c r="E2443" i="115"/>
  <c r="F2443" i="115" s="1"/>
  <c r="G2443" i="115" s="1"/>
  <c r="I2442" i="115"/>
  <c r="K2442" i="115" s="1"/>
  <c r="E2442" i="115"/>
  <c r="F2442" i="115" s="1"/>
  <c r="G2442" i="115" s="1"/>
  <c r="I2441" i="115"/>
  <c r="K2441" i="115" s="1"/>
  <c r="E2441" i="115"/>
  <c r="F2441" i="115" s="1"/>
  <c r="G2441" i="115" s="1"/>
  <c r="I2440" i="115"/>
  <c r="K2440" i="115" s="1"/>
  <c r="E2440" i="115"/>
  <c r="F2440" i="115" s="1"/>
  <c r="G2440" i="115" s="1"/>
  <c r="H2440" i="115" s="1"/>
  <c r="I2439" i="115"/>
  <c r="K2439" i="115" s="1"/>
  <c r="E2439" i="115"/>
  <c r="F2439" i="115" s="1"/>
  <c r="G2439" i="115" s="1"/>
  <c r="I2438" i="115"/>
  <c r="K2438" i="115" s="1"/>
  <c r="E2438" i="115"/>
  <c r="F2438" i="115" s="1"/>
  <c r="G2438" i="115" s="1"/>
  <c r="H2438" i="115" s="1"/>
  <c r="I2437" i="115"/>
  <c r="K2437" i="115" s="1"/>
  <c r="E2437" i="115"/>
  <c r="F2437" i="115" s="1"/>
  <c r="G2437" i="115" s="1"/>
  <c r="I2436" i="115"/>
  <c r="K2436" i="115" s="1"/>
  <c r="E2436" i="115"/>
  <c r="F2436" i="115" s="1"/>
  <c r="G2436" i="115" s="1"/>
  <c r="H2436" i="115" s="1"/>
  <c r="I2435" i="115"/>
  <c r="K2435" i="115" s="1"/>
  <c r="E2435" i="115"/>
  <c r="F2435" i="115" s="1"/>
  <c r="G2435" i="115" s="1"/>
  <c r="H2435" i="115" s="1"/>
  <c r="I2434" i="115"/>
  <c r="K2434" i="115" s="1"/>
  <c r="E2434" i="115"/>
  <c r="F2434" i="115" s="1"/>
  <c r="G2434" i="115" s="1"/>
  <c r="I2433" i="115"/>
  <c r="K2433" i="115" s="1"/>
  <c r="E2433" i="115"/>
  <c r="F2433" i="115" s="1"/>
  <c r="G2433" i="115" s="1"/>
  <c r="I2432" i="115"/>
  <c r="K2432" i="115" s="1"/>
  <c r="E2432" i="115"/>
  <c r="F2432" i="115" s="1"/>
  <c r="G2432" i="115" s="1"/>
  <c r="H2432" i="115" s="1"/>
  <c r="I2431" i="115"/>
  <c r="K2431" i="115" s="1"/>
  <c r="E2431" i="115"/>
  <c r="F2431" i="115" s="1"/>
  <c r="G2431" i="115" s="1"/>
  <c r="I2430" i="115"/>
  <c r="K2430" i="115" s="1"/>
  <c r="F2430" i="115"/>
  <c r="G2430" i="115" s="1"/>
  <c r="E2430" i="115"/>
  <c r="I2429" i="115"/>
  <c r="K2429" i="115" s="1"/>
  <c r="E2429" i="115"/>
  <c r="F2429" i="115" s="1"/>
  <c r="G2429" i="115" s="1"/>
  <c r="I2428" i="115"/>
  <c r="K2428" i="115" s="1"/>
  <c r="E2428" i="115"/>
  <c r="F2428" i="115" s="1"/>
  <c r="G2428" i="115" s="1"/>
  <c r="I2427" i="115"/>
  <c r="K2427" i="115" s="1"/>
  <c r="E2427" i="115"/>
  <c r="F2427" i="115" s="1"/>
  <c r="G2427" i="115" s="1"/>
  <c r="I2426" i="115"/>
  <c r="K2426" i="115" s="1"/>
  <c r="E2426" i="115"/>
  <c r="F2426" i="115" s="1"/>
  <c r="G2426" i="115" s="1"/>
  <c r="H2426" i="115" s="1"/>
  <c r="I2425" i="115"/>
  <c r="K2425" i="115" s="1"/>
  <c r="E2425" i="115"/>
  <c r="F2425" i="115" s="1"/>
  <c r="G2425" i="115" s="1"/>
  <c r="I2424" i="115"/>
  <c r="K2424" i="115" s="1"/>
  <c r="E2424" i="115"/>
  <c r="F2424" i="115" s="1"/>
  <c r="G2424" i="115" s="1"/>
  <c r="I2423" i="115"/>
  <c r="K2423" i="115" s="1"/>
  <c r="E2423" i="115"/>
  <c r="F2423" i="115" s="1"/>
  <c r="G2423" i="115" s="1"/>
  <c r="I2422" i="115"/>
  <c r="K2422" i="115" s="1"/>
  <c r="E2422" i="115"/>
  <c r="F2422" i="115" s="1"/>
  <c r="G2422" i="115" s="1"/>
  <c r="I2421" i="115"/>
  <c r="K2421" i="115" s="1"/>
  <c r="E2421" i="115"/>
  <c r="F2421" i="115" s="1"/>
  <c r="G2421" i="115" s="1"/>
  <c r="I2420" i="115"/>
  <c r="K2420" i="115" s="1"/>
  <c r="E2420" i="115"/>
  <c r="F2420" i="115" s="1"/>
  <c r="G2420" i="115" s="1"/>
  <c r="I2419" i="115"/>
  <c r="K2419" i="115" s="1"/>
  <c r="E2419" i="115"/>
  <c r="F2419" i="115" s="1"/>
  <c r="G2419" i="115" s="1"/>
  <c r="I2418" i="115"/>
  <c r="K2418" i="115" s="1"/>
  <c r="E2418" i="115"/>
  <c r="F2418" i="115" s="1"/>
  <c r="G2418" i="115" s="1"/>
  <c r="H2418" i="115" s="1"/>
  <c r="I2417" i="115"/>
  <c r="K2417" i="115" s="1"/>
  <c r="E2417" i="115"/>
  <c r="F2417" i="115" s="1"/>
  <c r="G2417" i="115" s="1"/>
  <c r="I2416" i="115"/>
  <c r="K2416" i="115" s="1"/>
  <c r="E2416" i="115"/>
  <c r="F2416" i="115" s="1"/>
  <c r="G2416" i="115" s="1"/>
  <c r="I2415" i="115"/>
  <c r="K2415" i="115" s="1"/>
  <c r="E2415" i="115"/>
  <c r="F2415" i="115" s="1"/>
  <c r="G2415" i="115" s="1"/>
  <c r="H2415" i="115" s="1"/>
  <c r="I2414" i="115"/>
  <c r="K2414" i="115" s="1"/>
  <c r="E2414" i="115"/>
  <c r="F2414" i="115" s="1"/>
  <c r="G2414" i="115" s="1"/>
  <c r="H2414" i="115" s="1"/>
  <c r="I2413" i="115"/>
  <c r="K2413" i="115" s="1"/>
  <c r="E2413" i="115"/>
  <c r="F2413" i="115" s="1"/>
  <c r="G2413" i="115" s="1"/>
  <c r="I2412" i="115"/>
  <c r="K2412" i="115" s="1"/>
  <c r="E2412" i="115"/>
  <c r="F2412" i="115" s="1"/>
  <c r="G2412" i="115" s="1"/>
  <c r="I2411" i="115"/>
  <c r="K2411" i="115" s="1"/>
  <c r="E2411" i="115"/>
  <c r="F2411" i="115" s="1"/>
  <c r="G2411" i="115" s="1"/>
  <c r="H2411" i="115" s="1"/>
  <c r="I2410" i="115"/>
  <c r="K2410" i="115" s="1"/>
  <c r="E2410" i="115"/>
  <c r="F2410" i="115" s="1"/>
  <c r="G2410" i="115" s="1"/>
  <c r="H2410" i="115" s="1"/>
  <c r="K2409" i="115"/>
  <c r="I2409" i="115"/>
  <c r="E2409" i="115"/>
  <c r="F2409" i="115" s="1"/>
  <c r="G2409" i="115" s="1"/>
  <c r="I2408" i="115"/>
  <c r="K2408" i="115" s="1"/>
  <c r="E2408" i="115"/>
  <c r="F2408" i="115" s="1"/>
  <c r="G2408" i="115" s="1"/>
  <c r="I2407" i="115"/>
  <c r="K2407" i="115" s="1"/>
  <c r="E2407" i="115"/>
  <c r="F2407" i="115" s="1"/>
  <c r="G2407" i="115" s="1"/>
  <c r="I2406" i="115"/>
  <c r="K2406" i="115" s="1"/>
  <c r="E2406" i="115"/>
  <c r="F2406" i="115" s="1"/>
  <c r="G2406" i="115" s="1"/>
  <c r="I2405" i="115"/>
  <c r="K2405" i="115" s="1"/>
  <c r="E2405" i="115"/>
  <c r="F2405" i="115" s="1"/>
  <c r="G2405" i="115" s="1"/>
  <c r="I2404" i="115"/>
  <c r="K2404" i="115" s="1"/>
  <c r="E2404" i="115"/>
  <c r="F2404" i="115" s="1"/>
  <c r="G2404" i="115" s="1"/>
  <c r="K2403" i="115"/>
  <c r="I2403" i="115"/>
  <c r="E2403" i="115"/>
  <c r="F2403" i="115" s="1"/>
  <c r="G2403" i="115" s="1"/>
  <c r="H2403" i="115" s="1"/>
  <c r="I2402" i="115"/>
  <c r="K2402" i="115" s="1"/>
  <c r="E2402" i="115"/>
  <c r="F2402" i="115" s="1"/>
  <c r="G2402" i="115" s="1"/>
  <c r="H2402" i="115" s="1"/>
  <c r="K2401" i="115"/>
  <c r="I2401" i="115"/>
  <c r="E2401" i="115"/>
  <c r="F2401" i="115" s="1"/>
  <c r="G2401" i="115" s="1"/>
  <c r="I2400" i="115"/>
  <c r="K2400" i="115" s="1"/>
  <c r="E2400" i="115"/>
  <c r="F2400" i="115" s="1"/>
  <c r="G2400" i="115" s="1"/>
  <c r="I2399" i="115"/>
  <c r="K2399" i="115" s="1"/>
  <c r="F2399" i="115"/>
  <c r="G2399" i="115" s="1"/>
  <c r="H2399" i="115" s="1"/>
  <c r="E2399" i="115"/>
  <c r="I2398" i="115"/>
  <c r="K2398" i="115" s="1"/>
  <c r="E2398" i="115"/>
  <c r="F2398" i="115" s="1"/>
  <c r="G2398" i="115" s="1"/>
  <c r="I2397" i="115"/>
  <c r="K2397" i="115" s="1"/>
  <c r="E2397" i="115"/>
  <c r="F2397" i="115" s="1"/>
  <c r="G2397" i="115" s="1"/>
  <c r="H2397" i="115" s="1"/>
  <c r="I2396" i="115"/>
  <c r="K2396" i="115" s="1"/>
  <c r="E2396" i="115"/>
  <c r="F2396" i="115" s="1"/>
  <c r="G2396" i="115" s="1"/>
  <c r="I2395" i="115"/>
  <c r="K2395" i="115" s="1"/>
  <c r="E2395" i="115"/>
  <c r="F2395" i="115" s="1"/>
  <c r="G2395" i="115" s="1"/>
  <c r="H2395" i="115" s="1"/>
  <c r="I2394" i="115"/>
  <c r="K2394" i="115" s="1"/>
  <c r="E2394" i="115"/>
  <c r="F2394" i="115" s="1"/>
  <c r="G2394" i="115" s="1"/>
  <c r="H2394" i="115" s="1"/>
  <c r="I2393" i="115"/>
  <c r="K2393" i="115" s="1"/>
  <c r="E2393" i="115"/>
  <c r="F2393" i="115" s="1"/>
  <c r="G2393" i="115" s="1"/>
  <c r="H2393" i="115" s="1"/>
  <c r="I2392" i="115"/>
  <c r="K2392" i="115" s="1"/>
  <c r="E2392" i="115"/>
  <c r="F2392" i="115" s="1"/>
  <c r="G2392" i="115" s="1"/>
  <c r="I2391" i="115"/>
  <c r="K2391" i="115" s="1"/>
  <c r="F2391" i="115"/>
  <c r="G2391" i="115" s="1"/>
  <c r="H2391" i="115" s="1"/>
  <c r="E2391" i="115"/>
  <c r="I2390" i="115"/>
  <c r="K2390" i="115" s="1"/>
  <c r="E2390" i="115"/>
  <c r="F2390" i="115" s="1"/>
  <c r="G2390" i="115" s="1"/>
  <c r="H2390" i="115" s="1"/>
  <c r="I2389" i="115"/>
  <c r="K2389" i="115" s="1"/>
  <c r="E2389" i="115"/>
  <c r="F2389" i="115" s="1"/>
  <c r="G2389" i="115" s="1"/>
  <c r="H2389" i="115" s="1"/>
  <c r="I2388" i="115"/>
  <c r="K2388" i="115" s="1"/>
  <c r="F2388" i="115"/>
  <c r="G2388" i="115" s="1"/>
  <c r="E2388" i="115"/>
  <c r="I2387" i="115"/>
  <c r="K2387" i="115" s="1"/>
  <c r="E2387" i="115"/>
  <c r="F2387" i="115" s="1"/>
  <c r="G2387" i="115" s="1"/>
  <c r="H2387" i="115" s="1"/>
  <c r="I2386" i="115"/>
  <c r="K2386" i="115" s="1"/>
  <c r="E2386" i="115"/>
  <c r="F2386" i="115" s="1"/>
  <c r="G2386" i="115" s="1"/>
  <c r="H2386" i="115" s="1"/>
  <c r="I2385" i="115"/>
  <c r="K2385" i="115" s="1"/>
  <c r="E2385" i="115"/>
  <c r="F2385" i="115" s="1"/>
  <c r="G2385" i="115" s="1"/>
  <c r="H2385" i="115" s="1"/>
  <c r="I2384" i="115"/>
  <c r="K2384" i="115" s="1"/>
  <c r="E2384" i="115"/>
  <c r="F2384" i="115" s="1"/>
  <c r="G2384" i="115" s="1"/>
  <c r="I2383" i="115"/>
  <c r="K2383" i="115" s="1"/>
  <c r="E2383" i="115"/>
  <c r="F2383" i="115" s="1"/>
  <c r="G2383" i="115" s="1"/>
  <c r="I2382" i="115"/>
  <c r="K2382" i="115" s="1"/>
  <c r="E2382" i="115"/>
  <c r="F2382" i="115" s="1"/>
  <c r="G2382" i="115" s="1"/>
  <c r="H2382" i="115" s="1"/>
  <c r="I2381" i="115"/>
  <c r="K2381" i="115" s="1"/>
  <c r="F2381" i="115"/>
  <c r="G2381" i="115" s="1"/>
  <c r="E2381" i="115"/>
  <c r="I2380" i="115"/>
  <c r="K2380" i="115" s="1"/>
  <c r="E2380" i="115"/>
  <c r="F2380" i="115" s="1"/>
  <c r="G2380" i="115" s="1"/>
  <c r="I2379" i="115"/>
  <c r="K2379" i="115" s="1"/>
  <c r="E2379" i="115"/>
  <c r="F2379" i="115" s="1"/>
  <c r="G2379" i="115" s="1"/>
  <c r="H2379" i="115" s="1"/>
  <c r="I2378" i="115"/>
  <c r="K2378" i="115" s="1"/>
  <c r="E2378" i="115"/>
  <c r="F2378" i="115" s="1"/>
  <c r="G2378" i="115" s="1"/>
  <c r="H2378" i="115" s="1"/>
  <c r="I2377" i="115"/>
  <c r="K2377" i="115" s="1"/>
  <c r="E2377" i="115"/>
  <c r="F2377" i="115" s="1"/>
  <c r="G2377" i="115" s="1"/>
  <c r="I2376" i="115"/>
  <c r="K2376" i="115" s="1"/>
  <c r="E2376" i="115"/>
  <c r="F2376" i="115" s="1"/>
  <c r="G2376" i="115" s="1"/>
  <c r="I2375" i="115"/>
  <c r="K2375" i="115" s="1"/>
  <c r="E2375" i="115"/>
  <c r="F2375" i="115" s="1"/>
  <c r="G2375" i="115" s="1"/>
  <c r="I2374" i="115"/>
  <c r="K2374" i="115" s="1"/>
  <c r="E2374" i="115"/>
  <c r="F2374" i="115" s="1"/>
  <c r="G2374" i="115" s="1"/>
  <c r="I2373" i="115"/>
  <c r="K2373" i="115" s="1"/>
  <c r="E2373" i="115"/>
  <c r="F2373" i="115" s="1"/>
  <c r="G2373" i="115" s="1"/>
  <c r="I2372" i="115"/>
  <c r="K2372" i="115" s="1"/>
  <c r="E2372" i="115"/>
  <c r="F2372" i="115" s="1"/>
  <c r="G2372" i="115" s="1"/>
  <c r="I2371" i="115"/>
  <c r="K2371" i="115" s="1"/>
  <c r="E2371" i="115"/>
  <c r="F2371" i="115" s="1"/>
  <c r="G2371" i="115" s="1"/>
  <c r="H2371" i="115" s="1"/>
  <c r="I2370" i="115"/>
  <c r="K2370" i="115" s="1"/>
  <c r="E2370" i="115"/>
  <c r="F2370" i="115" s="1"/>
  <c r="G2370" i="115" s="1"/>
  <c r="H2370" i="115" s="1"/>
  <c r="I2369" i="115"/>
  <c r="K2369" i="115" s="1"/>
  <c r="E2369" i="115"/>
  <c r="F2369" i="115" s="1"/>
  <c r="G2369" i="115" s="1"/>
  <c r="I2368" i="115"/>
  <c r="K2368" i="115" s="1"/>
  <c r="E2368" i="115"/>
  <c r="F2368" i="115" s="1"/>
  <c r="G2368" i="115" s="1"/>
  <c r="I2367" i="115"/>
  <c r="K2367" i="115" s="1"/>
  <c r="E2367" i="115"/>
  <c r="F2367" i="115" s="1"/>
  <c r="G2367" i="115" s="1"/>
  <c r="H2367" i="115" s="1"/>
  <c r="I2366" i="115"/>
  <c r="K2366" i="115" s="1"/>
  <c r="E2366" i="115"/>
  <c r="F2366" i="115" s="1"/>
  <c r="G2366" i="115" s="1"/>
  <c r="H2366" i="115" s="1"/>
  <c r="I2365" i="115"/>
  <c r="K2365" i="115" s="1"/>
  <c r="F2365" i="115"/>
  <c r="G2365" i="115" s="1"/>
  <c r="H2365" i="115" s="1"/>
  <c r="E2365" i="115"/>
  <c r="I2364" i="115"/>
  <c r="K2364" i="115" s="1"/>
  <c r="E2364" i="115"/>
  <c r="F2364" i="115" s="1"/>
  <c r="G2364" i="115" s="1"/>
  <c r="I2363" i="115"/>
  <c r="K2363" i="115" s="1"/>
  <c r="E2363" i="115"/>
  <c r="F2363" i="115" s="1"/>
  <c r="G2363" i="115" s="1"/>
  <c r="H2363" i="115" s="1"/>
  <c r="I2362" i="115"/>
  <c r="K2362" i="115" s="1"/>
  <c r="E2362" i="115"/>
  <c r="F2362" i="115" s="1"/>
  <c r="G2362" i="115" s="1"/>
  <c r="H2362" i="115" s="1"/>
  <c r="I2361" i="115"/>
  <c r="K2361" i="115" s="1"/>
  <c r="E2361" i="115"/>
  <c r="F2361" i="115" s="1"/>
  <c r="G2361" i="115" s="1"/>
  <c r="H2361" i="115" s="1"/>
  <c r="I2360" i="115"/>
  <c r="K2360" i="115" s="1"/>
  <c r="G2360" i="115"/>
  <c r="E2360" i="115"/>
  <c r="F2360" i="115" s="1"/>
  <c r="I2359" i="115"/>
  <c r="K2359" i="115" s="1"/>
  <c r="F2359" i="115"/>
  <c r="G2359" i="115" s="1"/>
  <c r="H2359" i="115" s="1"/>
  <c r="E2359" i="115"/>
  <c r="I2358" i="115"/>
  <c r="K2358" i="115" s="1"/>
  <c r="E2358" i="115"/>
  <c r="F2358" i="115" s="1"/>
  <c r="G2358" i="115" s="1"/>
  <c r="H2358" i="115" s="1"/>
  <c r="I2357" i="115"/>
  <c r="K2357" i="115" s="1"/>
  <c r="E2357" i="115"/>
  <c r="F2357" i="115" s="1"/>
  <c r="G2357" i="115" s="1"/>
  <c r="H2357" i="115" s="1"/>
  <c r="I2356" i="115"/>
  <c r="K2356" i="115" s="1"/>
  <c r="E2356" i="115"/>
  <c r="F2356" i="115" s="1"/>
  <c r="G2356" i="115" s="1"/>
  <c r="K2355" i="115"/>
  <c r="I2355" i="115"/>
  <c r="E2355" i="115"/>
  <c r="F2355" i="115" s="1"/>
  <c r="G2355" i="115" s="1"/>
  <c r="H2355" i="115" s="1"/>
  <c r="I2354" i="115"/>
  <c r="K2354" i="115" s="1"/>
  <c r="E2354" i="115"/>
  <c r="F2354" i="115" s="1"/>
  <c r="G2354" i="115" s="1"/>
  <c r="H2354" i="115" s="1"/>
  <c r="I2353" i="115"/>
  <c r="K2353" i="115" s="1"/>
  <c r="E2353" i="115"/>
  <c r="F2353" i="115" s="1"/>
  <c r="G2353" i="115" s="1"/>
  <c r="H2353" i="115" s="1"/>
  <c r="I2352" i="115"/>
  <c r="K2352" i="115" s="1"/>
  <c r="E2352" i="115"/>
  <c r="F2352" i="115" s="1"/>
  <c r="G2352" i="115" s="1"/>
  <c r="I2351" i="115"/>
  <c r="K2351" i="115" s="1"/>
  <c r="E2351" i="115"/>
  <c r="F2351" i="115" s="1"/>
  <c r="G2351" i="115" s="1"/>
  <c r="H2351" i="115" s="1"/>
  <c r="I2350" i="115"/>
  <c r="K2350" i="115" s="1"/>
  <c r="E2350" i="115"/>
  <c r="F2350" i="115" s="1"/>
  <c r="G2350" i="115" s="1"/>
  <c r="I2349" i="115"/>
  <c r="K2349" i="115" s="1"/>
  <c r="E2349" i="115"/>
  <c r="F2349" i="115" s="1"/>
  <c r="G2349" i="115" s="1"/>
  <c r="I2348" i="115"/>
  <c r="K2348" i="115" s="1"/>
  <c r="E2348" i="115"/>
  <c r="F2348" i="115" s="1"/>
  <c r="G2348" i="115" s="1"/>
  <c r="K2347" i="115"/>
  <c r="I2347" i="115"/>
  <c r="E2347" i="115"/>
  <c r="F2347" i="115" s="1"/>
  <c r="G2347" i="115" s="1"/>
  <c r="H2347" i="115" s="1"/>
  <c r="I2346" i="115"/>
  <c r="K2346" i="115" s="1"/>
  <c r="E2346" i="115"/>
  <c r="F2346" i="115" s="1"/>
  <c r="G2346" i="115" s="1"/>
  <c r="H2346" i="115" s="1"/>
  <c r="I2345" i="115"/>
  <c r="K2345" i="115" s="1"/>
  <c r="E2345" i="115"/>
  <c r="F2345" i="115" s="1"/>
  <c r="G2345" i="115" s="1"/>
  <c r="K2344" i="115"/>
  <c r="I2344" i="115"/>
  <c r="E2344" i="115"/>
  <c r="F2344" i="115" s="1"/>
  <c r="G2344" i="115" s="1"/>
  <c r="I2343" i="115"/>
  <c r="K2343" i="115" s="1"/>
  <c r="E2343" i="115"/>
  <c r="F2343" i="115" s="1"/>
  <c r="G2343" i="115" s="1"/>
  <c r="H2343" i="115" s="1"/>
  <c r="I2342" i="115"/>
  <c r="K2342" i="115" s="1"/>
  <c r="E2342" i="115"/>
  <c r="F2342" i="115" s="1"/>
  <c r="G2342" i="115" s="1"/>
  <c r="I2341" i="115"/>
  <c r="K2341" i="115" s="1"/>
  <c r="E2341" i="115"/>
  <c r="F2341" i="115" s="1"/>
  <c r="G2341" i="115" s="1"/>
  <c r="H2341" i="115" s="1"/>
  <c r="I2340" i="115"/>
  <c r="K2340" i="115" s="1"/>
  <c r="E2340" i="115"/>
  <c r="F2340" i="115" s="1"/>
  <c r="G2340" i="115" s="1"/>
  <c r="K2339" i="115"/>
  <c r="I2339" i="115"/>
  <c r="E2339" i="115"/>
  <c r="F2339" i="115" s="1"/>
  <c r="G2339" i="115" s="1"/>
  <c r="H2339" i="115" s="1"/>
  <c r="I2338" i="115"/>
  <c r="K2338" i="115" s="1"/>
  <c r="E2338" i="115"/>
  <c r="F2338" i="115" s="1"/>
  <c r="G2338" i="115" s="1"/>
  <c r="H2338" i="115" s="1"/>
  <c r="I2337" i="115"/>
  <c r="K2337" i="115" s="1"/>
  <c r="E2337" i="115"/>
  <c r="F2337" i="115" s="1"/>
  <c r="G2337" i="115" s="1"/>
  <c r="I2336" i="115"/>
  <c r="K2336" i="115" s="1"/>
  <c r="E2336" i="115"/>
  <c r="F2336" i="115" s="1"/>
  <c r="G2336" i="115" s="1"/>
  <c r="I2335" i="115"/>
  <c r="K2335" i="115" s="1"/>
  <c r="H2335" i="115"/>
  <c r="F2335" i="115"/>
  <c r="G2335" i="115" s="1"/>
  <c r="E2335" i="115"/>
  <c r="I2334" i="115"/>
  <c r="K2334" i="115" s="1"/>
  <c r="E2334" i="115"/>
  <c r="F2334" i="115" s="1"/>
  <c r="G2334" i="115" s="1"/>
  <c r="I2333" i="115"/>
  <c r="K2333" i="115" s="1"/>
  <c r="F2333" i="115"/>
  <c r="G2333" i="115" s="1"/>
  <c r="H2333" i="115" s="1"/>
  <c r="E2333" i="115"/>
  <c r="I2332" i="115"/>
  <c r="K2332" i="115" s="1"/>
  <c r="E2332" i="115"/>
  <c r="F2332" i="115" s="1"/>
  <c r="G2332" i="115" s="1"/>
  <c r="I2331" i="115"/>
  <c r="K2331" i="115" s="1"/>
  <c r="E2331" i="115"/>
  <c r="F2331" i="115" s="1"/>
  <c r="G2331" i="115" s="1"/>
  <c r="H2331" i="115" s="1"/>
  <c r="I2330" i="115"/>
  <c r="K2330" i="115" s="1"/>
  <c r="E2330" i="115"/>
  <c r="F2330" i="115" s="1"/>
  <c r="G2330" i="115" s="1"/>
  <c r="I2329" i="115"/>
  <c r="K2329" i="115" s="1"/>
  <c r="E2329" i="115"/>
  <c r="F2329" i="115" s="1"/>
  <c r="G2329" i="115" s="1"/>
  <c r="H2329" i="115" s="1"/>
  <c r="K2328" i="115"/>
  <c r="I2328" i="115"/>
  <c r="E2328" i="115"/>
  <c r="F2328" i="115" s="1"/>
  <c r="G2328" i="115" s="1"/>
  <c r="I2327" i="115"/>
  <c r="K2327" i="115" s="1"/>
  <c r="F2327" i="115"/>
  <c r="G2327" i="115" s="1"/>
  <c r="E2327" i="115"/>
  <c r="I2326" i="115"/>
  <c r="K2326" i="115" s="1"/>
  <c r="E2326" i="115"/>
  <c r="F2326" i="115" s="1"/>
  <c r="G2326" i="115" s="1"/>
  <c r="I2325" i="115"/>
  <c r="K2325" i="115" s="1"/>
  <c r="E2325" i="115"/>
  <c r="F2325" i="115" s="1"/>
  <c r="G2325" i="115" s="1"/>
  <c r="I2324" i="115"/>
  <c r="K2324" i="115" s="1"/>
  <c r="E2324" i="115"/>
  <c r="F2324" i="115" s="1"/>
  <c r="G2324" i="115" s="1"/>
  <c r="I2323" i="115"/>
  <c r="K2323" i="115" s="1"/>
  <c r="E2323" i="115"/>
  <c r="F2323" i="115" s="1"/>
  <c r="G2323" i="115" s="1"/>
  <c r="I2322" i="115"/>
  <c r="K2322" i="115" s="1"/>
  <c r="F2322" i="115"/>
  <c r="G2322" i="115" s="1"/>
  <c r="E2322" i="115"/>
  <c r="I2321" i="115"/>
  <c r="K2321" i="115" s="1"/>
  <c r="E2321" i="115"/>
  <c r="F2321" i="115" s="1"/>
  <c r="G2321" i="115" s="1"/>
  <c r="H2321" i="115" s="1"/>
  <c r="I2320" i="115"/>
  <c r="K2320" i="115" s="1"/>
  <c r="E2320" i="115"/>
  <c r="F2320" i="115" s="1"/>
  <c r="G2320" i="115" s="1"/>
  <c r="I2319" i="115"/>
  <c r="K2319" i="115" s="1"/>
  <c r="E2319" i="115"/>
  <c r="F2319" i="115" s="1"/>
  <c r="G2319" i="115" s="1"/>
  <c r="H2319" i="115" s="1"/>
  <c r="I2318" i="115"/>
  <c r="K2318" i="115" s="1"/>
  <c r="E2318" i="115"/>
  <c r="F2318" i="115" s="1"/>
  <c r="G2318" i="115" s="1"/>
  <c r="I2317" i="115"/>
  <c r="K2317" i="115" s="1"/>
  <c r="E2317" i="115"/>
  <c r="F2317" i="115" s="1"/>
  <c r="G2317" i="115" s="1"/>
  <c r="I2316" i="115"/>
  <c r="K2316" i="115" s="1"/>
  <c r="E2316" i="115"/>
  <c r="F2316" i="115" s="1"/>
  <c r="G2316" i="115" s="1"/>
  <c r="I2315" i="115"/>
  <c r="K2315" i="115" s="1"/>
  <c r="E2315" i="115"/>
  <c r="F2315" i="115" s="1"/>
  <c r="G2315" i="115" s="1"/>
  <c r="I2314" i="115"/>
  <c r="K2314" i="115" s="1"/>
  <c r="E2314" i="115"/>
  <c r="F2314" i="115" s="1"/>
  <c r="G2314" i="115" s="1"/>
  <c r="H2314" i="115" s="1"/>
  <c r="I2313" i="115"/>
  <c r="K2313" i="115" s="1"/>
  <c r="E2313" i="115"/>
  <c r="F2313" i="115" s="1"/>
  <c r="G2313" i="115" s="1"/>
  <c r="I2312" i="115"/>
  <c r="K2312" i="115" s="1"/>
  <c r="E2312" i="115"/>
  <c r="F2312" i="115" s="1"/>
  <c r="G2312" i="115" s="1"/>
  <c r="I2311" i="115"/>
  <c r="K2311" i="115" s="1"/>
  <c r="E2311" i="115"/>
  <c r="F2311" i="115" s="1"/>
  <c r="G2311" i="115" s="1"/>
  <c r="H2311" i="115" s="1"/>
  <c r="I2310" i="115"/>
  <c r="K2310" i="115" s="1"/>
  <c r="E2310" i="115"/>
  <c r="F2310" i="115" s="1"/>
  <c r="G2310" i="115" s="1"/>
  <c r="H2310" i="115" s="1"/>
  <c r="K2309" i="115"/>
  <c r="I2309" i="115"/>
  <c r="F2309" i="115"/>
  <c r="G2309" i="115" s="1"/>
  <c r="E2309" i="115"/>
  <c r="I2308" i="115"/>
  <c r="K2308" i="115" s="1"/>
  <c r="F2308" i="115"/>
  <c r="G2308" i="115" s="1"/>
  <c r="E2308" i="115"/>
  <c r="I2307" i="115"/>
  <c r="K2307" i="115" s="1"/>
  <c r="E2307" i="115"/>
  <c r="F2307" i="115" s="1"/>
  <c r="G2307" i="115" s="1"/>
  <c r="H2307" i="115" s="1"/>
  <c r="I2306" i="115"/>
  <c r="K2306" i="115" s="1"/>
  <c r="F2306" i="115"/>
  <c r="G2306" i="115" s="1"/>
  <c r="H2306" i="115" s="1"/>
  <c r="E2306" i="115"/>
  <c r="I2305" i="115"/>
  <c r="K2305" i="115" s="1"/>
  <c r="E2305" i="115"/>
  <c r="F2305" i="115" s="1"/>
  <c r="G2305" i="115" s="1"/>
  <c r="I2304" i="115"/>
  <c r="K2304" i="115" s="1"/>
  <c r="F2304" i="115"/>
  <c r="G2304" i="115" s="1"/>
  <c r="E2304" i="115"/>
  <c r="I2303" i="115"/>
  <c r="K2303" i="115" s="1"/>
  <c r="E2303" i="115"/>
  <c r="F2303" i="115" s="1"/>
  <c r="G2303" i="115" s="1"/>
  <c r="H2303" i="115" s="1"/>
  <c r="I2302" i="115"/>
  <c r="K2302" i="115" s="1"/>
  <c r="E2302" i="115"/>
  <c r="F2302" i="115" s="1"/>
  <c r="G2302" i="115" s="1"/>
  <c r="K2301" i="115"/>
  <c r="I2301" i="115"/>
  <c r="E2301" i="115"/>
  <c r="F2301" i="115" s="1"/>
  <c r="G2301" i="115" s="1"/>
  <c r="I2300" i="115"/>
  <c r="K2300" i="115" s="1"/>
  <c r="E2300" i="115"/>
  <c r="F2300" i="115" s="1"/>
  <c r="G2300" i="115" s="1"/>
  <c r="I2299" i="115"/>
  <c r="K2299" i="115" s="1"/>
  <c r="E2299" i="115"/>
  <c r="F2299" i="115" s="1"/>
  <c r="G2299" i="115" s="1"/>
  <c r="I2298" i="115"/>
  <c r="K2298" i="115" s="1"/>
  <c r="E2298" i="115"/>
  <c r="F2298" i="115" s="1"/>
  <c r="G2298" i="115" s="1"/>
  <c r="I2297" i="115"/>
  <c r="K2297" i="115" s="1"/>
  <c r="E2297" i="115"/>
  <c r="F2297" i="115" s="1"/>
  <c r="G2297" i="115" s="1"/>
  <c r="I2296" i="115"/>
  <c r="K2296" i="115" s="1"/>
  <c r="E2296" i="115"/>
  <c r="F2296" i="115" s="1"/>
  <c r="G2296" i="115" s="1"/>
  <c r="I2295" i="115"/>
  <c r="K2295" i="115" s="1"/>
  <c r="E2295" i="115"/>
  <c r="F2295" i="115" s="1"/>
  <c r="G2295" i="115" s="1"/>
  <c r="H2295" i="115" s="1"/>
  <c r="I2294" i="115"/>
  <c r="K2294" i="115" s="1"/>
  <c r="E2294" i="115"/>
  <c r="F2294" i="115" s="1"/>
  <c r="G2294" i="115" s="1"/>
  <c r="H2294" i="115" s="1"/>
  <c r="I2293" i="115"/>
  <c r="K2293" i="115" s="1"/>
  <c r="E2293" i="115"/>
  <c r="F2293" i="115" s="1"/>
  <c r="G2293" i="115" s="1"/>
  <c r="I2292" i="115"/>
  <c r="K2292" i="115" s="1"/>
  <c r="E2292" i="115"/>
  <c r="F2292" i="115" s="1"/>
  <c r="G2292" i="115" s="1"/>
  <c r="I2291" i="115"/>
  <c r="K2291" i="115" s="1"/>
  <c r="E2291" i="115"/>
  <c r="F2291" i="115" s="1"/>
  <c r="G2291" i="115" s="1"/>
  <c r="H2291" i="115" s="1"/>
  <c r="I2290" i="115"/>
  <c r="K2290" i="115" s="1"/>
  <c r="F2290" i="115"/>
  <c r="G2290" i="115" s="1"/>
  <c r="H2290" i="115" s="1"/>
  <c r="E2290" i="115"/>
  <c r="I2289" i="115"/>
  <c r="K2289" i="115" s="1"/>
  <c r="F2289" i="115"/>
  <c r="G2289" i="115" s="1"/>
  <c r="E2289" i="115"/>
  <c r="I2288" i="115"/>
  <c r="K2288" i="115" s="1"/>
  <c r="F2288" i="115"/>
  <c r="G2288" i="115" s="1"/>
  <c r="E2288" i="115"/>
  <c r="I2287" i="115"/>
  <c r="K2287" i="115" s="1"/>
  <c r="E2287" i="115"/>
  <c r="F2287" i="115" s="1"/>
  <c r="G2287" i="115" s="1"/>
  <c r="H2287" i="115" s="1"/>
  <c r="K2286" i="115"/>
  <c r="I2286" i="115"/>
  <c r="E2286" i="115"/>
  <c r="F2286" i="115" s="1"/>
  <c r="G2286" i="115" s="1"/>
  <c r="H2286" i="115" s="1"/>
  <c r="I2285" i="115"/>
  <c r="K2285" i="115" s="1"/>
  <c r="E2285" i="115"/>
  <c r="F2285" i="115" s="1"/>
  <c r="G2285" i="115" s="1"/>
  <c r="I2284" i="115"/>
  <c r="K2284" i="115" s="1"/>
  <c r="F2284" i="115"/>
  <c r="G2284" i="115" s="1"/>
  <c r="E2284" i="115"/>
  <c r="I2283" i="115"/>
  <c r="K2283" i="115" s="1"/>
  <c r="E2283" i="115"/>
  <c r="F2283" i="115" s="1"/>
  <c r="G2283" i="115" s="1"/>
  <c r="I2282" i="115"/>
  <c r="K2282" i="115" s="1"/>
  <c r="E2282" i="115"/>
  <c r="F2282" i="115" s="1"/>
  <c r="G2282" i="115" s="1"/>
  <c r="H2282" i="115" s="1"/>
  <c r="I2281" i="115"/>
  <c r="K2281" i="115" s="1"/>
  <c r="F2281" i="115"/>
  <c r="G2281" i="115" s="1"/>
  <c r="E2281" i="115"/>
  <c r="K2280" i="115"/>
  <c r="I2280" i="115"/>
  <c r="E2280" i="115"/>
  <c r="F2280" i="115" s="1"/>
  <c r="G2280" i="115" s="1"/>
  <c r="I2279" i="115"/>
  <c r="K2279" i="115" s="1"/>
  <c r="E2279" i="115"/>
  <c r="F2279" i="115" s="1"/>
  <c r="G2279" i="115" s="1"/>
  <c r="H2279" i="115" s="1"/>
  <c r="I2278" i="115"/>
  <c r="K2278" i="115" s="1"/>
  <c r="E2278" i="115"/>
  <c r="F2278" i="115" s="1"/>
  <c r="G2278" i="115" s="1"/>
  <c r="H2278" i="115" s="1"/>
  <c r="I2277" i="115"/>
  <c r="K2277" i="115" s="1"/>
  <c r="E2277" i="115"/>
  <c r="F2277" i="115" s="1"/>
  <c r="G2277" i="115" s="1"/>
  <c r="I2276" i="115"/>
  <c r="K2276" i="115" s="1"/>
  <c r="E2276" i="115"/>
  <c r="F2276" i="115" s="1"/>
  <c r="G2276" i="115" s="1"/>
  <c r="I2275" i="115"/>
  <c r="K2275" i="115" s="1"/>
  <c r="E2275" i="115"/>
  <c r="F2275" i="115" s="1"/>
  <c r="G2275" i="115" s="1"/>
  <c r="I2274" i="115"/>
  <c r="K2274" i="115" s="1"/>
  <c r="E2274" i="115"/>
  <c r="F2274" i="115" s="1"/>
  <c r="G2274" i="115" s="1"/>
  <c r="H2274" i="115" s="1"/>
  <c r="I2273" i="115"/>
  <c r="K2273" i="115" s="1"/>
  <c r="E2273" i="115"/>
  <c r="F2273" i="115" s="1"/>
  <c r="G2273" i="115" s="1"/>
  <c r="I2272" i="115"/>
  <c r="K2272" i="115" s="1"/>
  <c r="E2272" i="115"/>
  <c r="F2272" i="115" s="1"/>
  <c r="G2272" i="115" s="1"/>
  <c r="I2271" i="115"/>
  <c r="K2271" i="115" s="1"/>
  <c r="E2271" i="115"/>
  <c r="F2271" i="115" s="1"/>
  <c r="G2271" i="115" s="1"/>
  <c r="H2271" i="115" s="1"/>
  <c r="K2270" i="115"/>
  <c r="I2270" i="115"/>
  <c r="E2270" i="115"/>
  <c r="F2270" i="115" s="1"/>
  <c r="G2270" i="115" s="1"/>
  <c r="I2269" i="115"/>
  <c r="K2269" i="115" s="1"/>
  <c r="E2269" i="115"/>
  <c r="F2269" i="115" s="1"/>
  <c r="G2269" i="115" s="1"/>
  <c r="I2268" i="115"/>
  <c r="K2268" i="115" s="1"/>
  <c r="E2268" i="115"/>
  <c r="F2268" i="115" s="1"/>
  <c r="G2268" i="115" s="1"/>
  <c r="I2267" i="115"/>
  <c r="K2267" i="115" s="1"/>
  <c r="E2267" i="115"/>
  <c r="F2267" i="115" s="1"/>
  <c r="G2267" i="115" s="1"/>
  <c r="H2267" i="115" s="1"/>
  <c r="I2266" i="115"/>
  <c r="K2266" i="115" s="1"/>
  <c r="E2266" i="115"/>
  <c r="F2266" i="115" s="1"/>
  <c r="G2266" i="115" s="1"/>
  <c r="H2266" i="115" s="1"/>
  <c r="K2265" i="115"/>
  <c r="I2265" i="115"/>
  <c r="E2265" i="115"/>
  <c r="F2265" i="115" s="1"/>
  <c r="G2265" i="115" s="1"/>
  <c r="I2264" i="115"/>
  <c r="K2264" i="115" s="1"/>
  <c r="E2264" i="115"/>
  <c r="F2264" i="115" s="1"/>
  <c r="G2264" i="115" s="1"/>
  <c r="I2263" i="115"/>
  <c r="K2263" i="115" s="1"/>
  <c r="E2263" i="115"/>
  <c r="F2263" i="115" s="1"/>
  <c r="G2263" i="115" s="1"/>
  <c r="H2263" i="115" s="1"/>
  <c r="I2262" i="115"/>
  <c r="K2262" i="115" s="1"/>
  <c r="G2262" i="115"/>
  <c r="H2262" i="115" s="1"/>
  <c r="E2262" i="115"/>
  <c r="F2262" i="115" s="1"/>
  <c r="I2261" i="115"/>
  <c r="K2261" i="115" s="1"/>
  <c r="E2261" i="115"/>
  <c r="F2261" i="115" s="1"/>
  <c r="G2261" i="115" s="1"/>
  <c r="K2260" i="115"/>
  <c r="I2260" i="115"/>
  <c r="E2260" i="115"/>
  <c r="F2260" i="115" s="1"/>
  <c r="G2260" i="115" s="1"/>
  <c r="I2259" i="115"/>
  <c r="K2259" i="115" s="1"/>
  <c r="E2259" i="115"/>
  <c r="F2259" i="115" s="1"/>
  <c r="G2259" i="115" s="1"/>
  <c r="I2258" i="115"/>
  <c r="K2258" i="115" s="1"/>
  <c r="F2258" i="115"/>
  <c r="G2258" i="115" s="1"/>
  <c r="E2258" i="115"/>
  <c r="I2257" i="115"/>
  <c r="K2257" i="115" s="1"/>
  <c r="E2257" i="115"/>
  <c r="F2257" i="115" s="1"/>
  <c r="G2257" i="115" s="1"/>
  <c r="I2256" i="115"/>
  <c r="K2256" i="115" s="1"/>
  <c r="E2256" i="115"/>
  <c r="F2256" i="115" s="1"/>
  <c r="G2256" i="115" s="1"/>
  <c r="I2255" i="115"/>
  <c r="K2255" i="115" s="1"/>
  <c r="E2255" i="115"/>
  <c r="F2255" i="115" s="1"/>
  <c r="G2255" i="115" s="1"/>
  <c r="H2255" i="115" s="1"/>
  <c r="K2254" i="115"/>
  <c r="I2254" i="115"/>
  <c r="E2254" i="115"/>
  <c r="F2254" i="115" s="1"/>
  <c r="G2254" i="115" s="1"/>
  <c r="A2255" i="115" s="1"/>
  <c r="I2253" i="115"/>
  <c r="K2253" i="115" s="1"/>
  <c r="E2253" i="115"/>
  <c r="F2253" i="115" s="1"/>
  <c r="G2253" i="115" s="1"/>
  <c r="I2252" i="115"/>
  <c r="K2252" i="115" s="1"/>
  <c r="E2252" i="115"/>
  <c r="F2252" i="115" s="1"/>
  <c r="G2252" i="115" s="1"/>
  <c r="I2251" i="115"/>
  <c r="K2251" i="115" s="1"/>
  <c r="E2251" i="115"/>
  <c r="F2251" i="115" s="1"/>
  <c r="G2251" i="115" s="1"/>
  <c r="H2251" i="115" s="1"/>
  <c r="I2250" i="115"/>
  <c r="K2250" i="115" s="1"/>
  <c r="E2250" i="115"/>
  <c r="F2250" i="115" s="1"/>
  <c r="G2250" i="115" s="1"/>
  <c r="I2249" i="115"/>
  <c r="K2249" i="115" s="1"/>
  <c r="E2249" i="115"/>
  <c r="F2249" i="115" s="1"/>
  <c r="G2249" i="115" s="1"/>
  <c r="I2248" i="115"/>
  <c r="K2248" i="115" s="1"/>
  <c r="E2248" i="115"/>
  <c r="F2248" i="115" s="1"/>
  <c r="G2248" i="115" s="1"/>
  <c r="H2248" i="115" s="1"/>
  <c r="I2247" i="115"/>
  <c r="K2247" i="115" s="1"/>
  <c r="E2247" i="115"/>
  <c r="F2247" i="115" s="1"/>
  <c r="G2247" i="115" s="1"/>
  <c r="H2247" i="115" s="1"/>
  <c r="I2246" i="115"/>
  <c r="K2246" i="115" s="1"/>
  <c r="E2246" i="115"/>
  <c r="F2246" i="115" s="1"/>
  <c r="G2246" i="115" s="1"/>
  <c r="I2245" i="115"/>
  <c r="K2245" i="115" s="1"/>
  <c r="E2245" i="115"/>
  <c r="F2245" i="115" s="1"/>
  <c r="G2245" i="115" s="1"/>
  <c r="I2244" i="115"/>
  <c r="K2244" i="115" s="1"/>
  <c r="E2244" i="115"/>
  <c r="F2244" i="115" s="1"/>
  <c r="G2244" i="115" s="1"/>
  <c r="I2243" i="115"/>
  <c r="K2243" i="115" s="1"/>
  <c r="E2243" i="115"/>
  <c r="F2243" i="115" s="1"/>
  <c r="G2243" i="115" s="1"/>
  <c r="H2243" i="115" s="1"/>
  <c r="I2242" i="115"/>
  <c r="K2242" i="115" s="1"/>
  <c r="E2242" i="115"/>
  <c r="F2242" i="115" s="1"/>
  <c r="G2242" i="115" s="1"/>
  <c r="H2242" i="115" s="1"/>
  <c r="I2241" i="115"/>
  <c r="K2241" i="115" s="1"/>
  <c r="E2241" i="115"/>
  <c r="F2241" i="115" s="1"/>
  <c r="G2241" i="115" s="1"/>
  <c r="I2240" i="115"/>
  <c r="K2240" i="115" s="1"/>
  <c r="F2240" i="115"/>
  <c r="G2240" i="115" s="1"/>
  <c r="H2240" i="115" s="1"/>
  <c r="E2240" i="115"/>
  <c r="I2239" i="115"/>
  <c r="K2239" i="115" s="1"/>
  <c r="E2239" i="115"/>
  <c r="F2239" i="115" s="1"/>
  <c r="G2239" i="115" s="1"/>
  <c r="H2239" i="115" s="1"/>
  <c r="I2238" i="115"/>
  <c r="K2238" i="115" s="1"/>
  <c r="E2238" i="115"/>
  <c r="F2238" i="115" s="1"/>
  <c r="G2238" i="115" s="1"/>
  <c r="H2238" i="115" s="1"/>
  <c r="I2237" i="115"/>
  <c r="K2237" i="115" s="1"/>
  <c r="E2237" i="115"/>
  <c r="F2237" i="115" s="1"/>
  <c r="G2237" i="115" s="1"/>
  <c r="A2238" i="115" s="1"/>
  <c r="I2236" i="115"/>
  <c r="K2236" i="115" s="1"/>
  <c r="E2236" i="115"/>
  <c r="F2236" i="115" s="1"/>
  <c r="G2236" i="115" s="1"/>
  <c r="I2235" i="115"/>
  <c r="K2235" i="115" s="1"/>
  <c r="E2235" i="115"/>
  <c r="F2235" i="115" s="1"/>
  <c r="G2235" i="115" s="1"/>
  <c r="I2234" i="115"/>
  <c r="K2234" i="115" s="1"/>
  <c r="F2234" i="115"/>
  <c r="G2234" i="115" s="1"/>
  <c r="E2234" i="115"/>
  <c r="I2233" i="115"/>
  <c r="K2233" i="115" s="1"/>
  <c r="E2233" i="115"/>
  <c r="F2233" i="115" s="1"/>
  <c r="G2233" i="115" s="1"/>
  <c r="I2232" i="115"/>
  <c r="K2232" i="115" s="1"/>
  <c r="E2232" i="115"/>
  <c r="F2232" i="115" s="1"/>
  <c r="G2232" i="115" s="1"/>
  <c r="I2231" i="115"/>
  <c r="K2231" i="115" s="1"/>
  <c r="E2231" i="115"/>
  <c r="F2231" i="115" s="1"/>
  <c r="G2231" i="115" s="1"/>
  <c r="H2231" i="115" s="1"/>
  <c r="I2230" i="115"/>
  <c r="K2230" i="115" s="1"/>
  <c r="E2230" i="115"/>
  <c r="F2230" i="115" s="1"/>
  <c r="G2230" i="115" s="1"/>
  <c r="I2229" i="115"/>
  <c r="K2229" i="115" s="1"/>
  <c r="E2229" i="115"/>
  <c r="F2229" i="115" s="1"/>
  <c r="G2229" i="115" s="1"/>
  <c r="I2228" i="115"/>
  <c r="K2228" i="115" s="1"/>
  <c r="E2228" i="115"/>
  <c r="F2228" i="115" s="1"/>
  <c r="G2228" i="115" s="1"/>
  <c r="I2227" i="115"/>
  <c r="K2227" i="115" s="1"/>
  <c r="E2227" i="115"/>
  <c r="F2227" i="115" s="1"/>
  <c r="G2227" i="115" s="1"/>
  <c r="H2227" i="115" s="1"/>
  <c r="I2226" i="115"/>
  <c r="K2226" i="115" s="1"/>
  <c r="E2226" i="115"/>
  <c r="F2226" i="115" s="1"/>
  <c r="G2226" i="115" s="1"/>
  <c r="I2225" i="115"/>
  <c r="K2225" i="115" s="1"/>
  <c r="E2225" i="115"/>
  <c r="F2225" i="115" s="1"/>
  <c r="G2225" i="115" s="1"/>
  <c r="I2224" i="115"/>
  <c r="K2224" i="115" s="1"/>
  <c r="E2224" i="115"/>
  <c r="F2224" i="115" s="1"/>
  <c r="G2224" i="115" s="1"/>
  <c r="I2223" i="115"/>
  <c r="K2223" i="115" s="1"/>
  <c r="E2223" i="115"/>
  <c r="F2223" i="115" s="1"/>
  <c r="G2223" i="115" s="1"/>
  <c r="I2222" i="115"/>
  <c r="K2222" i="115" s="1"/>
  <c r="E2222" i="115"/>
  <c r="F2222" i="115" s="1"/>
  <c r="G2222" i="115" s="1"/>
  <c r="I2221" i="115"/>
  <c r="K2221" i="115" s="1"/>
  <c r="E2221" i="115"/>
  <c r="F2221" i="115" s="1"/>
  <c r="G2221" i="115" s="1"/>
  <c r="I2220" i="115"/>
  <c r="K2220" i="115" s="1"/>
  <c r="E2220" i="115"/>
  <c r="F2220" i="115" s="1"/>
  <c r="G2220" i="115" s="1"/>
  <c r="I2219" i="115"/>
  <c r="K2219" i="115" s="1"/>
  <c r="E2219" i="115"/>
  <c r="F2219" i="115" s="1"/>
  <c r="G2219" i="115" s="1"/>
  <c r="K2218" i="115"/>
  <c r="I2218" i="115"/>
  <c r="E2218" i="115"/>
  <c r="F2218" i="115" s="1"/>
  <c r="G2218" i="115" s="1"/>
  <c r="I2217" i="115"/>
  <c r="K2217" i="115" s="1"/>
  <c r="E2217" i="115"/>
  <c r="F2217" i="115" s="1"/>
  <c r="G2217" i="115" s="1"/>
  <c r="H2217" i="115" s="1"/>
  <c r="I2216" i="115"/>
  <c r="K2216" i="115" s="1"/>
  <c r="E2216" i="115"/>
  <c r="F2216" i="115" s="1"/>
  <c r="G2216" i="115" s="1"/>
  <c r="I2215" i="115"/>
  <c r="K2215" i="115" s="1"/>
  <c r="E2215" i="115"/>
  <c r="F2215" i="115" s="1"/>
  <c r="G2215" i="115" s="1"/>
  <c r="I2214" i="115"/>
  <c r="K2214" i="115" s="1"/>
  <c r="E2214" i="115"/>
  <c r="F2214" i="115" s="1"/>
  <c r="G2214" i="115" s="1"/>
  <c r="K2213" i="115"/>
  <c r="I2213" i="115"/>
  <c r="E2213" i="115"/>
  <c r="F2213" i="115" s="1"/>
  <c r="G2213" i="115" s="1"/>
  <c r="I2212" i="115"/>
  <c r="K2212" i="115" s="1"/>
  <c r="E2212" i="115"/>
  <c r="F2212" i="115" s="1"/>
  <c r="G2212" i="115" s="1"/>
  <c r="I2211" i="115"/>
  <c r="K2211" i="115" s="1"/>
  <c r="E2211" i="115"/>
  <c r="F2211" i="115" s="1"/>
  <c r="G2211" i="115" s="1"/>
  <c r="I2210" i="115"/>
  <c r="K2210" i="115" s="1"/>
  <c r="E2210" i="115"/>
  <c r="F2210" i="115" s="1"/>
  <c r="G2210" i="115" s="1"/>
  <c r="I2209" i="115"/>
  <c r="K2209" i="115" s="1"/>
  <c r="F2209" i="115"/>
  <c r="G2209" i="115" s="1"/>
  <c r="H2209" i="115" s="1"/>
  <c r="E2209" i="115"/>
  <c r="I2208" i="115"/>
  <c r="K2208" i="115" s="1"/>
  <c r="F2208" i="115"/>
  <c r="G2208" i="115" s="1"/>
  <c r="E2208" i="115"/>
  <c r="I2207" i="115"/>
  <c r="K2207" i="115" s="1"/>
  <c r="E2207" i="115"/>
  <c r="F2207" i="115" s="1"/>
  <c r="G2207" i="115" s="1"/>
  <c r="I2206" i="115"/>
  <c r="K2206" i="115" s="1"/>
  <c r="E2206" i="115"/>
  <c r="F2206" i="115" s="1"/>
  <c r="G2206" i="115" s="1"/>
  <c r="K2205" i="115"/>
  <c r="I2205" i="115"/>
  <c r="E2205" i="115"/>
  <c r="F2205" i="115" s="1"/>
  <c r="G2205" i="115" s="1"/>
  <c r="I2204" i="115"/>
  <c r="K2204" i="115" s="1"/>
  <c r="E2204" i="115"/>
  <c r="F2204" i="115" s="1"/>
  <c r="G2204" i="115" s="1"/>
  <c r="I2203" i="115"/>
  <c r="K2203" i="115" s="1"/>
  <c r="E2203" i="115"/>
  <c r="F2203" i="115" s="1"/>
  <c r="G2203" i="115" s="1"/>
  <c r="I2202" i="115"/>
  <c r="K2202" i="115" s="1"/>
  <c r="E2202" i="115"/>
  <c r="F2202" i="115" s="1"/>
  <c r="G2202" i="115" s="1"/>
  <c r="I2201" i="115"/>
  <c r="K2201" i="115" s="1"/>
  <c r="F2201" i="115"/>
  <c r="G2201" i="115" s="1"/>
  <c r="H2201" i="115" s="1"/>
  <c r="E2201" i="115"/>
  <c r="I2200" i="115"/>
  <c r="K2200" i="115" s="1"/>
  <c r="F2200" i="115"/>
  <c r="G2200" i="115" s="1"/>
  <c r="E2200" i="115"/>
  <c r="I2199" i="115"/>
  <c r="K2199" i="115" s="1"/>
  <c r="E2199" i="115"/>
  <c r="F2199" i="115" s="1"/>
  <c r="G2199" i="115" s="1"/>
  <c r="I2198" i="115"/>
  <c r="K2198" i="115" s="1"/>
  <c r="E2198" i="115"/>
  <c r="F2198" i="115" s="1"/>
  <c r="G2198" i="115" s="1"/>
  <c r="I2197" i="115"/>
  <c r="K2197" i="115" s="1"/>
  <c r="E2197" i="115"/>
  <c r="F2197" i="115" s="1"/>
  <c r="G2197" i="115" s="1"/>
  <c r="I2196" i="115"/>
  <c r="K2196" i="115" s="1"/>
  <c r="E2196" i="115"/>
  <c r="F2196" i="115" s="1"/>
  <c r="G2196" i="115" s="1"/>
  <c r="I2195" i="115"/>
  <c r="K2195" i="115" s="1"/>
  <c r="F2195" i="115"/>
  <c r="G2195" i="115" s="1"/>
  <c r="E2195" i="115"/>
  <c r="I2194" i="115"/>
  <c r="K2194" i="115" s="1"/>
  <c r="E2194" i="115"/>
  <c r="F2194" i="115" s="1"/>
  <c r="G2194" i="115" s="1"/>
  <c r="I2193" i="115"/>
  <c r="K2193" i="115" s="1"/>
  <c r="E2193" i="115"/>
  <c r="F2193" i="115" s="1"/>
  <c r="G2193" i="115" s="1"/>
  <c r="I2192" i="115"/>
  <c r="K2192" i="115" s="1"/>
  <c r="E2192" i="115"/>
  <c r="F2192" i="115" s="1"/>
  <c r="G2192" i="115" s="1"/>
  <c r="I2191" i="115"/>
  <c r="K2191" i="115" s="1"/>
  <c r="E2191" i="115"/>
  <c r="F2191" i="115" s="1"/>
  <c r="G2191" i="115" s="1"/>
  <c r="I2190" i="115"/>
  <c r="K2190" i="115" s="1"/>
  <c r="F2190" i="115"/>
  <c r="G2190" i="115" s="1"/>
  <c r="E2190" i="115"/>
  <c r="I2189" i="115"/>
  <c r="K2189" i="115" s="1"/>
  <c r="E2189" i="115"/>
  <c r="F2189" i="115" s="1"/>
  <c r="G2189" i="115" s="1"/>
  <c r="I2188" i="115"/>
  <c r="K2188" i="115" s="1"/>
  <c r="E2188" i="115"/>
  <c r="F2188" i="115" s="1"/>
  <c r="G2188" i="115" s="1"/>
  <c r="I2187" i="115"/>
  <c r="K2187" i="115" s="1"/>
  <c r="E2187" i="115"/>
  <c r="F2187" i="115" s="1"/>
  <c r="G2187" i="115" s="1"/>
  <c r="I2186" i="115"/>
  <c r="K2186" i="115" s="1"/>
  <c r="E2186" i="115"/>
  <c r="F2186" i="115" s="1"/>
  <c r="G2186" i="115" s="1"/>
  <c r="I2185" i="115"/>
  <c r="K2185" i="115" s="1"/>
  <c r="F2185" i="115"/>
  <c r="G2185" i="115" s="1"/>
  <c r="E2185" i="115"/>
  <c r="I2184" i="115"/>
  <c r="K2184" i="115" s="1"/>
  <c r="E2184" i="115"/>
  <c r="F2184" i="115" s="1"/>
  <c r="G2184" i="115" s="1"/>
  <c r="I2183" i="115"/>
  <c r="K2183" i="115" s="1"/>
  <c r="E2183" i="115"/>
  <c r="F2183" i="115" s="1"/>
  <c r="G2183" i="115" s="1"/>
  <c r="I2182" i="115"/>
  <c r="K2182" i="115" s="1"/>
  <c r="E2182" i="115"/>
  <c r="F2182" i="115" s="1"/>
  <c r="G2182" i="115" s="1"/>
  <c r="I2181" i="115"/>
  <c r="K2181" i="115" s="1"/>
  <c r="E2181" i="115"/>
  <c r="F2181" i="115" s="1"/>
  <c r="G2181" i="115" s="1"/>
  <c r="I2180" i="115"/>
  <c r="K2180" i="115" s="1"/>
  <c r="E2180" i="115"/>
  <c r="F2180" i="115" s="1"/>
  <c r="G2180" i="115" s="1"/>
  <c r="I2179" i="115"/>
  <c r="K2179" i="115" s="1"/>
  <c r="E2179" i="115"/>
  <c r="F2179" i="115" s="1"/>
  <c r="G2179" i="115" s="1"/>
  <c r="I2178" i="115"/>
  <c r="K2178" i="115" s="1"/>
  <c r="E2178" i="115"/>
  <c r="F2178" i="115" s="1"/>
  <c r="G2178" i="115" s="1"/>
  <c r="I2177" i="115"/>
  <c r="K2177" i="115" s="1"/>
  <c r="E2177" i="115"/>
  <c r="F2177" i="115" s="1"/>
  <c r="G2177" i="115" s="1"/>
  <c r="I2176" i="115"/>
  <c r="K2176" i="115" s="1"/>
  <c r="E2176" i="115"/>
  <c r="F2176" i="115" s="1"/>
  <c r="G2176" i="115" s="1"/>
  <c r="K2175" i="115"/>
  <c r="I2175" i="115"/>
  <c r="E2175" i="115"/>
  <c r="F2175" i="115" s="1"/>
  <c r="G2175" i="115" s="1"/>
  <c r="I2174" i="115"/>
  <c r="K2174" i="115" s="1"/>
  <c r="E2174" i="115"/>
  <c r="F2174" i="115" s="1"/>
  <c r="G2174" i="115" s="1"/>
  <c r="K2173" i="115"/>
  <c r="I2173" i="115"/>
  <c r="E2173" i="115"/>
  <c r="F2173" i="115" s="1"/>
  <c r="G2173" i="115" s="1"/>
  <c r="I2172" i="115"/>
  <c r="K2172" i="115" s="1"/>
  <c r="E2172" i="115"/>
  <c r="F2172" i="115" s="1"/>
  <c r="G2172" i="115" s="1"/>
  <c r="I2171" i="115"/>
  <c r="K2171" i="115" s="1"/>
  <c r="E2171" i="115"/>
  <c r="F2171" i="115" s="1"/>
  <c r="G2171" i="115" s="1"/>
  <c r="I2170" i="115"/>
  <c r="K2170" i="115" s="1"/>
  <c r="E2170" i="115"/>
  <c r="F2170" i="115" s="1"/>
  <c r="G2170" i="115" s="1"/>
  <c r="I2169" i="115"/>
  <c r="K2169" i="115" s="1"/>
  <c r="E2169" i="115"/>
  <c r="F2169" i="115" s="1"/>
  <c r="G2169" i="115" s="1"/>
  <c r="I2168" i="115"/>
  <c r="K2168" i="115" s="1"/>
  <c r="E2168" i="115"/>
  <c r="F2168" i="115" s="1"/>
  <c r="G2168" i="115" s="1"/>
  <c r="I2167" i="115"/>
  <c r="K2167" i="115" s="1"/>
  <c r="E2167" i="115"/>
  <c r="F2167" i="115" s="1"/>
  <c r="G2167" i="115" s="1"/>
  <c r="I2166" i="115"/>
  <c r="K2166" i="115" s="1"/>
  <c r="E2166" i="115"/>
  <c r="F2166" i="115" s="1"/>
  <c r="G2166" i="115" s="1"/>
  <c r="I2165" i="115"/>
  <c r="K2165" i="115" s="1"/>
  <c r="E2165" i="115"/>
  <c r="F2165" i="115" s="1"/>
  <c r="G2165" i="115" s="1"/>
  <c r="I2164" i="115"/>
  <c r="K2164" i="115" s="1"/>
  <c r="E2164" i="115"/>
  <c r="F2164" i="115" s="1"/>
  <c r="G2164" i="115" s="1"/>
  <c r="I2163" i="115"/>
  <c r="K2163" i="115" s="1"/>
  <c r="E2163" i="115"/>
  <c r="F2163" i="115" s="1"/>
  <c r="G2163" i="115" s="1"/>
  <c r="I2162" i="115"/>
  <c r="K2162" i="115" s="1"/>
  <c r="E2162" i="115"/>
  <c r="F2162" i="115" s="1"/>
  <c r="G2162" i="115" s="1"/>
  <c r="I2161" i="115"/>
  <c r="K2161" i="115" s="1"/>
  <c r="E2161" i="115"/>
  <c r="F2161" i="115" s="1"/>
  <c r="G2161" i="115" s="1"/>
  <c r="I2160" i="115"/>
  <c r="K2160" i="115" s="1"/>
  <c r="E2160" i="115"/>
  <c r="F2160" i="115" s="1"/>
  <c r="G2160" i="115" s="1"/>
  <c r="I2159" i="115"/>
  <c r="K2159" i="115" s="1"/>
  <c r="E2159" i="115"/>
  <c r="F2159" i="115" s="1"/>
  <c r="G2159" i="115" s="1"/>
  <c r="I2158" i="115"/>
  <c r="K2158" i="115" s="1"/>
  <c r="E2158" i="115"/>
  <c r="F2158" i="115" s="1"/>
  <c r="G2158" i="115" s="1"/>
  <c r="I2157" i="115"/>
  <c r="K2157" i="115" s="1"/>
  <c r="E2157" i="115"/>
  <c r="F2157" i="115" s="1"/>
  <c r="G2157" i="115" s="1"/>
  <c r="I2156" i="115"/>
  <c r="K2156" i="115" s="1"/>
  <c r="E2156" i="115"/>
  <c r="F2156" i="115" s="1"/>
  <c r="G2156" i="115" s="1"/>
  <c r="I2155" i="115"/>
  <c r="K2155" i="115" s="1"/>
  <c r="E2155" i="115"/>
  <c r="F2155" i="115" s="1"/>
  <c r="G2155" i="115" s="1"/>
  <c r="I2154" i="115"/>
  <c r="K2154" i="115" s="1"/>
  <c r="E2154" i="115"/>
  <c r="F2154" i="115" s="1"/>
  <c r="G2154" i="115" s="1"/>
  <c r="I2153" i="115"/>
  <c r="K2153" i="115" s="1"/>
  <c r="F2153" i="115"/>
  <c r="G2153" i="115" s="1"/>
  <c r="E2153" i="115"/>
  <c r="I2152" i="115"/>
  <c r="K2152" i="115" s="1"/>
  <c r="E2152" i="115"/>
  <c r="F2152" i="115" s="1"/>
  <c r="G2152" i="115" s="1"/>
  <c r="I2151" i="115"/>
  <c r="K2151" i="115" s="1"/>
  <c r="E2151" i="115"/>
  <c r="F2151" i="115" s="1"/>
  <c r="G2151" i="115" s="1"/>
  <c r="I2150" i="115"/>
  <c r="K2150" i="115" s="1"/>
  <c r="E2150" i="115"/>
  <c r="F2150" i="115" s="1"/>
  <c r="G2150" i="115" s="1"/>
  <c r="I2149" i="115"/>
  <c r="K2149" i="115" s="1"/>
  <c r="E2149" i="115"/>
  <c r="F2149" i="115" s="1"/>
  <c r="G2149" i="115" s="1"/>
  <c r="I2148" i="115"/>
  <c r="K2148" i="115" s="1"/>
  <c r="E2148" i="115"/>
  <c r="F2148" i="115" s="1"/>
  <c r="G2148" i="115" s="1"/>
  <c r="I2147" i="115"/>
  <c r="K2147" i="115" s="1"/>
  <c r="E2147" i="115"/>
  <c r="F2147" i="115" s="1"/>
  <c r="G2147" i="115" s="1"/>
  <c r="I2146" i="115"/>
  <c r="K2146" i="115" s="1"/>
  <c r="E2146" i="115"/>
  <c r="F2146" i="115" s="1"/>
  <c r="G2146" i="115" s="1"/>
  <c r="I2145" i="115"/>
  <c r="K2145" i="115" s="1"/>
  <c r="E2145" i="115"/>
  <c r="F2145" i="115" s="1"/>
  <c r="G2145" i="115" s="1"/>
  <c r="I2144" i="115"/>
  <c r="K2144" i="115" s="1"/>
  <c r="E2144" i="115"/>
  <c r="F2144" i="115" s="1"/>
  <c r="G2144" i="115" s="1"/>
  <c r="I2143" i="115"/>
  <c r="K2143" i="115" s="1"/>
  <c r="E2143" i="115"/>
  <c r="F2143" i="115" s="1"/>
  <c r="G2143" i="115" s="1"/>
  <c r="I2142" i="115"/>
  <c r="K2142" i="115" s="1"/>
  <c r="E2142" i="115"/>
  <c r="F2142" i="115" s="1"/>
  <c r="G2142" i="115" s="1"/>
  <c r="I2141" i="115"/>
  <c r="K2141" i="115" s="1"/>
  <c r="E2141" i="115"/>
  <c r="F2141" i="115" s="1"/>
  <c r="G2141" i="115" s="1"/>
  <c r="I2140" i="115"/>
  <c r="K2140" i="115" s="1"/>
  <c r="E2140" i="115"/>
  <c r="F2140" i="115" s="1"/>
  <c r="G2140" i="115" s="1"/>
  <c r="I2139" i="115"/>
  <c r="K2139" i="115" s="1"/>
  <c r="E2139" i="115"/>
  <c r="F2139" i="115" s="1"/>
  <c r="G2139" i="115" s="1"/>
  <c r="H2139" i="115" s="1"/>
  <c r="I2138" i="115"/>
  <c r="K2138" i="115" s="1"/>
  <c r="E2138" i="115"/>
  <c r="F2138" i="115" s="1"/>
  <c r="G2138" i="115" s="1"/>
  <c r="K2137" i="115"/>
  <c r="I2137" i="115"/>
  <c r="E2137" i="115"/>
  <c r="F2137" i="115" s="1"/>
  <c r="G2137" i="115" s="1"/>
  <c r="I2136" i="115"/>
  <c r="K2136" i="115" s="1"/>
  <c r="E2136" i="115"/>
  <c r="F2136" i="115" s="1"/>
  <c r="G2136" i="115" s="1"/>
  <c r="K2135" i="115"/>
  <c r="I2135" i="115"/>
  <c r="E2135" i="115"/>
  <c r="F2135" i="115" s="1"/>
  <c r="G2135" i="115" s="1"/>
  <c r="H2135" i="115" s="1"/>
  <c r="I2134" i="115"/>
  <c r="K2134" i="115" s="1"/>
  <c r="E2134" i="115"/>
  <c r="F2134" i="115" s="1"/>
  <c r="G2134" i="115" s="1"/>
  <c r="I2133" i="115"/>
  <c r="K2133" i="115" s="1"/>
  <c r="E2133" i="115"/>
  <c r="F2133" i="115" s="1"/>
  <c r="G2133" i="115" s="1"/>
  <c r="I2132" i="115"/>
  <c r="K2132" i="115" s="1"/>
  <c r="E2132" i="115"/>
  <c r="F2132" i="115" s="1"/>
  <c r="G2132" i="115" s="1"/>
  <c r="I2131" i="115"/>
  <c r="K2131" i="115" s="1"/>
  <c r="E2131" i="115"/>
  <c r="F2131" i="115" s="1"/>
  <c r="G2131" i="115" s="1"/>
  <c r="H2131" i="115" s="1"/>
  <c r="I2130" i="115"/>
  <c r="K2130" i="115" s="1"/>
  <c r="E2130" i="115"/>
  <c r="F2130" i="115" s="1"/>
  <c r="G2130" i="115" s="1"/>
  <c r="I2129" i="115"/>
  <c r="K2129" i="115" s="1"/>
  <c r="F2129" i="115"/>
  <c r="G2129" i="115" s="1"/>
  <c r="E2129" i="115"/>
  <c r="I2128" i="115"/>
  <c r="K2128" i="115" s="1"/>
  <c r="E2128" i="115"/>
  <c r="F2128" i="115" s="1"/>
  <c r="G2128" i="115" s="1"/>
  <c r="I2127" i="115"/>
  <c r="K2127" i="115" s="1"/>
  <c r="E2127" i="115"/>
  <c r="F2127" i="115" s="1"/>
  <c r="G2127" i="115" s="1"/>
  <c r="I2126" i="115"/>
  <c r="K2126" i="115" s="1"/>
  <c r="E2126" i="115"/>
  <c r="F2126" i="115" s="1"/>
  <c r="G2126" i="115" s="1"/>
  <c r="I2125" i="115"/>
  <c r="K2125" i="115" s="1"/>
  <c r="F2125" i="115"/>
  <c r="G2125" i="115" s="1"/>
  <c r="E2125" i="115"/>
  <c r="I2124" i="115"/>
  <c r="K2124" i="115" s="1"/>
  <c r="E2124" i="115"/>
  <c r="F2124" i="115" s="1"/>
  <c r="G2124" i="115" s="1"/>
  <c r="I2123" i="115"/>
  <c r="K2123" i="115" s="1"/>
  <c r="E2123" i="115"/>
  <c r="F2123" i="115" s="1"/>
  <c r="G2123" i="115" s="1"/>
  <c r="H2123" i="115" s="1"/>
  <c r="I2122" i="115"/>
  <c r="K2122" i="115" s="1"/>
  <c r="E2122" i="115"/>
  <c r="F2122" i="115" s="1"/>
  <c r="G2122" i="115" s="1"/>
  <c r="I2121" i="115"/>
  <c r="K2121" i="115" s="1"/>
  <c r="E2121" i="115"/>
  <c r="F2121" i="115" s="1"/>
  <c r="G2121" i="115" s="1"/>
  <c r="I2120" i="115"/>
  <c r="K2120" i="115" s="1"/>
  <c r="E2120" i="115"/>
  <c r="F2120" i="115" s="1"/>
  <c r="G2120" i="115" s="1"/>
  <c r="I2119" i="115"/>
  <c r="K2119" i="115" s="1"/>
  <c r="E2119" i="115"/>
  <c r="F2119" i="115" s="1"/>
  <c r="G2119" i="115" s="1"/>
  <c r="I2118" i="115"/>
  <c r="K2118" i="115" s="1"/>
  <c r="E2118" i="115"/>
  <c r="F2118" i="115" s="1"/>
  <c r="G2118" i="115" s="1"/>
  <c r="I2117" i="115"/>
  <c r="K2117" i="115" s="1"/>
  <c r="E2117" i="115"/>
  <c r="F2117" i="115" s="1"/>
  <c r="G2117" i="115" s="1"/>
  <c r="I2116" i="115"/>
  <c r="K2116" i="115" s="1"/>
  <c r="E2116" i="115"/>
  <c r="F2116" i="115" s="1"/>
  <c r="G2116" i="115" s="1"/>
  <c r="I2115" i="115"/>
  <c r="K2115" i="115" s="1"/>
  <c r="E2115" i="115"/>
  <c r="F2115" i="115" s="1"/>
  <c r="G2115" i="115" s="1"/>
  <c r="H2115" i="115" s="1"/>
  <c r="I2114" i="115"/>
  <c r="K2114" i="115" s="1"/>
  <c r="E2114" i="115"/>
  <c r="F2114" i="115" s="1"/>
  <c r="G2114" i="115" s="1"/>
  <c r="K2113" i="115"/>
  <c r="I2113" i="115"/>
  <c r="E2113" i="115"/>
  <c r="F2113" i="115" s="1"/>
  <c r="G2113" i="115" s="1"/>
  <c r="I2112" i="115"/>
  <c r="K2112" i="115" s="1"/>
  <c r="E2112" i="115"/>
  <c r="F2112" i="115" s="1"/>
  <c r="G2112" i="115" s="1"/>
  <c r="I2111" i="115"/>
  <c r="K2111" i="115" s="1"/>
  <c r="E2111" i="115"/>
  <c r="F2111" i="115" s="1"/>
  <c r="G2111" i="115" s="1"/>
  <c r="I2110" i="115"/>
  <c r="K2110" i="115" s="1"/>
  <c r="E2110" i="115"/>
  <c r="F2110" i="115" s="1"/>
  <c r="G2110" i="115" s="1"/>
  <c r="K2109" i="115"/>
  <c r="I2109" i="115"/>
  <c r="E2109" i="115"/>
  <c r="F2109" i="115" s="1"/>
  <c r="G2109" i="115" s="1"/>
  <c r="I2108" i="115"/>
  <c r="K2108" i="115" s="1"/>
  <c r="E2108" i="115"/>
  <c r="F2108" i="115" s="1"/>
  <c r="G2108" i="115" s="1"/>
  <c r="H2108" i="115" s="1"/>
  <c r="I2107" i="115"/>
  <c r="K2107" i="115" s="1"/>
  <c r="E2107" i="115"/>
  <c r="F2107" i="115" s="1"/>
  <c r="G2107" i="115" s="1"/>
  <c r="H2107" i="115" s="1"/>
  <c r="I2106" i="115"/>
  <c r="K2106" i="115" s="1"/>
  <c r="E2106" i="115"/>
  <c r="F2106" i="115" s="1"/>
  <c r="G2106" i="115" s="1"/>
  <c r="I2105" i="115"/>
  <c r="K2105" i="115" s="1"/>
  <c r="E2105" i="115"/>
  <c r="F2105" i="115" s="1"/>
  <c r="G2105" i="115" s="1"/>
  <c r="I2104" i="115"/>
  <c r="K2104" i="115" s="1"/>
  <c r="E2104" i="115"/>
  <c r="F2104" i="115" s="1"/>
  <c r="G2104" i="115" s="1"/>
  <c r="I2103" i="115"/>
  <c r="K2103" i="115" s="1"/>
  <c r="E2103" i="115"/>
  <c r="F2103" i="115" s="1"/>
  <c r="G2103" i="115" s="1"/>
  <c r="I2102" i="115"/>
  <c r="K2102" i="115" s="1"/>
  <c r="E2102" i="115"/>
  <c r="F2102" i="115" s="1"/>
  <c r="G2102" i="115" s="1"/>
  <c r="I2101" i="115"/>
  <c r="K2101" i="115" s="1"/>
  <c r="E2101" i="115"/>
  <c r="F2101" i="115" s="1"/>
  <c r="G2101" i="115" s="1"/>
  <c r="I2100" i="115"/>
  <c r="K2100" i="115" s="1"/>
  <c r="E2100" i="115"/>
  <c r="F2100" i="115" s="1"/>
  <c r="G2100" i="115" s="1"/>
  <c r="H2100" i="115" s="1"/>
  <c r="I2099" i="115"/>
  <c r="K2099" i="115" s="1"/>
  <c r="E2099" i="115"/>
  <c r="F2099" i="115" s="1"/>
  <c r="G2099" i="115" s="1"/>
  <c r="H2099" i="115" s="1"/>
  <c r="I2098" i="115"/>
  <c r="K2098" i="115" s="1"/>
  <c r="E2098" i="115"/>
  <c r="F2098" i="115" s="1"/>
  <c r="G2098" i="115" s="1"/>
  <c r="I2097" i="115"/>
  <c r="K2097" i="115" s="1"/>
  <c r="F2097" i="115"/>
  <c r="G2097" i="115" s="1"/>
  <c r="E2097" i="115"/>
  <c r="I2096" i="115"/>
  <c r="K2096" i="115" s="1"/>
  <c r="E2096" i="115"/>
  <c r="F2096" i="115" s="1"/>
  <c r="G2096" i="115" s="1"/>
  <c r="H2096" i="115" s="1"/>
  <c r="K2095" i="115"/>
  <c r="I2095" i="115"/>
  <c r="E2095" i="115"/>
  <c r="F2095" i="115" s="1"/>
  <c r="G2095" i="115" s="1"/>
  <c r="I2094" i="115"/>
  <c r="K2094" i="115" s="1"/>
  <c r="E2094" i="115"/>
  <c r="F2094" i="115" s="1"/>
  <c r="G2094" i="115" s="1"/>
  <c r="I2093" i="115"/>
  <c r="K2093" i="115" s="1"/>
  <c r="E2093" i="115"/>
  <c r="F2093" i="115" s="1"/>
  <c r="G2093" i="115" s="1"/>
  <c r="I2092" i="115"/>
  <c r="K2092" i="115" s="1"/>
  <c r="E2092" i="115"/>
  <c r="F2092" i="115" s="1"/>
  <c r="G2092" i="115" s="1"/>
  <c r="H2092" i="115" s="1"/>
  <c r="I2091" i="115"/>
  <c r="K2091" i="115" s="1"/>
  <c r="E2091" i="115"/>
  <c r="F2091" i="115" s="1"/>
  <c r="G2091" i="115" s="1"/>
  <c r="H2091" i="115" s="1"/>
  <c r="K2090" i="115"/>
  <c r="I2090" i="115"/>
  <c r="E2090" i="115"/>
  <c r="F2090" i="115" s="1"/>
  <c r="G2090" i="115" s="1"/>
  <c r="I2089" i="115"/>
  <c r="K2089" i="115" s="1"/>
  <c r="F2089" i="115"/>
  <c r="G2089" i="115" s="1"/>
  <c r="E2089" i="115"/>
  <c r="I2088" i="115"/>
  <c r="K2088" i="115" s="1"/>
  <c r="E2088" i="115"/>
  <c r="F2088" i="115" s="1"/>
  <c r="G2088" i="115" s="1"/>
  <c r="H2088" i="115" s="1"/>
  <c r="I2087" i="115"/>
  <c r="K2087" i="115" s="1"/>
  <c r="E2087" i="115"/>
  <c r="F2087" i="115" s="1"/>
  <c r="G2087" i="115" s="1"/>
  <c r="I2086" i="115"/>
  <c r="K2086" i="115" s="1"/>
  <c r="E2086" i="115"/>
  <c r="F2086" i="115" s="1"/>
  <c r="G2086" i="115" s="1"/>
  <c r="I2085" i="115"/>
  <c r="K2085" i="115" s="1"/>
  <c r="E2085" i="115"/>
  <c r="F2085" i="115" s="1"/>
  <c r="G2085" i="115" s="1"/>
  <c r="I2084" i="115"/>
  <c r="K2084" i="115" s="1"/>
  <c r="E2084" i="115"/>
  <c r="F2084" i="115" s="1"/>
  <c r="G2084" i="115" s="1"/>
  <c r="H2084" i="115" s="1"/>
  <c r="I2083" i="115"/>
  <c r="K2083" i="115" s="1"/>
  <c r="E2083" i="115"/>
  <c r="F2083" i="115" s="1"/>
  <c r="G2083" i="115" s="1"/>
  <c r="H2083" i="115" s="1"/>
  <c r="I2082" i="115"/>
  <c r="K2082" i="115" s="1"/>
  <c r="E2082" i="115"/>
  <c r="F2082" i="115" s="1"/>
  <c r="G2082" i="115" s="1"/>
  <c r="I2081" i="115"/>
  <c r="K2081" i="115" s="1"/>
  <c r="E2081" i="115"/>
  <c r="F2081" i="115" s="1"/>
  <c r="G2081" i="115" s="1"/>
  <c r="I2080" i="115"/>
  <c r="K2080" i="115" s="1"/>
  <c r="E2080" i="115"/>
  <c r="F2080" i="115" s="1"/>
  <c r="G2080" i="115" s="1"/>
  <c r="I2079" i="115"/>
  <c r="K2079" i="115" s="1"/>
  <c r="E2079" i="115"/>
  <c r="F2079" i="115" s="1"/>
  <c r="G2079" i="115" s="1"/>
  <c r="H2079" i="115" s="1"/>
  <c r="I2078" i="115"/>
  <c r="K2078" i="115" s="1"/>
  <c r="E2078" i="115"/>
  <c r="F2078" i="115" s="1"/>
  <c r="G2078" i="115" s="1"/>
  <c r="I2077" i="115"/>
  <c r="K2077" i="115" s="1"/>
  <c r="E2077" i="115"/>
  <c r="F2077" i="115" s="1"/>
  <c r="G2077" i="115" s="1"/>
  <c r="I2076" i="115"/>
  <c r="K2076" i="115" s="1"/>
  <c r="E2076" i="115"/>
  <c r="F2076" i="115" s="1"/>
  <c r="G2076" i="115" s="1"/>
  <c r="H2076" i="115" s="1"/>
  <c r="I2075" i="115"/>
  <c r="K2075" i="115" s="1"/>
  <c r="F2075" i="115"/>
  <c r="G2075" i="115" s="1"/>
  <c r="H2075" i="115" s="1"/>
  <c r="E2075" i="115"/>
  <c r="I2074" i="115"/>
  <c r="K2074" i="115" s="1"/>
  <c r="E2074" i="115"/>
  <c r="F2074" i="115" s="1"/>
  <c r="G2074" i="115" s="1"/>
  <c r="I2073" i="115"/>
  <c r="K2073" i="115" s="1"/>
  <c r="E2073" i="115"/>
  <c r="F2073" i="115" s="1"/>
  <c r="G2073" i="115" s="1"/>
  <c r="I2072" i="115"/>
  <c r="K2072" i="115" s="1"/>
  <c r="E2072" i="115"/>
  <c r="F2072" i="115" s="1"/>
  <c r="G2072" i="115" s="1"/>
  <c r="I2071" i="115"/>
  <c r="K2071" i="115" s="1"/>
  <c r="E2071" i="115"/>
  <c r="F2071" i="115" s="1"/>
  <c r="G2071" i="115" s="1"/>
  <c r="I2070" i="115"/>
  <c r="K2070" i="115" s="1"/>
  <c r="E2070" i="115"/>
  <c r="F2070" i="115" s="1"/>
  <c r="G2070" i="115" s="1"/>
  <c r="K2069" i="115"/>
  <c r="I2069" i="115"/>
  <c r="E2069" i="115"/>
  <c r="F2069" i="115" s="1"/>
  <c r="G2069" i="115" s="1"/>
  <c r="I2068" i="115"/>
  <c r="K2068" i="115" s="1"/>
  <c r="E2068" i="115"/>
  <c r="F2068" i="115" s="1"/>
  <c r="G2068" i="115" s="1"/>
  <c r="H2068" i="115" s="1"/>
  <c r="I2067" i="115"/>
  <c r="K2067" i="115" s="1"/>
  <c r="E2067" i="115"/>
  <c r="F2067" i="115" s="1"/>
  <c r="G2067" i="115" s="1"/>
  <c r="H2067" i="115" s="1"/>
  <c r="I2066" i="115"/>
  <c r="K2066" i="115" s="1"/>
  <c r="E2066" i="115"/>
  <c r="F2066" i="115" s="1"/>
  <c r="G2066" i="115" s="1"/>
  <c r="I2065" i="115"/>
  <c r="K2065" i="115" s="1"/>
  <c r="F2065" i="115"/>
  <c r="G2065" i="115" s="1"/>
  <c r="H2065" i="115" s="1"/>
  <c r="E2065" i="115"/>
  <c r="I2064" i="115"/>
  <c r="K2064" i="115" s="1"/>
  <c r="E2064" i="115"/>
  <c r="F2064" i="115" s="1"/>
  <c r="G2064" i="115" s="1"/>
  <c r="I2063" i="115"/>
  <c r="K2063" i="115" s="1"/>
  <c r="E2063" i="115"/>
  <c r="F2063" i="115" s="1"/>
  <c r="G2063" i="115" s="1"/>
  <c r="H2063" i="115" s="1"/>
  <c r="I2062" i="115"/>
  <c r="K2062" i="115" s="1"/>
  <c r="E2062" i="115"/>
  <c r="F2062" i="115" s="1"/>
  <c r="G2062" i="115" s="1"/>
  <c r="K2061" i="115"/>
  <c r="I2061" i="115"/>
  <c r="E2061" i="115"/>
  <c r="F2061" i="115" s="1"/>
  <c r="G2061" i="115" s="1"/>
  <c r="I2060" i="115"/>
  <c r="K2060" i="115" s="1"/>
  <c r="E2060" i="115"/>
  <c r="F2060" i="115" s="1"/>
  <c r="G2060" i="115" s="1"/>
  <c r="I2059" i="115"/>
  <c r="K2059" i="115" s="1"/>
  <c r="E2059" i="115"/>
  <c r="F2059" i="115" s="1"/>
  <c r="G2059" i="115" s="1"/>
  <c r="H2059" i="115" s="1"/>
  <c r="I2058" i="115"/>
  <c r="K2058" i="115" s="1"/>
  <c r="E2058" i="115"/>
  <c r="F2058" i="115" s="1"/>
  <c r="G2058" i="115" s="1"/>
  <c r="I2057" i="115"/>
  <c r="K2057" i="115" s="1"/>
  <c r="E2057" i="115"/>
  <c r="F2057" i="115" s="1"/>
  <c r="G2057" i="115" s="1"/>
  <c r="H2057" i="115" s="1"/>
  <c r="I2056" i="115"/>
  <c r="K2056" i="115" s="1"/>
  <c r="E2056" i="115"/>
  <c r="F2056" i="115" s="1"/>
  <c r="G2056" i="115" s="1"/>
  <c r="I2055" i="115"/>
  <c r="K2055" i="115" s="1"/>
  <c r="E2055" i="115"/>
  <c r="F2055" i="115" s="1"/>
  <c r="G2055" i="115" s="1"/>
  <c r="I2054" i="115"/>
  <c r="K2054" i="115" s="1"/>
  <c r="E2054" i="115"/>
  <c r="F2054" i="115" s="1"/>
  <c r="G2054" i="115" s="1"/>
  <c r="I2053" i="115"/>
  <c r="K2053" i="115" s="1"/>
  <c r="E2053" i="115"/>
  <c r="F2053" i="115" s="1"/>
  <c r="G2053" i="115" s="1"/>
  <c r="I2052" i="115"/>
  <c r="K2052" i="115" s="1"/>
  <c r="E2052" i="115"/>
  <c r="F2052" i="115" s="1"/>
  <c r="G2052" i="115" s="1"/>
  <c r="H2052" i="115" s="1"/>
  <c r="I2051" i="115"/>
  <c r="K2051" i="115" s="1"/>
  <c r="E2051" i="115"/>
  <c r="F2051" i="115" s="1"/>
  <c r="G2051" i="115" s="1"/>
  <c r="H2051" i="115" s="1"/>
  <c r="I2050" i="115"/>
  <c r="K2050" i="115" s="1"/>
  <c r="E2050" i="115"/>
  <c r="F2050" i="115" s="1"/>
  <c r="G2050" i="115" s="1"/>
  <c r="I2049" i="115"/>
  <c r="K2049" i="115" s="1"/>
  <c r="E2049" i="115"/>
  <c r="F2049" i="115" s="1"/>
  <c r="G2049" i="115" s="1"/>
  <c r="I2048" i="115"/>
  <c r="K2048" i="115" s="1"/>
  <c r="E2048" i="115"/>
  <c r="F2048" i="115" s="1"/>
  <c r="G2048" i="115" s="1"/>
  <c r="H2048" i="115" s="1"/>
  <c r="I2047" i="115"/>
  <c r="K2047" i="115" s="1"/>
  <c r="E2047" i="115"/>
  <c r="F2047" i="115" s="1"/>
  <c r="G2047" i="115" s="1"/>
  <c r="I2046" i="115"/>
  <c r="K2046" i="115" s="1"/>
  <c r="E2046" i="115"/>
  <c r="F2046" i="115" s="1"/>
  <c r="G2046" i="115" s="1"/>
  <c r="K2045" i="115"/>
  <c r="I2045" i="115"/>
  <c r="E2045" i="115"/>
  <c r="F2045" i="115" s="1"/>
  <c r="G2045" i="115" s="1"/>
  <c r="I2044" i="115"/>
  <c r="K2044" i="115" s="1"/>
  <c r="E2044" i="115"/>
  <c r="F2044" i="115" s="1"/>
  <c r="G2044" i="115" s="1"/>
  <c r="I2043" i="115"/>
  <c r="K2043" i="115" s="1"/>
  <c r="E2043" i="115"/>
  <c r="F2043" i="115" s="1"/>
  <c r="G2043" i="115" s="1"/>
  <c r="H2043" i="115" s="1"/>
  <c r="I2042" i="115"/>
  <c r="K2042" i="115" s="1"/>
  <c r="E2042" i="115"/>
  <c r="F2042" i="115" s="1"/>
  <c r="G2042" i="115" s="1"/>
  <c r="K2041" i="115"/>
  <c r="I2041" i="115"/>
  <c r="E2041" i="115"/>
  <c r="F2041" i="115" s="1"/>
  <c r="G2041" i="115" s="1"/>
  <c r="H2041" i="115" s="1"/>
  <c r="I2040" i="115"/>
  <c r="K2040" i="115" s="1"/>
  <c r="E2040" i="115"/>
  <c r="F2040" i="115" s="1"/>
  <c r="G2040" i="115" s="1"/>
  <c r="I2039" i="115"/>
  <c r="K2039" i="115" s="1"/>
  <c r="E2039" i="115"/>
  <c r="F2039" i="115" s="1"/>
  <c r="G2039" i="115" s="1"/>
  <c r="H2039" i="115" s="1"/>
  <c r="I2038" i="115"/>
  <c r="K2038" i="115" s="1"/>
  <c r="E2038" i="115"/>
  <c r="F2038" i="115" s="1"/>
  <c r="G2038" i="115" s="1"/>
  <c r="I2037" i="115"/>
  <c r="K2037" i="115" s="1"/>
  <c r="F2037" i="115"/>
  <c r="G2037" i="115" s="1"/>
  <c r="E2037" i="115"/>
  <c r="I2036" i="115"/>
  <c r="K2036" i="115" s="1"/>
  <c r="E2036" i="115"/>
  <c r="F2036" i="115" s="1"/>
  <c r="G2036" i="115" s="1"/>
  <c r="H2036" i="115" s="1"/>
  <c r="I2035" i="115"/>
  <c r="K2035" i="115" s="1"/>
  <c r="F2035" i="115"/>
  <c r="G2035" i="115" s="1"/>
  <c r="H2035" i="115" s="1"/>
  <c r="E2035" i="115"/>
  <c r="I2034" i="115"/>
  <c r="K2034" i="115" s="1"/>
  <c r="E2034" i="115"/>
  <c r="F2034" i="115" s="1"/>
  <c r="G2034" i="115" s="1"/>
  <c r="I2033" i="115"/>
  <c r="K2033" i="115" s="1"/>
  <c r="F2033" i="115"/>
  <c r="G2033" i="115" s="1"/>
  <c r="H2033" i="115" s="1"/>
  <c r="E2033" i="115"/>
  <c r="I2032" i="115"/>
  <c r="K2032" i="115" s="1"/>
  <c r="E2032" i="115"/>
  <c r="F2032" i="115" s="1"/>
  <c r="G2032" i="115" s="1"/>
  <c r="H2032" i="115" s="1"/>
  <c r="I2031" i="115"/>
  <c r="K2031" i="115" s="1"/>
  <c r="E2031" i="115"/>
  <c r="F2031" i="115" s="1"/>
  <c r="G2031" i="115" s="1"/>
  <c r="I2030" i="115"/>
  <c r="K2030" i="115" s="1"/>
  <c r="E2030" i="115"/>
  <c r="F2030" i="115" s="1"/>
  <c r="G2030" i="115" s="1"/>
  <c r="K2029" i="115"/>
  <c r="I2029" i="115"/>
  <c r="E2029" i="115"/>
  <c r="F2029" i="115" s="1"/>
  <c r="G2029" i="115" s="1"/>
  <c r="I2028" i="115"/>
  <c r="K2028" i="115" s="1"/>
  <c r="E2028" i="115"/>
  <c r="F2028" i="115" s="1"/>
  <c r="G2028" i="115" s="1"/>
  <c r="I2027" i="115"/>
  <c r="K2027" i="115" s="1"/>
  <c r="E2027" i="115"/>
  <c r="F2027" i="115" s="1"/>
  <c r="G2027" i="115" s="1"/>
  <c r="H2027" i="115" s="1"/>
  <c r="I2026" i="115"/>
  <c r="K2026" i="115" s="1"/>
  <c r="E2026" i="115"/>
  <c r="F2026" i="115" s="1"/>
  <c r="G2026" i="115" s="1"/>
  <c r="I2025" i="115"/>
  <c r="K2025" i="115" s="1"/>
  <c r="E2025" i="115"/>
  <c r="F2025" i="115" s="1"/>
  <c r="G2025" i="115" s="1"/>
  <c r="H2025" i="115" s="1"/>
  <c r="I2024" i="115"/>
  <c r="K2024" i="115" s="1"/>
  <c r="E2024" i="115"/>
  <c r="F2024" i="115" s="1"/>
  <c r="G2024" i="115" s="1"/>
  <c r="I2023" i="115"/>
  <c r="K2023" i="115" s="1"/>
  <c r="H2023" i="115"/>
  <c r="G2023" i="115"/>
  <c r="E2023" i="115"/>
  <c r="F2023" i="115" s="1"/>
  <c r="I2022" i="115"/>
  <c r="K2022" i="115" s="1"/>
  <c r="F2022" i="115"/>
  <c r="G2022" i="115" s="1"/>
  <c r="E2022" i="115"/>
  <c r="I2021" i="115"/>
  <c r="K2021" i="115" s="1"/>
  <c r="E2021" i="115"/>
  <c r="F2021" i="115" s="1"/>
  <c r="G2021" i="115" s="1"/>
  <c r="I2020" i="115"/>
  <c r="K2020" i="115" s="1"/>
  <c r="E2020" i="115"/>
  <c r="F2020" i="115" s="1"/>
  <c r="G2020" i="115" s="1"/>
  <c r="H2020" i="115" s="1"/>
  <c r="I2019" i="115"/>
  <c r="K2019" i="115" s="1"/>
  <c r="E2019" i="115"/>
  <c r="F2019" i="115" s="1"/>
  <c r="G2019" i="115" s="1"/>
  <c r="H2019" i="115" s="1"/>
  <c r="I2018" i="115"/>
  <c r="K2018" i="115" s="1"/>
  <c r="E2018" i="115"/>
  <c r="F2018" i="115" s="1"/>
  <c r="G2018" i="115" s="1"/>
  <c r="I2017" i="115"/>
  <c r="K2017" i="115" s="1"/>
  <c r="E2017" i="115"/>
  <c r="F2017" i="115" s="1"/>
  <c r="G2017" i="115" s="1"/>
  <c r="H2017" i="115" s="1"/>
  <c r="I2016" i="115"/>
  <c r="K2016" i="115" s="1"/>
  <c r="E2016" i="115"/>
  <c r="F2016" i="115" s="1"/>
  <c r="G2016" i="115" s="1"/>
  <c r="H2016" i="115" s="1"/>
  <c r="I2015" i="115"/>
  <c r="K2015" i="115" s="1"/>
  <c r="E2015" i="115"/>
  <c r="F2015" i="115" s="1"/>
  <c r="G2015" i="115" s="1"/>
  <c r="I2014" i="115"/>
  <c r="K2014" i="115" s="1"/>
  <c r="E2014" i="115"/>
  <c r="F2014" i="115" s="1"/>
  <c r="G2014" i="115" s="1"/>
  <c r="K2013" i="115"/>
  <c r="I2013" i="115"/>
  <c r="E2013" i="115"/>
  <c r="F2013" i="115" s="1"/>
  <c r="G2013" i="115" s="1"/>
  <c r="I2012" i="115"/>
  <c r="K2012" i="115" s="1"/>
  <c r="E2012" i="115"/>
  <c r="F2012" i="115" s="1"/>
  <c r="G2012" i="115" s="1"/>
  <c r="I2011" i="115"/>
  <c r="K2011" i="115" s="1"/>
  <c r="E2011" i="115"/>
  <c r="F2011" i="115" s="1"/>
  <c r="G2011" i="115" s="1"/>
  <c r="H2011" i="115" s="1"/>
  <c r="I2010" i="115"/>
  <c r="K2010" i="115" s="1"/>
  <c r="E2010" i="115"/>
  <c r="F2010" i="115" s="1"/>
  <c r="G2010" i="115" s="1"/>
  <c r="I2009" i="115"/>
  <c r="K2009" i="115" s="1"/>
  <c r="E2009" i="115"/>
  <c r="F2009" i="115" s="1"/>
  <c r="G2009" i="115" s="1"/>
  <c r="I2008" i="115"/>
  <c r="K2008" i="115" s="1"/>
  <c r="E2008" i="115"/>
  <c r="F2008" i="115" s="1"/>
  <c r="G2008" i="115" s="1"/>
  <c r="I2007" i="115"/>
  <c r="K2007" i="115" s="1"/>
  <c r="E2007" i="115"/>
  <c r="F2007" i="115" s="1"/>
  <c r="G2007" i="115" s="1"/>
  <c r="H2007" i="115" s="1"/>
  <c r="I2006" i="115"/>
  <c r="K2006" i="115" s="1"/>
  <c r="E2006" i="115"/>
  <c r="F2006" i="115" s="1"/>
  <c r="G2006" i="115" s="1"/>
  <c r="I2005" i="115"/>
  <c r="K2005" i="115" s="1"/>
  <c r="F2005" i="115"/>
  <c r="G2005" i="115" s="1"/>
  <c r="E2005" i="115"/>
  <c r="I2004" i="115"/>
  <c r="K2004" i="115" s="1"/>
  <c r="E2004" i="115"/>
  <c r="F2004" i="115" s="1"/>
  <c r="G2004" i="115" s="1"/>
  <c r="H2004" i="115" s="1"/>
  <c r="I2003" i="115"/>
  <c r="K2003" i="115" s="1"/>
  <c r="E2003" i="115"/>
  <c r="F2003" i="115" s="1"/>
  <c r="G2003" i="115" s="1"/>
  <c r="H2003" i="115" s="1"/>
  <c r="I2002" i="115"/>
  <c r="K2002" i="115" s="1"/>
  <c r="H2002" i="115"/>
  <c r="E2002" i="115"/>
  <c r="F2002" i="115" s="1"/>
  <c r="G2002" i="115" s="1"/>
  <c r="I2001" i="115"/>
  <c r="K2001" i="115" s="1"/>
  <c r="F2001" i="115"/>
  <c r="G2001" i="115" s="1"/>
  <c r="H2001" i="115" s="1"/>
  <c r="E2001" i="115"/>
  <c r="I2000" i="115"/>
  <c r="K2000" i="115" s="1"/>
  <c r="E2000" i="115"/>
  <c r="F2000" i="115" s="1"/>
  <c r="G2000" i="115" s="1"/>
  <c r="I1999" i="115"/>
  <c r="K1999" i="115" s="1"/>
  <c r="G1999" i="115"/>
  <c r="E1999" i="115"/>
  <c r="F1999" i="115" s="1"/>
  <c r="I1998" i="115"/>
  <c r="K1998" i="115" s="1"/>
  <c r="E1998" i="115"/>
  <c r="F1998" i="115" s="1"/>
  <c r="G1998" i="115" s="1"/>
  <c r="I1997" i="115"/>
  <c r="K1997" i="115" s="1"/>
  <c r="E1997" i="115"/>
  <c r="F1997" i="115" s="1"/>
  <c r="G1997" i="115" s="1"/>
  <c r="I1996" i="115"/>
  <c r="K1996" i="115" s="1"/>
  <c r="H1996" i="115"/>
  <c r="E1996" i="115"/>
  <c r="F1996" i="115" s="1"/>
  <c r="G1996" i="115" s="1"/>
  <c r="I1995" i="115"/>
  <c r="K1995" i="115" s="1"/>
  <c r="F1995" i="115"/>
  <c r="G1995" i="115" s="1"/>
  <c r="E1995" i="115"/>
  <c r="I1994" i="115"/>
  <c r="K1994" i="115" s="1"/>
  <c r="E1994" i="115"/>
  <c r="F1994" i="115" s="1"/>
  <c r="G1994" i="115" s="1"/>
  <c r="I1993" i="115"/>
  <c r="K1993" i="115" s="1"/>
  <c r="E1993" i="115"/>
  <c r="F1993" i="115" s="1"/>
  <c r="G1993" i="115" s="1"/>
  <c r="H1993" i="115" s="1"/>
  <c r="I1992" i="115"/>
  <c r="K1992" i="115" s="1"/>
  <c r="E1992" i="115"/>
  <c r="F1992" i="115" s="1"/>
  <c r="G1992" i="115" s="1"/>
  <c r="I1991" i="115"/>
  <c r="K1991" i="115" s="1"/>
  <c r="E1991" i="115"/>
  <c r="F1991" i="115" s="1"/>
  <c r="G1991" i="115" s="1"/>
  <c r="H1991" i="115" s="1"/>
  <c r="I1990" i="115"/>
  <c r="K1990" i="115" s="1"/>
  <c r="E1990" i="115"/>
  <c r="F1990" i="115" s="1"/>
  <c r="G1990" i="115" s="1"/>
  <c r="I1989" i="115"/>
  <c r="K1989" i="115" s="1"/>
  <c r="E1989" i="115"/>
  <c r="F1989" i="115" s="1"/>
  <c r="G1989" i="115" s="1"/>
  <c r="H1989" i="115" s="1"/>
  <c r="I1988" i="115"/>
  <c r="K1988" i="115" s="1"/>
  <c r="E1988" i="115"/>
  <c r="F1988" i="115" s="1"/>
  <c r="G1988" i="115" s="1"/>
  <c r="I1987" i="115"/>
  <c r="K1987" i="115" s="1"/>
  <c r="E1987" i="115"/>
  <c r="F1987" i="115" s="1"/>
  <c r="G1987" i="115" s="1"/>
  <c r="I1986" i="115"/>
  <c r="K1986" i="115" s="1"/>
  <c r="E1986" i="115"/>
  <c r="F1986" i="115" s="1"/>
  <c r="G1986" i="115" s="1"/>
  <c r="I1985" i="115"/>
  <c r="K1985" i="115" s="1"/>
  <c r="F1985" i="115"/>
  <c r="G1985" i="115" s="1"/>
  <c r="H1985" i="115" s="1"/>
  <c r="E1985" i="115"/>
  <c r="I1984" i="115"/>
  <c r="K1984" i="115" s="1"/>
  <c r="E1984" i="115"/>
  <c r="F1984" i="115" s="1"/>
  <c r="G1984" i="115" s="1"/>
  <c r="I1983" i="115"/>
  <c r="K1983" i="115" s="1"/>
  <c r="E1983" i="115"/>
  <c r="F1983" i="115" s="1"/>
  <c r="G1983" i="115" s="1"/>
  <c r="H1983" i="115" s="1"/>
  <c r="I1982" i="115"/>
  <c r="K1982" i="115" s="1"/>
  <c r="F1982" i="115"/>
  <c r="G1982" i="115" s="1"/>
  <c r="E1982" i="115"/>
  <c r="I1981" i="115"/>
  <c r="K1981" i="115" s="1"/>
  <c r="E1981" i="115"/>
  <c r="F1981" i="115" s="1"/>
  <c r="G1981" i="115" s="1"/>
  <c r="H1981" i="115" s="1"/>
  <c r="I1980" i="115"/>
  <c r="K1980" i="115" s="1"/>
  <c r="E1980" i="115"/>
  <c r="F1980" i="115" s="1"/>
  <c r="G1980" i="115" s="1"/>
  <c r="I1979" i="115"/>
  <c r="K1979" i="115" s="1"/>
  <c r="E1979" i="115"/>
  <c r="F1979" i="115" s="1"/>
  <c r="G1979" i="115" s="1"/>
  <c r="I1978" i="115"/>
  <c r="K1978" i="115" s="1"/>
  <c r="E1978" i="115"/>
  <c r="F1978" i="115" s="1"/>
  <c r="G1978" i="115" s="1"/>
  <c r="I1977" i="115"/>
  <c r="K1977" i="115" s="1"/>
  <c r="E1977" i="115"/>
  <c r="F1977" i="115" s="1"/>
  <c r="G1977" i="115" s="1"/>
  <c r="H1977" i="115" s="1"/>
  <c r="K1976" i="115"/>
  <c r="I1976" i="115"/>
  <c r="E1976" i="115"/>
  <c r="F1976" i="115" s="1"/>
  <c r="G1976" i="115" s="1"/>
  <c r="I1975" i="115"/>
  <c r="K1975" i="115" s="1"/>
  <c r="E1975" i="115"/>
  <c r="F1975" i="115" s="1"/>
  <c r="G1975" i="115" s="1"/>
  <c r="H1975" i="115" s="1"/>
  <c r="I1974" i="115"/>
  <c r="K1974" i="115" s="1"/>
  <c r="E1974" i="115"/>
  <c r="F1974" i="115" s="1"/>
  <c r="G1974" i="115" s="1"/>
  <c r="H1974" i="115" s="1"/>
  <c r="I1973" i="115"/>
  <c r="K1973" i="115" s="1"/>
  <c r="E1973" i="115"/>
  <c r="F1973" i="115" s="1"/>
  <c r="G1973" i="115" s="1"/>
  <c r="H1973" i="115" s="1"/>
  <c r="I1972" i="115"/>
  <c r="K1972" i="115" s="1"/>
  <c r="F1972" i="115"/>
  <c r="G1972" i="115" s="1"/>
  <c r="E1972" i="115"/>
  <c r="I1971" i="115"/>
  <c r="K1971" i="115" s="1"/>
  <c r="E1971" i="115"/>
  <c r="F1971" i="115" s="1"/>
  <c r="G1971" i="115" s="1"/>
  <c r="H1971" i="115" s="1"/>
  <c r="I1970" i="115"/>
  <c r="K1970" i="115" s="1"/>
  <c r="E1970" i="115"/>
  <c r="F1970" i="115" s="1"/>
  <c r="G1970" i="115" s="1"/>
  <c r="I1969" i="115"/>
  <c r="K1969" i="115" s="1"/>
  <c r="E1969" i="115"/>
  <c r="F1969" i="115" s="1"/>
  <c r="G1969" i="115" s="1"/>
  <c r="I1968" i="115"/>
  <c r="K1968" i="115" s="1"/>
  <c r="E1968" i="115"/>
  <c r="F1968" i="115" s="1"/>
  <c r="G1968" i="115" s="1"/>
  <c r="I1967" i="115"/>
  <c r="K1967" i="115" s="1"/>
  <c r="E1967" i="115"/>
  <c r="F1967" i="115" s="1"/>
  <c r="G1967" i="115" s="1"/>
  <c r="I1966" i="115"/>
  <c r="K1966" i="115" s="1"/>
  <c r="E1966" i="115"/>
  <c r="F1966" i="115" s="1"/>
  <c r="G1966" i="115" s="1"/>
  <c r="H1966" i="115" s="1"/>
  <c r="I1965" i="115"/>
  <c r="K1965" i="115" s="1"/>
  <c r="E1965" i="115"/>
  <c r="F1965" i="115" s="1"/>
  <c r="G1965" i="115" s="1"/>
  <c r="I1964" i="115"/>
  <c r="K1964" i="115" s="1"/>
  <c r="E1964" i="115"/>
  <c r="F1964" i="115" s="1"/>
  <c r="G1964" i="115" s="1"/>
  <c r="H1964" i="115" s="1"/>
  <c r="I1963" i="115"/>
  <c r="K1963" i="115" s="1"/>
  <c r="E1963" i="115"/>
  <c r="F1963" i="115" s="1"/>
  <c r="G1963" i="115" s="1"/>
  <c r="I1962" i="115"/>
  <c r="K1962" i="115" s="1"/>
  <c r="E1962" i="115"/>
  <c r="F1962" i="115" s="1"/>
  <c r="G1962" i="115" s="1"/>
  <c r="I1961" i="115"/>
  <c r="K1961" i="115" s="1"/>
  <c r="E1961" i="115"/>
  <c r="F1961" i="115" s="1"/>
  <c r="G1961" i="115" s="1"/>
  <c r="I1960" i="115"/>
  <c r="K1960" i="115" s="1"/>
  <c r="E1960" i="115"/>
  <c r="F1960" i="115" s="1"/>
  <c r="G1960" i="115" s="1"/>
  <c r="I1959" i="115"/>
  <c r="K1959" i="115" s="1"/>
  <c r="E1959" i="115"/>
  <c r="F1959" i="115" s="1"/>
  <c r="G1959" i="115" s="1"/>
  <c r="I1958" i="115"/>
  <c r="K1958" i="115" s="1"/>
  <c r="E1958" i="115"/>
  <c r="F1958" i="115" s="1"/>
  <c r="G1958" i="115" s="1"/>
  <c r="H1958" i="115" s="1"/>
  <c r="K1957" i="115"/>
  <c r="I1957" i="115"/>
  <c r="E1957" i="115"/>
  <c r="F1957" i="115" s="1"/>
  <c r="G1957" i="115" s="1"/>
  <c r="I1956" i="115"/>
  <c r="K1956" i="115" s="1"/>
  <c r="E1956" i="115"/>
  <c r="F1956" i="115" s="1"/>
  <c r="G1956" i="115" s="1"/>
  <c r="I1955" i="115"/>
  <c r="K1955" i="115" s="1"/>
  <c r="E1955" i="115"/>
  <c r="F1955" i="115" s="1"/>
  <c r="G1955" i="115" s="1"/>
  <c r="I1954" i="115"/>
  <c r="K1954" i="115" s="1"/>
  <c r="E1954" i="115"/>
  <c r="F1954" i="115" s="1"/>
  <c r="G1954" i="115" s="1"/>
  <c r="H1954" i="115" s="1"/>
  <c r="I1953" i="115"/>
  <c r="K1953" i="115" s="1"/>
  <c r="E1953" i="115"/>
  <c r="F1953" i="115" s="1"/>
  <c r="G1953" i="115" s="1"/>
  <c r="H1953" i="115" s="1"/>
  <c r="I1952" i="115"/>
  <c r="K1952" i="115" s="1"/>
  <c r="E1952" i="115"/>
  <c r="F1952" i="115" s="1"/>
  <c r="G1952" i="115" s="1"/>
  <c r="I1951" i="115"/>
  <c r="K1951" i="115" s="1"/>
  <c r="E1951" i="115"/>
  <c r="F1951" i="115" s="1"/>
  <c r="G1951" i="115" s="1"/>
  <c r="I1950" i="115"/>
  <c r="K1950" i="115" s="1"/>
  <c r="E1950" i="115"/>
  <c r="F1950" i="115" s="1"/>
  <c r="G1950" i="115" s="1"/>
  <c r="H1950" i="115" s="1"/>
  <c r="I1949" i="115"/>
  <c r="K1949" i="115" s="1"/>
  <c r="E1949" i="115"/>
  <c r="F1949" i="115" s="1"/>
  <c r="G1949" i="115" s="1"/>
  <c r="I1948" i="115"/>
  <c r="K1948" i="115" s="1"/>
  <c r="E1948" i="115"/>
  <c r="F1948" i="115" s="1"/>
  <c r="G1948" i="115" s="1"/>
  <c r="I1947" i="115"/>
  <c r="K1947" i="115" s="1"/>
  <c r="E1947" i="115"/>
  <c r="F1947" i="115" s="1"/>
  <c r="G1947" i="115" s="1"/>
  <c r="K1946" i="115"/>
  <c r="I1946" i="115"/>
  <c r="E1946" i="115"/>
  <c r="F1946" i="115" s="1"/>
  <c r="G1946" i="115" s="1"/>
  <c r="I1945" i="115"/>
  <c r="K1945" i="115" s="1"/>
  <c r="F1945" i="115"/>
  <c r="G1945" i="115" s="1"/>
  <c r="E1945" i="115"/>
  <c r="I1944" i="115"/>
  <c r="K1944" i="115" s="1"/>
  <c r="E1944" i="115"/>
  <c r="F1944" i="115" s="1"/>
  <c r="G1944" i="115" s="1"/>
  <c r="I1943" i="115"/>
  <c r="K1943" i="115" s="1"/>
  <c r="E1943" i="115"/>
  <c r="F1943" i="115" s="1"/>
  <c r="G1943" i="115" s="1"/>
  <c r="H1943" i="115" s="1"/>
  <c r="I1942" i="115"/>
  <c r="K1942" i="115" s="1"/>
  <c r="E1942" i="115"/>
  <c r="F1942" i="115" s="1"/>
  <c r="G1942" i="115" s="1"/>
  <c r="H1942" i="115" s="1"/>
  <c r="I1941" i="115"/>
  <c r="K1941" i="115" s="1"/>
  <c r="E1941" i="115"/>
  <c r="F1941" i="115" s="1"/>
  <c r="G1941" i="115" s="1"/>
  <c r="I1940" i="115"/>
  <c r="K1940" i="115" s="1"/>
  <c r="E1940" i="115"/>
  <c r="F1940" i="115" s="1"/>
  <c r="G1940" i="115" s="1"/>
  <c r="I1939" i="115"/>
  <c r="K1939" i="115" s="1"/>
  <c r="E1939" i="115"/>
  <c r="F1939" i="115" s="1"/>
  <c r="G1939" i="115" s="1"/>
  <c r="I1938" i="115"/>
  <c r="K1938" i="115" s="1"/>
  <c r="E1938" i="115"/>
  <c r="F1938" i="115" s="1"/>
  <c r="G1938" i="115" s="1"/>
  <c r="H1938" i="115" s="1"/>
  <c r="I1937" i="115"/>
  <c r="K1937" i="115" s="1"/>
  <c r="F1937" i="115"/>
  <c r="G1937" i="115" s="1"/>
  <c r="E1937" i="115"/>
  <c r="K1936" i="115"/>
  <c r="I1936" i="115"/>
  <c r="E1936" i="115"/>
  <c r="F1936" i="115" s="1"/>
  <c r="G1936" i="115" s="1"/>
  <c r="I1935" i="115"/>
  <c r="K1935" i="115" s="1"/>
  <c r="E1935" i="115"/>
  <c r="F1935" i="115" s="1"/>
  <c r="G1935" i="115" s="1"/>
  <c r="I1934" i="115"/>
  <c r="K1934" i="115" s="1"/>
  <c r="E1934" i="115"/>
  <c r="F1934" i="115" s="1"/>
  <c r="G1934" i="115" s="1"/>
  <c r="H1934" i="115" s="1"/>
  <c r="I1933" i="115"/>
  <c r="K1933" i="115" s="1"/>
  <c r="G1933" i="115"/>
  <c r="E1933" i="115"/>
  <c r="F1933" i="115" s="1"/>
  <c r="I1932" i="115"/>
  <c r="K1932" i="115" s="1"/>
  <c r="E1932" i="115"/>
  <c r="F1932" i="115" s="1"/>
  <c r="G1932" i="115" s="1"/>
  <c r="H1932" i="115" s="1"/>
  <c r="I1931" i="115"/>
  <c r="K1931" i="115" s="1"/>
  <c r="E1931" i="115"/>
  <c r="F1931" i="115" s="1"/>
  <c r="G1931" i="115" s="1"/>
  <c r="I1930" i="115"/>
  <c r="K1930" i="115" s="1"/>
  <c r="E1930" i="115"/>
  <c r="F1930" i="115" s="1"/>
  <c r="G1930" i="115" s="1"/>
  <c r="I1929" i="115"/>
  <c r="K1929" i="115" s="1"/>
  <c r="E1929" i="115"/>
  <c r="F1929" i="115" s="1"/>
  <c r="G1929" i="115" s="1"/>
  <c r="I1928" i="115"/>
  <c r="K1928" i="115" s="1"/>
  <c r="E1928" i="115"/>
  <c r="F1928" i="115" s="1"/>
  <c r="G1928" i="115" s="1"/>
  <c r="I1927" i="115"/>
  <c r="K1927" i="115" s="1"/>
  <c r="E1927" i="115"/>
  <c r="F1927" i="115" s="1"/>
  <c r="G1927" i="115" s="1"/>
  <c r="H1927" i="115" s="1"/>
  <c r="I1926" i="115"/>
  <c r="K1926" i="115" s="1"/>
  <c r="E1926" i="115"/>
  <c r="F1926" i="115" s="1"/>
  <c r="G1926" i="115" s="1"/>
  <c r="I1925" i="115"/>
  <c r="K1925" i="115" s="1"/>
  <c r="E1925" i="115"/>
  <c r="F1925" i="115" s="1"/>
  <c r="G1925" i="115" s="1"/>
  <c r="I1924" i="115"/>
  <c r="K1924" i="115" s="1"/>
  <c r="E1924" i="115"/>
  <c r="F1924" i="115" s="1"/>
  <c r="G1924" i="115" s="1"/>
  <c r="I1923" i="115"/>
  <c r="K1923" i="115" s="1"/>
  <c r="E1923" i="115"/>
  <c r="F1923" i="115" s="1"/>
  <c r="G1923" i="115" s="1"/>
  <c r="K1922" i="115"/>
  <c r="I1922" i="115"/>
  <c r="E1922" i="115"/>
  <c r="F1922" i="115" s="1"/>
  <c r="G1922" i="115" s="1"/>
  <c r="H1922" i="115" s="1"/>
  <c r="I1921" i="115"/>
  <c r="K1921" i="115" s="1"/>
  <c r="E1921" i="115"/>
  <c r="F1921" i="115" s="1"/>
  <c r="G1921" i="115" s="1"/>
  <c r="H1921" i="115" s="1"/>
  <c r="I1920" i="115"/>
  <c r="K1920" i="115" s="1"/>
  <c r="E1920" i="115"/>
  <c r="F1920" i="115" s="1"/>
  <c r="G1920" i="115" s="1"/>
  <c r="I1919" i="115"/>
  <c r="K1919" i="115" s="1"/>
  <c r="E1919" i="115"/>
  <c r="F1919" i="115" s="1"/>
  <c r="G1919" i="115" s="1"/>
  <c r="I1918" i="115"/>
  <c r="K1918" i="115" s="1"/>
  <c r="E1918" i="115"/>
  <c r="F1918" i="115" s="1"/>
  <c r="G1918" i="115" s="1"/>
  <c r="H1918" i="115" s="1"/>
  <c r="I1917" i="115"/>
  <c r="K1917" i="115" s="1"/>
  <c r="E1917" i="115"/>
  <c r="F1917" i="115" s="1"/>
  <c r="G1917" i="115" s="1"/>
  <c r="K1916" i="115"/>
  <c r="I1916" i="115"/>
  <c r="F1916" i="115"/>
  <c r="G1916" i="115" s="1"/>
  <c r="H1916" i="115" s="1"/>
  <c r="E1916" i="115"/>
  <c r="I1915" i="115"/>
  <c r="K1915" i="115" s="1"/>
  <c r="E1915" i="115"/>
  <c r="F1915" i="115" s="1"/>
  <c r="G1915" i="115" s="1"/>
  <c r="I1914" i="115"/>
  <c r="K1914" i="115" s="1"/>
  <c r="E1914" i="115"/>
  <c r="F1914" i="115" s="1"/>
  <c r="G1914" i="115" s="1"/>
  <c r="I1913" i="115"/>
  <c r="K1913" i="115" s="1"/>
  <c r="E1913" i="115"/>
  <c r="F1913" i="115" s="1"/>
  <c r="G1913" i="115" s="1"/>
  <c r="I1912" i="115"/>
  <c r="K1912" i="115" s="1"/>
  <c r="F1912" i="115"/>
  <c r="G1912" i="115" s="1"/>
  <c r="E1912" i="115"/>
  <c r="I1911" i="115"/>
  <c r="K1911" i="115" s="1"/>
  <c r="E1911" i="115"/>
  <c r="F1911" i="115" s="1"/>
  <c r="G1911" i="115" s="1"/>
  <c r="I1910" i="115"/>
  <c r="K1910" i="115" s="1"/>
  <c r="E1910" i="115"/>
  <c r="F1910" i="115" s="1"/>
  <c r="G1910" i="115" s="1"/>
  <c r="H1910" i="115" s="1"/>
  <c r="I1909" i="115"/>
  <c r="K1909" i="115" s="1"/>
  <c r="E1909" i="115"/>
  <c r="F1909" i="115" s="1"/>
  <c r="G1909" i="115" s="1"/>
  <c r="H1909" i="115" s="1"/>
  <c r="I1908" i="115"/>
  <c r="K1908" i="115" s="1"/>
  <c r="F1908" i="115"/>
  <c r="G1908" i="115" s="1"/>
  <c r="E1908" i="115"/>
  <c r="I1907" i="115"/>
  <c r="K1907" i="115" s="1"/>
  <c r="F1907" i="115"/>
  <c r="G1907" i="115" s="1"/>
  <c r="E1907" i="115"/>
  <c r="I1906" i="115"/>
  <c r="K1906" i="115" s="1"/>
  <c r="E1906" i="115"/>
  <c r="F1906" i="115" s="1"/>
  <c r="G1906" i="115" s="1"/>
  <c r="I1905" i="115"/>
  <c r="K1905" i="115" s="1"/>
  <c r="E1905" i="115"/>
  <c r="F1905" i="115" s="1"/>
  <c r="G1905" i="115" s="1"/>
  <c r="K1904" i="115"/>
  <c r="I1904" i="115"/>
  <c r="E1904" i="115"/>
  <c r="F1904" i="115" s="1"/>
  <c r="G1904" i="115" s="1"/>
  <c r="I1903" i="115"/>
  <c r="K1903" i="115" s="1"/>
  <c r="E1903" i="115"/>
  <c r="F1903" i="115" s="1"/>
  <c r="G1903" i="115" s="1"/>
  <c r="I1902" i="115"/>
  <c r="K1902" i="115" s="1"/>
  <c r="E1902" i="115"/>
  <c r="F1902" i="115" s="1"/>
  <c r="G1902" i="115" s="1"/>
  <c r="I1901" i="115"/>
  <c r="K1901" i="115" s="1"/>
  <c r="E1901" i="115"/>
  <c r="F1901" i="115" s="1"/>
  <c r="G1901" i="115" s="1"/>
  <c r="K1900" i="115"/>
  <c r="I1900" i="115"/>
  <c r="E1900" i="115"/>
  <c r="F1900" i="115" s="1"/>
  <c r="G1900" i="115" s="1"/>
  <c r="I1899" i="115"/>
  <c r="K1899" i="115" s="1"/>
  <c r="E1899" i="115"/>
  <c r="F1899" i="115" s="1"/>
  <c r="G1899" i="115" s="1"/>
  <c r="I1898" i="115"/>
  <c r="K1898" i="115" s="1"/>
  <c r="E1898" i="115"/>
  <c r="F1898" i="115" s="1"/>
  <c r="G1898" i="115" s="1"/>
  <c r="I1897" i="115"/>
  <c r="K1897" i="115" s="1"/>
  <c r="E1897" i="115"/>
  <c r="F1897" i="115" s="1"/>
  <c r="G1897" i="115" s="1"/>
  <c r="I1896" i="115"/>
  <c r="K1896" i="115" s="1"/>
  <c r="E1896" i="115"/>
  <c r="F1896" i="115" s="1"/>
  <c r="G1896" i="115" s="1"/>
  <c r="I1895" i="115"/>
  <c r="K1895" i="115" s="1"/>
  <c r="E1895" i="115"/>
  <c r="F1895" i="115" s="1"/>
  <c r="G1895" i="115" s="1"/>
  <c r="I1894" i="115"/>
  <c r="K1894" i="115" s="1"/>
  <c r="E1894" i="115"/>
  <c r="F1894" i="115" s="1"/>
  <c r="G1894" i="115" s="1"/>
  <c r="H1894" i="115" s="1"/>
  <c r="I1893" i="115"/>
  <c r="K1893" i="115" s="1"/>
  <c r="G1893" i="115"/>
  <c r="E1893" i="115"/>
  <c r="F1893" i="115" s="1"/>
  <c r="I1892" i="115"/>
  <c r="K1892" i="115" s="1"/>
  <c r="E1892" i="115"/>
  <c r="F1892" i="115" s="1"/>
  <c r="G1892" i="115" s="1"/>
  <c r="H1892" i="115" s="1"/>
  <c r="I1891" i="115"/>
  <c r="K1891" i="115" s="1"/>
  <c r="E1891" i="115"/>
  <c r="F1891" i="115" s="1"/>
  <c r="G1891" i="115" s="1"/>
  <c r="K1890" i="115"/>
  <c r="I1890" i="115"/>
  <c r="E1890" i="115"/>
  <c r="F1890" i="115" s="1"/>
  <c r="G1890" i="115" s="1"/>
  <c r="H1890" i="115" s="1"/>
  <c r="I1889" i="115"/>
  <c r="K1889" i="115" s="1"/>
  <c r="E1889" i="115"/>
  <c r="F1889" i="115" s="1"/>
  <c r="G1889" i="115" s="1"/>
  <c r="I1888" i="115"/>
  <c r="K1888" i="115" s="1"/>
  <c r="F1888" i="115"/>
  <c r="G1888" i="115" s="1"/>
  <c r="H1888" i="115" s="1"/>
  <c r="E1888" i="115"/>
  <c r="I1887" i="115"/>
  <c r="K1887" i="115" s="1"/>
  <c r="G1887" i="115"/>
  <c r="E1887" i="115"/>
  <c r="F1887" i="115" s="1"/>
  <c r="I1886" i="115"/>
  <c r="K1886" i="115" s="1"/>
  <c r="E1886" i="115"/>
  <c r="F1886" i="115" s="1"/>
  <c r="G1886" i="115" s="1"/>
  <c r="H1886" i="115" s="1"/>
  <c r="I1885" i="115"/>
  <c r="K1885" i="115" s="1"/>
  <c r="G1885" i="115"/>
  <c r="E1885" i="115"/>
  <c r="F1885" i="115" s="1"/>
  <c r="I1884" i="115"/>
  <c r="K1884" i="115" s="1"/>
  <c r="E1884" i="115"/>
  <c r="F1884" i="115" s="1"/>
  <c r="G1884" i="115" s="1"/>
  <c r="H1884" i="115" s="1"/>
  <c r="I1883" i="115"/>
  <c r="K1883" i="115" s="1"/>
  <c r="E1883" i="115"/>
  <c r="F1883" i="115" s="1"/>
  <c r="G1883" i="115" s="1"/>
  <c r="I1882" i="115"/>
  <c r="K1882" i="115" s="1"/>
  <c r="E1882" i="115"/>
  <c r="F1882" i="115" s="1"/>
  <c r="G1882" i="115" s="1"/>
  <c r="H1882" i="115" s="1"/>
  <c r="I1881" i="115"/>
  <c r="K1881" i="115" s="1"/>
  <c r="E1881" i="115"/>
  <c r="F1881" i="115" s="1"/>
  <c r="G1881" i="115" s="1"/>
  <c r="I1880" i="115"/>
  <c r="K1880" i="115" s="1"/>
  <c r="E1880" i="115"/>
  <c r="F1880" i="115" s="1"/>
  <c r="G1880" i="115" s="1"/>
  <c r="H1880" i="115" s="1"/>
  <c r="I1879" i="115"/>
  <c r="K1879" i="115" s="1"/>
  <c r="E1879" i="115"/>
  <c r="F1879" i="115" s="1"/>
  <c r="G1879" i="115" s="1"/>
  <c r="I1878" i="115"/>
  <c r="K1878" i="115" s="1"/>
  <c r="E1878" i="115"/>
  <c r="F1878" i="115" s="1"/>
  <c r="G1878" i="115" s="1"/>
  <c r="H1878" i="115" s="1"/>
  <c r="I1877" i="115"/>
  <c r="K1877" i="115" s="1"/>
  <c r="G1877" i="115"/>
  <c r="E1877" i="115"/>
  <c r="F1877" i="115" s="1"/>
  <c r="I1876" i="115"/>
  <c r="K1876" i="115" s="1"/>
  <c r="F1876" i="115"/>
  <c r="G1876" i="115" s="1"/>
  <c r="H1876" i="115" s="1"/>
  <c r="E1876" i="115"/>
  <c r="I1875" i="115"/>
  <c r="K1875" i="115" s="1"/>
  <c r="E1875" i="115"/>
  <c r="F1875" i="115" s="1"/>
  <c r="G1875" i="115" s="1"/>
  <c r="I1874" i="115"/>
  <c r="K1874" i="115" s="1"/>
  <c r="E1874" i="115"/>
  <c r="F1874" i="115" s="1"/>
  <c r="G1874" i="115" s="1"/>
  <c r="H1874" i="115" s="1"/>
  <c r="I1873" i="115"/>
  <c r="K1873" i="115" s="1"/>
  <c r="E1873" i="115"/>
  <c r="F1873" i="115" s="1"/>
  <c r="G1873" i="115" s="1"/>
  <c r="I1872" i="115"/>
  <c r="K1872" i="115" s="1"/>
  <c r="E1872" i="115"/>
  <c r="F1872" i="115" s="1"/>
  <c r="G1872" i="115" s="1"/>
  <c r="I1871" i="115"/>
  <c r="K1871" i="115" s="1"/>
  <c r="E1871" i="115"/>
  <c r="F1871" i="115" s="1"/>
  <c r="G1871" i="115" s="1"/>
  <c r="I1870" i="115"/>
  <c r="K1870" i="115" s="1"/>
  <c r="E1870" i="115"/>
  <c r="F1870" i="115" s="1"/>
  <c r="G1870" i="115" s="1"/>
  <c r="I1869" i="115"/>
  <c r="K1869" i="115" s="1"/>
  <c r="E1869" i="115"/>
  <c r="F1869" i="115" s="1"/>
  <c r="G1869" i="115" s="1"/>
  <c r="I1868" i="115"/>
  <c r="K1868" i="115" s="1"/>
  <c r="F1868" i="115"/>
  <c r="G1868" i="115" s="1"/>
  <c r="H1868" i="115" s="1"/>
  <c r="E1868" i="115"/>
  <c r="I1867" i="115"/>
  <c r="K1867" i="115" s="1"/>
  <c r="E1867" i="115"/>
  <c r="F1867" i="115" s="1"/>
  <c r="G1867" i="115" s="1"/>
  <c r="I1866" i="115"/>
  <c r="K1866" i="115" s="1"/>
  <c r="E1866" i="115"/>
  <c r="F1866" i="115" s="1"/>
  <c r="G1866" i="115" s="1"/>
  <c r="H1866" i="115" s="1"/>
  <c r="I1865" i="115"/>
  <c r="K1865" i="115" s="1"/>
  <c r="E1865" i="115"/>
  <c r="F1865" i="115" s="1"/>
  <c r="G1865" i="115" s="1"/>
  <c r="I1864" i="115"/>
  <c r="K1864" i="115" s="1"/>
  <c r="F1864" i="115"/>
  <c r="G1864" i="115" s="1"/>
  <c r="H1864" i="115" s="1"/>
  <c r="E1864" i="115"/>
  <c r="I1863" i="115"/>
  <c r="K1863" i="115" s="1"/>
  <c r="E1863" i="115"/>
  <c r="F1863" i="115" s="1"/>
  <c r="G1863" i="115" s="1"/>
  <c r="I1862" i="115"/>
  <c r="K1862" i="115" s="1"/>
  <c r="E1862" i="115"/>
  <c r="F1862" i="115" s="1"/>
  <c r="G1862" i="115" s="1"/>
  <c r="H1862" i="115" s="1"/>
  <c r="I1861" i="115"/>
  <c r="K1861" i="115" s="1"/>
  <c r="E1861" i="115"/>
  <c r="F1861" i="115" s="1"/>
  <c r="G1861" i="115" s="1"/>
  <c r="I1860" i="115"/>
  <c r="K1860" i="115" s="1"/>
  <c r="F1860" i="115"/>
  <c r="G1860" i="115" s="1"/>
  <c r="H1860" i="115" s="1"/>
  <c r="E1860" i="115"/>
  <c r="I1859" i="115"/>
  <c r="K1859" i="115" s="1"/>
  <c r="E1859" i="115"/>
  <c r="F1859" i="115" s="1"/>
  <c r="G1859" i="115" s="1"/>
  <c r="I1858" i="115"/>
  <c r="K1858" i="115" s="1"/>
  <c r="E1858" i="115"/>
  <c r="F1858" i="115" s="1"/>
  <c r="G1858" i="115" s="1"/>
  <c r="H1858" i="115" s="1"/>
  <c r="I1857" i="115"/>
  <c r="K1857" i="115" s="1"/>
  <c r="E1857" i="115"/>
  <c r="F1857" i="115" s="1"/>
  <c r="G1857" i="115" s="1"/>
  <c r="K1856" i="115"/>
  <c r="I1856" i="115"/>
  <c r="E1856" i="115"/>
  <c r="F1856" i="115" s="1"/>
  <c r="G1856" i="115" s="1"/>
  <c r="H1856" i="115" s="1"/>
  <c r="I1855" i="115"/>
  <c r="K1855" i="115" s="1"/>
  <c r="E1855" i="115"/>
  <c r="F1855" i="115" s="1"/>
  <c r="G1855" i="115" s="1"/>
  <c r="I1854" i="115"/>
  <c r="K1854" i="115" s="1"/>
  <c r="E1854" i="115"/>
  <c r="F1854" i="115" s="1"/>
  <c r="G1854" i="115" s="1"/>
  <c r="H1854" i="115" s="1"/>
  <c r="I1853" i="115"/>
  <c r="K1853" i="115" s="1"/>
  <c r="E1853" i="115"/>
  <c r="F1853" i="115" s="1"/>
  <c r="G1853" i="115" s="1"/>
  <c r="I1852" i="115"/>
  <c r="K1852" i="115" s="1"/>
  <c r="F1852" i="115"/>
  <c r="G1852" i="115" s="1"/>
  <c r="H1852" i="115" s="1"/>
  <c r="E1852" i="115"/>
  <c r="I1851" i="115"/>
  <c r="K1851" i="115" s="1"/>
  <c r="E1851" i="115"/>
  <c r="F1851" i="115" s="1"/>
  <c r="G1851" i="115" s="1"/>
  <c r="K1850" i="115"/>
  <c r="I1850" i="115"/>
  <c r="E1850" i="115"/>
  <c r="F1850" i="115" s="1"/>
  <c r="G1850" i="115" s="1"/>
  <c r="H1850" i="115" s="1"/>
  <c r="I1849" i="115"/>
  <c r="K1849" i="115" s="1"/>
  <c r="E1849" i="115"/>
  <c r="F1849" i="115" s="1"/>
  <c r="G1849" i="115" s="1"/>
  <c r="I1848" i="115"/>
  <c r="K1848" i="115" s="1"/>
  <c r="E1848" i="115"/>
  <c r="F1848" i="115" s="1"/>
  <c r="G1848" i="115" s="1"/>
  <c r="H1848" i="115" s="1"/>
  <c r="I1847" i="115"/>
  <c r="K1847" i="115" s="1"/>
  <c r="E1847" i="115"/>
  <c r="F1847" i="115" s="1"/>
  <c r="G1847" i="115" s="1"/>
  <c r="I1846" i="115"/>
  <c r="K1846" i="115" s="1"/>
  <c r="E1846" i="115"/>
  <c r="F1846" i="115" s="1"/>
  <c r="G1846" i="115" s="1"/>
  <c r="H1846" i="115" s="1"/>
  <c r="I1845" i="115"/>
  <c r="K1845" i="115" s="1"/>
  <c r="E1845" i="115"/>
  <c r="F1845" i="115" s="1"/>
  <c r="G1845" i="115" s="1"/>
  <c r="I1844" i="115"/>
  <c r="K1844" i="115" s="1"/>
  <c r="E1844" i="115"/>
  <c r="F1844" i="115" s="1"/>
  <c r="G1844" i="115" s="1"/>
  <c r="H1844" i="115" s="1"/>
  <c r="I1843" i="115"/>
  <c r="K1843" i="115" s="1"/>
  <c r="E1843" i="115"/>
  <c r="F1843" i="115" s="1"/>
  <c r="G1843" i="115" s="1"/>
  <c r="K1842" i="115"/>
  <c r="I1842" i="115"/>
  <c r="E1842" i="115"/>
  <c r="F1842" i="115" s="1"/>
  <c r="G1842" i="115" s="1"/>
  <c r="H1842" i="115" s="1"/>
  <c r="I1841" i="115"/>
  <c r="K1841" i="115" s="1"/>
  <c r="E1841" i="115"/>
  <c r="F1841" i="115" s="1"/>
  <c r="G1841" i="115" s="1"/>
  <c r="I1840" i="115"/>
  <c r="K1840" i="115" s="1"/>
  <c r="E1840" i="115"/>
  <c r="F1840" i="115" s="1"/>
  <c r="G1840" i="115" s="1"/>
  <c r="I1839" i="115"/>
  <c r="K1839" i="115" s="1"/>
  <c r="E1839" i="115"/>
  <c r="F1839" i="115" s="1"/>
  <c r="G1839" i="115" s="1"/>
  <c r="I1838" i="115"/>
  <c r="K1838" i="115" s="1"/>
  <c r="E1838" i="115"/>
  <c r="F1838" i="115" s="1"/>
  <c r="G1838" i="115" s="1"/>
  <c r="H1838" i="115" s="1"/>
  <c r="I1837" i="115"/>
  <c r="K1837" i="115" s="1"/>
  <c r="E1837" i="115"/>
  <c r="F1837" i="115" s="1"/>
  <c r="G1837" i="115" s="1"/>
  <c r="K1836" i="115"/>
  <c r="I1836" i="115"/>
  <c r="E1836" i="115"/>
  <c r="F1836" i="115" s="1"/>
  <c r="G1836" i="115" s="1"/>
  <c r="H1836" i="115" s="1"/>
  <c r="I1835" i="115"/>
  <c r="K1835" i="115" s="1"/>
  <c r="E1835" i="115"/>
  <c r="F1835" i="115" s="1"/>
  <c r="G1835" i="115" s="1"/>
  <c r="I1834" i="115"/>
  <c r="K1834" i="115" s="1"/>
  <c r="E1834" i="115"/>
  <c r="F1834" i="115" s="1"/>
  <c r="G1834" i="115" s="1"/>
  <c r="H1834" i="115" s="1"/>
  <c r="I1833" i="115"/>
  <c r="K1833" i="115" s="1"/>
  <c r="E1833" i="115"/>
  <c r="F1833" i="115" s="1"/>
  <c r="G1833" i="115" s="1"/>
  <c r="I1832" i="115"/>
  <c r="K1832" i="115" s="1"/>
  <c r="F1832" i="115"/>
  <c r="G1832" i="115" s="1"/>
  <c r="H1832" i="115" s="1"/>
  <c r="E1832" i="115"/>
  <c r="I1831" i="115"/>
  <c r="K1831" i="115" s="1"/>
  <c r="E1831" i="115"/>
  <c r="F1831" i="115" s="1"/>
  <c r="G1831" i="115" s="1"/>
  <c r="I1830" i="115"/>
  <c r="K1830" i="115" s="1"/>
  <c r="E1830" i="115"/>
  <c r="F1830" i="115" s="1"/>
  <c r="G1830" i="115" s="1"/>
  <c r="H1830" i="115" s="1"/>
  <c r="I1829" i="115"/>
  <c r="K1829" i="115" s="1"/>
  <c r="E1829" i="115"/>
  <c r="F1829" i="115" s="1"/>
  <c r="G1829" i="115" s="1"/>
  <c r="I1828" i="115"/>
  <c r="K1828" i="115" s="1"/>
  <c r="E1828" i="115"/>
  <c r="F1828" i="115" s="1"/>
  <c r="G1828" i="115" s="1"/>
  <c r="I1827" i="115"/>
  <c r="K1827" i="115" s="1"/>
  <c r="E1827" i="115"/>
  <c r="F1827" i="115" s="1"/>
  <c r="G1827" i="115" s="1"/>
  <c r="I1826" i="115"/>
  <c r="K1826" i="115" s="1"/>
  <c r="E1826" i="115"/>
  <c r="F1826" i="115" s="1"/>
  <c r="G1826" i="115" s="1"/>
  <c r="H1826" i="115" s="1"/>
  <c r="I1825" i="115"/>
  <c r="K1825" i="115" s="1"/>
  <c r="E1825" i="115"/>
  <c r="F1825" i="115" s="1"/>
  <c r="G1825" i="115" s="1"/>
  <c r="K1824" i="115"/>
  <c r="I1824" i="115"/>
  <c r="E1824" i="115"/>
  <c r="F1824" i="115" s="1"/>
  <c r="G1824" i="115" s="1"/>
  <c r="H1824" i="115" s="1"/>
  <c r="I1823" i="115"/>
  <c r="K1823" i="115" s="1"/>
  <c r="E1823" i="115"/>
  <c r="F1823" i="115" s="1"/>
  <c r="G1823" i="115" s="1"/>
  <c r="I1822" i="115"/>
  <c r="K1822" i="115" s="1"/>
  <c r="E1822" i="115"/>
  <c r="F1822" i="115" s="1"/>
  <c r="G1822" i="115" s="1"/>
  <c r="H1822" i="115" s="1"/>
  <c r="I1821" i="115"/>
  <c r="K1821" i="115" s="1"/>
  <c r="G1821" i="115"/>
  <c r="E1821" i="115"/>
  <c r="F1821" i="115" s="1"/>
  <c r="I1820" i="115"/>
  <c r="K1820" i="115" s="1"/>
  <c r="E1820" i="115"/>
  <c r="F1820" i="115" s="1"/>
  <c r="G1820" i="115" s="1"/>
  <c r="H1820" i="115" s="1"/>
  <c r="I1819" i="115"/>
  <c r="K1819" i="115" s="1"/>
  <c r="E1819" i="115"/>
  <c r="F1819" i="115" s="1"/>
  <c r="G1819" i="115" s="1"/>
  <c r="K1818" i="115"/>
  <c r="I1818" i="115"/>
  <c r="E1818" i="115"/>
  <c r="F1818" i="115" s="1"/>
  <c r="G1818" i="115" s="1"/>
  <c r="I1817" i="115"/>
  <c r="K1817" i="115" s="1"/>
  <c r="E1817" i="115"/>
  <c r="F1817" i="115" s="1"/>
  <c r="G1817" i="115" s="1"/>
  <c r="H1817" i="115" s="1"/>
  <c r="K1816" i="115"/>
  <c r="I1816" i="115"/>
  <c r="F1816" i="115"/>
  <c r="G1816" i="115" s="1"/>
  <c r="H1816" i="115" s="1"/>
  <c r="E1816" i="115"/>
  <c r="I1815" i="115"/>
  <c r="K1815" i="115" s="1"/>
  <c r="E1815" i="115"/>
  <c r="F1815" i="115" s="1"/>
  <c r="G1815" i="115" s="1"/>
  <c r="I1814" i="115"/>
  <c r="K1814" i="115" s="1"/>
  <c r="E1814" i="115"/>
  <c r="F1814" i="115" s="1"/>
  <c r="G1814" i="115" s="1"/>
  <c r="H1814" i="115" s="1"/>
  <c r="I1813" i="115"/>
  <c r="K1813" i="115" s="1"/>
  <c r="E1813" i="115"/>
  <c r="F1813" i="115" s="1"/>
  <c r="G1813" i="115" s="1"/>
  <c r="I1812" i="115"/>
  <c r="K1812" i="115" s="1"/>
  <c r="F1812" i="115"/>
  <c r="G1812" i="115" s="1"/>
  <c r="E1812" i="115"/>
  <c r="I1811" i="115"/>
  <c r="K1811" i="115" s="1"/>
  <c r="F1811" i="115"/>
  <c r="G1811" i="115" s="1"/>
  <c r="E1811" i="115"/>
  <c r="I1810" i="115"/>
  <c r="K1810" i="115" s="1"/>
  <c r="E1810" i="115"/>
  <c r="F1810" i="115" s="1"/>
  <c r="G1810" i="115" s="1"/>
  <c r="H1810" i="115" s="1"/>
  <c r="I1809" i="115"/>
  <c r="K1809" i="115" s="1"/>
  <c r="E1809" i="115"/>
  <c r="F1809" i="115" s="1"/>
  <c r="G1809" i="115" s="1"/>
  <c r="H1809" i="115" s="1"/>
  <c r="K1808" i="115"/>
  <c r="I1808" i="115"/>
  <c r="E1808" i="115"/>
  <c r="F1808" i="115" s="1"/>
  <c r="G1808" i="115" s="1"/>
  <c r="H1808" i="115" s="1"/>
  <c r="I1807" i="115"/>
  <c r="K1807" i="115" s="1"/>
  <c r="E1807" i="115"/>
  <c r="F1807" i="115" s="1"/>
  <c r="G1807" i="115" s="1"/>
  <c r="I1806" i="115"/>
  <c r="K1806" i="115" s="1"/>
  <c r="E1806" i="115"/>
  <c r="F1806" i="115" s="1"/>
  <c r="G1806" i="115" s="1"/>
  <c r="H1806" i="115" s="1"/>
  <c r="I1805" i="115"/>
  <c r="K1805" i="115" s="1"/>
  <c r="E1805" i="115"/>
  <c r="F1805" i="115" s="1"/>
  <c r="G1805" i="115" s="1"/>
  <c r="I1804" i="115"/>
  <c r="K1804" i="115" s="1"/>
  <c r="F1804" i="115"/>
  <c r="G1804" i="115" s="1"/>
  <c r="E1804" i="115"/>
  <c r="I1803" i="115"/>
  <c r="K1803" i="115" s="1"/>
  <c r="E1803" i="115"/>
  <c r="F1803" i="115" s="1"/>
  <c r="G1803" i="115" s="1"/>
  <c r="I1802" i="115"/>
  <c r="K1802" i="115" s="1"/>
  <c r="E1802" i="115"/>
  <c r="F1802" i="115" s="1"/>
  <c r="G1802" i="115" s="1"/>
  <c r="H1802" i="115" s="1"/>
  <c r="I1801" i="115"/>
  <c r="K1801" i="115" s="1"/>
  <c r="G1801" i="115"/>
  <c r="H1801" i="115" s="1"/>
  <c r="E1801" i="115"/>
  <c r="F1801" i="115" s="1"/>
  <c r="I1800" i="115"/>
  <c r="K1800" i="115" s="1"/>
  <c r="E1800" i="115"/>
  <c r="F1800" i="115" s="1"/>
  <c r="G1800" i="115" s="1"/>
  <c r="H1800" i="115" s="1"/>
  <c r="I1799" i="115"/>
  <c r="K1799" i="115" s="1"/>
  <c r="E1799" i="115"/>
  <c r="F1799" i="115" s="1"/>
  <c r="G1799" i="115" s="1"/>
  <c r="I1798" i="115"/>
  <c r="K1798" i="115" s="1"/>
  <c r="F1798" i="115"/>
  <c r="G1798" i="115" s="1"/>
  <c r="H1798" i="115" s="1"/>
  <c r="E1798" i="115"/>
  <c r="I1797" i="115"/>
  <c r="K1797" i="115" s="1"/>
  <c r="E1797" i="115"/>
  <c r="F1797" i="115" s="1"/>
  <c r="G1797" i="115" s="1"/>
  <c r="K1796" i="115"/>
  <c r="I1796" i="115"/>
  <c r="E1796" i="115"/>
  <c r="F1796" i="115" s="1"/>
  <c r="G1796" i="115" s="1"/>
  <c r="I1795" i="115"/>
  <c r="K1795" i="115" s="1"/>
  <c r="E1795" i="115"/>
  <c r="F1795" i="115" s="1"/>
  <c r="G1795" i="115" s="1"/>
  <c r="I1794" i="115"/>
  <c r="K1794" i="115" s="1"/>
  <c r="E1794" i="115"/>
  <c r="F1794" i="115" s="1"/>
  <c r="G1794" i="115" s="1"/>
  <c r="H1794" i="115" s="1"/>
  <c r="I1793" i="115"/>
  <c r="K1793" i="115" s="1"/>
  <c r="E1793" i="115"/>
  <c r="F1793" i="115" s="1"/>
  <c r="G1793" i="115" s="1"/>
  <c r="H1793" i="115" s="1"/>
  <c r="I1792" i="115"/>
  <c r="K1792" i="115" s="1"/>
  <c r="E1792" i="115"/>
  <c r="F1792" i="115" s="1"/>
  <c r="G1792" i="115" s="1"/>
  <c r="H1792" i="115" s="1"/>
  <c r="I1791" i="115"/>
  <c r="K1791" i="115" s="1"/>
  <c r="G1791" i="115"/>
  <c r="E1791" i="115"/>
  <c r="F1791" i="115" s="1"/>
  <c r="I1790" i="115"/>
  <c r="K1790" i="115" s="1"/>
  <c r="F1790" i="115"/>
  <c r="G1790" i="115" s="1"/>
  <c r="H1790" i="115" s="1"/>
  <c r="E1790" i="115"/>
  <c r="I1789" i="115"/>
  <c r="K1789" i="115" s="1"/>
  <c r="E1789" i="115"/>
  <c r="F1789" i="115" s="1"/>
  <c r="G1789" i="115" s="1"/>
  <c r="I1788" i="115"/>
  <c r="K1788" i="115" s="1"/>
  <c r="E1788" i="115"/>
  <c r="F1788" i="115" s="1"/>
  <c r="G1788" i="115" s="1"/>
  <c r="I1787" i="115"/>
  <c r="K1787" i="115" s="1"/>
  <c r="E1787" i="115"/>
  <c r="F1787" i="115" s="1"/>
  <c r="G1787" i="115" s="1"/>
  <c r="I1786" i="115"/>
  <c r="K1786" i="115" s="1"/>
  <c r="E1786" i="115"/>
  <c r="F1786" i="115" s="1"/>
  <c r="G1786" i="115" s="1"/>
  <c r="H1786" i="115" s="1"/>
  <c r="I1785" i="115"/>
  <c r="K1785" i="115" s="1"/>
  <c r="G1785" i="115"/>
  <c r="H1785" i="115" s="1"/>
  <c r="E1785" i="115"/>
  <c r="F1785" i="115" s="1"/>
  <c r="I1784" i="115"/>
  <c r="K1784" i="115" s="1"/>
  <c r="E1784" i="115"/>
  <c r="F1784" i="115" s="1"/>
  <c r="G1784" i="115" s="1"/>
  <c r="H1784" i="115" s="1"/>
  <c r="K1783" i="115"/>
  <c r="I1783" i="115"/>
  <c r="E1783" i="115"/>
  <c r="F1783" i="115" s="1"/>
  <c r="G1783" i="115" s="1"/>
  <c r="I1782" i="115"/>
  <c r="K1782" i="115" s="1"/>
  <c r="F1782" i="115"/>
  <c r="G1782" i="115" s="1"/>
  <c r="H1782" i="115" s="1"/>
  <c r="E1782" i="115"/>
  <c r="I1781" i="115"/>
  <c r="K1781" i="115" s="1"/>
  <c r="E1781" i="115"/>
  <c r="F1781" i="115" s="1"/>
  <c r="G1781" i="115" s="1"/>
  <c r="K1780" i="115"/>
  <c r="I1780" i="115"/>
  <c r="E1780" i="115"/>
  <c r="F1780" i="115" s="1"/>
  <c r="G1780" i="115" s="1"/>
  <c r="I1779" i="115"/>
  <c r="K1779" i="115" s="1"/>
  <c r="E1779" i="115"/>
  <c r="F1779" i="115" s="1"/>
  <c r="G1779" i="115" s="1"/>
  <c r="K1778" i="115"/>
  <c r="I1778" i="115"/>
  <c r="E1778" i="115"/>
  <c r="F1778" i="115" s="1"/>
  <c r="G1778" i="115" s="1"/>
  <c r="H1778" i="115" s="1"/>
  <c r="I1777" i="115"/>
  <c r="K1777" i="115" s="1"/>
  <c r="E1777" i="115"/>
  <c r="F1777" i="115" s="1"/>
  <c r="G1777" i="115" s="1"/>
  <c r="H1777" i="115" s="1"/>
  <c r="I1776" i="115"/>
  <c r="K1776" i="115" s="1"/>
  <c r="E1776" i="115"/>
  <c r="F1776" i="115" s="1"/>
  <c r="G1776" i="115" s="1"/>
  <c r="H1776" i="115" s="1"/>
  <c r="I1775" i="115"/>
  <c r="K1775" i="115" s="1"/>
  <c r="E1775" i="115"/>
  <c r="F1775" i="115" s="1"/>
  <c r="G1775" i="115" s="1"/>
  <c r="I1774" i="115"/>
  <c r="K1774" i="115" s="1"/>
  <c r="E1774" i="115"/>
  <c r="F1774" i="115" s="1"/>
  <c r="G1774" i="115" s="1"/>
  <c r="H1774" i="115" s="1"/>
  <c r="I1773" i="115"/>
  <c r="K1773" i="115" s="1"/>
  <c r="E1773" i="115"/>
  <c r="F1773" i="115" s="1"/>
  <c r="G1773" i="115" s="1"/>
  <c r="K1772" i="115"/>
  <c r="I1772" i="115"/>
  <c r="E1772" i="115"/>
  <c r="F1772" i="115" s="1"/>
  <c r="G1772" i="115" s="1"/>
  <c r="I1771" i="115"/>
  <c r="K1771" i="115" s="1"/>
  <c r="E1771" i="115"/>
  <c r="F1771" i="115" s="1"/>
  <c r="G1771" i="115" s="1"/>
  <c r="I1770" i="115"/>
  <c r="K1770" i="115" s="1"/>
  <c r="E1770" i="115"/>
  <c r="F1770" i="115" s="1"/>
  <c r="G1770" i="115" s="1"/>
  <c r="H1770" i="115" s="1"/>
  <c r="I1769" i="115"/>
  <c r="K1769" i="115" s="1"/>
  <c r="G1769" i="115"/>
  <c r="H1769" i="115" s="1"/>
  <c r="E1769" i="115"/>
  <c r="F1769" i="115" s="1"/>
  <c r="I1768" i="115"/>
  <c r="K1768" i="115" s="1"/>
  <c r="E1768" i="115"/>
  <c r="F1768" i="115" s="1"/>
  <c r="G1768" i="115" s="1"/>
  <c r="H1768" i="115" s="1"/>
  <c r="K1767" i="115"/>
  <c r="I1767" i="115"/>
  <c r="E1767" i="115"/>
  <c r="F1767" i="115" s="1"/>
  <c r="G1767" i="115" s="1"/>
  <c r="I1766" i="115"/>
  <c r="K1766" i="115" s="1"/>
  <c r="E1766" i="115"/>
  <c r="F1766" i="115" s="1"/>
  <c r="G1766" i="115" s="1"/>
  <c r="H1766" i="115" s="1"/>
  <c r="I1765" i="115"/>
  <c r="K1765" i="115" s="1"/>
  <c r="E1765" i="115"/>
  <c r="F1765" i="115" s="1"/>
  <c r="G1765" i="115" s="1"/>
  <c r="K1764" i="115"/>
  <c r="I1764" i="115"/>
  <c r="E1764" i="115"/>
  <c r="F1764" i="115" s="1"/>
  <c r="G1764" i="115" s="1"/>
  <c r="I1763" i="115"/>
  <c r="K1763" i="115" s="1"/>
  <c r="E1763" i="115"/>
  <c r="F1763" i="115" s="1"/>
  <c r="G1763" i="115" s="1"/>
  <c r="K1762" i="115"/>
  <c r="I1762" i="115"/>
  <c r="E1762" i="115"/>
  <c r="F1762" i="115" s="1"/>
  <c r="G1762" i="115" s="1"/>
  <c r="H1762" i="115" s="1"/>
  <c r="I1761" i="115"/>
  <c r="K1761" i="115" s="1"/>
  <c r="E1761" i="115"/>
  <c r="F1761" i="115" s="1"/>
  <c r="G1761" i="115" s="1"/>
  <c r="H1761" i="115" s="1"/>
  <c r="I1760" i="115"/>
  <c r="K1760" i="115" s="1"/>
  <c r="E1760" i="115"/>
  <c r="F1760" i="115" s="1"/>
  <c r="G1760" i="115" s="1"/>
  <c r="H1760" i="115" s="1"/>
  <c r="K1759" i="115"/>
  <c r="I1759" i="115"/>
  <c r="E1759" i="115"/>
  <c r="F1759" i="115" s="1"/>
  <c r="G1759" i="115" s="1"/>
  <c r="I1758" i="115"/>
  <c r="K1758" i="115" s="1"/>
  <c r="E1758" i="115"/>
  <c r="F1758" i="115" s="1"/>
  <c r="G1758" i="115" s="1"/>
  <c r="H1758" i="115" s="1"/>
  <c r="I1757" i="115"/>
  <c r="K1757" i="115" s="1"/>
  <c r="E1757" i="115"/>
  <c r="F1757" i="115" s="1"/>
  <c r="G1757" i="115" s="1"/>
  <c r="I1756" i="115"/>
  <c r="K1756" i="115" s="1"/>
  <c r="E1756" i="115"/>
  <c r="F1756" i="115" s="1"/>
  <c r="G1756" i="115" s="1"/>
  <c r="I1755" i="115"/>
  <c r="K1755" i="115" s="1"/>
  <c r="E1755" i="115"/>
  <c r="F1755" i="115" s="1"/>
  <c r="G1755" i="115" s="1"/>
  <c r="K1754" i="115"/>
  <c r="I1754" i="115"/>
  <c r="E1754" i="115"/>
  <c r="F1754" i="115" s="1"/>
  <c r="G1754" i="115" s="1"/>
  <c r="H1754" i="115" s="1"/>
  <c r="I1753" i="115"/>
  <c r="K1753" i="115" s="1"/>
  <c r="E1753" i="115"/>
  <c r="F1753" i="115" s="1"/>
  <c r="G1753" i="115" s="1"/>
  <c r="H1753" i="115" s="1"/>
  <c r="K1752" i="115"/>
  <c r="I1752" i="115"/>
  <c r="E1752" i="115"/>
  <c r="F1752" i="115" s="1"/>
  <c r="G1752" i="115" s="1"/>
  <c r="H1752" i="115" s="1"/>
  <c r="I1751" i="115"/>
  <c r="K1751" i="115" s="1"/>
  <c r="E1751" i="115"/>
  <c r="F1751" i="115" s="1"/>
  <c r="G1751" i="115" s="1"/>
  <c r="I1750" i="115"/>
  <c r="K1750" i="115" s="1"/>
  <c r="E1750" i="115"/>
  <c r="F1750" i="115" s="1"/>
  <c r="G1750" i="115" s="1"/>
  <c r="H1750" i="115" s="1"/>
  <c r="I1749" i="115"/>
  <c r="K1749" i="115" s="1"/>
  <c r="E1749" i="115"/>
  <c r="F1749" i="115" s="1"/>
  <c r="G1749" i="115" s="1"/>
  <c r="I1748" i="115"/>
  <c r="K1748" i="115" s="1"/>
  <c r="F1748" i="115"/>
  <c r="G1748" i="115" s="1"/>
  <c r="E1748" i="115"/>
  <c r="I1747" i="115"/>
  <c r="K1747" i="115" s="1"/>
  <c r="F1747" i="115"/>
  <c r="G1747" i="115" s="1"/>
  <c r="E1747" i="115"/>
  <c r="I1746" i="115"/>
  <c r="K1746" i="115" s="1"/>
  <c r="E1746" i="115"/>
  <c r="F1746" i="115" s="1"/>
  <c r="G1746" i="115" s="1"/>
  <c r="H1746" i="115" s="1"/>
  <c r="I1745" i="115"/>
  <c r="K1745" i="115" s="1"/>
  <c r="E1745" i="115"/>
  <c r="F1745" i="115" s="1"/>
  <c r="G1745" i="115" s="1"/>
  <c r="H1745" i="115" s="1"/>
  <c r="I1744" i="115"/>
  <c r="K1744" i="115" s="1"/>
  <c r="E1744" i="115"/>
  <c r="F1744" i="115" s="1"/>
  <c r="G1744" i="115" s="1"/>
  <c r="H1744" i="115" s="1"/>
  <c r="I1743" i="115"/>
  <c r="K1743" i="115" s="1"/>
  <c r="G1743" i="115"/>
  <c r="E1743" i="115"/>
  <c r="F1743" i="115" s="1"/>
  <c r="I1742" i="115"/>
  <c r="K1742" i="115" s="1"/>
  <c r="E1742" i="115"/>
  <c r="F1742" i="115" s="1"/>
  <c r="G1742" i="115" s="1"/>
  <c r="H1742" i="115" s="1"/>
  <c r="I1741" i="115"/>
  <c r="K1741" i="115" s="1"/>
  <c r="E1741" i="115"/>
  <c r="F1741" i="115" s="1"/>
  <c r="G1741" i="115" s="1"/>
  <c r="I1740" i="115"/>
  <c r="K1740" i="115" s="1"/>
  <c r="E1740" i="115"/>
  <c r="F1740" i="115" s="1"/>
  <c r="G1740" i="115" s="1"/>
  <c r="I1739" i="115"/>
  <c r="K1739" i="115" s="1"/>
  <c r="E1739" i="115"/>
  <c r="F1739" i="115" s="1"/>
  <c r="G1739" i="115" s="1"/>
  <c r="I1738" i="115"/>
  <c r="K1738" i="115" s="1"/>
  <c r="E1738" i="115"/>
  <c r="F1738" i="115" s="1"/>
  <c r="G1738" i="115" s="1"/>
  <c r="I1737" i="115"/>
  <c r="K1737" i="115" s="1"/>
  <c r="E1737" i="115"/>
  <c r="F1737" i="115" s="1"/>
  <c r="G1737" i="115" s="1"/>
  <c r="H1737" i="115" s="1"/>
  <c r="I1736" i="115"/>
  <c r="K1736" i="115" s="1"/>
  <c r="E1736" i="115"/>
  <c r="F1736" i="115" s="1"/>
  <c r="G1736" i="115" s="1"/>
  <c r="H1736" i="115" s="1"/>
  <c r="I1735" i="115"/>
  <c r="K1735" i="115" s="1"/>
  <c r="E1735" i="115"/>
  <c r="F1735" i="115" s="1"/>
  <c r="G1735" i="115" s="1"/>
  <c r="I1734" i="115"/>
  <c r="K1734" i="115" s="1"/>
  <c r="E1734" i="115"/>
  <c r="F1734" i="115" s="1"/>
  <c r="G1734" i="115" s="1"/>
  <c r="H1734" i="115" s="1"/>
  <c r="I1733" i="115"/>
  <c r="K1733" i="115" s="1"/>
  <c r="E1733" i="115"/>
  <c r="F1733" i="115" s="1"/>
  <c r="G1733" i="115" s="1"/>
  <c r="I1732" i="115"/>
  <c r="K1732" i="115" s="1"/>
  <c r="E1732" i="115"/>
  <c r="F1732" i="115" s="1"/>
  <c r="G1732" i="115" s="1"/>
  <c r="I1731" i="115"/>
  <c r="K1731" i="115" s="1"/>
  <c r="E1731" i="115"/>
  <c r="F1731" i="115" s="1"/>
  <c r="G1731" i="115" s="1"/>
  <c r="I1730" i="115"/>
  <c r="K1730" i="115" s="1"/>
  <c r="E1730" i="115"/>
  <c r="F1730" i="115" s="1"/>
  <c r="G1730" i="115" s="1"/>
  <c r="H1730" i="115" s="1"/>
  <c r="I1729" i="115"/>
  <c r="K1729" i="115" s="1"/>
  <c r="E1729" i="115"/>
  <c r="F1729" i="115" s="1"/>
  <c r="G1729" i="115" s="1"/>
  <c r="H1729" i="115" s="1"/>
  <c r="I1728" i="115"/>
  <c r="K1728" i="115" s="1"/>
  <c r="E1728" i="115"/>
  <c r="F1728" i="115" s="1"/>
  <c r="G1728" i="115" s="1"/>
  <c r="H1728" i="115" s="1"/>
  <c r="I1727" i="115"/>
  <c r="K1727" i="115" s="1"/>
  <c r="E1727" i="115"/>
  <c r="F1727" i="115" s="1"/>
  <c r="G1727" i="115" s="1"/>
  <c r="I1726" i="115"/>
  <c r="K1726" i="115" s="1"/>
  <c r="E1726" i="115"/>
  <c r="F1726" i="115" s="1"/>
  <c r="G1726" i="115" s="1"/>
  <c r="H1726" i="115" s="1"/>
  <c r="I1725" i="115"/>
  <c r="K1725" i="115" s="1"/>
  <c r="E1725" i="115"/>
  <c r="F1725" i="115" s="1"/>
  <c r="G1725" i="115" s="1"/>
  <c r="I1724" i="115"/>
  <c r="K1724" i="115" s="1"/>
  <c r="E1724" i="115"/>
  <c r="F1724" i="115" s="1"/>
  <c r="G1724" i="115" s="1"/>
  <c r="I1723" i="115"/>
  <c r="K1723" i="115" s="1"/>
  <c r="E1723" i="115"/>
  <c r="F1723" i="115" s="1"/>
  <c r="G1723" i="115" s="1"/>
  <c r="I1722" i="115"/>
  <c r="K1722" i="115" s="1"/>
  <c r="H1722" i="115"/>
  <c r="E1722" i="115"/>
  <c r="F1722" i="115" s="1"/>
  <c r="G1722" i="115" s="1"/>
  <c r="I1721" i="115"/>
  <c r="K1721" i="115" s="1"/>
  <c r="E1721" i="115"/>
  <c r="F1721" i="115" s="1"/>
  <c r="G1721" i="115" s="1"/>
  <c r="H1721" i="115" s="1"/>
  <c r="I1720" i="115"/>
  <c r="K1720" i="115" s="1"/>
  <c r="F1720" i="115"/>
  <c r="G1720" i="115" s="1"/>
  <c r="H1720" i="115" s="1"/>
  <c r="E1720" i="115"/>
  <c r="I1719" i="115"/>
  <c r="K1719" i="115" s="1"/>
  <c r="E1719" i="115"/>
  <c r="F1719" i="115" s="1"/>
  <c r="G1719" i="115" s="1"/>
  <c r="I1718" i="115"/>
  <c r="K1718" i="115" s="1"/>
  <c r="E1718" i="115"/>
  <c r="F1718" i="115" s="1"/>
  <c r="G1718" i="115" s="1"/>
  <c r="H1718" i="115" s="1"/>
  <c r="I1717" i="115"/>
  <c r="K1717" i="115" s="1"/>
  <c r="E1717" i="115"/>
  <c r="F1717" i="115" s="1"/>
  <c r="G1717" i="115" s="1"/>
  <c r="I1716" i="115"/>
  <c r="K1716" i="115" s="1"/>
  <c r="E1716" i="115"/>
  <c r="F1716" i="115" s="1"/>
  <c r="G1716" i="115" s="1"/>
  <c r="I1715" i="115"/>
  <c r="K1715" i="115" s="1"/>
  <c r="E1715" i="115"/>
  <c r="F1715" i="115" s="1"/>
  <c r="G1715" i="115" s="1"/>
  <c r="I1714" i="115"/>
  <c r="K1714" i="115" s="1"/>
  <c r="E1714" i="115"/>
  <c r="F1714" i="115" s="1"/>
  <c r="G1714" i="115" s="1"/>
  <c r="I1713" i="115"/>
  <c r="K1713" i="115" s="1"/>
  <c r="E1713" i="115"/>
  <c r="F1713" i="115" s="1"/>
  <c r="G1713" i="115" s="1"/>
  <c r="I1712" i="115"/>
  <c r="K1712" i="115" s="1"/>
  <c r="E1712" i="115"/>
  <c r="F1712" i="115" s="1"/>
  <c r="G1712" i="115" s="1"/>
  <c r="H1712" i="115" s="1"/>
  <c r="K1711" i="115"/>
  <c r="I1711" i="115"/>
  <c r="E1711" i="115"/>
  <c r="F1711" i="115" s="1"/>
  <c r="G1711" i="115" s="1"/>
  <c r="I1710" i="115"/>
  <c r="K1710" i="115" s="1"/>
  <c r="E1710" i="115"/>
  <c r="F1710" i="115" s="1"/>
  <c r="G1710" i="115" s="1"/>
  <c r="H1710" i="115" s="1"/>
  <c r="I1709" i="115"/>
  <c r="K1709" i="115" s="1"/>
  <c r="G1709" i="115"/>
  <c r="E1709" i="115"/>
  <c r="F1709" i="115" s="1"/>
  <c r="I1708" i="115"/>
  <c r="K1708" i="115" s="1"/>
  <c r="E1708" i="115"/>
  <c r="F1708" i="115" s="1"/>
  <c r="G1708" i="115" s="1"/>
  <c r="H1708" i="115" s="1"/>
  <c r="I1707" i="115"/>
  <c r="K1707" i="115" s="1"/>
  <c r="E1707" i="115"/>
  <c r="F1707" i="115" s="1"/>
  <c r="G1707" i="115" s="1"/>
  <c r="I1706" i="115"/>
  <c r="K1706" i="115" s="1"/>
  <c r="E1706" i="115"/>
  <c r="F1706" i="115" s="1"/>
  <c r="G1706" i="115" s="1"/>
  <c r="H1706" i="115" s="1"/>
  <c r="I1705" i="115"/>
  <c r="K1705" i="115" s="1"/>
  <c r="E1705" i="115"/>
  <c r="F1705" i="115" s="1"/>
  <c r="G1705" i="115" s="1"/>
  <c r="H1705" i="115" s="1"/>
  <c r="I1704" i="115"/>
  <c r="K1704" i="115" s="1"/>
  <c r="E1704" i="115"/>
  <c r="F1704" i="115" s="1"/>
  <c r="G1704" i="115" s="1"/>
  <c r="H1704" i="115" s="1"/>
  <c r="I1703" i="115"/>
  <c r="K1703" i="115" s="1"/>
  <c r="E1703" i="115"/>
  <c r="F1703" i="115" s="1"/>
  <c r="G1703" i="115" s="1"/>
  <c r="K1702" i="115"/>
  <c r="I1702" i="115"/>
  <c r="E1702" i="115"/>
  <c r="F1702" i="115" s="1"/>
  <c r="G1702" i="115" s="1"/>
  <c r="H1702" i="115" s="1"/>
  <c r="I1701" i="115"/>
  <c r="K1701" i="115" s="1"/>
  <c r="E1701" i="115"/>
  <c r="F1701" i="115" s="1"/>
  <c r="G1701" i="115" s="1"/>
  <c r="H1701" i="115" s="1"/>
  <c r="I1700" i="115"/>
  <c r="K1700" i="115" s="1"/>
  <c r="E1700" i="115"/>
  <c r="F1700" i="115" s="1"/>
  <c r="G1700" i="115" s="1"/>
  <c r="I1699" i="115"/>
  <c r="K1699" i="115" s="1"/>
  <c r="E1699" i="115"/>
  <c r="F1699" i="115" s="1"/>
  <c r="G1699" i="115" s="1"/>
  <c r="I1698" i="115"/>
  <c r="K1698" i="115" s="1"/>
  <c r="E1698" i="115"/>
  <c r="F1698" i="115" s="1"/>
  <c r="G1698" i="115" s="1"/>
  <c r="I1697" i="115"/>
  <c r="K1697" i="115" s="1"/>
  <c r="E1697" i="115"/>
  <c r="F1697" i="115" s="1"/>
  <c r="G1697" i="115" s="1"/>
  <c r="I1696" i="115"/>
  <c r="K1696" i="115" s="1"/>
  <c r="E1696" i="115"/>
  <c r="F1696" i="115" s="1"/>
  <c r="G1696" i="115" s="1"/>
  <c r="K1695" i="115"/>
  <c r="I1695" i="115"/>
  <c r="E1695" i="115"/>
  <c r="F1695" i="115" s="1"/>
  <c r="G1695" i="115" s="1"/>
  <c r="K1694" i="115"/>
  <c r="I1694" i="115"/>
  <c r="E1694" i="115"/>
  <c r="F1694" i="115" s="1"/>
  <c r="G1694" i="115" s="1"/>
  <c r="H1694" i="115" s="1"/>
  <c r="I1693" i="115"/>
  <c r="K1693" i="115" s="1"/>
  <c r="G1693" i="115"/>
  <c r="H1693" i="115" s="1"/>
  <c r="E1693" i="115"/>
  <c r="F1693" i="115" s="1"/>
  <c r="I1692" i="115"/>
  <c r="K1692" i="115" s="1"/>
  <c r="E1692" i="115"/>
  <c r="F1692" i="115" s="1"/>
  <c r="G1692" i="115" s="1"/>
  <c r="I1691" i="115"/>
  <c r="K1691" i="115" s="1"/>
  <c r="E1691" i="115"/>
  <c r="F1691" i="115" s="1"/>
  <c r="G1691" i="115" s="1"/>
  <c r="K1690" i="115"/>
  <c r="I1690" i="115"/>
  <c r="E1690" i="115"/>
  <c r="F1690" i="115" s="1"/>
  <c r="G1690" i="115" s="1"/>
  <c r="I1689" i="115"/>
  <c r="K1689" i="115" s="1"/>
  <c r="E1689" i="115"/>
  <c r="F1689" i="115" s="1"/>
  <c r="G1689" i="115" s="1"/>
  <c r="H1689" i="115" s="1"/>
  <c r="I1688" i="115"/>
  <c r="K1688" i="115" s="1"/>
  <c r="E1688" i="115"/>
  <c r="F1688" i="115" s="1"/>
  <c r="G1688" i="115" s="1"/>
  <c r="H1688" i="115" s="1"/>
  <c r="I1687" i="115"/>
  <c r="K1687" i="115" s="1"/>
  <c r="E1687" i="115"/>
  <c r="F1687" i="115" s="1"/>
  <c r="G1687" i="115" s="1"/>
  <c r="I1686" i="115"/>
  <c r="K1686" i="115" s="1"/>
  <c r="E1686" i="115"/>
  <c r="F1686" i="115" s="1"/>
  <c r="G1686" i="115" s="1"/>
  <c r="I1685" i="115"/>
  <c r="K1685" i="115" s="1"/>
  <c r="E1685" i="115"/>
  <c r="F1685" i="115" s="1"/>
  <c r="G1685" i="115" s="1"/>
  <c r="I1684" i="115"/>
  <c r="K1684" i="115" s="1"/>
  <c r="E1684" i="115"/>
  <c r="F1684" i="115" s="1"/>
  <c r="G1684" i="115" s="1"/>
  <c r="H1684" i="115" s="1"/>
  <c r="I1683" i="115"/>
  <c r="K1683" i="115" s="1"/>
  <c r="F1683" i="115"/>
  <c r="G1683" i="115" s="1"/>
  <c r="E1683" i="115"/>
  <c r="I1682" i="115"/>
  <c r="K1682" i="115" s="1"/>
  <c r="H1682" i="115"/>
  <c r="E1682" i="115"/>
  <c r="F1682" i="115" s="1"/>
  <c r="G1682" i="115" s="1"/>
  <c r="I1681" i="115"/>
  <c r="K1681" i="115" s="1"/>
  <c r="G1681" i="115"/>
  <c r="H1681" i="115" s="1"/>
  <c r="E1681" i="115"/>
  <c r="F1681" i="115" s="1"/>
  <c r="I1680" i="115"/>
  <c r="K1680" i="115" s="1"/>
  <c r="E1680" i="115"/>
  <c r="F1680" i="115" s="1"/>
  <c r="G1680" i="115" s="1"/>
  <c r="K1679" i="115"/>
  <c r="I1679" i="115"/>
  <c r="E1679" i="115"/>
  <c r="F1679" i="115" s="1"/>
  <c r="G1679" i="115" s="1"/>
  <c r="I1678" i="115"/>
  <c r="K1678" i="115" s="1"/>
  <c r="E1678" i="115"/>
  <c r="F1678" i="115" s="1"/>
  <c r="G1678" i="115" s="1"/>
  <c r="H1678" i="115" s="1"/>
  <c r="I1677" i="115"/>
  <c r="K1677" i="115" s="1"/>
  <c r="E1677" i="115"/>
  <c r="F1677" i="115" s="1"/>
  <c r="G1677" i="115" s="1"/>
  <c r="I1676" i="115"/>
  <c r="K1676" i="115" s="1"/>
  <c r="F1676" i="115"/>
  <c r="G1676" i="115" s="1"/>
  <c r="E1676" i="115"/>
  <c r="I1675" i="115"/>
  <c r="K1675" i="115" s="1"/>
  <c r="E1675" i="115"/>
  <c r="F1675" i="115" s="1"/>
  <c r="G1675" i="115" s="1"/>
  <c r="K1674" i="115"/>
  <c r="I1674" i="115"/>
  <c r="E1674" i="115"/>
  <c r="F1674" i="115" s="1"/>
  <c r="G1674" i="115" s="1"/>
  <c r="I1673" i="115"/>
  <c r="K1673" i="115" s="1"/>
  <c r="E1673" i="115"/>
  <c r="F1673" i="115" s="1"/>
  <c r="G1673" i="115" s="1"/>
  <c r="I1672" i="115"/>
  <c r="K1672" i="115" s="1"/>
  <c r="E1672" i="115"/>
  <c r="F1672" i="115" s="1"/>
  <c r="G1672" i="115" s="1"/>
  <c r="I1671" i="115"/>
  <c r="K1671" i="115" s="1"/>
  <c r="F1671" i="115"/>
  <c r="G1671" i="115" s="1"/>
  <c r="E1671" i="115"/>
  <c r="I1670" i="115"/>
  <c r="K1670" i="115" s="1"/>
  <c r="E1670" i="115"/>
  <c r="F1670" i="115" s="1"/>
  <c r="G1670" i="115" s="1"/>
  <c r="I1669" i="115"/>
  <c r="K1669" i="115" s="1"/>
  <c r="H1669" i="115"/>
  <c r="E1669" i="115"/>
  <c r="F1669" i="115" s="1"/>
  <c r="G1669" i="115" s="1"/>
  <c r="I1668" i="115"/>
  <c r="K1668" i="115" s="1"/>
  <c r="E1668" i="115"/>
  <c r="F1668" i="115" s="1"/>
  <c r="G1668" i="115" s="1"/>
  <c r="K1667" i="115"/>
  <c r="I1667" i="115"/>
  <c r="F1667" i="115"/>
  <c r="G1667" i="115" s="1"/>
  <c r="E1667" i="115"/>
  <c r="I1666" i="115"/>
  <c r="K1666" i="115" s="1"/>
  <c r="E1666" i="115"/>
  <c r="F1666" i="115" s="1"/>
  <c r="G1666" i="115" s="1"/>
  <c r="I1665" i="115"/>
  <c r="K1665" i="115" s="1"/>
  <c r="E1665" i="115"/>
  <c r="F1665" i="115" s="1"/>
  <c r="G1665" i="115" s="1"/>
  <c r="H1665" i="115" s="1"/>
  <c r="K1664" i="115"/>
  <c r="I1664" i="115"/>
  <c r="H1664" i="115"/>
  <c r="E1664" i="115"/>
  <c r="F1664" i="115" s="1"/>
  <c r="G1664" i="115" s="1"/>
  <c r="I1663" i="115"/>
  <c r="K1663" i="115" s="1"/>
  <c r="E1663" i="115"/>
  <c r="F1663" i="115" s="1"/>
  <c r="G1663" i="115" s="1"/>
  <c r="K1662" i="115"/>
  <c r="I1662" i="115"/>
  <c r="E1662" i="115"/>
  <c r="F1662" i="115" s="1"/>
  <c r="G1662" i="115" s="1"/>
  <c r="I1661" i="115"/>
  <c r="K1661" i="115" s="1"/>
  <c r="E1661" i="115"/>
  <c r="F1661" i="115" s="1"/>
  <c r="G1661" i="115" s="1"/>
  <c r="I1660" i="115"/>
  <c r="K1660" i="115" s="1"/>
  <c r="E1660" i="115"/>
  <c r="F1660" i="115" s="1"/>
  <c r="G1660" i="115" s="1"/>
  <c r="H1660" i="115" s="1"/>
  <c r="I1659" i="115"/>
  <c r="K1659" i="115" s="1"/>
  <c r="E1659" i="115"/>
  <c r="F1659" i="115" s="1"/>
  <c r="G1659" i="115" s="1"/>
  <c r="I1658" i="115"/>
  <c r="K1658" i="115" s="1"/>
  <c r="F1658" i="115"/>
  <c r="G1658" i="115" s="1"/>
  <c r="E1658" i="115"/>
  <c r="I1657" i="115"/>
  <c r="K1657" i="115" s="1"/>
  <c r="E1657" i="115"/>
  <c r="F1657" i="115" s="1"/>
  <c r="G1657" i="115" s="1"/>
  <c r="H1657" i="115" s="1"/>
  <c r="I1656" i="115"/>
  <c r="K1656" i="115" s="1"/>
  <c r="E1656" i="115"/>
  <c r="F1656" i="115" s="1"/>
  <c r="G1656" i="115" s="1"/>
  <c r="H1656" i="115" s="1"/>
  <c r="I1655" i="115"/>
  <c r="K1655" i="115" s="1"/>
  <c r="E1655" i="115"/>
  <c r="F1655" i="115" s="1"/>
  <c r="G1655" i="115" s="1"/>
  <c r="I1654" i="115"/>
  <c r="K1654" i="115" s="1"/>
  <c r="E1654" i="115"/>
  <c r="F1654" i="115" s="1"/>
  <c r="G1654" i="115" s="1"/>
  <c r="I1653" i="115"/>
  <c r="K1653" i="115" s="1"/>
  <c r="E1653" i="115"/>
  <c r="F1653" i="115" s="1"/>
  <c r="G1653" i="115" s="1"/>
  <c r="H1653" i="115" s="1"/>
  <c r="I1652" i="115"/>
  <c r="K1652" i="115" s="1"/>
  <c r="E1652" i="115"/>
  <c r="F1652" i="115" s="1"/>
  <c r="G1652" i="115" s="1"/>
  <c r="I1651" i="115"/>
  <c r="K1651" i="115" s="1"/>
  <c r="E1651" i="115"/>
  <c r="F1651" i="115" s="1"/>
  <c r="G1651" i="115" s="1"/>
  <c r="I1650" i="115"/>
  <c r="K1650" i="115" s="1"/>
  <c r="E1650" i="115"/>
  <c r="F1650" i="115" s="1"/>
  <c r="G1650" i="115" s="1"/>
  <c r="I1649" i="115"/>
  <c r="K1649" i="115" s="1"/>
  <c r="E1649" i="115"/>
  <c r="F1649" i="115" s="1"/>
  <c r="G1649" i="115" s="1"/>
  <c r="H1649" i="115" s="1"/>
  <c r="K1648" i="115"/>
  <c r="I1648" i="115"/>
  <c r="E1648" i="115"/>
  <c r="F1648" i="115" s="1"/>
  <c r="G1648" i="115" s="1"/>
  <c r="H1648" i="115" s="1"/>
  <c r="K1647" i="115"/>
  <c r="I1647" i="115"/>
  <c r="E1647" i="115"/>
  <c r="F1647" i="115" s="1"/>
  <c r="G1647" i="115" s="1"/>
  <c r="I1646" i="115"/>
  <c r="K1646" i="115" s="1"/>
  <c r="F1646" i="115"/>
  <c r="G1646" i="115" s="1"/>
  <c r="E1646" i="115"/>
  <c r="I1645" i="115"/>
  <c r="K1645" i="115" s="1"/>
  <c r="E1645" i="115"/>
  <c r="F1645" i="115" s="1"/>
  <c r="G1645" i="115" s="1"/>
  <c r="I1644" i="115"/>
  <c r="K1644" i="115" s="1"/>
  <c r="F1644" i="115"/>
  <c r="G1644" i="115" s="1"/>
  <c r="H1644" i="115" s="1"/>
  <c r="E1644" i="115"/>
  <c r="I1643" i="115"/>
  <c r="K1643" i="115" s="1"/>
  <c r="F1643" i="115"/>
  <c r="G1643" i="115" s="1"/>
  <c r="E1643" i="115"/>
  <c r="I1642" i="115"/>
  <c r="K1642" i="115" s="1"/>
  <c r="E1642" i="115"/>
  <c r="F1642" i="115" s="1"/>
  <c r="G1642" i="115" s="1"/>
  <c r="I1641" i="115"/>
  <c r="K1641" i="115" s="1"/>
  <c r="E1641" i="115"/>
  <c r="F1641" i="115" s="1"/>
  <c r="G1641" i="115" s="1"/>
  <c r="H1641" i="115" s="1"/>
  <c r="I1640" i="115"/>
  <c r="K1640" i="115" s="1"/>
  <c r="E1640" i="115"/>
  <c r="F1640" i="115" s="1"/>
  <c r="G1640" i="115" s="1"/>
  <c r="H1640" i="115" s="1"/>
  <c r="I1639" i="115"/>
  <c r="K1639" i="115" s="1"/>
  <c r="E1639" i="115"/>
  <c r="F1639" i="115" s="1"/>
  <c r="G1639" i="115" s="1"/>
  <c r="I1638" i="115"/>
  <c r="K1638" i="115" s="1"/>
  <c r="E1638" i="115"/>
  <c r="F1638" i="115" s="1"/>
  <c r="G1638" i="115" s="1"/>
  <c r="I1637" i="115"/>
  <c r="K1637" i="115" s="1"/>
  <c r="E1637" i="115"/>
  <c r="F1637" i="115" s="1"/>
  <c r="G1637" i="115" s="1"/>
  <c r="H1637" i="115" s="1"/>
  <c r="I1636" i="115"/>
  <c r="K1636" i="115" s="1"/>
  <c r="E1636" i="115"/>
  <c r="F1636" i="115" s="1"/>
  <c r="G1636" i="115" s="1"/>
  <c r="H1636" i="115" s="1"/>
  <c r="I1635" i="115"/>
  <c r="K1635" i="115" s="1"/>
  <c r="F1635" i="115"/>
  <c r="G1635" i="115" s="1"/>
  <c r="E1635" i="115"/>
  <c r="I1634" i="115"/>
  <c r="K1634" i="115" s="1"/>
  <c r="E1634" i="115"/>
  <c r="F1634" i="115" s="1"/>
  <c r="G1634" i="115" s="1"/>
  <c r="I1633" i="115"/>
  <c r="K1633" i="115" s="1"/>
  <c r="E1633" i="115"/>
  <c r="F1633" i="115" s="1"/>
  <c r="G1633" i="115" s="1"/>
  <c r="H1633" i="115" s="1"/>
  <c r="K1632" i="115"/>
  <c r="I1632" i="115"/>
  <c r="H1632" i="115"/>
  <c r="E1632" i="115"/>
  <c r="F1632" i="115" s="1"/>
  <c r="G1632" i="115" s="1"/>
  <c r="I1631" i="115"/>
  <c r="K1631" i="115" s="1"/>
  <c r="F1631" i="115"/>
  <c r="G1631" i="115" s="1"/>
  <c r="E1631" i="115"/>
  <c r="I1630" i="115"/>
  <c r="K1630" i="115" s="1"/>
  <c r="E1630" i="115"/>
  <c r="F1630" i="115" s="1"/>
  <c r="G1630" i="115" s="1"/>
  <c r="I1629" i="115"/>
  <c r="K1629" i="115" s="1"/>
  <c r="E1629" i="115"/>
  <c r="F1629" i="115" s="1"/>
  <c r="G1629" i="115" s="1"/>
  <c r="I1628" i="115"/>
  <c r="K1628" i="115" s="1"/>
  <c r="H1628" i="115"/>
  <c r="F1628" i="115"/>
  <c r="G1628" i="115" s="1"/>
  <c r="E1628" i="115"/>
  <c r="I1627" i="115"/>
  <c r="K1627" i="115" s="1"/>
  <c r="F1627" i="115"/>
  <c r="G1627" i="115" s="1"/>
  <c r="E1627" i="115"/>
  <c r="I1626" i="115"/>
  <c r="K1626" i="115" s="1"/>
  <c r="E1626" i="115"/>
  <c r="F1626" i="115" s="1"/>
  <c r="G1626" i="115" s="1"/>
  <c r="I1625" i="115"/>
  <c r="K1625" i="115" s="1"/>
  <c r="E1625" i="115"/>
  <c r="F1625" i="115" s="1"/>
  <c r="G1625" i="115" s="1"/>
  <c r="H1625" i="115" s="1"/>
  <c r="I1624" i="115"/>
  <c r="K1624" i="115" s="1"/>
  <c r="E1624" i="115"/>
  <c r="F1624" i="115" s="1"/>
  <c r="G1624" i="115" s="1"/>
  <c r="I1623" i="115"/>
  <c r="K1623" i="115" s="1"/>
  <c r="E1623" i="115"/>
  <c r="F1623" i="115" s="1"/>
  <c r="G1623" i="115" s="1"/>
  <c r="I1622" i="115"/>
  <c r="K1622" i="115" s="1"/>
  <c r="E1622" i="115"/>
  <c r="F1622" i="115" s="1"/>
  <c r="G1622" i="115" s="1"/>
  <c r="I1621" i="115"/>
  <c r="K1621" i="115" s="1"/>
  <c r="E1621" i="115"/>
  <c r="F1621" i="115" s="1"/>
  <c r="G1621" i="115" s="1"/>
  <c r="H1621" i="115" s="1"/>
  <c r="I1620" i="115"/>
  <c r="K1620" i="115" s="1"/>
  <c r="E1620" i="115"/>
  <c r="F1620" i="115" s="1"/>
  <c r="G1620" i="115" s="1"/>
  <c r="H1620" i="115" s="1"/>
  <c r="K1619" i="115"/>
  <c r="I1619" i="115"/>
  <c r="E1619" i="115"/>
  <c r="F1619" i="115" s="1"/>
  <c r="G1619" i="115" s="1"/>
  <c r="I1618" i="115"/>
  <c r="K1618" i="115" s="1"/>
  <c r="E1618" i="115"/>
  <c r="F1618" i="115" s="1"/>
  <c r="G1618" i="115" s="1"/>
  <c r="I1617" i="115"/>
  <c r="K1617" i="115" s="1"/>
  <c r="E1617" i="115"/>
  <c r="F1617" i="115" s="1"/>
  <c r="G1617" i="115" s="1"/>
  <c r="H1617" i="115" s="1"/>
  <c r="I1616" i="115"/>
  <c r="K1616" i="115" s="1"/>
  <c r="E1616" i="115"/>
  <c r="F1616" i="115" s="1"/>
  <c r="G1616" i="115" s="1"/>
  <c r="I1615" i="115"/>
  <c r="K1615" i="115" s="1"/>
  <c r="F1615" i="115"/>
  <c r="G1615" i="115" s="1"/>
  <c r="E1615" i="115"/>
  <c r="I1614" i="115"/>
  <c r="K1614" i="115" s="1"/>
  <c r="E1614" i="115"/>
  <c r="F1614" i="115" s="1"/>
  <c r="G1614" i="115" s="1"/>
  <c r="I1613" i="115"/>
  <c r="K1613" i="115" s="1"/>
  <c r="E1613" i="115"/>
  <c r="F1613" i="115" s="1"/>
  <c r="G1613" i="115" s="1"/>
  <c r="I1612" i="115"/>
  <c r="K1612" i="115" s="1"/>
  <c r="F1612" i="115"/>
  <c r="G1612" i="115" s="1"/>
  <c r="H1612" i="115" s="1"/>
  <c r="E1612" i="115"/>
  <c r="I1611" i="115"/>
  <c r="K1611" i="115" s="1"/>
  <c r="E1611" i="115"/>
  <c r="F1611" i="115" s="1"/>
  <c r="G1611" i="115" s="1"/>
  <c r="I1610" i="115"/>
  <c r="K1610" i="115" s="1"/>
  <c r="E1610" i="115"/>
  <c r="F1610" i="115" s="1"/>
  <c r="G1610" i="115" s="1"/>
  <c r="I1609" i="115"/>
  <c r="K1609" i="115" s="1"/>
  <c r="E1609" i="115"/>
  <c r="F1609" i="115" s="1"/>
  <c r="G1609" i="115" s="1"/>
  <c r="H1609" i="115" s="1"/>
  <c r="K1608" i="115"/>
  <c r="I1608" i="115"/>
  <c r="G1608" i="115"/>
  <c r="H1608" i="115" s="1"/>
  <c r="E1608" i="115"/>
  <c r="F1608" i="115" s="1"/>
  <c r="K1607" i="115"/>
  <c r="I1607" i="115"/>
  <c r="E1607" i="115"/>
  <c r="F1607" i="115" s="1"/>
  <c r="G1607" i="115" s="1"/>
  <c r="I1606" i="115"/>
  <c r="K1606" i="115" s="1"/>
  <c r="E1606" i="115"/>
  <c r="F1606" i="115" s="1"/>
  <c r="G1606" i="115" s="1"/>
  <c r="I1605" i="115"/>
  <c r="K1605" i="115" s="1"/>
  <c r="E1605" i="115"/>
  <c r="F1605" i="115" s="1"/>
  <c r="G1605" i="115" s="1"/>
  <c r="H1605" i="115" s="1"/>
  <c r="I1604" i="115"/>
  <c r="K1604" i="115" s="1"/>
  <c r="E1604" i="115"/>
  <c r="F1604" i="115" s="1"/>
  <c r="G1604" i="115" s="1"/>
  <c r="H1604" i="115" s="1"/>
  <c r="I1603" i="115"/>
  <c r="K1603" i="115" s="1"/>
  <c r="F1603" i="115"/>
  <c r="G1603" i="115" s="1"/>
  <c r="E1603" i="115"/>
  <c r="I1602" i="115"/>
  <c r="K1602" i="115" s="1"/>
  <c r="F1602" i="115"/>
  <c r="G1602" i="115" s="1"/>
  <c r="E1602" i="115"/>
  <c r="I1601" i="115"/>
  <c r="K1601" i="115" s="1"/>
  <c r="E1601" i="115"/>
  <c r="F1601" i="115" s="1"/>
  <c r="G1601" i="115" s="1"/>
  <c r="H1601" i="115" s="1"/>
  <c r="I1600" i="115"/>
  <c r="K1600" i="115" s="1"/>
  <c r="E1600" i="115"/>
  <c r="F1600" i="115" s="1"/>
  <c r="G1600" i="115" s="1"/>
  <c r="I1599" i="115"/>
  <c r="K1599" i="115" s="1"/>
  <c r="E1599" i="115"/>
  <c r="F1599" i="115" s="1"/>
  <c r="G1599" i="115" s="1"/>
  <c r="I1598" i="115"/>
  <c r="K1598" i="115" s="1"/>
  <c r="E1598" i="115"/>
  <c r="F1598" i="115" s="1"/>
  <c r="G1598" i="115" s="1"/>
  <c r="I1597" i="115"/>
  <c r="K1597" i="115" s="1"/>
  <c r="H1597" i="115"/>
  <c r="E1597" i="115"/>
  <c r="F1597" i="115" s="1"/>
  <c r="G1597" i="115" s="1"/>
  <c r="I1596" i="115"/>
  <c r="K1596" i="115" s="1"/>
  <c r="E1596" i="115"/>
  <c r="F1596" i="115" s="1"/>
  <c r="G1596" i="115" s="1"/>
  <c r="H1596" i="115" s="1"/>
  <c r="I1595" i="115"/>
  <c r="K1595" i="115" s="1"/>
  <c r="F1595" i="115"/>
  <c r="G1595" i="115" s="1"/>
  <c r="E1595" i="115"/>
  <c r="I1594" i="115"/>
  <c r="K1594" i="115" s="1"/>
  <c r="E1594" i="115"/>
  <c r="F1594" i="115" s="1"/>
  <c r="G1594" i="115" s="1"/>
  <c r="I1593" i="115"/>
  <c r="K1593" i="115" s="1"/>
  <c r="E1593" i="115"/>
  <c r="F1593" i="115" s="1"/>
  <c r="G1593" i="115" s="1"/>
  <c r="I1592" i="115"/>
  <c r="K1592" i="115" s="1"/>
  <c r="E1592" i="115"/>
  <c r="F1592" i="115" s="1"/>
  <c r="G1592" i="115" s="1"/>
  <c r="H1592" i="115" s="1"/>
  <c r="I1591" i="115"/>
  <c r="K1591" i="115" s="1"/>
  <c r="E1591" i="115"/>
  <c r="F1591" i="115" s="1"/>
  <c r="G1591" i="115" s="1"/>
  <c r="I1590" i="115"/>
  <c r="K1590" i="115" s="1"/>
  <c r="E1590" i="115"/>
  <c r="F1590" i="115" s="1"/>
  <c r="G1590" i="115" s="1"/>
  <c r="I1589" i="115"/>
  <c r="K1589" i="115" s="1"/>
  <c r="E1589" i="115"/>
  <c r="F1589" i="115" s="1"/>
  <c r="G1589" i="115" s="1"/>
  <c r="H1589" i="115" s="1"/>
  <c r="I1588" i="115"/>
  <c r="K1588" i="115" s="1"/>
  <c r="E1588" i="115"/>
  <c r="F1588" i="115" s="1"/>
  <c r="G1588" i="115" s="1"/>
  <c r="H1588" i="115" s="1"/>
  <c r="I1587" i="115"/>
  <c r="K1587" i="115" s="1"/>
  <c r="E1587" i="115"/>
  <c r="F1587" i="115" s="1"/>
  <c r="G1587" i="115" s="1"/>
  <c r="I1586" i="115"/>
  <c r="K1586" i="115" s="1"/>
  <c r="E1586" i="115"/>
  <c r="F1586" i="115" s="1"/>
  <c r="G1586" i="115" s="1"/>
  <c r="I1585" i="115"/>
  <c r="K1585" i="115" s="1"/>
  <c r="E1585" i="115"/>
  <c r="F1585" i="115" s="1"/>
  <c r="G1585" i="115" s="1"/>
  <c r="K1584" i="115"/>
  <c r="I1584" i="115"/>
  <c r="E1584" i="115"/>
  <c r="F1584" i="115" s="1"/>
  <c r="G1584" i="115" s="1"/>
  <c r="I1583" i="115"/>
  <c r="K1583" i="115" s="1"/>
  <c r="F1583" i="115"/>
  <c r="G1583" i="115" s="1"/>
  <c r="H1583" i="115" s="1"/>
  <c r="E1583" i="115"/>
  <c r="K1582" i="115"/>
  <c r="I1582" i="115"/>
  <c r="F1582" i="115"/>
  <c r="G1582" i="115" s="1"/>
  <c r="E1582" i="115"/>
  <c r="K1581" i="115"/>
  <c r="I1581" i="115"/>
  <c r="E1581" i="115"/>
  <c r="F1581" i="115" s="1"/>
  <c r="G1581" i="115" s="1"/>
  <c r="H1581" i="115" s="1"/>
  <c r="I1580" i="115"/>
  <c r="K1580" i="115" s="1"/>
  <c r="E1580" i="115"/>
  <c r="F1580" i="115" s="1"/>
  <c r="G1580" i="115" s="1"/>
  <c r="H1580" i="115" s="1"/>
  <c r="K1579" i="115"/>
  <c r="I1579" i="115"/>
  <c r="G1579" i="115"/>
  <c r="E1579" i="115"/>
  <c r="F1579" i="115" s="1"/>
  <c r="I1578" i="115"/>
  <c r="K1578" i="115" s="1"/>
  <c r="F1578" i="115"/>
  <c r="G1578" i="115" s="1"/>
  <c r="E1578" i="115"/>
  <c r="I1577" i="115"/>
  <c r="K1577" i="115" s="1"/>
  <c r="E1577" i="115"/>
  <c r="F1577" i="115" s="1"/>
  <c r="G1577" i="115" s="1"/>
  <c r="H1577" i="115" s="1"/>
  <c r="K1576" i="115"/>
  <c r="I1576" i="115"/>
  <c r="E1576" i="115"/>
  <c r="F1576" i="115" s="1"/>
  <c r="G1576" i="115" s="1"/>
  <c r="H1576" i="115" s="1"/>
  <c r="K1575" i="115"/>
  <c r="I1575" i="115"/>
  <c r="E1575" i="115"/>
  <c r="F1575" i="115" s="1"/>
  <c r="G1575" i="115" s="1"/>
  <c r="I1574" i="115"/>
  <c r="K1574" i="115" s="1"/>
  <c r="E1574" i="115"/>
  <c r="F1574" i="115" s="1"/>
  <c r="G1574" i="115" s="1"/>
  <c r="I1573" i="115"/>
  <c r="K1573" i="115" s="1"/>
  <c r="E1573" i="115"/>
  <c r="F1573" i="115" s="1"/>
  <c r="G1573" i="115" s="1"/>
  <c r="H1573" i="115" s="1"/>
  <c r="I1572" i="115"/>
  <c r="K1572" i="115" s="1"/>
  <c r="E1572" i="115"/>
  <c r="F1572" i="115" s="1"/>
  <c r="G1572" i="115" s="1"/>
  <c r="I1571" i="115"/>
  <c r="K1571" i="115" s="1"/>
  <c r="E1571" i="115"/>
  <c r="F1571" i="115" s="1"/>
  <c r="G1571" i="115" s="1"/>
  <c r="I1570" i="115"/>
  <c r="K1570" i="115" s="1"/>
  <c r="E1570" i="115"/>
  <c r="F1570" i="115" s="1"/>
  <c r="G1570" i="115" s="1"/>
  <c r="I1569" i="115"/>
  <c r="K1569" i="115" s="1"/>
  <c r="E1569" i="115"/>
  <c r="F1569" i="115" s="1"/>
  <c r="G1569" i="115" s="1"/>
  <c r="I1568" i="115"/>
  <c r="K1568" i="115" s="1"/>
  <c r="E1568" i="115"/>
  <c r="F1568" i="115" s="1"/>
  <c r="G1568" i="115" s="1"/>
  <c r="I1567" i="115"/>
  <c r="K1567" i="115" s="1"/>
  <c r="E1567" i="115"/>
  <c r="F1567" i="115" s="1"/>
  <c r="G1567" i="115" s="1"/>
  <c r="H1567" i="115" s="1"/>
  <c r="I1566" i="115"/>
  <c r="K1566" i="115" s="1"/>
  <c r="E1566" i="115"/>
  <c r="F1566" i="115" s="1"/>
  <c r="G1566" i="115" s="1"/>
  <c r="I1565" i="115"/>
  <c r="K1565" i="115" s="1"/>
  <c r="E1565" i="115"/>
  <c r="F1565" i="115" s="1"/>
  <c r="G1565" i="115" s="1"/>
  <c r="I1564" i="115"/>
  <c r="K1564" i="115" s="1"/>
  <c r="E1564" i="115"/>
  <c r="F1564" i="115" s="1"/>
  <c r="G1564" i="115" s="1"/>
  <c r="K1563" i="115"/>
  <c r="I1563" i="115"/>
  <c r="E1563" i="115"/>
  <c r="F1563" i="115" s="1"/>
  <c r="G1563" i="115" s="1"/>
  <c r="I1562" i="115"/>
  <c r="K1562" i="115" s="1"/>
  <c r="E1562" i="115"/>
  <c r="F1562" i="115" s="1"/>
  <c r="G1562" i="115" s="1"/>
  <c r="I1561" i="115"/>
  <c r="K1561" i="115" s="1"/>
  <c r="E1561" i="115"/>
  <c r="F1561" i="115" s="1"/>
  <c r="G1561" i="115" s="1"/>
  <c r="K1560" i="115"/>
  <c r="I1560" i="115"/>
  <c r="E1560" i="115"/>
  <c r="F1560" i="115" s="1"/>
  <c r="G1560" i="115" s="1"/>
  <c r="I1559" i="115"/>
  <c r="K1559" i="115" s="1"/>
  <c r="F1559" i="115"/>
  <c r="G1559" i="115" s="1"/>
  <c r="H1559" i="115" s="1"/>
  <c r="E1559" i="115"/>
  <c r="K1558" i="115"/>
  <c r="I1558" i="115"/>
  <c r="E1558" i="115"/>
  <c r="F1558" i="115" s="1"/>
  <c r="G1558" i="115" s="1"/>
  <c r="I1557" i="115"/>
  <c r="K1557" i="115" s="1"/>
  <c r="E1557" i="115"/>
  <c r="F1557" i="115" s="1"/>
  <c r="G1557" i="115" s="1"/>
  <c r="H1557" i="115" s="1"/>
  <c r="I1556" i="115"/>
  <c r="K1556" i="115" s="1"/>
  <c r="E1556" i="115"/>
  <c r="F1556" i="115" s="1"/>
  <c r="G1556" i="115" s="1"/>
  <c r="K1555" i="115"/>
  <c r="I1555" i="115"/>
  <c r="E1555" i="115"/>
  <c r="F1555" i="115" s="1"/>
  <c r="G1555" i="115" s="1"/>
  <c r="I1554" i="115"/>
  <c r="K1554" i="115" s="1"/>
  <c r="E1554" i="115"/>
  <c r="F1554" i="115" s="1"/>
  <c r="G1554" i="115" s="1"/>
  <c r="I1553" i="115"/>
  <c r="K1553" i="115" s="1"/>
  <c r="E1553" i="115"/>
  <c r="F1553" i="115" s="1"/>
  <c r="G1553" i="115" s="1"/>
  <c r="K1552" i="115"/>
  <c r="I1552" i="115"/>
  <c r="E1552" i="115"/>
  <c r="F1552" i="115" s="1"/>
  <c r="G1552" i="115" s="1"/>
  <c r="I1551" i="115"/>
  <c r="K1551" i="115" s="1"/>
  <c r="E1551" i="115"/>
  <c r="F1551" i="115" s="1"/>
  <c r="G1551" i="115" s="1"/>
  <c r="K1550" i="115"/>
  <c r="I1550" i="115"/>
  <c r="E1550" i="115"/>
  <c r="F1550" i="115" s="1"/>
  <c r="G1550" i="115" s="1"/>
  <c r="I1549" i="115"/>
  <c r="K1549" i="115" s="1"/>
  <c r="E1549" i="115"/>
  <c r="F1549" i="115" s="1"/>
  <c r="G1549" i="115" s="1"/>
  <c r="H1549" i="115" s="1"/>
  <c r="I1548" i="115"/>
  <c r="K1548" i="115" s="1"/>
  <c r="E1548" i="115"/>
  <c r="F1548" i="115" s="1"/>
  <c r="G1548" i="115" s="1"/>
  <c r="K1547" i="115"/>
  <c r="I1547" i="115"/>
  <c r="E1547" i="115"/>
  <c r="F1547" i="115" s="1"/>
  <c r="G1547" i="115" s="1"/>
  <c r="I1546" i="115"/>
  <c r="K1546" i="115" s="1"/>
  <c r="E1546" i="115"/>
  <c r="F1546" i="115" s="1"/>
  <c r="G1546" i="115" s="1"/>
  <c r="I1545" i="115"/>
  <c r="K1545" i="115" s="1"/>
  <c r="E1545" i="115"/>
  <c r="F1545" i="115" s="1"/>
  <c r="G1545" i="115" s="1"/>
  <c r="I1544" i="115"/>
  <c r="K1544" i="115" s="1"/>
  <c r="E1544" i="115"/>
  <c r="F1544" i="115" s="1"/>
  <c r="G1544" i="115" s="1"/>
  <c r="I1543" i="115"/>
  <c r="K1543" i="115" s="1"/>
  <c r="F1543" i="115"/>
  <c r="G1543" i="115" s="1"/>
  <c r="H1543" i="115" s="1"/>
  <c r="E1543" i="115"/>
  <c r="I1542" i="115"/>
  <c r="K1542" i="115" s="1"/>
  <c r="E1542" i="115"/>
  <c r="F1542" i="115" s="1"/>
  <c r="G1542" i="115" s="1"/>
  <c r="I1541" i="115"/>
  <c r="K1541" i="115" s="1"/>
  <c r="G1541" i="115"/>
  <c r="H1541" i="115" s="1"/>
  <c r="E1541" i="115"/>
  <c r="F1541" i="115" s="1"/>
  <c r="I1540" i="115"/>
  <c r="K1540" i="115" s="1"/>
  <c r="F1540" i="115"/>
  <c r="G1540" i="115" s="1"/>
  <c r="E1540" i="115"/>
  <c r="I1539" i="115"/>
  <c r="K1539" i="115" s="1"/>
  <c r="E1539" i="115"/>
  <c r="F1539" i="115" s="1"/>
  <c r="G1539" i="115" s="1"/>
  <c r="I1538" i="115"/>
  <c r="K1538" i="115" s="1"/>
  <c r="E1538" i="115"/>
  <c r="F1538" i="115" s="1"/>
  <c r="G1538" i="115" s="1"/>
  <c r="I1537" i="115"/>
  <c r="K1537" i="115" s="1"/>
  <c r="E1537" i="115"/>
  <c r="F1537" i="115" s="1"/>
  <c r="G1537" i="115" s="1"/>
  <c r="K1536" i="115"/>
  <c r="I1536" i="115"/>
  <c r="E1536" i="115"/>
  <c r="F1536" i="115" s="1"/>
  <c r="G1536" i="115" s="1"/>
  <c r="I1535" i="115"/>
  <c r="K1535" i="115" s="1"/>
  <c r="G1535" i="115"/>
  <c r="H1535" i="115" s="1"/>
  <c r="F1535" i="115"/>
  <c r="E1535" i="115"/>
  <c r="I1534" i="115"/>
  <c r="K1534" i="115" s="1"/>
  <c r="E1534" i="115"/>
  <c r="F1534" i="115" s="1"/>
  <c r="G1534" i="115" s="1"/>
  <c r="I1533" i="115"/>
  <c r="K1533" i="115" s="1"/>
  <c r="E1533" i="115"/>
  <c r="F1533" i="115" s="1"/>
  <c r="G1533" i="115" s="1"/>
  <c r="I1532" i="115"/>
  <c r="K1532" i="115" s="1"/>
  <c r="F1532" i="115"/>
  <c r="G1532" i="115" s="1"/>
  <c r="E1532" i="115"/>
  <c r="K1531" i="115"/>
  <c r="I1531" i="115"/>
  <c r="E1531" i="115"/>
  <c r="F1531" i="115" s="1"/>
  <c r="G1531" i="115" s="1"/>
  <c r="I1530" i="115"/>
  <c r="K1530" i="115" s="1"/>
  <c r="E1530" i="115"/>
  <c r="F1530" i="115" s="1"/>
  <c r="G1530" i="115" s="1"/>
  <c r="I1529" i="115"/>
  <c r="K1529" i="115" s="1"/>
  <c r="E1529" i="115"/>
  <c r="F1529" i="115" s="1"/>
  <c r="G1529" i="115" s="1"/>
  <c r="I1528" i="115"/>
  <c r="K1528" i="115" s="1"/>
  <c r="E1528" i="115"/>
  <c r="F1528" i="115" s="1"/>
  <c r="G1528" i="115" s="1"/>
  <c r="I1527" i="115"/>
  <c r="K1527" i="115" s="1"/>
  <c r="F1527" i="115"/>
  <c r="G1527" i="115" s="1"/>
  <c r="H1527" i="115" s="1"/>
  <c r="E1527" i="115"/>
  <c r="I1526" i="115"/>
  <c r="K1526" i="115" s="1"/>
  <c r="E1526" i="115"/>
  <c r="F1526" i="115" s="1"/>
  <c r="G1526" i="115" s="1"/>
  <c r="I1525" i="115"/>
  <c r="K1525" i="115" s="1"/>
  <c r="E1525" i="115"/>
  <c r="F1525" i="115" s="1"/>
  <c r="G1525" i="115" s="1"/>
  <c r="H1525" i="115" s="1"/>
  <c r="I1524" i="115"/>
  <c r="K1524" i="115" s="1"/>
  <c r="E1524" i="115"/>
  <c r="F1524" i="115" s="1"/>
  <c r="G1524" i="115" s="1"/>
  <c r="I1523" i="115"/>
  <c r="K1523" i="115" s="1"/>
  <c r="E1523" i="115"/>
  <c r="F1523" i="115" s="1"/>
  <c r="G1523" i="115" s="1"/>
  <c r="I1522" i="115"/>
  <c r="K1522" i="115" s="1"/>
  <c r="E1522" i="115"/>
  <c r="F1522" i="115" s="1"/>
  <c r="G1522" i="115" s="1"/>
  <c r="I1521" i="115"/>
  <c r="K1521" i="115" s="1"/>
  <c r="E1521" i="115"/>
  <c r="F1521" i="115" s="1"/>
  <c r="G1521" i="115" s="1"/>
  <c r="I1520" i="115"/>
  <c r="K1520" i="115" s="1"/>
  <c r="E1520" i="115"/>
  <c r="F1520" i="115" s="1"/>
  <c r="G1520" i="115" s="1"/>
  <c r="I1519" i="115"/>
  <c r="K1519" i="115" s="1"/>
  <c r="F1519" i="115"/>
  <c r="G1519" i="115" s="1"/>
  <c r="E1519" i="115"/>
  <c r="I1518" i="115"/>
  <c r="K1518" i="115" s="1"/>
  <c r="E1518" i="115"/>
  <c r="F1518" i="115" s="1"/>
  <c r="G1518" i="115" s="1"/>
  <c r="I1517" i="115"/>
  <c r="K1517" i="115" s="1"/>
  <c r="E1517" i="115"/>
  <c r="F1517" i="115" s="1"/>
  <c r="G1517" i="115" s="1"/>
  <c r="H1517" i="115" s="1"/>
  <c r="I1516" i="115"/>
  <c r="K1516" i="115" s="1"/>
  <c r="F1516" i="115"/>
  <c r="G1516" i="115" s="1"/>
  <c r="E1516" i="115"/>
  <c r="I1515" i="115"/>
  <c r="K1515" i="115" s="1"/>
  <c r="E1515" i="115"/>
  <c r="F1515" i="115" s="1"/>
  <c r="G1515" i="115" s="1"/>
  <c r="I1514" i="115"/>
  <c r="K1514" i="115" s="1"/>
  <c r="E1514" i="115"/>
  <c r="F1514" i="115" s="1"/>
  <c r="G1514" i="115" s="1"/>
  <c r="I1513" i="115"/>
  <c r="K1513" i="115" s="1"/>
  <c r="F1513" i="115"/>
  <c r="G1513" i="115" s="1"/>
  <c r="H1513" i="115" s="1"/>
  <c r="E1513" i="115"/>
  <c r="I1512" i="115"/>
  <c r="K1512" i="115" s="1"/>
  <c r="G1512" i="115"/>
  <c r="H1512" i="115" s="1"/>
  <c r="E1512" i="115"/>
  <c r="F1512" i="115" s="1"/>
  <c r="I1511" i="115"/>
  <c r="K1511" i="115" s="1"/>
  <c r="E1511" i="115"/>
  <c r="F1511" i="115" s="1"/>
  <c r="G1511" i="115" s="1"/>
  <c r="K1510" i="115"/>
  <c r="I1510" i="115"/>
  <c r="E1510" i="115"/>
  <c r="F1510" i="115" s="1"/>
  <c r="G1510" i="115" s="1"/>
  <c r="I1509" i="115"/>
  <c r="K1509" i="115" s="1"/>
  <c r="E1509" i="115"/>
  <c r="F1509" i="115" s="1"/>
  <c r="G1509" i="115" s="1"/>
  <c r="K1508" i="115"/>
  <c r="I1508" i="115"/>
  <c r="E1508" i="115"/>
  <c r="F1508" i="115" s="1"/>
  <c r="G1508" i="115" s="1"/>
  <c r="I1507" i="115"/>
  <c r="K1507" i="115" s="1"/>
  <c r="E1507" i="115"/>
  <c r="F1507" i="115" s="1"/>
  <c r="G1507" i="115" s="1"/>
  <c r="I1506" i="115"/>
  <c r="K1506" i="115" s="1"/>
  <c r="E1506" i="115"/>
  <c r="F1506" i="115" s="1"/>
  <c r="G1506" i="115" s="1"/>
  <c r="I1505" i="115"/>
  <c r="K1505" i="115" s="1"/>
  <c r="E1505" i="115"/>
  <c r="F1505" i="115" s="1"/>
  <c r="G1505" i="115" s="1"/>
  <c r="K1504" i="115"/>
  <c r="I1504" i="115"/>
  <c r="E1504" i="115"/>
  <c r="F1504" i="115" s="1"/>
  <c r="G1504" i="115" s="1"/>
  <c r="I1503" i="115"/>
  <c r="K1503" i="115" s="1"/>
  <c r="E1503" i="115"/>
  <c r="F1503" i="115" s="1"/>
  <c r="G1503" i="115" s="1"/>
  <c r="I1502" i="115"/>
  <c r="K1502" i="115" s="1"/>
  <c r="E1502" i="115"/>
  <c r="F1502" i="115" s="1"/>
  <c r="G1502" i="115" s="1"/>
  <c r="I1501" i="115"/>
  <c r="K1501" i="115" s="1"/>
  <c r="E1501" i="115"/>
  <c r="F1501" i="115" s="1"/>
  <c r="G1501" i="115" s="1"/>
  <c r="I1500" i="115"/>
  <c r="K1500" i="115" s="1"/>
  <c r="E1500" i="115"/>
  <c r="F1500" i="115" s="1"/>
  <c r="G1500" i="115" s="1"/>
  <c r="I1499" i="115"/>
  <c r="K1499" i="115" s="1"/>
  <c r="E1499" i="115"/>
  <c r="F1499" i="115" s="1"/>
  <c r="G1499" i="115" s="1"/>
  <c r="I1498" i="115"/>
  <c r="K1498" i="115" s="1"/>
  <c r="E1498" i="115"/>
  <c r="F1498" i="115" s="1"/>
  <c r="G1498" i="115" s="1"/>
  <c r="I1497" i="115"/>
  <c r="K1497" i="115" s="1"/>
  <c r="E1497" i="115"/>
  <c r="F1497" i="115" s="1"/>
  <c r="G1497" i="115" s="1"/>
  <c r="I1496" i="115"/>
  <c r="K1496" i="115" s="1"/>
  <c r="E1496" i="115"/>
  <c r="F1496" i="115" s="1"/>
  <c r="G1496" i="115" s="1"/>
  <c r="I1495" i="115"/>
  <c r="K1495" i="115" s="1"/>
  <c r="E1495" i="115"/>
  <c r="F1495" i="115" s="1"/>
  <c r="G1495" i="115" s="1"/>
  <c r="K1494" i="115"/>
  <c r="I1494" i="115"/>
  <c r="E1494" i="115"/>
  <c r="F1494" i="115" s="1"/>
  <c r="G1494" i="115" s="1"/>
  <c r="I1493" i="115"/>
  <c r="K1493" i="115" s="1"/>
  <c r="E1493" i="115"/>
  <c r="F1493" i="115" s="1"/>
  <c r="G1493" i="115" s="1"/>
  <c r="I1492" i="115"/>
  <c r="K1492" i="115" s="1"/>
  <c r="E1492" i="115"/>
  <c r="F1492" i="115" s="1"/>
  <c r="G1492" i="115" s="1"/>
  <c r="H1492" i="115" s="1"/>
  <c r="I1491" i="115"/>
  <c r="K1491" i="115" s="1"/>
  <c r="E1491" i="115"/>
  <c r="F1491" i="115" s="1"/>
  <c r="G1491" i="115" s="1"/>
  <c r="I1490" i="115"/>
  <c r="K1490" i="115" s="1"/>
  <c r="F1490" i="115"/>
  <c r="G1490" i="115" s="1"/>
  <c r="E1490" i="115"/>
  <c r="I1489" i="115"/>
  <c r="K1489" i="115" s="1"/>
  <c r="E1489" i="115"/>
  <c r="F1489" i="115" s="1"/>
  <c r="G1489" i="115" s="1"/>
  <c r="K1488" i="115"/>
  <c r="I1488" i="115"/>
  <c r="E1488" i="115"/>
  <c r="F1488" i="115" s="1"/>
  <c r="G1488" i="115" s="1"/>
  <c r="H1488" i="115" s="1"/>
  <c r="I1487" i="115"/>
  <c r="K1487" i="115" s="1"/>
  <c r="E1487" i="115"/>
  <c r="F1487" i="115" s="1"/>
  <c r="G1487" i="115" s="1"/>
  <c r="I1486" i="115"/>
  <c r="K1486" i="115" s="1"/>
  <c r="E1486" i="115"/>
  <c r="F1486" i="115" s="1"/>
  <c r="G1486" i="115" s="1"/>
  <c r="H1486" i="115" s="1"/>
  <c r="I1485" i="115"/>
  <c r="K1485" i="115" s="1"/>
  <c r="E1485" i="115"/>
  <c r="F1485" i="115" s="1"/>
  <c r="G1485" i="115" s="1"/>
  <c r="I1484" i="115"/>
  <c r="K1484" i="115" s="1"/>
  <c r="E1484" i="115"/>
  <c r="F1484" i="115" s="1"/>
  <c r="G1484" i="115" s="1"/>
  <c r="I1483" i="115"/>
  <c r="K1483" i="115" s="1"/>
  <c r="E1483" i="115"/>
  <c r="F1483" i="115" s="1"/>
  <c r="G1483" i="115" s="1"/>
  <c r="I1482" i="115"/>
  <c r="K1482" i="115" s="1"/>
  <c r="E1482" i="115"/>
  <c r="F1482" i="115" s="1"/>
  <c r="G1482" i="115" s="1"/>
  <c r="H1482" i="115" s="1"/>
  <c r="I1481" i="115"/>
  <c r="K1481" i="115" s="1"/>
  <c r="E1481" i="115"/>
  <c r="F1481" i="115" s="1"/>
  <c r="G1481" i="115" s="1"/>
  <c r="I1480" i="115"/>
  <c r="K1480" i="115" s="1"/>
  <c r="E1480" i="115"/>
  <c r="F1480" i="115" s="1"/>
  <c r="G1480" i="115" s="1"/>
  <c r="H1480" i="115" s="1"/>
  <c r="I1479" i="115"/>
  <c r="K1479" i="115" s="1"/>
  <c r="E1479" i="115"/>
  <c r="F1479" i="115" s="1"/>
  <c r="G1479" i="115" s="1"/>
  <c r="I1478" i="115"/>
  <c r="K1478" i="115" s="1"/>
  <c r="E1478" i="115"/>
  <c r="F1478" i="115" s="1"/>
  <c r="G1478" i="115" s="1"/>
  <c r="H1478" i="115" s="1"/>
  <c r="I1477" i="115"/>
  <c r="K1477" i="115" s="1"/>
  <c r="E1477" i="115"/>
  <c r="F1477" i="115" s="1"/>
  <c r="G1477" i="115" s="1"/>
  <c r="K1476" i="115"/>
  <c r="I1476" i="115"/>
  <c r="E1476" i="115"/>
  <c r="F1476" i="115" s="1"/>
  <c r="G1476" i="115" s="1"/>
  <c r="I1475" i="115"/>
  <c r="K1475" i="115" s="1"/>
  <c r="E1475" i="115"/>
  <c r="F1475" i="115" s="1"/>
  <c r="G1475" i="115" s="1"/>
  <c r="I1474" i="115"/>
  <c r="K1474" i="115" s="1"/>
  <c r="F1474" i="115"/>
  <c r="G1474" i="115" s="1"/>
  <c r="H1474" i="115" s="1"/>
  <c r="E1474" i="115"/>
  <c r="I1473" i="115"/>
  <c r="K1473" i="115" s="1"/>
  <c r="G1473" i="115"/>
  <c r="E1473" i="115"/>
  <c r="F1473" i="115" s="1"/>
  <c r="I1472" i="115"/>
  <c r="K1472" i="115" s="1"/>
  <c r="E1472" i="115"/>
  <c r="F1472" i="115" s="1"/>
  <c r="G1472" i="115" s="1"/>
  <c r="H1472" i="115" s="1"/>
  <c r="I1471" i="115"/>
  <c r="K1471" i="115" s="1"/>
  <c r="E1471" i="115"/>
  <c r="F1471" i="115" s="1"/>
  <c r="G1471" i="115" s="1"/>
  <c r="I1470" i="115"/>
  <c r="K1470" i="115" s="1"/>
  <c r="E1470" i="115"/>
  <c r="F1470" i="115" s="1"/>
  <c r="G1470" i="115" s="1"/>
  <c r="H1470" i="115" s="1"/>
  <c r="I1469" i="115"/>
  <c r="K1469" i="115" s="1"/>
  <c r="E1469" i="115"/>
  <c r="F1469" i="115" s="1"/>
  <c r="G1469" i="115" s="1"/>
  <c r="I1468" i="115"/>
  <c r="K1468" i="115" s="1"/>
  <c r="E1468" i="115"/>
  <c r="F1468" i="115" s="1"/>
  <c r="G1468" i="115" s="1"/>
  <c r="H1468" i="115" s="1"/>
  <c r="I1467" i="115"/>
  <c r="K1467" i="115" s="1"/>
  <c r="E1467" i="115"/>
  <c r="F1467" i="115" s="1"/>
  <c r="G1467" i="115" s="1"/>
  <c r="I1466" i="115"/>
  <c r="K1466" i="115" s="1"/>
  <c r="E1466" i="115"/>
  <c r="F1466" i="115" s="1"/>
  <c r="G1466" i="115" s="1"/>
  <c r="H1466" i="115" s="1"/>
  <c r="I1465" i="115"/>
  <c r="K1465" i="115" s="1"/>
  <c r="G1465" i="115"/>
  <c r="E1465" i="115"/>
  <c r="F1465" i="115" s="1"/>
  <c r="I1464" i="115"/>
  <c r="K1464" i="115" s="1"/>
  <c r="F1464" i="115"/>
  <c r="G1464" i="115" s="1"/>
  <c r="H1464" i="115" s="1"/>
  <c r="E1464" i="115"/>
  <c r="I1463" i="115"/>
  <c r="K1463" i="115" s="1"/>
  <c r="E1463" i="115"/>
  <c r="F1463" i="115" s="1"/>
  <c r="G1463" i="115" s="1"/>
  <c r="K1462" i="115"/>
  <c r="I1462" i="115"/>
  <c r="E1462" i="115"/>
  <c r="F1462" i="115" s="1"/>
  <c r="G1462" i="115" s="1"/>
  <c r="I1461" i="115"/>
  <c r="K1461" i="115" s="1"/>
  <c r="E1461" i="115"/>
  <c r="F1461" i="115" s="1"/>
  <c r="G1461" i="115" s="1"/>
  <c r="I1460" i="115"/>
  <c r="K1460" i="115" s="1"/>
  <c r="E1460" i="115"/>
  <c r="F1460" i="115" s="1"/>
  <c r="G1460" i="115" s="1"/>
  <c r="I1459" i="115"/>
  <c r="K1459" i="115" s="1"/>
  <c r="E1459" i="115"/>
  <c r="F1459" i="115" s="1"/>
  <c r="G1459" i="115" s="1"/>
  <c r="I1458" i="115"/>
  <c r="K1458" i="115" s="1"/>
  <c r="E1458" i="115"/>
  <c r="F1458" i="115" s="1"/>
  <c r="G1458" i="115" s="1"/>
  <c r="H1458" i="115" s="1"/>
  <c r="I1457" i="115"/>
  <c r="K1457" i="115" s="1"/>
  <c r="E1457" i="115"/>
  <c r="F1457" i="115" s="1"/>
  <c r="G1457" i="115" s="1"/>
  <c r="I1456" i="115"/>
  <c r="K1456" i="115" s="1"/>
  <c r="E1456" i="115"/>
  <c r="F1456" i="115" s="1"/>
  <c r="G1456" i="115" s="1"/>
  <c r="H1456" i="115" s="1"/>
  <c r="I1455" i="115"/>
  <c r="K1455" i="115" s="1"/>
  <c r="E1455" i="115"/>
  <c r="F1455" i="115" s="1"/>
  <c r="G1455" i="115" s="1"/>
  <c r="K1454" i="115"/>
  <c r="I1454" i="115"/>
  <c r="E1454" i="115"/>
  <c r="F1454" i="115" s="1"/>
  <c r="G1454" i="115" s="1"/>
  <c r="H1454" i="115" s="1"/>
  <c r="I1453" i="115"/>
  <c r="K1453" i="115" s="1"/>
  <c r="G1453" i="115"/>
  <c r="E1453" i="115"/>
  <c r="F1453" i="115" s="1"/>
  <c r="I1452" i="115"/>
  <c r="K1452" i="115" s="1"/>
  <c r="E1452" i="115"/>
  <c r="F1452" i="115" s="1"/>
  <c r="G1452" i="115" s="1"/>
  <c r="H1452" i="115" s="1"/>
  <c r="I1451" i="115"/>
  <c r="K1451" i="115" s="1"/>
  <c r="E1451" i="115"/>
  <c r="F1451" i="115" s="1"/>
  <c r="G1451" i="115" s="1"/>
  <c r="I1450" i="115"/>
  <c r="K1450" i="115" s="1"/>
  <c r="F1450" i="115"/>
  <c r="G1450" i="115" s="1"/>
  <c r="H1450" i="115" s="1"/>
  <c r="E1450" i="115"/>
  <c r="I1449" i="115"/>
  <c r="K1449" i="115" s="1"/>
  <c r="E1449" i="115"/>
  <c r="F1449" i="115" s="1"/>
  <c r="G1449" i="115" s="1"/>
  <c r="K1448" i="115"/>
  <c r="I1448" i="115"/>
  <c r="E1448" i="115"/>
  <c r="F1448" i="115" s="1"/>
  <c r="G1448" i="115" s="1"/>
  <c r="H1448" i="115" s="1"/>
  <c r="I1447" i="115"/>
  <c r="K1447" i="115" s="1"/>
  <c r="E1447" i="115"/>
  <c r="F1447" i="115" s="1"/>
  <c r="G1447" i="115" s="1"/>
  <c r="I1446" i="115"/>
  <c r="K1446" i="115" s="1"/>
  <c r="E1446" i="115"/>
  <c r="F1446" i="115" s="1"/>
  <c r="G1446" i="115" s="1"/>
  <c r="H1446" i="115" s="1"/>
  <c r="I1445" i="115"/>
  <c r="K1445" i="115" s="1"/>
  <c r="E1445" i="115"/>
  <c r="F1445" i="115" s="1"/>
  <c r="G1445" i="115" s="1"/>
  <c r="I1444" i="115"/>
  <c r="K1444" i="115" s="1"/>
  <c r="E1444" i="115"/>
  <c r="F1444" i="115" s="1"/>
  <c r="G1444" i="115" s="1"/>
  <c r="I1443" i="115"/>
  <c r="K1443" i="115" s="1"/>
  <c r="G1443" i="115"/>
  <c r="E1443" i="115"/>
  <c r="F1443" i="115" s="1"/>
  <c r="I1442" i="115"/>
  <c r="K1442" i="115" s="1"/>
  <c r="E1442" i="115"/>
  <c r="F1442" i="115" s="1"/>
  <c r="G1442" i="115" s="1"/>
  <c r="H1442" i="115" s="1"/>
  <c r="I1441" i="115"/>
  <c r="K1441" i="115" s="1"/>
  <c r="E1441" i="115"/>
  <c r="F1441" i="115" s="1"/>
  <c r="G1441" i="115" s="1"/>
  <c r="I1440" i="115"/>
  <c r="K1440" i="115" s="1"/>
  <c r="E1440" i="115"/>
  <c r="F1440" i="115" s="1"/>
  <c r="G1440" i="115" s="1"/>
  <c r="H1440" i="115" s="1"/>
  <c r="I1439" i="115"/>
  <c r="K1439" i="115" s="1"/>
  <c r="E1439" i="115"/>
  <c r="F1439" i="115" s="1"/>
  <c r="G1439" i="115" s="1"/>
  <c r="I1438" i="115"/>
  <c r="K1438" i="115" s="1"/>
  <c r="E1438" i="115"/>
  <c r="F1438" i="115" s="1"/>
  <c r="G1438" i="115" s="1"/>
  <c r="H1438" i="115" s="1"/>
  <c r="I1437" i="115"/>
  <c r="K1437" i="115" s="1"/>
  <c r="E1437" i="115"/>
  <c r="F1437" i="115" s="1"/>
  <c r="G1437" i="115" s="1"/>
  <c r="I1436" i="115"/>
  <c r="K1436" i="115" s="1"/>
  <c r="E1436" i="115"/>
  <c r="F1436" i="115" s="1"/>
  <c r="G1436" i="115" s="1"/>
  <c r="H1436" i="115" s="1"/>
  <c r="I1435" i="115"/>
  <c r="K1435" i="115" s="1"/>
  <c r="E1435" i="115"/>
  <c r="F1435" i="115" s="1"/>
  <c r="G1435" i="115" s="1"/>
  <c r="I1434" i="115"/>
  <c r="K1434" i="115" s="1"/>
  <c r="F1434" i="115"/>
  <c r="G1434" i="115" s="1"/>
  <c r="H1434" i="115" s="1"/>
  <c r="E1434" i="115"/>
  <c r="I1433" i="115"/>
  <c r="K1433" i="115" s="1"/>
  <c r="G1433" i="115"/>
  <c r="E1433" i="115"/>
  <c r="F1433" i="115" s="1"/>
  <c r="I1432" i="115"/>
  <c r="K1432" i="115" s="1"/>
  <c r="E1432" i="115"/>
  <c r="F1432" i="115" s="1"/>
  <c r="G1432" i="115" s="1"/>
  <c r="H1432" i="115" s="1"/>
  <c r="I1431" i="115"/>
  <c r="K1431" i="115" s="1"/>
  <c r="E1431" i="115"/>
  <c r="F1431" i="115" s="1"/>
  <c r="G1431" i="115" s="1"/>
  <c r="A1432" i="115" s="1"/>
  <c r="I1430" i="115"/>
  <c r="K1430" i="115" s="1"/>
  <c r="E1430" i="115"/>
  <c r="F1430" i="115" s="1"/>
  <c r="G1430" i="115" s="1"/>
  <c r="H1430" i="115" s="1"/>
  <c r="I1429" i="115"/>
  <c r="K1429" i="115" s="1"/>
  <c r="E1429" i="115"/>
  <c r="F1429" i="115" s="1"/>
  <c r="G1429" i="115" s="1"/>
  <c r="I1428" i="115"/>
  <c r="K1428" i="115" s="1"/>
  <c r="E1428" i="115"/>
  <c r="F1428" i="115" s="1"/>
  <c r="G1428" i="115" s="1"/>
  <c r="H1428" i="115" s="1"/>
  <c r="I1427" i="115"/>
  <c r="K1427" i="115" s="1"/>
  <c r="E1427" i="115"/>
  <c r="F1427" i="115" s="1"/>
  <c r="G1427" i="115" s="1"/>
  <c r="I1426" i="115"/>
  <c r="K1426" i="115" s="1"/>
  <c r="F1426" i="115"/>
  <c r="G1426" i="115" s="1"/>
  <c r="H1426" i="115" s="1"/>
  <c r="E1426" i="115"/>
  <c r="I1425" i="115"/>
  <c r="K1425" i="115" s="1"/>
  <c r="E1425" i="115"/>
  <c r="F1425" i="115" s="1"/>
  <c r="G1425" i="115" s="1"/>
  <c r="I1424" i="115"/>
  <c r="K1424" i="115" s="1"/>
  <c r="E1424" i="115"/>
  <c r="F1424" i="115" s="1"/>
  <c r="G1424" i="115" s="1"/>
  <c r="H1424" i="115" s="1"/>
  <c r="I1423" i="115"/>
  <c r="K1423" i="115" s="1"/>
  <c r="E1423" i="115"/>
  <c r="F1423" i="115" s="1"/>
  <c r="G1423" i="115" s="1"/>
  <c r="I1422" i="115"/>
  <c r="K1422" i="115" s="1"/>
  <c r="E1422" i="115"/>
  <c r="F1422" i="115" s="1"/>
  <c r="G1422" i="115" s="1"/>
  <c r="H1422" i="115" s="1"/>
  <c r="I1421" i="115"/>
  <c r="K1421" i="115" s="1"/>
  <c r="E1421" i="115"/>
  <c r="F1421" i="115" s="1"/>
  <c r="G1421" i="115" s="1"/>
  <c r="I1420" i="115"/>
  <c r="K1420" i="115" s="1"/>
  <c r="E1420" i="115"/>
  <c r="F1420" i="115" s="1"/>
  <c r="G1420" i="115" s="1"/>
  <c r="H1420" i="115" s="1"/>
  <c r="I1419" i="115"/>
  <c r="K1419" i="115" s="1"/>
  <c r="E1419" i="115"/>
  <c r="F1419" i="115" s="1"/>
  <c r="G1419" i="115" s="1"/>
  <c r="I1418" i="115"/>
  <c r="K1418" i="115" s="1"/>
  <c r="E1418" i="115"/>
  <c r="F1418" i="115" s="1"/>
  <c r="G1418" i="115" s="1"/>
  <c r="I1417" i="115"/>
  <c r="K1417" i="115" s="1"/>
  <c r="G1417" i="115"/>
  <c r="E1417" i="115"/>
  <c r="F1417" i="115" s="1"/>
  <c r="I1416" i="115"/>
  <c r="K1416" i="115" s="1"/>
  <c r="E1416" i="115"/>
  <c r="F1416" i="115" s="1"/>
  <c r="G1416" i="115" s="1"/>
  <c r="H1416" i="115" s="1"/>
  <c r="I1415" i="115"/>
  <c r="K1415" i="115" s="1"/>
  <c r="E1415" i="115"/>
  <c r="F1415" i="115" s="1"/>
  <c r="G1415" i="115" s="1"/>
  <c r="I1414" i="115"/>
  <c r="K1414" i="115" s="1"/>
  <c r="E1414" i="115"/>
  <c r="F1414" i="115" s="1"/>
  <c r="G1414" i="115" s="1"/>
  <c r="H1414" i="115" s="1"/>
  <c r="I1413" i="115"/>
  <c r="K1413" i="115" s="1"/>
  <c r="E1413" i="115"/>
  <c r="F1413" i="115" s="1"/>
  <c r="G1413" i="115" s="1"/>
  <c r="I1412" i="115"/>
  <c r="K1412" i="115" s="1"/>
  <c r="F1412" i="115"/>
  <c r="G1412" i="115" s="1"/>
  <c r="H1412" i="115" s="1"/>
  <c r="E1412" i="115"/>
  <c r="I1411" i="115"/>
  <c r="K1411" i="115" s="1"/>
  <c r="E1411" i="115"/>
  <c r="F1411" i="115" s="1"/>
  <c r="G1411" i="115" s="1"/>
  <c r="I1410" i="115"/>
  <c r="K1410" i="115" s="1"/>
  <c r="E1410" i="115"/>
  <c r="F1410" i="115" s="1"/>
  <c r="G1410" i="115" s="1"/>
  <c r="H1410" i="115" s="1"/>
  <c r="I1409" i="115"/>
  <c r="K1409" i="115" s="1"/>
  <c r="G1409" i="115"/>
  <c r="E1409" i="115"/>
  <c r="F1409" i="115" s="1"/>
  <c r="I1408" i="115"/>
  <c r="K1408" i="115" s="1"/>
  <c r="E1408" i="115"/>
  <c r="F1408" i="115" s="1"/>
  <c r="G1408" i="115" s="1"/>
  <c r="H1408" i="115" s="1"/>
  <c r="I1407" i="115"/>
  <c r="K1407" i="115" s="1"/>
  <c r="E1407" i="115"/>
  <c r="F1407" i="115" s="1"/>
  <c r="G1407" i="115" s="1"/>
  <c r="I1406" i="115"/>
  <c r="K1406" i="115" s="1"/>
  <c r="E1406" i="115"/>
  <c r="F1406" i="115" s="1"/>
  <c r="G1406" i="115" s="1"/>
  <c r="I1405" i="115"/>
  <c r="K1405" i="115" s="1"/>
  <c r="E1405" i="115"/>
  <c r="F1405" i="115" s="1"/>
  <c r="G1405" i="115" s="1"/>
  <c r="H1405" i="115" s="1"/>
  <c r="I1404" i="115"/>
  <c r="K1404" i="115" s="1"/>
  <c r="E1404" i="115"/>
  <c r="F1404" i="115" s="1"/>
  <c r="G1404" i="115" s="1"/>
  <c r="H1404" i="115" s="1"/>
  <c r="K1403" i="115"/>
  <c r="I1403" i="115"/>
  <c r="E1403" i="115"/>
  <c r="F1403" i="115" s="1"/>
  <c r="G1403" i="115" s="1"/>
  <c r="I1402" i="115"/>
  <c r="K1402" i="115" s="1"/>
  <c r="E1402" i="115"/>
  <c r="F1402" i="115" s="1"/>
  <c r="G1402" i="115" s="1"/>
  <c r="H1402" i="115" s="1"/>
  <c r="I1401" i="115"/>
  <c r="K1401" i="115" s="1"/>
  <c r="E1401" i="115"/>
  <c r="F1401" i="115" s="1"/>
  <c r="G1401" i="115" s="1"/>
  <c r="I1400" i="115"/>
  <c r="K1400" i="115" s="1"/>
  <c r="E1400" i="115"/>
  <c r="F1400" i="115" s="1"/>
  <c r="G1400" i="115" s="1"/>
  <c r="H1400" i="115" s="1"/>
  <c r="I1399" i="115"/>
  <c r="K1399" i="115" s="1"/>
  <c r="E1399" i="115"/>
  <c r="F1399" i="115" s="1"/>
  <c r="G1399" i="115" s="1"/>
  <c r="I1398" i="115"/>
  <c r="K1398" i="115" s="1"/>
  <c r="E1398" i="115"/>
  <c r="F1398" i="115" s="1"/>
  <c r="G1398" i="115" s="1"/>
  <c r="H1398" i="115" s="1"/>
  <c r="I1397" i="115"/>
  <c r="K1397" i="115" s="1"/>
  <c r="E1397" i="115"/>
  <c r="F1397" i="115" s="1"/>
  <c r="G1397" i="115" s="1"/>
  <c r="I1396" i="115"/>
  <c r="K1396" i="115" s="1"/>
  <c r="E1396" i="115"/>
  <c r="F1396" i="115" s="1"/>
  <c r="G1396" i="115" s="1"/>
  <c r="H1396" i="115" s="1"/>
  <c r="I1395" i="115"/>
  <c r="K1395" i="115" s="1"/>
  <c r="E1395" i="115"/>
  <c r="F1395" i="115" s="1"/>
  <c r="G1395" i="115" s="1"/>
  <c r="I1394" i="115"/>
  <c r="K1394" i="115" s="1"/>
  <c r="F1394" i="115"/>
  <c r="G1394" i="115" s="1"/>
  <c r="H1394" i="115" s="1"/>
  <c r="E1394" i="115"/>
  <c r="I1393" i="115"/>
  <c r="K1393" i="115" s="1"/>
  <c r="E1393" i="115"/>
  <c r="F1393" i="115" s="1"/>
  <c r="G1393" i="115" s="1"/>
  <c r="I1392" i="115"/>
  <c r="K1392" i="115" s="1"/>
  <c r="F1392" i="115"/>
  <c r="G1392" i="115" s="1"/>
  <c r="H1392" i="115" s="1"/>
  <c r="E1392" i="115"/>
  <c r="I1391" i="115"/>
  <c r="K1391" i="115" s="1"/>
  <c r="F1391" i="115"/>
  <c r="G1391" i="115" s="1"/>
  <c r="E1391" i="115"/>
  <c r="I1390" i="115"/>
  <c r="K1390" i="115" s="1"/>
  <c r="E1390" i="115"/>
  <c r="F1390" i="115" s="1"/>
  <c r="G1390" i="115" s="1"/>
  <c r="I1389" i="115"/>
  <c r="K1389" i="115" s="1"/>
  <c r="E1389" i="115"/>
  <c r="F1389" i="115" s="1"/>
  <c r="G1389" i="115" s="1"/>
  <c r="H1389" i="115" s="1"/>
  <c r="I1388" i="115"/>
  <c r="K1388" i="115" s="1"/>
  <c r="E1388" i="115"/>
  <c r="F1388" i="115" s="1"/>
  <c r="G1388" i="115" s="1"/>
  <c r="H1388" i="115" s="1"/>
  <c r="I1387" i="115"/>
  <c r="K1387" i="115" s="1"/>
  <c r="E1387" i="115"/>
  <c r="F1387" i="115" s="1"/>
  <c r="G1387" i="115" s="1"/>
  <c r="I1386" i="115"/>
  <c r="K1386" i="115" s="1"/>
  <c r="E1386" i="115"/>
  <c r="F1386" i="115" s="1"/>
  <c r="G1386" i="115" s="1"/>
  <c r="H1386" i="115" s="1"/>
  <c r="I1385" i="115"/>
  <c r="K1385" i="115" s="1"/>
  <c r="E1385" i="115"/>
  <c r="F1385" i="115" s="1"/>
  <c r="G1385" i="115" s="1"/>
  <c r="K1384" i="115"/>
  <c r="I1384" i="115"/>
  <c r="E1384" i="115"/>
  <c r="F1384" i="115" s="1"/>
  <c r="G1384" i="115" s="1"/>
  <c r="H1384" i="115" s="1"/>
  <c r="I1383" i="115"/>
  <c r="K1383" i="115" s="1"/>
  <c r="E1383" i="115"/>
  <c r="F1383" i="115" s="1"/>
  <c r="G1383" i="115" s="1"/>
  <c r="I1382" i="115"/>
  <c r="K1382" i="115" s="1"/>
  <c r="E1382" i="115"/>
  <c r="F1382" i="115" s="1"/>
  <c r="G1382" i="115" s="1"/>
  <c r="H1382" i="115" s="1"/>
  <c r="I1381" i="115"/>
  <c r="K1381" i="115" s="1"/>
  <c r="E1381" i="115"/>
  <c r="F1381" i="115" s="1"/>
  <c r="G1381" i="115" s="1"/>
  <c r="K1380" i="115"/>
  <c r="I1380" i="115"/>
  <c r="E1380" i="115"/>
  <c r="F1380" i="115" s="1"/>
  <c r="G1380" i="115" s="1"/>
  <c r="H1380" i="115" s="1"/>
  <c r="I1379" i="115"/>
  <c r="K1379" i="115" s="1"/>
  <c r="E1379" i="115"/>
  <c r="F1379" i="115" s="1"/>
  <c r="G1379" i="115" s="1"/>
  <c r="I1378" i="115"/>
  <c r="K1378" i="115" s="1"/>
  <c r="F1378" i="115"/>
  <c r="G1378" i="115" s="1"/>
  <c r="H1378" i="115" s="1"/>
  <c r="E1378" i="115"/>
  <c r="I1377" i="115"/>
  <c r="K1377" i="115" s="1"/>
  <c r="E1377" i="115"/>
  <c r="F1377" i="115" s="1"/>
  <c r="G1377" i="115" s="1"/>
  <c r="I1376" i="115"/>
  <c r="K1376" i="115" s="1"/>
  <c r="F1376" i="115"/>
  <c r="G1376" i="115" s="1"/>
  <c r="H1376" i="115" s="1"/>
  <c r="E1376" i="115"/>
  <c r="I1375" i="115"/>
  <c r="K1375" i="115" s="1"/>
  <c r="E1375" i="115"/>
  <c r="F1375" i="115" s="1"/>
  <c r="G1375" i="115" s="1"/>
  <c r="I1374" i="115"/>
  <c r="K1374" i="115" s="1"/>
  <c r="E1374" i="115"/>
  <c r="F1374" i="115" s="1"/>
  <c r="G1374" i="115" s="1"/>
  <c r="I1373" i="115"/>
  <c r="K1373" i="115" s="1"/>
  <c r="E1373" i="115"/>
  <c r="F1373" i="115" s="1"/>
  <c r="G1373" i="115" s="1"/>
  <c r="H1373" i="115" s="1"/>
  <c r="K1372" i="115"/>
  <c r="I1372" i="115"/>
  <c r="E1372" i="115"/>
  <c r="F1372" i="115" s="1"/>
  <c r="G1372" i="115" s="1"/>
  <c r="K1371" i="115"/>
  <c r="I1371" i="115"/>
  <c r="E1371" i="115"/>
  <c r="F1371" i="115" s="1"/>
  <c r="G1371" i="115" s="1"/>
  <c r="I1370" i="115"/>
  <c r="K1370" i="115" s="1"/>
  <c r="F1370" i="115"/>
  <c r="G1370" i="115" s="1"/>
  <c r="H1370" i="115" s="1"/>
  <c r="E1370" i="115"/>
  <c r="I1369" i="115"/>
  <c r="K1369" i="115" s="1"/>
  <c r="E1369" i="115"/>
  <c r="F1369" i="115" s="1"/>
  <c r="G1369" i="115" s="1"/>
  <c r="I1368" i="115"/>
  <c r="K1368" i="115" s="1"/>
  <c r="E1368" i="115"/>
  <c r="F1368" i="115" s="1"/>
  <c r="G1368" i="115" s="1"/>
  <c r="H1368" i="115" s="1"/>
  <c r="I1367" i="115"/>
  <c r="K1367" i="115" s="1"/>
  <c r="E1367" i="115"/>
  <c r="F1367" i="115" s="1"/>
  <c r="G1367" i="115" s="1"/>
  <c r="I1366" i="115"/>
  <c r="K1366" i="115" s="1"/>
  <c r="E1366" i="115"/>
  <c r="F1366" i="115" s="1"/>
  <c r="G1366" i="115" s="1"/>
  <c r="H1366" i="115" s="1"/>
  <c r="I1365" i="115"/>
  <c r="K1365" i="115" s="1"/>
  <c r="F1365" i="115"/>
  <c r="G1365" i="115" s="1"/>
  <c r="H1365" i="115" s="1"/>
  <c r="E1365" i="115"/>
  <c r="I1364" i="115"/>
  <c r="K1364" i="115" s="1"/>
  <c r="E1364" i="115"/>
  <c r="F1364" i="115" s="1"/>
  <c r="G1364" i="115" s="1"/>
  <c r="H1364" i="115" s="1"/>
  <c r="I1363" i="115"/>
  <c r="K1363" i="115" s="1"/>
  <c r="E1363" i="115"/>
  <c r="F1363" i="115" s="1"/>
  <c r="G1363" i="115" s="1"/>
  <c r="I1362" i="115"/>
  <c r="K1362" i="115" s="1"/>
  <c r="H1362" i="115"/>
  <c r="E1362" i="115"/>
  <c r="F1362" i="115" s="1"/>
  <c r="G1362" i="115" s="1"/>
  <c r="K1361" i="115"/>
  <c r="I1361" i="115"/>
  <c r="E1361" i="115"/>
  <c r="F1361" i="115" s="1"/>
  <c r="G1361" i="115" s="1"/>
  <c r="I1360" i="115"/>
  <c r="K1360" i="115" s="1"/>
  <c r="E1360" i="115"/>
  <c r="F1360" i="115" s="1"/>
  <c r="G1360" i="115" s="1"/>
  <c r="I1359" i="115"/>
  <c r="K1359" i="115" s="1"/>
  <c r="E1359" i="115"/>
  <c r="F1359" i="115" s="1"/>
  <c r="G1359" i="115" s="1"/>
  <c r="I1358" i="115"/>
  <c r="K1358" i="115" s="1"/>
  <c r="E1358" i="115"/>
  <c r="F1358" i="115" s="1"/>
  <c r="G1358" i="115" s="1"/>
  <c r="H1358" i="115" s="1"/>
  <c r="I1357" i="115"/>
  <c r="K1357" i="115" s="1"/>
  <c r="E1357" i="115"/>
  <c r="F1357" i="115" s="1"/>
  <c r="G1357" i="115" s="1"/>
  <c r="H1357" i="115" s="1"/>
  <c r="I1356" i="115"/>
  <c r="K1356" i="115" s="1"/>
  <c r="E1356" i="115"/>
  <c r="F1356" i="115" s="1"/>
  <c r="G1356" i="115" s="1"/>
  <c r="H1356" i="115" s="1"/>
  <c r="I1355" i="115"/>
  <c r="K1355" i="115" s="1"/>
  <c r="E1355" i="115"/>
  <c r="F1355" i="115" s="1"/>
  <c r="G1355" i="115" s="1"/>
  <c r="I1354" i="115"/>
  <c r="K1354" i="115" s="1"/>
  <c r="F1354" i="115"/>
  <c r="G1354" i="115" s="1"/>
  <c r="H1354" i="115" s="1"/>
  <c r="E1354" i="115"/>
  <c r="I1353" i="115"/>
  <c r="K1353" i="115" s="1"/>
  <c r="E1353" i="115"/>
  <c r="F1353" i="115" s="1"/>
  <c r="G1353" i="115" s="1"/>
  <c r="H1353" i="115" s="1"/>
  <c r="I1352" i="115"/>
  <c r="K1352" i="115" s="1"/>
  <c r="E1352" i="115"/>
  <c r="F1352" i="115" s="1"/>
  <c r="G1352" i="115" s="1"/>
  <c r="I1351" i="115"/>
  <c r="K1351" i="115" s="1"/>
  <c r="E1351" i="115"/>
  <c r="F1351" i="115" s="1"/>
  <c r="G1351" i="115" s="1"/>
  <c r="I1350" i="115"/>
  <c r="K1350" i="115" s="1"/>
  <c r="H1350" i="115"/>
  <c r="E1350" i="115"/>
  <c r="F1350" i="115" s="1"/>
  <c r="G1350" i="115" s="1"/>
  <c r="I1349" i="115"/>
  <c r="K1349" i="115" s="1"/>
  <c r="F1349" i="115"/>
  <c r="G1349" i="115" s="1"/>
  <c r="H1349" i="115" s="1"/>
  <c r="E1349" i="115"/>
  <c r="I1348" i="115"/>
  <c r="K1348" i="115" s="1"/>
  <c r="E1348" i="115"/>
  <c r="F1348" i="115" s="1"/>
  <c r="G1348" i="115" s="1"/>
  <c r="H1348" i="115" s="1"/>
  <c r="I1347" i="115"/>
  <c r="K1347" i="115" s="1"/>
  <c r="E1347" i="115"/>
  <c r="F1347" i="115" s="1"/>
  <c r="G1347" i="115" s="1"/>
  <c r="I1346" i="115"/>
  <c r="K1346" i="115" s="1"/>
  <c r="F1346" i="115"/>
  <c r="G1346" i="115" s="1"/>
  <c r="H1346" i="115" s="1"/>
  <c r="E1346" i="115"/>
  <c r="I1345" i="115"/>
  <c r="K1345" i="115" s="1"/>
  <c r="E1345" i="115"/>
  <c r="F1345" i="115" s="1"/>
  <c r="G1345" i="115" s="1"/>
  <c r="I1344" i="115"/>
  <c r="K1344" i="115" s="1"/>
  <c r="E1344" i="115"/>
  <c r="F1344" i="115" s="1"/>
  <c r="G1344" i="115" s="1"/>
  <c r="I1343" i="115"/>
  <c r="K1343" i="115" s="1"/>
  <c r="E1343" i="115"/>
  <c r="F1343" i="115" s="1"/>
  <c r="G1343" i="115" s="1"/>
  <c r="K1342" i="115"/>
  <c r="I1342" i="115"/>
  <c r="E1342" i="115"/>
  <c r="F1342" i="115" s="1"/>
  <c r="G1342" i="115" s="1"/>
  <c r="H1342" i="115" s="1"/>
  <c r="I1341" i="115"/>
  <c r="K1341" i="115" s="1"/>
  <c r="E1341" i="115"/>
  <c r="F1341" i="115" s="1"/>
  <c r="G1341" i="115" s="1"/>
  <c r="H1341" i="115" s="1"/>
  <c r="I1340" i="115"/>
  <c r="K1340" i="115" s="1"/>
  <c r="E1340" i="115"/>
  <c r="F1340" i="115" s="1"/>
  <c r="G1340" i="115" s="1"/>
  <c r="I1339" i="115"/>
  <c r="K1339" i="115" s="1"/>
  <c r="E1339" i="115"/>
  <c r="F1339" i="115" s="1"/>
  <c r="G1339" i="115" s="1"/>
  <c r="I1338" i="115"/>
  <c r="K1338" i="115" s="1"/>
  <c r="E1338" i="115"/>
  <c r="F1338" i="115" s="1"/>
  <c r="G1338" i="115" s="1"/>
  <c r="H1338" i="115" s="1"/>
  <c r="I1337" i="115"/>
  <c r="K1337" i="115" s="1"/>
  <c r="E1337" i="115"/>
  <c r="F1337" i="115" s="1"/>
  <c r="G1337" i="115" s="1"/>
  <c r="H1337" i="115" s="1"/>
  <c r="I1336" i="115"/>
  <c r="K1336" i="115" s="1"/>
  <c r="G1336" i="115"/>
  <c r="H1336" i="115" s="1"/>
  <c r="E1336" i="115"/>
  <c r="F1336" i="115" s="1"/>
  <c r="I1335" i="115"/>
  <c r="K1335" i="115" s="1"/>
  <c r="E1335" i="115"/>
  <c r="F1335" i="115" s="1"/>
  <c r="G1335" i="115" s="1"/>
  <c r="I1334" i="115"/>
  <c r="K1334" i="115" s="1"/>
  <c r="E1334" i="115"/>
  <c r="F1334" i="115" s="1"/>
  <c r="G1334" i="115" s="1"/>
  <c r="I1333" i="115"/>
  <c r="K1333" i="115" s="1"/>
  <c r="E1333" i="115"/>
  <c r="F1333" i="115" s="1"/>
  <c r="G1333" i="115" s="1"/>
  <c r="H1333" i="115" s="1"/>
  <c r="K1332" i="115"/>
  <c r="I1332" i="115"/>
  <c r="E1332" i="115"/>
  <c r="F1332" i="115" s="1"/>
  <c r="G1332" i="115" s="1"/>
  <c r="A1333" i="115" s="1"/>
  <c r="I1331" i="115"/>
  <c r="K1331" i="115" s="1"/>
  <c r="E1331" i="115"/>
  <c r="F1331" i="115" s="1"/>
  <c r="G1331" i="115" s="1"/>
  <c r="I1330" i="115"/>
  <c r="K1330" i="115" s="1"/>
  <c r="E1330" i="115"/>
  <c r="F1330" i="115" s="1"/>
  <c r="G1330" i="115" s="1"/>
  <c r="H1330" i="115" s="1"/>
  <c r="K1329" i="115"/>
  <c r="I1329" i="115"/>
  <c r="E1329" i="115"/>
  <c r="F1329" i="115" s="1"/>
  <c r="G1329" i="115" s="1"/>
  <c r="H1329" i="115" s="1"/>
  <c r="I1328" i="115"/>
  <c r="K1328" i="115" s="1"/>
  <c r="E1328" i="115"/>
  <c r="F1328" i="115" s="1"/>
  <c r="G1328" i="115" s="1"/>
  <c r="I1327" i="115"/>
  <c r="K1327" i="115" s="1"/>
  <c r="E1327" i="115"/>
  <c r="F1327" i="115" s="1"/>
  <c r="G1327" i="115" s="1"/>
  <c r="I1326" i="115"/>
  <c r="K1326" i="115" s="1"/>
  <c r="E1326" i="115"/>
  <c r="F1326" i="115" s="1"/>
  <c r="G1326" i="115" s="1"/>
  <c r="K1325" i="115"/>
  <c r="I1325" i="115"/>
  <c r="E1325" i="115"/>
  <c r="F1325" i="115" s="1"/>
  <c r="G1325" i="115" s="1"/>
  <c r="I1324" i="115"/>
  <c r="K1324" i="115" s="1"/>
  <c r="F1324" i="115"/>
  <c r="G1324" i="115" s="1"/>
  <c r="E1324" i="115"/>
  <c r="I1323" i="115"/>
  <c r="K1323" i="115" s="1"/>
  <c r="E1323" i="115"/>
  <c r="F1323" i="115" s="1"/>
  <c r="G1323" i="115" s="1"/>
  <c r="K1322" i="115"/>
  <c r="I1322" i="115"/>
  <c r="E1322" i="115"/>
  <c r="F1322" i="115" s="1"/>
  <c r="G1322" i="115" s="1"/>
  <c r="H1322" i="115" s="1"/>
  <c r="I1321" i="115"/>
  <c r="K1321" i="115" s="1"/>
  <c r="E1321" i="115"/>
  <c r="F1321" i="115" s="1"/>
  <c r="G1321" i="115" s="1"/>
  <c r="I1320" i="115"/>
  <c r="K1320" i="115" s="1"/>
  <c r="F1320" i="115"/>
  <c r="G1320" i="115" s="1"/>
  <c r="E1320" i="115"/>
  <c r="I1319" i="115"/>
  <c r="K1319" i="115" s="1"/>
  <c r="E1319" i="115"/>
  <c r="F1319" i="115" s="1"/>
  <c r="G1319" i="115" s="1"/>
  <c r="I1318" i="115"/>
  <c r="K1318" i="115" s="1"/>
  <c r="E1318" i="115"/>
  <c r="F1318" i="115" s="1"/>
  <c r="G1318" i="115" s="1"/>
  <c r="H1318" i="115" s="1"/>
  <c r="I1317" i="115"/>
  <c r="K1317" i="115" s="1"/>
  <c r="E1317" i="115"/>
  <c r="F1317" i="115" s="1"/>
  <c r="G1317" i="115" s="1"/>
  <c r="K1316" i="115"/>
  <c r="I1316" i="115"/>
  <c r="E1316" i="115"/>
  <c r="F1316" i="115" s="1"/>
  <c r="G1316" i="115" s="1"/>
  <c r="I1315" i="115"/>
  <c r="K1315" i="115" s="1"/>
  <c r="E1315" i="115"/>
  <c r="F1315" i="115" s="1"/>
  <c r="G1315" i="115" s="1"/>
  <c r="I1314" i="115"/>
  <c r="K1314" i="115" s="1"/>
  <c r="F1314" i="115"/>
  <c r="G1314" i="115" s="1"/>
  <c r="H1314" i="115" s="1"/>
  <c r="E1314" i="115"/>
  <c r="I1313" i="115"/>
  <c r="K1313" i="115" s="1"/>
  <c r="E1313" i="115"/>
  <c r="F1313" i="115" s="1"/>
  <c r="G1313" i="115" s="1"/>
  <c r="I1312" i="115"/>
  <c r="K1312" i="115" s="1"/>
  <c r="E1312" i="115"/>
  <c r="F1312" i="115" s="1"/>
  <c r="G1312" i="115" s="1"/>
  <c r="H1312" i="115" s="1"/>
  <c r="I1311" i="115"/>
  <c r="K1311" i="115" s="1"/>
  <c r="E1311" i="115"/>
  <c r="F1311" i="115" s="1"/>
  <c r="G1311" i="115" s="1"/>
  <c r="I1310" i="115"/>
  <c r="K1310" i="115" s="1"/>
  <c r="E1310" i="115"/>
  <c r="F1310" i="115" s="1"/>
  <c r="G1310" i="115" s="1"/>
  <c r="H1310" i="115" s="1"/>
  <c r="I1309" i="115"/>
  <c r="K1309" i="115" s="1"/>
  <c r="E1309" i="115"/>
  <c r="F1309" i="115" s="1"/>
  <c r="G1309" i="115" s="1"/>
  <c r="I1308" i="115"/>
  <c r="K1308" i="115" s="1"/>
  <c r="E1308" i="115"/>
  <c r="F1308" i="115" s="1"/>
  <c r="G1308" i="115" s="1"/>
  <c r="H1308" i="115" s="1"/>
  <c r="I1307" i="115"/>
  <c r="K1307" i="115" s="1"/>
  <c r="E1307" i="115"/>
  <c r="F1307" i="115" s="1"/>
  <c r="G1307" i="115" s="1"/>
  <c r="K1306" i="115"/>
  <c r="I1306" i="115"/>
  <c r="E1306" i="115"/>
  <c r="F1306" i="115" s="1"/>
  <c r="G1306" i="115" s="1"/>
  <c r="H1306" i="115" s="1"/>
  <c r="I1305" i="115"/>
  <c r="K1305" i="115" s="1"/>
  <c r="F1305" i="115"/>
  <c r="G1305" i="115" s="1"/>
  <c r="E1305" i="115"/>
  <c r="I1304" i="115"/>
  <c r="K1304" i="115" s="1"/>
  <c r="F1304" i="115"/>
  <c r="G1304" i="115" s="1"/>
  <c r="H1304" i="115" s="1"/>
  <c r="E1304" i="115"/>
  <c r="I1303" i="115"/>
  <c r="K1303" i="115" s="1"/>
  <c r="E1303" i="115"/>
  <c r="F1303" i="115" s="1"/>
  <c r="G1303" i="115" s="1"/>
  <c r="I1302" i="115"/>
  <c r="K1302" i="115" s="1"/>
  <c r="E1302" i="115"/>
  <c r="F1302" i="115" s="1"/>
  <c r="G1302" i="115" s="1"/>
  <c r="H1302" i="115" s="1"/>
  <c r="I1301" i="115"/>
  <c r="K1301" i="115" s="1"/>
  <c r="E1301" i="115"/>
  <c r="F1301" i="115" s="1"/>
  <c r="G1301" i="115" s="1"/>
  <c r="I1300" i="115"/>
  <c r="K1300" i="115" s="1"/>
  <c r="E1300" i="115"/>
  <c r="F1300" i="115" s="1"/>
  <c r="G1300" i="115" s="1"/>
  <c r="H1300" i="115" s="1"/>
  <c r="I1299" i="115"/>
  <c r="K1299" i="115" s="1"/>
  <c r="E1299" i="115"/>
  <c r="F1299" i="115" s="1"/>
  <c r="G1299" i="115" s="1"/>
  <c r="I1298" i="115"/>
  <c r="K1298" i="115" s="1"/>
  <c r="F1298" i="115"/>
  <c r="G1298" i="115" s="1"/>
  <c r="H1298" i="115" s="1"/>
  <c r="E1298" i="115"/>
  <c r="I1297" i="115"/>
  <c r="K1297" i="115" s="1"/>
  <c r="E1297" i="115"/>
  <c r="F1297" i="115" s="1"/>
  <c r="G1297" i="115" s="1"/>
  <c r="K1296" i="115"/>
  <c r="I1296" i="115"/>
  <c r="E1296" i="115"/>
  <c r="F1296" i="115" s="1"/>
  <c r="G1296" i="115" s="1"/>
  <c r="I1295" i="115"/>
  <c r="K1295" i="115" s="1"/>
  <c r="E1295" i="115"/>
  <c r="F1295" i="115" s="1"/>
  <c r="G1295" i="115" s="1"/>
  <c r="I1294" i="115"/>
  <c r="K1294" i="115" s="1"/>
  <c r="E1294" i="115"/>
  <c r="F1294" i="115" s="1"/>
  <c r="G1294" i="115" s="1"/>
  <c r="H1294" i="115" s="1"/>
  <c r="I1293" i="115"/>
  <c r="K1293" i="115" s="1"/>
  <c r="E1293" i="115"/>
  <c r="F1293" i="115" s="1"/>
  <c r="G1293" i="115" s="1"/>
  <c r="I1292" i="115"/>
  <c r="K1292" i="115" s="1"/>
  <c r="F1292" i="115"/>
  <c r="G1292" i="115" s="1"/>
  <c r="H1292" i="115" s="1"/>
  <c r="E1292" i="115"/>
  <c r="I1291" i="115"/>
  <c r="K1291" i="115" s="1"/>
  <c r="E1291" i="115"/>
  <c r="F1291" i="115" s="1"/>
  <c r="G1291" i="115" s="1"/>
  <c r="K1290" i="115"/>
  <c r="I1290" i="115"/>
  <c r="G1290" i="115"/>
  <c r="H1290" i="115" s="1"/>
  <c r="F1290" i="115"/>
  <c r="E1290" i="115"/>
  <c r="I1289" i="115"/>
  <c r="K1289" i="115" s="1"/>
  <c r="E1289" i="115"/>
  <c r="F1289" i="115" s="1"/>
  <c r="G1289" i="115" s="1"/>
  <c r="I1288" i="115"/>
  <c r="K1288" i="115" s="1"/>
  <c r="F1288" i="115"/>
  <c r="G1288" i="115" s="1"/>
  <c r="E1288" i="115"/>
  <c r="I1287" i="115"/>
  <c r="K1287" i="115" s="1"/>
  <c r="G1287" i="115"/>
  <c r="E1287" i="115"/>
  <c r="F1287" i="115" s="1"/>
  <c r="I1286" i="115"/>
  <c r="K1286" i="115" s="1"/>
  <c r="F1286" i="115"/>
  <c r="G1286" i="115" s="1"/>
  <c r="H1286" i="115" s="1"/>
  <c r="E1286" i="115"/>
  <c r="I1285" i="115"/>
  <c r="K1285" i="115" s="1"/>
  <c r="E1285" i="115"/>
  <c r="F1285" i="115" s="1"/>
  <c r="G1285" i="115" s="1"/>
  <c r="K1284" i="115"/>
  <c r="I1284" i="115"/>
  <c r="E1284" i="115"/>
  <c r="F1284" i="115" s="1"/>
  <c r="G1284" i="115" s="1"/>
  <c r="H1284" i="115" s="1"/>
  <c r="I1283" i="115"/>
  <c r="K1283" i="115" s="1"/>
  <c r="E1283" i="115"/>
  <c r="F1283" i="115" s="1"/>
  <c r="G1283" i="115" s="1"/>
  <c r="I1282" i="115"/>
  <c r="K1282" i="115" s="1"/>
  <c r="E1282" i="115"/>
  <c r="F1282" i="115" s="1"/>
  <c r="G1282" i="115" s="1"/>
  <c r="H1282" i="115" s="1"/>
  <c r="I1281" i="115"/>
  <c r="K1281" i="115" s="1"/>
  <c r="F1281" i="115"/>
  <c r="G1281" i="115" s="1"/>
  <c r="E1281" i="115"/>
  <c r="K1280" i="115"/>
  <c r="I1280" i="115"/>
  <c r="E1280" i="115"/>
  <c r="F1280" i="115" s="1"/>
  <c r="G1280" i="115" s="1"/>
  <c r="H1280" i="115" s="1"/>
  <c r="I1279" i="115"/>
  <c r="K1279" i="115" s="1"/>
  <c r="E1279" i="115"/>
  <c r="F1279" i="115" s="1"/>
  <c r="G1279" i="115" s="1"/>
  <c r="K1278" i="115"/>
  <c r="I1278" i="115"/>
  <c r="E1278" i="115"/>
  <c r="F1278" i="115" s="1"/>
  <c r="G1278" i="115" s="1"/>
  <c r="H1278" i="115" s="1"/>
  <c r="K1277" i="115"/>
  <c r="I1277" i="115"/>
  <c r="E1277" i="115"/>
  <c r="F1277" i="115" s="1"/>
  <c r="G1277" i="115" s="1"/>
  <c r="I1276" i="115"/>
  <c r="K1276" i="115" s="1"/>
  <c r="E1276" i="115"/>
  <c r="F1276" i="115" s="1"/>
  <c r="G1276" i="115" s="1"/>
  <c r="H1276" i="115" s="1"/>
  <c r="I1275" i="115"/>
  <c r="K1275" i="115" s="1"/>
  <c r="E1275" i="115"/>
  <c r="F1275" i="115" s="1"/>
  <c r="G1275" i="115" s="1"/>
  <c r="K1274" i="115"/>
  <c r="I1274" i="115"/>
  <c r="F1274" i="115"/>
  <c r="G1274" i="115" s="1"/>
  <c r="H1274" i="115" s="1"/>
  <c r="E1274" i="115"/>
  <c r="I1273" i="115"/>
  <c r="K1273" i="115" s="1"/>
  <c r="F1273" i="115"/>
  <c r="G1273" i="115" s="1"/>
  <c r="E1273" i="115"/>
  <c r="I1272" i="115"/>
  <c r="K1272" i="115" s="1"/>
  <c r="E1272" i="115"/>
  <c r="F1272" i="115" s="1"/>
  <c r="G1272" i="115" s="1"/>
  <c r="H1272" i="115" s="1"/>
  <c r="I1271" i="115"/>
  <c r="K1271" i="115" s="1"/>
  <c r="E1271" i="115"/>
  <c r="F1271" i="115" s="1"/>
  <c r="G1271" i="115" s="1"/>
  <c r="I1270" i="115"/>
  <c r="K1270" i="115" s="1"/>
  <c r="E1270" i="115"/>
  <c r="F1270" i="115" s="1"/>
  <c r="G1270" i="115" s="1"/>
  <c r="H1270" i="115" s="1"/>
  <c r="K1269" i="115"/>
  <c r="I1269" i="115"/>
  <c r="E1269" i="115"/>
  <c r="F1269" i="115" s="1"/>
  <c r="G1269" i="115" s="1"/>
  <c r="I1268" i="115"/>
  <c r="K1268" i="115" s="1"/>
  <c r="E1268" i="115"/>
  <c r="F1268" i="115" s="1"/>
  <c r="G1268" i="115" s="1"/>
  <c r="H1268" i="115" s="1"/>
  <c r="I1267" i="115"/>
  <c r="K1267" i="115" s="1"/>
  <c r="E1267" i="115"/>
  <c r="F1267" i="115" s="1"/>
  <c r="G1267" i="115" s="1"/>
  <c r="I1266" i="115"/>
  <c r="K1266" i="115" s="1"/>
  <c r="E1266" i="115"/>
  <c r="F1266" i="115" s="1"/>
  <c r="G1266" i="115" s="1"/>
  <c r="H1266" i="115" s="1"/>
  <c r="I1265" i="115"/>
  <c r="K1265" i="115" s="1"/>
  <c r="E1265" i="115"/>
  <c r="F1265" i="115" s="1"/>
  <c r="G1265" i="115" s="1"/>
  <c r="K1264" i="115"/>
  <c r="I1264" i="115"/>
  <c r="E1264" i="115"/>
  <c r="F1264" i="115" s="1"/>
  <c r="G1264" i="115" s="1"/>
  <c r="H1264" i="115" s="1"/>
  <c r="I1263" i="115"/>
  <c r="K1263" i="115" s="1"/>
  <c r="G1263" i="115"/>
  <c r="E1263" i="115"/>
  <c r="F1263" i="115" s="1"/>
  <c r="I1262" i="115"/>
  <c r="K1262" i="115" s="1"/>
  <c r="E1262" i="115"/>
  <c r="F1262" i="115" s="1"/>
  <c r="G1262" i="115" s="1"/>
  <c r="H1262" i="115" s="1"/>
  <c r="K1261" i="115"/>
  <c r="I1261" i="115"/>
  <c r="E1261" i="115"/>
  <c r="F1261" i="115" s="1"/>
  <c r="G1261" i="115" s="1"/>
  <c r="I1260" i="115"/>
  <c r="K1260" i="115" s="1"/>
  <c r="E1260" i="115"/>
  <c r="F1260" i="115" s="1"/>
  <c r="G1260" i="115" s="1"/>
  <c r="H1260" i="115" s="1"/>
  <c r="I1259" i="115"/>
  <c r="K1259" i="115" s="1"/>
  <c r="E1259" i="115"/>
  <c r="F1259" i="115" s="1"/>
  <c r="G1259" i="115" s="1"/>
  <c r="I1258" i="115"/>
  <c r="K1258" i="115" s="1"/>
  <c r="E1258" i="115"/>
  <c r="F1258" i="115" s="1"/>
  <c r="G1258" i="115" s="1"/>
  <c r="H1258" i="115" s="1"/>
  <c r="I1257" i="115"/>
  <c r="K1257" i="115" s="1"/>
  <c r="E1257" i="115"/>
  <c r="F1257" i="115" s="1"/>
  <c r="G1257" i="115" s="1"/>
  <c r="I1256" i="115"/>
  <c r="K1256" i="115" s="1"/>
  <c r="E1256" i="115"/>
  <c r="F1256" i="115" s="1"/>
  <c r="G1256" i="115" s="1"/>
  <c r="H1256" i="115" s="1"/>
  <c r="I1255" i="115"/>
  <c r="K1255" i="115" s="1"/>
  <c r="E1255" i="115"/>
  <c r="F1255" i="115" s="1"/>
  <c r="G1255" i="115" s="1"/>
  <c r="K1254" i="115"/>
  <c r="I1254" i="115"/>
  <c r="E1254" i="115"/>
  <c r="F1254" i="115" s="1"/>
  <c r="G1254" i="115" s="1"/>
  <c r="H1254" i="115" s="1"/>
  <c r="I1253" i="115"/>
  <c r="K1253" i="115" s="1"/>
  <c r="E1253" i="115"/>
  <c r="F1253" i="115" s="1"/>
  <c r="G1253" i="115" s="1"/>
  <c r="I1252" i="115"/>
  <c r="K1252" i="115" s="1"/>
  <c r="E1252" i="115"/>
  <c r="F1252" i="115" s="1"/>
  <c r="G1252" i="115" s="1"/>
  <c r="H1252" i="115" s="1"/>
  <c r="I1251" i="115"/>
  <c r="K1251" i="115" s="1"/>
  <c r="E1251" i="115"/>
  <c r="F1251" i="115" s="1"/>
  <c r="G1251" i="115" s="1"/>
  <c r="I1250" i="115"/>
  <c r="K1250" i="115" s="1"/>
  <c r="E1250" i="115"/>
  <c r="F1250" i="115" s="1"/>
  <c r="G1250" i="115" s="1"/>
  <c r="H1250" i="115" s="1"/>
  <c r="I1249" i="115"/>
  <c r="K1249" i="115" s="1"/>
  <c r="F1249" i="115"/>
  <c r="G1249" i="115" s="1"/>
  <c r="E1249" i="115"/>
  <c r="I1248" i="115"/>
  <c r="K1248" i="115" s="1"/>
  <c r="E1248" i="115"/>
  <c r="F1248" i="115" s="1"/>
  <c r="G1248" i="115" s="1"/>
  <c r="H1248" i="115" s="1"/>
  <c r="I1247" i="115"/>
  <c r="K1247" i="115" s="1"/>
  <c r="E1247" i="115"/>
  <c r="F1247" i="115" s="1"/>
  <c r="G1247" i="115" s="1"/>
  <c r="I1246" i="115"/>
  <c r="K1246" i="115" s="1"/>
  <c r="E1246" i="115"/>
  <c r="F1246" i="115" s="1"/>
  <c r="G1246" i="115" s="1"/>
  <c r="H1246" i="115" s="1"/>
  <c r="K1245" i="115"/>
  <c r="I1245" i="115"/>
  <c r="E1245" i="115"/>
  <c r="F1245" i="115" s="1"/>
  <c r="G1245" i="115" s="1"/>
  <c r="I1244" i="115"/>
  <c r="K1244" i="115" s="1"/>
  <c r="E1244" i="115"/>
  <c r="F1244" i="115" s="1"/>
  <c r="G1244" i="115" s="1"/>
  <c r="H1244" i="115" s="1"/>
  <c r="I1243" i="115"/>
  <c r="K1243" i="115" s="1"/>
  <c r="E1243" i="115"/>
  <c r="F1243" i="115" s="1"/>
  <c r="G1243" i="115" s="1"/>
  <c r="I1242" i="115"/>
  <c r="K1242" i="115" s="1"/>
  <c r="E1242" i="115"/>
  <c r="F1242" i="115" s="1"/>
  <c r="G1242" i="115" s="1"/>
  <c r="H1242" i="115" s="1"/>
  <c r="I1241" i="115"/>
  <c r="K1241" i="115" s="1"/>
  <c r="F1241" i="115"/>
  <c r="G1241" i="115" s="1"/>
  <c r="H1241" i="115" s="1"/>
  <c r="E1241" i="115"/>
  <c r="I1240" i="115"/>
  <c r="K1240" i="115" s="1"/>
  <c r="E1240" i="115"/>
  <c r="F1240" i="115" s="1"/>
  <c r="G1240" i="115" s="1"/>
  <c r="I1239" i="115"/>
  <c r="K1239" i="115" s="1"/>
  <c r="E1239" i="115"/>
  <c r="F1239" i="115" s="1"/>
  <c r="G1239" i="115" s="1"/>
  <c r="I1238" i="115"/>
  <c r="K1238" i="115" s="1"/>
  <c r="E1238" i="115"/>
  <c r="F1238" i="115" s="1"/>
  <c r="G1238" i="115" s="1"/>
  <c r="H1238" i="115" s="1"/>
  <c r="I1237" i="115"/>
  <c r="K1237" i="115" s="1"/>
  <c r="G1237" i="115"/>
  <c r="H1237" i="115" s="1"/>
  <c r="E1237" i="115"/>
  <c r="F1237" i="115" s="1"/>
  <c r="K1236" i="115"/>
  <c r="I1236" i="115"/>
  <c r="F1236" i="115"/>
  <c r="G1236" i="115" s="1"/>
  <c r="H1236" i="115" s="1"/>
  <c r="E1236" i="115"/>
  <c r="I1235" i="115"/>
  <c r="K1235" i="115" s="1"/>
  <c r="E1235" i="115"/>
  <c r="F1235" i="115" s="1"/>
  <c r="G1235" i="115" s="1"/>
  <c r="I1234" i="115"/>
  <c r="K1234" i="115" s="1"/>
  <c r="F1234" i="115"/>
  <c r="G1234" i="115" s="1"/>
  <c r="E1234" i="115"/>
  <c r="I1233" i="115"/>
  <c r="K1233" i="115" s="1"/>
  <c r="E1233" i="115"/>
  <c r="F1233" i="115" s="1"/>
  <c r="G1233" i="115" s="1"/>
  <c r="I1232" i="115"/>
  <c r="K1232" i="115" s="1"/>
  <c r="E1232" i="115"/>
  <c r="F1232" i="115" s="1"/>
  <c r="G1232" i="115" s="1"/>
  <c r="I1231" i="115"/>
  <c r="K1231" i="115" s="1"/>
  <c r="E1231" i="115"/>
  <c r="F1231" i="115" s="1"/>
  <c r="G1231" i="115" s="1"/>
  <c r="H1231" i="115" s="1"/>
  <c r="I1230" i="115"/>
  <c r="K1230" i="115" s="1"/>
  <c r="E1230" i="115"/>
  <c r="F1230" i="115" s="1"/>
  <c r="G1230" i="115" s="1"/>
  <c r="H1230" i="115" s="1"/>
  <c r="I1229" i="115"/>
  <c r="K1229" i="115" s="1"/>
  <c r="E1229" i="115"/>
  <c r="F1229" i="115" s="1"/>
  <c r="G1229" i="115" s="1"/>
  <c r="H1229" i="115" s="1"/>
  <c r="I1228" i="115"/>
  <c r="K1228" i="115" s="1"/>
  <c r="E1228" i="115"/>
  <c r="F1228" i="115" s="1"/>
  <c r="G1228" i="115" s="1"/>
  <c r="H1228" i="115" s="1"/>
  <c r="K1227" i="115"/>
  <c r="I1227" i="115"/>
  <c r="E1227" i="115"/>
  <c r="F1227" i="115" s="1"/>
  <c r="G1227" i="115" s="1"/>
  <c r="H1227" i="115" s="1"/>
  <c r="K1226" i="115"/>
  <c r="I1226" i="115"/>
  <c r="F1226" i="115"/>
  <c r="G1226" i="115" s="1"/>
  <c r="H1226" i="115" s="1"/>
  <c r="E1226" i="115"/>
  <c r="I1225" i="115"/>
  <c r="K1225" i="115" s="1"/>
  <c r="G1225" i="115"/>
  <c r="H1225" i="115" s="1"/>
  <c r="E1225" i="115"/>
  <c r="F1225" i="115" s="1"/>
  <c r="I1224" i="115"/>
  <c r="K1224" i="115" s="1"/>
  <c r="E1224" i="115"/>
  <c r="F1224" i="115" s="1"/>
  <c r="G1224" i="115" s="1"/>
  <c r="H1224" i="115" s="1"/>
  <c r="I1223" i="115"/>
  <c r="K1223" i="115" s="1"/>
  <c r="E1223" i="115"/>
  <c r="F1223" i="115" s="1"/>
  <c r="G1223" i="115" s="1"/>
  <c r="I1222" i="115"/>
  <c r="K1222" i="115" s="1"/>
  <c r="E1222" i="115"/>
  <c r="F1222" i="115" s="1"/>
  <c r="G1222" i="115" s="1"/>
  <c r="K1221" i="115"/>
  <c r="I1221" i="115"/>
  <c r="E1221" i="115"/>
  <c r="F1221" i="115" s="1"/>
  <c r="G1221" i="115" s="1"/>
  <c r="H1221" i="115" s="1"/>
  <c r="I1220" i="115"/>
  <c r="K1220" i="115" s="1"/>
  <c r="E1220" i="115"/>
  <c r="F1220" i="115" s="1"/>
  <c r="G1220" i="115" s="1"/>
  <c r="I1219" i="115"/>
  <c r="K1219" i="115" s="1"/>
  <c r="E1219" i="115"/>
  <c r="F1219" i="115" s="1"/>
  <c r="G1219" i="115" s="1"/>
  <c r="H1219" i="115" s="1"/>
  <c r="I1218" i="115"/>
  <c r="K1218" i="115" s="1"/>
  <c r="E1218" i="115"/>
  <c r="F1218" i="115" s="1"/>
  <c r="G1218" i="115" s="1"/>
  <c r="H1218" i="115" s="1"/>
  <c r="I1217" i="115"/>
  <c r="K1217" i="115" s="1"/>
  <c r="E1217" i="115"/>
  <c r="F1217" i="115" s="1"/>
  <c r="G1217" i="115" s="1"/>
  <c r="I1216" i="115"/>
  <c r="K1216" i="115" s="1"/>
  <c r="E1216" i="115"/>
  <c r="F1216" i="115" s="1"/>
  <c r="G1216" i="115" s="1"/>
  <c r="I1215" i="115"/>
  <c r="K1215" i="115" s="1"/>
  <c r="E1215" i="115"/>
  <c r="F1215" i="115" s="1"/>
  <c r="G1215" i="115" s="1"/>
  <c r="H1215" i="115" s="1"/>
  <c r="I1214" i="115"/>
  <c r="K1214" i="115" s="1"/>
  <c r="E1214" i="115"/>
  <c r="F1214" i="115" s="1"/>
  <c r="G1214" i="115" s="1"/>
  <c r="I1213" i="115"/>
  <c r="K1213" i="115" s="1"/>
  <c r="E1213" i="115"/>
  <c r="F1213" i="115" s="1"/>
  <c r="G1213" i="115" s="1"/>
  <c r="I1212" i="115"/>
  <c r="K1212" i="115" s="1"/>
  <c r="E1212" i="115"/>
  <c r="F1212" i="115" s="1"/>
  <c r="G1212" i="115" s="1"/>
  <c r="H1212" i="115" s="1"/>
  <c r="I1211" i="115"/>
  <c r="K1211" i="115" s="1"/>
  <c r="E1211" i="115"/>
  <c r="F1211" i="115" s="1"/>
  <c r="G1211" i="115" s="1"/>
  <c r="H1211" i="115" s="1"/>
  <c r="I1210" i="115"/>
  <c r="K1210" i="115" s="1"/>
  <c r="E1210" i="115"/>
  <c r="F1210" i="115" s="1"/>
  <c r="G1210" i="115" s="1"/>
  <c r="H1210" i="115" s="1"/>
  <c r="I1209" i="115"/>
  <c r="K1209" i="115" s="1"/>
  <c r="E1209" i="115"/>
  <c r="F1209" i="115" s="1"/>
  <c r="G1209" i="115" s="1"/>
  <c r="K1208" i="115"/>
  <c r="I1208" i="115"/>
  <c r="E1208" i="115"/>
  <c r="F1208" i="115" s="1"/>
  <c r="G1208" i="115" s="1"/>
  <c r="I1207" i="115"/>
  <c r="K1207" i="115" s="1"/>
  <c r="E1207" i="115"/>
  <c r="F1207" i="115" s="1"/>
  <c r="G1207" i="115" s="1"/>
  <c r="I1206" i="115"/>
  <c r="K1206" i="115" s="1"/>
  <c r="E1206" i="115"/>
  <c r="F1206" i="115" s="1"/>
  <c r="G1206" i="115" s="1"/>
  <c r="H1206" i="115" s="1"/>
  <c r="I1205" i="115"/>
  <c r="K1205" i="115" s="1"/>
  <c r="E1205" i="115"/>
  <c r="F1205" i="115" s="1"/>
  <c r="G1205" i="115" s="1"/>
  <c r="I1204" i="115"/>
  <c r="K1204" i="115" s="1"/>
  <c r="E1204" i="115"/>
  <c r="F1204" i="115" s="1"/>
  <c r="G1204" i="115" s="1"/>
  <c r="H1204" i="115" s="1"/>
  <c r="I1203" i="115"/>
  <c r="K1203" i="115" s="1"/>
  <c r="E1203" i="115"/>
  <c r="F1203" i="115" s="1"/>
  <c r="G1203" i="115" s="1"/>
  <c r="H1203" i="115" s="1"/>
  <c r="I1202" i="115"/>
  <c r="K1202" i="115" s="1"/>
  <c r="E1202" i="115"/>
  <c r="F1202" i="115" s="1"/>
  <c r="G1202" i="115" s="1"/>
  <c r="H1202" i="115" s="1"/>
  <c r="I1201" i="115"/>
  <c r="K1201" i="115" s="1"/>
  <c r="E1201" i="115"/>
  <c r="F1201" i="115" s="1"/>
  <c r="G1201" i="115" s="1"/>
  <c r="K1200" i="115"/>
  <c r="I1200" i="115"/>
  <c r="E1200" i="115"/>
  <c r="F1200" i="115" s="1"/>
  <c r="G1200" i="115" s="1"/>
  <c r="H1200" i="115" s="1"/>
  <c r="I1199" i="115"/>
  <c r="K1199" i="115" s="1"/>
  <c r="E1199" i="115"/>
  <c r="F1199" i="115" s="1"/>
  <c r="G1199" i="115" s="1"/>
  <c r="K1198" i="115"/>
  <c r="I1198" i="115"/>
  <c r="E1198" i="115"/>
  <c r="F1198" i="115" s="1"/>
  <c r="G1198" i="115" s="1"/>
  <c r="H1198" i="115" s="1"/>
  <c r="K1197" i="115"/>
  <c r="I1197" i="115"/>
  <c r="E1197" i="115"/>
  <c r="F1197" i="115" s="1"/>
  <c r="G1197" i="115" s="1"/>
  <c r="H1197" i="115" s="1"/>
  <c r="I1196" i="115"/>
  <c r="K1196" i="115" s="1"/>
  <c r="E1196" i="115"/>
  <c r="F1196" i="115" s="1"/>
  <c r="G1196" i="115" s="1"/>
  <c r="I1195" i="115"/>
  <c r="K1195" i="115" s="1"/>
  <c r="E1195" i="115"/>
  <c r="F1195" i="115" s="1"/>
  <c r="G1195" i="115" s="1"/>
  <c r="I1194" i="115"/>
  <c r="K1194" i="115" s="1"/>
  <c r="E1194" i="115"/>
  <c r="F1194" i="115" s="1"/>
  <c r="G1194" i="115" s="1"/>
  <c r="I1193" i="115"/>
  <c r="K1193" i="115" s="1"/>
  <c r="E1193" i="115"/>
  <c r="F1193" i="115" s="1"/>
  <c r="G1193" i="115" s="1"/>
  <c r="H1193" i="115" s="1"/>
  <c r="K1192" i="115"/>
  <c r="I1192" i="115"/>
  <c r="F1192" i="115"/>
  <c r="G1192" i="115" s="1"/>
  <c r="E1192" i="115"/>
  <c r="I1191" i="115"/>
  <c r="K1191" i="115" s="1"/>
  <c r="E1191" i="115"/>
  <c r="F1191" i="115" s="1"/>
  <c r="G1191" i="115" s="1"/>
  <c r="I1190" i="115"/>
  <c r="K1190" i="115" s="1"/>
  <c r="E1190" i="115"/>
  <c r="F1190" i="115" s="1"/>
  <c r="G1190" i="115" s="1"/>
  <c r="I1189" i="115"/>
  <c r="K1189" i="115" s="1"/>
  <c r="E1189" i="115"/>
  <c r="F1189" i="115" s="1"/>
  <c r="G1189" i="115" s="1"/>
  <c r="H1189" i="115" s="1"/>
  <c r="I1188" i="115"/>
  <c r="K1188" i="115" s="1"/>
  <c r="E1188" i="115"/>
  <c r="F1188" i="115" s="1"/>
  <c r="G1188" i="115" s="1"/>
  <c r="H1188" i="115" s="1"/>
  <c r="I1187" i="115"/>
  <c r="K1187" i="115" s="1"/>
  <c r="E1187" i="115"/>
  <c r="F1187" i="115" s="1"/>
  <c r="G1187" i="115" s="1"/>
  <c r="I1186" i="115"/>
  <c r="K1186" i="115" s="1"/>
  <c r="E1186" i="115"/>
  <c r="F1186" i="115" s="1"/>
  <c r="G1186" i="115" s="1"/>
  <c r="H1186" i="115" s="1"/>
  <c r="I1185" i="115"/>
  <c r="K1185" i="115" s="1"/>
  <c r="F1185" i="115"/>
  <c r="G1185" i="115" s="1"/>
  <c r="E1185" i="115"/>
  <c r="I1184" i="115"/>
  <c r="K1184" i="115" s="1"/>
  <c r="E1184" i="115"/>
  <c r="F1184" i="115" s="1"/>
  <c r="G1184" i="115" s="1"/>
  <c r="I1183" i="115"/>
  <c r="K1183" i="115" s="1"/>
  <c r="E1183" i="115"/>
  <c r="F1183" i="115" s="1"/>
  <c r="G1183" i="115" s="1"/>
  <c r="K1182" i="115"/>
  <c r="I1182" i="115"/>
  <c r="E1182" i="115"/>
  <c r="F1182" i="115" s="1"/>
  <c r="G1182" i="115" s="1"/>
  <c r="H1182" i="115" s="1"/>
  <c r="I1181" i="115"/>
  <c r="K1181" i="115" s="1"/>
  <c r="E1181" i="115"/>
  <c r="F1181" i="115" s="1"/>
  <c r="G1181" i="115" s="1"/>
  <c r="I1180" i="115"/>
  <c r="K1180" i="115" s="1"/>
  <c r="F1180" i="115"/>
  <c r="G1180" i="115" s="1"/>
  <c r="H1180" i="115" s="1"/>
  <c r="E1180" i="115"/>
  <c r="I1179" i="115"/>
  <c r="K1179" i="115" s="1"/>
  <c r="E1179" i="115"/>
  <c r="F1179" i="115" s="1"/>
  <c r="G1179" i="115" s="1"/>
  <c r="H1179" i="115" s="1"/>
  <c r="I1178" i="115"/>
  <c r="K1178" i="115" s="1"/>
  <c r="F1178" i="115"/>
  <c r="G1178" i="115" s="1"/>
  <c r="E1178" i="115"/>
  <c r="I1177" i="115"/>
  <c r="K1177" i="115" s="1"/>
  <c r="E1177" i="115"/>
  <c r="F1177" i="115" s="1"/>
  <c r="G1177" i="115" s="1"/>
  <c r="I1176" i="115"/>
  <c r="K1176" i="115" s="1"/>
  <c r="E1176" i="115"/>
  <c r="F1176" i="115" s="1"/>
  <c r="G1176" i="115" s="1"/>
  <c r="I1175" i="115"/>
  <c r="K1175" i="115" s="1"/>
  <c r="E1175" i="115"/>
  <c r="F1175" i="115" s="1"/>
  <c r="G1175" i="115" s="1"/>
  <c r="H1175" i="115" s="1"/>
  <c r="I1174" i="115"/>
  <c r="K1174" i="115" s="1"/>
  <c r="E1174" i="115"/>
  <c r="F1174" i="115" s="1"/>
  <c r="G1174" i="115" s="1"/>
  <c r="I1173" i="115"/>
  <c r="K1173" i="115" s="1"/>
  <c r="E1173" i="115"/>
  <c r="F1173" i="115" s="1"/>
  <c r="G1173" i="115" s="1"/>
  <c r="I1172" i="115"/>
  <c r="K1172" i="115" s="1"/>
  <c r="E1172" i="115"/>
  <c r="F1172" i="115" s="1"/>
  <c r="G1172" i="115" s="1"/>
  <c r="H1172" i="115" s="1"/>
  <c r="I1171" i="115"/>
  <c r="K1171" i="115" s="1"/>
  <c r="E1171" i="115"/>
  <c r="F1171" i="115" s="1"/>
  <c r="G1171" i="115" s="1"/>
  <c r="I1170" i="115"/>
  <c r="K1170" i="115" s="1"/>
  <c r="E1170" i="115"/>
  <c r="F1170" i="115" s="1"/>
  <c r="G1170" i="115" s="1"/>
  <c r="H1170" i="115" s="1"/>
  <c r="I1169" i="115"/>
  <c r="K1169" i="115" s="1"/>
  <c r="E1169" i="115"/>
  <c r="F1169" i="115" s="1"/>
  <c r="G1169" i="115" s="1"/>
  <c r="I1168" i="115"/>
  <c r="K1168" i="115" s="1"/>
  <c r="E1168" i="115"/>
  <c r="F1168" i="115" s="1"/>
  <c r="G1168" i="115" s="1"/>
  <c r="H1168" i="115" s="1"/>
  <c r="I1167" i="115"/>
  <c r="K1167" i="115" s="1"/>
  <c r="E1167" i="115"/>
  <c r="F1167" i="115" s="1"/>
  <c r="G1167" i="115" s="1"/>
  <c r="I1166" i="115"/>
  <c r="K1166" i="115" s="1"/>
  <c r="E1166" i="115"/>
  <c r="F1166" i="115" s="1"/>
  <c r="G1166" i="115" s="1"/>
  <c r="H1166" i="115" s="1"/>
  <c r="I1165" i="115"/>
  <c r="K1165" i="115" s="1"/>
  <c r="E1165" i="115"/>
  <c r="F1165" i="115" s="1"/>
  <c r="G1165" i="115" s="1"/>
  <c r="H1165" i="115" s="1"/>
  <c r="K1164" i="115"/>
  <c r="I1164" i="115"/>
  <c r="E1164" i="115"/>
  <c r="F1164" i="115" s="1"/>
  <c r="G1164" i="115" s="1"/>
  <c r="I1163" i="115"/>
  <c r="K1163" i="115" s="1"/>
  <c r="E1163" i="115"/>
  <c r="F1163" i="115" s="1"/>
  <c r="G1163" i="115" s="1"/>
  <c r="I1162" i="115"/>
  <c r="K1162" i="115" s="1"/>
  <c r="E1162" i="115"/>
  <c r="F1162" i="115" s="1"/>
  <c r="G1162" i="115" s="1"/>
  <c r="I1161" i="115"/>
  <c r="K1161" i="115" s="1"/>
  <c r="E1161" i="115"/>
  <c r="F1161" i="115" s="1"/>
  <c r="G1161" i="115" s="1"/>
  <c r="H1161" i="115" s="1"/>
  <c r="I1160" i="115"/>
  <c r="K1160" i="115" s="1"/>
  <c r="E1160" i="115"/>
  <c r="F1160" i="115" s="1"/>
  <c r="G1160" i="115" s="1"/>
  <c r="I1159" i="115"/>
  <c r="K1159" i="115" s="1"/>
  <c r="F1159" i="115"/>
  <c r="G1159" i="115" s="1"/>
  <c r="E1159" i="115"/>
  <c r="I1158" i="115"/>
  <c r="K1158" i="115" s="1"/>
  <c r="E1158" i="115"/>
  <c r="F1158" i="115" s="1"/>
  <c r="G1158" i="115" s="1"/>
  <c r="I1157" i="115"/>
  <c r="K1157" i="115" s="1"/>
  <c r="E1157" i="115"/>
  <c r="F1157" i="115" s="1"/>
  <c r="G1157" i="115" s="1"/>
  <c r="H1157" i="115" s="1"/>
  <c r="I1156" i="115"/>
  <c r="K1156" i="115" s="1"/>
  <c r="E1156" i="115"/>
  <c r="F1156" i="115" s="1"/>
  <c r="G1156" i="115" s="1"/>
  <c r="H1156" i="115" s="1"/>
  <c r="I1155" i="115"/>
  <c r="K1155" i="115" s="1"/>
  <c r="E1155" i="115"/>
  <c r="F1155" i="115" s="1"/>
  <c r="G1155" i="115" s="1"/>
  <c r="I1154" i="115"/>
  <c r="K1154" i="115" s="1"/>
  <c r="E1154" i="115"/>
  <c r="F1154" i="115" s="1"/>
  <c r="G1154" i="115" s="1"/>
  <c r="H1154" i="115" s="1"/>
  <c r="I1153" i="115"/>
  <c r="K1153" i="115" s="1"/>
  <c r="E1153" i="115"/>
  <c r="F1153" i="115" s="1"/>
  <c r="G1153" i="115" s="1"/>
  <c r="I1152" i="115"/>
  <c r="K1152" i="115" s="1"/>
  <c r="E1152" i="115"/>
  <c r="F1152" i="115" s="1"/>
  <c r="G1152" i="115" s="1"/>
  <c r="I1151" i="115"/>
  <c r="K1151" i="115" s="1"/>
  <c r="E1151" i="115"/>
  <c r="F1151" i="115" s="1"/>
  <c r="G1151" i="115" s="1"/>
  <c r="I1150" i="115"/>
  <c r="K1150" i="115" s="1"/>
  <c r="E1150" i="115"/>
  <c r="F1150" i="115" s="1"/>
  <c r="G1150" i="115" s="1"/>
  <c r="H1150" i="115" s="1"/>
  <c r="I1149" i="115"/>
  <c r="K1149" i="115" s="1"/>
  <c r="E1149" i="115"/>
  <c r="F1149" i="115" s="1"/>
  <c r="G1149" i="115" s="1"/>
  <c r="I1148" i="115"/>
  <c r="K1148" i="115" s="1"/>
  <c r="E1148" i="115"/>
  <c r="F1148" i="115" s="1"/>
  <c r="G1148" i="115" s="1"/>
  <c r="H1148" i="115" s="1"/>
  <c r="I1147" i="115"/>
  <c r="K1147" i="115" s="1"/>
  <c r="E1147" i="115"/>
  <c r="F1147" i="115" s="1"/>
  <c r="G1147" i="115" s="1"/>
  <c r="H1147" i="115" s="1"/>
  <c r="I1146" i="115"/>
  <c r="K1146" i="115" s="1"/>
  <c r="E1146" i="115"/>
  <c r="F1146" i="115" s="1"/>
  <c r="G1146" i="115" s="1"/>
  <c r="I1145" i="115"/>
  <c r="K1145" i="115" s="1"/>
  <c r="E1145" i="115"/>
  <c r="F1145" i="115" s="1"/>
  <c r="G1145" i="115" s="1"/>
  <c r="I1144" i="115"/>
  <c r="K1144" i="115" s="1"/>
  <c r="E1144" i="115"/>
  <c r="F1144" i="115" s="1"/>
  <c r="G1144" i="115" s="1"/>
  <c r="I1143" i="115"/>
  <c r="K1143" i="115" s="1"/>
  <c r="E1143" i="115"/>
  <c r="F1143" i="115" s="1"/>
  <c r="G1143" i="115" s="1"/>
  <c r="H1143" i="115" s="1"/>
  <c r="K1142" i="115"/>
  <c r="I1142" i="115"/>
  <c r="E1142" i="115"/>
  <c r="F1142" i="115" s="1"/>
  <c r="G1142" i="115" s="1"/>
  <c r="I1141" i="115"/>
  <c r="K1141" i="115" s="1"/>
  <c r="E1141" i="115"/>
  <c r="F1141" i="115" s="1"/>
  <c r="G1141" i="115" s="1"/>
  <c r="I1140" i="115"/>
  <c r="K1140" i="115" s="1"/>
  <c r="E1140" i="115"/>
  <c r="F1140" i="115" s="1"/>
  <c r="G1140" i="115" s="1"/>
  <c r="H1140" i="115" s="1"/>
  <c r="I1139" i="115"/>
  <c r="K1139" i="115" s="1"/>
  <c r="E1139" i="115"/>
  <c r="F1139" i="115" s="1"/>
  <c r="G1139" i="115" s="1"/>
  <c r="I1138" i="115"/>
  <c r="K1138" i="115" s="1"/>
  <c r="E1138" i="115"/>
  <c r="F1138" i="115" s="1"/>
  <c r="G1138" i="115" s="1"/>
  <c r="H1138" i="115" s="1"/>
  <c r="I1137" i="115"/>
  <c r="K1137" i="115" s="1"/>
  <c r="E1137" i="115"/>
  <c r="F1137" i="115" s="1"/>
  <c r="G1137" i="115" s="1"/>
  <c r="I1136" i="115"/>
  <c r="K1136" i="115" s="1"/>
  <c r="F1136" i="115"/>
  <c r="G1136" i="115" s="1"/>
  <c r="H1136" i="115" s="1"/>
  <c r="E1136" i="115"/>
  <c r="I1135" i="115"/>
  <c r="K1135" i="115" s="1"/>
  <c r="E1135" i="115"/>
  <c r="F1135" i="115" s="1"/>
  <c r="G1135" i="115" s="1"/>
  <c r="K1134" i="115"/>
  <c r="I1134" i="115"/>
  <c r="E1134" i="115"/>
  <c r="F1134" i="115" s="1"/>
  <c r="G1134" i="115" s="1"/>
  <c r="H1134" i="115" s="1"/>
  <c r="I1133" i="115"/>
  <c r="K1133" i="115" s="1"/>
  <c r="E1133" i="115"/>
  <c r="F1133" i="115" s="1"/>
  <c r="G1133" i="115" s="1"/>
  <c r="H1133" i="115" s="1"/>
  <c r="I1132" i="115"/>
  <c r="K1132" i="115" s="1"/>
  <c r="E1132" i="115"/>
  <c r="F1132" i="115" s="1"/>
  <c r="G1132" i="115" s="1"/>
  <c r="I1131" i="115"/>
  <c r="K1131" i="115" s="1"/>
  <c r="E1131" i="115"/>
  <c r="F1131" i="115" s="1"/>
  <c r="G1131" i="115" s="1"/>
  <c r="I1130" i="115"/>
  <c r="K1130" i="115" s="1"/>
  <c r="E1130" i="115"/>
  <c r="F1130" i="115" s="1"/>
  <c r="G1130" i="115" s="1"/>
  <c r="I1129" i="115"/>
  <c r="K1129" i="115" s="1"/>
  <c r="E1129" i="115"/>
  <c r="F1129" i="115" s="1"/>
  <c r="G1129" i="115" s="1"/>
  <c r="H1129" i="115" s="1"/>
  <c r="I1128" i="115"/>
  <c r="K1128" i="115" s="1"/>
  <c r="E1128" i="115"/>
  <c r="F1128" i="115" s="1"/>
  <c r="G1128" i="115" s="1"/>
  <c r="I1127" i="115"/>
  <c r="K1127" i="115" s="1"/>
  <c r="E1127" i="115"/>
  <c r="F1127" i="115" s="1"/>
  <c r="G1127" i="115" s="1"/>
  <c r="I1126" i="115"/>
  <c r="K1126" i="115" s="1"/>
  <c r="E1126" i="115"/>
  <c r="F1126" i="115" s="1"/>
  <c r="G1126" i="115" s="1"/>
  <c r="I1125" i="115"/>
  <c r="K1125" i="115" s="1"/>
  <c r="E1125" i="115"/>
  <c r="F1125" i="115" s="1"/>
  <c r="G1125" i="115" s="1"/>
  <c r="H1125" i="115" s="1"/>
  <c r="I1124" i="115"/>
  <c r="K1124" i="115" s="1"/>
  <c r="E1124" i="115"/>
  <c r="F1124" i="115" s="1"/>
  <c r="G1124" i="115" s="1"/>
  <c r="H1124" i="115" s="1"/>
  <c r="I1123" i="115"/>
  <c r="K1123" i="115" s="1"/>
  <c r="E1123" i="115"/>
  <c r="F1123" i="115" s="1"/>
  <c r="G1123" i="115" s="1"/>
  <c r="I1122" i="115"/>
  <c r="K1122" i="115" s="1"/>
  <c r="E1122" i="115"/>
  <c r="F1122" i="115" s="1"/>
  <c r="G1122" i="115" s="1"/>
  <c r="H1122" i="115" s="1"/>
  <c r="I1121" i="115"/>
  <c r="K1121" i="115" s="1"/>
  <c r="E1121" i="115"/>
  <c r="F1121" i="115" s="1"/>
  <c r="G1121" i="115" s="1"/>
  <c r="I1120" i="115"/>
  <c r="K1120" i="115" s="1"/>
  <c r="E1120" i="115"/>
  <c r="F1120" i="115" s="1"/>
  <c r="G1120" i="115" s="1"/>
  <c r="I1119" i="115"/>
  <c r="K1119" i="115" s="1"/>
  <c r="E1119" i="115"/>
  <c r="F1119" i="115" s="1"/>
  <c r="G1119" i="115" s="1"/>
  <c r="K1118" i="115"/>
  <c r="I1118" i="115"/>
  <c r="E1118" i="115"/>
  <c r="F1118" i="115" s="1"/>
  <c r="G1118" i="115" s="1"/>
  <c r="H1118" i="115" s="1"/>
  <c r="I1117" i="115"/>
  <c r="K1117" i="115" s="1"/>
  <c r="E1117" i="115"/>
  <c r="F1117" i="115" s="1"/>
  <c r="G1117" i="115" s="1"/>
  <c r="I1116" i="115"/>
  <c r="K1116" i="115" s="1"/>
  <c r="E1116" i="115"/>
  <c r="F1116" i="115" s="1"/>
  <c r="G1116" i="115" s="1"/>
  <c r="H1116" i="115" s="1"/>
  <c r="I1115" i="115"/>
  <c r="K1115" i="115" s="1"/>
  <c r="E1115" i="115"/>
  <c r="F1115" i="115" s="1"/>
  <c r="G1115" i="115" s="1"/>
  <c r="H1115" i="115" s="1"/>
  <c r="I1114" i="115"/>
  <c r="K1114" i="115" s="1"/>
  <c r="F1114" i="115"/>
  <c r="G1114" i="115" s="1"/>
  <c r="E1114" i="115"/>
  <c r="I1113" i="115"/>
  <c r="K1113" i="115" s="1"/>
  <c r="E1113" i="115"/>
  <c r="F1113" i="115" s="1"/>
  <c r="G1113" i="115" s="1"/>
  <c r="K1112" i="115"/>
  <c r="I1112" i="115"/>
  <c r="E1112" i="115"/>
  <c r="F1112" i="115" s="1"/>
  <c r="G1112" i="115" s="1"/>
  <c r="I1111" i="115"/>
  <c r="K1111" i="115" s="1"/>
  <c r="E1111" i="115"/>
  <c r="F1111" i="115" s="1"/>
  <c r="G1111" i="115" s="1"/>
  <c r="I1110" i="115"/>
  <c r="K1110" i="115" s="1"/>
  <c r="E1110" i="115"/>
  <c r="F1110" i="115" s="1"/>
  <c r="G1110" i="115" s="1"/>
  <c r="I1109" i="115"/>
  <c r="K1109" i="115" s="1"/>
  <c r="E1109" i="115"/>
  <c r="F1109" i="115" s="1"/>
  <c r="G1109" i="115" s="1"/>
  <c r="H1109" i="115" s="1"/>
  <c r="I1108" i="115"/>
  <c r="K1108" i="115" s="1"/>
  <c r="E1108" i="115"/>
  <c r="F1108" i="115" s="1"/>
  <c r="G1108" i="115" s="1"/>
  <c r="H1108" i="115" s="1"/>
  <c r="I1107" i="115"/>
  <c r="K1107" i="115" s="1"/>
  <c r="E1107" i="115"/>
  <c r="F1107" i="115" s="1"/>
  <c r="G1107" i="115" s="1"/>
  <c r="I1106" i="115"/>
  <c r="K1106" i="115" s="1"/>
  <c r="E1106" i="115"/>
  <c r="F1106" i="115" s="1"/>
  <c r="G1106" i="115" s="1"/>
  <c r="I1105" i="115"/>
  <c r="K1105" i="115" s="1"/>
  <c r="E1105" i="115"/>
  <c r="F1105" i="115" s="1"/>
  <c r="G1105" i="115" s="1"/>
  <c r="K1104" i="115"/>
  <c r="I1104" i="115"/>
  <c r="E1104" i="115"/>
  <c r="F1104" i="115" s="1"/>
  <c r="G1104" i="115" s="1"/>
  <c r="I1103" i="115"/>
  <c r="K1103" i="115" s="1"/>
  <c r="E1103" i="115"/>
  <c r="F1103" i="115" s="1"/>
  <c r="G1103" i="115" s="1"/>
  <c r="I1102" i="115"/>
  <c r="K1102" i="115" s="1"/>
  <c r="E1102" i="115"/>
  <c r="F1102" i="115" s="1"/>
  <c r="G1102" i="115" s="1"/>
  <c r="I1101" i="115"/>
  <c r="K1101" i="115" s="1"/>
  <c r="F1101" i="115"/>
  <c r="G1101" i="115" s="1"/>
  <c r="H1101" i="115" s="1"/>
  <c r="E1101" i="115"/>
  <c r="I1100" i="115"/>
  <c r="K1100" i="115" s="1"/>
  <c r="E1100" i="115"/>
  <c r="F1100" i="115" s="1"/>
  <c r="G1100" i="115" s="1"/>
  <c r="H1100" i="115" s="1"/>
  <c r="I1099" i="115"/>
  <c r="K1099" i="115" s="1"/>
  <c r="E1099" i="115"/>
  <c r="F1099" i="115" s="1"/>
  <c r="G1099" i="115" s="1"/>
  <c r="I1098" i="115"/>
  <c r="K1098" i="115" s="1"/>
  <c r="E1098" i="115"/>
  <c r="F1098" i="115" s="1"/>
  <c r="G1098" i="115" s="1"/>
  <c r="I1097" i="115"/>
  <c r="K1097" i="115" s="1"/>
  <c r="E1097" i="115"/>
  <c r="F1097" i="115" s="1"/>
  <c r="G1097" i="115" s="1"/>
  <c r="I1096" i="115"/>
  <c r="K1096" i="115" s="1"/>
  <c r="E1096" i="115"/>
  <c r="F1096" i="115" s="1"/>
  <c r="G1096" i="115" s="1"/>
  <c r="I1095" i="115"/>
  <c r="K1095" i="115" s="1"/>
  <c r="E1095" i="115"/>
  <c r="F1095" i="115" s="1"/>
  <c r="G1095" i="115" s="1"/>
  <c r="I1094" i="115"/>
  <c r="K1094" i="115" s="1"/>
  <c r="E1094" i="115"/>
  <c r="F1094" i="115" s="1"/>
  <c r="G1094" i="115" s="1"/>
  <c r="I1093" i="115"/>
  <c r="K1093" i="115" s="1"/>
  <c r="E1093" i="115"/>
  <c r="F1093" i="115" s="1"/>
  <c r="G1093" i="115" s="1"/>
  <c r="H1093" i="115" s="1"/>
  <c r="I1092" i="115"/>
  <c r="K1092" i="115" s="1"/>
  <c r="E1092" i="115"/>
  <c r="F1092" i="115" s="1"/>
  <c r="G1092" i="115" s="1"/>
  <c r="H1092" i="115" s="1"/>
  <c r="I1091" i="115"/>
  <c r="K1091" i="115" s="1"/>
  <c r="E1091" i="115"/>
  <c r="F1091" i="115" s="1"/>
  <c r="G1091" i="115" s="1"/>
  <c r="I1090" i="115"/>
  <c r="K1090" i="115" s="1"/>
  <c r="E1090" i="115"/>
  <c r="F1090" i="115" s="1"/>
  <c r="G1090" i="115" s="1"/>
  <c r="I1089" i="115"/>
  <c r="K1089" i="115" s="1"/>
  <c r="E1089" i="115"/>
  <c r="F1089" i="115" s="1"/>
  <c r="G1089" i="115" s="1"/>
  <c r="I1088" i="115"/>
  <c r="K1088" i="115" s="1"/>
  <c r="E1088" i="115"/>
  <c r="F1088" i="115" s="1"/>
  <c r="G1088" i="115" s="1"/>
  <c r="I1087" i="115"/>
  <c r="K1087" i="115" s="1"/>
  <c r="E1087" i="115"/>
  <c r="F1087" i="115" s="1"/>
  <c r="G1087" i="115" s="1"/>
  <c r="I1086" i="115"/>
  <c r="K1086" i="115" s="1"/>
  <c r="E1086" i="115"/>
  <c r="F1086" i="115" s="1"/>
  <c r="G1086" i="115" s="1"/>
  <c r="I1085" i="115"/>
  <c r="K1085" i="115" s="1"/>
  <c r="E1085" i="115"/>
  <c r="F1085" i="115" s="1"/>
  <c r="G1085" i="115" s="1"/>
  <c r="H1085" i="115" s="1"/>
  <c r="I1084" i="115"/>
  <c r="K1084" i="115" s="1"/>
  <c r="E1084" i="115"/>
  <c r="F1084" i="115" s="1"/>
  <c r="G1084" i="115" s="1"/>
  <c r="H1084" i="115" s="1"/>
  <c r="I1083" i="115"/>
  <c r="K1083" i="115" s="1"/>
  <c r="E1083" i="115"/>
  <c r="F1083" i="115" s="1"/>
  <c r="G1083" i="115" s="1"/>
  <c r="I1082" i="115"/>
  <c r="K1082" i="115" s="1"/>
  <c r="E1082" i="115"/>
  <c r="F1082" i="115" s="1"/>
  <c r="G1082" i="115" s="1"/>
  <c r="I1081" i="115"/>
  <c r="K1081" i="115" s="1"/>
  <c r="E1081" i="115"/>
  <c r="F1081" i="115" s="1"/>
  <c r="G1081" i="115" s="1"/>
  <c r="I1080" i="115"/>
  <c r="K1080" i="115" s="1"/>
  <c r="E1080" i="115"/>
  <c r="F1080" i="115" s="1"/>
  <c r="G1080" i="115" s="1"/>
  <c r="K1079" i="115"/>
  <c r="I1079" i="115"/>
  <c r="E1079" i="115"/>
  <c r="F1079" i="115" s="1"/>
  <c r="G1079" i="115" s="1"/>
  <c r="I1078" i="115"/>
  <c r="K1078" i="115" s="1"/>
  <c r="E1078" i="115"/>
  <c r="F1078" i="115" s="1"/>
  <c r="G1078" i="115" s="1"/>
  <c r="I1077" i="115"/>
  <c r="K1077" i="115" s="1"/>
  <c r="E1077" i="115"/>
  <c r="F1077" i="115" s="1"/>
  <c r="G1077" i="115" s="1"/>
  <c r="H1077" i="115" s="1"/>
  <c r="I1076" i="115"/>
  <c r="K1076" i="115" s="1"/>
  <c r="E1076" i="115"/>
  <c r="F1076" i="115" s="1"/>
  <c r="G1076" i="115" s="1"/>
  <c r="H1076" i="115" s="1"/>
  <c r="I1075" i="115"/>
  <c r="K1075" i="115" s="1"/>
  <c r="E1075" i="115"/>
  <c r="F1075" i="115" s="1"/>
  <c r="G1075" i="115" s="1"/>
  <c r="I1074" i="115"/>
  <c r="K1074" i="115" s="1"/>
  <c r="E1074" i="115"/>
  <c r="F1074" i="115" s="1"/>
  <c r="G1074" i="115" s="1"/>
  <c r="I1073" i="115"/>
  <c r="K1073" i="115" s="1"/>
  <c r="E1073" i="115"/>
  <c r="F1073" i="115" s="1"/>
  <c r="G1073" i="115" s="1"/>
  <c r="K1072" i="115"/>
  <c r="I1072" i="115"/>
  <c r="E1072" i="115"/>
  <c r="F1072" i="115" s="1"/>
  <c r="G1072" i="115" s="1"/>
  <c r="K1071" i="115"/>
  <c r="I1071" i="115"/>
  <c r="E1071" i="115"/>
  <c r="F1071" i="115" s="1"/>
  <c r="G1071" i="115" s="1"/>
  <c r="I1070" i="115"/>
  <c r="K1070" i="115" s="1"/>
  <c r="E1070" i="115"/>
  <c r="F1070" i="115" s="1"/>
  <c r="G1070" i="115" s="1"/>
  <c r="I1069" i="115"/>
  <c r="K1069" i="115" s="1"/>
  <c r="E1069" i="115"/>
  <c r="F1069" i="115" s="1"/>
  <c r="G1069" i="115" s="1"/>
  <c r="H1069" i="115" s="1"/>
  <c r="I1068" i="115"/>
  <c r="K1068" i="115" s="1"/>
  <c r="E1068" i="115"/>
  <c r="F1068" i="115" s="1"/>
  <c r="G1068" i="115" s="1"/>
  <c r="H1068" i="115" s="1"/>
  <c r="I1067" i="115"/>
  <c r="K1067" i="115" s="1"/>
  <c r="E1067" i="115"/>
  <c r="F1067" i="115" s="1"/>
  <c r="G1067" i="115" s="1"/>
  <c r="I1066" i="115"/>
  <c r="K1066" i="115" s="1"/>
  <c r="E1066" i="115"/>
  <c r="F1066" i="115" s="1"/>
  <c r="G1066" i="115" s="1"/>
  <c r="I1065" i="115"/>
  <c r="K1065" i="115" s="1"/>
  <c r="E1065" i="115"/>
  <c r="F1065" i="115" s="1"/>
  <c r="G1065" i="115" s="1"/>
  <c r="I1064" i="115"/>
  <c r="K1064" i="115" s="1"/>
  <c r="E1064" i="115"/>
  <c r="F1064" i="115" s="1"/>
  <c r="G1064" i="115" s="1"/>
  <c r="I1063" i="115"/>
  <c r="K1063" i="115" s="1"/>
  <c r="E1063" i="115"/>
  <c r="F1063" i="115" s="1"/>
  <c r="G1063" i="115" s="1"/>
  <c r="I1062" i="115"/>
  <c r="K1062" i="115" s="1"/>
  <c r="E1062" i="115"/>
  <c r="F1062" i="115" s="1"/>
  <c r="G1062" i="115" s="1"/>
  <c r="I1061" i="115"/>
  <c r="K1061" i="115" s="1"/>
  <c r="E1061" i="115"/>
  <c r="F1061" i="115" s="1"/>
  <c r="G1061" i="115" s="1"/>
  <c r="H1061" i="115" s="1"/>
  <c r="I1060" i="115"/>
  <c r="K1060" i="115" s="1"/>
  <c r="E1060" i="115"/>
  <c r="F1060" i="115" s="1"/>
  <c r="G1060" i="115" s="1"/>
  <c r="I1059" i="115"/>
  <c r="K1059" i="115" s="1"/>
  <c r="E1059" i="115"/>
  <c r="F1059" i="115" s="1"/>
  <c r="G1059" i="115" s="1"/>
  <c r="I1058" i="115"/>
  <c r="K1058" i="115" s="1"/>
  <c r="E1058" i="115"/>
  <c r="F1058" i="115" s="1"/>
  <c r="G1058" i="115" s="1"/>
  <c r="I1057" i="115"/>
  <c r="K1057" i="115" s="1"/>
  <c r="E1057" i="115"/>
  <c r="F1057" i="115" s="1"/>
  <c r="G1057" i="115" s="1"/>
  <c r="H1057" i="115" s="1"/>
  <c r="I1056" i="115"/>
  <c r="K1056" i="115" s="1"/>
  <c r="E1056" i="115"/>
  <c r="F1056" i="115" s="1"/>
  <c r="G1056" i="115" s="1"/>
  <c r="I1055" i="115"/>
  <c r="K1055" i="115" s="1"/>
  <c r="E1055" i="115"/>
  <c r="F1055" i="115" s="1"/>
  <c r="G1055" i="115" s="1"/>
  <c r="I1054" i="115"/>
  <c r="K1054" i="115" s="1"/>
  <c r="E1054" i="115"/>
  <c r="F1054" i="115" s="1"/>
  <c r="G1054" i="115" s="1"/>
  <c r="I1053" i="115"/>
  <c r="K1053" i="115" s="1"/>
  <c r="E1053" i="115"/>
  <c r="F1053" i="115" s="1"/>
  <c r="G1053" i="115" s="1"/>
  <c r="K1052" i="115"/>
  <c r="I1052" i="115"/>
  <c r="E1052" i="115"/>
  <c r="F1052" i="115" s="1"/>
  <c r="G1052" i="115" s="1"/>
  <c r="I1051" i="115"/>
  <c r="K1051" i="115" s="1"/>
  <c r="E1051" i="115"/>
  <c r="F1051" i="115" s="1"/>
  <c r="G1051" i="115" s="1"/>
  <c r="I1050" i="115"/>
  <c r="K1050" i="115" s="1"/>
  <c r="E1050" i="115"/>
  <c r="F1050" i="115" s="1"/>
  <c r="G1050" i="115" s="1"/>
  <c r="I1049" i="115"/>
  <c r="K1049" i="115" s="1"/>
  <c r="E1049" i="115"/>
  <c r="F1049" i="115" s="1"/>
  <c r="G1049" i="115" s="1"/>
  <c r="H1049" i="115" s="1"/>
  <c r="I1048" i="115"/>
  <c r="K1048" i="115" s="1"/>
  <c r="E1048" i="115"/>
  <c r="F1048" i="115" s="1"/>
  <c r="G1048" i="115" s="1"/>
  <c r="I1047" i="115"/>
  <c r="K1047" i="115" s="1"/>
  <c r="E1047" i="115"/>
  <c r="F1047" i="115" s="1"/>
  <c r="G1047" i="115" s="1"/>
  <c r="I1046" i="115"/>
  <c r="K1046" i="115" s="1"/>
  <c r="E1046" i="115"/>
  <c r="F1046" i="115" s="1"/>
  <c r="G1046" i="115" s="1"/>
  <c r="I1045" i="115"/>
  <c r="K1045" i="115" s="1"/>
  <c r="E1045" i="115"/>
  <c r="F1045" i="115" s="1"/>
  <c r="G1045" i="115" s="1"/>
  <c r="H1045" i="115" s="1"/>
  <c r="I1044" i="115"/>
  <c r="K1044" i="115" s="1"/>
  <c r="E1044" i="115"/>
  <c r="F1044" i="115" s="1"/>
  <c r="G1044" i="115" s="1"/>
  <c r="I1043" i="115"/>
  <c r="K1043" i="115" s="1"/>
  <c r="E1043" i="115"/>
  <c r="F1043" i="115" s="1"/>
  <c r="G1043" i="115" s="1"/>
  <c r="I1042" i="115"/>
  <c r="K1042" i="115" s="1"/>
  <c r="E1042" i="115"/>
  <c r="F1042" i="115" s="1"/>
  <c r="G1042" i="115" s="1"/>
  <c r="H1042" i="115" s="1"/>
  <c r="I1041" i="115"/>
  <c r="K1041" i="115" s="1"/>
  <c r="E1041" i="115"/>
  <c r="F1041" i="115" s="1"/>
  <c r="G1041" i="115" s="1"/>
  <c r="H1041" i="115" s="1"/>
  <c r="I1040" i="115"/>
  <c r="K1040" i="115" s="1"/>
  <c r="E1040" i="115"/>
  <c r="F1040" i="115" s="1"/>
  <c r="G1040" i="115" s="1"/>
  <c r="I1039" i="115"/>
  <c r="K1039" i="115" s="1"/>
  <c r="E1039" i="115"/>
  <c r="F1039" i="115" s="1"/>
  <c r="G1039" i="115" s="1"/>
  <c r="I1038" i="115"/>
  <c r="K1038" i="115" s="1"/>
  <c r="E1038" i="115"/>
  <c r="F1038" i="115" s="1"/>
  <c r="G1038" i="115" s="1"/>
  <c r="I1037" i="115"/>
  <c r="K1037" i="115" s="1"/>
  <c r="E1037" i="115"/>
  <c r="F1037" i="115" s="1"/>
  <c r="G1037" i="115" s="1"/>
  <c r="I1036" i="115"/>
  <c r="K1036" i="115" s="1"/>
  <c r="E1036" i="115"/>
  <c r="F1036" i="115" s="1"/>
  <c r="G1036" i="115" s="1"/>
  <c r="I1035" i="115"/>
  <c r="K1035" i="115" s="1"/>
  <c r="E1035" i="115"/>
  <c r="F1035" i="115" s="1"/>
  <c r="G1035" i="115" s="1"/>
  <c r="I1034" i="115"/>
  <c r="K1034" i="115" s="1"/>
  <c r="E1034" i="115"/>
  <c r="F1034" i="115" s="1"/>
  <c r="G1034" i="115" s="1"/>
  <c r="H1034" i="115" s="1"/>
  <c r="I1033" i="115"/>
  <c r="K1033" i="115" s="1"/>
  <c r="E1033" i="115"/>
  <c r="F1033" i="115" s="1"/>
  <c r="G1033" i="115" s="1"/>
  <c r="H1033" i="115" s="1"/>
  <c r="I1032" i="115"/>
  <c r="K1032" i="115" s="1"/>
  <c r="F1032" i="115"/>
  <c r="G1032" i="115" s="1"/>
  <c r="E1032" i="115"/>
  <c r="I1031" i="115"/>
  <c r="K1031" i="115" s="1"/>
  <c r="E1031" i="115"/>
  <c r="F1031" i="115" s="1"/>
  <c r="G1031" i="115" s="1"/>
  <c r="I1030" i="115"/>
  <c r="K1030" i="115" s="1"/>
  <c r="E1030" i="115"/>
  <c r="F1030" i="115" s="1"/>
  <c r="G1030" i="115" s="1"/>
  <c r="H1030" i="115" s="1"/>
  <c r="I1029" i="115"/>
  <c r="K1029" i="115" s="1"/>
  <c r="E1029" i="115"/>
  <c r="F1029" i="115" s="1"/>
  <c r="G1029" i="115" s="1"/>
  <c r="H1029" i="115" s="1"/>
  <c r="I1028" i="115"/>
  <c r="K1028" i="115" s="1"/>
  <c r="E1028" i="115"/>
  <c r="F1028" i="115" s="1"/>
  <c r="G1028" i="115" s="1"/>
  <c r="I1027" i="115"/>
  <c r="K1027" i="115" s="1"/>
  <c r="E1027" i="115"/>
  <c r="F1027" i="115" s="1"/>
  <c r="G1027" i="115" s="1"/>
  <c r="I1026" i="115"/>
  <c r="K1026" i="115" s="1"/>
  <c r="E1026" i="115"/>
  <c r="F1026" i="115" s="1"/>
  <c r="G1026" i="115" s="1"/>
  <c r="K1025" i="115"/>
  <c r="I1025" i="115"/>
  <c r="E1025" i="115"/>
  <c r="F1025" i="115" s="1"/>
  <c r="G1025" i="115" s="1"/>
  <c r="I1024" i="115"/>
  <c r="K1024" i="115" s="1"/>
  <c r="F1024" i="115"/>
  <c r="G1024" i="115" s="1"/>
  <c r="E1024" i="115"/>
  <c r="I1023" i="115"/>
  <c r="K1023" i="115" s="1"/>
  <c r="E1023" i="115"/>
  <c r="F1023" i="115" s="1"/>
  <c r="G1023" i="115" s="1"/>
  <c r="I1022" i="115"/>
  <c r="K1022" i="115" s="1"/>
  <c r="E1022" i="115"/>
  <c r="F1022" i="115" s="1"/>
  <c r="G1022" i="115" s="1"/>
  <c r="I1021" i="115"/>
  <c r="K1021" i="115" s="1"/>
  <c r="E1021" i="115"/>
  <c r="F1021" i="115" s="1"/>
  <c r="G1021" i="115" s="1"/>
  <c r="I1020" i="115"/>
  <c r="K1020" i="115" s="1"/>
  <c r="E1020" i="115"/>
  <c r="F1020" i="115" s="1"/>
  <c r="G1020" i="115" s="1"/>
  <c r="I1019" i="115"/>
  <c r="K1019" i="115" s="1"/>
  <c r="E1019" i="115"/>
  <c r="F1019" i="115" s="1"/>
  <c r="G1019" i="115" s="1"/>
  <c r="I1018" i="115"/>
  <c r="K1018" i="115" s="1"/>
  <c r="E1018" i="115"/>
  <c r="F1018" i="115" s="1"/>
  <c r="G1018" i="115" s="1"/>
  <c r="H1018" i="115" s="1"/>
  <c r="K1017" i="115"/>
  <c r="I1017" i="115"/>
  <c r="E1017" i="115"/>
  <c r="F1017" i="115" s="1"/>
  <c r="G1017" i="115" s="1"/>
  <c r="H1017" i="115" s="1"/>
  <c r="I1016" i="115"/>
  <c r="K1016" i="115" s="1"/>
  <c r="E1016" i="115"/>
  <c r="F1016" i="115" s="1"/>
  <c r="G1016" i="115" s="1"/>
  <c r="I1015" i="115"/>
  <c r="K1015" i="115" s="1"/>
  <c r="E1015" i="115"/>
  <c r="F1015" i="115" s="1"/>
  <c r="G1015" i="115" s="1"/>
  <c r="I1014" i="115"/>
  <c r="K1014" i="115" s="1"/>
  <c r="E1014" i="115"/>
  <c r="F1014" i="115" s="1"/>
  <c r="G1014" i="115" s="1"/>
  <c r="H1014" i="115" s="1"/>
  <c r="I1013" i="115"/>
  <c r="K1013" i="115" s="1"/>
  <c r="E1013" i="115"/>
  <c r="F1013" i="115" s="1"/>
  <c r="G1013" i="115" s="1"/>
  <c r="I1012" i="115"/>
  <c r="K1012" i="115" s="1"/>
  <c r="E1012" i="115"/>
  <c r="F1012" i="115" s="1"/>
  <c r="G1012" i="115" s="1"/>
  <c r="I1011" i="115"/>
  <c r="K1011" i="115" s="1"/>
  <c r="E1011" i="115"/>
  <c r="F1011" i="115" s="1"/>
  <c r="G1011" i="115" s="1"/>
  <c r="I1010" i="115"/>
  <c r="K1010" i="115" s="1"/>
  <c r="E1010" i="115"/>
  <c r="F1010" i="115" s="1"/>
  <c r="G1010" i="115" s="1"/>
  <c r="H1010" i="115" s="1"/>
  <c r="I1009" i="115"/>
  <c r="K1009" i="115" s="1"/>
  <c r="E1009" i="115"/>
  <c r="F1009" i="115" s="1"/>
  <c r="G1009" i="115" s="1"/>
  <c r="I1008" i="115"/>
  <c r="K1008" i="115" s="1"/>
  <c r="E1008" i="115"/>
  <c r="F1008" i="115" s="1"/>
  <c r="G1008" i="115" s="1"/>
  <c r="I1007" i="115"/>
  <c r="K1007" i="115" s="1"/>
  <c r="E1007" i="115"/>
  <c r="F1007" i="115" s="1"/>
  <c r="G1007" i="115" s="1"/>
  <c r="I1006" i="115"/>
  <c r="K1006" i="115" s="1"/>
  <c r="E1006" i="115"/>
  <c r="F1006" i="115" s="1"/>
  <c r="G1006" i="115" s="1"/>
  <c r="H1006" i="115" s="1"/>
  <c r="I1005" i="115"/>
  <c r="K1005" i="115" s="1"/>
  <c r="E1005" i="115"/>
  <c r="F1005" i="115" s="1"/>
  <c r="G1005" i="115" s="1"/>
  <c r="H1005" i="115" s="1"/>
  <c r="I1004" i="115"/>
  <c r="K1004" i="115" s="1"/>
  <c r="E1004" i="115"/>
  <c r="F1004" i="115" s="1"/>
  <c r="G1004" i="115" s="1"/>
  <c r="I1003" i="115"/>
  <c r="K1003" i="115" s="1"/>
  <c r="E1003" i="115"/>
  <c r="F1003" i="115" s="1"/>
  <c r="G1003" i="115" s="1"/>
  <c r="I1002" i="115"/>
  <c r="K1002" i="115" s="1"/>
  <c r="E1002" i="115"/>
  <c r="F1002" i="115" s="1"/>
  <c r="G1002" i="115" s="1"/>
  <c r="H1002" i="115" s="1"/>
  <c r="I1001" i="115"/>
  <c r="K1001" i="115" s="1"/>
  <c r="E1001" i="115"/>
  <c r="F1001" i="115" s="1"/>
  <c r="G1001" i="115" s="1"/>
  <c r="I1000" i="115"/>
  <c r="K1000" i="115" s="1"/>
  <c r="E1000" i="115"/>
  <c r="F1000" i="115" s="1"/>
  <c r="G1000" i="115" s="1"/>
  <c r="I999" i="115"/>
  <c r="K999" i="115" s="1"/>
  <c r="E999" i="115"/>
  <c r="F999" i="115" s="1"/>
  <c r="G999" i="115" s="1"/>
  <c r="I998" i="115"/>
  <c r="K998" i="115" s="1"/>
  <c r="E998" i="115"/>
  <c r="F998" i="115" s="1"/>
  <c r="G998" i="115" s="1"/>
  <c r="H998" i="115" s="1"/>
  <c r="I997" i="115"/>
  <c r="K997" i="115" s="1"/>
  <c r="E997" i="115"/>
  <c r="F997" i="115" s="1"/>
  <c r="G997" i="115" s="1"/>
  <c r="I996" i="115"/>
  <c r="K996" i="115" s="1"/>
  <c r="E996" i="115"/>
  <c r="F996" i="115" s="1"/>
  <c r="G996" i="115" s="1"/>
  <c r="I995" i="115"/>
  <c r="K995" i="115" s="1"/>
  <c r="F995" i="115"/>
  <c r="G995" i="115" s="1"/>
  <c r="E995" i="115"/>
  <c r="I994" i="115"/>
  <c r="K994" i="115" s="1"/>
  <c r="E994" i="115"/>
  <c r="F994" i="115" s="1"/>
  <c r="G994" i="115" s="1"/>
  <c r="H994" i="115" s="1"/>
  <c r="I993" i="115"/>
  <c r="K993" i="115" s="1"/>
  <c r="E993" i="115"/>
  <c r="F993" i="115" s="1"/>
  <c r="G993" i="115" s="1"/>
  <c r="H993" i="115" s="1"/>
  <c r="K992" i="115"/>
  <c r="I992" i="115"/>
  <c r="E992" i="115"/>
  <c r="F992" i="115" s="1"/>
  <c r="G992" i="115" s="1"/>
  <c r="I991" i="115"/>
  <c r="K991" i="115" s="1"/>
  <c r="E991" i="115"/>
  <c r="F991" i="115" s="1"/>
  <c r="G991" i="115" s="1"/>
  <c r="I990" i="115"/>
  <c r="K990" i="115" s="1"/>
  <c r="E990" i="115"/>
  <c r="F990" i="115" s="1"/>
  <c r="G990" i="115" s="1"/>
  <c r="H990" i="115" s="1"/>
  <c r="I989" i="115"/>
  <c r="K989" i="115" s="1"/>
  <c r="E989" i="115"/>
  <c r="F989" i="115" s="1"/>
  <c r="G989" i="115" s="1"/>
  <c r="H989" i="115" s="1"/>
  <c r="I988" i="115"/>
  <c r="K988" i="115" s="1"/>
  <c r="E988" i="115"/>
  <c r="F988" i="115" s="1"/>
  <c r="G988" i="115" s="1"/>
  <c r="I987" i="115"/>
  <c r="K987" i="115" s="1"/>
  <c r="E987" i="115"/>
  <c r="F987" i="115" s="1"/>
  <c r="G987" i="115" s="1"/>
  <c r="I986" i="115"/>
  <c r="K986" i="115" s="1"/>
  <c r="E986" i="115"/>
  <c r="F986" i="115" s="1"/>
  <c r="G986" i="115" s="1"/>
  <c r="H986" i="115" s="1"/>
  <c r="K985" i="115"/>
  <c r="I985" i="115"/>
  <c r="E985" i="115"/>
  <c r="F985" i="115" s="1"/>
  <c r="G985" i="115" s="1"/>
  <c r="I984" i="115"/>
  <c r="K984" i="115" s="1"/>
  <c r="E984" i="115"/>
  <c r="F984" i="115" s="1"/>
  <c r="G984" i="115" s="1"/>
  <c r="I983" i="115"/>
  <c r="K983" i="115" s="1"/>
  <c r="E983" i="115"/>
  <c r="F983" i="115" s="1"/>
  <c r="G983" i="115" s="1"/>
  <c r="I982" i="115"/>
  <c r="K982" i="115" s="1"/>
  <c r="E982" i="115"/>
  <c r="F982" i="115" s="1"/>
  <c r="G982" i="115" s="1"/>
  <c r="H982" i="115" s="1"/>
  <c r="I981" i="115"/>
  <c r="K981" i="115" s="1"/>
  <c r="E981" i="115"/>
  <c r="F981" i="115" s="1"/>
  <c r="G981" i="115" s="1"/>
  <c r="H981" i="115" s="1"/>
  <c r="K980" i="115"/>
  <c r="I980" i="115"/>
  <c r="E980" i="115"/>
  <c r="F980" i="115" s="1"/>
  <c r="G980" i="115" s="1"/>
  <c r="I979" i="115"/>
  <c r="K979" i="115" s="1"/>
  <c r="F979" i="115"/>
  <c r="G979" i="115" s="1"/>
  <c r="E979" i="115"/>
  <c r="I978" i="115"/>
  <c r="K978" i="115" s="1"/>
  <c r="E978" i="115"/>
  <c r="F978" i="115" s="1"/>
  <c r="G978" i="115" s="1"/>
  <c r="H978" i="115" s="1"/>
  <c r="I977" i="115"/>
  <c r="K977" i="115" s="1"/>
  <c r="G977" i="115"/>
  <c r="H977" i="115" s="1"/>
  <c r="E977" i="115"/>
  <c r="F977" i="115" s="1"/>
  <c r="I976" i="115"/>
  <c r="K976" i="115" s="1"/>
  <c r="E976" i="115"/>
  <c r="F976" i="115" s="1"/>
  <c r="G976" i="115" s="1"/>
  <c r="I975" i="115"/>
  <c r="K975" i="115" s="1"/>
  <c r="E975" i="115"/>
  <c r="F975" i="115" s="1"/>
  <c r="G975" i="115" s="1"/>
  <c r="I974" i="115"/>
  <c r="K974" i="115" s="1"/>
  <c r="E974" i="115"/>
  <c r="F974" i="115" s="1"/>
  <c r="G974" i="115" s="1"/>
  <c r="H974" i="115" s="1"/>
  <c r="I973" i="115"/>
  <c r="K973" i="115" s="1"/>
  <c r="E973" i="115"/>
  <c r="F973" i="115" s="1"/>
  <c r="G973" i="115" s="1"/>
  <c r="I972" i="115"/>
  <c r="K972" i="115" s="1"/>
  <c r="E972" i="115"/>
  <c r="F972" i="115" s="1"/>
  <c r="G972" i="115" s="1"/>
  <c r="I971" i="115"/>
  <c r="K971" i="115" s="1"/>
  <c r="E971" i="115"/>
  <c r="F971" i="115" s="1"/>
  <c r="G971" i="115" s="1"/>
  <c r="I970" i="115"/>
  <c r="K970" i="115" s="1"/>
  <c r="E970" i="115"/>
  <c r="F970" i="115" s="1"/>
  <c r="G970" i="115" s="1"/>
  <c r="H970" i="115" s="1"/>
  <c r="K969" i="115"/>
  <c r="I969" i="115"/>
  <c r="E969" i="115"/>
  <c r="F969" i="115" s="1"/>
  <c r="G969" i="115" s="1"/>
  <c r="I968" i="115"/>
  <c r="K968" i="115" s="1"/>
  <c r="E968" i="115"/>
  <c r="F968" i="115" s="1"/>
  <c r="G968" i="115" s="1"/>
  <c r="I967" i="115"/>
  <c r="K967" i="115" s="1"/>
  <c r="E967" i="115"/>
  <c r="F967" i="115" s="1"/>
  <c r="G967" i="115" s="1"/>
  <c r="I966" i="115"/>
  <c r="K966" i="115" s="1"/>
  <c r="E966" i="115"/>
  <c r="F966" i="115" s="1"/>
  <c r="G966" i="115" s="1"/>
  <c r="H966" i="115" s="1"/>
  <c r="I965" i="115"/>
  <c r="K965" i="115" s="1"/>
  <c r="F965" i="115"/>
  <c r="G965" i="115" s="1"/>
  <c r="H965" i="115" s="1"/>
  <c r="E965" i="115"/>
  <c r="I964" i="115"/>
  <c r="K964" i="115" s="1"/>
  <c r="E964" i="115"/>
  <c r="F964" i="115" s="1"/>
  <c r="G964" i="115" s="1"/>
  <c r="I963" i="115"/>
  <c r="K963" i="115" s="1"/>
  <c r="E963" i="115"/>
  <c r="F963" i="115" s="1"/>
  <c r="G963" i="115" s="1"/>
  <c r="I962" i="115"/>
  <c r="K962" i="115" s="1"/>
  <c r="E962" i="115"/>
  <c r="F962" i="115" s="1"/>
  <c r="G962" i="115" s="1"/>
  <c r="H962" i="115" s="1"/>
  <c r="I961" i="115"/>
  <c r="K961" i="115" s="1"/>
  <c r="E961" i="115"/>
  <c r="F961" i="115" s="1"/>
  <c r="G961" i="115" s="1"/>
  <c r="I960" i="115"/>
  <c r="K960" i="115" s="1"/>
  <c r="E960" i="115"/>
  <c r="F960" i="115" s="1"/>
  <c r="G960" i="115" s="1"/>
  <c r="H960" i="115" s="1"/>
  <c r="I959" i="115"/>
  <c r="K959" i="115" s="1"/>
  <c r="E959" i="115"/>
  <c r="F959" i="115" s="1"/>
  <c r="G959" i="115" s="1"/>
  <c r="I958" i="115"/>
  <c r="K958" i="115" s="1"/>
  <c r="E958" i="115"/>
  <c r="F958" i="115" s="1"/>
  <c r="G958" i="115" s="1"/>
  <c r="H958" i="115" s="1"/>
  <c r="I957" i="115"/>
  <c r="K957" i="115" s="1"/>
  <c r="E957" i="115"/>
  <c r="F957" i="115" s="1"/>
  <c r="G957" i="115" s="1"/>
  <c r="H957" i="115" s="1"/>
  <c r="I956" i="115"/>
  <c r="K956" i="115" s="1"/>
  <c r="E956" i="115"/>
  <c r="F956" i="115" s="1"/>
  <c r="G956" i="115" s="1"/>
  <c r="I955" i="115"/>
  <c r="K955" i="115" s="1"/>
  <c r="E955" i="115"/>
  <c r="F955" i="115" s="1"/>
  <c r="G955" i="115" s="1"/>
  <c r="I954" i="115"/>
  <c r="K954" i="115" s="1"/>
  <c r="E954" i="115"/>
  <c r="F954" i="115" s="1"/>
  <c r="G954" i="115" s="1"/>
  <c r="H954" i="115" s="1"/>
  <c r="I953" i="115"/>
  <c r="K953" i="115" s="1"/>
  <c r="E953" i="115"/>
  <c r="F953" i="115" s="1"/>
  <c r="G953" i="115" s="1"/>
  <c r="H953" i="115" s="1"/>
  <c r="I952" i="115"/>
  <c r="K952" i="115" s="1"/>
  <c r="E952" i="115"/>
  <c r="F952" i="115" s="1"/>
  <c r="G952" i="115" s="1"/>
  <c r="H952" i="115" s="1"/>
  <c r="K951" i="115"/>
  <c r="I951" i="115"/>
  <c r="E951" i="115"/>
  <c r="F951" i="115" s="1"/>
  <c r="G951" i="115" s="1"/>
  <c r="I950" i="115"/>
  <c r="K950" i="115" s="1"/>
  <c r="H950" i="115"/>
  <c r="E950" i="115"/>
  <c r="F950" i="115" s="1"/>
  <c r="G950" i="115" s="1"/>
  <c r="I949" i="115"/>
  <c r="K949" i="115" s="1"/>
  <c r="E949" i="115"/>
  <c r="F949" i="115" s="1"/>
  <c r="G949" i="115" s="1"/>
  <c r="I948" i="115"/>
  <c r="K948" i="115" s="1"/>
  <c r="E948" i="115"/>
  <c r="F948" i="115" s="1"/>
  <c r="G948" i="115" s="1"/>
  <c r="I947" i="115"/>
  <c r="K947" i="115" s="1"/>
  <c r="E947" i="115"/>
  <c r="F947" i="115" s="1"/>
  <c r="G947" i="115" s="1"/>
  <c r="I946" i="115"/>
  <c r="K946" i="115" s="1"/>
  <c r="E946" i="115"/>
  <c r="F946" i="115" s="1"/>
  <c r="G946" i="115" s="1"/>
  <c r="I945" i="115"/>
  <c r="K945" i="115" s="1"/>
  <c r="E945" i="115"/>
  <c r="F945" i="115" s="1"/>
  <c r="G945" i="115" s="1"/>
  <c r="I944" i="115"/>
  <c r="K944" i="115" s="1"/>
  <c r="E944" i="115"/>
  <c r="F944" i="115" s="1"/>
  <c r="G944" i="115" s="1"/>
  <c r="H944" i="115" s="1"/>
  <c r="I943" i="115"/>
  <c r="K943" i="115" s="1"/>
  <c r="E943" i="115"/>
  <c r="F943" i="115" s="1"/>
  <c r="G943" i="115" s="1"/>
  <c r="H943" i="115" s="1"/>
  <c r="I942" i="115"/>
  <c r="K942" i="115" s="1"/>
  <c r="E942" i="115"/>
  <c r="F942" i="115" s="1"/>
  <c r="G942" i="115" s="1"/>
  <c r="H942" i="115" s="1"/>
  <c r="I941" i="115"/>
  <c r="K941" i="115" s="1"/>
  <c r="F941" i="115"/>
  <c r="G941" i="115" s="1"/>
  <c r="H941" i="115" s="1"/>
  <c r="E941" i="115"/>
  <c r="I940" i="115"/>
  <c r="K940" i="115" s="1"/>
  <c r="E940" i="115"/>
  <c r="F940" i="115" s="1"/>
  <c r="G940" i="115" s="1"/>
  <c r="I939" i="115"/>
  <c r="K939" i="115" s="1"/>
  <c r="E939" i="115"/>
  <c r="F939" i="115" s="1"/>
  <c r="G939" i="115" s="1"/>
  <c r="I938" i="115"/>
  <c r="K938" i="115" s="1"/>
  <c r="E938" i="115"/>
  <c r="F938" i="115" s="1"/>
  <c r="G938" i="115" s="1"/>
  <c r="I937" i="115"/>
  <c r="K937" i="115" s="1"/>
  <c r="E937" i="115"/>
  <c r="F937" i="115" s="1"/>
  <c r="G937" i="115" s="1"/>
  <c r="K936" i="115"/>
  <c r="I936" i="115"/>
  <c r="E936" i="115"/>
  <c r="F936" i="115" s="1"/>
  <c r="G936" i="115" s="1"/>
  <c r="I935" i="115"/>
  <c r="K935" i="115" s="1"/>
  <c r="E935" i="115"/>
  <c r="F935" i="115" s="1"/>
  <c r="G935" i="115" s="1"/>
  <c r="I934" i="115"/>
  <c r="K934" i="115" s="1"/>
  <c r="E934" i="115"/>
  <c r="F934" i="115" s="1"/>
  <c r="G934" i="115" s="1"/>
  <c r="H934" i="115" s="1"/>
  <c r="I933" i="115"/>
  <c r="K933" i="115" s="1"/>
  <c r="E933" i="115"/>
  <c r="F933" i="115" s="1"/>
  <c r="G933" i="115" s="1"/>
  <c r="H933" i="115" s="1"/>
  <c r="I932" i="115"/>
  <c r="K932" i="115" s="1"/>
  <c r="E932" i="115"/>
  <c r="F932" i="115" s="1"/>
  <c r="G932" i="115" s="1"/>
  <c r="I931" i="115"/>
  <c r="K931" i="115" s="1"/>
  <c r="E931" i="115"/>
  <c r="F931" i="115" s="1"/>
  <c r="G931" i="115" s="1"/>
  <c r="I930" i="115"/>
  <c r="K930" i="115" s="1"/>
  <c r="F930" i="115"/>
  <c r="G930" i="115" s="1"/>
  <c r="E930" i="115"/>
  <c r="I929" i="115"/>
  <c r="K929" i="115" s="1"/>
  <c r="E929" i="115"/>
  <c r="F929" i="115" s="1"/>
  <c r="G929" i="115" s="1"/>
  <c r="I928" i="115"/>
  <c r="K928" i="115" s="1"/>
  <c r="E928" i="115"/>
  <c r="F928" i="115" s="1"/>
  <c r="G928" i="115" s="1"/>
  <c r="I927" i="115"/>
  <c r="K927" i="115" s="1"/>
  <c r="E927" i="115"/>
  <c r="F927" i="115" s="1"/>
  <c r="G927" i="115" s="1"/>
  <c r="I926" i="115"/>
  <c r="K926" i="115" s="1"/>
  <c r="E926" i="115"/>
  <c r="F926" i="115" s="1"/>
  <c r="G926" i="115" s="1"/>
  <c r="H926" i="115" s="1"/>
  <c r="I925" i="115"/>
  <c r="K925" i="115" s="1"/>
  <c r="F925" i="115"/>
  <c r="G925" i="115" s="1"/>
  <c r="H925" i="115" s="1"/>
  <c r="E925" i="115"/>
  <c r="I924" i="115"/>
  <c r="K924" i="115" s="1"/>
  <c r="F924" i="115"/>
  <c r="G924" i="115" s="1"/>
  <c r="E924" i="115"/>
  <c r="I923" i="115"/>
  <c r="K923" i="115" s="1"/>
  <c r="E923" i="115"/>
  <c r="F923" i="115" s="1"/>
  <c r="G923" i="115" s="1"/>
  <c r="I922" i="115"/>
  <c r="K922" i="115" s="1"/>
  <c r="E922" i="115"/>
  <c r="F922" i="115" s="1"/>
  <c r="G922" i="115" s="1"/>
  <c r="I921" i="115"/>
  <c r="K921" i="115" s="1"/>
  <c r="E921" i="115"/>
  <c r="F921" i="115" s="1"/>
  <c r="G921" i="115" s="1"/>
  <c r="K920" i="115"/>
  <c r="I920" i="115"/>
  <c r="E920" i="115"/>
  <c r="F920" i="115" s="1"/>
  <c r="G920" i="115" s="1"/>
  <c r="I919" i="115"/>
  <c r="K919" i="115" s="1"/>
  <c r="E919" i="115"/>
  <c r="F919" i="115" s="1"/>
  <c r="G919" i="115" s="1"/>
  <c r="I918" i="115"/>
  <c r="K918" i="115" s="1"/>
  <c r="E918" i="115"/>
  <c r="F918" i="115" s="1"/>
  <c r="G918" i="115" s="1"/>
  <c r="H918" i="115" s="1"/>
  <c r="I917" i="115"/>
  <c r="K917" i="115" s="1"/>
  <c r="F917" i="115"/>
  <c r="G917" i="115" s="1"/>
  <c r="H917" i="115" s="1"/>
  <c r="E917" i="115"/>
  <c r="I916" i="115"/>
  <c r="K916" i="115" s="1"/>
  <c r="E916" i="115"/>
  <c r="F916" i="115" s="1"/>
  <c r="G916" i="115" s="1"/>
  <c r="I915" i="115"/>
  <c r="K915" i="115" s="1"/>
  <c r="F915" i="115"/>
  <c r="G915" i="115" s="1"/>
  <c r="E915" i="115"/>
  <c r="I914" i="115"/>
  <c r="K914" i="115" s="1"/>
  <c r="E914" i="115"/>
  <c r="F914" i="115" s="1"/>
  <c r="G914" i="115" s="1"/>
  <c r="I913" i="115"/>
  <c r="K913" i="115" s="1"/>
  <c r="E913" i="115"/>
  <c r="F913" i="115" s="1"/>
  <c r="G913" i="115" s="1"/>
  <c r="I912" i="115"/>
  <c r="K912" i="115" s="1"/>
  <c r="E912" i="115"/>
  <c r="F912" i="115" s="1"/>
  <c r="G912" i="115" s="1"/>
  <c r="I911" i="115"/>
  <c r="K911" i="115" s="1"/>
  <c r="E911" i="115"/>
  <c r="F911" i="115" s="1"/>
  <c r="G911" i="115" s="1"/>
  <c r="I910" i="115"/>
  <c r="K910" i="115" s="1"/>
  <c r="E910" i="115"/>
  <c r="F910" i="115" s="1"/>
  <c r="G910" i="115" s="1"/>
  <c r="H910" i="115" s="1"/>
  <c r="I909" i="115"/>
  <c r="K909" i="115" s="1"/>
  <c r="F909" i="115"/>
  <c r="G909" i="115" s="1"/>
  <c r="H909" i="115" s="1"/>
  <c r="E909" i="115"/>
  <c r="I908" i="115"/>
  <c r="K908" i="115" s="1"/>
  <c r="F908" i="115"/>
  <c r="G908" i="115" s="1"/>
  <c r="E908" i="115"/>
  <c r="I907" i="115"/>
  <c r="K907" i="115" s="1"/>
  <c r="E907" i="115"/>
  <c r="F907" i="115" s="1"/>
  <c r="G907" i="115" s="1"/>
  <c r="I906" i="115"/>
  <c r="K906" i="115" s="1"/>
  <c r="E906" i="115"/>
  <c r="F906" i="115" s="1"/>
  <c r="G906" i="115" s="1"/>
  <c r="I905" i="115"/>
  <c r="K905" i="115" s="1"/>
  <c r="E905" i="115"/>
  <c r="F905" i="115" s="1"/>
  <c r="G905" i="115" s="1"/>
  <c r="K904" i="115"/>
  <c r="I904" i="115"/>
  <c r="E904" i="115"/>
  <c r="F904" i="115" s="1"/>
  <c r="G904" i="115" s="1"/>
  <c r="I903" i="115"/>
  <c r="K903" i="115" s="1"/>
  <c r="E903" i="115"/>
  <c r="F903" i="115" s="1"/>
  <c r="G903" i="115" s="1"/>
  <c r="I902" i="115"/>
  <c r="K902" i="115" s="1"/>
  <c r="E902" i="115"/>
  <c r="F902" i="115" s="1"/>
  <c r="G902" i="115" s="1"/>
  <c r="H902" i="115" s="1"/>
  <c r="I901" i="115"/>
  <c r="K901" i="115" s="1"/>
  <c r="F901" i="115"/>
  <c r="G901" i="115" s="1"/>
  <c r="H901" i="115" s="1"/>
  <c r="E901" i="115"/>
  <c r="I900" i="115"/>
  <c r="K900" i="115" s="1"/>
  <c r="E900" i="115"/>
  <c r="F900" i="115" s="1"/>
  <c r="G900" i="115" s="1"/>
  <c r="I899" i="115"/>
  <c r="K899" i="115" s="1"/>
  <c r="E899" i="115"/>
  <c r="F899" i="115" s="1"/>
  <c r="G899" i="115" s="1"/>
  <c r="I898" i="115"/>
  <c r="K898" i="115" s="1"/>
  <c r="E898" i="115"/>
  <c r="F898" i="115" s="1"/>
  <c r="G898" i="115" s="1"/>
  <c r="I897" i="115"/>
  <c r="K897" i="115" s="1"/>
  <c r="E897" i="115"/>
  <c r="F897" i="115" s="1"/>
  <c r="G897" i="115" s="1"/>
  <c r="I896" i="115"/>
  <c r="K896" i="115" s="1"/>
  <c r="E896" i="115"/>
  <c r="F896" i="115" s="1"/>
  <c r="G896" i="115" s="1"/>
  <c r="I895" i="115"/>
  <c r="K895" i="115" s="1"/>
  <c r="E895" i="115"/>
  <c r="F895" i="115" s="1"/>
  <c r="G895" i="115" s="1"/>
  <c r="I894" i="115"/>
  <c r="K894" i="115" s="1"/>
  <c r="E894" i="115"/>
  <c r="F894" i="115" s="1"/>
  <c r="G894" i="115" s="1"/>
  <c r="I893" i="115"/>
  <c r="K893" i="115" s="1"/>
  <c r="F893" i="115"/>
  <c r="G893" i="115" s="1"/>
  <c r="H893" i="115" s="1"/>
  <c r="E893" i="115"/>
  <c r="I892" i="115"/>
  <c r="K892" i="115" s="1"/>
  <c r="F892" i="115"/>
  <c r="G892" i="115" s="1"/>
  <c r="E892" i="115"/>
  <c r="I891" i="115"/>
  <c r="K891" i="115" s="1"/>
  <c r="E891" i="115"/>
  <c r="F891" i="115" s="1"/>
  <c r="G891" i="115" s="1"/>
  <c r="I890" i="115"/>
  <c r="K890" i="115" s="1"/>
  <c r="E890" i="115"/>
  <c r="F890" i="115" s="1"/>
  <c r="G890" i="115" s="1"/>
  <c r="I889" i="115"/>
  <c r="K889" i="115" s="1"/>
  <c r="E889" i="115"/>
  <c r="F889" i="115" s="1"/>
  <c r="G889" i="115" s="1"/>
  <c r="I888" i="115"/>
  <c r="K888" i="115" s="1"/>
  <c r="E888" i="115"/>
  <c r="F888" i="115" s="1"/>
  <c r="G888" i="115" s="1"/>
  <c r="I887" i="115"/>
  <c r="K887" i="115" s="1"/>
  <c r="E887" i="115"/>
  <c r="F887" i="115" s="1"/>
  <c r="G887" i="115" s="1"/>
  <c r="I886" i="115"/>
  <c r="K886" i="115" s="1"/>
  <c r="E886" i="115"/>
  <c r="F886" i="115" s="1"/>
  <c r="G886" i="115" s="1"/>
  <c r="I885" i="115"/>
  <c r="K885" i="115" s="1"/>
  <c r="E885" i="115"/>
  <c r="F885" i="115" s="1"/>
  <c r="G885" i="115" s="1"/>
  <c r="H885" i="115" s="1"/>
  <c r="I884" i="115"/>
  <c r="K884" i="115" s="1"/>
  <c r="E884" i="115"/>
  <c r="F884" i="115" s="1"/>
  <c r="G884" i="115" s="1"/>
  <c r="I883" i="115"/>
  <c r="K883" i="115" s="1"/>
  <c r="E883" i="115"/>
  <c r="F883" i="115" s="1"/>
  <c r="G883" i="115" s="1"/>
  <c r="I882" i="115"/>
  <c r="K882" i="115" s="1"/>
  <c r="F882" i="115"/>
  <c r="G882" i="115" s="1"/>
  <c r="E882" i="115"/>
  <c r="K881" i="115"/>
  <c r="I881" i="115"/>
  <c r="E881" i="115"/>
  <c r="F881" i="115" s="1"/>
  <c r="G881" i="115" s="1"/>
  <c r="I880" i="115"/>
  <c r="K880" i="115" s="1"/>
  <c r="E880" i="115"/>
  <c r="F880" i="115" s="1"/>
  <c r="G880" i="115" s="1"/>
  <c r="I879" i="115"/>
  <c r="K879" i="115" s="1"/>
  <c r="E879" i="115"/>
  <c r="F879" i="115" s="1"/>
  <c r="G879" i="115" s="1"/>
  <c r="I878" i="115"/>
  <c r="K878" i="115" s="1"/>
  <c r="E878" i="115"/>
  <c r="F878" i="115" s="1"/>
  <c r="G878" i="115" s="1"/>
  <c r="I877" i="115"/>
  <c r="K877" i="115" s="1"/>
  <c r="E877" i="115"/>
  <c r="F877" i="115" s="1"/>
  <c r="G877" i="115" s="1"/>
  <c r="H877" i="115" s="1"/>
  <c r="I876" i="115"/>
  <c r="K876" i="115" s="1"/>
  <c r="F876" i="115"/>
  <c r="G876" i="115" s="1"/>
  <c r="E876" i="115"/>
  <c r="I875" i="115"/>
  <c r="K875" i="115" s="1"/>
  <c r="E875" i="115"/>
  <c r="F875" i="115" s="1"/>
  <c r="G875" i="115" s="1"/>
  <c r="I874" i="115"/>
  <c r="K874" i="115" s="1"/>
  <c r="E874" i="115"/>
  <c r="F874" i="115" s="1"/>
  <c r="G874" i="115" s="1"/>
  <c r="I873" i="115"/>
  <c r="K873" i="115" s="1"/>
  <c r="E873" i="115"/>
  <c r="F873" i="115" s="1"/>
  <c r="G873" i="115" s="1"/>
  <c r="K872" i="115"/>
  <c r="I872" i="115"/>
  <c r="E872" i="115"/>
  <c r="F872" i="115" s="1"/>
  <c r="G872" i="115" s="1"/>
  <c r="I871" i="115"/>
  <c r="K871" i="115" s="1"/>
  <c r="E871" i="115"/>
  <c r="F871" i="115" s="1"/>
  <c r="G871" i="115" s="1"/>
  <c r="I870" i="115"/>
  <c r="K870" i="115" s="1"/>
  <c r="E870" i="115"/>
  <c r="F870" i="115" s="1"/>
  <c r="G870" i="115" s="1"/>
  <c r="I869" i="115"/>
  <c r="K869" i="115" s="1"/>
  <c r="F869" i="115"/>
  <c r="G869" i="115" s="1"/>
  <c r="E869" i="115"/>
  <c r="I868" i="115"/>
  <c r="K868" i="115" s="1"/>
  <c r="E868" i="115"/>
  <c r="F868" i="115" s="1"/>
  <c r="G868" i="115" s="1"/>
  <c r="H868" i="115" s="1"/>
  <c r="I867" i="115"/>
  <c r="K867" i="115" s="1"/>
  <c r="E867" i="115"/>
  <c r="F867" i="115" s="1"/>
  <c r="G867" i="115" s="1"/>
  <c r="I866" i="115"/>
  <c r="K866" i="115" s="1"/>
  <c r="E866" i="115"/>
  <c r="F866" i="115" s="1"/>
  <c r="G866" i="115" s="1"/>
  <c r="H866" i="115" s="1"/>
  <c r="I865" i="115"/>
  <c r="K865" i="115" s="1"/>
  <c r="F865" i="115"/>
  <c r="G865" i="115" s="1"/>
  <c r="E865" i="115"/>
  <c r="I864" i="115"/>
  <c r="K864" i="115" s="1"/>
  <c r="E864" i="115"/>
  <c r="F864" i="115" s="1"/>
  <c r="G864" i="115" s="1"/>
  <c r="H864" i="115" s="1"/>
  <c r="I863" i="115"/>
  <c r="K863" i="115" s="1"/>
  <c r="E863" i="115"/>
  <c r="F863" i="115" s="1"/>
  <c r="G863" i="115" s="1"/>
  <c r="I862" i="115"/>
  <c r="K862" i="115" s="1"/>
  <c r="E862" i="115"/>
  <c r="F862" i="115" s="1"/>
  <c r="G862" i="115" s="1"/>
  <c r="I861" i="115"/>
  <c r="K861" i="115" s="1"/>
  <c r="F861" i="115"/>
  <c r="G861" i="115" s="1"/>
  <c r="H861" i="115" s="1"/>
  <c r="E861" i="115"/>
  <c r="I860" i="115"/>
  <c r="K860" i="115" s="1"/>
  <c r="E860" i="115"/>
  <c r="F860" i="115" s="1"/>
  <c r="G860" i="115" s="1"/>
  <c r="I859" i="115"/>
  <c r="K859" i="115" s="1"/>
  <c r="E859" i="115"/>
  <c r="F859" i="115" s="1"/>
  <c r="G859" i="115" s="1"/>
  <c r="H859" i="115" s="1"/>
  <c r="I858" i="115"/>
  <c r="K858" i="115" s="1"/>
  <c r="G858" i="115"/>
  <c r="E858" i="115"/>
  <c r="F858" i="115" s="1"/>
  <c r="I857" i="115"/>
  <c r="K857" i="115" s="1"/>
  <c r="E857" i="115"/>
  <c r="F857" i="115" s="1"/>
  <c r="G857" i="115" s="1"/>
  <c r="I856" i="115"/>
  <c r="K856" i="115" s="1"/>
  <c r="E856" i="115"/>
  <c r="F856" i="115" s="1"/>
  <c r="G856" i="115" s="1"/>
  <c r="H856" i="115" s="1"/>
  <c r="I855" i="115"/>
  <c r="K855" i="115" s="1"/>
  <c r="E855" i="115"/>
  <c r="F855" i="115" s="1"/>
  <c r="G855" i="115" s="1"/>
  <c r="I854" i="115"/>
  <c r="K854" i="115" s="1"/>
  <c r="E854" i="115"/>
  <c r="F854" i="115" s="1"/>
  <c r="G854" i="115" s="1"/>
  <c r="K853" i="115"/>
  <c r="I853" i="115"/>
  <c r="E853" i="115"/>
  <c r="F853" i="115" s="1"/>
  <c r="G853" i="115" s="1"/>
  <c r="I852" i="115"/>
  <c r="K852" i="115" s="1"/>
  <c r="F852" i="115"/>
  <c r="G852" i="115" s="1"/>
  <c r="E852" i="115"/>
  <c r="I851" i="115"/>
  <c r="K851" i="115" s="1"/>
  <c r="E851" i="115"/>
  <c r="F851" i="115" s="1"/>
  <c r="G851" i="115" s="1"/>
  <c r="H851" i="115" s="1"/>
  <c r="I850" i="115"/>
  <c r="K850" i="115" s="1"/>
  <c r="E850" i="115"/>
  <c r="F850" i="115" s="1"/>
  <c r="G850" i="115" s="1"/>
  <c r="K849" i="115"/>
  <c r="I849" i="115"/>
  <c r="E849" i="115"/>
  <c r="F849" i="115" s="1"/>
  <c r="G849" i="115" s="1"/>
  <c r="H849" i="115" s="1"/>
  <c r="I848" i="115"/>
  <c r="K848" i="115" s="1"/>
  <c r="E848" i="115"/>
  <c r="F848" i="115" s="1"/>
  <c r="G848" i="115" s="1"/>
  <c r="H848" i="115" s="1"/>
  <c r="I847" i="115"/>
  <c r="K847" i="115" s="1"/>
  <c r="E847" i="115"/>
  <c r="F847" i="115" s="1"/>
  <c r="G847" i="115" s="1"/>
  <c r="I846" i="115"/>
  <c r="K846" i="115" s="1"/>
  <c r="E846" i="115"/>
  <c r="F846" i="115" s="1"/>
  <c r="G846" i="115" s="1"/>
  <c r="K845" i="115"/>
  <c r="I845" i="115"/>
  <c r="E845" i="115"/>
  <c r="F845" i="115" s="1"/>
  <c r="G845" i="115" s="1"/>
  <c r="I844" i="115"/>
  <c r="K844" i="115" s="1"/>
  <c r="E844" i="115"/>
  <c r="F844" i="115" s="1"/>
  <c r="G844" i="115" s="1"/>
  <c r="I843" i="115"/>
  <c r="K843" i="115" s="1"/>
  <c r="E843" i="115"/>
  <c r="F843" i="115" s="1"/>
  <c r="G843" i="115" s="1"/>
  <c r="H843" i="115" s="1"/>
  <c r="I842" i="115"/>
  <c r="K842" i="115" s="1"/>
  <c r="E842" i="115"/>
  <c r="F842" i="115" s="1"/>
  <c r="G842" i="115" s="1"/>
  <c r="I841" i="115"/>
  <c r="K841" i="115" s="1"/>
  <c r="E841" i="115"/>
  <c r="F841" i="115" s="1"/>
  <c r="G841" i="115" s="1"/>
  <c r="I840" i="115"/>
  <c r="K840" i="115" s="1"/>
  <c r="E840" i="115"/>
  <c r="F840" i="115" s="1"/>
  <c r="G840" i="115" s="1"/>
  <c r="H840" i="115" s="1"/>
  <c r="I839" i="115"/>
  <c r="K839" i="115" s="1"/>
  <c r="E839" i="115"/>
  <c r="F839" i="115" s="1"/>
  <c r="G839" i="115" s="1"/>
  <c r="I838" i="115"/>
  <c r="K838" i="115" s="1"/>
  <c r="E838" i="115"/>
  <c r="F838" i="115" s="1"/>
  <c r="G838" i="115" s="1"/>
  <c r="H838" i="115" s="1"/>
  <c r="I837" i="115"/>
  <c r="K837" i="115" s="1"/>
  <c r="E837" i="115"/>
  <c r="F837" i="115" s="1"/>
  <c r="G837" i="115" s="1"/>
  <c r="A838" i="115" s="1"/>
  <c r="K836" i="115"/>
  <c r="I836" i="115"/>
  <c r="E836" i="115"/>
  <c r="F836" i="115" s="1"/>
  <c r="G836" i="115" s="1"/>
  <c r="H836" i="115" s="1"/>
  <c r="I835" i="115"/>
  <c r="K835" i="115" s="1"/>
  <c r="F835" i="115"/>
  <c r="G835" i="115" s="1"/>
  <c r="E835" i="115"/>
  <c r="K834" i="115"/>
  <c r="I834" i="115"/>
  <c r="E834" i="115"/>
  <c r="F834" i="115" s="1"/>
  <c r="G834" i="115" s="1"/>
  <c r="H834" i="115" s="1"/>
  <c r="I833" i="115"/>
  <c r="K833" i="115" s="1"/>
  <c r="G833" i="115"/>
  <c r="H833" i="115" s="1"/>
  <c r="E833" i="115"/>
  <c r="F833" i="115" s="1"/>
  <c r="I832" i="115"/>
  <c r="K832" i="115" s="1"/>
  <c r="E832" i="115"/>
  <c r="F832" i="115" s="1"/>
  <c r="G832" i="115" s="1"/>
  <c r="I831" i="115"/>
  <c r="K831" i="115" s="1"/>
  <c r="E831" i="115"/>
  <c r="F831" i="115" s="1"/>
  <c r="G831" i="115" s="1"/>
  <c r="I830" i="115"/>
  <c r="K830" i="115" s="1"/>
  <c r="F830" i="115"/>
  <c r="G830" i="115" s="1"/>
  <c r="H830" i="115" s="1"/>
  <c r="E830" i="115"/>
  <c r="I829" i="115"/>
  <c r="K829" i="115" s="1"/>
  <c r="E829" i="115"/>
  <c r="F829" i="115" s="1"/>
  <c r="G829" i="115" s="1"/>
  <c r="H829" i="115" s="1"/>
  <c r="K828" i="115"/>
  <c r="I828" i="115"/>
  <c r="E828" i="115"/>
  <c r="F828" i="115" s="1"/>
  <c r="G828" i="115" s="1"/>
  <c r="I827" i="115"/>
  <c r="K827" i="115" s="1"/>
  <c r="E827" i="115"/>
  <c r="F827" i="115" s="1"/>
  <c r="G827" i="115" s="1"/>
  <c r="I826" i="115"/>
  <c r="K826" i="115" s="1"/>
  <c r="E826" i="115"/>
  <c r="F826" i="115" s="1"/>
  <c r="G826" i="115" s="1"/>
  <c r="I825" i="115"/>
  <c r="K825" i="115" s="1"/>
  <c r="E825" i="115"/>
  <c r="F825" i="115" s="1"/>
  <c r="G825" i="115" s="1"/>
  <c r="H825" i="115" s="1"/>
  <c r="I824" i="115"/>
  <c r="K824" i="115" s="1"/>
  <c r="H824" i="115"/>
  <c r="F824" i="115"/>
  <c r="G824" i="115" s="1"/>
  <c r="E824" i="115"/>
  <c r="I823" i="115"/>
  <c r="K823" i="115" s="1"/>
  <c r="E823" i="115"/>
  <c r="F823" i="115" s="1"/>
  <c r="G823" i="115" s="1"/>
  <c r="I822" i="115"/>
  <c r="K822" i="115" s="1"/>
  <c r="F822" i="115"/>
  <c r="G822" i="115" s="1"/>
  <c r="H822" i="115" s="1"/>
  <c r="E822" i="115"/>
  <c r="I821" i="115"/>
  <c r="K821" i="115" s="1"/>
  <c r="E821" i="115"/>
  <c r="F821" i="115" s="1"/>
  <c r="G821" i="115" s="1"/>
  <c r="H821" i="115" s="1"/>
  <c r="K820" i="115"/>
  <c r="I820" i="115"/>
  <c r="E820" i="115"/>
  <c r="F820" i="115" s="1"/>
  <c r="G820" i="115" s="1"/>
  <c r="H820" i="115" s="1"/>
  <c r="I819" i="115"/>
  <c r="K819" i="115" s="1"/>
  <c r="F819" i="115"/>
  <c r="G819" i="115" s="1"/>
  <c r="E819" i="115"/>
  <c r="K818" i="115"/>
  <c r="I818" i="115"/>
  <c r="E818" i="115"/>
  <c r="F818" i="115" s="1"/>
  <c r="G818" i="115" s="1"/>
  <c r="H818" i="115" s="1"/>
  <c r="I817" i="115"/>
  <c r="K817" i="115" s="1"/>
  <c r="E817" i="115"/>
  <c r="F817" i="115" s="1"/>
  <c r="G817" i="115" s="1"/>
  <c r="I816" i="115"/>
  <c r="K816" i="115" s="1"/>
  <c r="E816" i="115"/>
  <c r="F816" i="115" s="1"/>
  <c r="G816" i="115" s="1"/>
  <c r="H816" i="115" s="1"/>
  <c r="I815" i="115"/>
  <c r="K815" i="115" s="1"/>
  <c r="E815" i="115"/>
  <c r="F815" i="115" s="1"/>
  <c r="G815" i="115" s="1"/>
  <c r="I814" i="115"/>
  <c r="K814" i="115" s="1"/>
  <c r="E814" i="115"/>
  <c r="F814" i="115" s="1"/>
  <c r="G814" i="115" s="1"/>
  <c r="H814" i="115" s="1"/>
  <c r="I813" i="115"/>
  <c r="K813" i="115" s="1"/>
  <c r="E813" i="115"/>
  <c r="F813" i="115" s="1"/>
  <c r="G813" i="115" s="1"/>
  <c r="K812" i="115"/>
  <c r="I812" i="115"/>
  <c r="E812" i="115"/>
  <c r="F812" i="115" s="1"/>
  <c r="G812" i="115" s="1"/>
  <c r="H812" i="115" s="1"/>
  <c r="I811" i="115"/>
  <c r="K811" i="115" s="1"/>
  <c r="E811" i="115"/>
  <c r="F811" i="115" s="1"/>
  <c r="G811" i="115" s="1"/>
  <c r="H811" i="115" s="1"/>
  <c r="I810" i="115"/>
  <c r="K810" i="115" s="1"/>
  <c r="E810" i="115"/>
  <c r="F810" i="115" s="1"/>
  <c r="G810" i="115" s="1"/>
  <c r="H810" i="115" s="1"/>
  <c r="K809" i="115"/>
  <c r="I809" i="115"/>
  <c r="G809" i="115"/>
  <c r="H809" i="115" s="1"/>
  <c r="E809" i="115"/>
  <c r="F809" i="115" s="1"/>
  <c r="I808" i="115"/>
  <c r="K808" i="115" s="1"/>
  <c r="E808" i="115"/>
  <c r="F808" i="115" s="1"/>
  <c r="G808" i="115" s="1"/>
  <c r="H808" i="115" s="1"/>
  <c r="K807" i="115"/>
  <c r="I807" i="115"/>
  <c r="E807" i="115"/>
  <c r="F807" i="115" s="1"/>
  <c r="G807" i="115" s="1"/>
  <c r="I806" i="115"/>
  <c r="K806" i="115" s="1"/>
  <c r="E806" i="115"/>
  <c r="F806" i="115" s="1"/>
  <c r="G806" i="115" s="1"/>
  <c r="I805" i="115"/>
  <c r="K805" i="115" s="1"/>
  <c r="E805" i="115"/>
  <c r="F805" i="115" s="1"/>
  <c r="G805" i="115" s="1"/>
  <c r="H805" i="115" s="1"/>
  <c r="I804" i="115"/>
  <c r="K804" i="115" s="1"/>
  <c r="E804" i="115"/>
  <c r="F804" i="115" s="1"/>
  <c r="G804" i="115" s="1"/>
  <c r="I803" i="115"/>
  <c r="K803" i="115" s="1"/>
  <c r="E803" i="115"/>
  <c r="F803" i="115" s="1"/>
  <c r="G803" i="115" s="1"/>
  <c r="H803" i="115" s="1"/>
  <c r="I802" i="115"/>
  <c r="K802" i="115" s="1"/>
  <c r="H802" i="115"/>
  <c r="E802" i="115"/>
  <c r="F802" i="115" s="1"/>
  <c r="G802" i="115" s="1"/>
  <c r="I801" i="115"/>
  <c r="K801" i="115" s="1"/>
  <c r="E801" i="115"/>
  <c r="F801" i="115" s="1"/>
  <c r="G801" i="115" s="1"/>
  <c r="I800" i="115"/>
  <c r="K800" i="115" s="1"/>
  <c r="E800" i="115"/>
  <c r="F800" i="115" s="1"/>
  <c r="G800" i="115" s="1"/>
  <c r="H800" i="115" s="1"/>
  <c r="I799" i="115"/>
  <c r="K799" i="115" s="1"/>
  <c r="G799" i="115"/>
  <c r="E799" i="115"/>
  <c r="F799" i="115" s="1"/>
  <c r="I798" i="115"/>
  <c r="K798" i="115" s="1"/>
  <c r="E798" i="115"/>
  <c r="F798" i="115" s="1"/>
  <c r="G798" i="115" s="1"/>
  <c r="H798" i="115" s="1"/>
  <c r="I797" i="115"/>
  <c r="K797" i="115" s="1"/>
  <c r="E797" i="115"/>
  <c r="F797" i="115" s="1"/>
  <c r="G797" i="115" s="1"/>
  <c r="I796" i="115"/>
  <c r="K796" i="115" s="1"/>
  <c r="E796" i="115"/>
  <c r="F796" i="115" s="1"/>
  <c r="G796" i="115" s="1"/>
  <c r="H796" i="115" s="1"/>
  <c r="I795" i="115"/>
  <c r="K795" i="115" s="1"/>
  <c r="F795" i="115"/>
  <c r="G795" i="115" s="1"/>
  <c r="H795" i="115" s="1"/>
  <c r="E795" i="115"/>
  <c r="I794" i="115"/>
  <c r="K794" i="115" s="1"/>
  <c r="E794" i="115"/>
  <c r="F794" i="115" s="1"/>
  <c r="G794" i="115" s="1"/>
  <c r="H794" i="115" s="1"/>
  <c r="K793" i="115"/>
  <c r="I793" i="115"/>
  <c r="E793" i="115"/>
  <c r="F793" i="115" s="1"/>
  <c r="G793" i="115" s="1"/>
  <c r="H793" i="115" s="1"/>
  <c r="I792" i="115"/>
  <c r="K792" i="115" s="1"/>
  <c r="E792" i="115"/>
  <c r="F792" i="115" s="1"/>
  <c r="G792" i="115" s="1"/>
  <c r="H792" i="115" s="1"/>
  <c r="K791" i="115"/>
  <c r="I791" i="115"/>
  <c r="E791" i="115"/>
  <c r="F791" i="115" s="1"/>
  <c r="G791" i="115" s="1"/>
  <c r="I790" i="115"/>
  <c r="K790" i="115" s="1"/>
  <c r="E790" i="115"/>
  <c r="F790" i="115" s="1"/>
  <c r="G790" i="115" s="1"/>
  <c r="I789" i="115"/>
  <c r="K789" i="115" s="1"/>
  <c r="E789" i="115"/>
  <c r="F789" i="115" s="1"/>
  <c r="G789" i="115" s="1"/>
  <c r="H789" i="115" s="1"/>
  <c r="I788" i="115"/>
  <c r="K788" i="115" s="1"/>
  <c r="E788" i="115"/>
  <c r="F788" i="115" s="1"/>
  <c r="G788" i="115" s="1"/>
  <c r="I787" i="115"/>
  <c r="K787" i="115" s="1"/>
  <c r="F787" i="115"/>
  <c r="G787" i="115" s="1"/>
  <c r="H787" i="115" s="1"/>
  <c r="E787" i="115"/>
  <c r="I786" i="115"/>
  <c r="K786" i="115" s="1"/>
  <c r="E786" i="115"/>
  <c r="F786" i="115" s="1"/>
  <c r="G786" i="115" s="1"/>
  <c r="H786" i="115" s="1"/>
  <c r="I785" i="115"/>
  <c r="K785" i="115" s="1"/>
  <c r="E785" i="115"/>
  <c r="F785" i="115" s="1"/>
  <c r="G785" i="115" s="1"/>
  <c r="H785" i="115" s="1"/>
  <c r="I784" i="115"/>
  <c r="K784" i="115" s="1"/>
  <c r="E784" i="115"/>
  <c r="F784" i="115" s="1"/>
  <c r="G784" i="115" s="1"/>
  <c r="H784" i="115" s="1"/>
  <c r="I783" i="115"/>
  <c r="K783" i="115" s="1"/>
  <c r="E783" i="115"/>
  <c r="F783" i="115" s="1"/>
  <c r="G783" i="115" s="1"/>
  <c r="I782" i="115"/>
  <c r="K782" i="115" s="1"/>
  <c r="E782" i="115"/>
  <c r="F782" i="115" s="1"/>
  <c r="G782" i="115" s="1"/>
  <c r="H782" i="115" s="1"/>
  <c r="I781" i="115"/>
  <c r="K781" i="115" s="1"/>
  <c r="E781" i="115"/>
  <c r="F781" i="115" s="1"/>
  <c r="G781" i="115" s="1"/>
  <c r="I780" i="115"/>
  <c r="K780" i="115" s="1"/>
  <c r="G780" i="115"/>
  <c r="H780" i="115" s="1"/>
  <c r="E780" i="115"/>
  <c r="F780" i="115" s="1"/>
  <c r="I779" i="115"/>
  <c r="K779" i="115" s="1"/>
  <c r="E779" i="115"/>
  <c r="F779" i="115" s="1"/>
  <c r="G779" i="115" s="1"/>
  <c r="H779" i="115" s="1"/>
  <c r="I778" i="115"/>
  <c r="K778" i="115" s="1"/>
  <c r="H778" i="115"/>
  <c r="E778" i="115"/>
  <c r="F778" i="115" s="1"/>
  <c r="G778" i="115" s="1"/>
  <c r="I777" i="115"/>
  <c r="K777" i="115" s="1"/>
  <c r="E777" i="115"/>
  <c r="F777" i="115" s="1"/>
  <c r="G777" i="115" s="1"/>
  <c r="H777" i="115" s="1"/>
  <c r="I776" i="115"/>
  <c r="K776" i="115" s="1"/>
  <c r="E776" i="115"/>
  <c r="F776" i="115" s="1"/>
  <c r="G776" i="115" s="1"/>
  <c r="H776" i="115" s="1"/>
  <c r="I775" i="115"/>
  <c r="K775" i="115" s="1"/>
  <c r="E775" i="115"/>
  <c r="F775" i="115" s="1"/>
  <c r="G775" i="115" s="1"/>
  <c r="I774" i="115"/>
  <c r="K774" i="115" s="1"/>
  <c r="F774" i="115"/>
  <c r="G774" i="115" s="1"/>
  <c r="E774" i="115"/>
  <c r="I773" i="115"/>
  <c r="K773" i="115" s="1"/>
  <c r="E773" i="115"/>
  <c r="F773" i="115" s="1"/>
  <c r="G773" i="115" s="1"/>
  <c r="H773" i="115" s="1"/>
  <c r="I772" i="115"/>
  <c r="K772" i="115" s="1"/>
  <c r="E772" i="115"/>
  <c r="F772" i="115" s="1"/>
  <c r="G772" i="115" s="1"/>
  <c r="I771" i="115"/>
  <c r="K771" i="115" s="1"/>
  <c r="E771" i="115"/>
  <c r="F771" i="115" s="1"/>
  <c r="G771" i="115" s="1"/>
  <c r="H771" i="115" s="1"/>
  <c r="I770" i="115"/>
  <c r="K770" i="115" s="1"/>
  <c r="E770" i="115"/>
  <c r="F770" i="115" s="1"/>
  <c r="G770" i="115" s="1"/>
  <c r="H770" i="115" s="1"/>
  <c r="I769" i="115"/>
  <c r="K769" i="115" s="1"/>
  <c r="E769" i="115"/>
  <c r="F769" i="115" s="1"/>
  <c r="G769" i="115" s="1"/>
  <c r="H769" i="115" s="1"/>
  <c r="I768" i="115"/>
  <c r="K768" i="115" s="1"/>
  <c r="E768" i="115"/>
  <c r="F768" i="115" s="1"/>
  <c r="G768" i="115" s="1"/>
  <c r="I767" i="115"/>
  <c r="K767" i="115" s="1"/>
  <c r="E767" i="115"/>
  <c r="F767" i="115" s="1"/>
  <c r="G767" i="115" s="1"/>
  <c r="I766" i="115"/>
  <c r="K766" i="115" s="1"/>
  <c r="F766" i="115"/>
  <c r="G766" i="115" s="1"/>
  <c r="E766" i="115"/>
  <c r="I765" i="115"/>
  <c r="K765" i="115" s="1"/>
  <c r="E765" i="115"/>
  <c r="F765" i="115" s="1"/>
  <c r="G765" i="115" s="1"/>
  <c r="I764" i="115"/>
  <c r="K764" i="115" s="1"/>
  <c r="E764" i="115"/>
  <c r="F764" i="115" s="1"/>
  <c r="G764" i="115" s="1"/>
  <c r="K763" i="115"/>
  <c r="I763" i="115"/>
  <c r="E763" i="115"/>
  <c r="F763" i="115" s="1"/>
  <c r="G763" i="115" s="1"/>
  <c r="H763" i="115" s="1"/>
  <c r="I762" i="115"/>
  <c r="K762" i="115" s="1"/>
  <c r="E762" i="115"/>
  <c r="F762" i="115" s="1"/>
  <c r="G762" i="115" s="1"/>
  <c r="I761" i="115"/>
  <c r="K761" i="115" s="1"/>
  <c r="H761" i="115"/>
  <c r="G761" i="115"/>
  <c r="E761" i="115"/>
  <c r="F761" i="115" s="1"/>
  <c r="I760" i="115"/>
  <c r="K760" i="115" s="1"/>
  <c r="E760" i="115"/>
  <c r="F760" i="115" s="1"/>
  <c r="G760" i="115" s="1"/>
  <c r="H760" i="115" s="1"/>
  <c r="K759" i="115"/>
  <c r="I759" i="115"/>
  <c r="E759" i="115"/>
  <c r="F759" i="115" s="1"/>
  <c r="G759" i="115" s="1"/>
  <c r="I758" i="115"/>
  <c r="K758" i="115" s="1"/>
  <c r="E758" i="115"/>
  <c r="F758" i="115" s="1"/>
  <c r="G758" i="115" s="1"/>
  <c r="I757" i="115"/>
  <c r="K757" i="115" s="1"/>
  <c r="E757" i="115"/>
  <c r="F757" i="115" s="1"/>
  <c r="G757" i="115" s="1"/>
  <c r="I756" i="115"/>
  <c r="K756" i="115" s="1"/>
  <c r="E756" i="115"/>
  <c r="F756" i="115" s="1"/>
  <c r="G756" i="115" s="1"/>
  <c r="H756" i="115" s="1"/>
  <c r="I755" i="115"/>
  <c r="K755" i="115" s="1"/>
  <c r="E755" i="115"/>
  <c r="F755" i="115" s="1"/>
  <c r="G755" i="115" s="1"/>
  <c r="H755" i="115" s="1"/>
  <c r="I754" i="115"/>
  <c r="K754" i="115" s="1"/>
  <c r="E754" i="115"/>
  <c r="F754" i="115" s="1"/>
  <c r="G754" i="115" s="1"/>
  <c r="I753" i="115"/>
  <c r="K753" i="115" s="1"/>
  <c r="E753" i="115"/>
  <c r="F753" i="115" s="1"/>
  <c r="G753" i="115" s="1"/>
  <c r="I752" i="115"/>
  <c r="K752" i="115" s="1"/>
  <c r="E752" i="115"/>
  <c r="F752" i="115" s="1"/>
  <c r="G752" i="115" s="1"/>
  <c r="I751" i="115"/>
  <c r="K751" i="115" s="1"/>
  <c r="E751" i="115"/>
  <c r="F751" i="115" s="1"/>
  <c r="G751" i="115" s="1"/>
  <c r="I750" i="115"/>
  <c r="K750" i="115" s="1"/>
  <c r="E750" i="115"/>
  <c r="F750" i="115" s="1"/>
  <c r="G750" i="115" s="1"/>
  <c r="H750" i="115" s="1"/>
  <c r="I749" i="115"/>
  <c r="K749" i="115" s="1"/>
  <c r="E749" i="115"/>
  <c r="F749" i="115" s="1"/>
  <c r="G749" i="115" s="1"/>
  <c r="H749" i="115" s="1"/>
  <c r="I748" i="115"/>
  <c r="K748" i="115" s="1"/>
  <c r="E748" i="115"/>
  <c r="F748" i="115" s="1"/>
  <c r="G748" i="115" s="1"/>
  <c r="I747" i="115"/>
  <c r="K747" i="115" s="1"/>
  <c r="F747" i="115"/>
  <c r="G747" i="115" s="1"/>
  <c r="H747" i="115" s="1"/>
  <c r="E747" i="115"/>
  <c r="K746" i="115"/>
  <c r="I746" i="115"/>
  <c r="F746" i="115"/>
  <c r="G746" i="115" s="1"/>
  <c r="H746" i="115" s="1"/>
  <c r="E746" i="115"/>
  <c r="I745" i="115"/>
  <c r="K745" i="115" s="1"/>
  <c r="E745" i="115"/>
  <c r="F745" i="115" s="1"/>
  <c r="G745" i="115" s="1"/>
  <c r="H745" i="115" s="1"/>
  <c r="I744" i="115"/>
  <c r="K744" i="115" s="1"/>
  <c r="E744" i="115"/>
  <c r="F744" i="115" s="1"/>
  <c r="G744" i="115" s="1"/>
  <c r="I743" i="115"/>
  <c r="K743" i="115" s="1"/>
  <c r="E743" i="115"/>
  <c r="F743" i="115" s="1"/>
  <c r="G743" i="115" s="1"/>
  <c r="I742" i="115"/>
  <c r="K742" i="115" s="1"/>
  <c r="E742" i="115"/>
  <c r="F742" i="115" s="1"/>
  <c r="G742" i="115" s="1"/>
  <c r="I741" i="115"/>
  <c r="K741" i="115" s="1"/>
  <c r="E741" i="115"/>
  <c r="F741" i="115" s="1"/>
  <c r="G741" i="115" s="1"/>
  <c r="I740" i="115"/>
  <c r="K740" i="115" s="1"/>
  <c r="E740" i="115"/>
  <c r="F740" i="115" s="1"/>
  <c r="G740" i="115" s="1"/>
  <c r="I739" i="115"/>
  <c r="K739" i="115" s="1"/>
  <c r="E739" i="115"/>
  <c r="F739" i="115" s="1"/>
  <c r="G739" i="115" s="1"/>
  <c r="I738" i="115"/>
  <c r="K738" i="115" s="1"/>
  <c r="E738" i="115"/>
  <c r="F738" i="115" s="1"/>
  <c r="G738" i="115" s="1"/>
  <c r="H738" i="115" s="1"/>
  <c r="I737" i="115"/>
  <c r="K737" i="115" s="1"/>
  <c r="E737" i="115"/>
  <c r="F737" i="115" s="1"/>
  <c r="G737" i="115" s="1"/>
  <c r="H737" i="115" s="1"/>
  <c r="I736" i="115"/>
  <c r="K736" i="115" s="1"/>
  <c r="E736" i="115"/>
  <c r="F736" i="115" s="1"/>
  <c r="G736" i="115" s="1"/>
  <c r="K735" i="115"/>
  <c r="I735" i="115"/>
  <c r="E735" i="115"/>
  <c r="F735" i="115" s="1"/>
  <c r="G735" i="115" s="1"/>
  <c r="I734" i="115"/>
  <c r="K734" i="115" s="1"/>
  <c r="E734" i="115"/>
  <c r="F734" i="115" s="1"/>
  <c r="G734" i="115" s="1"/>
  <c r="I733" i="115"/>
  <c r="K733" i="115" s="1"/>
  <c r="E733" i="115"/>
  <c r="F733" i="115" s="1"/>
  <c r="G733" i="115" s="1"/>
  <c r="I732" i="115"/>
  <c r="K732" i="115" s="1"/>
  <c r="G732" i="115"/>
  <c r="E732" i="115"/>
  <c r="F732" i="115" s="1"/>
  <c r="K731" i="115"/>
  <c r="I731" i="115"/>
  <c r="F731" i="115"/>
  <c r="G731" i="115" s="1"/>
  <c r="H731" i="115" s="1"/>
  <c r="E731" i="115"/>
  <c r="I730" i="115"/>
  <c r="K730" i="115" s="1"/>
  <c r="E730" i="115"/>
  <c r="F730" i="115" s="1"/>
  <c r="G730" i="115" s="1"/>
  <c r="I729" i="115"/>
  <c r="K729" i="115" s="1"/>
  <c r="E729" i="115"/>
  <c r="F729" i="115" s="1"/>
  <c r="G729" i="115" s="1"/>
  <c r="H729" i="115" s="1"/>
  <c r="I728" i="115"/>
  <c r="K728" i="115" s="1"/>
  <c r="F728" i="115"/>
  <c r="G728" i="115" s="1"/>
  <c r="H728" i="115" s="1"/>
  <c r="E728" i="115"/>
  <c r="I727" i="115"/>
  <c r="K727" i="115" s="1"/>
  <c r="E727" i="115"/>
  <c r="F727" i="115" s="1"/>
  <c r="G727" i="115" s="1"/>
  <c r="K726" i="115"/>
  <c r="I726" i="115"/>
  <c r="E726" i="115"/>
  <c r="F726" i="115" s="1"/>
  <c r="G726" i="115" s="1"/>
  <c r="I725" i="115"/>
  <c r="K725" i="115" s="1"/>
  <c r="F725" i="115"/>
  <c r="G725" i="115" s="1"/>
  <c r="E725" i="115"/>
  <c r="K724" i="115"/>
  <c r="I724" i="115"/>
  <c r="E724" i="115"/>
  <c r="F724" i="115" s="1"/>
  <c r="G724" i="115" s="1"/>
  <c r="H724" i="115" s="1"/>
  <c r="I723" i="115"/>
  <c r="K723" i="115" s="1"/>
  <c r="E723" i="115"/>
  <c r="F723" i="115" s="1"/>
  <c r="G723" i="115" s="1"/>
  <c r="H723" i="115" s="1"/>
  <c r="I722" i="115"/>
  <c r="K722" i="115" s="1"/>
  <c r="E722" i="115"/>
  <c r="F722" i="115" s="1"/>
  <c r="G722" i="115" s="1"/>
  <c r="I721" i="115"/>
  <c r="K721" i="115" s="1"/>
  <c r="E721" i="115"/>
  <c r="F721" i="115" s="1"/>
  <c r="G721" i="115" s="1"/>
  <c r="I720" i="115"/>
  <c r="K720" i="115" s="1"/>
  <c r="E720" i="115"/>
  <c r="F720" i="115" s="1"/>
  <c r="G720" i="115" s="1"/>
  <c r="I719" i="115"/>
  <c r="K719" i="115" s="1"/>
  <c r="E719" i="115"/>
  <c r="F719" i="115" s="1"/>
  <c r="G719" i="115" s="1"/>
  <c r="I718" i="115"/>
  <c r="K718" i="115" s="1"/>
  <c r="E718" i="115"/>
  <c r="F718" i="115" s="1"/>
  <c r="G718" i="115" s="1"/>
  <c r="H718" i="115" s="1"/>
  <c r="I717" i="115"/>
  <c r="K717" i="115" s="1"/>
  <c r="F717" i="115"/>
  <c r="G717" i="115" s="1"/>
  <c r="H717" i="115" s="1"/>
  <c r="E717" i="115"/>
  <c r="K716" i="115"/>
  <c r="I716" i="115"/>
  <c r="E716" i="115"/>
  <c r="F716" i="115" s="1"/>
  <c r="G716" i="115" s="1"/>
  <c r="I715" i="115"/>
  <c r="K715" i="115" s="1"/>
  <c r="E715" i="115"/>
  <c r="F715" i="115" s="1"/>
  <c r="G715" i="115" s="1"/>
  <c r="H715" i="115" s="1"/>
  <c r="I714" i="115"/>
  <c r="K714" i="115" s="1"/>
  <c r="F714" i="115"/>
  <c r="G714" i="115" s="1"/>
  <c r="H714" i="115" s="1"/>
  <c r="E714" i="115"/>
  <c r="I713" i="115"/>
  <c r="K713" i="115" s="1"/>
  <c r="E713" i="115"/>
  <c r="F713" i="115" s="1"/>
  <c r="G713" i="115" s="1"/>
  <c r="H713" i="115" s="1"/>
  <c r="I712" i="115"/>
  <c r="K712" i="115" s="1"/>
  <c r="E712" i="115"/>
  <c r="F712" i="115" s="1"/>
  <c r="G712" i="115" s="1"/>
  <c r="K711" i="115"/>
  <c r="I711" i="115"/>
  <c r="E711" i="115"/>
  <c r="F711" i="115" s="1"/>
  <c r="G711" i="115" s="1"/>
  <c r="I710" i="115"/>
  <c r="K710" i="115" s="1"/>
  <c r="E710" i="115"/>
  <c r="F710" i="115" s="1"/>
  <c r="G710" i="115" s="1"/>
  <c r="I709" i="115"/>
  <c r="K709" i="115" s="1"/>
  <c r="E709" i="115"/>
  <c r="F709" i="115" s="1"/>
  <c r="G709" i="115" s="1"/>
  <c r="I708" i="115"/>
  <c r="K708" i="115" s="1"/>
  <c r="E708" i="115"/>
  <c r="F708" i="115" s="1"/>
  <c r="G708" i="115" s="1"/>
  <c r="K707" i="115"/>
  <c r="I707" i="115"/>
  <c r="E707" i="115"/>
  <c r="F707" i="115" s="1"/>
  <c r="G707" i="115" s="1"/>
  <c r="I706" i="115"/>
  <c r="K706" i="115" s="1"/>
  <c r="E706" i="115"/>
  <c r="F706" i="115" s="1"/>
  <c r="G706" i="115" s="1"/>
  <c r="H706" i="115" s="1"/>
  <c r="I705" i="115"/>
  <c r="K705" i="115" s="1"/>
  <c r="E705" i="115"/>
  <c r="F705" i="115" s="1"/>
  <c r="G705" i="115" s="1"/>
  <c r="H705" i="115" s="1"/>
  <c r="I704" i="115"/>
  <c r="K704" i="115" s="1"/>
  <c r="E704" i="115"/>
  <c r="F704" i="115" s="1"/>
  <c r="G704" i="115" s="1"/>
  <c r="I703" i="115"/>
  <c r="K703" i="115" s="1"/>
  <c r="E703" i="115"/>
  <c r="F703" i="115" s="1"/>
  <c r="G703" i="115" s="1"/>
  <c r="I702" i="115"/>
  <c r="K702" i="115" s="1"/>
  <c r="E702" i="115"/>
  <c r="F702" i="115" s="1"/>
  <c r="G702" i="115" s="1"/>
  <c r="I701" i="115"/>
  <c r="K701" i="115" s="1"/>
  <c r="E701" i="115"/>
  <c r="F701" i="115" s="1"/>
  <c r="G701" i="115" s="1"/>
  <c r="K700" i="115"/>
  <c r="I700" i="115"/>
  <c r="E700" i="115"/>
  <c r="F700" i="115" s="1"/>
  <c r="G700" i="115" s="1"/>
  <c r="I699" i="115"/>
  <c r="K699" i="115" s="1"/>
  <c r="F699" i="115"/>
  <c r="G699" i="115" s="1"/>
  <c r="H699" i="115" s="1"/>
  <c r="E699" i="115"/>
  <c r="K698" i="115"/>
  <c r="I698" i="115"/>
  <c r="E698" i="115"/>
  <c r="F698" i="115" s="1"/>
  <c r="G698" i="115" s="1"/>
  <c r="I697" i="115"/>
  <c r="K697" i="115" s="1"/>
  <c r="E697" i="115"/>
  <c r="F697" i="115" s="1"/>
  <c r="G697" i="115" s="1"/>
  <c r="H697" i="115" s="1"/>
  <c r="I696" i="115"/>
  <c r="K696" i="115" s="1"/>
  <c r="F696" i="115"/>
  <c r="G696" i="115" s="1"/>
  <c r="H696" i="115" s="1"/>
  <c r="E696" i="115"/>
  <c r="K695" i="115"/>
  <c r="I695" i="115"/>
  <c r="F695" i="115"/>
  <c r="G695" i="115" s="1"/>
  <c r="E695" i="115"/>
  <c r="K694" i="115"/>
  <c r="I694" i="115"/>
  <c r="E694" i="115"/>
  <c r="F694" i="115" s="1"/>
  <c r="G694" i="115" s="1"/>
  <c r="I693" i="115"/>
  <c r="K693" i="115" s="1"/>
  <c r="E693" i="115"/>
  <c r="F693" i="115" s="1"/>
  <c r="G693" i="115" s="1"/>
  <c r="I692" i="115"/>
  <c r="K692" i="115" s="1"/>
  <c r="E692" i="115"/>
  <c r="F692" i="115" s="1"/>
  <c r="G692" i="115" s="1"/>
  <c r="I691" i="115"/>
  <c r="K691" i="115" s="1"/>
  <c r="E691" i="115"/>
  <c r="F691" i="115" s="1"/>
  <c r="G691" i="115" s="1"/>
  <c r="I690" i="115"/>
  <c r="K690" i="115" s="1"/>
  <c r="E690" i="115"/>
  <c r="F690" i="115" s="1"/>
  <c r="G690" i="115" s="1"/>
  <c r="I689" i="115"/>
  <c r="K689" i="115" s="1"/>
  <c r="E689" i="115"/>
  <c r="F689" i="115" s="1"/>
  <c r="G689" i="115" s="1"/>
  <c r="H689" i="115" s="1"/>
  <c r="I688" i="115"/>
  <c r="K688" i="115" s="1"/>
  <c r="E688" i="115"/>
  <c r="F688" i="115" s="1"/>
  <c r="G688" i="115" s="1"/>
  <c r="K687" i="115"/>
  <c r="I687" i="115"/>
  <c r="E687" i="115"/>
  <c r="F687" i="115" s="1"/>
  <c r="G687" i="115" s="1"/>
  <c r="I686" i="115"/>
  <c r="K686" i="115" s="1"/>
  <c r="E686" i="115"/>
  <c r="F686" i="115" s="1"/>
  <c r="G686" i="115" s="1"/>
  <c r="I685" i="115"/>
  <c r="K685" i="115" s="1"/>
  <c r="E685" i="115"/>
  <c r="F685" i="115" s="1"/>
  <c r="G685" i="115" s="1"/>
  <c r="I684" i="115"/>
  <c r="K684" i="115" s="1"/>
  <c r="E684" i="115"/>
  <c r="F684" i="115" s="1"/>
  <c r="G684" i="115" s="1"/>
  <c r="I683" i="115"/>
  <c r="K683" i="115" s="1"/>
  <c r="E683" i="115"/>
  <c r="F683" i="115" s="1"/>
  <c r="G683" i="115" s="1"/>
  <c r="I682" i="115"/>
  <c r="K682" i="115" s="1"/>
  <c r="E682" i="115"/>
  <c r="F682" i="115" s="1"/>
  <c r="G682" i="115" s="1"/>
  <c r="I681" i="115"/>
  <c r="K681" i="115" s="1"/>
  <c r="E681" i="115"/>
  <c r="F681" i="115" s="1"/>
  <c r="G681" i="115" s="1"/>
  <c r="H681" i="115" s="1"/>
  <c r="I680" i="115"/>
  <c r="K680" i="115" s="1"/>
  <c r="E680" i="115"/>
  <c r="F680" i="115" s="1"/>
  <c r="G680" i="115" s="1"/>
  <c r="I679" i="115"/>
  <c r="K679" i="115" s="1"/>
  <c r="E679" i="115"/>
  <c r="F679" i="115" s="1"/>
  <c r="G679" i="115" s="1"/>
  <c r="I678" i="115"/>
  <c r="K678" i="115" s="1"/>
  <c r="F678" i="115"/>
  <c r="G678" i="115" s="1"/>
  <c r="E678" i="115"/>
  <c r="I677" i="115"/>
  <c r="K677" i="115" s="1"/>
  <c r="E677" i="115"/>
  <c r="F677" i="115" s="1"/>
  <c r="G677" i="115" s="1"/>
  <c r="I676" i="115"/>
  <c r="K676" i="115" s="1"/>
  <c r="F676" i="115"/>
  <c r="G676" i="115" s="1"/>
  <c r="E676" i="115"/>
  <c r="I675" i="115"/>
  <c r="K675" i="115" s="1"/>
  <c r="E675" i="115"/>
  <c r="F675" i="115" s="1"/>
  <c r="G675" i="115" s="1"/>
  <c r="I674" i="115"/>
  <c r="K674" i="115" s="1"/>
  <c r="E674" i="115"/>
  <c r="F674" i="115" s="1"/>
  <c r="G674" i="115" s="1"/>
  <c r="I673" i="115"/>
  <c r="K673" i="115" s="1"/>
  <c r="E673" i="115"/>
  <c r="F673" i="115" s="1"/>
  <c r="G673" i="115" s="1"/>
  <c r="H673" i="115" s="1"/>
  <c r="I672" i="115"/>
  <c r="K672" i="115" s="1"/>
  <c r="F672" i="115"/>
  <c r="G672" i="115" s="1"/>
  <c r="E672" i="115"/>
  <c r="K671" i="115"/>
  <c r="I671" i="115"/>
  <c r="E671" i="115"/>
  <c r="F671" i="115" s="1"/>
  <c r="G671" i="115" s="1"/>
  <c r="I670" i="115"/>
  <c r="K670" i="115" s="1"/>
  <c r="E670" i="115"/>
  <c r="F670" i="115" s="1"/>
  <c r="G670" i="115" s="1"/>
  <c r="I669" i="115"/>
  <c r="K669" i="115" s="1"/>
  <c r="E669" i="115"/>
  <c r="F669" i="115" s="1"/>
  <c r="G669" i="115" s="1"/>
  <c r="I668" i="115"/>
  <c r="K668" i="115" s="1"/>
  <c r="F668" i="115"/>
  <c r="G668" i="115" s="1"/>
  <c r="E668" i="115"/>
  <c r="I667" i="115"/>
  <c r="K667" i="115" s="1"/>
  <c r="E667" i="115"/>
  <c r="F667" i="115" s="1"/>
  <c r="G667" i="115" s="1"/>
  <c r="I666" i="115"/>
  <c r="K666" i="115" s="1"/>
  <c r="E666" i="115"/>
  <c r="F666" i="115" s="1"/>
  <c r="G666" i="115" s="1"/>
  <c r="I665" i="115"/>
  <c r="K665" i="115" s="1"/>
  <c r="E665" i="115"/>
  <c r="F665" i="115" s="1"/>
  <c r="G665" i="115" s="1"/>
  <c r="H665" i="115" s="1"/>
  <c r="K664" i="115"/>
  <c r="I664" i="115"/>
  <c r="E664" i="115"/>
  <c r="F664" i="115" s="1"/>
  <c r="G664" i="115" s="1"/>
  <c r="I663" i="115"/>
  <c r="K663" i="115" s="1"/>
  <c r="E663" i="115"/>
  <c r="F663" i="115" s="1"/>
  <c r="G663" i="115" s="1"/>
  <c r="I662" i="115"/>
  <c r="K662" i="115" s="1"/>
  <c r="F662" i="115"/>
  <c r="G662" i="115" s="1"/>
  <c r="E662" i="115"/>
  <c r="I661" i="115"/>
  <c r="K661" i="115" s="1"/>
  <c r="E661" i="115"/>
  <c r="F661" i="115" s="1"/>
  <c r="G661" i="115" s="1"/>
  <c r="K660" i="115"/>
  <c r="I660" i="115"/>
  <c r="E660" i="115"/>
  <c r="F660" i="115" s="1"/>
  <c r="G660" i="115" s="1"/>
  <c r="I659" i="115"/>
  <c r="K659" i="115" s="1"/>
  <c r="F659" i="115"/>
  <c r="G659" i="115" s="1"/>
  <c r="E659" i="115"/>
  <c r="I658" i="115"/>
  <c r="K658" i="115" s="1"/>
  <c r="E658" i="115"/>
  <c r="F658" i="115" s="1"/>
  <c r="G658" i="115" s="1"/>
  <c r="I657" i="115"/>
  <c r="K657" i="115" s="1"/>
  <c r="E657" i="115"/>
  <c r="F657" i="115" s="1"/>
  <c r="G657" i="115" s="1"/>
  <c r="H657" i="115" s="1"/>
  <c r="I656" i="115"/>
  <c r="K656" i="115" s="1"/>
  <c r="E656" i="115"/>
  <c r="F656" i="115" s="1"/>
  <c r="G656" i="115" s="1"/>
  <c r="K655" i="115"/>
  <c r="I655" i="115"/>
  <c r="E655" i="115"/>
  <c r="F655" i="115" s="1"/>
  <c r="G655" i="115" s="1"/>
  <c r="I654" i="115"/>
  <c r="K654" i="115" s="1"/>
  <c r="F654" i="115"/>
  <c r="G654" i="115" s="1"/>
  <c r="E654" i="115"/>
  <c r="K653" i="115"/>
  <c r="I653" i="115"/>
  <c r="E653" i="115"/>
  <c r="F653" i="115" s="1"/>
  <c r="G653" i="115" s="1"/>
  <c r="I652" i="115"/>
  <c r="K652" i="115" s="1"/>
  <c r="E652" i="115"/>
  <c r="F652" i="115" s="1"/>
  <c r="G652" i="115" s="1"/>
  <c r="I651" i="115"/>
  <c r="K651" i="115" s="1"/>
  <c r="E651" i="115"/>
  <c r="F651" i="115" s="1"/>
  <c r="G651" i="115" s="1"/>
  <c r="I650" i="115"/>
  <c r="K650" i="115" s="1"/>
  <c r="E650" i="115"/>
  <c r="F650" i="115" s="1"/>
  <c r="G650" i="115" s="1"/>
  <c r="I649" i="115"/>
  <c r="K649" i="115" s="1"/>
  <c r="F649" i="115"/>
  <c r="G649" i="115" s="1"/>
  <c r="H649" i="115" s="1"/>
  <c r="E649" i="115"/>
  <c r="K648" i="115"/>
  <c r="I648" i="115"/>
  <c r="E648" i="115"/>
  <c r="F648" i="115" s="1"/>
  <c r="G648" i="115" s="1"/>
  <c r="I647" i="115"/>
  <c r="K647" i="115" s="1"/>
  <c r="E647" i="115"/>
  <c r="F647" i="115" s="1"/>
  <c r="G647" i="115" s="1"/>
  <c r="I646" i="115"/>
  <c r="K646" i="115" s="1"/>
  <c r="E646" i="115"/>
  <c r="F646" i="115" s="1"/>
  <c r="G646" i="115" s="1"/>
  <c r="I645" i="115"/>
  <c r="K645" i="115" s="1"/>
  <c r="E645" i="115"/>
  <c r="F645" i="115" s="1"/>
  <c r="G645" i="115" s="1"/>
  <c r="I644" i="115"/>
  <c r="K644" i="115" s="1"/>
  <c r="F644" i="115"/>
  <c r="G644" i="115" s="1"/>
  <c r="E644" i="115"/>
  <c r="I643" i="115"/>
  <c r="K643" i="115" s="1"/>
  <c r="F643" i="115"/>
  <c r="G643" i="115" s="1"/>
  <c r="E643" i="115"/>
  <c r="K642" i="115"/>
  <c r="I642" i="115"/>
  <c r="E642" i="115"/>
  <c r="F642" i="115" s="1"/>
  <c r="G642" i="115" s="1"/>
  <c r="I641" i="115"/>
  <c r="K641" i="115" s="1"/>
  <c r="E641" i="115"/>
  <c r="F641" i="115" s="1"/>
  <c r="G641" i="115" s="1"/>
  <c r="H641" i="115" s="1"/>
  <c r="K640" i="115"/>
  <c r="I640" i="115"/>
  <c r="F640" i="115"/>
  <c r="G640" i="115" s="1"/>
  <c r="E640" i="115"/>
  <c r="I639" i="115"/>
  <c r="K639" i="115" s="1"/>
  <c r="E639" i="115"/>
  <c r="F639" i="115" s="1"/>
  <c r="G639" i="115" s="1"/>
  <c r="I638" i="115"/>
  <c r="K638" i="115" s="1"/>
  <c r="E638" i="115"/>
  <c r="F638" i="115" s="1"/>
  <c r="G638" i="115" s="1"/>
  <c r="I637" i="115"/>
  <c r="K637" i="115" s="1"/>
  <c r="E637" i="115"/>
  <c r="F637" i="115" s="1"/>
  <c r="G637" i="115" s="1"/>
  <c r="K636" i="115"/>
  <c r="I636" i="115"/>
  <c r="F636" i="115"/>
  <c r="G636" i="115" s="1"/>
  <c r="E636" i="115"/>
  <c r="I635" i="115"/>
  <c r="K635" i="115" s="1"/>
  <c r="E635" i="115"/>
  <c r="F635" i="115" s="1"/>
  <c r="G635" i="115" s="1"/>
  <c r="I634" i="115"/>
  <c r="K634" i="115" s="1"/>
  <c r="E634" i="115"/>
  <c r="F634" i="115" s="1"/>
  <c r="G634" i="115" s="1"/>
  <c r="I633" i="115"/>
  <c r="K633" i="115" s="1"/>
  <c r="E633" i="115"/>
  <c r="F633" i="115" s="1"/>
  <c r="G633" i="115" s="1"/>
  <c r="H633" i="115" s="1"/>
  <c r="I632" i="115"/>
  <c r="K632" i="115" s="1"/>
  <c r="E632" i="115"/>
  <c r="F632" i="115" s="1"/>
  <c r="G632" i="115" s="1"/>
  <c r="I631" i="115"/>
  <c r="K631" i="115" s="1"/>
  <c r="E631" i="115"/>
  <c r="F631" i="115" s="1"/>
  <c r="G631" i="115" s="1"/>
  <c r="I630" i="115"/>
  <c r="K630" i="115" s="1"/>
  <c r="E630" i="115"/>
  <c r="F630" i="115" s="1"/>
  <c r="G630" i="115" s="1"/>
  <c r="I629" i="115"/>
  <c r="K629" i="115" s="1"/>
  <c r="E629" i="115"/>
  <c r="F629" i="115" s="1"/>
  <c r="G629" i="115" s="1"/>
  <c r="I628" i="115"/>
  <c r="K628" i="115" s="1"/>
  <c r="E628" i="115"/>
  <c r="F628" i="115" s="1"/>
  <c r="G628" i="115" s="1"/>
  <c r="I627" i="115"/>
  <c r="K627" i="115" s="1"/>
  <c r="E627" i="115"/>
  <c r="F627" i="115" s="1"/>
  <c r="G627" i="115" s="1"/>
  <c r="I626" i="115"/>
  <c r="K626" i="115" s="1"/>
  <c r="E626" i="115"/>
  <c r="F626" i="115" s="1"/>
  <c r="G626" i="115" s="1"/>
  <c r="I625" i="115"/>
  <c r="K625" i="115" s="1"/>
  <c r="E625" i="115"/>
  <c r="F625" i="115" s="1"/>
  <c r="G625" i="115" s="1"/>
  <c r="H625" i="115" s="1"/>
  <c r="I624" i="115"/>
  <c r="K624" i="115" s="1"/>
  <c r="E624" i="115"/>
  <c r="F624" i="115" s="1"/>
  <c r="G624" i="115" s="1"/>
  <c r="K623" i="115"/>
  <c r="I623" i="115"/>
  <c r="E623" i="115"/>
  <c r="F623" i="115" s="1"/>
  <c r="G623" i="115" s="1"/>
  <c r="I622" i="115"/>
  <c r="K622" i="115" s="1"/>
  <c r="F622" i="115"/>
  <c r="G622" i="115" s="1"/>
  <c r="E622" i="115"/>
  <c r="I621" i="115"/>
  <c r="K621" i="115" s="1"/>
  <c r="E621" i="115"/>
  <c r="F621" i="115" s="1"/>
  <c r="G621" i="115" s="1"/>
  <c r="I620" i="115"/>
  <c r="K620" i="115" s="1"/>
  <c r="E620" i="115"/>
  <c r="F620" i="115" s="1"/>
  <c r="G620" i="115" s="1"/>
  <c r="I619" i="115"/>
  <c r="K619" i="115" s="1"/>
  <c r="E619" i="115"/>
  <c r="F619" i="115" s="1"/>
  <c r="G619" i="115" s="1"/>
  <c r="K618" i="115"/>
  <c r="I618" i="115"/>
  <c r="E618" i="115"/>
  <c r="F618" i="115" s="1"/>
  <c r="G618" i="115" s="1"/>
  <c r="I617" i="115"/>
  <c r="K617" i="115" s="1"/>
  <c r="E617" i="115"/>
  <c r="F617" i="115" s="1"/>
  <c r="G617" i="115" s="1"/>
  <c r="H617" i="115" s="1"/>
  <c r="I616" i="115"/>
  <c r="K616" i="115" s="1"/>
  <c r="E616" i="115"/>
  <c r="F616" i="115" s="1"/>
  <c r="G616" i="115" s="1"/>
  <c r="I615" i="115"/>
  <c r="K615" i="115" s="1"/>
  <c r="E615" i="115"/>
  <c r="F615" i="115" s="1"/>
  <c r="G615" i="115" s="1"/>
  <c r="I614" i="115"/>
  <c r="K614" i="115" s="1"/>
  <c r="E614" i="115"/>
  <c r="F614" i="115" s="1"/>
  <c r="G614" i="115" s="1"/>
  <c r="I613" i="115"/>
  <c r="K613" i="115" s="1"/>
  <c r="E613" i="115"/>
  <c r="F613" i="115" s="1"/>
  <c r="G613" i="115" s="1"/>
  <c r="I612" i="115"/>
  <c r="K612" i="115" s="1"/>
  <c r="F612" i="115"/>
  <c r="G612" i="115" s="1"/>
  <c r="E612" i="115"/>
  <c r="I611" i="115"/>
  <c r="K611" i="115" s="1"/>
  <c r="E611" i="115"/>
  <c r="F611" i="115" s="1"/>
  <c r="G611" i="115" s="1"/>
  <c r="I610" i="115"/>
  <c r="K610" i="115" s="1"/>
  <c r="E610" i="115"/>
  <c r="F610" i="115" s="1"/>
  <c r="G610" i="115" s="1"/>
  <c r="I609" i="115"/>
  <c r="K609" i="115" s="1"/>
  <c r="E609" i="115"/>
  <c r="F609" i="115" s="1"/>
  <c r="G609" i="115" s="1"/>
  <c r="H609" i="115" s="1"/>
  <c r="K608" i="115"/>
  <c r="I608" i="115"/>
  <c r="E608" i="115"/>
  <c r="F608" i="115" s="1"/>
  <c r="G608" i="115" s="1"/>
  <c r="I607" i="115"/>
  <c r="K607" i="115" s="1"/>
  <c r="E607" i="115"/>
  <c r="F607" i="115" s="1"/>
  <c r="G607" i="115" s="1"/>
  <c r="I606" i="115"/>
  <c r="K606" i="115" s="1"/>
  <c r="E606" i="115"/>
  <c r="F606" i="115" s="1"/>
  <c r="G606" i="115" s="1"/>
  <c r="I605" i="115"/>
  <c r="K605" i="115" s="1"/>
  <c r="E605" i="115"/>
  <c r="F605" i="115" s="1"/>
  <c r="G605" i="115" s="1"/>
  <c r="I604" i="115"/>
  <c r="K604" i="115" s="1"/>
  <c r="E604" i="115"/>
  <c r="F604" i="115" s="1"/>
  <c r="G604" i="115" s="1"/>
  <c r="I603" i="115"/>
  <c r="K603" i="115" s="1"/>
  <c r="E603" i="115"/>
  <c r="F603" i="115" s="1"/>
  <c r="G603" i="115" s="1"/>
  <c r="I602" i="115"/>
  <c r="K602" i="115" s="1"/>
  <c r="E602" i="115"/>
  <c r="F602" i="115" s="1"/>
  <c r="G602" i="115" s="1"/>
  <c r="I601" i="115"/>
  <c r="K601" i="115" s="1"/>
  <c r="E601" i="115"/>
  <c r="F601" i="115" s="1"/>
  <c r="G601" i="115" s="1"/>
  <c r="H601" i="115" s="1"/>
  <c r="K600" i="115"/>
  <c r="I600" i="115"/>
  <c r="E600" i="115"/>
  <c r="F600" i="115" s="1"/>
  <c r="G600" i="115" s="1"/>
  <c r="I599" i="115"/>
  <c r="K599" i="115" s="1"/>
  <c r="E599" i="115"/>
  <c r="F599" i="115" s="1"/>
  <c r="G599" i="115" s="1"/>
  <c r="I598" i="115"/>
  <c r="K598" i="115" s="1"/>
  <c r="E598" i="115"/>
  <c r="F598" i="115" s="1"/>
  <c r="G598" i="115" s="1"/>
  <c r="I597" i="115"/>
  <c r="K597" i="115" s="1"/>
  <c r="E597" i="115"/>
  <c r="F597" i="115" s="1"/>
  <c r="G597" i="115" s="1"/>
  <c r="K596" i="115"/>
  <c r="I596" i="115"/>
  <c r="F596" i="115"/>
  <c r="G596" i="115" s="1"/>
  <c r="E596" i="115"/>
  <c r="I595" i="115"/>
  <c r="K595" i="115" s="1"/>
  <c r="F595" i="115"/>
  <c r="G595" i="115" s="1"/>
  <c r="E595" i="115"/>
  <c r="I594" i="115"/>
  <c r="K594" i="115" s="1"/>
  <c r="E594" i="115"/>
  <c r="F594" i="115" s="1"/>
  <c r="G594" i="115" s="1"/>
  <c r="I593" i="115"/>
  <c r="K593" i="115" s="1"/>
  <c r="E593" i="115"/>
  <c r="F593" i="115" s="1"/>
  <c r="G593" i="115" s="1"/>
  <c r="H593" i="115" s="1"/>
  <c r="I592" i="115"/>
  <c r="K592" i="115" s="1"/>
  <c r="E592" i="115"/>
  <c r="F592" i="115" s="1"/>
  <c r="G592" i="115" s="1"/>
  <c r="I591" i="115"/>
  <c r="K591" i="115" s="1"/>
  <c r="E591" i="115"/>
  <c r="F591" i="115" s="1"/>
  <c r="G591" i="115" s="1"/>
  <c r="I590" i="115"/>
  <c r="K590" i="115" s="1"/>
  <c r="F590" i="115"/>
  <c r="G590" i="115" s="1"/>
  <c r="E590" i="115"/>
  <c r="K589" i="115"/>
  <c r="I589" i="115"/>
  <c r="E589" i="115"/>
  <c r="F589" i="115" s="1"/>
  <c r="G589" i="115" s="1"/>
  <c r="I588" i="115"/>
  <c r="K588" i="115" s="1"/>
  <c r="E588" i="115"/>
  <c r="F588" i="115" s="1"/>
  <c r="G588" i="115" s="1"/>
  <c r="I587" i="115"/>
  <c r="K587" i="115" s="1"/>
  <c r="E587" i="115"/>
  <c r="F587" i="115" s="1"/>
  <c r="G587" i="115" s="1"/>
  <c r="I586" i="115"/>
  <c r="K586" i="115" s="1"/>
  <c r="E586" i="115"/>
  <c r="F586" i="115" s="1"/>
  <c r="G586" i="115" s="1"/>
  <c r="I585" i="115"/>
  <c r="K585" i="115" s="1"/>
  <c r="E585" i="115"/>
  <c r="F585" i="115" s="1"/>
  <c r="G585" i="115" s="1"/>
  <c r="H585" i="115" s="1"/>
  <c r="K584" i="115"/>
  <c r="I584" i="115"/>
  <c r="E584" i="115"/>
  <c r="F584" i="115" s="1"/>
  <c r="G584" i="115" s="1"/>
  <c r="I583" i="115"/>
  <c r="K583" i="115" s="1"/>
  <c r="E583" i="115"/>
  <c r="F583" i="115" s="1"/>
  <c r="G583" i="115" s="1"/>
  <c r="I582" i="115"/>
  <c r="K582" i="115" s="1"/>
  <c r="E582" i="115"/>
  <c r="F582" i="115" s="1"/>
  <c r="G582" i="115" s="1"/>
  <c r="I581" i="115"/>
  <c r="K581" i="115" s="1"/>
  <c r="E581" i="115"/>
  <c r="F581" i="115" s="1"/>
  <c r="G581" i="115" s="1"/>
  <c r="I580" i="115"/>
  <c r="K580" i="115" s="1"/>
  <c r="F580" i="115"/>
  <c r="G580" i="115" s="1"/>
  <c r="E580" i="115"/>
  <c r="I579" i="115"/>
  <c r="K579" i="115" s="1"/>
  <c r="E579" i="115"/>
  <c r="F579" i="115" s="1"/>
  <c r="G579" i="115" s="1"/>
  <c r="I578" i="115"/>
  <c r="K578" i="115" s="1"/>
  <c r="E578" i="115"/>
  <c r="F578" i="115" s="1"/>
  <c r="G578" i="115" s="1"/>
  <c r="I577" i="115"/>
  <c r="K577" i="115" s="1"/>
  <c r="E577" i="115"/>
  <c r="F577" i="115" s="1"/>
  <c r="G577" i="115" s="1"/>
  <c r="H577" i="115" s="1"/>
  <c r="K576" i="115"/>
  <c r="I576" i="115"/>
  <c r="F576" i="115"/>
  <c r="G576" i="115" s="1"/>
  <c r="E576" i="115"/>
  <c r="K575" i="115"/>
  <c r="I575" i="115"/>
  <c r="E575" i="115"/>
  <c r="F575" i="115" s="1"/>
  <c r="G575" i="115" s="1"/>
  <c r="I574" i="115"/>
  <c r="K574" i="115" s="1"/>
  <c r="E574" i="115"/>
  <c r="F574" i="115" s="1"/>
  <c r="G574" i="115" s="1"/>
  <c r="I573" i="115"/>
  <c r="K573" i="115" s="1"/>
  <c r="E573" i="115"/>
  <c r="F573" i="115" s="1"/>
  <c r="G573" i="115" s="1"/>
  <c r="I572" i="115"/>
  <c r="K572" i="115" s="1"/>
  <c r="G572" i="115"/>
  <c r="F572" i="115"/>
  <c r="E572" i="115"/>
  <c r="I571" i="115"/>
  <c r="K571" i="115" s="1"/>
  <c r="E571" i="115"/>
  <c r="F571" i="115" s="1"/>
  <c r="G571" i="115" s="1"/>
  <c r="I570" i="115"/>
  <c r="K570" i="115" s="1"/>
  <c r="E570" i="115"/>
  <c r="F570" i="115" s="1"/>
  <c r="G570" i="115" s="1"/>
  <c r="I569" i="115"/>
  <c r="K569" i="115" s="1"/>
  <c r="E569" i="115"/>
  <c r="F569" i="115" s="1"/>
  <c r="G569" i="115" s="1"/>
  <c r="H569" i="115" s="1"/>
  <c r="K568" i="115"/>
  <c r="I568" i="115"/>
  <c r="E568" i="115"/>
  <c r="F568" i="115" s="1"/>
  <c r="G568" i="115" s="1"/>
  <c r="I567" i="115"/>
  <c r="K567" i="115" s="1"/>
  <c r="E567" i="115"/>
  <c r="F567" i="115" s="1"/>
  <c r="G567" i="115" s="1"/>
  <c r="I566" i="115"/>
  <c r="K566" i="115" s="1"/>
  <c r="E566" i="115"/>
  <c r="F566" i="115" s="1"/>
  <c r="G566" i="115" s="1"/>
  <c r="I565" i="115"/>
  <c r="K565" i="115" s="1"/>
  <c r="E565" i="115"/>
  <c r="F565" i="115" s="1"/>
  <c r="G565" i="115" s="1"/>
  <c r="I564" i="115"/>
  <c r="K564" i="115" s="1"/>
  <c r="E564" i="115"/>
  <c r="F564" i="115" s="1"/>
  <c r="G564" i="115" s="1"/>
  <c r="I563" i="115"/>
  <c r="K563" i="115" s="1"/>
  <c r="E563" i="115"/>
  <c r="F563" i="115" s="1"/>
  <c r="G563" i="115" s="1"/>
  <c r="I562" i="115"/>
  <c r="K562" i="115" s="1"/>
  <c r="E562" i="115"/>
  <c r="F562" i="115" s="1"/>
  <c r="G562" i="115" s="1"/>
  <c r="I561" i="115"/>
  <c r="K561" i="115" s="1"/>
  <c r="E561" i="115"/>
  <c r="F561" i="115" s="1"/>
  <c r="G561" i="115" s="1"/>
  <c r="H561" i="115" s="1"/>
  <c r="I560" i="115"/>
  <c r="K560" i="115" s="1"/>
  <c r="E560" i="115"/>
  <c r="F560" i="115" s="1"/>
  <c r="G560" i="115" s="1"/>
  <c r="I559" i="115"/>
  <c r="K559" i="115" s="1"/>
  <c r="E559" i="115"/>
  <c r="F559" i="115" s="1"/>
  <c r="G559" i="115" s="1"/>
  <c r="I558" i="115"/>
  <c r="K558" i="115" s="1"/>
  <c r="E558" i="115"/>
  <c r="F558" i="115" s="1"/>
  <c r="G558" i="115" s="1"/>
  <c r="I557" i="115"/>
  <c r="K557" i="115" s="1"/>
  <c r="E557" i="115"/>
  <c r="F557" i="115" s="1"/>
  <c r="G557" i="115" s="1"/>
  <c r="I556" i="115"/>
  <c r="K556" i="115" s="1"/>
  <c r="E556" i="115"/>
  <c r="F556" i="115" s="1"/>
  <c r="G556" i="115" s="1"/>
  <c r="I555" i="115"/>
  <c r="K555" i="115" s="1"/>
  <c r="E555" i="115"/>
  <c r="F555" i="115" s="1"/>
  <c r="G555" i="115" s="1"/>
  <c r="I554" i="115"/>
  <c r="K554" i="115" s="1"/>
  <c r="E554" i="115"/>
  <c r="F554" i="115" s="1"/>
  <c r="G554" i="115" s="1"/>
  <c r="I553" i="115"/>
  <c r="K553" i="115" s="1"/>
  <c r="E553" i="115"/>
  <c r="F553" i="115" s="1"/>
  <c r="G553" i="115" s="1"/>
  <c r="H553" i="115" s="1"/>
  <c r="K552" i="115"/>
  <c r="I552" i="115"/>
  <c r="E552" i="115"/>
  <c r="F552" i="115" s="1"/>
  <c r="G552" i="115" s="1"/>
  <c r="I551" i="115"/>
  <c r="K551" i="115" s="1"/>
  <c r="E551" i="115"/>
  <c r="F551" i="115" s="1"/>
  <c r="G551" i="115" s="1"/>
  <c r="I550" i="115"/>
  <c r="K550" i="115" s="1"/>
  <c r="F550" i="115"/>
  <c r="G550" i="115" s="1"/>
  <c r="E550" i="115"/>
  <c r="I549" i="115"/>
  <c r="K549" i="115" s="1"/>
  <c r="E549" i="115"/>
  <c r="F549" i="115" s="1"/>
  <c r="G549" i="115" s="1"/>
  <c r="I548" i="115"/>
  <c r="K548" i="115" s="1"/>
  <c r="E548" i="115"/>
  <c r="F548" i="115" s="1"/>
  <c r="G548" i="115" s="1"/>
  <c r="I547" i="115"/>
  <c r="K547" i="115" s="1"/>
  <c r="E547" i="115"/>
  <c r="F547" i="115" s="1"/>
  <c r="G547" i="115" s="1"/>
  <c r="K546" i="115"/>
  <c r="I546" i="115"/>
  <c r="E546" i="115"/>
  <c r="F546" i="115" s="1"/>
  <c r="G546" i="115" s="1"/>
  <c r="I545" i="115"/>
  <c r="K545" i="115" s="1"/>
  <c r="E545" i="115"/>
  <c r="F545" i="115" s="1"/>
  <c r="G545" i="115" s="1"/>
  <c r="H545" i="115" s="1"/>
  <c r="I544" i="115"/>
  <c r="K544" i="115" s="1"/>
  <c r="E544" i="115"/>
  <c r="F544" i="115" s="1"/>
  <c r="G544" i="115" s="1"/>
  <c r="I543" i="115"/>
  <c r="K543" i="115" s="1"/>
  <c r="E543" i="115"/>
  <c r="F543" i="115" s="1"/>
  <c r="G543" i="115" s="1"/>
  <c r="I542" i="115"/>
  <c r="K542" i="115" s="1"/>
  <c r="E542" i="115"/>
  <c r="F542" i="115" s="1"/>
  <c r="G542" i="115" s="1"/>
  <c r="I541" i="115"/>
  <c r="K541" i="115" s="1"/>
  <c r="E541" i="115"/>
  <c r="F541" i="115" s="1"/>
  <c r="G541" i="115" s="1"/>
  <c r="K540" i="115"/>
  <c r="I540" i="115"/>
  <c r="F540" i="115"/>
  <c r="G540" i="115" s="1"/>
  <c r="E540" i="115"/>
  <c r="I539" i="115"/>
  <c r="K539" i="115" s="1"/>
  <c r="E539" i="115"/>
  <c r="F539" i="115" s="1"/>
  <c r="G539" i="115" s="1"/>
  <c r="I538" i="115"/>
  <c r="K538" i="115" s="1"/>
  <c r="E538" i="115"/>
  <c r="F538" i="115" s="1"/>
  <c r="G538" i="115" s="1"/>
  <c r="I537" i="115"/>
  <c r="K537" i="115" s="1"/>
  <c r="E537" i="115"/>
  <c r="F537" i="115" s="1"/>
  <c r="G537" i="115" s="1"/>
  <c r="H537" i="115" s="1"/>
  <c r="K536" i="115"/>
  <c r="I536" i="115"/>
  <c r="E536" i="115"/>
  <c r="F536" i="115" s="1"/>
  <c r="G536" i="115" s="1"/>
  <c r="I535" i="115"/>
  <c r="K535" i="115" s="1"/>
  <c r="E535" i="115"/>
  <c r="F535" i="115" s="1"/>
  <c r="G535" i="115" s="1"/>
  <c r="I534" i="115"/>
  <c r="K534" i="115" s="1"/>
  <c r="E534" i="115"/>
  <c r="F534" i="115" s="1"/>
  <c r="G534" i="115" s="1"/>
  <c r="I533" i="115"/>
  <c r="K533" i="115" s="1"/>
  <c r="E533" i="115"/>
  <c r="F533" i="115" s="1"/>
  <c r="G533" i="115" s="1"/>
  <c r="I532" i="115"/>
  <c r="K532" i="115" s="1"/>
  <c r="E532" i="115"/>
  <c r="F532" i="115" s="1"/>
  <c r="G532" i="115" s="1"/>
  <c r="I531" i="115"/>
  <c r="K531" i="115" s="1"/>
  <c r="E531" i="115"/>
  <c r="F531" i="115" s="1"/>
  <c r="G531" i="115" s="1"/>
  <c r="I530" i="115"/>
  <c r="K530" i="115" s="1"/>
  <c r="E530" i="115"/>
  <c r="F530" i="115" s="1"/>
  <c r="G530" i="115" s="1"/>
  <c r="I529" i="115"/>
  <c r="K529" i="115" s="1"/>
  <c r="E529" i="115"/>
  <c r="F529" i="115" s="1"/>
  <c r="G529" i="115" s="1"/>
  <c r="H529" i="115" s="1"/>
  <c r="I528" i="115"/>
  <c r="K528" i="115" s="1"/>
  <c r="E528" i="115"/>
  <c r="F528" i="115" s="1"/>
  <c r="G528" i="115" s="1"/>
  <c r="K527" i="115"/>
  <c r="I527" i="115"/>
  <c r="E527" i="115"/>
  <c r="F527" i="115" s="1"/>
  <c r="G527" i="115" s="1"/>
  <c r="I526" i="115"/>
  <c r="K526" i="115" s="1"/>
  <c r="F526" i="115"/>
  <c r="G526" i="115" s="1"/>
  <c r="E526" i="115"/>
  <c r="I525" i="115"/>
  <c r="K525" i="115" s="1"/>
  <c r="E525" i="115"/>
  <c r="F525" i="115" s="1"/>
  <c r="G525" i="115" s="1"/>
  <c r="I524" i="115"/>
  <c r="K524" i="115" s="1"/>
  <c r="E524" i="115"/>
  <c r="F524" i="115" s="1"/>
  <c r="G524" i="115" s="1"/>
  <c r="I523" i="115"/>
  <c r="K523" i="115" s="1"/>
  <c r="E523" i="115"/>
  <c r="F523" i="115" s="1"/>
  <c r="G523" i="115" s="1"/>
  <c r="K522" i="115"/>
  <c r="I522" i="115"/>
  <c r="E522" i="115"/>
  <c r="F522" i="115" s="1"/>
  <c r="G522" i="115" s="1"/>
  <c r="I521" i="115"/>
  <c r="K521" i="115" s="1"/>
  <c r="E521" i="115"/>
  <c r="F521" i="115" s="1"/>
  <c r="G521" i="115" s="1"/>
  <c r="H521" i="115" s="1"/>
  <c r="I520" i="115"/>
  <c r="K520" i="115" s="1"/>
  <c r="E520" i="115"/>
  <c r="F520" i="115" s="1"/>
  <c r="G520" i="115" s="1"/>
  <c r="I519" i="115"/>
  <c r="K519" i="115" s="1"/>
  <c r="E519" i="115"/>
  <c r="F519" i="115" s="1"/>
  <c r="G519" i="115" s="1"/>
  <c r="I518" i="115"/>
  <c r="K518" i="115" s="1"/>
  <c r="E518" i="115"/>
  <c r="F518" i="115" s="1"/>
  <c r="G518" i="115" s="1"/>
  <c r="I517" i="115"/>
  <c r="K517" i="115" s="1"/>
  <c r="E517" i="115"/>
  <c r="F517" i="115" s="1"/>
  <c r="G517" i="115" s="1"/>
  <c r="I516" i="115"/>
  <c r="K516" i="115" s="1"/>
  <c r="F516" i="115"/>
  <c r="G516" i="115" s="1"/>
  <c r="E516" i="115"/>
  <c r="I515" i="115"/>
  <c r="K515" i="115" s="1"/>
  <c r="F515" i="115"/>
  <c r="G515" i="115" s="1"/>
  <c r="E515" i="115"/>
  <c r="K514" i="115"/>
  <c r="I514" i="115"/>
  <c r="E514" i="115"/>
  <c r="F514" i="115" s="1"/>
  <c r="G514" i="115" s="1"/>
  <c r="I513" i="115"/>
  <c r="K513" i="115" s="1"/>
  <c r="E513" i="115"/>
  <c r="F513" i="115" s="1"/>
  <c r="G513" i="115" s="1"/>
  <c r="H513" i="115" s="1"/>
  <c r="I512" i="115"/>
  <c r="K512" i="115" s="1"/>
  <c r="F512" i="115"/>
  <c r="G512" i="115" s="1"/>
  <c r="E512" i="115"/>
  <c r="I511" i="115"/>
  <c r="K511" i="115" s="1"/>
  <c r="E511" i="115"/>
  <c r="F511" i="115" s="1"/>
  <c r="G511" i="115" s="1"/>
  <c r="I510" i="115"/>
  <c r="K510" i="115" s="1"/>
  <c r="E510" i="115"/>
  <c r="F510" i="115" s="1"/>
  <c r="G510" i="115" s="1"/>
  <c r="I509" i="115"/>
  <c r="K509" i="115" s="1"/>
  <c r="E509" i="115"/>
  <c r="F509" i="115" s="1"/>
  <c r="G509" i="115" s="1"/>
  <c r="I508" i="115"/>
  <c r="K508" i="115" s="1"/>
  <c r="E508" i="115"/>
  <c r="F508" i="115" s="1"/>
  <c r="G508" i="115" s="1"/>
  <c r="I507" i="115"/>
  <c r="K507" i="115" s="1"/>
  <c r="E507" i="115"/>
  <c r="F507" i="115" s="1"/>
  <c r="G507" i="115" s="1"/>
  <c r="I506" i="115"/>
  <c r="K506" i="115" s="1"/>
  <c r="E506" i="115"/>
  <c r="F506" i="115" s="1"/>
  <c r="G506" i="115" s="1"/>
  <c r="I505" i="115"/>
  <c r="K505" i="115" s="1"/>
  <c r="E505" i="115"/>
  <c r="F505" i="115" s="1"/>
  <c r="G505" i="115" s="1"/>
  <c r="H505" i="115" s="1"/>
  <c r="I504" i="115"/>
  <c r="K504" i="115" s="1"/>
  <c r="E504" i="115"/>
  <c r="F504" i="115" s="1"/>
  <c r="G504" i="115" s="1"/>
  <c r="I503" i="115"/>
  <c r="K503" i="115" s="1"/>
  <c r="E503" i="115"/>
  <c r="F503" i="115" s="1"/>
  <c r="G503" i="115" s="1"/>
  <c r="I502" i="115"/>
  <c r="K502" i="115" s="1"/>
  <c r="E502" i="115"/>
  <c r="F502" i="115" s="1"/>
  <c r="G502" i="115" s="1"/>
  <c r="I501" i="115"/>
  <c r="K501" i="115" s="1"/>
  <c r="E501" i="115"/>
  <c r="F501" i="115" s="1"/>
  <c r="G501" i="115" s="1"/>
  <c r="I500" i="115"/>
  <c r="K500" i="115" s="1"/>
  <c r="E500" i="115"/>
  <c r="F500" i="115" s="1"/>
  <c r="G500" i="115" s="1"/>
  <c r="I499" i="115"/>
  <c r="K499" i="115" s="1"/>
  <c r="E499" i="115"/>
  <c r="F499" i="115" s="1"/>
  <c r="G499" i="115" s="1"/>
  <c r="I498" i="115"/>
  <c r="K498" i="115" s="1"/>
  <c r="E498" i="115"/>
  <c r="F498" i="115" s="1"/>
  <c r="G498" i="115" s="1"/>
  <c r="I497" i="115"/>
  <c r="K497" i="115" s="1"/>
  <c r="F497" i="115"/>
  <c r="G497" i="115" s="1"/>
  <c r="H497" i="115" s="1"/>
  <c r="E497" i="115"/>
  <c r="I496" i="115"/>
  <c r="K496" i="115" s="1"/>
  <c r="E496" i="115"/>
  <c r="F496" i="115" s="1"/>
  <c r="G496" i="115" s="1"/>
  <c r="K495" i="115"/>
  <c r="I495" i="115"/>
  <c r="E495" i="115"/>
  <c r="F495" i="115" s="1"/>
  <c r="G495" i="115" s="1"/>
  <c r="I494" i="115"/>
  <c r="K494" i="115" s="1"/>
  <c r="E494" i="115"/>
  <c r="F494" i="115" s="1"/>
  <c r="G494" i="115" s="1"/>
  <c r="I493" i="115"/>
  <c r="K493" i="115" s="1"/>
  <c r="E493" i="115"/>
  <c r="F493" i="115" s="1"/>
  <c r="G493" i="115" s="1"/>
  <c r="I492" i="115"/>
  <c r="K492" i="115" s="1"/>
  <c r="E492" i="115"/>
  <c r="F492" i="115" s="1"/>
  <c r="G492" i="115" s="1"/>
  <c r="I491" i="115"/>
  <c r="K491" i="115" s="1"/>
  <c r="E491" i="115"/>
  <c r="F491" i="115" s="1"/>
  <c r="G491" i="115" s="1"/>
  <c r="K490" i="115"/>
  <c r="I490" i="115"/>
  <c r="E490" i="115"/>
  <c r="F490" i="115" s="1"/>
  <c r="G490" i="115" s="1"/>
  <c r="I489" i="115"/>
  <c r="K489" i="115" s="1"/>
  <c r="F489" i="115"/>
  <c r="G489" i="115" s="1"/>
  <c r="H489" i="115" s="1"/>
  <c r="E489" i="115"/>
  <c r="I488" i="115"/>
  <c r="K488" i="115" s="1"/>
  <c r="E488" i="115"/>
  <c r="F488" i="115" s="1"/>
  <c r="G488" i="115" s="1"/>
  <c r="I487" i="115"/>
  <c r="K487" i="115" s="1"/>
  <c r="E487" i="115"/>
  <c r="F487" i="115" s="1"/>
  <c r="G487" i="115" s="1"/>
  <c r="I486" i="115"/>
  <c r="K486" i="115" s="1"/>
  <c r="E486" i="115"/>
  <c r="F486" i="115" s="1"/>
  <c r="G486" i="115" s="1"/>
  <c r="I485" i="115"/>
  <c r="K485" i="115" s="1"/>
  <c r="E485" i="115"/>
  <c r="F485" i="115" s="1"/>
  <c r="G485" i="115" s="1"/>
  <c r="I484" i="115"/>
  <c r="K484" i="115" s="1"/>
  <c r="E484" i="115"/>
  <c r="F484" i="115" s="1"/>
  <c r="G484" i="115" s="1"/>
  <c r="I483" i="115"/>
  <c r="K483" i="115" s="1"/>
  <c r="F483" i="115"/>
  <c r="G483" i="115" s="1"/>
  <c r="E483" i="115"/>
  <c r="I482" i="115"/>
  <c r="K482" i="115" s="1"/>
  <c r="E482" i="115"/>
  <c r="F482" i="115" s="1"/>
  <c r="G482" i="115" s="1"/>
  <c r="I481" i="115"/>
  <c r="K481" i="115" s="1"/>
  <c r="E481" i="115"/>
  <c r="F481" i="115" s="1"/>
  <c r="G481" i="115" s="1"/>
  <c r="H481" i="115" s="1"/>
  <c r="I480" i="115"/>
  <c r="K480" i="115" s="1"/>
  <c r="E480" i="115"/>
  <c r="F480" i="115" s="1"/>
  <c r="G480" i="115" s="1"/>
  <c r="K479" i="115"/>
  <c r="I479" i="115"/>
  <c r="E479" i="115"/>
  <c r="F479" i="115" s="1"/>
  <c r="G479" i="115" s="1"/>
  <c r="I478" i="115"/>
  <c r="K478" i="115" s="1"/>
  <c r="E478" i="115"/>
  <c r="F478" i="115" s="1"/>
  <c r="G478" i="115" s="1"/>
  <c r="I477" i="115"/>
  <c r="K477" i="115" s="1"/>
  <c r="E477" i="115"/>
  <c r="F477" i="115" s="1"/>
  <c r="G477" i="115" s="1"/>
  <c r="H477" i="115" s="1"/>
  <c r="I476" i="115"/>
  <c r="K476" i="115" s="1"/>
  <c r="E476" i="115"/>
  <c r="F476" i="115" s="1"/>
  <c r="G476" i="115" s="1"/>
  <c r="I475" i="115"/>
  <c r="K475" i="115" s="1"/>
  <c r="F475" i="115"/>
  <c r="G475" i="115" s="1"/>
  <c r="E475" i="115"/>
  <c r="I474" i="115"/>
  <c r="K474" i="115" s="1"/>
  <c r="E474" i="115"/>
  <c r="F474" i="115" s="1"/>
  <c r="G474" i="115" s="1"/>
  <c r="I473" i="115"/>
  <c r="K473" i="115" s="1"/>
  <c r="E473" i="115"/>
  <c r="F473" i="115" s="1"/>
  <c r="G473" i="115" s="1"/>
  <c r="H473" i="115" s="1"/>
  <c r="I472" i="115"/>
  <c r="K472" i="115" s="1"/>
  <c r="E472" i="115"/>
  <c r="F472" i="115" s="1"/>
  <c r="G472" i="115" s="1"/>
  <c r="I471" i="115"/>
  <c r="K471" i="115" s="1"/>
  <c r="E471" i="115"/>
  <c r="F471" i="115" s="1"/>
  <c r="G471" i="115" s="1"/>
  <c r="I470" i="115"/>
  <c r="K470" i="115" s="1"/>
  <c r="E470" i="115"/>
  <c r="F470" i="115" s="1"/>
  <c r="G470" i="115" s="1"/>
  <c r="I469" i="115"/>
  <c r="K469" i="115" s="1"/>
  <c r="E469" i="115"/>
  <c r="F469" i="115" s="1"/>
  <c r="G469" i="115" s="1"/>
  <c r="H469" i="115" s="1"/>
  <c r="I468" i="115"/>
  <c r="K468" i="115" s="1"/>
  <c r="E468" i="115"/>
  <c r="F468" i="115" s="1"/>
  <c r="G468" i="115" s="1"/>
  <c r="I467" i="115"/>
  <c r="K467" i="115" s="1"/>
  <c r="E467" i="115"/>
  <c r="F467" i="115" s="1"/>
  <c r="G467" i="115" s="1"/>
  <c r="I466" i="115"/>
  <c r="K466" i="115" s="1"/>
  <c r="E466" i="115"/>
  <c r="F466" i="115" s="1"/>
  <c r="G466" i="115" s="1"/>
  <c r="I465" i="115"/>
  <c r="K465" i="115" s="1"/>
  <c r="E465" i="115"/>
  <c r="F465" i="115" s="1"/>
  <c r="G465" i="115" s="1"/>
  <c r="H465" i="115" s="1"/>
  <c r="I464" i="115"/>
  <c r="K464" i="115" s="1"/>
  <c r="E464" i="115"/>
  <c r="F464" i="115" s="1"/>
  <c r="G464" i="115" s="1"/>
  <c r="I463" i="115"/>
  <c r="K463" i="115" s="1"/>
  <c r="E463" i="115"/>
  <c r="F463" i="115" s="1"/>
  <c r="G463" i="115" s="1"/>
  <c r="I462" i="115"/>
  <c r="K462" i="115" s="1"/>
  <c r="F462" i="115"/>
  <c r="G462" i="115" s="1"/>
  <c r="H462" i="115" s="1"/>
  <c r="E462" i="115"/>
  <c r="K461" i="115"/>
  <c r="I461" i="115"/>
  <c r="E461" i="115"/>
  <c r="F461" i="115" s="1"/>
  <c r="G461" i="115" s="1"/>
  <c r="H461" i="115" s="1"/>
  <c r="I460" i="115"/>
  <c r="K460" i="115" s="1"/>
  <c r="E460" i="115"/>
  <c r="F460" i="115" s="1"/>
  <c r="G460" i="115" s="1"/>
  <c r="I459" i="115"/>
  <c r="K459" i="115" s="1"/>
  <c r="E459" i="115"/>
  <c r="F459" i="115" s="1"/>
  <c r="G459" i="115" s="1"/>
  <c r="I458" i="115"/>
  <c r="K458" i="115" s="1"/>
  <c r="E458" i="115"/>
  <c r="F458" i="115" s="1"/>
  <c r="G458" i="115" s="1"/>
  <c r="I457" i="115"/>
  <c r="K457" i="115" s="1"/>
  <c r="E457" i="115"/>
  <c r="F457" i="115" s="1"/>
  <c r="G457" i="115" s="1"/>
  <c r="H457" i="115" s="1"/>
  <c r="K456" i="115"/>
  <c r="I456" i="115"/>
  <c r="E456" i="115"/>
  <c r="F456" i="115" s="1"/>
  <c r="G456" i="115" s="1"/>
  <c r="I455" i="115"/>
  <c r="K455" i="115" s="1"/>
  <c r="E455" i="115"/>
  <c r="F455" i="115" s="1"/>
  <c r="G455" i="115" s="1"/>
  <c r="I454" i="115"/>
  <c r="K454" i="115" s="1"/>
  <c r="E454" i="115"/>
  <c r="F454" i="115" s="1"/>
  <c r="G454" i="115" s="1"/>
  <c r="H454" i="115" s="1"/>
  <c r="I453" i="115"/>
  <c r="K453" i="115" s="1"/>
  <c r="E453" i="115"/>
  <c r="F453" i="115" s="1"/>
  <c r="G453" i="115" s="1"/>
  <c r="H453" i="115" s="1"/>
  <c r="I452" i="115"/>
  <c r="K452" i="115" s="1"/>
  <c r="E452" i="115"/>
  <c r="F452" i="115" s="1"/>
  <c r="G452" i="115" s="1"/>
  <c r="I451" i="115"/>
  <c r="K451" i="115" s="1"/>
  <c r="E451" i="115"/>
  <c r="F451" i="115" s="1"/>
  <c r="G451" i="115" s="1"/>
  <c r="I450" i="115"/>
  <c r="K450" i="115" s="1"/>
  <c r="E450" i="115"/>
  <c r="F450" i="115" s="1"/>
  <c r="G450" i="115" s="1"/>
  <c r="I449" i="115"/>
  <c r="K449" i="115" s="1"/>
  <c r="F449" i="115"/>
  <c r="G449" i="115" s="1"/>
  <c r="H449" i="115" s="1"/>
  <c r="E449" i="115"/>
  <c r="K448" i="115"/>
  <c r="I448" i="115"/>
  <c r="E448" i="115"/>
  <c r="F448" i="115" s="1"/>
  <c r="G448" i="115" s="1"/>
  <c r="I447" i="115"/>
  <c r="K447" i="115" s="1"/>
  <c r="E447" i="115"/>
  <c r="F447" i="115" s="1"/>
  <c r="G447" i="115" s="1"/>
  <c r="I446" i="115"/>
  <c r="K446" i="115" s="1"/>
  <c r="E446" i="115"/>
  <c r="F446" i="115" s="1"/>
  <c r="G446" i="115" s="1"/>
  <c r="H446" i="115" s="1"/>
  <c r="K445" i="115"/>
  <c r="I445" i="115"/>
  <c r="E445" i="115"/>
  <c r="F445" i="115" s="1"/>
  <c r="G445" i="115" s="1"/>
  <c r="H445" i="115" s="1"/>
  <c r="I444" i="115"/>
  <c r="K444" i="115" s="1"/>
  <c r="E444" i="115"/>
  <c r="F444" i="115" s="1"/>
  <c r="G444" i="115" s="1"/>
  <c r="I443" i="115"/>
  <c r="K443" i="115" s="1"/>
  <c r="F443" i="115"/>
  <c r="G443" i="115" s="1"/>
  <c r="E443" i="115"/>
  <c r="I442" i="115"/>
  <c r="K442" i="115" s="1"/>
  <c r="E442" i="115"/>
  <c r="F442" i="115" s="1"/>
  <c r="G442" i="115" s="1"/>
  <c r="I441" i="115"/>
  <c r="K441" i="115" s="1"/>
  <c r="E441" i="115"/>
  <c r="F441" i="115" s="1"/>
  <c r="G441" i="115" s="1"/>
  <c r="H441" i="115" s="1"/>
  <c r="I440" i="115"/>
  <c r="K440" i="115" s="1"/>
  <c r="E440" i="115"/>
  <c r="F440" i="115" s="1"/>
  <c r="G440" i="115" s="1"/>
  <c r="I439" i="115"/>
  <c r="K439" i="115" s="1"/>
  <c r="E439" i="115"/>
  <c r="F439" i="115" s="1"/>
  <c r="G439" i="115" s="1"/>
  <c r="I438" i="115"/>
  <c r="K438" i="115" s="1"/>
  <c r="E438" i="115"/>
  <c r="F438" i="115" s="1"/>
  <c r="G438" i="115" s="1"/>
  <c r="H438" i="115" s="1"/>
  <c r="I437" i="115"/>
  <c r="K437" i="115" s="1"/>
  <c r="E437" i="115"/>
  <c r="F437" i="115" s="1"/>
  <c r="G437" i="115" s="1"/>
  <c r="H437" i="115" s="1"/>
  <c r="I436" i="115"/>
  <c r="K436" i="115" s="1"/>
  <c r="F436" i="115"/>
  <c r="G436" i="115" s="1"/>
  <c r="E436" i="115"/>
  <c r="I435" i="115"/>
  <c r="K435" i="115" s="1"/>
  <c r="E435" i="115"/>
  <c r="F435" i="115" s="1"/>
  <c r="G435" i="115" s="1"/>
  <c r="I434" i="115"/>
  <c r="K434" i="115" s="1"/>
  <c r="E434" i="115"/>
  <c r="F434" i="115" s="1"/>
  <c r="G434" i="115" s="1"/>
  <c r="I433" i="115"/>
  <c r="K433" i="115" s="1"/>
  <c r="E433" i="115"/>
  <c r="F433" i="115" s="1"/>
  <c r="G433" i="115" s="1"/>
  <c r="H433" i="115" s="1"/>
  <c r="K432" i="115"/>
  <c r="I432" i="115"/>
  <c r="E432" i="115"/>
  <c r="F432" i="115" s="1"/>
  <c r="G432" i="115" s="1"/>
  <c r="I431" i="115"/>
  <c r="K431" i="115" s="1"/>
  <c r="E431" i="115"/>
  <c r="F431" i="115" s="1"/>
  <c r="G431" i="115" s="1"/>
  <c r="I430" i="115"/>
  <c r="K430" i="115" s="1"/>
  <c r="E430" i="115"/>
  <c r="F430" i="115" s="1"/>
  <c r="G430" i="115" s="1"/>
  <c r="H430" i="115" s="1"/>
  <c r="K429" i="115"/>
  <c r="I429" i="115"/>
  <c r="E429" i="115"/>
  <c r="F429" i="115" s="1"/>
  <c r="G429" i="115" s="1"/>
  <c r="H429" i="115" s="1"/>
  <c r="I428" i="115"/>
  <c r="K428" i="115" s="1"/>
  <c r="E428" i="115"/>
  <c r="F428" i="115" s="1"/>
  <c r="G428" i="115" s="1"/>
  <c r="I427" i="115"/>
  <c r="K427" i="115" s="1"/>
  <c r="E427" i="115"/>
  <c r="F427" i="115" s="1"/>
  <c r="G427" i="115" s="1"/>
  <c r="I426" i="115"/>
  <c r="K426" i="115" s="1"/>
  <c r="E426" i="115"/>
  <c r="F426" i="115" s="1"/>
  <c r="G426" i="115" s="1"/>
  <c r="I425" i="115"/>
  <c r="K425" i="115" s="1"/>
  <c r="E425" i="115"/>
  <c r="F425" i="115" s="1"/>
  <c r="G425" i="115" s="1"/>
  <c r="H425" i="115" s="1"/>
  <c r="I424" i="115"/>
  <c r="K424" i="115" s="1"/>
  <c r="E424" i="115"/>
  <c r="F424" i="115" s="1"/>
  <c r="G424" i="115" s="1"/>
  <c r="I423" i="115"/>
  <c r="K423" i="115" s="1"/>
  <c r="E423" i="115"/>
  <c r="F423" i="115" s="1"/>
  <c r="G423" i="115" s="1"/>
  <c r="H423" i="115" s="1"/>
  <c r="I422" i="115"/>
  <c r="K422" i="115" s="1"/>
  <c r="E422" i="115"/>
  <c r="F422" i="115" s="1"/>
  <c r="G422" i="115" s="1"/>
  <c r="H422" i="115" s="1"/>
  <c r="I421" i="115"/>
  <c r="K421" i="115" s="1"/>
  <c r="E421" i="115"/>
  <c r="F421" i="115" s="1"/>
  <c r="G421" i="115" s="1"/>
  <c r="I420" i="115"/>
  <c r="K420" i="115" s="1"/>
  <c r="E420" i="115"/>
  <c r="F420" i="115" s="1"/>
  <c r="G420" i="115" s="1"/>
  <c r="I419" i="115"/>
  <c r="K419" i="115" s="1"/>
  <c r="E419" i="115"/>
  <c r="F419" i="115" s="1"/>
  <c r="G419" i="115" s="1"/>
  <c r="I418" i="115"/>
  <c r="K418" i="115" s="1"/>
  <c r="E418" i="115"/>
  <c r="F418" i="115" s="1"/>
  <c r="G418" i="115" s="1"/>
  <c r="I417" i="115"/>
  <c r="K417" i="115" s="1"/>
  <c r="E417" i="115"/>
  <c r="F417" i="115" s="1"/>
  <c r="G417" i="115" s="1"/>
  <c r="H417" i="115" s="1"/>
  <c r="I416" i="115"/>
  <c r="K416" i="115" s="1"/>
  <c r="E416" i="115"/>
  <c r="F416" i="115" s="1"/>
  <c r="G416" i="115" s="1"/>
  <c r="I415" i="115"/>
  <c r="K415" i="115" s="1"/>
  <c r="E415" i="115"/>
  <c r="F415" i="115" s="1"/>
  <c r="G415" i="115" s="1"/>
  <c r="H415" i="115" s="1"/>
  <c r="I414" i="115"/>
  <c r="K414" i="115" s="1"/>
  <c r="E414" i="115"/>
  <c r="F414" i="115" s="1"/>
  <c r="G414" i="115" s="1"/>
  <c r="H414" i="115" s="1"/>
  <c r="I413" i="115"/>
  <c r="K413" i="115" s="1"/>
  <c r="E413" i="115"/>
  <c r="F413" i="115" s="1"/>
  <c r="G413" i="115" s="1"/>
  <c r="I412" i="115"/>
  <c r="K412" i="115" s="1"/>
  <c r="E412" i="115"/>
  <c r="F412" i="115" s="1"/>
  <c r="G412" i="115" s="1"/>
  <c r="I411" i="115"/>
  <c r="K411" i="115" s="1"/>
  <c r="E411" i="115"/>
  <c r="F411" i="115" s="1"/>
  <c r="G411" i="115" s="1"/>
  <c r="I410" i="115"/>
  <c r="K410" i="115" s="1"/>
  <c r="E410" i="115"/>
  <c r="F410" i="115" s="1"/>
  <c r="G410" i="115" s="1"/>
  <c r="I409" i="115"/>
  <c r="K409" i="115" s="1"/>
  <c r="E409" i="115"/>
  <c r="F409" i="115" s="1"/>
  <c r="G409" i="115" s="1"/>
  <c r="H409" i="115" s="1"/>
  <c r="I408" i="115"/>
  <c r="K408" i="115" s="1"/>
  <c r="E408" i="115"/>
  <c r="F408" i="115" s="1"/>
  <c r="G408" i="115" s="1"/>
  <c r="I407" i="115"/>
  <c r="K407" i="115" s="1"/>
  <c r="E407" i="115"/>
  <c r="F407" i="115" s="1"/>
  <c r="G407" i="115" s="1"/>
  <c r="H407" i="115" s="1"/>
  <c r="I406" i="115"/>
  <c r="K406" i="115" s="1"/>
  <c r="E406" i="115"/>
  <c r="F406" i="115" s="1"/>
  <c r="G406" i="115" s="1"/>
  <c r="H406" i="115" s="1"/>
  <c r="I405" i="115"/>
  <c r="K405" i="115" s="1"/>
  <c r="E405" i="115"/>
  <c r="F405" i="115" s="1"/>
  <c r="G405" i="115" s="1"/>
  <c r="H405" i="115" s="1"/>
  <c r="I404" i="115"/>
  <c r="K404" i="115" s="1"/>
  <c r="E404" i="115"/>
  <c r="F404" i="115" s="1"/>
  <c r="G404" i="115" s="1"/>
  <c r="I403" i="115"/>
  <c r="K403" i="115" s="1"/>
  <c r="E403" i="115"/>
  <c r="F403" i="115" s="1"/>
  <c r="G403" i="115" s="1"/>
  <c r="H403" i="115" s="1"/>
  <c r="I402" i="115"/>
  <c r="K402" i="115" s="1"/>
  <c r="E402" i="115"/>
  <c r="F402" i="115" s="1"/>
  <c r="G402" i="115" s="1"/>
  <c r="I401" i="115"/>
  <c r="K401" i="115" s="1"/>
  <c r="E401" i="115"/>
  <c r="F401" i="115" s="1"/>
  <c r="G401" i="115" s="1"/>
  <c r="H401" i="115" s="1"/>
  <c r="I400" i="115"/>
  <c r="K400" i="115" s="1"/>
  <c r="E400" i="115"/>
  <c r="F400" i="115" s="1"/>
  <c r="G400" i="115" s="1"/>
  <c r="I399" i="115"/>
  <c r="K399" i="115" s="1"/>
  <c r="E399" i="115"/>
  <c r="F399" i="115" s="1"/>
  <c r="G399" i="115" s="1"/>
  <c r="H399" i="115" s="1"/>
  <c r="I398" i="115"/>
  <c r="K398" i="115" s="1"/>
  <c r="E398" i="115"/>
  <c r="F398" i="115" s="1"/>
  <c r="G398" i="115" s="1"/>
  <c r="H398" i="115" s="1"/>
  <c r="I397" i="115"/>
  <c r="K397" i="115" s="1"/>
  <c r="E397" i="115"/>
  <c r="F397" i="115" s="1"/>
  <c r="G397" i="115" s="1"/>
  <c r="I396" i="115"/>
  <c r="K396" i="115" s="1"/>
  <c r="E396" i="115"/>
  <c r="F396" i="115" s="1"/>
  <c r="G396" i="115" s="1"/>
  <c r="I395" i="115"/>
  <c r="K395" i="115" s="1"/>
  <c r="F395" i="115"/>
  <c r="G395" i="115" s="1"/>
  <c r="E395" i="115"/>
  <c r="K394" i="115"/>
  <c r="I394" i="115"/>
  <c r="E394" i="115"/>
  <c r="F394" i="115" s="1"/>
  <c r="G394" i="115" s="1"/>
  <c r="H394" i="115" s="1"/>
  <c r="I393" i="115"/>
  <c r="K393" i="115" s="1"/>
  <c r="E393" i="115"/>
  <c r="F393" i="115" s="1"/>
  <c r="G393" i="115" s="1"/>
  <c r="I392" i="115"/>
  <c r="K392" i="115" s="1"/>
  <c r="F392" i="115"/>
  <c r="G392" i="115" s="1"/>
  <c r="E392" i="115"/>
  <c r="I391" i="115"/>
  <c r="K391" i="115" s="1"/>
  <c r="E391" i="115"/>
  <c r="F391" i="115" s="1"/>
  <c r="G391" i="115" s="1"/>
  <c r="I390" i="115"/>
  <c r="K390" i="115" s="1"/>
  <c r="F390" i="115"/>
  <c r="G390" i="115" s="1"/>
  <c r="H390" i="115" s="1"/>
  <c r="E390" i="115"/>
  <c r="I389" i="115"/>
  <c r="K389" i="115" s="1"/>
  <c r="E389" i="115"/>
  <c r="F389" i="115" s="1"/>
  <c r="G389" i="115" s="1"/>
  <c r="I388" i="115"/>
  <c r="K388" i="115" s="1"/>
  <c r="E388" i="115"/>
  <c r="F388" i="115" s="1"/>
  <c r="G388" i="115" s="1"/>
  <c r="H388" i="115" s="1"/>
  <c r="I387" i="115"/>
  <c r="K387" i="115" s="1"/>
  <c r="E387" i="115"/>
  <c r="F387" i="115" s="1"/>
  <c r="G387" i="115" s="1"/>
  <c r="I386" i="115"/>
  <c r="K386" i="115" s="1"/>
  <c r="E386" i="115"/>
  <c r="F386" i="115" s="1"/>
  <c r="G386" i="115" s="1"/>
  <c r="I385" i="115"/>
  <c r="K385" i="115" s="1"/>
  <c r="F385" i="115"/>
  <c r="G385" i="115" s="1"/>
  <c r="H385" i="115" s="1"/>
  <c r="E385" i="115"/>
  <c r="I384" i="115"/>
  <c r="K384" i="115" s="1"/>
  <c r="E384" i="115"/>
  <c r="F384" i="115" s="1"/>
  <c r="G384" i="115" s="1"/>
  <c r="I383" i="115"/>
  <c r="K383" i="115" s="1"/>
  <c r="E383" i="115"/>
  <c r="F383" i="115" s="1"/>
  <c r="G383" i="115" s="1"/>
  <c r="H383" i="115" s="1"/>
  <c r="I382" i="115"/>
  <c r="K382" i="115" s="1"/>
  <c r="E382" i="115"/>
  <c r="F382" i="115" s="1"/>
  <c r="G382" i="115" s="1"/>
  <c r="I381" i="115"/>
  <c r="K381" i="115" s="1"/>
  <c r="E381" i="115"/>
  <c r="F381" i="115" s="1"/>
  <c r="G381" i="115" s="1"/>
  <c r="I380" i="115"/>
  <c r="K380" i="115" s="1"/>
  <c r="E380" i="115"/>
  <c r="F380" i="115" s="1"/>
  <c r="G380" i="115" s="1"/>
  <c r="I379" i="115"/>
  <c r="K379" i="115" s="1"/>
  <c r="E379" i="115"/>
  <c r="F379" i="115" s="1"/>
  <c r="G379" i="115" s="1"/>
  <c r="I378" i="115"/>
  <c r="K378" i="115" s="1"/>
  <c r="E378" i="115"/>
  <c r="F378" i="115" s="1"/>
  <c r="G378" i="115" s="1"/>
  <c r="I377" i="115"/>
  <c r="K377" i="115" s="1"/>
  <c r="F377" i="115"/>
  <c r="G377" i="115" s="1"/>
  <c r="H377" i="115" s="1"/>
  <c r="E377" i="115"/>
  <c r="I376" i="115"/>
  <c r="K376" i="115" s="1"/>
  <c r="E376" i="115"/>
  <c r="F376" i="115" s="1"/>
  <c r="G376" i="115" s="1"/>
  <c r="I375" i="115"/>
  <c r="K375" i="115" s="1"/>
  <c r="E375" i="115"/>
  <c r="F375" i="115" s="1"/>
  <c r="G375" i="115" s="1"/>
  <c r="I374" i="115"/>
  <c r="K374" i="115" s="1"/>
  <c r="E374" i="115"/>
  <c r="F374" i="115" s="1"/>
  <c r="G374" i="115" s="1"/>
  <c r="H374" i="115" s="1"/>
  <c r="I373" i="115"/>
  <c r="K373" i="115" s="1"/>
  <c r="E373" i="115"/>
  <c r="F373" i="115" s="1"/>
  <c r="G373" i="115" s="1"/>
  <c r="I372" i="115"/>
  <c r="K372" i="115" s="1"/>
  <c r="F372" i="115"/>
  <c r="G372" i="115" s="1"/>
  <c r="H372" i="115" s="1"/>
  <c r="E372" i="115"/>
  <c r="I371" i="115"/>
  <c r="K371" i="115" s="1"/>
  <c r="E371" i="115"/>
  <c r="F371" i="115" s="1"/>
  <c r="G371" i="115" s="1"/>
  <c r="H371" i="115" s="1"/>
  <c r="K370" i="115"/>
  <c r="I370" i="115"/>
  <c r="E370" i="115"/>
  <c r="F370" i="115" s="1"/>
  <c r="G370" i="115" s="1"/>
  <c r="H370" i="115" s="1"/>
  <c r="I369" i="115"/>
  <c r="K369" i="115" s="1"/>
  <c r="F369" i="115"/>
  <c r="G369" i="115" s="1"/>
  <c r="E369" i="115"/>
  <c r="I368" i="115"/>
  <c r="K368" i="115" s="1"/>
  <c r="E368" i="115"/>
  <c r="F368" i="115" s="1"/>
  <c r="G368" i="115" s="1"/>
  <c r="H368" i="115" s="1"/>
  <c r="I367" i="115"/>
  <c r="K367" i="115" s="1"/>
  <c r="E367" i="115"/>
  <c r="F367" i="115" s="1"/>
  <c r="G367" i="115" s="1"/>
  <c r="I366" i="115"/>
  <c r="K366" i="115" s="1"/>
  <c r="E366" i="115"/>
  <c r="F366" i="115" s="1"/>
  <c r="G366" i="115" s="1"/>
  <c r="H366" i="115" s="1"/>
  <c r="I365" i="115"/>
  <c r="K365" i="115" s="1"/>
  <c r="G365" i="115"/>
  <c r="E365" i="115"/>
  <c r="F365" i="115" s="1"/>
  <c r="I364" i="115"/>
  <c r="K364" i="115" s="1"/>
  <c r="F364" i="115"/>
  <c r="G364" i="115" s="1"/>
  <c r="E364" i="115"/>
  <c r="I363" i="115"/>
  <c r="K363" i="115" s="1"/>
  <c r="E363" i="115"/>
  <c r="F363" i="115" s="1"/>
  <c r="G363" i="115" s="1"/>
  <c r="K362" i="115"/>
  <c r="I362" i="115"/>
  <c r="E362" i="115"/>
  <c r="F362" i="115" s="1"/>
  <c r="G362" i="115" s="1"/>
  <c r="I361" i="115"/>
  <c r="K361" i="115" s="1"/>
  <c r="E361" i="115"/>
  <c r="F361" i="115" s="1"/>
  <c r="G361" i="115" s="1"/>
  <c r="H361" i="115" s="1"/>
  <c r="I360" i="115"/>
  <c r="K360" i="115" s="1"/>
  <c r="E360" i="115"/>
  <c r="F360" i="115" s="1"/>
  <c r="G360" i="115" s="1"/>
  <c r="I359" i="115"/>
  <c r="K359" i="115" s="1"/>
  <c r="E359" i="115"/>
  <c r="F359" i="115" s="1"/>
  <c r="G359" i="115" s="1"/>
  <c r="H359" i="115" s="1"/>
  <c r="I358" i="115"/>
  <c r="K358" i="115" s="1"/>
  <c r="F358" i="115"/>
  <c r="G358" i="115" s="1"/>
  <c r="H358" i="115" s="1"/>
  <c r="E358" i="115"/>
  <c r="K357" i="115"/>
  <c r="I357" i="115"/>
  <c r="E357" i="115"/>
  <c r="F357" i="115" s="1"/>
  <c r="G357" i="115" s="1"/>
  <c r="H357" i="115" s="1"/>
  <c r="I356" i="115"/>
  <c r="K356" i="115" s="1"/>
  <c r="E356" i="115"/>
  <c r="F356" i="115" s="1"/>
  <c r="G356" i="115" s="1"/>
  <c r="I355" i="115"/>
  <c r="K355" i="115" s="1"/>
  <c r="E355" i="115"/>
  <c r="F355" i="115" s="1"/>
  <c r="G355" i="115" s="1"/>
  <c r="I354" i="115"/>
  <c r="K354" i="115" s="1"/>
  <c r="E354" i="115"/>
  <c r="F354" i="115" s="1"/>
  <c r="G354" i="115" s="1"/>
  <c r="H354" i="115" s="1"/>
  <c r="I353" i="115"/>
  <c r="K353" i="115" s="1"/>
  <c r="E353" i="115"/>
  <c r="F353" i="115" s="1"/>
  <c r="G353" i="115" s="1"/>
  <c r="I352" i="115"/>
  <c r="K352" i="115" s="1"/>
  <c r="E352" i="115"/>
  <c r="F352" i="115" s="1"/>
  <c r="G352" i="115" s="1"/>
  <c r="I351" i="115"/>
  <c r="K351" i="115" s="1"/>
  <c r="E351" i="115"/>
  <c r="F351" i="115" s="1"/>
  <c r="G351" i="115" s="1"/>
  <c r="I350" i="115"/>
  <c r="K350" i="115" s="1"/>
  <c r="E350" i="115"/>
  <c r="F350" i="115" s="1"/>
  <c r="G350" i="115" s="1"/>
  <c r="H350" i="115" s="1"/>
  <c r="I349" i="115"/>
  <c r="K349" i="115" s="1"/>
  <c r="E349" i="115"/>
  <c r="F349" i="115" s="1"/>
  <c r="G349" i="115" s="1"/>
  <c r="I348" i="115"/>
  <c r="K348" i="115" s="1"/>
  <c r="E348" i="115"/>
  <c r="F348" i="115" s="1"/>
  <c r="G348" i="115" s="1"/>
  <c r="H348" i="115" s="1"/>
  <c r="I347" i="115"/>
  <c r="K347" i="115" s="1"/>
  <c r="E347" i="115"/>
  <c r="F347" i="115" s="1"/>
  <c r="G347" i="115" s="1"/>
  <c r="I346" i="115"/>
  <c r="K346" i="115" s="1"/>
  <c r="E346" i="115"/>
  <c r="F346" i="115" s="1"/>
  <c r="G346" i="115" s="1"/>
  <c r="H346" i="115" s="1"/>
  <c r="I345" i="115"/>
  <c r="K345" i="115" s="1"/>
  <c r="F345" i="115"/>
  <c r="G345" i="115" s="1"/>
  <c r="E345" i="115"/>
  <c r="K344" i="115"/>
  <c r="I344" i="115"/>
  <c r="E344" i="115"/>
  <c r="F344" i="115" s="1"/>
  <c r="G344" i="115" s="1"/>
  <c r="I343" i="115"/>
  <c r="K343" i="115" s="1"/>
  <c r="E343" i="115"/>
  <c r="F343" i="115" s="1"/>
  <c r="G343" i="115" s="1"/>
  <c r="H343" i="115" s="1"/>
  <c r="I342" i="115"/>
  <c r="K342" i="115" s="1"/>
  <c r="E342" i="115"/>
  <c r="F342" i="115" s="1"/>
  <c r="G342" i="115" s="1"/>
  <c r="I341" i="115"/>
  <c r="K341" i="115" s="1"/>
  <c r="E341" i="115"/>
  <c r="F341" i="115" s="1"/>
  <c r="G341" i="115" s="1"/>
  <c r="I340" i="115"/>
  <c r="K340" i="115" s="1"/>
  <c r="E340" i="115"/>
  <c r="F340" i="115" s="1"/>
  <c r="G340" i="115" s="1"/>
  <c r="I339" i="115"/>
  <c r="K339" i="115" s="1"/>
  <c r="E339" i="115"/>
  <c r="F339" i="115" s="1"/>
  <c r="G339" i="115" s="1"/>
  <c r="I338" i="115"/>
  <c r="K338" i="115" s="1"/>
  <c r="E338" i="115"/>
  <c r="F338" i="115" s="1"/>
  <c r="G338" i="115" s="1"/>
  <c r="I337" i="115"/>
  <c r="K337" i="115" s="1"/>
  <c r="E337" i="115"/>
  <c r="F337" i="115" s="1"/>
  <c r="G337" i="115" s="1"/>
  <c r="H337" i="115" s="1"/>
  <c r="I336" i="115"/>
  <c r="K336" i="115" s="1"/>
  <c r="E336" i="115"/>
  <c r="F336" i="115" s="1"/>
  <c r="G336" i="115" s="1"/>
  <c r="I335" i="115"/>
  <c r="K335" i="115" s="1"/>
  <c r="E335" i="115"/>
  <c r="F335" i="115" s="1"/>
  <c r="G335" i="115" s="1"/>
  <c r="H335" i="115" s="1"/>
  <c r="I334" i="115"/>
  <c r="K334" i="115" s="1"/>
  <c r="E334" i="115"/>
  <c r="F334" i="115" s="1"/>
  <c r="G334" i="115" s="1"/>
  <c r="H334" i="115" s="1"/>
  <c r="I333" i="115"/>
  <c r="K333" i="115" s="1"/>
  <c r="E333" i="115"/>
  <c r="F333" i="115" s="1"/>
  <c r="G333" i="115" s="1"/>
  <c r="I332" i="115"/>
  <c r="K332" i="115" s="1"/>
  <c r="E332" i="115"/>
  <c r="F332" i="115" s="1"/>
  <c r="G332" i="115" s="1"/>
  <c r="H332" i="115" s="1"/>
  <c r="I331" i="115"/>
  <c r="K331" i="115" s="1"/>
  <c r="E331" i="115"/>
  <c r="F331" i="115" s="1"/>
  <c r="G331" i="115" s="1"/>
  <c r="I330" i="115"/>
  <c r="K330" i="115" s="1"/>
  <c r="E330" i="115"/>
  <c r="F330" i="115" s="1"/>
  <c r="G330" i="115" s="1"/>
  <c r="H330" i="115" s="1"/>
  <c r="I329" i="115"/>
  <c r="K329" i="115" s="1"/>
  <c r="E329" i="115"/>
  <c r="F329" i="115" s="1"/>
  <c r="G329" i="115" s="1"/>
  <c r="I328" i="115"/>
  <c r="K328" i="115" s="1"/>
  <c r="E328" i="115"/>
  <c r="F328" i="115" s="1"/>
  <c r="G328" i="115" s="1"/>
  <c r="I327" i="115"/>
  <c r="K327" i="115" s="1"/>
  <c r="E327" i="115"/>
  <c r="F327" i="115" s="1"/>
  <c r="G327" i="115" s="1"/>
  <c r="I326" i="115"/>
  <c r="K326" i="115" s="1"/>
  <c r="E326" i="115"/>
  <c r="F326" i="115" s="1"/>
  <c r="G326" i="115" s="1"/>
  <c r="H326" i="115" s="1"/>
  <c r="K325" i="115"/>
  <c r="I325" i="115"/>
  <c r="E325" i="115"/>
  <c r="F325" i="115" s="1"/>
  <c r="G325" i="115" s="1"/>
  <c r="I324" i="115"/>
  <c r="K324" i="115" s="1"/>
  <c r="E324" i="115"/>
  <c r="F324" i="115" s="1"/>
  <c r="G324" i="115" s="1"/>
  <c r="H324" i="115" s="1"/>
  <c r="I323" i="115"/>
  <c r="K323" i="115" s="1"/>
  <c r="E323" i="115"/>
  <c r="F323" i="115" s="1"/>
  <c r="G323" i="115" s="1"/>
  <c r="I322" i="115"/>
  <c r="K322" i="115" s="1"/>
  <c r="E322" i="115"/>
  <c r="F322" i="115" s="1"/>
  <c r="G322" i="115" s="1"/>
  <c r="I321" i="115"/>
  <c r="K321" i="115" s="1"/>
  <c r="E321" i="115"/>
  <c r="F321" i="115" s="1"/>
  <c r="G321" i="115" s="1"/>
  <c r="H321" i="115" s="1"/>
  <c r="I320" i="115"/>
  <c r="K320" i="115" s="1"/>
  <c r="E320" i="115"/>
  <c r="F320" i="115" s="1"/>
  <c r="G320" i="115" s="1"/>
  <c r="I319" i="115"/>
  <c r="K319" i="115" s="1"/>
  <c r="E319" i="115"/>
  <c r="F319" i="115" s="1"/>
  <c r="G319" i="115" s="1"/>
  <c r="H319" i="115" s="1"/>
  <c r="I318" i="115"/>
  <c r="K318" i="115" s="1"/>
  <c r="E318" i="115"/>
  <c r="F318" i="115" s="1"/>
  <c r="G318" i="115" s="1"/>
  <c r="I317" i="115"/>
  <c r="K317" i="115" s="1"/>
  <c r="G317" i="115"/>
  <c r="E317" i="115"/>
  <c r="F317" i="115" s="1"/>
  <c r="K316" i="115"/>
  <c r="I316" i="115"/>
  <c r="E316" i="115"/>
  <c r="F316" i="115" s="1"/>
  <c r="G316" i="115" s="1"/>
  <c r="I315" i="115"/>
  <c r="K315" i="115" s="1"/>
  <c r="E315" i="115"/>
  <c r="F315" i="115" s="1"/>
  <c r="G315" i="115" s="1"/>
  <c r="I314" i="115"/>
  <c r="K314" i="115" s="1"/>
  <c r="E314" i="115"/>
  <c r="F314" i="115" s="1"/>
  <c r="G314" i="115" s="1"/>
  <c r="I313" i="115"/>
  <c r="K313" i="115" s="1"/>
  <c r="E313" i="115"/>
  <c r="F313" i="115" s="1"/>
  <c r="G313" i="115" s="1"/>
  <c r="H313" i="115" s="1"/>
  <c r="K312" i="115"/>
  <c r="I312" i="115"/>
  <c r="F312" i="115"/>
  <c r="G312" i="115" s="1"/>
  <c r="E312" i="115"/>
  <c r="I311" i="115"/>
  <c r="K311" i="115" s="1"/>
  <c r="E311" i="115"/>
  <c r="F311" i="115" s="1"/>
  <c r="G311" i="115" s="1"/>
  <c r="I310" i="115"/>
  <c r="K310" i="115" s="1"/>
  <c r="E310" i="115"/>
  <c r="F310" i="115" s="1"/>
  <c r="G310" i="115" s="1"/>
  <c r="H310" i="115" s="1"/>
  <c r="I309" i="115"/>
  <c r="K309" i="115" s="1"/>
  <c r="E309" i="115"/>
  <c r="F309" i="115" s="1"/>
  <c r="G309" i="115" s="1"/>
  <c r="I308" i="115"/>
  <c r="K308" i="115" s="1"/>
  <c r="E308" i="115"/>
  <c r="F308" i="115" s="1"/>
  <c r="G308" i="115" s="1"/>
  <c r="H308" i="115" s="1"/>
  <c r="I307" i="115"/>
  <c r="K307" i="115" s="1"/>
  <c r="E307" i="115"/>
  <c r="F307" i="115" s="1"/>
  <c r="G307" i="115" s="1"/>
  <c r="I306" i="115"/>
  <c r="K306" i="115" s="1"/>
  <c r="E306" i="115"/>
  <c r="F306" i="115" s="1"/>
  <c r="G306" i="115" s="1"/>
  <c r="H306" i="115" s="1"/>
  <c r="I305" i="115"/>
  <c r="K305" i="115" s="1"/>
  <c r="E305" i="115"/>
  <c r="F305" i="115" s="1"/>
  <c r="G305" i="115" s="1"/>
  <c r="I304" i="115"/>
  <c r="K304" i="115" s="1"/>
  <c r="E304" i="115"/>
  <c r="F304" i="115" s="1"/>
  <c r="G304" i="115" s="1"/>
  <c r="H304" i="115" s="1"/>
  <c r="I303" i="115"/>
  <c r="K303" i="115" s="1"/>
  <c r="E303" i="115"/>
  <c r="F303" i="115" s="1"/>
  <c r="G303" i="115" s="1"/>
  <c r="I302" i="115"/>
  <c r="K302" i="115" s="1"/>
  <c r="E302" i="115"/>
  <c r="F302" i="115" s="1"/>
  <c r="G302" i="115" s="1"/>
  <c r="H302" i="115" s="1"/>
  <c r="K301" i="115"/>
  <c r="I301" i="115"/>
  <c r="E301" i="115"/>
  <c r="F301" i="115" s="1"/>
  <c r="G301" i="115" s="1"/>
  <c r="I300" i="115"/>
  <c r="K300" i="115" s="1"/>
  <c r="F300" i="115"/>
  <c r="G300" i="115" s="1"/>
  <c r="E300" i="115"/>
  <c r="I299" i="115"/>
  <c r="K299" i="115" s="1"/>
  <c r="E299" i="115"/>
  <c r="F299" i="115" s="1"/>
  <c r="G299" i="115" s="1"/>
  <c r="I298" i="115"/>
  <c r="K298" i="115" s="1"/>
  <c r="E298" i="115"/>
  <c r="F298" i="115" s="1"/>
  <c r="G298" i="115" s="1"/>
  <c r="I297" i="115"/>
  <c r="K297" i="115" s="1"/>
  <c r="E297" i="115"/>
  <c r="F297" i="115" s="1"/>
  <c r="G297" i="115" s="1"/>
  <c r="H297" i="115" s="1"/>
  <c r="I296" i="115"/>
  <c r="K296" i="115" s="1"/>
  <c r="E296" i="115"/>
  <c r="F296" i="115" s="1"/>
  <c r="G296" i="115" s="1"/>
  <c r="I295" i="115"/>
  <c r="K295" i="115" s="1"/>
  <c r="E295" i="115"/>
  <c r="F295" i="115" s="1"/>
  <c r="G295" i="115" s="1"/>
  <c r="H295" i="115" s="1"/>
  <c r="I294" i="115"/>
  <c r="K294" i="115" s="1"/>
  <c r="E294" i="115"/>
  <c r="F294" i="115" s="1"/>
  <c r="G294" i="115" s="1"/>
  <c r="H294" i="115" s="1"/>
  <c r="I293" i="115"/>
  <c r="K293" i="115" s="1"/>
  <c r="G293" i="115"/>
  <c r="H293" i="115" s="1"/>
  <c r="E293" i="115"/>
  <c r="F293" i="115" s="1"/>
  <c r="I292" i="115"/>
  <c r="K292" i="115" s="1"/>
  <c r="F292" i="115"/>
  <c r="G292" i="115" s="1"/>
  <c r="E292" i="115"/>
  <c r="I291" i="115"/>
  <c r="K291" i="115" s="1"/>
  <c r="E291" i="115"/>
  <c r="F291" i="115" s="1"/>
  <c r="G291" i="115" s="1"/>
  <c r="K290" i="115"/>
  <c r="I290" i="115"/>
  <c r="E290" i="115"/>
  <c r="F290" i="115" s="1"/>
  <c r="G290" i="115" s="1"/>
  <c r="H290" i="115" s="1"/>
  <c r="I289" i="115"/>
  <c r="K289" i="115" s="1"/>
  <c r="F289" i="115"/>
  <c r="G289" i="115" s="1"/>
  <c r="E289" i="115"/>
  <c r="K288" i="115"/>
  <c r="I288" i="115"/>
  <c r="E288" i="115"/>
  <c r="F288" i="115" s="1"/>
  <c r="G288" i="115" s="1"/>
  <c r="I287" i="115"/>
  <c r="K287" i="115" s="1"/>
  <c r="E287" i="115"/>
  <c r="F287" i="115" s="1"/>
  <c r="G287" i="115" s="1"/>
  <c r="I286" i="115"/>
  <c r="K286" i="115" s="1"/>
  <c r="E286" i="115"/>
  <c r="F286" i="115" s="1"/>
  <c r="G286" i="115" s="1"/>
  <c r="H286" i="115" s="1"/>
  <c r="I285" i="115"/>
  <c r="K285" i="115" s="1"/>
  <c r="E285" i="115"/>
  <c r="F285" i="115" s="1"/>
  <c r="G285" i="115" s="1"/>
  <c r="I284" i="115"/>
  <c r="K284" i="115" s="1"/>
  <c r="E284" i="115"/>
  <c r="F284" i="115" s="1"/>
  <c r="G284" i="115" s="1"/>
  <c r="H284" i="115" s="1"/>
  <c r="I283" i="115"/>
  <c r="K283" i="115" s="1"/>
  <c r="E283" i="115"/>
  <c r="F283" i="115" s="1"/>
  <c r="G283" i="115" s="1"/>
  <c r="I282" i="115"/>
  <c r="K282" i="115" s="1"/>
  <c r="G282" i="115"/>
  <c r="H282" i="115" s="1"/>
  <c r="E282" i="115"/>
  <c r="F282" i="115" s="1"/>
  <c r="I281" i="115"/>
  <c r="K281" i="115" s="1"/>
  <c r="E281" i="115"/>
  <c r="F281" i="115" s="1"/>
  <c r="G281" i="115" s="1"/>
  <c r="I280" i="115"/>
  <c r="K280" i="115" s="1"/>
  <c r="E280" i="115"/>
  <c r="F280" i="115" s="1"/>
  <c r="G280" i="115" s="1"/>
  <c r="K279" i="115"/>
  <c r="I279" i="115"/>
  <c r="G279" i="115"/>
  <c r="H279" i="115" s="1"/>
  <c r="E279" i="115"/>
  <c r="F279" i="115" s="1"/>
  <c r="I278" i="115"/>
  <c r="K278" i="115" s="1"/>
  <c r="E278" i="115"/>
  <c r="F278" i="115" s="1"/>
  <c r="G278" i="115" s="1"/>
  <c r="I277" i="115"/>
  <c r="K277" i="115" s="1"/>
  <c r="E277" i="115"/>
  <c r="F277" i="115" s="1"/>
  <c r="G277" i="115" s="1"/>
  <c r="I276" i="115"/>
  <c r="K276" i="115" s="1"/>
  <c r="F276" i="115"/>
  <c r="G276" i="115" s="1"/>
  <c r="E276" i="115"/>
  <c r="I275" i="115"/>
  <c r="K275" i="115" s="1"/>
  <c r="E275" i="115"/>
  <c r="F275" i="115" s="1"/>
  <c r="G275" i="115" s="1"/>
  <c r="K274" i="115"/>
  <c r="I274" i="115"/>
  <c r="E274" i="115"/>
  <c r="F274" i="115" s="1"/>
  <c r="G274" i="115" s="1"/>
  <c r="I273" i="115"/>
  <c r="K273" i="115" s="1"/>
  <c r="E273" i="115"/>
  <c r="F273" i="115" s="1"/>
  <c r="G273" i="115" s="1"/>
  <c r="H273" i="115" s="1"/>
  <c r="I272" i="115"/>
  <c r="K272" i="115" s="1"/>
  <c r="E272" i="115"/>
  <c r="F272" i="115" s="1"/>
  <c r="G272" i="115" s="1"/>
  <c r="I271" i="115"/>
  <c r="K271" i="115" s="1"/>
  <c r="E271" i="115"/>
  <c r="F271" i="115" s="1"/>
  <c r="G271" i="115" s="1"/>
  <c r="H271" i="115" s="1"/>
  <c r="I270" i="115"/>
  <c r="K270" i="115" s="1"/>
  <c r="F270" i="115"/>
  <c r="G270" i="115" s="1"/>
  <c r="H270" i="115" s="1"/>
  <c r="E270" i="115"/>
  <c r="K269" i="115"/>
  <c r="I269" i="115"/>
  <c r="E269" i="115"/>
  <c r="F269" i="115" s="1"/>
  <c r="G269" i="115" s="1"/>
  <c r="I268" i="115"/>
  <c r="K268" i="115" s="1"/>
  <c r="F268" i="115"/>
  <c r="G268" i="115" s="1"/>
  <c r="H268" i="115" s="1"/>
  <c r="E268" i="115"/>
  <c r="I267" i="115"/>
  <c r="K267" i="115" s="1"/>
  <c r="E267" i="115"/>
  <c r="F267" i="115" s="1"/>
  <c r="G267" i="115" s="1"/>
  <c r="K266" i="115"/>
  <c r="I266" i="115"/>
  <c r="E266" i="115"/>
  <c r="F266" i="115" s="1"/>
  <c r="G266" i="115" s="1"/>
  <c r="I265" i="115"/>
  <c r="K265" i="115" s="1"/>
  <c r="E265" i="115"/>
  <c r="F265" i="115" s="1"/>
  <c r="G265" i="115" s="1"/>
  <c r="I264" i="115"/>
  <c r="K264" i="115" s="1"/>
  <c r="E264" i="115"/>
  <c r="F264" i="115" s="1"/>
  <c r="G264" i="115" s="1"/>
  <c r="K263" i="115"/>
  <c r="I263" i="115"/>
  <c r="E263" i="115"/>
  <c r="F263" i="115" s="1"/>
  <c r="G263" i="115" s="1"/>
  <c r="I262" i="115"/>
  <c r="K262" i="115" s="1"/>
  <c r="E262" i="115"/>
  <c r="F262" i="115" s="1"/>
  <c r="G262" i="115" s="1"/>
  <c r="H262" i="115" s="1"/>
  <c r="I261" i="115"/>
  <c r="K261" i="115" s="1"/>
  <c r="E261" i="115"/>
  <c r="F261" i="115" s="1"/>
  <c r="G261" i="115" s="1"/>
  <c r="I260" i="115"/>
  <c r="K260" i="115" s="1"/>
  <c r="F260" i="115"/>
  <c r="G260" i="115" s="1"/>
  <c r="H260" i="115" s="1"/>
  <c r="E260" i="115"/>
  <c r="I259" i="115"/>
  <c r="K259" i="115" s="1"/>
  <c r="E259" i="115"/>
  <c r="F259" i="115" s="1"/>
  <c r="G259" i="115" s="1"/>
  <c r="K258" i="115"/>
  <c r="I258" i="115"/>
  <c r="E258" i="115"/>
  <c r="F258" i="115" s="1"/>
  <c r="G258" i="115" s="1"/>
  <c r="I257" i="115"/>
  <c r="K257" i="115" s="1"/>
  <c r="G257" i="115"/>
  <c r="H257" i="115" s="1"/>
  <c r="F257" i="115"/>
  <c r="E257" i="115"/>
  <c r="I256" i="115"/>
  <c r="K256" i="115" s="1"/>
  <c r="E256" i="115"/>
  <c r="F256" i="115" s="1"/>
  <c r="G256" i="115" s="1"/>
  <c r="I255" i="115"/>
  <c r="K255" i="115" s="1"/>
  <c r="E255" i="115"/>
  <c r="F255" i="115" s="1"/>
  <c r="G255" i="115" s="1"/>
  <c r="I254" i="115"/>
  <c r="K254" i="115" s="1"/>
  <c r="E254" i="115"/>
  <c r="F254" i="115" s="1"/>
  <c r="G254" i="115" s="1"/>
  <c r="I253" i="115"/>
  <c r="K253" i="115" s="1"/>
  <c r="E253" i="115"/>
  <c r="F253" i="115" s="1"/>
  <c r="G253" i="115" s="1"/>
  <c r="I252" i="115"/>
  <c r="K252" i="115" s="1"/>
  <c r="E252" i="115"/>
  <c r="F252" i="115" s="1"/>
  <c r="G252" i="115" s="1"/>
  <c r="H252" i="115" s="1"/>
  <c r="I251" i="115"/>
  <c r="K251" i="115" s="1"/>
  <c r="E251" i="115"/>
  <c r="F251" i="115" s="1"/>
  <c r="G251" i="115" s="1"/>
  <c r="I250" i="115"/>
  <c r="K250" i="115" s="1"/>
  <c r="E250" i="115"/>
  <c r="F250" i="115" s="1"/>
  <c r="G250" i="115" s="1"/>
  <c r="I249" i="115"/>
  <c r="K249" i="115" s="1"/>
  <c r="F249" i="115"/>
  <c r="G249" i="115" s="1"/>
  <c r="E249" i="115"/>
  <c r="I248" i="115"/>
  <c r="K248" i="115" s="1"/>
  <c r="E248" i="115"/>
  <c r="F248" i="115" s="1"/>
  <c r="G248" i="115" s="1"/>
  <c r="I247" i="115"/>
  <c r="K247" i="115" s="1"/>
  <c r="E247" i="115"/>
  <c r="F247" i="115" s="1"/>
  <c r="G247" i="115" s="1"/>
  <c r="I246" i="115"/>
  <c r="K246" i="115" s="1"/>
  <c r="E246" i="115"/>
  <c r="F246" i="115" s="1"/>
  <c r="G246" i="115" s="1"/>
  <c r="I245" i="115"/>
  <c r="K245" i="115" s="1"/>
  <c r="E245" i="115"/>
  <c r="F245" i="115" s="1"/>
  <c r="G245" i="115" s="1"/>
  <c r="I244" i="115"/>
  <c r="K244" i="115" s="1"/>
  <c r="E244" i="115"/>
  <c r="F244" i="115" s="1"/>
  <c r="G244" i="115" s="1"/>
  <c r="I243" i="115"/>
  <c r="K243" i="115" s="1"/>
  <c r="E243" i="115"/>
  <c r="F243" i="115" s="1"/>
  <c r="G243" i="115" s="1"/>
  <c r="I242" i="115"/>
  <c r="K242" i="115" s="1"/>
  <c r="E242" i="115"/>
  <c r="F242" i="115" s="1"/>
  <c r="G242" i="115" s="1"/>
  <c r="I241" i="115"/>
  <c r="K241" i="115" s="1"/>
  <c r="E241" i="115"/>
  <c r="F241" i="115" s="1"/>
  <c r="G241" i="115" s="1"/>
  <c r="I240" i="115"/>
  <c r="K240" i="115" s="1"/>
  <c r="E240" i="115"/>
  <c r="F240" i="115" s="1"/>
  <c r="G240" i="115" s="1"/>
  <c r="I239" i="115"/>
  <c r="K239" i="115" s="1"/>
  <c r="E239" i="115"/>
  <c r="F239" i="115" s="1"/>
  <c r="G239" i="115" s="1"/>
  <c r="H239" i="115" s="1"/>
  <c r="I238" i="115"/>
  <c r="K238" i="115" s="1"/>
  <c r="E238" i="115"/>
  <c r="F238" i="115" s="1"/>
  <c r="G238" i="115" s="1"/>
  <c r="I237" i="115"/>
  <c r="K237" i="115" s="1"/>
  <c r="E237" i="115"/>
  <c r="F237" i="115" s="1"/>
  <c r="G237" i="115" s="1"/>
  <c r="I236" i="115"/>
  <c r="K236" i="115" s="1"/>
  <c r="E236" i="115"/>
  <c r="F236" i="115" s="1"/>
  <c r="G236" i="115" s="1"/>
  <c r="I235" i="115"/>
  <c r="K235" i="115" s="1"/>
  <c r="E235" i="115"/>
  <c r="F235" i="115" s="1"/>
  <c r="G235" i="115" s="1"/>
  <c r="K234" i="115"/>
  <c r="I234" i="115"/>
  <c r="E234" i="115"/>
  <c r="F234" i="115" s="1"/>
  <c r="G234" i="115" s="1"/>
  <c r="I233" i="115"/>
  <c r="K233" i="115" s="1"/>
  <c r="E233" i="115"/>
  <c r="F233" i="115" s="1"/>
  <c r="G233" i="115" s="1"/>
  <c r="I232" i="115"/>
  <c r="K232" i="115" s="1"/>
  <c r="E232" i="115"/>
  <c r="F232" i="115" s="1"/>
  <c r="G232" i="115" s="1"/>
  <c r="I231" i="115"/>
  <c r="K231" i="115" s="1"/>
  <c r="E231" i="115"/>
  <c r="F231" i="115" s="1"/>
  <c r="G231" i="115" s="1"/>
  <c r="H231" i="115" s="1"/>
  <c r="I230" i="115"/>
  <c r="K230" i="115" s="1"/>
  <c r="E230" i="115"/>
  <c r="F230" i="115" s="1"/>
  <c r="G230" i="115" s="1"/>
  <c r="K229" i="115"/>
  <c r="I229" i="115"/>
  <c r="E229" i="115"/>
  <c r="F229" i="115" s="1"/>
  <c r="G229" i="115" s="1"/>
  <c r="I228" i="115"/>
  <c r="K228" i="115" s="1"/>
  <c r="E228" i="115"/>
  <c r="F228" i="115" s="1"/>
  <c r="G228" i="115" s="1"/>
  <c r="I227" i="115"/>
  <c r="K227" i="115" s="1"/>
  <c r="E227" i="115"/>
  <c r="F227" i="115" s="1"/>
  <c r="G227" i="115" s="1"/>
  <c r="I226" i="115"/>
  <c r="K226" i="115" s="1"/>
  <c r="E226" i="115"/>
  <c r="F226" i="115" s="1"/>
  <c r="G226" i="115" s="1"/>
  <c r="I225" i="115"/>
  <c r="K225" i="115" s="1"/>
  <c r="E225" i="115"/>
  <c r="F225" i="115" s="1"/>
  <c r="G225" i="115" s="1"/>
  <c r="I224" i="115"/>
  <c r="K224" i="115" s="1"/>
  <c r="E224" i="115"/>
  <c r="F224" i="115" s="1"/>
  <c r="G224" i="115" s="1"/>
  <c r="I223" i="115"/>
  <c r="K223" i="115" s="1"/>
  <c r="E223" i="115"/>
  <c r="F223" i="115" s="1"/>
  <c r="G223" i="115" s="1"/>
  <c r="H223" i="115" s="1"/>
  <c r="I222" i="115"/>
  <c r="K222" i="115" s="1"/>
  <c r="E222" i="115"/>
  <c r="F222" i="115" s="1"/>
  <c r="G222" i="115" s="1"/>
  <c r="I221" i="115"/>
  <c r="K221" i="115" s="1"/>
  <c r="E221" i="115"/>
  <c r="F221" i="115" s="1"/>
  <c r="G221" i="115" s="1"/>
  <c r="I220" i="115"/>
  <c r="K220" i="115" s="1"/>
  <c r="E220" i="115"/>
  <c r="F220" i="115" s="1"/>
  <c r="G220" i="115" s="1"/>
  <c r="I219" i="115"/>
  <c r="K219" i="115" s="1"/>
  <c r="E219" i="115"/>
  <c r="F219" i="115" s="1"/>
  <c r="G219" i="115" s="1"/>
  <c r="I218" i="115"/>
  <c r="K218" i="115" s="1"/>
  <c r="E218" i="115"/>
  <c r="F218" i="115" s="1"/>
  <c r="G218" i="115" s="1"/>
  <c r="I217" i="115"/>
  <c r="K217" i="115" s="1"/>
  <c r="E217" i="115"/>
  <c r="F217" i="115" s="1"/>
  <c r="G217" i="115" s="1"/>
  <c r="I216" i="115"/>
  <c r="K216" i="115" s="1"/>
  <c r="E216" i="115"/>
  <c r="F216" i="115" s="1"/>
  <c r="G216" i="115" s="1"/>
  <c r="I215" i="115"/>
  <c r="K215" i="115" s="1"/>
  <c r="E215" i="115"/>
  <c r="F215" i="115" s="1"/>
  <c r="G215" i="115" s="1"/>
  <c r="H215" i="115" s="1"/>
  <c r="I214" i="115"/>
  <c r="K214" i="115" s="1"/>
  <c r="F214" i="115"/>
  <c r="G214" i="115" s="1"/>
  <c r="E214" i="115"/>
  <c r="K213" i="115"/>
  <c r="I213" i="115"/>
  <c r="E213" i="115"/>
  <c r="F213" i="115" s="1"/>
  <c r="G213" i="115" s="1"/>
  <c r="I212" i="115"/>
  <c r="K212" i="115" s="1"/>
  <c r="E212" i="115"/>
  <c r="F212" i="115" s="1"/>
  <c r="G212" i="115" s="1"/>
  <c r="I211" i="115"/>
  <c r="K211" i="115" s="1"/>
  <c r="E211" i="115"/>
  <c r="F211" i="115" s="1"/>
  <c r="G211" i="115" s="1"/>
  <c r="I210" i="115"/>
  <c r="K210" i="115" s="1"/>
  <c r="E210" i="115"/>
  <c r="F210" i="115" s="1"/>
  <c r="G210" i="115" s="1"/>
  <c r="I209" i="115"/>
  <c r="K209" i="115" s="1"/>
  <c r="E209" i="115"/>
  <c r="F209" i="115" s="1"/>
  <c r="G209" i="115" s="1"/>
  <c r="I208" i="115"/>
  <c r="K208" i="115" s="1"/>
  <c r="E208" i="115"/>
  <c r="F208" i="115" s="1"/>
  <c r="G208" i="115" s="1"/>
  <c r="I207" i="115"/>
  <c r="K207" i="115" s="1"/>
  <c r="E207" i="115"/>
  <c r="F207" i="115" s="1"/>
  <c r="G207" i="115" s="1"/>
  <c r="H207" i="115" s="1"/>
  <c r="I206" i="115"/>
  <c r="K206" i="115" s="1"/>
  <c r="E206" i="115"/>
  <c r="F206" i="115" s="1"/>
  <c r="G206" i="115" s="1"/>
  <c r="I205" i="115"/>
  <c r="K205" i="115" s="1"/>
  <c r="E205" i="115"/>
  <c r="F205" i="115" s="1"/>
  <c r="G205" i="115" s="1"/>
  <c r="I204" i="115"/>
  <c r="K204" i="115" s="1"/>
  <c r="E204" i="115"/>
  <c r="F204" i="115" s="1"/>
  <c r="G204" i="115" s="1"/>
  <c r="I203" i="115"/>
  <c r="K203" i="115" s="1"/>
  <c r="E203" i="115"/>
  <c r="F203" i="115" s="1"/>
  <c r="G203" i="115" s="1"/>
  <c r="I202" i="115"/>
  <c r="K202" i="115" s="1"/>
  <c r="E202" i="115"/>
  <c r="F202" i="115" s="1"/>
  <c r="G202" i="115" s="1"/>
  <c r="I201" i="115"/>
  <c r="K201" i="115" s="1"/>
  <c r="F201" i="115"/>
  <c r="G201" i="115" s="1"/>
  <c r="E201" i="115"/>
  <c r="K200" i="115"/>
  <c r="I200" i="115"/>
  <c r="E200" i="115"/>
  <c r="F200" i="115" s="1"/>
  <c r="G200" i="115" s="1"/>
  <c r="I199" i="115"/>
  <c r="K199" i="115" s="1"/>
  <c r="E199" i="115"/>
  <c r="F199" i="115" s="1"/>
  <c r="G199" i="115" s="1"/>
  <c r="H199" i="115" s="1"/>
  <c r="I198" i="115"/>
  <c r="K198" i="115" s="1"/>
  <c r="E198" i="115"/>
  <c r="F198" i="115" s="1"/>
  <c r="G198" i="115" s="1"/>
  <c r="I197" i="115"/>
  <c r="K197" i="115" s="1"/>
  <c r="E197" i="115"/>
  <c r="F197" i="115" s="1"/>
  <c r="G197" i="115" s="1"/>
  <c r="I196" i="115"/>
  <c r="K196" i="115" s="1"/>
  <c r="E196" i="115"/>
  <c r="F196" i="115" s="1"/>
  <c r="G196" i="115" s="1"/>
  <c r="I195" i="115"/>
  <c r="K195" i="115" s="1"/>
  <c r="E195" i="115"/>
  <c r="F195" i="115" s="1"/>
  <c r="G195" i="115" s="1"/>
  <c r="I194" i="115"/>
  <c r="K194" i="115" s="1"/>
  <c r="E194" i="115"/>
  <c r="F194" i="115" s="1"/>
  <c r="G194" i="115" s="1"/>
  <c r="I193" i="115"/>
  <c r="K193" i="115" s="1"/>
  <c r="E193" i="115"/>
  <c r="F193" i="115" s="1"/>
  <c r="G193" i="115" s="1"/>
  <c r="I192" i="115"/>
  <c r="K192" i="115" s="1"/>
  <c r="E192" i="115"/>
  <c r="F192" i="115" s="1"/>
  <c r="G192" i="115" s="1"/>
  <c r="I191" i="115"/>
  <c r="K191" i="115" s="1"/>
  <c r="E191" i="115"/>
  <c r="F191" i="115" s="1"/>
  <c r="G191" i="115" s="1"/>
  <c r="H191" i="115" s="1"/>
  <c r="I190" i="115"/>
  <c r="K190" i="115" s="1"/>
  <c r="E190" i="115"/>
  <c r="F190" i="115" s="1"/>
  <c r="G190" i="115" s="1"/>
  <c r="I189" i="115"/>
  <c r="K189" i="115" s="1"/>
  <c r="E189" i="115"/>
  <c r="F189" i="115" s="1"/>
  <c r="G189" i="115" s="1"/>
  <c r="I188" i="115"/>
  <c r="K188" i="115" s="1"/>
  <c r="E188" i="115"/>
  <c r="F188" i="115" s="1"/>
  <c r="G188" i="115" s="1"/>
  <c r="K187" i="115"/>
  <c r="I187" i="115"/>
  <c r="E187" i="115"/>
  <c r="F187" i="115" s="1"/>
  <c r="G187" i="115" s="1"/>
  <c r="I186" i="115"/>
  <c r="K186" i="115" s="1"/>
  <c r="E186" i="115"/>
  <c r="F186" i="115" s="1"/>
  <c r="G186" i="115" s="1"/>
  <c r="I185" i="115"/>
  <c r="K185" i="115" s="1"/>
  <c r="E185" i="115"/>
  <c r="F185" i="115" s="1"/>
  <c r="G185" i="115" s="1"/>
  <c r="K184" i="115"/>
  <c r="I184" i="115"/>
  <c r="E184" i="115"/>
  <c r="F184" i="115" s="1"/>
  <c r="G184" i="115" s="1"/>
  <c r="I183" i="115"/>
  <c r="K183" i="115" s="1"/>
  <c r="E183" i="115"/>
  <c r="F183" i="115" s="1"/>
  <c r="G183" i="115" s="1"/>
  <c r="H183" i="115" s="1"/>
  <c r="I182" i="115"/>
  <c r="K182" i="115" s="1"/>
  <c r="E182" i="115"/>
  <c r="F182" i="115" s="1"/>
  <c r="G182" i="115" s="1"/>
  <c r="K181" i="115"/>
  <c r="I181" i="115"/>
  <c r="E181" i="115"/>
  <c r="F181" i="115" s="1"/>
  <c r="G181" i="115" s="1"/>
  <c r="I180" i="115"/>
  <c r="K180" i="115" s="1"/>
  <c r="F180" i="115"/>
  <c r="G180" i="115" s="1"/>
  <c r="E180" i="115"/>
  <c r="K179" i="115"/>
  <c r="I179" i="115"/>
  <c r="E179" i="115"/>
  <c r="F179" i="115" s="1"/>
  <c r="G179" i="115" s="1"/>
  <c r="I178" i="115"/>
  <c r="K178" i="115" s="1"/>
  <c r="E178" i="115"/>
  <c r="F178" i="115" s="1"/>
  <c r="G178" i="115" s="1"/>
  <c r="I177" i="115"/>
  <c r="K177" i="115" s="1"/>
  <c r="F177" i="115"/>
  <c r="G177" i="115" s="1"/>
  <c r="E177" i="115"/>
  <c r="I176" i="115"/>
  <c r="K176" i="115" s="1"/>
  <c r="E176" i="115"/>
  <c r="F176" i="115" s="1"/>
  <c r="G176" i="115" s="1"/>
  <c r="I175" i="115"/>
  <c r="K175" i="115" s="1"/>
  <c r="E175" i="115"/>
  <c r="F175" i="115" s="1"/>
  <c r="G175" i="115" s="1"/>
  <c r="H175" i="115" s="1"/>
  <c r="I174" i="115"/>
  <c r="K174" i="115" s="1"/>
  <c r="E174" i="115"/>
  <c r="F174" i="115" s="1"/>
  <c r="G174" i="115" s="1"/>
  <c r="I173" i="115"/>
  <c r="K173" i="115" s="1"/>
  <c r="E173" i="115"/>
  <c r="F173" i="115" s="1"/>
  <c r="G173" i="115" s="1"/>
  <c r="I172" i="115"/>
  <c r="K172" i="115" s="1"/>
  <c r="F172" i="115"/>
  <c r="G172" i="115" s="1"/>
  <c r="E172" i="115"/>
  <c r="I171" i="115"/>
  <c r="K171" i="115" s="1"/>
  <c r="E171" i="115"/>
  <c r="F171" i="115" s="1"/>
  <c r="G171" i="115" s="1"/>
  <c r="I170" i="115"/>
  <c r="K170" i="115" s="1"/>
  <c r="E170" i="115"/>
  <c r="F170" i="115" s="1"/>
  <c r="G170" i="115" s="1"/>
  <c r="I169" i="115"/>
  <c r="K169" i="115" s="1"/>
  <c r="E169" i="115"/>
  <c r="F169" i="115" s="1"/>
  <c r="G169" i="115" s="1"/>
  <c r="I168" i="115"/>
  <c r="K168" i="115" s="1"/>
  <c r="E168" i="115"/>
  <c r="F168" i="115" s="1"/>
  <c r="G168" i="115" s="1"/>
  <c r="I167" i="115"/>
  <c r="K167" i="115" s="1"/>
  <c r="G167" i="115"/>
  <c r="H167" i="115" s="1"/>
  <c r="F167" i="115"/>
  <c r="E167" i="115"/>
  <c r="I166" i="115"/>
  <c r="K166" i="115" s="1"/>
  <c r="E166" i="115"/>
  <c r="F166" i="115" s="1"/>
  <c r="G166" i="115" s="1"/>
  <c r="I165" i="115"/>
  <c r="K165" i="115" s="1"/>
  <c r="E165" i="115"/>
  <c r="F165" i="115" s="1"/>
  <c r="G165" i="115" s="1"/>
  <c r="I164" i="115"/>
  <c r="K164" i="115" s="1"/>
  <c r="E164" i="115"/>
  <c r="F164" i="115" s="1"/>
  <c r="G164" i="115" s="1"/>
  <c r="I163" i="115"/>
  <c r="K163" i="115" s="1"/>
  <c r="E163" i="115"/>
  <c r="F163" i="115" s="1"/>
  <c r="G163" i="115" s="1"/>
  <c r="I162" i="115"/>
  <c r="K162" i="115" s="1"/>
  <c r="E162" i="115"/>
  <c r="F162" i="115" s="1"/>
  <c r="G162" i="115" s="1"/>
  <c r="I161" i="115"/>
  <c r="K161" i="115" s="1"/>
  <c r="F161" i="115"/>
  <c r="G161" i="115" s="1"/>
  <c r="E161" i="115"/>
  <c r="I160" i="115"/>
  <c r="K160" i="115" s="1"/>
  <c r="E160" i="115"/>
  <c r="F160" i="115" s="1"/>
  <c r="G160" i="115" s="1"/>
  <c r="I159" i="115"/>
  <c r="K159" i="115" s="1"/>
  <c r="E159" i="115"/>
  <c r="F159" i="115" s="1"/>
  <c r="G159" i="115" s="1"/>
  <c r="H159" i="115" s="1"/>
  <c r="I158" i="115"/>
  <c r="K158" i="115" s="1"/>
  <c r="E158" i="115"/>
  <c r="F158" i="115" s="1"/>
  <c r="G158" i="115" s="1"/>
  <c r="I157" i="115"/>
  <c r="K157" i="115" s="1"/>
  <c r="E157" i="115"/>
  <c r="F157" i="115" s="1"/>
  <c r="G157" i="115" s="1"/>
  <c r="I156" i="115"/>
  <c r="K156" i="115" s="1"/>
  <c r="E156" i="115"/>
  <c r="F156" i="115" s="1"/>
  <c r="G156" i="115" s="1"/>
  <c r="I155" i="115"/>
  <c r="K155" i="115" s="1"/>
  <c r="E155" i="115"/>
  <c r="F155" i="115" s="1"/>
  <c r="G155" i="115" s="1"/>
  <c r="K154" i="115"/>
  <c r="I154" i="115"/>
  <c r="E154" i="115"/>
  <c r="F154" i="115" s="1"/>
  <c r="G154" i="115" s="1"/>
  <c r="I153" i="115"/>
  <c r="K153" i="115" s="1"/>
  <c r="E153" i="115"/>
  <c r="F153" i="115" s="1"/>
  <c r="G153" i="115" s="1"/>
  <c r="I152" i="115"/>
  <c r="K152" i="115" s="1"/>
  <c r="E152" i="115"/>
  <c r="F152" i="115" s="1"/>
  <c r="G152" i="115" s="1"/>
  <c r="I151" i="115"/>
  <c r="K151" i="115" s="1"/>
  <c r="E151" i="115"/>
  <c r="F151" i="115" s="1"/>
  <c r="G151" i="115" s="1"/>
  <c r="H151" i="115" s="1"/>
  <c r="I150" i="115"/>
  <c r="K150" i="115" s="1"/>
  <c r="E150" i="115"/>
  <c r="F150" i="115" s="1"/>
  <c r="G150" i="115" s="1"/>
  <c r="I149" i="115"/>
  <c r="K149" i="115" s="1"/>
  <c r="E149" i="115"/>
  <c r="F149" i="115" s="1"/>
  <c r="G149" i="115" s="1"/>
  <c r="I148" i="115"/>
  <c r="K148" i="115" s="1"/>
  <c r="E148" i="115"/>
  <c r="F148" i="115" s="1"/>
  <c r="G148" i="115" s="1"/>
  <c r="I147" i="115"/>
  <c r="K147" i="115" s="1"/>
  <c r="E147" i="115"/>
  <c r="F147" i="115" s="1"/>
  <c r="G147" i="115" s="1"/>
  <c r="I146" i="115"/>
  <c r="K146" i="115" s="1"/>
  <c r="E146" i="115"/>
  <c r="F146" i="115" s="1"/>
  <c r="G146" i="115" s="1"/>
  <c r="I145" i="115"/>
  <c r="K145" i="115" s="1"/>
  <c r="E145" i="115"/>
  <c r="F145" i="115" s="1"/>
  <c r="G145" i="115" s="1"/>
  <c r="I144" i="115"/>
  <c r="K144" i="115" s="1"/>
  <c r="E144" i="115"/>
  <c r="F144" i="115" s="1"/>
  <c r="G144" i="115" s="1"/>
  <c r="I143" i="115"/>
  <c r="K143" i="115" s="1"/>
  <c r="E143" i="115"/>
  <c r="F143" i="115" s="1"/>
  <c r="G143" i="115" s="1"/>
  <c r="H143" i="115" s="1"/>
  <c r="I142" i="115"/>
  <c r="K142" i="115" s="1"/>
  <c r="E142" i="115"/>
  <c r="F142" i="115" s="1"/>
  <c r="G142" i="115" s="1"/>
  <c r="K141" i="115"/>
  <c r="I141" i="115"/>
  <c r="E141" i="115"/>
  <c r="F141" i="115" s="1"/>
  <c r="G141" i="115" s="1"/>
  <c r="I140" i="115"/>
  <c r="K140" i="115" s="1"/>
  <c r="E140" i="115"/>
  <c r="F140" i="115" s="1"/>
  <c r="G140" i="115" s="1"/>
  <c r="I139" i="115"/>
  <c r="K139" i="115" s="1"/>
  <c r="E139" i="115"/>
  <c r="F139" i="115" s="1"/>
  <c r="G139" i="115" s="1"/>
  <c r="K138" i="115"/>
  <c r="I138" i="115"/>
  <c r="E138" i="115"/>
  <c r="F138" i="115" s="1"/>
  <c r="G138" i="115" s="1"/>
  <c r="I137" i="115"/>
  <c r="K137" i="115" s="1"/>
  <c r="E137" i="115"/>
  <c r="F137" i="115" s="1"/>
  <c r="G137" i="115" s="1"/>
  <c r="I136" i="115"/>
  <c r="K136" i="115" s="1"/>
  <c r="E136" i="115"/>
  <c r="F136" i="115" s="1"/>
  <c r="G136" i="115" s="1"/>
  <c r="I135" i="115"/>
  <c r="K135" i="115" s="1"/>
  <c r="E135" i="115"/>
  <c r="F135" i="115" s="1"/>
  <c r="G135" i="115" s="1"/>
  <c r="H135" i="115" s="1"/>
  <c r="I134" i="115"/>
  <c r="K134" i="115" s="1"/>
  <c r="F134" i="115"/>
  <c r="G134" i="115" s="1"/>
  <c r="E134" i="115"/>
  <c r="I133" i="115"/>
  <c r="K133" i="115" s="1"/>
  <c r="E133" i="115"/>
  <c r="F133" i="115" s="1"/>
  <c r="G133" i="115" s="1"/>
  <c r="I132" i="115"/>
  <c r="K132" i="115" s="1"/>
  <c r="E132" i="115"/>
  <c r="F132" i="115" s="1"/>
  <c r="G132" i="115" s="1"/>
  <c r="I131" i="115"/>
  <c r="K131" i="115" s="1"/>
  <c r="E131" i="115"/>
  <c r="F131" i="115" s="1"/>
  <c r="G131" i="115" s="1"/>
  <c r="I130" i="115"/>
  <c r="K130" i="115" s="1"/>
  <c r="E130" i="115"/>
  <c r="F130" i="115" s="1"/>
  <c r="G130" i="115" s="1"/>
  <c r="I129" i="115"/>
  <c r="K129" i="115" s="1"/>
  <c r="E129" i="115"/>
  <c r="F129" i="115" s="1"/>
  <c r="G129" i="115" s="1"/>
  <c r="I128" i="115"/>
  <c r="K128" i="115" s="1"/>
  <c r="E128" i="115"/>
  <c r="F128" i="115" s="1"/>
  <c r="G128" i="115" s="1"/>
  <c r="I127" i="115"/>
  <c r="K127" i="115" s="1"/>
  <c r="E127" i="115"/>
  <c r="F127" i="115" s="1"/>
  <c r="G127" i="115" s="1"/>
  <c r="H127" i="115" s="1"/>
  <c r="I126" i="115"/>
  <c r="K126" i="115" s="1"/>
  <c r="E126" i="115"/>
  <c r="F126" i="115" s="1"/>
  <c r="G126" i="115" s="1"/>
  <c r="K125" i="115"/>
  <c r="I125" i="115"/>
  <c r="E125" i="115"/>
  <c r="F125" i="115" s="1"/>
  <c r="G125" i="115" s="1"/>
  <c r="I124" i="115"/>
  <c r="K124" i="115" s="1"/>
  <c r="E124" i="115"/>
  <c r="F124" i="115" s="1"/>
  <c r="G124" i="115" s="1"/>
  <c r="I123" i="115"/>
  <c r="K123" i="115" s="1"/>
  <c r="E123" i="115"/>
  <c r="F123" i="115" s="1"/>
  <c r="G123" i="115" s="1"/>
  <c r="I122" i="115"/>
  <c r="K122" i="115" s="1"/>
  <c r="E122" i="115"/>
  <c r="F122" i="115" s="1"/>
  <c r="G122" i="115" s="1"/>
  <c r="I121" i="115"/>
  <c r="K121" i="115" s="1"/>
  <c r="E121" i="115"/>
  <c r="F121" i="115" s="1"/>
  <c r="G121" i="115" s="1"/>
  <c r="I120" i="115"/>
  <c r="K120" i="115" s="1"/>
  <c r="E120" i="115"/>
  <c r="F120" i="115" s="1"/>
  <c r="G120" i="115" s="1"/>
  <c r="I119" i="115"/>
  <c r="K119" i="115" s="1"/>
  <c r="E119" i="115"/>
  <c r="F119" i="115" s="1"/>
  <c r="G119" i="115" s="1"/>
  <c r="H119" i="115" s="1"/>
  <c r="I118" i="115"/>
  <c r="K118" i="115" s="1"/>
  <c r="F118" i="115"/>
  <c r="G118" i="115" s="1"/>
  <c r="E118" i="115"/>
  <c r="I117" i="115"/>
  <c r="K117" i="115" s="1"/>
  <c r="E117" i="115"/>
  <c r="F117" i="115" s="1"/>
  <c r="G117" i="115" s="1"/>
  <c r="I116" i="115"/>
  <c r="K116" i="115" s="1"/>
  <c r="F116" i="115"/>
  <c r="G116" i="115" s="1"/>
  <c r="E116" i="115"/>
  <c r="I115" i="115"/>
  <c r="K115" i="115" s="1"/>
  <c r="E115" i="115"/>
  <c r="F115" i="115" s="1"/>
  <c r="G115" i="115" s="1"/>
  <c r="I114" i="115"/>
  <c r="K114" i="115" s="1"/>
  <c r="E114" i="115"/>
  <c r="F114" i="115" s="1"/>
  <c r="G114" i="115" s="1"/>
  <c r="I113" i="115"/>
  <c r="K113" i="115" s="1"/>
  <c r="E113" i="115"/>
  <c r="F113" i="115" s="1"/>
  <c r="G113" i="115" s="1"/>
  <c r="I112" i="115"/>
  <c r="K112" i="115" s="1"/>
  <c r="E112" i="115"/>
  <c r="F112" i="115" s="1"/>
  <c r="G112" i="115" s="1"/>
  <c r="I111" i="115"/>
  <c r="K111" i="115" s="1"/>
  <c r="F111" i="115"/>
  <c r="G111" i="115" s="1"/>
  <c r="H111" i="115" s="1"/>
  <c r="E111" i="115"/>
  <c r="I110" i="115"/>
  <c r="K110" i="115" s="1"/>
  <c r="F110" i="115"/>
  <c r="G110" i="115" s="1"/>
  <c r="E110" i="115"/>
  <c r="I109" i="115"/>
  <c r="K109" i="115" s="1"/>
  <c r="E109" i="115"/>
  <c r="F109" i="115" s="1"/>
  <c r="G109" i="115" s="1"/>
  <c r="I108" i="115"/>
  <c r="K108" i="115" s="1"/>
  <c r="E108" i="115"/>
  <c r="F108" i="115" s="1"/>
  <c r="G108" i="115" s="1"/>
  <c r="I107" i="115"/>
  <c r="K107" i="115" s="1"/>
  <c r="E107" i="115"/>
  <c r="F107" i="115" s="1"/>
  <c r="G107" i="115" s="1"/>
  <c r="I106" i="115"/>
  <c r="K106" i="115" s="1"/>
  <c r="E106" i="115"/>
  <c r="F106" i="115" s="1"/>
  <c r="G106" i="115" s="1"/>
  <c r="I105" i="115"/>
  <c r="K105" i="115" s="1"/>
  <c r="E105" i="115"/>
  <c r="F105" i="115" s="1"/>
  <c r="G105" i="115" s="1"/>
  <c r="K104" i="115"/>
  <c r="I104" i="115"/>
  <c r="E104" i="115"/>
  <c r="F104" i="115" s="1"/>
  <c r="G104" i="115" s="1"/>
  <c r="I103" i="115"/>
  <c r="K103" i="115" s="1"/>
  <c r="E103" i="115"/>
  <c r="F103" i="115" s="1"/>
  <c r="G103" i="115" s="1"/>
  <c r="H103" i="115" s="1"/>
  <c r="I102" i="115"/>
  <c r="K102" i="115" s="1"/>
  <c r="E102" i="115"/>
  <c r="F102" i="115" s="1"/>
  <c r="G102" i="115" s="1"/>
  <c r="K101" i="115"/>
  <c r="I101" i="115"/>
  <c r="E101" i="115"/>
  <c r="F101" i="115" s="1"/>
  <c r="G101" i="115" s="1"/>
  <c r="I100" i="115"/>
  <c r="K100" i="115" s="1"/>
  <c r="E100" i="115"/>
  <c r="F100" i="115" s="1"/>
  <c r="G100" i="115" s="1"/>
  <c r="I99" i="115"/>
  <c r="K99" i="115" s="1"/>
  <c r="E99" i="115"/>
  <c r="F99" i="115" s="1"/>
  <c r="G99" i="115" s="1"/>
  <c r="I98" i="115"/>
  <c r="K98" i="115" s="1"/>
  <c r="E98" i="115"/>
  <c r="F98" i="115" s="1"/>
  <c r="G98" i="115" s="1"/>
  <c r="I97" i="115"/>
  <c r="K97" i="115" s="1"/>
  <c r="F97" i="115"/>
  <c r="G97" i="115" s="1"/>
  <c r="E97" i="115"/>
  <c r="I96" i="115"/>
  <c r="K96" i="115" s="1"/>
  <c r="E96" i="115"/>
  <c r="F96" i="115" s="1"/>
  <c r="G96" i="115" s="1"/>
  <c r="I95" i="115"/>
  <c r="K95" i="115" s="1"/>
  <c r="E95" i="115"/>
  <c r="F95" i="115" s="1"/>
  <c r="G95" i="115" s="1"/>
  <c r="H95" i="115" s="1"/>
  <c r="I94" i="115"/>
  <c r="K94" i="115" s="1"/>
  <c r="E94" i="115"/>
  <c r="F94" i="115" s="1"/>
  <c r="G94" i="115" s="1"/>
  <c r="I93" i="115"/>
  <c r="K93" i="115" s="1"/>
  <c r="E93" i="115"/>
  <c r="F93" i="115" s="1"/>
  <c r="G93" i="115" s="1"/>
  <c r="I92" i="115"/>
  <c r="K92" i="115" s="1"/>
  <c r="E92" i="115"/>
  <c r="F92" i="115" s="1"/>
  <c r="G92" i="115" s="1"/>
  <c r="I91" i="115"/>
  <c r="K91" i="115" s="1"/>
  <c r="E91" i="115"/>
  <c r="F91" i="115" s="1"/>
  <c r="G91" i="115" s="1"/>
  <c r="K90" i="115"/>
  <c r="I90" i="115"/>
  <c r="E90" i="115"/>
  <c r="F90" i="115" s="1"/>
  <c r="G90" i="115" s="1"/>
  <c r="I89" i="115"/>
  <c r="K89" i="115" s="1"/>
  <c r="F89" i="115"/>
  <c r="G89" i="115" s="1"/>
  <c r="E89" i="115"/>
  <c r="K88" i="115"/>
  <c r="I88" i="115"/>
  <c r="E88" i="115"/>
  <c r="F88" i="115" s="1"/>
  <c r="G88" i="115" s="1"/>
  <c r="I87" i="115"/>
  <c r="K87" i="115" s="1"/>
  <c r="E87" i="115"/>
  <c r="F87" i="115" s="1"/>
  <c r="G87" i="115" s="1"/>
  <c r="H87" i="115" s="1"/>
  <c r="I86" i="115"/>
  <c r="K86" i="115" s="1"/>
  <c r="E86" i="115"/>
  <c r="F86" i="115" s="1"/>
  <c r="G86" i="115" s="1"/>
  <c r="K85" i="115"/>
  <c r="I85" i="115"/>
  <c r="E85" i="115"/>
  <c r="F85" i="115" s="1"/>
  <c r="G85" i="115" s="1"/>
  <c r="I84" i="115"/>
  <c r="K84" i="115" s="1"/>
  <c r="F84" i="115"/>
  <c r="G84" i="115" s="1"/>
  <c r="E84" i="115"/>
  <c r="K83" i="115"/>
  <c r="I83" i="115"/>
  <c r="E83" i="115"/>
  <c r="F83" i="115" s="1"/>
  <c r="G83" i="115" s="1"/>
  <c r="I82" i="115"/>
  <c r="K82" i="115" s="1"/>
  <c r="E82" i="115"/>
  <c r="F82" i="115" s="1"/>
  <c r="G82" i="115" s="1"/>
  <c r="I81" i="115"/>
  <c r="K81" i="115" s="1"/>
  <c r="E81" i="115"/>
  <c r="F81" i="115" s="1"/>
  <c r="G81" i="115" s="1"/>
  <c r="I80" i="115"/>
  <c r="K80" i="115" s="1"/>
  <c r="E80" i="115"/>
  <c r="F80" i="115" s="1"/>
  <c r="G80" i="115" s="1"/>
  <c r="I79" i="115"/>
  <c r="K79" i="115" s="1"/>
  <c r="G79" i="115"/>
  <c r="H79" i="115" s="1"/>
  <c r="F79" i="115"/>
  <c r="E79" i="115"/>
  <c r="I78" i="115"/>
  <c r="K78" i="115" s="1"/>
  <c r="E78" i="115"/>
  <c r="F78" i="115" s="1"/>
  <c r="G78" i="115" s="1"/>
  <c r="I77" i="115"/>
  <c r="K77" i="115" s="1"/>
  <c r="E77" i="115"/>
  <c r="F77" i="115" s="1"/>
  <c r="G77" i="115" s="1"/>
  <c r="I76" i="115"/>
  <c r="K76" i="115" s="1"/>
  <c r="E76" i="115"/>
  <c r="F76" i="115" s="1"/>
  <c r="G76" i="115" s="1"/>
  <c r="I75" i="115"/>
  <c r="K75" i="115" s="1"/>
  <c r="E75" i="115"/>
  <c r="F75" i="115" s="1"/>
  <c r="G75" i="115" s="1"/>
  <c r="I74" i="115"/>
  <c r="K74" i="115" s="1"/>
  <c r="E74" i="115"/>
  <c r="F74" i="115" s="1"/>
  <c r="G74" i="115" s="1"/>
  <c r="I73" i="115"/>
  <c r="K73" i="115" s="1"/>
  <c r="E73" i="115"/>
  <c r="F73" i="115" s="1"/>
  <c r="G73" i="115" s="1"/>
  <c r="K72" i="115"/>
  <c r="I72" i="115"/>
  <c r="E72" i="115"/>
  <c r="F72" i="115" s="1"/>
  <c r="G72" i="115" s="1"/>
  <c r="I71" i="115"/>
  <c r="K71" i="115" s="1"/>
  <c r="E71" i="115"/>
  <c r="F71" i="115" s="1"/>
  <c r="G71" i="115" s="1"/>
  <c r="H71" i="115" s="1"/>
  <c r="I70" i="115"/>
  <c r="K70" i="115" s="1"/>
  <c r="F70" i="115"/>
  <c r="G70" i="115" s="1"/>
  <c r="E70" i="115"/>
  <c r="I69" i="115"/>
  <c r="K69" i="115" s="1"/>
  <c r="E69" i="115"/>
  <c r="F69" i="115" s="1"/>
  <c r="G69" i="115" s="1"/>
  <c r="I68" i="115"/>
  <c r="K68" i="115" s="1"/>
  <c r="E68" i="115"/>
  <c r="F68" i="115" s="1"/>
  <c r="G68" i="115" s="1"/>
  <c r="I67" i="115"/>
  <c r="K67" i="115" s="1"/>
  <c r="E67" i="115"/>
  <c r="F67" i="115" s="1"/>
  <c r="G67" i="115" s="1"/>
  <c r="K66" i="115"/>
  <c r="I66" i="115"/>
  <c r="E66" i="115"/>
  <c r="F66" i="115" s="1"/>
  <c r="G66" i="115" s="1"/>
  <c r="I65" i="115"/>
  <c r="K65" i="115" s="1"/>
  <c r="E65" i="115"/>
  <c r="F65" i="115" s="1"/>
  <c r="G65" i="115" s="1"/>
  <c r="I64" i="115"/>
  <c r="K64" i="115" s="1"/>
  <c r="E64" i="115"/>
  <c r="F64" i="115" s="1"/>
  <c r="G64" i="115" s="1"/>
  <c r="I63" i="115"/>
  <c r="K63" i="115" s="1"/>
  <c r="E63" i="115"/>
  <c r="F63" i="115" s="1"/>
  <c r="G63" i="115" s="1"/>
  <c r="H63" i="115" s="1"/>
  <c r="I62" i="115"/>
  <c r="K62" i="115" s="1"/>
  <c r="E62" i="115"/>
  <c r="F62" i="115" s="1"/>
  <c r="G62" i="115" s="1"/>
  <c r="I61" i="115"/>
  <c r="K61" i="115" s="1"/>
  <c r="E61" i="115"/>
  <c r="F61" i="115" s="1"/>
  <c r="G61" i="115" s="1"/>
  <c r="I60" i="115"/>
  <c r="K60" i="115" s="1"/>
  <c r="E60" i="115"/>
  <c r="F60" i="115" s="1"/>
  <c r="G60" i="115" s="1"/>
  <c r="K59" i="115"/>
  <c r="I59" i="115"/>
  <c r="E59" i="115"/>
  <c r="F59" i="115" s="1"/>
  <c r="G59" i="115" s="1"/>
  <c r="I58" i="115"/>
  <c r="K58" i="115" s="1"/>
  <c r="E58" i="115"/>
  <c r="F58" i="115" s="1"/>
  <c r="G58" i="115" s="1"/>
  <c r="I57" i="115"/>
  <c r="K57" i="115" s="1"/>
  <c r="E57" i="115"/>
  <c r="F57" i="115" s="1"/>
  <c r="G57" i="115" s="1"/>
  <c r="I56" i="115"/>
  <c r="K56" i="115" s="1"/>
  <c r="E56" i="115"/>
  <c r="F56" i="115" s="1"/>
  <c r="G56" i="115" s="1"/>
  <c r="I55" i="115"/>
  <c r="K55" i="115" s="1"/>
  <c r="E55" i="115"/>
  <c r="F55" i="115" s="1"/>
  <c r="G55" i="115" s="1"/>
  <c r="H55" i="115" s="1"/>
  <c r="I54" i="115"/>
  <c r="K54" i="115" s="1"/>
  <c r="E54" i="115"/>
  <c r="F54" i="115" s="1"/>
  <c r="G54" i="115" s="1"/>
  <c r="K53" i="115"/>
  <c r="I53" i="115"/>
  <c r="E53" i="115"/>
  <c r="F53" i="115" s="1"/>
  <c r="G53" i="115" s="1"/>
  <c r="I52" i="115"/>
  <c r="K52" i="115" s="1"/>
  <c r="E52" i="115"/>
  <c r="F52" i="115" s="1"/>
  <c r="G52" i="115" s="1"/>
  <c r="K51" i="115"/>
  <c r="I51" i="115"/>
  <c r="E51" i="115"/>
  <c r="F51" i="115" s="1"/>
  <c r="G51" i="115" s="1"/>
  <c r="I50" i="115"/>
  <c r="K50" i="115" s="1"/>
  <c r="E50" i="115"/>
  <c r="F50" i="115" s="1"/>
  <c r="G50" i="115" s="1"/>
  <c r="I49" i="115"/>
  <c r="K49" i="115" s="1"/>
  <c r="E49" i="115"/>
  <c r="F49" i="115" s="1"/>
  <c r="G49" i="115" s="1"/>
  <c r="I48" i="115"/>
  <c r="K48" i="115" s="1"/>
  <c r="E48" i="115"/>
  <c r="F48" i="115" s="1"/>
  <c r="G48" i="115" s="1"/>
  <c r="I47" i="115"/>
  <c r="K47" i="115" s="1"/>
  <c r="F47" i="115"/>
  <c r="G47" i="115" s="1"/>
  <c r="H47" i="115" s="1"/>
  <c r="E47" i="115"/>
  <c r="I46" i="115"/>
  <c r="K46" i="115" s="1"/>
  <c r="E46" i="115"/>
  <c r="F46" i="115" s="1"/>
  <c r="G46" i="115" s="1"/>
  <c r="I45" i="115"/>
  <c r="K45" i="115" s="1"/>
  <c r="E45" i="115"/>
  <c r="F45" i="115" s="1"/>
  <c r="G45" i="115" s="1"/>
  <c r="I44" i="115"/>
  <c r="K44" i="115" s="1"/>
  <c r="F44" i="115"/>
  <c r="G44" i="115" s="1"/>
  <c r="E44" i="115"/>
  <c r="K43" i="115"/>
  <c r="I43" i="115"/>
  <c r="E43" i="115"/>
  <c r="F43" i="115" s="1"/>
  <c r="G43" i="115" s="1"/>
  <c r="K42" i="115"/>
  <c r="I42" i="115"/>
  <c r="E42" i="115"/>
  <c r="F42" i="115" s="1"/>
  <c r="G42" i="115" s="1"/>
  <c r="I41" i="115"/>
  <c r="K41" i="115" s="1"/>
  <c r="E41" i="115"/>
  <c r="F41" i="115" s="1"/>
  <c r="G41" i="115" s="1"/>
  <c r="I40" i="115"/>
  <c r="K40" i="115" s="1"/>
  <c r="E40" i="115"/>
  <c r="F40" i="115" s="1"/>
  <c r="G40" i="115" s="1"/>
  <c r="I39" i="115"/>
  <c r="K39" i="115" s="1"/>
  <c r="E39" i="115"/>
  <c r="F39" i="115" s="1"/>
  <c r="G39" i="115" s="1"/>
  <c r="H39" i="115" s="1"/>
  <c r="I38" i="115"/>
  <c r="K38" i="115" s="1"/>
  <c r="F38" i="115"/>
  <c r="G38" i="115" s="1"/>
  <c r="E38" i="115"/>
  <c r="I37" i="115"/>
  <c r="K37" i="115" s="1"/>
  <c r="E37" i="115"/>
  <c r="F37" i="115" s="1"/>
  <c r="G37" i="115" s="1"/>
  <c r="I36" i="115"/>
  <c r="K36" i="115" s="1"/>
  <c r="F36" i="115"/>
  <c r="G36" i="115" s="1"/>
  <c r="E36" i="115"/>
  <c r="I35" i="115"/>
  <c r="K35" i="115" s="1"/>
  <c r="E35" i="115"/>
  <c r="F35" i="115" s="1"/>
  <c r="G35" i="115" s="1"/>
  <c r="I34" i="115"/>
  <c r="K34" i="115" s="1"/>
  <c r="E34" i="115"/>
  <c r="F34" i="115" s="1"/>
  <c r="G34" i="115" s="1"/>
  <c r="I33" i="115"/>
  <c r="K33" i="115" s="1"/>
  <c r="E33" i="115"/>
  <c r="F33" i="115" s="1"/>
  <c r="G33" i="115" s="1"/>
  <c r="I32" i="115"/>
  <c r="K32" i="115" s="1"/>
  <c r="E32" i="115"/>
  <c r="F32" i="115" s="1"/>
  <c r="G32" i="115" s="1"/>
  <c r="I31" i="115"/>
  <c r="K31" i="115" s="1"/>
  <c r="F31" i="115"/>
  <c r="G31" i="115" s="1"/>
  <c r="H31" i="115" s="1"/>
  <c r="E31" i="115"/>
  <c r="I30" i="115"/>
  <c r="K30" i="115" s="1"/>
  <c r="E30" i="115"/>
  <c r="F30" i="115" s="1"/>
  <c r="G30" i="115" s="1"/>
  <c r="I29" i="115"/>
  <c r="K29" i="115" s="1"/>
  <c r="E29" i="115"/>
  <c r="F29" i="115" s="1"/>
  <c r="G29" i="115" s="1"/>
  <c r="I28" i="115"/>
  <c r="K28" i="115" s="1"/>
  <c r="E28" i="115"/>
  <c r="F28" i="115" s="1"/>
  <c r="G28" i="115" s="1"/>
  <c r="I27" i="115"/>
  <c r="K27" i="115" s="1"/>
  <c r="E27" i="115"/>
  <c r="F27" i="115" s="1"/>
  <c r="G27" i="115" s="1"/>
  <c r="I26" i="115"/>
  <c r="K26" i="115" s="1"/>
  <c r="E26" i="115"/>
  <c r="F26" i="115" s="1"/>
  <c r="G26" i="115" s="1"/>
  <c r="I25" i="115"/>
  <c r="K25" i="115" s="1"/>
  <c r="E25" i="115"/>
  <c r="F25" i="115" s="1"/>
  <c r="G25" i="115" s="1"/>
  <c r="K24" i="115"/>
  <c r="I24" i="115"/>
  <c r="E24" i="115"/>
  <c r="F24" i="115" s="1"/>
  <c r="G24" i="115" s="1"/>
  <c r="I23" i="115"/>
  <c r="K23" i="115" s="1"/>
  <c r="F23" i="115"/>
  <c r="G23" i="115" s="1"/>
  <c r="H23" i="115" s="1"/>
  <c r="E23" i="115"/>
  <c r="I22" i="115"/>
  <c r="K22" i="115" s="1"/>
  <c r="E22" i="115"/>
  <c r="F22" i="115" s="1"/>
  <c r="G22" i="115" s="1"/>
  <c r="I21" i="115"/>
  <c r="K21" i="115" s="1"/>
  <c r="E21" i="115"/>
  <c r="F21" i="115" s="1"/>
  <c r="G21" i="115" s="1"/>
  <c r="I20" i="115"/>
  <c r="K20" i="115" s="1"/>
  <c r="E20" i="115"/>
  <c r="F20" i="115" s="1"/>
  <c r="G20" i="115" s="1"/>
  <c r="I19" i="115"/>
  <c r="K19" i="115" s="1"/>
  <c r="E19" i="115"/>
  <c r="F19" i="115" s="1"/>
  <c r="G19" i="115" s="1"/>
  <c r="K18" i="115"/>
  <c r="I18" i="115"/>
  <c r="E18" i="115"/>
  <c r="F18" i="115" s="1"/>
  <c r="G18" i="115" s="1"/>
  <c r="I17" i="115"/>
  <c r="K17" i="115" s="1"/>
  <c r="E17" i="115"/>
  <c r="F17" i="115" s="1"/>
  <c r="G17" i="115" s="1"/>
  <c r="I16" i="115"/>
  <c r="K16" i="115" s="1"/>
  <c r="E16" i="115"/>
  <c r="F16" i="115" s="1"/>
  <c r="G16" i="115" s="1"/>
  <c r="I15" i="115"/>
  <c r="K15" i="115" s="1"/>
  <c r="E15" i="115"/>
  <c r="F15" i="115" s="1"/>
  <c r="G15" i="115" s="1"/>
  <c r="H15" i="115" s="1"/>
  <c r="I14" i="115"/>
  <c r="K14" i="115" s="1"/>
  <c r="E14" i="115"/>
  <c r="F14" i="115" s="1"/>
  <c r="G14" i="115" s="1"/>
  <c r="I13" i="115"/>
  <c r="K13" i="115" s="1"/>
  <c r="E13" i="115"/>
  <c r="F13" i="115" s="1"/>
  <c r="G13" i="115" s="1"/>
  <c r="I12" i="115"/>
  <c r="K12" i="115" s="1"/>
  <c r="E12" i="115"/>
  <c r="F12" i="115" s="1"/>
  <c r="G12" i="115" s="1"/>
  <c r="I11" i="115"/>
  <c r="K11" i="115" s="1"/>
  <c r="E11" i="115"/>
  <c r="F11" i="115" s="1"/>
  <c r="G11" i="115" s="1"/>
  <c r="I10" i="115"/>
  <c r="K10" i="115" s="1"/>
  <c r="E10" i="115"/>
  <c r="F10" i="115" s="1"/>
  <c r="G10" i="115" s="1"/>
  <c r="I9" i="115"/>
  <c r="K9" i="115" s="1"/>
  <c r="E9" i="115"/>
  <c r="F9" i="115" s="1"/>
  <c r="G9" i="115" s="1"/>
  <c r="I8" i="115"/>
  <c r="K8" i="115" s="1"/>
  <c r="E8" i="115"/>
  <c r="F8" i="115" s="1"/>
  <c r="G8" i="115" s="1"/>
  <c r="I7" i="115"/>
  <c r="K7" i="115" s="1"/>
  <c r="E7" i="115"/>
  <c r="F7" i="115" s="1"/>
  <c r="G7" i="115" s="1"/>
  <c r="H7" i="115" s="1"/>
  <c r="I6" i="115"/>
  <c r="K6" i="115" s="1"/>
  <c r="E6" i="115"/>
  <c r="F6" i="115" s="1"/>
  <c r="G6" i="115" s="1"/>
  <c r="K5" i="115"/>
  <c r="I5" i="115"/>
  <c r="E5" i="115"/>
  <c r="F5" i="115" s="1"/>
  <c r="G5" i="115" s="1"/>
  <c r="I4" i="115"/>
  <c r="K4" i="115" s="1"/>
  <c r="E4" i="115"/>
  <c r="F4" i="115" s="1"/>
  <c r="G4" i="115" s="1"/>
  <c r="I3" i="115"/>
  <c r="K3" i="115" s="1"/>
  <c r="E3" i="115"/>
  <c r="F3" i="115" s="1"/>
  <c r="G3" i="115" s="1"/>
  <c r="I2" i="115"/>
  <c r="K2" i="115" s="1"/>
  <c r="E2" i="115"/>
  <c r="F2" i="115" s="1"/>
  <c r="G2" i="115" s="1"/>
  <c r="I124" i="201"/>
  <c r="H124" i="201"/>
  <c r="G124" i="201"/>
  <c r="F124" i="201"/>
  <c r="E124" i="201"/>
  <c r="I123" i="201"/>
  <c r="H123" i="201"/>
  <c r="G123" i="201"/>
  <c r="F123" i="201"/>
  <c r="E123" i="201"/>
  <c r="I122" i="201"/>
  <c r="H122" i="201"/>
  <c r="G122" i="201"/>
  <c r="F122" i="201"/>
  <c r="E122" i="201"/>
  <c r="I121" i="201"/>
  <c r="H121" i="201"/>
  <c r="G121" i="201"/>
  <c r="F121" i="201"/>
  <c r="E121" i="201"/>
  <c r="I120" i="201"/>
  <c r="H120" i="201"/>
  <c r="G120" i="201"/>
  <c r="F120" i="201"/>
  <c r="E120" i="201"/>
  <c r="I119" i="201"/>
  <c r="H119" i="201"/>
  <c r="G119" i="201"/>
  <c r="F119" i="201"/>
  <c r="E119" i="201"/>
  <c r="I118" i="201"/>
  <c r="H118" i="201"/>
  <c r="G118" i="201"/>
  <c r="F118" i="201"/>
  <c r="E118" i="201"/>
  <c r="I117" i="201"/>
  <c r="H117" i="201"/>
  <c r="G117" i="201"/>
  <c r="F117" i="201"/>
  <c r="E117" i="201"/>
  <c r="I116" i="201"/>
  <c r="H116" i="201"/>
  <c r="G116" i="201"/>
  <c r="F116" i="201"/>
  <c r="E116" i="201"/>
  <c r="I115" i="201"/>
  <c r="H115" i="201"/>
  <c r="G115" i="201"/>
  <c r="F115" i="201"/>
  <c r="E115" i="201"/>
  <c r="I114" i="201"/>
  <c r="H114" i="201"/>
  <c r="G114" i="201"/>
  <c r="F114" i="201"/>
  <c r="E114" i="201"/>
  <c r="I113" i="201"/>
  <c r="H113" i="201"/>
  <c r="G113" i="201"/>
  <c r="F113" i="201"/>
  <c r="E113" i="201"/>
  <c r="I112" i="201"/>
  <c r="H112" i="201"/>
  <c r="G112" i="201"/>
  <c r="F112" i="201"/>
  <c r="E112" i="201"/>
  <c r="I111" i="201"/>
  <c r="H111" i="201"/>
  <c r="G111" i="201"/>
  <c r="F111" i="201"/>
  <c r="E111" i="201"/>
  <c r="I110" i="201"/>
  <c r="H110" i="201"/>
  <c r="G110" i="201"/>
  <c r="F110" i="201"/>
  <c r="E110" i="201"/>
  <c r="I109" i="201"/>
  <c r="H109" i="201"/>
  <c r="G109" i="201"/>
  <c r="F109" i="201"/>
  <c r="E109" i="201"/>
  <c r="I108" i="201"/>
  <c r="H108" i="201"/>
  <c r="G108" i="201"/>
  <c r="F108" i="201"/>
  <c r="E108" i="201"/>
  <c r="I107" i="201"/>
  <c r="H107" i="201"/>
  <c r="G107" i="201"/>
  <c r="F107" i="201"/>
  <c r="E107" i="201"/>
  <c r="I106" i="201"/>
  <c r="H106" i="201"/>
  <c r="G106" i="201"/>
  <c r="F106" i="201"/>
  <c r="E106" i="201"/>
  <c r="I105" i="201"/>
  <c r="H105" i="201"/>
  <c r="G105" i="201"/>
  <c r="F105" i="201"/>
  <c r="E105" i="201"/>
  <c r="I104" i="201"/>
  <c r="H104" i="201"/>
  <c r="G104" i="201"/>
  <c r="F104" i="201"/>
  <c r="E104" i="201"/>
  <c r="I103" i="201"/>
  <c r="H103" i="201"/>
  <c r="G103" i="201"/>
  <c r="F103" i="201"/>
  <c r="E103" i="201"/>
  <c r="I102" i="201"/>
  <c r="H102" i="201"/>
  <c r="G102" i="201"/>
  <c r="F102" i="201"/>
  <c r="E102" i="201"/>
  <c r="I101" i="201"/>
  <c r="H101" i="201"/>
  <c r="G101" i="201"/>
  <c r="F101" i="201"/>
  <c r="E101" i="201"/>
  <c r="I100" i="201"/>
  <c r="H100" i="201"/>
  <c r="G100" i="201"/>
  <c r="F100" i="201"/>
  <c r="E100" i="201"/>
  <c r="I99" i="201"/>
  <c r="H99" i="201"/>
  <c r="G99" i="201"/>
  <c r="F99" i="201"/>
  <c r="E99" i="201"/>
  <c r="I98" i="201"/>
  <c r="H98" i="201"/>
  <c r="G98" i="201"/>
  <c r="F98" i="201"/>
  <c r="E98" i="201"/>
  <c r="I97" i="201"/>
  <c r="H97" i="201"/>
  <c r="G97" i="201"/>
  <c r="F97" i="201"/>
  <c r="E97" i="201"/>
  <c r="I96" i="201"/>
  <c r="H96" i="201"/>
  <c r="G96" i="201"/>
  <c r="F96" i="201"/>
  <c r="E96" i="201"/>
  <c r="I95" i="201"/>
  <c r="H95" i="201"/>
  <c r="G95" i="201"/>
  <c r="F95" i="201"/>
  <c r="E95" i="201"/>
  <c r="I94" i="201"/>
  <c r="H94" i="201"/>
  <c r="G94" i="201"/>
  <c r="F94" i="201"/>
  <c r="E94" i="201"/>
  <c r="I93" i="201"/>
  <c r="H93" i="201"/>
  <c r="G93" i="201"/>
  <c r="F93" i="201"/>
  <c r="E93" i="201"/>
  <c r="I92" i="201"/>
  <c r="H92" i="201"/>
  <c r="G92" i="201"/>
  <c r="F92" i="201"/>
  <c r="E92" i="201"/>
  <c r="I91" i="201"/>
  <c r="H91" i="201"/>
  <c r="G91" i="201"/>
  <c r="F91" i="201"/>
  <c r="E91" i="201"/>
  <c r="I90" i="201"/>
  <c r="H90" i="201"/>
  <c r="G90" i="201"/>
  <c r="F90" i="201"/>
  <c r="E90" i="201"/>
  <c r="I89" i="201"/>
  <c r="H89" i="201"/>
  <c r="G89" i="201"/>
  <c r="F89" i="201"/>
  <c r="E89" i="201"/>
  <c r="I87" i="201"/>
  <c r="H87" i="201"/>
  <c r="G87" i="201"/>
  <c r="F87" i="201"/>
  <c r="E87" i="201"/>
  <c r="I86" i="201"/>
  <c r="H86" i="201"/>
  <c r="G86" i="201"/>
  <c r="F86" i="201"/>
  <c r="E86" i="201"/>
  <c r="I85" i="201"/>
  <c r="H85" i="201"/>
  <c r="G85" i="201"/>
  <c r="F85" i="201"/>
  <c r="E85" i="201"/>
  <c r="I84" i="201"/>
  <c r="H84" i="201"/>
  <c r="G84" i="201"/>
  <c r="F84" i="201"/>
  <c r="E84" i="201"/>
  <c r="I83" i="201"/>
  <c r="H83" i="201"/>
  <c r="G83" i="201"/>
  <c r="F83" i="201"/>
  <c r="E83" i="201"/>
  <c r="I82" i="201"/>
  <c r="H82" i="201"/>
  <c r="G82" i="201"/>
  <c r="F82" i="201"/>
  <c r="E82" i="201"/>
  <c r="I81" i="201"/>
  <c r="H81" i="201"/>
  <c r="G81" i="201"/>
  <c r="F81" i="201"/>
  <c r="E81" i="201"/>
  <c r="I80" i="201"/>
  <c r="H80" i="201"/>
  <c r="G80" i="201"/>
  <c r="F80" i="201"/>
  <c r="E80" i="201"/>
  <c r="I79" i="201"/>
  <c r="H79" i="201"/>
  <c r="G79" i="201"/>
  <c r="F79" i="201"/>
  <c r="E79" i="201"/>
  <c r="I78" i="201"/>
  <c r="H78" i="201"/>
  <c r="G78" i="201"/>
  <c r="F78" i="201"/>
  <c r="E78" i="201"/>
  <c r="I77" i="201"/>
  <c r="H77" i="201"/>
  <c r="G77" i="201"/>
  <c r="F77" i="201"/>
  <c r="E77" i="201"/>
  <c r="I76" i="201"/>
  <c r="H76" i="201"/>
  <c r="G76" i="201"/>
  <c r="F76" i="201"/>
  <c r="E76" i="201"/>
  <c r="I75" i="201"/>
  <c r="H75" i="201"/>
  <c r="G75" i="201"/>
  <c r="F75" i="201"/>
  <c r="E75" i="201"/>
  <c r="I74" i="201"/>
  <c r="H74" i="201"/>
  <c r="G74" i="201"/>
  <c r="F74" i="201"/>
  <c r="E74" i="201"/>
  <c r="I73" i="201"/>
  <c r="H73" i="201"/>
  <c r="G73" i="201"/>
  <c r="F73" i="201"/>
  <c r="E73" i="201"/>
  <c r="I72" i="201"/>
  <c r="H72" i="201"/>
  <c r="G72" i="201"/>
  <c r="F72" i="201"/>
  <c r="E72" i="201"/>
  <c r="I71" i="201"/>
  <c r="H71" i="201"/>
  <c r="G71" i="201"/>
  <c r="F71" i="201"/>
  <c r="E71" i="201"/>
  <c r="I70" i="201"/>
  <c r="H70" i="201"/>
  <c r="G70" i="201"/>
  <c r="F70" i="201"/>
  <c r="E70" i="201"/>
  <c r="I69" i="201"/>
  <c r="H69" i="201"/>
  <c r="G69" i="201"/>
  <c r="F69" i="201"/>
  <c r="E69" i="201"/>
  <c r="I68" i="201"/>
  <c r="H68" i="201"/>
  <c r="G68" i="201"/>
  <c r="F68" i="201"/>
  <c r="E68" i="201"/>
  <c r="I67" i="201"/>
  <c r="H67" i="201"/>
  <c r="G67" i="201"/>
  <c r="F67" i="201"/>
  <c r="E67" i="201"/>
  <c r="I66" i="201"/>
  <c r="H66" i="201"/>
  <c r="G66" i="201"/>
  <c r="F66" i="201"/>
  <c r="E66" i="201"/>
  <c r="I65" i="201"/>
  <c r="H65" i="201"/>
  <c r="G65" i="201"/>
  <c r="F65" i="201"/>
  <c r="E65" i="201"/>
  <c r="I64" i="201"/>
  <c r="H64" i="201"/>
  <c r="G64" i="201"/>
  <c r="F64" i="201"/>
  <c r="E64" i="201"/>
  <c r="I63" i="201"/>
  <c r="H63" i="201"/>
  <c r="G63" i="201"/>
  <c r="F63" i="201"/>
  <c r="E63" i="201"/>
  <c r="I62" i="201"/>
  <c r="H62" i="201"/>
  <c r="G62" i="201"/>
  <c r="F62" i="201"/>
  <c r="E62" i="201"/>
  <c r="I61" i="201"/>
  <c r="H61" i="201"/>
  <c r="G61" i="201"/>
  <c r="F61" i="201"/>
  <c r="E61" i="201"/>
  <c r="I60" i="201"/>
  <c r="H60" i="201"/>
  <c r="G60" i="201"/>
  <c r="F60" i="201"/>
  <c r="E60" i="201"/>
  <c r="I59" i="201"/>
  <c r="H59" i="201"/>
  <c r="G59" i="201"/>
  <c r="F59" i="201"/>
  <c r="E59" i="201"/>
  <c r="I58" i="201"/>
  <c r="H58" i="201"/>
  <c r="G58" i="201"/>
  <c r="F58" i="201"/>
  <c r="E58" i="201"/>
  <c r="I57" i="201"/>
  <c r="H57" i="201"/>
  <c r="G57" i="201"/>
  <c r="F57" i="201"/>
  <c r="E57" i="201"/>
  <c r="I56" i="201"/>
  <c r="H56" i="201"/>
  <c r="G56" i="201"/>
  <c r="F56" i="201"/>
  <c r="E56" i="201"/>
  <c r="I55" i="201"/>
  <c r="H55" i="201"/>
  <c r="G55" i="201"/>
  <c r="F55" i="201"/>
  <c r="E55" i="201"/>
  <c r="I54" i="201"/>
  <c r="H54" i="201"/>
  <c r="G54" i="201"/>
  <c r="F54" i="201"/>
  <c r="E54" i="201"/>
  <c r="I53" i="201"/>
  <c r="H53" i="201"/>
  <c r="G53" i="201"/>
  <c r="F53" i="201"/>
  <c r="E53" i="201"/>
  <c r="I52" i="201"/>
  <c r="H52" i="201"/>
  <c r="G52" i="201"/>
  <c r="F52" i="201"/>
  <c r="E52" i="201"/>
  <c r="I51" i="201"/>
  <c r="H51" i="201"/>
  <c r="G51" i="201"/>
  <c r="F51" i="201"/>
  <c r="E51" i="201"/>
  <c r="I50" i="201"/>
  <c r="H50" i="201"/>
  <c r="G50" i="201"/>
  <c r="F50" i="201"/>
  <c r="E50" i="201"/>
  <c r="I49" i="201"/>
  <c r="H49" i="201"/>
  <c r="G49" i="201"/>
  <c r="F49" i="201"/>
  <c r="E49" i="201"/>
  <c r="I48" i="201"/>
  <c r="H48" i="201"/>
  <c r="G48" i="201"/>
  <c r="F48" i="201"/>
  <c r="E48" i="201"/>
  <c r="I47" i="201"/>
  <c r="H47" i="201"/>
  <c r="G47" i="201"/>
  <c r="F47" i="201"/>
  <c r="E47" i="201"/>
  <c r="I46" i="201"/>
  <c r="H46" i="201"/>
  <c r="G46" i="201"/>
  <c r="F46" i="201"/>
  <c r="E46" i="201"/>
  <c r="I45" i="201"/>
  <c r="H45" i="201"/>
  <c r="G45" i="201"/>
  <c r="F45" i="201"/>
  <c r="E45" i="201"/>
  <c r="I44" i="201"/>
  <c r="H44" i="201"/>
  <c r="G44" i="201"/>
  <c r="F44" i="201"/>
  <c r="E44" i="201"/>
  <c r="I43" i="201"/>
  <c r="H43" i="201"/>
  <c r="G43" i="201"/>
  <c r="F43" i="201"/>
  <c r="E43" i="201"/>
  <c r="I42" i="201"/>
  <c r="H42" i="201"/>
  <c r="G42" i="201"/>
  <c r="F42" i="201"/>
  <c r="E42" i="201"/>
  <c r="I41" i="201"/>
  <c r="H41" i="201"/>
  <c r="G41" i="201"/>
  <c r="F41" i="201"/>
  <c r="E41" i="201"/>
  <c r="I40" i="201"/>
  <c r="H40" i="201"/>
  <c r="G40" i="201"/>
  <c r="F40" i="201"/>
  <c r="E40" i="201"/>
  <c r="I39" i="201"/>
  <c r="H39" i="201"/>
  <c r="G39" i="201"/>
  <c r="F39" i="201"/>
  <c r="E39" i="201"/>
  <c r="I38" i="201"/>
  <c r="H38" i="201"/>
  <c r="G38" i="201"/>
  <c r="F38" i="201"/>
  <c r="E38" i="201"/>
  <c r="I37" i="201"/>
  <c r="H37" i="201"/>
  <c r="G37" i="201"/>
  <c r="F37" i="201"/>
  <c r="E37" i="201"/>
  <c r="I36" i="201"/>
  <c r="H36" i="201"/>
  <c r="G36" i="201"/>
  <c r="F36" i="201"/>
  <c r="E36" i="201"/>
  <c r="I35" i="201"/>
  <c r="H35" i="201"/>
  <c r="G35" i="201"/>
  <c r="F35" i="201"/>
  <c r="E35" i="201"/>
  <c r="I34" i="201"/>
  <c r="H34" i="201"/>
  <c r="G34" i="201"/>
  <c r="F34" i="201"/>
  <c r="E34" i="201"/>
  <c r="I33" i="201"/>
  <c r="H33" i="201"/>
  <c r="G33" i="201"/>
  <c r="F33" i="201"/>
  <c r="E33" i="201"/>
  <c r="I32" i="201"/>
  <c r="H32" i="201"/>
  <c r="G32" i="201"/>
  <c r="F32" i="201"/>
  <c r="E32" i="201"/>
  <c r="I31" i="201"/>
  <c r="H31" i="201"/>
  <c r="G31" i="201"/>
  <c r="F31" i="201"/>
  <c r="E31" i="201"/>
  <c r="I30" i="201"/>
  <c r="H30" i="201"/>
  <c r="G30" i="201"/>
  <c r="F30" i="201"/>
  <c r="E30" i="201"/>
  <c r="I29" i="201"/>
  <c r="H29" i="201"/>
  <c r="G29" i="201"/>
  <c r="F29" i="201"/>
  <c r="E29" i="201"/>
  <c r="I28" i="201"/>
  <c r="H28" i="201"/>
  <c r="G28" i="201"/>
  <c r="F28" i="201"/>
  <c r="E28" i="201"/>
  <c r="I27" i="201"/>
  <c r="H27" i="201"/>
  <c r="G27" i="201"/>
  <c r="F27" i="201"/>
  <c r="E27" i="201"/>
  <c r="I26" i="201"/>
  <c r="H26" i="201"/>
  <c r="G26" i="201"/>
  <c r="F26" i="201"/>
  <c r="E26" i="201"/>
  <c r="I25" i="201"/>
  <c r="H25" i="201"/>
  <c r="G25" i="201"/>
  <c r="F25" i="201"/>
  <c r="E25" i="201"/>
  <c r="I24" i="201"/>
  <c r="H24" i="201"/>
  <c r="G24" i="201"/>
  <c r="F24" i="201"/>
  <c r="E24" i="201"/>
  <c r="I23" i="201"/>
  <c r="H23" i="201"/>
  <c r="G23" i="201"/>
  <c r="F23" i="201"/>
  <c r="E23" i="201"/>
  <c r="I22" i="201"/>
  <c r="H22" i="201"/>
  <c r="G22" i="201"/>
  <c r="F22" i="201"/>
  <c r="E22" i="201"/>
  <c r="I21" i="201"/>
  <c r="H21" i="201"/>
  <c r="G21" i="201"/>
  <c r="F21" i="201"/>
  <c r="E21" i="201"/>
  <c r="I20" i="201"/>
  <c r="H20" i="201"/>
  <c r="G20" i="201"/>
  <c r="F20" i="201"/>
  <c r="E20" i="201"/>
  <c r="I19" i="201"/>
  <c r="H19" i="201"/>
  <c r="G19" i="201"/>
  <c r="F19" i="201"/>
  <c r="E19" i="201"/>
  <c r="I18" i="201"/>
  <c r="H18" i="201"/>
  <c r="G18" i="201"/>
  <c r="F18" i="201"/>
  <c r="E18" i="201"/>
  <c r="I17" i="201"/>
  <c r="H17" i="201"/>
  <c r="G17" i="201"/>
  <c r="F17" i="201"/>
  <c r="E17" i="201"/>
  <c r="I16" i="201"/>
  <c r="H16" i="201"/>
  <c r="G16" i="201"/>
  <c r="F16" i="201"/>
  <c r="E16" i="201"/>
  <c r="I15" i="201"/>
  <c r="H15" i="201"/>
  <c r="G15" i="201"/>
  <c r="F15" i="201"/>
  <c r="E15" i="201"/>
  <c r="I14" i="201"/>
  <c r="H14" i="201"/>
  <c r="G14" i="201"/>
  <c r="F14" i="201"/>
  <c r="E14" i="201"/>
  <c r="I13" i="201"/>
  <c r="H13" i="201"/>
  <c r="G13" i="201"/>
  <c r="F13" i="201"/>
  <c r="E13" i="201"/>
  <c r="I12" i="201"/>
  <c r="H12" i="201"/>
  <c r="G12" i="201"/>
  <c r="F12" i="201"/>
  <c r="E12" i="201"/>
  <c r="I11" i="201"/>
  <c r="H11" i="201"/>
  <c r="G11" i="201"/>
  <c r="F11" i="201"/>
  <c r="E11" i="201"/>
  <c r="I10" i="201"/>
  <c r="H10" i="201"/>
  <c r="G10" i="201"/>
  <c r="F10" i="201"/>
  <c r="E10" i="201"/>
  <c r="I9" i="201"/>
  <c r="H9" i="201"/>
  <c r="G9" i="201"/>
  <c r="F9" i="201"/>
  <c r="E9" i="201"/>
  <c r="I8" i="201"/>
  <c r="H8" i="201"/>
  <c r="G8" i="201"/>
  <c r="F8" i="201"/>
  <c r="E8" i="201"/>
  <c r="I7" i="201"/>
  <c r="H7" i="201"/>
  <c r="G7" i="201"/>
  <c r="F7" i="201"/>
  <c r="E7" i="201"/>
  <c r="I6" i="201"/>
  <c r="H6" i="201"/>
  <c r="G6" i="201"/>
  <c r="F6" i="201"/>
  <c r="E6" i="201"/>
  <c r="I5" i="201"/>
  <c r="H5" i="201"/>
  <c r="G5" i="201"/>
  <c r="F5" i="201"/>
  <c r="E5" i="201"/>
  <c r="I4" i="201"/>
  <c r="H4" i="201"/>
  <c r="G4" i="201"/>
  <c r="F4" i="201"/>
  <c r="E4" i="201"/>
  <c r="I3" i="201"/>
  <c r="H3" i="201"/>
  <c r="G3" i="201"/>
  <c r="F3" i="201"/>
  <c r="E3" i="201"/>
  <c r="I2" i="201"/>
  <c r="H2" i="201"/>
  <c r="G2" i="201"/>
  <c r="F2" i="201"/>
  <c r="E2" i="201"/>
  <c r="T64" i="228"/>
  <c r="Q64" i="228"/>
  <c r="O64" i="228"/>
  <c r="N64" i="228"/>
  <c r="L64" i="228"/>
  <c r="K64" i="228"/>
  <c r="J64" i="228"/>
  <c r="I64" i="228"/>
  <c r="G64" i="228"/>
  <c r="D64" i="228"/>
  <c r="T63" i="228"/>
  <c r="Q63" i="228"/>
  <c r="O63" i="228"/>
  <c r="N63" i="228"/>
  <c r="L63" i="228"/>
  <c r="K63" i="228"/>
  <c r="J63" i="228"/>
  <c r="I63" i="228"/>
  <c r="G63" i="228"/>
  <c r="D63" i="228"/>
  <c r="T62" i="228"/>
  <c r="Q62" i="228"/>
  <c r="O62" i="228"/>
  <c r="N62" i="228"/>
  <c r="L62" i="228"/>
  <c r="K62" i="228"/>
  <c r="J62" i="228"/>
  <c r="I62" i="228"/>
  <c r="G62" i="228"/>
  <c r="D62" i="228"/>
  <c r="T61" i="228"/>
  <c r="Q61" i="228"/>
  <c r="O61" i="228"/>
  <c r="N61" i="228"/>
  <c r="L61" i="228"/>
  <c r="K61" i="228"/>
  <c r="J61" i="228"/>
  <c r="I61" i="228"/>
  <c r="G61" i="228"/>
  <c r="D61" i="228"/>
  <c r="T60" i="228"/>
  <c r="Q60" i="228"/>
  <c r="O60" i="228"/>
  <c r="N60" i="228"/>
  <c r="L60" i="228"/>
  <c r="K60" i="228"/>
  <c r="J60" i="228"/>
  <c r="I60" i="228"/>
  <c r="G60" i="228"/>
  <c r="D60" i="228"/>
  <c r="T59" i="228"/>
  <c r="Q59" i="228"/>
  <c r="O59" i="228"/>
  <c r="N59" i="228"/>
  <c r="L59" i="228"/>
  <c r="K59" i="228"/>
  <c r="J59" i="228"/>
  <c r="I59" i="228"/>
  <c r="G59" i="228"/>
  <c r="D59" i="228"/>
  <c r="T55" i="228"/>
  <c r="Q55" i="228"/>
  <c r="O55" i="228"/>
  <c r="N55" i="228"/>
  <c r="L55" i="228"/>
  <c r="K55" i="228"/>
  <c r="J55" i="228"/>
  <c r="I55" i="228"/>
  <c r="G55" i="228"/>
  <c r="D55" i="228"/>
  <c r="T54" i="228"/>
  <c r="Q54" i="228"/>
  <c r="O54" i="228"/>
  <c r="N54" i="228"/>
  <c r="L54" i="228"/>
  <c r="K54" i="228"/>
  <c r="J54" i="228"/>
  <c r="I54" i="228"/>
  <c r="G54" i="228"/>
  <c r="D54" i="228"/>
  <c r="T53" i="228"/>
  <c r="Q53" i="228"/>
  <c r="O53" i="228"/>
  <c r="N53" i="228"/>
  <c r="L53" i="228"/>
  <c r="K53" i="228"/>
  <c r="J53" i="228"/>
  <c r="I53" i="228"/>
  <c r="G53" i="228"/>
  <c r="D53" i="228"/>
  <c r="T52" i="228"/>
  <c r="Q52" i="228"/>
  <c r="O52" i="228"/>
  <c r="N52" i="228"/>
  <c r="L52" i="228"/>
  <c r="K52" i="228"/>
  <c r="J52" i="228"/>
  <c r="I52" i="228"/>
  <c r="G52" i="228"/>
  <c r="D52" i="228"/>
  <c r="T51" i="228"/>
  <c r="Q51" i="228"/>
  <c r="O51" i="228"/>
  <c r="N51" i="228"/>
  <c r="L51" i="228"/>
  <c r="K51" i="228"/>
  <c r="J51" i="228"/>
  <c r="I51" i="228"/>
  <c r="G51" i="228"/>
  <c r="D51" i="228"/>
  <c r="T50" i="228"/>
  <c r="Q50" i="228"/>
  <c r="O50" i="228"/>
  <c r="N50" i="228"/>
  <c r="L50" i="228"/>
  <c r="K50" i="228"/>
  <c r="J50" i="228"/>
  <c r="I50" i="228"/>
  <c r="G50" i="228"/>
  <c r="D50" i="228"/>
  <c r="T46" i="228"/>
  <c r="Q46" i="228"/>
  <c r="O46" i="228"/>
  <c r="N46" i="228"/>
  <c r="L46" i="228"/>
  <c r="K46" i="228"/>
  <c r="J46" i="228"/>
  <c r="I46" i="228"/>
  <c r="G46" i="228"/>
  <c r="D46" i="228"/>
  <c r="T45" i="228"/>
  <c r="Q45" i="228"/>
  <c r="O45" i="228"/>
  <c r="N45" i="228"/>
  <c r="L45" i="228"/>
  <c r="K45" i="228"/>
  <c r="J45" i="228"/>
  <c r="I45" i="228"/>
  <c r="G45" i="228"/>
  <c r="D45" i="228"/>
  <c r="T44" i="228"/>
  <c r="Q44" i="228"/>
  <c r="O44" i="228"/>
  <c r="N44" i="228"/>
  <c r="L44" i="228"/>
  <c r="K44" i="228"/>
  <c r="J44" i="228"/>
  <c r="I44" i="228"/>
  <c r="G44" i="228"/>
  <c r="D44" i="228"/>
  <c r="T43" i="228"/>
  <c r="Q43" i="228"/>
  <c r="O43" i="228"/>
  <c r="N43" i="228"/>
  <c r="L43" i="228"/>
  <c r="K43" i="228"/>
  <c r="J43" i="228"/>
  <c r="I43" i="228"/>
  <c r="G43" i="228"/>
  <c r="D43" i="228"/>
  <c r="T42" i="228"/>
  <c r="Q42" i="228"/>
  <c r="O42" i="228"/>
  <c r="N42" i="228"/>
  <c r="L42" i="228"/>
  <c r="K42" i="228"/>
  <c r="J42" i="228"/>
  <c r="I42" i="228"/>
  <c r="G42" i="228"/>
  <c r="D42" i="228"/>
  <c r="T41" i="228"/>
  <c r="Q41" i="228"/>
  <c r="O41" i="228"/>
  <c r="N41" i="228"/>
  <c r="L41" i="228"/>
  <c r="K41" i="228"/>
  <c r="J41" i="228"/>
  <c r="I41" i="228"/>
  <c r="G41" i="228"/>
  <c r="D41" i="228"/>
  <c r="T37" i="228"/>
  <c r="Q37" i="228"/>
  <c r="O37" i="228"/>
  <c r="N37" i="228"/>
  <c r="L37" i="228"/>
  <c r="K37" i="228"/>
  <c r="J37" i="228"/>
  <c r="I37" i="228"/>
  <c r="G37" i="228"/>
  <c r="D37" i="228"/>
  <c r="T36" i="228"/>
  <c r="Q36" i="228"/>
  <c r="O36" i="228"/>
  <c r="N36" i="228"/>
  <c r="L36" i="228"/>
  <c r="K36" i="228"/>
  <c r="J36" i="228"/>
  <c r="I36" i="228"/>
  <c r="G36" i="228"/>
  <c r="D36" i="228"/>
  <c r="T35" i="228"/>
  <c r="Q35" i="228"/>
  <c r="O35" i="228"/>
  <c r="N35" i="228"/>
  <c r="L35" i="228"/>
  <c r="K35" i="228"/>
  <c r="J35" i="228"/>
  <c r="I35" i="228"/>
  <c r="G35" i="228"/>
  <c r="D35" i="228"/>
  <c r="T34" i="228"/>
  <c r="Q34" i="228"/>
  <c r="O34" i="228"/>
  <c r="N34" i="228"/>
  <c r="L34" i="228"/>
  <c r="K34" i="228"/>
  <c r="J34" i="228"/>
  <c r="I34" i="228"/>
  <c r="G34" i="228"/>
  <c r="D34" i="228"/>
  <c r="T33" i="228"/>
  <c r="Q33" i="228"/>
  <c r="O33" i="228"/>
  <c r="N33" i="228"/>
  <c r="L33" i="228"/>
  <c r="K33" i="228"/>
  <c r="J33" i="228"/>
  <c r="I33" i="228"/>
  <c r="G33" i="228"/>
  <c r="D33" i="228"/>
  <c r="T32" i="228"/>
  <c r="Q32" i="228"/>
  <c r="O32" i="228"/>
  <c r="N32" i="228"/>
  <c r="L32" i="228"/>
  <c r="K32" i="228"/>
  <c r="J32" i="228"/>
  <c r="I32" i="228"/>
  <c r="G32" i="228"/>
  <c r="D32" i="228"/>
  <c r="M28" i="228"/>
  <c r="L28" i="228"/>
  <c r="K28" i="228"/>
  <c r="J28" i="228"/>
  <c r="I28" i="228"/>
  <c r="G28" i="228"/>
  <c r="D28" i="228"/>
  <c r="M27" i="228"/>
  <c r="L27" i="228"/>
  <c r="K27" i="228"/>
  <c r="J27" i="228"/>
  <c r="I27" i="228"/>
  <c r="G27" i="228"/>
  <c r="D27" i="228"/>
  <c r="M26" i="228"/>
  <c r="L26" i="228"/>
  <c r="K26" i="228"/>
  <c r="J26" i="228"/>
  <c r="I26" i="228"/>
  <c r="G26" i="228"/>
  <c r="D26" i="228"/>
  <c r="M25" i="228"/>
  <c r="L25" i="228"/>
  <c r="K25" i="228"/>
  <c r="J25" i="228"/>
  <c r="I25" i="228"/>
  <c r="G25" i="228"/>
  <c r="D25" i="228"/>
  <c r="M24" i="228"/>
  <c r="L24" i="228"/>
  <c r="K24" i="228"/>
  <c r="J24" i="228"/>
  <c r="I24" i="228"/>
  <c r="G24" i="228"/>
  <c r="D24" i="228"/>
  <c r="M23" i="228"/>
  <c r="L23" i="228"/>
  <c r="K23" i="228"/>
  <c r="J23" i="228"/>
  <c r="I23" i="228"/>
  <c r="G23" i="228"/>
  <c r="D23" i="228"/>
  <c r="T19" i="228"/>
  <c r="Q19" i="228"/>
  <c r="O19" i="228"/>
  <c r="N19" i="228"/>
  <c r="L19" i="228"/>
  <c r="K19" i="228"/>
  <c r="J19" i="228"/>
  <c r="I19" i="228"/>
  <c r="G19" i="228"/>
  <c r="D19" i="228"/>
  <c r="T18" i="228"/>
  <c r="Q18" i="228"/>
  <c r="O18" i="228"/>
  <c r="N18" i="228"/>
  <c r="L18" i="228"/>
  <c r="K18" i="228"/>
  <c r="J18" i="228"/>
  <c r="I18" i="228"/>
  <c r="G18" i="228"/>
  <c r="D18" i="228"/>
  <c r="T17" i="228"/>
  <c r="Q17" i="228"/>
  <c r="O17" i="228"/>
  <c r="N17" i="228"/>
  <c r="L17" i="228"/>
  <c r="K17" i="228"/>
  <c r="J17" i="228"/>
  <c r="I17" i="228"/>
  <c r="G17" i="228"/>
  <c r="D17" i="228"/>
  <c r="T16" i="228"/>
  <c r="Q16" i="228"/>
  <c r="O16" i="228"/>
  <c r="N16" i="228"/>
  <c r="L16" i="228"/>
  <c r="K16" i="228"/>
  <c r="J16" i="228"/>
  <c r="I16" i="228"/>
  <c r="G16" i="228"/>
  <c r="D16" i="228"/>
  <c r="T15" i="228"/>
  <c r="Q15" i="228"/>
  <c r="O15" i="228"/>
  <c r="N15" i="228"/>
  <c r="L15" i="228"/>
  <c r="K15" i="228"/>
  <c r="J15" i="228"/>
  <c r="I15" i="228"/>
  <c r="G15" i="228"/>
  <c r="D15" i="228"/>
  <c r="T14" i="228"/>
  <c r="Q14" i="228"/>
  <c r="O14" i="228"/>
  <c r="N14" i="228"/>
  <c r="L14" i="228"/>
  <c r="K14" i="228"/>
  <c r="J14" i="228"/>
  <c r="I14" i="228"/>
  <c r="G14" i="228"/>
  <c r="D14" i="228"/>
  <c r="A548" i="115" l="1"/>
  <c r="A411" i="115"/>
  <c r="A1394" i="115"/>
  <c r="A2452" i="115"/>
  <c r="A418" i="115"/>
  <c r="A253" i="115"/>
  <c r="H253" i="115"/>
  <c r="A267" i="115"/>
  <c r="A308" i="115"/>
  <c r="H307" i="115"/>
  <c r="A1053" i="115"/>
  <c r="H1053" i="115"/>
  <c r="A246" i="115"/>
  <c r="A247" i="115" s="1"/>
  <c r="A248" i="115" s="1"/>
  <c r="A249" i="115" s="1"/>
  <c r="A250" i="115" s="1"/>
  <c r="A251" i="115" s="1"/>
  <c r="A252" i="115" s="1"/>
  <c r="H869" i="115"/>
  <c r="A869" i="115"/>
  <c r="A870" i="115" s="1"/>
  <c r="A871" i="115" s="1"/>
  <c r="A872" i="115" s="1"/>
  <c r="A873" i="115" s="1"/>
  <c r="A874" i="115" s="1"/>
  <c r="A875" i="115" s="1"/>
  <c r="H246" i="115"/>
  <c r="A395" i="115"/>
  <c r="A564" i="115"/>
  <c r="H801" i="115"/>
  <c r="A801" i="115"/>
  <c r="A254" i="115"/>
  <c r="A761" i="115"/>
  <c r="A822" i="115"/>
  <c r="A1373" i="115"/>
  <c r="A2787" i="115"/>
  <c r="H2787" i="115"/>
  <c r="A1227" i="115"/>
  <c r="A1228" i="115" s="1"/>
  <c r="A1229" i="115" s="1"/>
  <c r="A1230" i="115" s="1"/>
  <c r="A1231" i="115" s="1"/>
  <c r="A1232" i="115" s="1"/>
  <c r="A1233" i="115" s="1"/>
  <c r="A1258" i="115"/>
  <c r="A1259" i="115" s="1"/>
  <c r="A1260" i="115" s="1"/>
  <c r="A1261" i="115" s="1"/>
  <c r="A1262" i="115" s="1"/>
  <c r="A1263" i="115" s="1"/>
  <c r="A1264" i="115" s="1"/>
  <c r="A1698" i="115"/>
  <c r="A1699" i="115" s="1"/>
  <c r="A1700" i="115" s="1"/>
  <c r="A1701" i="115" s="1"/>
  <c r="A1702" i="115" s="1"/>
  <c r="A1703" i="115" s="1"/>
  <c r="A1704" i="115" s="1"/>
  <c r="H1698" i="115"/>
  <c r="H2049" i="115"/>
  <c r="A2049" i="115"/>
  <c r="A1022" i="115"/>
  <c r="A1418" i="115"/>
  <c r="H1418" i="115"/>
  <c r="H2801" i="115"/>
  <c r="A2801" i="115"/>
  <c r="H1828" i="115"/>
  <c r="A1828" i="115"/>
  <c r="A1180" i="115"/>
  <c r="A1234" i="115"/>
  <c r="A1235" i="115" s="1"/>
  <c r="A1236" i="115" s="1"/>
  <c r="A1237" i="115" s="1"/>
  <c r="A1238" i="115" s="1"/>
  <c r="A1239" i="115" s="1"/>
  <c r="A1240" i="115" s="1"/>
  <c r="A954" i="115"/>
  <c r="H1220" i="115"/>
  <c r="A1220" i="115"/>
  <c r="A1221" i="115" s="1"/>
  <c r="A1222" i="115" s="1"/>
  <c r="A1223" i="115" s="1"/>
  <c r="A1224" i="115" s="1"/>
  <c r="A1225" i="115" s="1"/>
  <c r="A1226" i="115" s="1"/>
  <c r="A1460" i="115"/>
  <c r="A2794" i="115"/>
  <c r="A2795" i="115" s="1"/>
  <c r="A2796" i="115" s="1"/>
  <c r="A2797" i="115" s="1"/>
  <c r="A2798" i="115" s="1"/>
  <c r="A2799" i="115" s="1"/>
  <c r="A2800" i="115" s="1"/>
  <c r="H2794" i="115"/>
  <c r="A2740" i="115"/>
  <c r="A2741" i="115" s="1"/>
  <c r="H2739" i="115"/>
  <c r="A2848" i="115"/>
  <c r="H2848" i="115"/>
  <c r="H2740" i="115"/>
  <c r="A1288" i="115"/>
  <c r="A2712" i="115"/>
  <c r="H2712" i="115"/>
  <c r="A2773" i="115"/>
  <c r="H2772" i="115"/>
  <c r="A1374" i="115"/>
  <c r="A1375" i="115" s="1"/>
  <c r="A1376" i="115" s="1"/>
  <c r="A1377" i="115" s="1"/>
  <c r="A1378" i="115" s="1"/>
  <c r="A1379" i="115" s="1"/>
  <c r="A1677" i="115"/>
  <c r="A1678" i="115" s="1"/>
  <c r="A1679" i="115" s="1"/>
  <c r="A1680" i="115" s="1"/>
  <c r="A1681" i="115" s="1"/>
  <c r="A1682" i="115" s="1"/>
  <c r="A1683" i="115" s="1"/>
  <c r="A1818" i="115"/>
  <c r="A1819" i="115" s="1"/>
  <c r="A1820" i="115" s="1"/>
  <c r="A1821" i="115" s="1"/>
  <c r="A1822" i="115" s="1"/>
  <c r="A1823" i="115" s="1"/>
  <c r="A1824" i="115" s="1"/>
  <c r="H2803" i="115"/>
  <c r="A2803" i="115"/>
  <c r="A2804" i="115" s="1"/>
  <c r="A2805" i="115" s="1"/>
  <c r="A2806" i="115" s="1"/>
  <c r="A2807" i="115" s="1"/>
  <c r="A2808" i="115" s="1"/>
  <c r="A2809" i="115" s="1"/>
  <c r="H1677" i="115"/>
  <c r="H1818" i="115"/>
  <c r="A1613" i="115"/>
  <c r="A1738" i="115"/>
  <c r="H1613" i="115"/>
  <c r="H1738" i="115"/>
  <c r="A2556" i="115"/>
  <c r="A2664" i="115"/>
  <c r="A2391" i="115"/>
  <c r="H2254" i="115"/>
  <c r="A2671" i="115"/>
  <c r="A2672" i="115" s="1"/>
  <c r="A2673" i="115" s="1"/>
  <c r="A2674" i="115" s="1"/>
  <c r="A2675" i="115" s="1"/>
  <c r="A2676" i="115" s="1"/>
  <c r="A2677" i="115" s="1"/>
  <c r="A2131" i="115"/>
  <c r="A2132" i="115" s="1"/>
  <c r="A2133" i="115" s="1"/>
  <c r="A2438" i="115"/>
  <c r="A2439" i="115" s="1"/>
  <c r="A2440" i="115" s="1"/>
  <c r="A2441" i="115" s="1"/>
  <c r="A2442" i="115" s="1"/>
  <c r="A2443" i="115" s="1"/>
  <c r="A2444" i="115" s="1"/>
  <c r="K5" i="228"/>
  <c r="N6" i="228"/>
  <c r="Q7" i="228"/>
  <c r="L5" i="228"/>
  <c r="O6" i="228"/>
  <c r="T7" i="228"/>
  <c r="G9" i="228"/>
  <c r="O7" i="228"/>
  <c r="T8" i="228"/>
  <c r="J5" i="228"/>
  <c r="L6" i="228"/>
  <c r="G10" i="228"/>
  <c r="N5" i="228"/>
  <c r="Q6" i="228"/>
  <c r="I9" i="228"/>
  <c r="J10" i="228"/>
  <c r="G5" i="228"/>
  <c r="L7" i="228"/>
  <c r="O8" i="228"/>
  <c r="T9" i="228"/>
  <c r="D9" i="228"/>
  <c r="J6" i="228"/>
  <c r="N7" i="228"/>
  <c r="Q8" i="228"/>
  <c r="O5" i="228"/>
  <c r="T6" i="228"/>
  <c r="M29" i="228"/>
  <c r="Q5" i="228"/>
  <c r="D7" i="228"/>
  <c r="K9" i="228"/>
  <c r="N10" i="228"/>
  <c r="T5" i="228"/>
  <c r="O10" i="228"/>
  <c r="N9" i="228"/>
  <c r="Q10" i="228"/>
  <c r="O9" i="228"/>
  <c r="T10" i="228"/>
  <c r="N8" i="228"/>
  <c r="Q9" i="228"/>
  <c r="D8" i="228"/>
  <c r="I5" i="228"/>
  <c r="I10" i="228"/>
  <c r="K6" i="228"/>
  <c r="D10" i="228"/>
  <c r="I8" i="228"/>
  <c r="G8" i="228"/>
  <c r="G7" i="228"/>
  <c r="J8" i="228"/>
  <c r="L9" i="228"/>
  <c r="L10" i="228"/>
  <c r="D6" i="228"/>
  <c r="I7" i="228"/>
  <c r="K8" i="228"/>
  <c r="J9" i="228"/>
  <c r="G6" i="228"/>
  <c r="J7" i="228"/>
  <c r="L8" i="228"/>
  <c r="K10" i="228"/>
  <c r="D5" i="228"/>
  <c r="I6" i="228"/>
  <c r="K7" i="228"/>
  <c r="G38" i="228"/>
  <c r="G47" i="228"/>
  <c r="T47" i="228"/>
  <c r="G56" i="228"/>
  <c r="G65" i="228"/>
  <c r="T65" i="228"/>
  <c r="G20" i="228"/>
  <c r="I56" i="228"/>
  <c r="I65" i="228"/>
  <c r="I20" i="228"/>
  <c r="J38" i="228"/>
  <c r="J47" i="228"/>
  <c r="J56" i="228"/>
  <c r="J65" i="228"/>
  <c r="O20" i="228"/>
  <c r="Q38" i="228"/>
  <c r="Q47" i="228"/>
  <c r="F56" i="228"/>
  <c r="F65" i="228"/>
  <c r="Q65" i="228"/>
  <c r="J20" i="228"/>
  <c r="K56" i="228"/>
  <c r="K20" i="228"/>
  <c r="L38" i="228"/>
  <c r="L47" i="228"/>
  <c r="L65" i="228"/>
  <c r="D38" i="228"/>
  <c r="N56" i="228"/>
  <c r="D65" i="228"/>
  <c r="N65" i="228"/>
  <c r="E38" i="228"/>
  <c r="O47" i="228"/>
  <c r="E65" i="228"/>
  <c r="O65" i="228"/>
  <c r="J34" i="201"/>
  <c r="J82" i="201"/>
  <c r="J8" i="201"/>
  <c r="J13" i="201"/>
  <c r="J56" i="201"/>
  <c r="J61" i="201"/>
  <c r="J110" i="201"/>
  <c r="H24" i="228"/>
  <c r="C24" i="228" s="1"/>
  <c r="H28" i="228"/>
  <c r="C28" i="228" s="1"/>
  <c r="J123" i="201"/>
  <c r="J12" i="201"/>
  <c r="J36" i="201"/>
  <c r="J60" i="201"/>
  <c r="J84" i="201"/>
  <c r="J109" i="201"/>
  <c r="J121" i="201"/>
  <c r="J29" i="201"/>
  <c r="J102" i="201"/>
  <c r="J119" i="201"/>
  <c r="J3" i="201"/>
  <c r="J15" i="201"/>
  <c r="J39" i="201"/>
  <c r="J51" i="201"/>
  <c r="J63" i="201"/>
  <c r="J124" i="201"/>
  <c r="J20" i="201"/>
  <c r="J44" i="201"/>
  <c r="J93" i="201"/>
  <c r="J105" i="201"/>
  <c r="J117" i="201"/>
  <c r="J24" i="201"/>
  <c r="J48" i="201"/>
  <c r="J72" i="201"/>
  <c r="J97" i="201"/>
  <c r="F20" i="228"/>
  <c r="J107" i="201"/>
  <c r="J114" i="201"/>
  <c r="J87" i="201"/>
  <c r="J100" i="201"/>
  <c r="E29" i="228"/>
  <c r="J68" i="201"/>
  <c r="J32" i="201"/>
  <c r="J80" i="201"/>
  <c r="J90" i="201"/>
  <c r="G29" i="228"/>
  <c r="K29" i="228"/>
  <c r="J18" i="201"/>
  <c r="J66" i="201"/>
  <c r="J103" i="201"/>
  <c r="M35" i="228"/>
  <c r="H35" i="228" s="1"/>
  <c r="C35" i="228" s="1"/>
  <c r="M45" i="228"/>
  <c r="H45" i="228" s="1"/>
  <c r="C45" i="228" s="1"/>
  <c r="J23" i="201"/>
  <c r="J35" i="201"/>
  <c r="J47" i="201"/>
  <c r="J71" i="201"/>
  <c r="J83" i="201"/>
  <c r="J96" i="201"/>
  <c r="J122" i="201"/>
  <c r="H23" i="228"/>
  <c r="C23" i="228" s="1"/>
  <c r="M32" i="228"/>
  <c r="H32" i="228" s="1"/>
  <c r="C32" i="228" s="1"/>
  <c r="M34" i="228"/>
  <c r="H34" i="228" s="1"/>
  <c r="C34" i="228" s="1"/>
  <c r="J4" i="201"/>
  <c r="J16" i="201"/>
  <c r="J28" i="201"/>
  <c r="J52" i="201"/>
  <c r="J76" i="201"/>
  <c r="J101" i="201"/>
  <c r="M15" i="228"/>
  <c r="M17" i="228"/>
  <c r="M19" i="228"/>
  <c r="M55" i="228"/>
  <c r="H55" i="228" s="1"/>
  <c r="C55" i="228" s="1"/>
  <c r="J40" i="201"/>
  <c r="J45" i="201"/>
  <c r="J64" i="201"/>
  <c r="J73" i="201"/>
  <c r="J85" i="201"/>
  <c r="J89" i="201"/>
  <c r="J106" i="201"/>
  <c r="J113" i="201"/>
  <c r="M50" i="228"/>
  <c r="H50" i="228" s="1"/>
  <c r="C50" i="228" s="1"/>
  <c r="J2" i="201"/>
  <c r="J50" i="201"/>
  <c r="J99" i="201"/>
  <c r="J118" i="201"/>
  <c r="J7" i="201"/>
  <c r="J19" i="201"/>
  <c r="J31" i="201"/>
  <c r="J55" i="201"/>
  <c r="J67" i="201"/>
  <c r="J79" i="201"/>
  <c r="H25" i="228"/>
  <c r="C25" i="228" s="1"/>
  <c r="L56" i="228"/>
  <c r="N20" i="228"/>
  <c r="M51" i="228"/>
  <c r="H51" i="228" s="1"/>
  <c r="C51" i="228" s="1"/>
  <c r="M53" i="228"/>
  <c r="H53" i="228" s="1"/>
  <c r="C53" i="228" s="1"/>
  <c r="J10" i="201"/>
  <c r="J26" i="201"/>
  <c r="J42" i="201"/>
  <c r="J58" i="201"/>
  <c r="J74" i="201"/>
  <c r="J91" i="201"/>
  <c r="J111" i="201"/>
  <c r="D29" i="228"/>
  <c r="F38" i="228"/>
  <c r="D47" i="228"/>
  <c r="O56" i="228"/>
  <c r="M52" i="228"/>
  <c r="H52" i="228" s="1"/>
  <c r="C52" i="228" s="1"/>
  <c r="M54" i="228"/>
  <c r="H54" i="228" s="1"/>
  <c r="C54" i="228" s="1"/>
  <c r="K65" i="228"/>
  <c r="J17" i="201"/>
  <c r="J33" i="201"/>
  <c r="J49" i="201"/>
  <c r="J65" i="201"/>
  <c r="J120" i="201"/>
  <c r="F29" i="228"/>
  <c r="I38" i="228"/>
  <c r="T56" i="228"/>
  <c r="M61" i="228"/>
  <c r="H61" i="228" s="1"/>
  <c r="C61" i="228" s="1"/>
  <c r="M63" i="228"/>
  <c r="H63" i="228" s="1"/>
  <c r="C63" i="228" s="1"/>
  <c r="J6" i="201"/>
  <c r="J22" i="201"/>
  <c r="J38" i="201"/>
  <c r="J54" i="201"/>
  <c r="J70" i="201"/>
  <c r="J86" i="201"/>
  <c r="J116" i="201"/>
  <c r="D56" i="228"/>
  <c r="M62" i="228"/>
  <c r="H62" i="228" s="1"/>
  <c r="C62" i="228" s="1"/>
  <c r="M64" i="228"/>
  <c r="H64" i="228" s="1"/>
  <c r="C64" i="228" s="1"/>
  <c r="I29" i="228"/>
  <c r="K38" i="228"/>
  <c r="I47" i="228"/>
  <c r="M60" i="228"/>
  <c r="H60" i="228" s="1"/>
  <c r="C60" i="228" s="1"/>
  <c r="J11" i="201"/>
  <c r="J27" i="201"/>
  <c r="J43" i="201"/>
  <c r="J59" i="201"/>
  <c r="J75" i="201"/>
  <c r="J81" i="201"/>
  <c r="J92" i="201"/>
  <c r="J98" i="201"/>
  <c r="J112" i="201"/>
  <c r="H27" i="228"/>
  <c r="C27" i="228" s="1"/>
  <c r="M33" i="228"/>
  <c r="H33" i="228" s="1"/>
  <c r="C33" i="228" s="1"/>
  <c r="K47" i="228"/>
  <c r="J9" i="201"/>
  <c r="J25" i="201"/>
  <c r="J41" i="201"/>
  <c r="J57" i="201"/>
  <c r="J108" i="201"/>
  <c r="M14" i="228"/>
  <c r="L29" i="228"/>
  <c r="H26" i="228"/>
  <c r="C26" i="228" s="1"/>
  <c r="M37" i="228"/>
  <c r="J77" i="201"/>
  <c r="J94" i="201"/>
  <c r="T20" i="228"/>
  <c r="J29" i="228"/>
  <c r="M41" i="228"/>
  <c r="H41" i="228" s="1"/>
  <c r="C41" i="228" s="1"/>
  <c r="M43" i="228"/>
  <c r="H43" i="228" s="1"/>
  <c r="C43" i="228" s="1"/>
  <c r="J14" i="201"/>
  <c r="J30" i="201"/>
  <c r="J46" i="201"/>
  <c r="J62" i="201"/>
  <c r="J78" i="201"/>
  <c r="J95" i="201"/>
  <c r="J104" i="201"/>
  <c r="T38" i="228"/>
  <c r="M42" i="228"/>
  <c r="M44" i="228"/>
  <c r="H44" i="228" s="1"/>
  <c r="C44" i="228" s="1"/>
  <c r="M46" i="228"/>
  <c r="H46" i="228" s="1"/>
  <c r="C46" i="228" s="1"/>
  <c r="J5" i="201"/>
  <c r="J21" i="201"/>
  <c r="J37" i="201"/>
  <c r="J53" i="201"/>
  <c r="J69" i="201"/>
  <c r="J115" i="201"/>
  <c r="D20" i="228"/>
  <c r="L20" i="228"/>
  <c r="N38" i="228"/>
  <c r="E47" i="228"/>
  <c r="M59" i="228"/>
  <c r="H59" i="228" s="1"/>
  <c r="C59" i="228" s="1"/>
  <c r="H5" i="115"/>
  <c r="H10" i="115"/>
  <c r="H20" i="115"/>
  <c r="H25" i="115"/>
  <c r="H38" i="115"/>
  <c r="H51" i="115"/>
  <c r="H56" i="115"/>
  <c r="H69" i="115"/>
  <c r="H74" i="115"/>
  <c r="A84" i="115"/>
  <c r="A85" i="115" s="1"/>
  <c r="A86" i="115" s="1"/>
  <c r="A87" i="115" s="1"/>
  <c r="A88" i="115" s="1"/>
  <c r="A89" i="115" s="1"/>
  <c r="A90" i="115" s="1"/>
  <c r="H84" i="115"/>
  <c r="H89" i="115"/>
  <c r="H102" i="115"/>
  <c r="H115" i="115"/>
  <c r="H120" i="115"/>
  <c r="H133" i="115"/>
  <c r="A138" i="115"/>
  <c r="H138" i="115"/>
  <c r="H148" i="115"/>
  <c r="H153" i="115"/>
  <c r="H166" i="115"/>
  <c r="H179" i="115"/>
  <c r="H184" i="115"/>
  <c r="H197" i="115"/>
  <c r="H202" i="115"/>
  <c r="H212" i="115"/>
  <c r="H217" i="115"/>
  <c r="H230" i="115"/>
  <c r="A230" i="115"/>
  <c r="H243" i="115"/>
  <c r="H248" i="115"/>
  <c r="H251" i="115"/>
  <c r="H276" i="115"/>
  <c r="H283" i="115"/>
  <c r="A336" i="115"/>
  <c r="H336" i="115"/>
  <c r="H362" i="115"/>
  <c r="H367" i="115"/>
  <c r="A367" i="115"/>
  <c r="H373" i="115"/>
  <c r="H380" i="115"/>
  <c r="H387" i="115"/>
  <c r="E20" i="228"/>
  <c r="M36" i="228"/>
  <c r="H36" i="228" s="1"/>
  <c r="C36" i="228" s="1"/>
  <c r="O38" i="228"/>
  <c r="F47" i="228"/>
  <c r="N47" i="228"/>
  <c r="E56" i="228"/>
  <c r="H13" i="115"/>
  <c r="H18" i="115"/>
  <c r="H28" i="115"/>
  <c r="H33" i="115"/>
  <c r="H46" i="115"/>
  <c r="A46" i="115"/>
  <c r="A47" i="115" s="1"/>
  <c r="A48" i="115" s="1"/>
  <c r="A49" i="115" s="1"/>
  <c r="A50" i="115" s="1"/>
  <c r="A51" i="115" s="1"/>
  <c r="A52" i="115" s="1"/>
  <c r="H59" i="115"/>
  <c r="H64" i="115"/>
  <c r="H77" i="115"/>
  <c r="A77" i="115"/>
  <c r="H82" i="115"/>
  <c r="H92" i="115"/>
  <c r="H97" i="115"/>
  <c r="H110" i="115"/>
  <c r="H123" i="115"/>
  <c r="H128" i="115"/>
  <c r="H141" i="115"/>
  <c r="H146" i="115"/>
  <c r="H156" i="115"/>
  <c r="H161" i="115"/>
  <c r="H174" i="115"/>
  <c r="H187" i="115"/>
  <c r="H192" i="115"/>
  <c r="A192" i="115"/>
  <c r="H205" i="115"/>
  <c r="H210" i="115"/>
  <c r="H220" i="115"/>
  <c r="H225" i="115"/>
  <c r="H238" i="115"/>
  <c r="H281" i="115"/>
  <c r="H300" i="115"/>
  <c r="A322" i="115"/>
  <c r="H322" i="115"/>
  <c r="H327" i="115"/>
  <c r="H329" i="115"/>
  <c r="A329" i="115"/>
  <c r="A330" i="115" s="1"/>
  <c r="A331" i="115" s="1"/>
  <c r="A332" i="115" s="1"/>
  <c r="A333" i="115" s="1"/>
  <c r="A334" i="115" s="1"/>
  <c r="A335" i="115" s="1"/>
  <c r="H353" i="115"/>
  <c r="H360" i="115"/>
  <c r="H369" i="115"/>
  <c r="H378" i="115"/>
  <c r="H408" i="115"/>
  <c r="H3" i="115"/>
  <c r="H8" i="115"/>
  <c r="H21" i="115"/>
  <c r="H26" i="115"/>
  <c r="H36" i="115"/>
  <c r="H41" i="115"/>
  <c r="H54" i="115"/>
  <c r="H67" i="115"/>
  <c r="H72" i="115"/>
  <c r="H85" i="115"/>
  <c r="H90" i="115"/>
  <c r="A100" i="115"/>
  <c r="H100" i="115"/>
  <c r="H105" i="115"/>
  <c r="H118" i="115"/>
  <c r="A131" i="115"/>
  <c r="A132" i="115" s="1"/>
  <c r="A133" i="115" s="1"/>
  <c r="A134" i="115" s="1"/>
  <c r="A135" i="115" s="1"/>
  <c r="A136" i="115" s="1"/>
  <c r="A137" i="115" s="1"/>
  <c r="H131" i="115"/>
  <c r="H136" i="115"/>
  <c r="H149" i="115"/>
  <c r="H154" i="115"/>
  <c r="H164" i="115"/>
  <c r="A169" i="115"/>
  <c r="A170" i="115" s="1"/>
  <c r="A171" i="115" s="1"/>
  <c r="A172" i="115" s="1"/>
  <c r="A173" i="115" s="1"/>
  <c r="A174" i="115" s="1"/>
  <c r="A175" i="115" s="1"/>
  <c r="H169" i="115"/>
  <c r="H182" i="115"/>
  <c r="H195" i="115"/>
  <c r="H200" i="115"/>
  <c r="H213" i="115"/>
  <c r="A213" i="115"/>
  <c r="H218" i="115"/>
  <c r="H228" i="115"/>
  <c r="H233" i="115"/>
  <c r="H269" i="115"/>
  <c r="H274" i="115"/>
  <c r="A274" i="115"/>
  <c r="A275" i="115" s="1"/>
  <c r="A276" i="115" s="1"/>
  <c r="H320" i="115"/>
  <c r="H325" i="115"/>
  <c r="H339" i="115"/>
  <c r="H344" i="115"/>
  <c r="H351" i="115"/>
  <c r="A397" i="115"/>
  <c r="A398" i="115" s="1"/>
  <c r="A399" i="115" s="1"/>
  <c r="A400" i="115" s="1"/>
  <c r="A401" i="115" s="1"/>
  <c r="A402" i="115" s="1"/>
  <c r="A403" i="115" s="1"/>
  <c r="H397" i="115"/>
  <c r="M18" i="228"/>
  <c r="H11" i="115"/>
  <c r="H16" i="115"/>
  <c r="A16" i="115"/>
  <c r="A17" i="115" s="1"/>
  <c r="A18" i="115" s="1"/>
  <c r="A19" i="115" s="1"/>
  <c r="A20" i="115" s="1"/>
  <c r="A21" i="115" s="1"/>
  <c r="A22" i="115" s="1"/>
  <c r="H29" i="115"/>
  <c r="H34" i="115"/>
  <c r="H44" i="115"/>
  <c r="H49" i="115"/>
  <c r="H62" i="115"/>
  <c r="H75" i="115"/>
  <c r="H80" i="115"/>
  <c r="H93" i="115"/>
  <c r="A93" i="115"/>
  <c r="A94" i="115" s="1"/>
  <c r="A95" i="115" s="1"/>
  <c r="A96" i="115" s="1"/>
  <c r="A97" i="115" s="1"/>
  <c r="A98" i="115" s="1"/>
  <c r="A99" i="115" s="1"/>
  <c r="H98" i="115"/>
  <c r="H108" i="115"/>
  <c r="H113" i="115"/>
  <c r="H126" i="115"/>
  <c r="A139" i="115"/>
  <c r="H139" i="115"/>
  <c r="H144" i="115"/>
  <c r="H157" i="115"/>
  <c r="A162" i="115"/>
  <c r="A163" i="115" s="1"/>
  <c r="A164" i="115" s="1"/>
  <c r="A165" i="115" s="1"/>
  <c r="A166" i="115" s="1"/>
  <c r="A167" i="115" s="1"/>
  <c r="A168" i="115" s="1"/>
  <c r="H162" i="115"/>
  <c r="H172" i="115"/>
  <c r="H177" i="115"/>
  <c r="H190" i="115"/>
  <c r="H203" i="115"/>
  <c r="H208" i="115"/>
  <c r="H221" i="115"/>
  <c r="H226" i="115"/>
  <c r="H236" i="115"/>
  <c r="H241" i="115"/>
  <c r="H272" i="115"/>
  <c r="H298" i="115"/>
  <c r="A298" i="115"/>
  <c r="H303" i="115"/>
  <c r="H311" i="115"/>
  <c r="A350" i="115"/>
  <c r="A351" i="115" s="1"/>
  <c r="A352" i="115" s="1"/>
  <c r="A353" i="115" s="1"/>
  <c r="A354" i="115" s="1"/>
  <c r="A355" i="115" s="1"/>
  <c r="A356" i="115" s="1"/>
  <c r="H349" i="115"/>
  <c r="H356" i="115"/>
  <c r="H363" i="115"/>
  <c r="Q20" i="228"/>
  <c r="Q56" i="228"/>
  <c r="H6" i="115"/>
  <c r="H19" i="115"/>
  <c r="H24" i="115"/>
  <c r="H37" i="115"/>
  <c r="H42" i="115"/>
  <c r="H52" i="115"/>
  <c r="H57" i="115"/>
  <c r="H70" i="115"/>
  <c r="A70" i="115"/>
  <c r="A71" i="115" s="1"/>
  <c r="A72" i="115" s="1"/>
  <c r="A73" i="115" s="1"/>
  <c r="A74" i="115" s="1"/>
  <c r="A75" i="115" s="1"/>
  <c r="A76" i="115" s="1"/>
  <c r="H83" i="115"/>
  <c r="H88" i="115"/>
  <c r="H101" i="115"/>
  <c r="A101" i="115"/>
  <c r="A102" i="115" s="1"/>
  <c r="A103" i="115" s="1"/>
  <c r="A104" i="115" s="1"/>
  <c r="A105" i="115" s="1"/>
  <c r="A106" i="115" s="1"/>
  <c r="H106" i="115"/>
  <c r="H116" i="115"/>
  <c r="A121" i="115"/>
  <c r="A122" i="115" s="1"/>
  <c r="A123" i="115" s="1"/>
  <c r="H121" i="115"/>
  <c r="H134" i="115"/>
  <c r="H147" i="115"/>
  <c r="H152" i="115"/>
  <c r="A152" i="115"/>
  <c r="A153" i="115" s="1"/>
  <c r="A154" i="115" s="1"/>
  <c r="H165" i="115"/>
  <c r="H170" i="115"/>
  <c r="H180" i="115"/>
  <c r="A185" i="115"/>
  <c r="H185" i="115"/>
  <c r="H198" i="115"/>
  <c r="H211" i="115"/>
  <c r="H216" i="115"/>
  <c r="A216" i="115"/>
  <c r="A217" i="115" s="1"/>
  <c r="A218" i="115" s="1"/>
  <c r="A219" i="115" s="1"/>
  <c r="A220" i="115" s="1"/>
  <c r="A221" i="115" s="1"/>
  <c r="A222" i="115" s="1"/>
  <c r="H229" i="115"/>
  <c r="H234" i="115"/>
  <c r="A244" i="115"/>
  <c r="A245" i="115" s="1"/>
  <c r="H244" i="115"/>
  <c r="H249" i="115"/>
  <c r="H258" i="115"/>
  <c r="H263" i="115"/>
  <c r="H265" i="115"/>
  <c r="H289" i="115"/>
  <c r="H296" i="115"/>
  <c r="H305" i="115"/>
  <c r="A305" i="115"/>
  <c r="A306" i="115" s="1"/>
  <c r="A307" i="115" s="1"/>
  <c r="A309" i="115"/>
  <c r="A310" i="115" s="1"/>
  <c r="A311" i="115" s="1"/>
  <c r="A312" i="115" s="1"/>
  <c r="A313" i="115" s="1"/>
  <c r="A314" i="115" s="1"/>
  <c r="H309" i="115"/>
  <c r="H316" i="115"/>
  <c r="A323" i="115"/>
  <c r="A324" i="115" s="1"/>
  <c r="A325" i="115" s="1"/>
  <c r="A326" i="115" s="1"/>
  <c r="A327" i="115" s="1"/>
  <c r="A328" i="115" s="1"/>
  <c r="H323" i="115"/>
  <c r="A374" i="115"/>
  <c r="A375" i="115" s="1"/>
  <c r="A376" i="115" s="1"/>
  <c r="A377" i="115" s="1"/>
  <c r="A378" i="115" s="1"/>
  <c r="A379" i="115" s="1"/>
  <c r="A380" i="115" s="1"/>
  <c r="H400" i="115"/>
  <c r="M16" i="228"/>
  <c r="H14" i="115"/>
  <c r="H27" i="115"/>
  <c r="H32" i="115"/>
  <c r="A32" i="115"/>
  <c r="A33" i="115" s="1"/>
  <c r="A34" i="115" s="1"/>
  <c r="A35" i="115" s="1"/>
  <c r="A36" i="115" s="1"/>
  <c r="A37" i="115" s="1"/>
  <c r="A38" i="115" s="1"/>
  <c r="H45" i="115"/>
  <c r="H50" i="115"/>
  <c r="A60" i="115"/>
  <c r="H60" i="115"/>
  <c r="H65" i="115"/>
  <c r="H78" i="115"/>
  <c r="A78" i="115"/>
  <c r="A79" i="115" s="1"/>
  <c r="A80" i="115" s="1"/>
  <c r="A81" i="115" s="1"/>
  <c r="A82" i="115" s="1"/>
  <c r="A83" i="115" s="1"/>
  <c r="A91" i="115"/>
  <c r="A92" i="115" s="1"/>
  <c r="H91" i="115"/>
  <c r="H96" i="115"/>
  <c r="H109" i="115"/>
  <c r="A114" i="115"/>
  <c r="A115" i="115" s="1"/>
  <c r="A116" i="115" s="1"/>
  <c r="A117" i="115" s="1"/>
  <c r="A118" i="115" s="1"/>
  <c r="A119" i="115" s="1"/>
  <c r="A120" i="115" s="1"/>
  <c r="H114" i="115"/>
  <c r="A124" i="115"/>
  <c r="H124" i="115"/>
  <c r="H129" i="115"/>
  <c r="H142" i="115"/>
  <c r="A155" i="115"/>
  <c r="A156" i="115" s="1"/>
  <c r="A157" i="115" s="1"/>
  <c r="A158" i="115" s="1"/>
  <c r="A159" i="115" s="1"/>
  <c r="A160" i="115" s="1"/>
  <c r="A161" i="115" s="1"/>
  <c r="H155" i="115"/>
  <c r="H160" i="115"/>
  <c r="H173" i="115"/>
  <c r="H178" i="115"/>
  <c r="H188" i="115"/>
  <c r="A193" i="115"/>
  <c r="A194" i="115" s="1"/>
  <c r="A195" i="115" s="1"/>
  <c r="A196" i="115" s="1"/>
  <c r="A197" i="115" s="1"/>
  <c r="A198" i="115" s="1"/>
  <c r="H193" i="115"/>
  <c r="H206" i="115"/>
  <c r="A206" i="115"/>
  <c r="A207" i="115" s="1"/>
  <c r="A208" i="115" s="1"/>
  <c r="A209" i="115" s="1"/>
  <c r="A210" i="115" s="1"/>
  <c r="A211" i="115" s="1"/>
  <c r="A212" i="115" s="1"/>
  <c r="H219" i="115"/>
  <c r="H224" i="115"/>
  <c r="H237" i="115"/>
  <c r="A237" i="115"/>
  <c r="A238" i="115" s="1"/>
  <c r="A239" i="115" s="1"/>
  <c r="A240" i="115" s="1"/>
  <c r="A241" i="115" s="1"/>
  <c r="A242" i="115" s="1"/>
  <c r="A243" i="115" s="1"/>
  <c r="H242" i="115"/>
  <c r="H247" i="115"/>
  <c r="H261" i="115"/>
  <c r="H275" i="115"/>
  <c r="H280" i="115"/>
  <c r="H287" i="115"/>
  <c r="H314" i="115"/>
  <c r="H340" i="115"/>
  <c r="H347" i="115"/>
  <c r="H386" i="115"/>
  <c r="H391" i="115"/>
  <c r="H393" i="115"/>
  <c r="H4" i="115"/>
  <c r="A9" i="115"/>
  <c r="A10" i="115" s="1"/>
  <c r="A11" i="115" s="1"/>
  <c r="A12" i="115" s="1"/>
  <c r="A13" i="115" s="1"/>
  <c r="A14" i="115" s="1"/>
  <c r="A15" i="115" s="1"/>
  <c r="H9" i="115"/>
  <c r="H22" i="115"/>
  <c r="H35" i="115"/>
  <c r="H40" i="115"/>
  <c r="H53" i="115"/>
  <c r="A53" i="115"/>
  <c r="A54" i="115" s="1"/>
  <c r="A55" i="115" s="1"/>
  <c r="A56" i="115" s="1"/>
  <c r="A57" i="115" s="1"/>
  <c r="A58" i="115" s="1"/>
  <c r="A59" i="115" s="1"/>
  <c r="H58" i="115"/>
  <c r="H68" i="115"/>
  <c r="H73" i="115"/>
  <c r="H86" i="115"/>
  <c r="H99" i="115"/>
  <c r="H104" i="115"/>
  <c r="H117" i="115"/>
  <c r="H122" i="115"/>
  <c r="H132" i="115"/>
  <c r="H137" i="115"/>
  <c r="H150" i="115"/>
  <c r="H163" i="115"/>
  <c r="H168" i="115"/>
  <c r="H181" i="115"/>
  <c r="A186" i="115"/>
  <c r="A187" i="115" s="1"/>
  <c r="A188" i="115" s="1"/>
  <c r="A189" i="115" s="1"/>
  <c r="A190" i="115" s="1"/>
  <c r="A191" i="115" s="1"/>
  <c r="H186" i="115"/>
  <c r="H196" i="115"/>
  <c r="H201" i="115"/>
  <c r="H214" i="115"/>
  <c r="A214" i="115"/>
  <c r="A215" i="115" s="1"/>
  <c r="H227" i="115"/>
  <c r="H232" i="115"/>
  <c r="H245" i="115"/>
  <c r="H250" i="115"/>
  <c r="H285" i="115"/>
  <c r="H292" i="115"/>
  <c r="A299" i="115"/>
  <c r="A300" i="115" s="1"/>
  <c r="A301" i="115" s="1"/>
  <c r="A302" i="115" s="1"/>
  <c r="A303" i="115" s="1"/>
  <c r="A304" i="115" s="1"/>
  <c r="H299" i="115"/>
  <c r="H345" i="115"/>
  <c r="H364" i="115"/>
  <c r="A364" i="115"/>
  <c r="H384" i="115"/>
  <c r="H389" i="115"/>
  <c r="A2" i="115"/>
  <c r="A3" i="115" s="1"/>
  <c r="A4" i="115" s="1"/>
  <c r="A5" i="115" s="1"/>
  <c r="A6" i="115" s="1"/>
  <c r="A7" i="115" s="1"/>
  <c r="A8" i="115" s="1"/>
  <c r="H2" i="115"/>
  <c r="H12" i="115"/>
  <c r="H17" i="115"/>
  <c r="H30" i="115"/>
  <c r="A30" i="115"/>
  <c r="H43" i="115"/>
  <c r="H48" i="115"/>
  <c r="H61" i="115"/>
  <c r="A61" i="115"/>
  <c r="A62" i="115" s="1"/>
  <c r="H66" i="115"/>
  <c r="H76" i="115"/>
  <c r="H81" i="115"/>
  <c r="H94" i="115"/>
  <c r="A107" i="115"/>
  <c r="A108" i="115" s="1"/>
  <c r="A109" i="115" s="1"/>
  <c r="A110" i="115" s="1"/>
  <c r="A111" i="115" s="1"/>
  <c r="A112" i="115" s="1"/>
  <c r="A113" i="115" s="1"/>
  <c r="H107" i="115"/>
  <c r="H112" i="115"/>
  <c r="H125" i="115"/>
  <c r="A125" i="115"/>
  <c r="A126" i="115" s="1"/>
  <c r="A127" i="115" s="1"/>
  <c r="A128" i="115" s="1"/>
  <c r="A129" i="115" s="1"/>
  <c r="A130" i="115" s="1"/>
  <c r="H130" i="115"/>
  <c r="A140" i="115"/>
  <c r="A141" i="115" s="1"/>
  <c r="A142" i="115" s="1"/>
  <c r="A143" i="115" s="1"/>
  <c r="A144" i="115" s="1"/>
  <c r="H140" i="115"/>
  <c r="A145" i="115"/>
  <c r="A146" i="115" s="1"/>
  <c r="A147" i="115" s="1"/>
  <c r="A148" i="115" s="1"/>
  <c r="A149" i="115" s="1"/>
  <c r="A150" i="115" s="1"/>
  <c r="A151" i="115" s="1"/>
  <c r="H145" i="115"/>
  <c r="H158" i="115"/>
  <c r="H171" i="115"/>
  <c r="H176" i="115"/>
  <c r="A176" i="115"/>
  <c r="A177" i="115" s="1"/>
  <c r="A178" i="115" s="1"/>
  <c r="A179" i="115" s="1"/>
  <c r="A180" i="115" s="1"/>
  <c r="A181" i="115" s="1"/>
  <c r="A182" i="115" s="1"/>
  <c r="H189" i="115"/>
  <c r="H194" i="115"/>
  <c r="H204" i="115"/>
  <c r="H209" i="115"/>
  <c r="H222" i="115"/>
  <c r="H235" i="115"/>
  <c r="H240" i="115"/>
  <c r="H255" i="115"/>
  <c r="A255" i="115"/>
  <c r="H259" i="115"/>
  <c r="H333" i="115"/>
  <c r="H338" i="115"/>
  <c r="H375" i="115"/>
  <c r="A260" i="115"/>
  <c r="A261" i="115" s="1"/>
  <c r="A262" i="115" s="1"/>
  <c r="A263" i="115" s="1"/>
  <c r="A264" i="115" s="1"/>
  <c r="A265" i="115" s="1"/>
  <c r="A266" i="115" s="1"/>
  <c r="H278" i="115"/>
  <c r="H342" i="115"/>
  <c r="A388" i="115"/>
  <c r="A389" i="115" s="1"/>
  <c r="A390" i="115" s="1"/>
  <c r="A391" i="115" s="1"/>
  <c r="A392" i="115" s="1"/>
  <c r="A393" i="115" s="1"/>
  <c r="A394" i="115" s="1"/>
  <c r="A404" i="115"/>
  <c r="A405" i="115" s="1"/>
  <c r="A406" i="115" s="1"/>
  <c r="A407" i="115" s="1"/>
  <c r="A408" i="115" s="1"/>
  <c r="A409" i="115" s="1"/>
  <c r="A410" i="115" s="1"/>
  <c r="H404" i="115"/>
  <c r="A489" i="115"/>
  <c r="H488" i="115"/>
  <c r="H495" i="115"/>
  <c r="H504" i="115"/>
  <c r="H511" i="115"/>
  <c r="H520" i="115"/>
  <c r="A520" i="115"/>
  <c r="A521" i="115" s="1"/>
  <c r="A522" i="115" s="1"/>
  <c r="A523" i="115" s="1"/>
  <c r="A524" i="115" s="1"/>
  <c r="A525" i="115" s="1"/>
  <c r="A526" i="115" s="1"/>
  <c r="H527" i="115"/>
  <c r="A527" i="115"/>
  <c r="H536" i="115"/>
  <c r="H543" i="115"/>
  <c r="H552" i="115"/>
  <c r="H559" i="115"/>
  <c r="H568" i="115"/>
  <c r="H575" i="115"/>
  <c r="H584" i="115"/>
  <c r="H591" i="115"/>
  <c r="H600" i="115"/>
  <c r="H607" i="115"/>
  <c r="H616" i="115"/>
  <c r="H623" i="115"/>
  <c r="H632" i="115"/>
  <c r="A632" i="115"/>
  <c r="A633" i="115" s="1"/>
  <c r="A634" i="115" s="1"/>
  <c r="A635" i="115" s="1"/>
  <c r="A636" i="115" s="1"/>
  <c r="A637" i="115" s="1"/>
  <c r="A638" i="115" s="1"/>
  <c r="H639" i="115"/>
  <c r="A639" i="115"/>
  <c r="A649" i="115"/>
  <c r="A650" i="115" s="1"/>
  <c r="A651" i="115" s="1"/>
  <c r="A652" i="115" s="1"/>
  <c r="A653" i="115" s="1"/>
  <c r="A654" i="115" s="1"/>
  <c r="A655" i="115" s="1"/>
  <c r="H648" i="115"/>
  <c r="H655" i="115"/>
  <c r="H664" i="115"/>
  <c r="H671" i="115"/>
  <c r="H680" i="115"/>
  <c r="A680" i="115"/>
  <c r="A681" i="115" s="1"/>
  <c r="A682" i="115" s="1"/>
  <c r="A683" i="115" s="1"/>
  <c r="A684" i="115" s="1"/>
  <c r="A685" i="115" s="1"/>
  <c r="A686" i="115" s="1"/>
  <c r="H687" i="115"/>
  <c r="A687" i="115"/>
  <c r="A688" i="115" s="1"/>
  <c r="A689" i="115" s="1"/>
  <c r="A690" i="115" s="1"/>
  <c r="A691" i="115" s="1"/>
  <c r="A692" i="115" s="1"/>
  <c r="A693" i="115" s="1"/>
  <c r="H694" i="115"/>
  <c r="A694" i="115"/>
  <c r="H708" i="115"/>
  <c r="H716" i="115"/>
  <c r="A716" i="115"/>
  <c r="A717" i="115" s="1"/>
  <c r="A718" i="115" s="1"/>
  <c r="A719" i="115" s="1"/>
  <c r="A720" i="115" s="1"/>
  <c r="A721" i="115" s="1"/>
  <c r="A722" i="115" s="1"/>
  <c r="H720" i="115"/>
  <c r="H735" i="115"/>
  <c r="H751" i="115"/>
  <c r="A754" i="115"/>
  <c r="H754" i="115"/>
  <c r="A755" i="115"/>
  <c r="A756" i="115" s="1"/>
  <c r="A757" i="115" s="1"/>
  <c r="A758" i="115" s="1"/>
  <c r="A759" i="115" s="1"/>
  <c r="A760" i="115" s="1"/>
  <c r="H758" i="115"/>
  <c r="H817" i="115"/>
  <c r="A23" i="115"/>
  <c r="A24" i="115" s="1"/>
  <c r="A25" i="115" s="1"/>
  <c r="A26" i="115" s="1"/>
  <c r="A27" i="115" s="1"/>
  <c r="A28" i="115" s="1"/>
  <c r="A29" i="115" s="1"/>
  <c r="A31" i="115"/>
  <c r="A39" i="115"/>
  <c r="A40" i="115" s="1"/>
  <c r="A41" i="115" s="1"/>
  <c r="A42" i="115" s="1"/>
  <c r="A43" i="115" s="1"/>
  <c r="A44" i="115" s="1"/>
  <c r="A45" i="115" s="1"/>
  <c r="A63" i="115"/>
  <c r="A64" i="115" s="1"/>
  <c r="A65" i="115" s="1"/>
  <c r="A66" i="115" s="1"/>
  <c r="A67" i="115" s="1"/>
  <c r="A68" i="115" s="1"/>
  <c r="A69" i="115" s="1"/>
  <c r="A183" i="115"/>
  <c r="A184" i="115" s="1"/>
  <c r="A199" i="115"/>
  <c r="A200" i="115" s="1"/>
  <c r="A201" i="115" s="1"/>
  <c r="A202" i="115" s="1"/>
  <c r="A203" i="115" s="1"/>
  <c r="A204" i="115" s="1"/>
  <c r="A205" i="115" s="1"/>
  <c r="A223" i="115"/>
  <c r="A224" i="115" s="1"/>
  <c r="A225" i="115" s="1"/>
  <c r="A226" i="115" s="1"/>
  <c r="A227" i="115" s="1"/>
  <c r="A228" i="115" s="1"/>
  <c r="A229" i="115" s="1"/>
  <c r="A231" i="115"/>
  <c r="A232" i="115" s="1"/>
  <c r="A233" i="115" s="1"/>
  <c r="A234" i="115" s="1"/>
  <c r="A235" i="115" s="1"/>
  <c r="A236" i="115" s="1"/>
  <c r="A268" i="115"/>
  <c r="A269" i="115" s="1"/>
  <c r="A270" i="115" s="1"/>
  <c r="A271" i="115" s="1"/>
  <c r="A272" i="115" s="1"/>
  <c r="A273" i="115" s="1"/>
  <c r="A277" i="115"/>
  <c r="A278" i="115" s="1"/>
  <c r="A279" i="115" s="1"/>
  <c r="A280" i="115" s="1"/>
  <c r="A281" i="115" s="1"/>
  <c r="A282" i="115" s="1"/>
  <c r="A283" i="115" s="1"/>
  <c r="A291" i="115"/>
  <c r="A292" i="115" s="1"/>
  <c r="A293" i="115" s="1"/>
  <c r="A294" i="115" s="1"/>
  <c r="A295" i="115" s="1"/>
  <c r="A296" i="115" s="1"/>
  <c r="A297" i="115" s="1"/>
  <c r="A419" i="115"/>
  <c r="A425" i="115"/>
  <c r="A449" i="115"/>
  <c r="A450" i="115" s="1"/>
  <c r="A451" i="115" s="1"/>
  <c r="A452" i="115" s="1"/>
  <c r="A453" i="115" s="1"/>
  <c r="A454" i="115" s="1"/>
  <c r="A455" i="115" s="1"/>
  <c r="A465" i="115"/>
  <c r="H471" i="115"/>
  <c r="H475" i="115"/>
  <c r="H702" i="115"/>
  <c r="A702" i="115"/>
  <c r="A703" i="115" s="1"/>
  <c r="A704" i="115" s="1"/>
  <c r="A705" i="115" s="1"/>
  <c r="A706" i="115" s="1"/>
  <c r="A707" i="115" s="1"/>
  <c r="A708" i="115" s="1"/>
  <c r="H739" i="115"/>
  <c r="H742" i="115"/>
  <c r="H766" i="115"/>
  <c r="H254" i="115"/>
  <c r="H266" i="115"/>
  <c r="H277" i="115"/>
  <c r="H288" i="115"/>
  <c r="H291" i="115"/>
  <c r="H341" i="115"/>
  <c r="A343" i="115"/>
  <c r="A344" i="115" s="1"/>
  <c r="A345" i="115" s="1"/>
  <c r="A346" i="115" s="1"/>
  <c r="A347" i="115" s="1"/>
  <c r="A348" i="115" s="1"/>
  <c r="A349" i="115" s="1"/>
  <c r="H352" i="115"/>
  <c r="H355" i="115"/>
  <c r="H410" i="115"/>
  <c r="H419" i="115"/>
  <c r="H421" i="115"/>
  <c r="H431" i="115"/>
  <c r="H439" i="115"/>
  <c r="H447" i="115"/>
  <c r="H455" i="115"/>
  <c r="H463" i="115"/>
  <c r="H486" i="115"/>
  <c r="A486" i="115"/>
  <c r="H493" i="115"/>
  <c r="H502" i="115"/>
  <c r="H509" i="115"/>
  <c r="H518" i="115"/>
  <c r="H525" i="115"/>
  <c r="H534" i="115"/>
  <c r="A534" i="115"/>
  <c r="A535" i="115" s="1"/>
  <c r="A536" i="115" s="1"/>
  <c r="A537" i="115" s="1"/>
  <c r="A538" i="115" s="1"/>
  <c r="A539" i="115" s="1"/>
  <c r="A540" i="115" s="1"/>
  <c r="H541" i="115"/>
  <c r="A541" i="115"/>
  <c r="A542" i="115" s="1"/>
  <c r="A543" i="115" s="1"/>
  <c r="A544" i="115" s="1"/>
  <c r="A545" i="115" s="1"/>
  <c r="A546" i="115" s="1"/>
  <c r="A547" i="115" s="1"/>
  <c r="H550" i="115"/>
  <c r="A550" i="115"/>
  <c r="H557" i="115"/>
  <c r="A557" i="115"/>
  <c r="A558" i="115" s="1"/>
  <c r="A559" i="115" s="1"/>
  <c r="A560" i="115" s="1"/>
  <c r="A561" i="115" s="1"/>
  <c r="A562" i="115" s="1"/>
  <c r="A563" i="115" s="1"/>
  <c r="H566" i="115"/>
  <c r="H573" i="115"/>
  <c r="H582" i="115"/>
  <c r="H589" i="115"/>
  <c r="H598" i="115"/>
  <c r="H605" i="115"/>
  <c r="H614" i="115"/>
  <c r="H621" i="115"/>
  <c r="H630" i="115"/>
  <c r="H637" i="115"/>
  <c r="H646" i="115"/>
  <c r="H653" i="115"/>
  <c r="H662" i="115"/>
  <c r="H669" i="115"/>
  <c r="H678" i="115"/>
  <c r="H685" i="115"/>
  <c r="H698" i="115"/>
  <c r="H721" i="115"/>
  <c r="H733" i="115"/>
  <c r="A733" i="115"/>
  <c r="A734" i="115" s="1"/>
  <c r="A735" i="115" s="1"/>
  <c r="A736" i="115" s="1"/>
  <c r="A737" i="115" s="1"/>
  <c r="A738" i="115" s="1"/>
  <c r="A739" i="115" s="1"/>
  <c r="A762" i="115"/>
  <c r="A763" i="115"/>
  <c r="A764" i="115" s="1"/>
  <c r="A765" i="115" s="1"/>
  <c r="A766" i="115" s="1"/>
  <c r="A767" i="115" s="1"/>
  <c r="A768" i="115" s="1"/>
  <c r="A769" i="115" s="1"/>
  <c r="H762" i="115"/>
  <c r="A284" i="115"/>
  <c r="A285" i="115" s="1"/>
  <c r="A286" i="115" s="1"/>
  <c r="A287" i="115" s="1"/>
  <c r="A288" i="115" s="1"/>
  <c r="A289" i="115" s="1"/>
  <c r="A290" i="115" s="1"/>
  <c r="A337" i="115"/>
  <c r="A338" i="115" s="1"/>
  <c r="A339" i="115" s="1"/>
  <c r="A340" i="115" s="1"/>
  <c r="A341" i="115" s="1"/>
  <c r="A342" i="115" s="1"/>
  <c r="A357" i="115"/>
  <c r="A368" i="115"/>
  <c r="A369" i="115" s="1"/>
  <c r="A370" i="115" s="1"/>
  <c r="A371" i="115" s="1"/>
  <c r="A372" i="115" s="1"/>
  <c r="A373" i="115" s="1"/>
  <c r="A396" i="115"/>
  <c r="H396" i="115"/>
  <c r="A412" i="115"/>
  <c r="H412" i="115"/>
  <c r="H416" i="115"/>
  <c r="H427" i="115"/>
  <c r="A435" i="115"/>
  <c r="H435" i="115"/>
  <c r="H443" i="115"/>
  <c r="H451" i="115"/>
  <c r="H459" i="115"/>
  <c r="H467" i="115"/>
  <c r="H480" i="115"/>
  <c r="H482" i="115"/>
  <c r="H491" i="115"/>
  <c r="H498" i="115"/>
  <c r="H507" i="115"/>
  <c r="H514" i="115"/>
  <c r="H523" i="115"/>
  <c r="H530" i="115"/>
  <c r="H539" i="115"/>
  <c r="H546" i="115"/>
  <c r="H555" i="115"/>
  <c r="H562" i="115"/>
  <c r="A571" i="115"/>
  <c r="A572" i="115" s="1"/>
  <c r="A573" i="115" s="1"/>
  <c r="A574" i="115" s="1"/>
  <c r="A575" i="115" s="1"/>
  <c r="A576" i="115" s="1"/>
  <c r="A577" i="115" s="1"/>
  <c r="H571" i="115"/>
  <c r="A578" i="115"/>
  <c r="A579" i="115" s="1"/>
  <c r="A580" i="115" s="1"/>
  <c r="H578" i="115"/>
  <c r="H587" i="115"/>
  <c r="H594" i="115"/>
  <c r="H603" i="115"/>
  <c r="H610" i="115"/>
  <c r="H619" i="115"/>
  <c r="H626" i="115"/>
  <c r="H635" i="115"/>
  <c r="A642" i="115"/>
  <c r="H642" i="115"/>
  <c r="H651" i="115"/>
  <c r="H658" i="115"/>
  <c r="H667" i="115"/>
  <c r="H674" i="115"/>
  <c r="H683" i="115"/>
  <c r="H690" i="115"/>
  <c r="H709" i="115"/>
  <c r="A709" i="115"/>
  <c r="A710" i="115" s="1"/>
  <c r="A711" i="115" s="1"/>
  <c r="A712" i="115" s="1"/>
  <c r="A713" i="115" s="1"/>
  <c r="A714" i="115" s="1"/>
  <c r="A715" i="115" s="1"/>
  <c r="H712" i="115"/>
  <c r="H743" i="115"/>
  <c r="H790" i="115"/>
  <c r="H797" i="115"/>
  <c r="H806" i="115"/>
  <c r="A256" i="115"/>
  <c r="A257" i="115" s="1"/>
  <c r="A258" i="115" s="1"/>
  <c r="A259" i="115" s="1"/>
  <c r="A315" i="115"/>
  <c r="A316" i="115" s="1"/>
  <c r="A317" i="115" s="1"/>
  <c r="A318" i="115" s="1"/>
  <c r="A319" i="115" s="1"/>
  <c r="A320" i="115" s="1"/>
  <c r="A321" i="115" s="1"/>
  <c r="A365" i="115"/>
  <c r="A366" i="115" s="1"/>
  <c r="H487" i="115"/>
  <c r="A487" i="115"/>
  <c r="A488" i="115" s="1"/>
  <c r="H496" i="115"/>
  <c r="A496" i="115"/>
  <c r="A497" i="115" s="1"/>
  <c r="A498" i="115" s="1"/>
  <c r="A499" i="115" s="1"/>
  <c r="A500" i="115" s="1"/>
  <c r="A501" i="115" s="1"/>
  <c r="A502" i="115" s="1"/>
  <c r="H503" i="115"/>
  <c r="A503" i="115"/>
  <c r="A504" i="115" s="1"/>
  <c r="A505" i="115" s="1"/>
  <c r="A506" i="115" s="1"/>
  <c r="A507" i="115" s="1"/>
  <c r="A508" i="115" s="1"/>
  <c r="A509" i="115" s="1"/>
  <c r="H512" i="115"/>
  <c r="H519" i="115"/>
  <c r="H528" i="115"/>
  <c r="A528" i="115"/>
  <c r="A529" i="115" s="1"/>
  <c r="A530" i="115" s="1"/>
  <c r="A531" i="115" s="1"/>
  <c r="A532" i="115" s="1"/>
  <c r="A533" i="115" s="1"/>
  <c r="H535" i="115"/>
  <c r="H544" i="115"/>
  <c r="H551" i="115"/>
  <c r="A551" i="115"/>
  <c r="A552" i="115" s="1"/>
  <c r="A553" i="115" s="1"/>
  <c r="A554" i="115" s="1"/>
  <c r="A555" i="115" s="1"/>
  <c r="A556" i="115" s="1"/>
  <c r="H560" i="115"/>
  <c r="H567" i="115"/>
  <c r="H576" i="115"/>
  <c r="H583" i="115"/>
  <c r="H592" i="115"/>
  <c r="H599" i="115"/>
  <c r="A609" i="115"/>
  <c r="A610" i="115" s="1"/>
  <c r="H608" i="115"/>
  <c r="H615" i="115"/>
  <c r="A625" i="115"/>
  <c r="A626" i="115" s="1"/>
  <c r="A627" i="115" s="1"/>
  <c r="A628" i="115" s="1"/>
  <c r="A629" i="115" s="1"/>
  <c r="A630" i="115" s="1"/>
  <c r="A631" i="115" s="1"/>
  <c r="H624" i="115"/>
  <c r="H631" i="115"/>
  <c r="H640" i="115"/>
  <c r="A640" i="115"/>
  <c r="A641" i="115" s="1"/>
  <c r="H647" i="115"/>
  <c r="H656" i="115"/>
  <c r="A656" i="115"/>
  <c r="A657" i="115" s="1"/>
  <c r="A658" i="115" s="1"/>
  <c r="A659" i="115" s="1"/>
  <c r="A660" i="115" s="1"/>
  <c r="A661" i="115" s="1"/>
  <c r="A662" i="115" s="1"/>
  <c r="H663" i="115"/>
  <c r="A663" i="115"/>
  <c r="A664" i="115" s="1"/>
  <c r="A665" i="115" s="1"/>
  <c r="A666" i="115" s="1"/>
  <c r="A667" i="115" s="1"/>
  <c r="A668" i="115" s="1"/>
  <c r="A669" i="115" s="1"/>
  <c r="A673" i="115"/>
  <c r="A674" i="115" s="1"/>
  <c r="A675" i="115" s="1"/>
  <c r="A676" i="115" s="1"/>
  <c r="A677" i="115" s="1"/>
  <c r="A678" i="115" s="1"/>
  <c r="A679" i="115" s="1"/>
  <c r="H672" i="115"/>
  <c r="H679" i="115"/>
  <c r="H688" i="115"/>
  <c r="H703" i="115"/>
  <c r="H719" i="115"/>
  <c r="H722" i="115"/>
  <c r="A723" i="115"/>
  <c r="A724" i="115" s="1"/>
  <c r="A725" i="115" s="1"/>
  <c r="A726" i="115" s="1"/>
  <c r="A727" i="115" s="1"/>
  <c r="A728" i="115" s="1"/>
  <c r="A729" i="115" s="1"/>
  <c r="H726" i="115"/>
  <c r="H740" i="115"/>
  <c r="A740" i="115"/>
  <c r="A741" i="115" s="1"/>
  <c r="A742" i="115" s="1"/>
  <c r="A743" i="115" s="1"/>
  <c r="A744" i="115" s="1"/>
  <c r="A745" i="115" s="1"/>
  <c r="A746" i="115" s="1"/>
  <c r="H748" i="115"/>
  <c r="H752" i="115"/>
  <c r="H767" i="115"/>
  <c r="H774" i="115"/>
  <c r="H781" i="115"/>
  <c r="H788" i="115"/>
  <c r="H804" i="115"/>
  <c r="H256" i="115"/>
  <c r="H301" i="115"/>
  <c r="H312" i="115"/>
  <c r="H315" i="115"/>
  <c r="H318" i="115"/>
  <c r="H365" i="115"/>
  <c r="H376" i="115"/>
  <c r="H379" i="115"/>
  <c r="H382" i="115"/>
  <c r="H418" i="115"/>
  <c r="H472" i="115"/>
  <c r="A472" i="115"/>
  <c r="A473" i="115" s="1"/>
  <c r="A474" i="115" s="1"/>
  <c r="A475" i="115" s="1"/>
  <c r="A476" i="115" s="1"/>
  <c r="A477" i="115" s="1"/>
  <c r="A478" i="115" s="1"/>
  <c r="H474" i="115"/>
  <c r="H476" i="115"/>
  <c r="H478" i="115"/>
  <c r="H707" i="115"/>
  <c r="H710" i="115"/>
  <c r="H734" i="115"/>
  <c r="H772" i="115"/>
  <c r="A791" i="115"/>
  <c r="H791" i="115"/>
  <c r="H807" i="115"/>
  <c r="H828" i="115"/>
  <c r="A381" i="115"/>
  <c r="A382" i="115" s="1"/>
  <c r="A383" i="115" s="1"/>
  <c r="A384" i="115" s="1"/>
  <c r="A385" i="115" s="1"/>
  <c r="A386" i="115" s="1"/>
  <c r="A387" i="115" s="1"/>
  <c r="A413" i="115"/>
  <c r="A414" i="115" s="1"/>
  <c r="A415" i="115" s="1"/>
  <c r="A416" i="115" s="1"/>
  <c r="A417" i="115" s="1"/>
  <c r="A420" i="115"/>
  <c r="A421" i="115" s="1"/>
  <c r="A422" i="115" s="1"/>
  <c r="A423" i="115" s="1"/>
  <c r="A424" i="115" s="1"/>
  <c r="H420" i="115"/>
  <c r="H424" i="115"/>
  <c r="A426" i="115"/>
  <c r="A427" i="115" s="1"/>
  <c r="H432" i="115"/>
  <c r="H440" i="115"/>
  <c r="A442" i="115"/>
  <c r="A443" i="115" s="1"/>
  <c r="A444" i="115" s="1"/>
  <c r="A445" i="115" s="1"/>
  <c r="A446" i="115" s="1"/>
  <c r="A447" i="115" s="1"/>
  <c r="A448" i="115" s="1"/>
  <c r="H448" i="115"/>
  <c r="H456" i="115"/>
  <c r="A456" i="115"/>
  <c r="A457" i="115" s="1"/>
  <c r="A458" i="115"/>
  <c r="A459" i="115" s="1"/>
  <c r="A460" i="115" s="1"/>
  <c r="A461" i="115" s="1"/>
  <c r="A462" i="115" s="1"/>
  <c r="A463" i="115" s="1"/>
  <c r="A464" i="115" s="1"/>
  <c r="H464" i="115"/>
  <c r="A466" i="115"/>
  <c r="A467" i="115" s="1"/>
  <c r="A468" i="115" s="1"/>
  <c r="A469" i="115" s="1"/>
  <c r="A470" i="115" s="1"/>
  <c r="A471" i="115" s="1"/>
  <c r="H485" i="115"/>
  <c r="H494" i="115"/>
  <c r="H501" i="115"/>
  <c r="H510" i="115"/>
  <c r="A510" i="115"/>
  <c r="A511" i="115" s="1"/>
  <c r="A512" i="115" s="1"/>
  <c r="A513" i="115" s="1"/>
  <c r="A514" i="115" s="1"/>
  <c r="A515" i="115" s="1"/>
  <c r="A516" i="115" s="1"/>
  <c r="H517" i="115"/>
  <c r="A517" i="115"/>
  <c r="A518" i="115" s="1"/>
  <c r="A519" i="115" s="1"/>
  <c r="H526" i="115"/>
  <c r="H533" i="115"/>
  <c r="H542" i="115"/>
  <c r="H549" i="115"/>
  <c r="A549" i="115"/>
  <c r="H558" i="115"/>
  <c r="H565" i="115"/>
  <c r="A565" i="115"/>
  <c r="A566" i="115" s="1"/>
  <c r="A567" i="115" s="1"/>
  <c r="A568" i="115" s="1"/>
  <c r="A569" i="115" s="1"/>
  <c r="A570" i="115" s="1"/>
  <c r="H574" i="115"/>
  <c r="H581" i="115"/>
  <c r="A581" i="115"/>
  <c r="A582" i="115" s="1"/>
  <c r="A583" i="115" s="1"/>
  <c r="A584" i="115" s="1"/>
  <c r="A585" i="115" s="1"/>
  <c r="A586" i="115" s="1"/>
  <c r="A587" i="115" s="1"/>
  <c r="H590" i="115"/>
  <c r="H597" i="115"/>
  <c r="H606" i="115"/>
  <c r="H613" i="115"/>
  <c r="H622" i="115"/>
  <c r="H629" i="115"/>
  <c r="H638" i="115"/>
  <c r="H645" i="115"/>
  <c r="H654" i="115"/>
  <c r="H661" i="115"/>
  <c r="H670" i="115"/>
  <c r="A670" i="115"/>
  <c r="A671" i="115" s="1"/>
  <c r="A672" i="115" s="1"/>
  <c r="H677" i="115"/>
  <c r="H686" i="115"/>
  <c r="H693" i="115"/>
  <c r="H701" i="115"/>
  <c r="A701" i="115"/>
  <c r="A730" i="115"/>
  <c r="A731" i="115" s="1"/>
  <c r="A732" i="115" s="1"/>
  <c r="H730" i="115"/>
  <c r="H753" i="115"/>
  <c r="H765" i="115"/>
  <c r="H775" i="115"/>
  <c r="A831" i="115"/>
  <c r="H831" i="115"/>
  <c r="H264" i="115"/>
  <c r="H267" i="115"/>
  <c r="H317" i="115"/>
  <c r="H328" i="115"/>
  <c r="H331" i="115"/>
  <c r="A358" i="115"/>
  <c r="A359" i="115" s="1"/>
  <c r="A360" i="115" s="1"/>
  <c r="A361" i="115" s="1"/>
  <c r="A362" i="115" s="1"/>
  <c r="A363" i="115" s="1"/>
  <c r="H381" i="115"/>
  <c r="H392" i="115"/>
  <c r="H395" i="115"/>
  <c r="H402" i="115"/>
  <c r="H411" i="115"/>
  <c r="H413" i="115"/>
  <c r="H426" i="115"/>
  <c r="A428" i="115"/>
  <c r="A429" i="115" s="1"/>
  <c r="A430" i="115" s="1"/>
  <c r="A431" i="115" s="1"/>
  <c r="A432" i="115" s="1"/>
  <c r="A433" i="115" s="1"/>
  <c r="A434" i="115" s="1"/>
  <c r="H428" i="115"/>
  <c r="H434" i="115"/>
  <c r="A436" i="115"/>
  <c r="A437" i="115" s="1"/>
  <c r="A438" i="115" s="1"/>
  <c r="A439" i="115" s="1"/>
  <c r="A440" i="115" s="1"/>
  <c r="A441" i="115" s="1"/>
  <c r="H436" i="115"/>
  <c r="H442" i="115"/>
  <c r="H444" i="115"/>
  <c r="H450" i="115"/>
  <c r="H452" i="115"/>
  <c r="H458" i="115"/>
  <c r="H460" i="115"/>
  <c r="H466" i="115"/>
  <c r="H468" i="115"/>
  <c r="H470" i="115"/>
  <c r="H479" i="115"/>
  <c r="A479" i="115"/>
  <c r="A480" i="115" s="1"/>
  <c r="A481" i="115" s="1"/>
  <c r="A482" i="115" s="1"/>
  <c r="A483" i="115" s="1"/>
  <c r="A484" i="115" s="1"/>
  <c r="A485" i="115" s="1"/>
  <c r="H483" i="115"/>
  <c r="A490" i="115"/>
  <c r="A491" i="115" s="1"/>
  <c r="A492" i="115" s="1"/>
  <c r="A493" i="115" s="1"/>
  <c r="A494" i="115" s="1"/>
  <c r="A495" i="115" s="1"/>
  <c r="H490" i="115"/>
  <c r="H499" i="115"/>
  <c r="H506" i="115"/>
  <c r="H515" i="115"/>
  <c r="H522" i="115"/>
  <c r="H531" i="115"/>
  <c r="H538" i="115"/>
  <c r="H547" i="115"/>
  <c r="H554" i="115"/>
  <c r="H563" i="115"/>
  <c r="H570" i="115"/>
  <c r="H579" i="115"/>
  <c r="H586" i="115"/>
  <c r="A588" i="115"/>
  <c r="A589" i="115" s="1"/>
  <c r="A590" i="115" s="1"/>
  <c r="A591" i="115" s="1"/>
  <c r="A592" i="115" s="1"/>
  <c r="A593" i="115" s="1"/>
  <c r="A594" i="115" s="1"/>
  <c r="A595" i="115"/>
  <c r="A596" i="115" s="1"/>
  <c r="A597" i="115" s="1"/>
  <c r="A598" i="115" s="1"/>
  <c r="A599" i="115" s="1"/>
  <c r="A600" i="115" s="1"/>
  <c r="A601" i="115" s="1"/>
  <c r="H595" i="115"/>
  <c r="A602" i="115"/>
  <c r="A603" i="115" s="1"/>
  <c r="A604" i="115" s="1"/>
  <c r="A605" i="115" s="1"/>
  <c r="A606" i="115" s="1"/>
  <c r="A607" i="115" s="1"/>
  <c r="A608" i="115" s="1"/>
  <c r="H602" i="115"/>
  <c r="A611" i="115"/>
  <c r="A612" i="115" s="1"/>
  <c r="A613" i="115" s="1"/>
  <c r="A614" i="115" s="1"/>
  <c r="A615" i="115" s="1"/>
  <c r="A616" i="115" s="1"/>
  <c r="A617" i="115" s="1"/>
  <c r="H611" i="115"/>
  <c r="A618" i="115"/>
  <c r="A619" i="115" s="1"/>
  <c r="A620" i="115" s="1"/>
  <c r="A621" i="115" s="1"/>
  <c r="A622" i="115" s="1"/>
  <c r="A623" i="115" s="1"/>
  <c r="A624" i="115" s="1"/>
  <c r="H618" i="115"/>
  <c r="H627" i="115"/>
  <c r="H634" i="115"/>
  <c r="A643" i="115"/>
  <c r="A644" i="115" s="1"/>
  <c r="A645" i="115" s="1"/>
  <c r="A646" i="115" s="1"/>
  <c r="A647" i="115" s="1"/>
  <c r="A648" i="115" s="1"/>
  <c r="H643" i="115"/>
  <c r="H650" i="115"/>
  <c r="H659" i="115"/>
  <c r="H666" i="115"/>
  <c r="H675" i="115"/>
  <c r="H682" i="115"/>
  <c r="H691" i="115"/>
  <c r="H711" i="115"/>
  <c r="H741" i="115"/>
  <c r="H744" i="115"/>
  <c r="H841" i="115"/>
  <c r="H484" i="115"/>
  <c r="H492" i="115"/>
  <c r="H500" i="115"/>
  <c r="H508" i="115"/>
  <c r="H516" i="115"/>
  <c r="H524" i="115"/>
  <c r="H532" i="115"/>
  <c r="H540" i="115"/>
  <c r="H548" i="115"/>
  <c r="H556" i="115"/>
  <c r="H564" i="115"/>
  <c r="H572" i="115"/>
  <c r="H580" i="115"/>
  <c r="H588" i="115"/>
  <c r="H596" i="115"/>
  <c r="H604" i="115"/>
  <c r="H612" i="115"/>
  <c r="H620" i="115"/>
  <c r="H628" i="115"/>
  <c r="H636" i="115"/>
  <c r="H644" i="115"/>
  <c r="H652" i="115"/>
  <c r="H660" i="115"/>
  <c r="H668" i="115"/>
  <c r="H676" i="115"/>
  <c r="H684" i="115"/>
  <c r="H692" i="115"/>
  <c r="H700" i="115"/>
  <c r="H704" i="115"/>
  <c r="H725" i="115"/>
  <c r="H732" i="115"/>
  <c r="H736" i="115"/>
  <c r="H757" i="115"/>
  <c r="H764" i="115"/>
  <c r="H768" i="115"/>
  <c r="A770" i="115"/>
  <c r="A771" i="115" s="1"/>
  <c r="A772" i="115" s="1"/>
  <c r="A773" i="115" s="1"/>
  <c r="A774" i="115" s="1"/>
  <c r="A775" i="115" s="1"/>
  <c r="A776" i="115" s="1"/>
  <c r="A777" i="115"/>
  <c r="H835" i="115"/>
  <c r="H837" i="115"/>
  <c r="H850" i="115"/>
  <c r="H855" i="115"/>
  <c r="A855" i="115"/>
  <c r="A856" i="115" s="1"/>
  <c r="H857" i="115"/>
  <c r="A857" i="115"/>
  <c r="A858" i="115" s="1"/>
  <c r="A859" i="115" s="1"/>
  <c r="A860" i="115" s="1"/>
  <c r="A861" i="115" s="1"/>
  <c r="H878" i="115"/>
  <c r="H881" i="115"/>
  <c r="H891" i="115"/>
  <c r="H947" i="115"/>
  <c r="A947" i="115"/>
  <c r="H963" i="115"/>
  <c r="H985" i="115"/>
  <c r="H1003" i="115"/>
  <c r="A784" i="115"/>
  <c r="A785" i="115" s="1"/>
  <c r="A786" i="115"/>
  <c r="A787" i="115" s="1"/>
  <c r="A788" i="115" s="1"/>
  <c r="A789" i="115" s="1"/>
  <c r="A790" i="115" s="1"/>
  <c r="A802" i="115"/>
  <c r="A823" i="115"/>
  <c r="H823" i="115"/>
  <c r="H827" i="115"/>
  <c r="H871" i="115"/>
  <c r="A876" i="115"/>
  <c r="H876" i="115"/>
  <c r="H886" i="115"/>
  <c r="A886" i="115"/>
  <c r="H889" i="115"/>
  <c r="H899" i="115"/>
  <c r="A907" i="115"/>
  <c r="A908" i="115" s="1"/>
  <c r="A909" i="115" s="1"/>
  <c r="A910" i="115" s="1"/>
  <c r="A911" i="115" s="1"/>
  <c r="A912" i="115" s="1"/>
  <c r="A913" i="115" s="1"/>
  <c r="H907" i="115"/>
  <c r="H915" i="115"/>
  <c r="A923" i="115"/>
  <c r="H923" i="115"/>
  <c r="H931" i="115"/>
  <c r="H939" i="115"/>
  <c r="H956" i="115"/>
  <c r="H971" i="115"/>
  <c r="H1011" i="115"/>
  <c r="A695" i="115"/>
  <c r="A696" i="115" s="1"/>
  <c r="A697" i="115" s="1"/>
  <c r="A698" i="115" s="1"/>
  <c r="A699" i="115" s="1"/>
  <c r="A700" i="115" s="1"/>
  <c r="A815" i="115"/>
  <c r="A816" i="115" s="1"/>
  <c r="A817" i="115" s="1"/>
  <c r="A818" i="115" s="1"/>
  <c r="A819" i="115" s="1"/>
  <c r="A820" i="115" s="1"/>
  <c r="A821" i="115" s="1"/>
  <c r="H815" i="115"/>
  <c r="H819" i="115"/>
  <c r="H862" i="115"/>
  <c r="A862" i="115"/>
  <c r="A863" i="115" s="1"/>
  <c r="A864" i="115" s="1"/>
  <c r="A865" i="115" s="1"/>
  <c r="A866" i="115" s="1"/>
  <c r="A867" i="115" s="1"/>
  <c r="A868" i="115" s="1"/>
  <c r="H879" i="115"/>
  <c r="H884" i="115"/>
  <c r="H894" i="115"/>
  <c r="H897" i="115"/>
  <c r="H905" i="115"/>
  <c r="H913" i="115"/>
  <c r="H921" i="115"/>
  <c r="H929" i="115"/>
  <c r="A937" i="115"/>
  <c r="A938" i="115" s="1"/>
  <c r="A939" i="115" s="1"/>
  <c r="A940" i="115" s="1"/>
  <c r="A941" i="115" s="1"/>
  <c r="A942" i="115" s="1"/>
  <c r="A943" i="115" s="1"/>
  <c r="H937" i="115"/>
  <c r="H945" i="115"/>
  <c r="H961" i="115"/>
  <c r="A961" i="115"/>
  <c r="H996" i="115"/>
  <c r="H1001" i="115"/>
  <c r="H1027" i="115"/>
  <c r="H695" i="115"/>
  <c r="H727" i="115"/>
  <c r="A747" i="115"/>
  <c r="A748" i="115" s="1"/>
  <c r="A749" i="115" s="1"/>
  <c r="A750" i="115" s="1"/>
  <c r="A751" i="115" s="1"/>
  <c r="A752" i="115" s="1"/>
  <c r="A753" i="115" s="1"/>
  <c r="H759" i="115"/>
  <c r="H813" i="115"/>
  <c r="H842" i="115"/>
  <c r="H844" i="115"/>
  <c r="H846" i="115"/>
  <c r="H853" i="115"/>
  <c r="H860" i="115"/>
  <c r="H874" i="115"/>
  <c r="A877" i="115"/>
  <c r="A878" i="115" s="1"/>
  <c r="A879" i="115" s="1"/>
  <c r="A880" i="115" s="1"/>
  <c r="A881" i="115" s="1"/>
  <c r="A882" i="115" s="1"/>
  <c r="H887" i="115"/>
  <c r="A887" i="115"/>
  <c r="A888" i="115" s="1"/>
  <c r="A889" i="115" s="1"/>
  <c r="A890" i="115" s="1"/>
  <c r="A891" i="115" s="1"/>
  <c r="A892" i="115" s="1"/>
  <c r="H892" i="115"/>
  <c r="H964" i="115"/>
  <c r="H1004" i="115"/>
  <c r="H1043" i="115"/>
  <c r="A832" i="115"/>
  <c r="A833" i="115" s="1"/>
  <c r="A834" i="115" s="1"/>
  <c r="A835" i="115" s="1"/>
  <c r="A836" i="115" s="1"/>
  <c r="A837" i="115" s="1"/>
  <c r="H858" i="115"/>
  <c r="H872" i="115"/>
  <c r="H882" i="115"/>
  <c r="H895" i="115"/>
  <c r="A900" i="115"/>
  <c r="A901" i="115"/>
  <c r="A902" i="115" s="1"/>
  <c r="A903" i="115" s="1"/>
  <c r="A904" i="115" s="1"/>
  <c r="A905" i="115" s="1"/>
  <c r="A906" i="115" s="1"/>
  <c r="H900" i="115"/>
  <c r="H903" i="115"/>
  <c r="H908" i="115"/>
  <c r="H911" i="115"/>
  <c r="A916" i="115"/>
  <c r="A917" i="115" s="1"/>
  <c r="A918" i="115" s="1"/>
  <c r="A919" i="115" s="1"/>
  <c r="A920" i="115" s="1"/>
  <c r="A921" i="115" s="1"/>
  <c r="A922" i="115" s="1"/>
  <c r="H916" i="115"/>
  <c r="H919" i="115"/>
  <c r="A924" i="115"/>
  <c r="A925" i="115" s="1"/>
  <c r="A926" i="115" s="1"/>
  <c r="A927" i="115" s="1"/>
  <c r="A928" i="115" s="1"/>
  <c r="A929" i="115" s="1"/>
  <c r="H924" i="115"/>
  <c r="H927" i="115"/>
  <c r="H932" i="115"/>
  <c r="H935" i="115"/>
  <c r="H940" i="115"/>
  <c r="H969" i="115"/>
  <c r="H972" i="115"/>
  <c r="H1009" i="115"/>
  <c r="A778" i="115"/>
  <c r="A779" i="115" s="1"/>
  <c r="A780" i="115" s="1"/>
  <c r="A781" i="115" s="1"/>
  <c r="A782" i="115" s="1"/>
  <c r="A783" i="115" s="1"/>
  <c r="H783" i="115"/>
  <c r="A792" i="115"/>
  <c r="A793" i="115" s="1"/>
  <c r="A794" i="115"/>
  <c r="A795" i="115" s="1"/>
  <c r="A796" i="115" s="1"/>
  <c r="A797" i="115" s="1"/>
  <c r="A798" i="115" s="1"/>
  <c r="A799" i="115" s="1"/>
  <c r="A800" i="115" s="1"/>
  <c r="H799" i="115"/>
  <c r="A803" i="115"/>
  <c r="A804" i="115" s="1"/>
  <c r="A805" i="115" s="1"/>
  <c r="A806" i="115" s="1"/>
  <c r="A807" i="115" s="1"/>
  <c r="A808" i="115"/>
  <c r="A809" i="115" s="1"/>
  <c r="A810" i="115" s="1"/>
  <c r="A811" i="115" s="1"/>
  <c r="A812" i="115" s="1"/>
  <c r="A813" i="115" s="1"/>
  <c r="A814" i="115" s="1"/>
  <c r="A824" i="115"/>
  <c r="A825" i="115" s="1"/>
  <c r="A826" i="115" s="1"/>
  <c r="A827" i="115" s="1"/>
  <c r="A828" i="115" s="1"/>
  <c r="A829" i="115" s="1"/>
  <c r="A830" i="115" s="1"/>
  <c r="H826" i="115"/>
  <c r="H832" i="115"/>
  <c r="H847" i="115"/>
  <c r="H863" i="115"/>
  <c r="H865" i="115"/>
  <c r="H867" i="115"/>
  <c r="H880" i="115"/>
  <c r="H890" i="115"/>
  <c r="A893" i="115"/>
  <c r="A894" i="115" s="1"/>
  <c r="A895" i="115" s="1"/>
  <c r="A896" i="115" s="1"/>
  <c r="A897" i="115" s="1"/>
  <c r="A898" i="115" s="1"/>
  <c r="A899" i="115" s="1"/>
  <c r="H946" i="115"/>
  <c r="H987" i="115"/>
  <c r="H1025" i="115"/>
  <c r="H1028" i="115"/>
  <c r="H854" i="115"/>
  <c r="H875" i="115"/>
  <c r="H888" i="115"/>
  <c r="H898" i="115"/>
  <c r="H906" i="115"/>
  <c r="H914" i="115"/>
  <c r="A914" i="115"/>
  <c r="A915" i="115" s="1"/>
  <c r="H922" i="115"/>
  <c r="H930" i="115"/>
  <c r="A930" i="115"/>
  <c r="A931" i="115" s="1"/>
  <c r="A932" i="115" s="1"/>
  <c r="A933" i="115" s="1"/>
  <c r="A934" i="115" s="1"/>
  <c r="A935" i="115" s="1"/>
  <c r="A936" i="115" s="1"/>
  <c r="H938" i="115"/>
  <c r="H955" i="115"/>
  <c r="A955" i="115"/>
  <c r="A956" i="115" s="1"/>
  <c r="A957" i="115" s="1"/>
  <c r="A958" i="115" s="1"/>
  <c r="A959" i="115" s="1"/>
  <c r="A960" i="115" s="1"/>
  <c r="H1020" i="115"/>
  <c r="H1044" i="115"/>
  <c r="A839" i="115"/>
  <c r="A840" i="115" s="1"/>
  <c r="A841" i="115" s="1"/>
  <c r="A842" i="115" s="1"/>
  <c r="A843" i="115" s="1"/>
  <c r="A844" i="115" s="1"/>
  <c r="H839" i="115"/>
  <c r="A845" i="115"/>
  <c r="A846" i="115" s="1"/>
  <c r="A847" i="115" s="1"/>
  <c r="A848" i="115" s="1"/>
  <c r="A849" i="115" s="1"/>
  <c r="A850" i="115" s="1"/>
  <c r="A851" i="115" s="1"/>
  <c r="H845" i="115"/>
  <c r="A852" i="115"/>
  <c r="A853" i="115" s="1"/>
  <c r="A854" i="115" s="1"/>
  <c r="H852" i="115"/>
  <c r="H870" i="115"/>
  <c r="H873" i="115"/>
  <c r="A883" i="115"/>
  <c r="A884" i="115" s="1"/>
  <c r="A885" i="115" s="1"/>
  <c r="H883" i="115"/>
  <c r="H896" i="115"/>
  <c r="H904" i="115"/>
  <c r="H912" i="115"/>
  <c r="H920" i="115"/>
  <c r="H928" i="115"/>
  <c r="H936" i="115"/>
  <c r="H980" i="115"/>
  <c r="H1036" i="115"/>
  <c r="A1036" i="115"/>
  <c r="A1037" i="115" s="1"/>
  <c r="A1038" i="115" s="1"/>
  <c r="H951" i="115"/>
  <c r="H976" i="115"/>
  <c r="H1007" i="115"/>
  <c r="H1022" i="115"/>
  <c r="H1026" i="115"/>
  <c r="H1052" i="115"/>
  <c r="A1054" i="115"/>
  <c r="A1055" i="115" s="1"/>
  <c r="A1056" i="115" s="1"/>
  <c r="A1057" i="115" s="1"/>
  <c r="A1058" i="115" s="1"/>
  <c r="A1059" i="115" s="1"/>
  <c r="H1054" i="115"/>
  <c r="H1059" i="115"/>
  <c r="H1066" i="115"/>
  <c r="H1073" i="115"/>
  <c r="H1080" i="115"/>
  <c r="H1094" i="115"/>
  <c r="H1111" i="115"/>
  <c r="H1123" i="115"/>
  <c r="A1156" i="115"/>
  <c r="H1155" i="115"/>
  <c r="H1222" i="115"/>
  <c r="H1240" i="115"/>
  <c r="H949" i="115"/>
  <c r="A984" i="115"/>
  <c r="A985" i="115" s="1"/>
  <c r="A986" i="115" s="1"/>
  <c r="A987" i="115" s="1"/>
  <c r="A988" i="115" s="1"/>
  <c r="A989" i="115" s="1"/>
  <c r="A990" i="115" s="1"/>
  <c r="H984" i="115"/>
  <c r="H997" i="115"/>
  <c r="A1005" i="115"/>
  <c r="A1015" i="115"/>
  <c r="H1015" i="115"/>
  <c r="A1039" i="115"/>
  <c r="A1040" i="115" s="1"/>
  <c r="A1041" i="115" s="1"/>
  <c r="A1042" i="115" s="1"/>
  <c r="A1043" i="115" s="1"/>
  <c r="A1044" i="115" s="1"/>
  <c r="A1045" i="115" s="1"/>
  <c r="H1039" i="115"/>
  <c r="H1050" i="115"/>
  <c r="H1071" i="115"/>
  <c r="H1083" i="115"/>
  <c r="H1090" i="115"/>
  <c r="H1097" i="115"/>
  <c r="H1104" i="115"/>
  <c r="H1121" i="115"/>
  <c r="H1128" i="115"/>
  <c r="A1128" i="115"/>
  <c r="A1129" i="115" s="1"/>
  <c r="A1130" i="115" s="1"/>
  <c r="A1131" i="115" s="1"/>
  <c r="A1132" i="115" s="1"/>
  <c r="A1133" i="115" s="1"/>
  <c r="A1134" i="115" s="1"/>
  <c r="H1153" i="115"/>
  <c r="H1160" i="115"/>
  <c r="A1187" i="115"/>
  <c r="A1188" i="115" s="1"/>
  <c r="H1187" i="115"/>
  <c r="H1216" i="115"/>
  <c r="A948" i="115"/>
  <c r="A949" i="115" s="1"/>
  <c r="A950" i="115" s="1"/>
  <c r="A951" i="115" s="1"/>
  <c r="A952" i="115" s="1"/>
  <c r="A953" i="115" s="1"/>
  <c r="H988" i="115"/>
  <c r="H992" i="115"/>
  <c r="H1019" i="115"/>
  <c r="A1023" i="115"/>
  <c r="A1024" i="115" s="1"/>
  <c r="A1025" i="115" s="1"/>
  <c r="A1026" i="115" s="1"/>
  <c r="A1027" i="115" s="1"/>
  <c r="A1028" i="115" s="1"/>
  <c r="H1023" i="115"/>
  <c r="H1035" i="115"/>
  <c r="H1048" i="115"/>
  <c r="H1055" i="115"/>
  <c r="H1064" i="115"/>
  <c r="H1078" i="115"/>
  <c r="A1095" i="115"/>
  <c r="A1096" i="115" s="1"/>
  <c r="A1097" i="115" s="1"/>
  <c r="H1095" i="115"/>
  <c r="H1107" i="115"/>
  <c r="H1114" i="115"/>
  <c r="A1126" i="115"/>
  <c r="A1127" i="115" s="1"/>
  <c r="H1126" i="115"/>
  <c r="H1130" i="115"/>
  <c r="H1141" i="115"/>
  <c r="H1146" i="115"/>
  <c r="H1158" i="115"/>
  <c r="H1162" i="115"/>
  <c r="H1173" i="115"/>
  <c r="A1173" i="115"/>
  <c r="H1178" i="115"/>
  <c r="H1185" i="115"/>
  <c r="H1192" i="115"/>
  <c r="H1214" i="115"/>
  <c r="H948" i="115"/>
  <c r="A962" i="115"/>
  <c r="A963" i="115" s="1"/>
  <c r="A964" i="115" s="1"/>
  <c r="A965" i="115" s="1"/>
  <c r="A966" i="115" s="1"/>
  <c r="A967" i="115" s="1"/>
  <c r="H967" i="115"/>
  <c r="A977" i="115"/>
  <c r="A978" i="115" s="1"/>
  <c r="A979" i="115" s="1"/>
  <c r="A980" i="115" s="1"/>
  <c r="A981" i="115" s="1"/>
  <c r="A982" i="115" s="1"/>
  <c r="A983" i="115" s="1"/>
  <c r="A998" i="115"/>
  <c r="A999" i="115" s="1"/>
  <c r="A1000" i="115" s="1"/>
  <c r="A1001" i="115" s="1"/>
  <c r="A1002" i="115" s="1"/>
  <c r="A1003" i="115" s="1"/>
  <c r="A1004" i="115" s="1"/>
  <c r="H1000" i="115"/>
  <c r="H1013" i="115"/>
  <c r="H1031" i="115"/>
  <c r="H1067" i="115"/>
  <c r="A1067" i="115"/>
  <c r="H1074" i="115"/>
  <c r="A1074" i="115"/>
  <c r="H1081" i="115"/>
  <c r="A1081" i="115"/>
  <c r="A1082" i="115" s="1"/>
  <c r="A1083" i="115" s="1"/>
  <c r="A1084" i="115" s="1"/>
  <c r="A1085" i="115" s="1"/>
  <c r="A1086" i="115" s="1"/>
  <c r="A1087" i="115" s="1"/>
  <c r="A1088" i="115"/>
  <c r="A1089" i="115" s="1"/>
  <c r="A1090" i="115" s="1"/>
  <c r="A1091" i="115" s="1"/>
  <c r="A1092" i="115" s="1"/>
  <c r="A1093" i="115" s="1"/>
  <c r="A1094" i="115" s="1"/>
  <c r="H1088" i="115"/>
  <c r="H1102" i="115"/>
  <c r="H1119" i="115"/>
  <c r="A1119" i="115"/>
  <c r="A1120" i="115" s="1"/>
  <c r="A1121" i="115" s="1"/>
  <c r="A1122" i="115" s="1"/>
  <c r="A1123" i="115" s="1"/>
  <c r="A1124" i="115" s="1"/>
  <c r="A1125" i="115" s="1"/>
  <c r="H1135" i="115"/>
  <c r="A1135" i="115"/>
  <c r="A1136" i="115" s="1"/>
  <c r="A1137" i="115" s="1"/>
  <c r="A1138" i="115" s="1"/>
  <c r="A1139" i="115" s="1"/>
  <c r="A1140" i="115" s="1"/>
  <c r="A1141" i="115" s="1"/>
  <c r="H1137" i="115"/>
  <c r="H1151" i="115"/>
  <c r="H1167" i="115"/>
  <c r="H1169" i="115"/>
  <c r="H1190" i="115"/>
  <c r="H1194" i="115"/>
  <c r="H1205" i="115"/>
  <c r="H1207" i="115"/>
  <c r="H1232" i="115"/>
  <c r="H1253" i="115"/>
  <c r="A975" i="115"/>
  <c r="A976" i="115" s="1"/>
  <c r="H975" i="115"/>
  <c r="A1006" i="115"/>
  <c r="A1007" i="115" s="1"/>
  <c r="A1008" i="115"/>
  <c r="A1009" i="115" s="1"/>
  <c r="A1010" i="115" s="1"/>
  <c r="A1011" i="115" s="1"/>
  <c r="A1012" i="115" s="1"/>
  <c r="A1013" i="115" s="1"/>
  <c r="A1014" i="115" s="1"/>
  <c r="H1008" i="115"/>
  <c r="H1021" i="115"/>
  <c r="A1029" i="115"/>
  <c r="A1030" i="115" s="1"/>
  <c r="A1031" i="115" s="1"/>
  <c r="A1032" i="115" s="1"/>
  <c r="A1033" i="115" s="1"/>
  <c r="A1034" i="115" s="1"/>
  <c r="A1035" i="115" s="1"/>
  <c r="H1037" i="115"/>
  <c r="A1046" i="115"/>
  <c r="H1046" i="115"/>
  <c r="H1051" i="115"/>
  <c r="H1060" i="115"/>
  <c r="A1060" i="115"/>
  <c r="A1061" i="115" s="1"/>
  <c r="A1062" i="115" s="1"/>
  <c r="A1063" i="115" s="1"/>
  <c r="A1064" i="115" s="1"/>
  <c r="A1065" i="115" s="1"/>
  <c r="A1066" i="115" s="1"/>
  <c r="H1062" i="115"/>
  <c r="H1079" i="115"/>
  <c r="H1091" i="115"/>
  <c r="H1098" i="115"/>
  <c r="A1098" i="115"/>
  <c r="A1099" i="115" s="1"/>
  <c r="A1100" i="115" s="1"/>
  <c r="A1101" i="115" s="1"/>
  <c r="A1102" i="115" s="1"/>
  <c r="A1103" i="115" s="1"/>
  <c r="A1104" i="115" s="1"/>
  <c r="H1105" i="115"/>
  <c r="A1105" i="115"/>
  <c r="A1106" i="115" s="1"/>
  <c r="A1107" i="115" s="1"/>
  <c r="A1108" i="115" s="1"/>
  <c r="A1109" i="115" s="1"/>
  <c r="A1110" i="115" s="1"/>
  <c r="A1111" i="115" s="1"/>
  <c r="A1112" i="115"/>
  <c r="A1113" i="115" s="1"/>
  <c r="A1114" i="115" s="1"/>
  <c r="A1115" i="115" s="1"/>
  <c r="A1116" i="115" s="1"/>
  <c r="A1117" i="115" s="1"/>
  <c r="A1118" i="115" s="1"/>
  <c r="H1112" i="115"/>
  <c r="H1117" i="115"/>
  <c r="H1144" i="115"/>
  <c r="H1149" i="115"/>
  <c r="A1149" i="115"/>
  <c r="H1176" i="115"/>
  <c r="H1183" i="115"/>
  <c r="H1199" i="115"/>
  <c r="H1223" i="115"/>
  <c r="H1247" i="115"/>
  <c r="A1279" i="115"/>
  <c r="A1280" i="115" s="1"/>
  <c r="H1279" i="115"/>
  <c r="A944" i="115"/>
  <c r="A945" i="115" s="1"/>
  <c r="A946" i="115" s="1"/>
  <c r="H979" i="115"/>
  <c r="H983" i="115"/>
  <c r="H1012" i="115"/>
  <c r="A1016" i="115"/>
  <c r="A1017" i="115" s="1"/>
  <c r="A1018" i="115" s="1"/>
  <c r="A1019" i="115" s="1"/>
  <c r="A1020" i="115" s="1"/>
  <c r="A1021" i="115" s="1"/>
  <c r="H1016" i="115"/>
  <c r="H1040" i="115"/>
  <c r="H1058" i="115"/>
  <c r="H1065" i="115"/>
  <c r="H1072" i="115"/>
  <c r="H1086" i="115"/>
  <c r="H1103" i="115"/>
  <c r="H1120" i="115"/>
  <c r="H1131" i="115"/>
  <c r="H1142" i="115"/>
  <c r="A1142" i="115"/>
  <c r="A1143" i="115" s="1"/>
  <c r="A1144" i="115" s="1"/>
  <c r="A1145" i="115" s="1"/>
  <c r="A1146" i="115" s="1"/>
  <c r="A1147" i="115" s="1"/>
  <c r="A1148" i="115" s="1"/>
  <c r="H1152" i="115"/>
  <c r="H1163" i="115"/>
  <c r="H1174" i="115"/>
  <c r="A1174" i="115"/>
  <c r="A1175" i="115" s="1"/>
  <c r="A1176" i="115" s="1"/>
  <c r="A1177" i="115" s="1"/>
  <c r="A1178" i="115" s="1"/>
  <c r="A1179" i="115" s="1"/>
  <c r="H1181" i="115"/>
  <c r="A1181" i="115"/>
  <c r="A1182" i="115" s="1"/>
  <c r="A1183" i="115" s="1"/>
  <c r="A1184" i="115" s="1"/>
  <c r="A1185" i="115" s="1"/>
  <c r="A1186" i="115" s="1"/>
  <c r="H1201" i="115"/>
  <c r="H1208" i="115"/>
  <c r="H1269" i="115"/>
  <c r="H959" i="115"/>
  <c r="H973" i="115"/>
  <c r="A991" i="115"/>
  <c r="A992" i="115" s="1"/>
  <c r="A993" i="115" s="1"/>
  <c r="A994" i="115" s="1"/>
  <c r="A995" i="115" s="1"/>
  <c r="A996" i="115" s="1"/>
  <c r="A997" i="115" s="1"/>
  <c r="H991" i="115"/>
  <c r="H1024" i="115"/>
  <c r="A1047" i="115"/>
  <c r="A1048" i="115" s="1"/>
  <c r="A1049" i="115" s="1"/>
  <c r="A1050" i="115" s="1"/>
  <c r="A1051" i="115" s="1"/>
  <c r="A1052" i="115" s="1"/>
  <c r="H1047" i="115"/>
  <c r="H1056" i="115"/>
  <c r="H1063" i="115"/>
  <c r="H1075" i="115"/>
  <c r="A1075" i="115"/>
  <c r="A1076" i="115" s="1"/>
  <c r="A1077" i="115" s="1"/>
  <c r="A1078" i="115" s="1"/>
  <c r="A1079" i="115" s="1"/>
  <c r="A1080" i="115" s="1"/>
  <c r="H1082" i="115"/>
  <c r="H1089" i="115"/>
  <c r="H1096" i="115"/>
  <c r="H1110" i="115"/>
  <c r="H1127" i="115"/>
  <c r="H1159" i="115"/>
  <c r="A1159" i="115"/>
  <c r="A1160" i="115" s="1"/>
  <c r="A1161" i="115" s="1"/>
  <c r="A1162" i="115" s="1"/>
  <c r="A1163" i="115" s="1"/>
  <c r="A1164" i="115" s="1"/>
  <c r="A1165" i="115" s="1"/>
  <c r="H1184" i="115"/>
  <c r="H1195" i="115"/>
  <c r="H1239" i="115"/>
  <c r="A968" i="115"/>
  <c r="A969" i="115" s="1"/>
  <c r="A970" i="115" s="1"/>
  <c r="A971" i="115" s="1"/>
  <c r="A972" i="115" s="1"/>
  <c r="A973" i="115" s="1"/>
  <c r="A974" i="115" s="1"/>
  <c r="H968" i="115"/>
  <c r="H995" i="115"/>
  <c r="H999" i="115"/>
  <c r="H1032" i="115"/>
  <c r="H1038" i="115"/>
  <c r="H1070" i="115"/>
  <c r="H1087" i="115"/>
  <c r="H1099" i="115"/>
  <c r="H1106" i="115"/>
  <c r="H1113" i="115"/>
  <c r="H1145" i="115"/>
  <c r="A1150" i="115"/>
  <c r="A1151" i="115" s="1"/>
  <c r="A1152" i="115" s="1"/>
  <c r="A1153" i="115" s="1"/>
  <c r="A1154" i="115" s="1"/>
  <c r="A1155" i="115" s="1"/>
  <c r="H1177" i="115"/>
  <c r="H1191" i="115"/>
  <c r="H1213" i="115"/>
  <c r="A1068" i="115"/>
  <c r="A1069" i="115" s="1"/>
  <c r="A1070" i="115" s="1"/>
  <c r="A1071" i="115" s="1"/>
  <c r="A1072" i="115" s="1"/>
  <c r="A1073" i="115" s="1"/>
  <c r="H1257" i="115"/>
  <c r="H1273" i="115"/>
  <c r="H1275" i="115"/>
  <c r="H1285" i="115"/>
  <c r="H1316" i="115"/>
  <c r="H1327" i="115"/>
  <c r="H1344" i="115"/>
  <c r="H1381" i="115"/>
  <c r="H1397" i="115"/>
  <c r="H1413" i="115"/>
  <c r="A1157" i="115"/>
  <c r="A1158" i="115" s="1"/>
  <c r="A1189" i="115"/>
  <c r="A1190" i="115" s="1"/>
  <c r="A1191" i="115" s="1"/>
  <c r="A1192" i="115" s="1"/>
  <c r="A1193" i="115" s="1"/>
  <c r="A1194" i="115" s="1"/>
  <c r="A1195" i="115" s="1"/>
  <c r="A1196" i="115"/>
  <c r="A1197" i="115" s="1"/>
  <c r="A1198" i="115" s="1"/>
  <c r="A1199" i="115" s="1"/>
  <c r="A1200" i="115" s="1"/>
  <c r="A1201" i="115" s="1"/>
  <c r="A1202" i="115" s="1"/>
  <c r="H1243" i="115"/>
  <c r="H1245" i="115"/>
  <c r="H1259" i="115"/>
  <c r="H1261" i="115"/>
  <c r="H1281" i="115"/>
  <c r="A1281" i="115"/>
  <c r="A1282" i="115" s="1"/>
  <c r="A1283" i="115" s="1"/>
  <c r="A1284" i="115" s="1"/>
  <c r="A1285" i="115" s="1"/>
  <c r="A1286" i="115" s="1"/>
  <c r="A1287" i="115" s="1"/>
  <c r="H1283" i="115"/>
  <c r="H1287" i="115"/>
  <c r="H1293" i="115"/>
  <c r="H1325" i="115"/>
  <c r="H1331" i="115"/>
  <c r="A1340" i="115"/>
  <c r="A1341" i="115" s="1"/>
  <c r="H1340" i="115"/>
  <c r="H1355" i="115"/>
  <c r="H1379" i="115"/>
  <c r="H1395" i="115"/>
  <c r="A1395" i="115"/>
  <c r="A1396" i="115" s="1"/>
  <c r="A1397" i="115" s="1"/>
  <c r="A1398" i="115" s="1"/>
  <c r="A1399" i="115" s="1"/>
  <c r="A1400" i="115" s="1"/>
  <c r="H1411" i="115"/>
  <c r="A1411" i="115"/>
  <c r="H1425" i="115"/>
  <c r="A1425" i="115"/>
  <c r="A1426" i="115" s="1"/>
  <c r="A1427" i="115" s="1"/>
  <c r="A1428" i="115" s="1"/>
  <c r="A1429" i="115" s="1"/>
  <c r="A1430" i="115" s="1"/>
  <c r="A1431" i="115" s="1"/>
  <c r="A1203" i="115"/>
  <c r="A1204" i="115" s="1"/>
  <c r="A1205" i="115" s="1"/>
  <c r="A1206" i="115" s="1"/>
  <c r="A1207" i="115" s="1"/>
  <c r="A1208" i="115" s="1"/>
  <c r="A1209" i="115" s="1"/>
  <c r="A1272" i="115"/>
  <c r="A1273" i="115" s="1"/>
  <c r="A1274" i="115" s="1"/>
  <c r="A1275" i="115" s="1"/>
  <c r="A1276" i="115" s="1"/>
  <c r="A1277" i="115" s="1"/>
  <c r="A1278" i="115" s="1"/>
  <c r="H1289" i="115"/>
  <c r="A1289" i="115"/>
  <c r="A1290" i="115" s="1"/>
  <c r="A1291" i="115" s="1"/>
  <c r="A1292" i="115" s="1"/>
  <c r="A1293" i="115" s="1"/>
  <c r="A1294" i="115" s="1"/>
  <c r="H1291" i="115"/>
  <c r="A1295" i="115"/>
  <c r="A1296" i="115" s="1"/>
  <c r="A1297" i="115" s="1"/>
  <c r="A1298" i="115" s="1"/>
  <c r="A1299" i="115" s="1"/>
  <c r="A1300" i="115" s="1"/>
  <c r="A1301" i="115" s="1"/>
  <c r="H1295" i="115"/>
  <c r="H1301" i="115"/>
  <c r="H1347" i="115"/>
  <c r="H1234" i="115"/>
  <c r="H1263" i="115"/>
  <c r="H1297" i="115"/>
  <c r="H1299" i="115"/>
  <c r="H1303" i="115"/>
  <c r="A1309" i="115"/>
  <c r="H1309" i="115"/>
  <c r="H1317" i="115"/>
  <c r="A1319" i="115"/>
  <c r="A1320" i="115" s="1"/>
  <c r="A1321" i="115" s="1"/>
  <c r="A1322" i="115" s="1"/>
  <c r="A1323" i="115" s="1"/>
  <c r="A1324" i="115" s="1"/>
  <c r="A1325" i="115" s="1"/>
  <c r="H1319" i="115"/>
  <c r="H1321" i="115"/>
  <c r="H1323" i="115"/>
  <c r="H1328" i="115"/>
  <c r="H1345" i="115"/>
  <c r="H1132" i="115"/>
  <c r="H1139" i="115"/>
  <c r="H1164" i="115"/>
  <c r="A1166" i="115"/>
  <c r="A1167" i="115" s="1"/>
  <c r="A1168" i="115" s="1"/>
  <c r="A1169" i="115" s="1"/>
  <c r="A1170" i="115" s="1"/>
  <c r="A1171" i="115" s="1"/>
  <c r="A1172" i="115" s="1"/>
  <c r="H1171" i="115"/>
  <c r="H1196" i="115"/>
  <c r="H1209" i="115"/>
  <c r="H1249" i="115"/>
  <c r="H1265" i="115"/>
  <c r="A1265" i="115"/>
  <c r="A1266" i="115" s="1"/>
  <c r="A1267" i="115" s="1"/>
  <c r="A1268" i="115" s="1"/>
  <c r="A1269" i="115" s="1"/>
  <c r="A1270" i="115" s="1"/>
  <c r="A1271" i="115" s="1"/>
  <c r="H1305" i="115"/>
  <c r="H1307" i="115"/>
  <c r="H1311" i="115"/>
  <c r="A1334" i="115"/>
  <c r="H1334" i="115"/>
  <c r="H1360" i="115"/>
  <c r="H1387" i="115"/>
  <c r="A1387" i="115"/>
  <c r="A1388" i="115" s="1"/>
  <c r="A1389" i="115" s="1"/>
  <c r="A1390" i="115" s="1"/>
  <c r="A1391" i="115" s="1"/>
  <c r="A1392" i="115" s="1"/>
  <c r="A1393" i="115" s="1"/>
  <c r="H1403" i="115"/>
  <c r="H1467" i="115"/>
  <c r="H1233" i="115"/>
  <c r="H1251" i="115"/>
  <c r="A1251" i="115"/>
  <c r="A1252" i="115" s="1"/>
  <c r="A1253" i="115" s="1"/>
  <c r="A1254" i="115" s="1"/>
  <c r="A1255" i="115" s="1"/>
  <c r="A1256" i="115" s="1"/>
  <c r="A1257" i="115" s="1"/>
  <c r="H1267" i="115"/>
  <c r="H1288" i="115"/>
  <c r="A1302" i="115"/>
  <c r="A1303" i="115" s="1"/>
  <c r="A1304" i="115" s="1"/>
  <c r="A1305" i="115" s="1"/>
  <c r="A1306" i="115" s="1"/>
  <c r="A1307" i="115" s="1"/>
  <c r="A1308" i="115" s="1"/>
  <c r="H1313" i="115"/>
  <c r="H1315" i="115"/>
  <c r="A1326" i="115"/>
  <c r="A1327" i="115" s="1"/>
  <c r="A1328" i="115" s="1"/>
  <c r="A1329" i="115" s="1"/>
  <c r="A1330" i="115" s="1"/>
  <c r="A1331" i="115" s="1"/>
  <c r="A1332" i="115" s="1"/>
  <c r="H1326" i="115"/>
  <c r="H1352" i="115"/>
  <c r="A1210" i="115"/>
  <c r="A1211" i="115" s="1"/>
  <c r="A1212" i="115" s="1"/>
  <c r="A1213" i="115" s="1"/>
  <c r="A1214" i="115" s="1"/>
  <c r="A1215" i="115" s="1"/>
  <c r="A1216" i="115" s="1"/>
  <c r="A1217" i="115"/>
  <c r="A1218" i="115" s="1"/>
  <c r="A1219" i="115" s="1"/>
  <c r="A1248" i="115"/>
  <c r="A1249" i="115" s="1"/>
  <c r="A1250" i="115" s="1"/>
  <c r="H1296" i="115"/>
  <c r="A1310" i="115"/>
  <c r="A1311" i="115" s="1"/>
  <c r="H1320" i="115"/>
  <c r="H1324" i="115"/>
  <c r="H1339" i="115"/>
  <c r="H1369" i="115"/>
  <c r="H1383" i="115"/>
  <c r="H1399" i="115"/>
  <c r="H1415" i="115"/>
  <c r="H1429" i="115"/>
  <c r="H1483" i="115"/>
  <c r="H1217" i="115"/>
  <c r="H1235" i="115"/>
  <c r="A1241" i="115"/>
  <c r="A1242" i="115" s="1"/>
  <c r="A1243" i="115" s="1"/>
  <c r="A1244" i="115" s="1"/>
  <c r="A1245" i="115" s="1"/>
  <c r="A1246" i="115" s="1"/>
  <c r="A1247" i="115" s="1"/>
  <c r="H1255" i="115"/>
  <c r="H1271" i="115"/>
  <c r="H1277" i="115"/>
  <c r="A1312" i="115"/>
  <c r="A1313" i="115" s="1"/>
  <c r="A1314" i="115" s="1"/>
  <c r="A1315" i="115" s="1"/>
  <c r="A1316" i="115" s="1"/>
  <c r="A1317" i="115" s="1"/>
  <c r="A1318" i="115" s="1"/>
  <c r="H1361" i="115"/>
  <c r="H1427" i="115"/>
  <c r="A1349" i="115"/>
  <c r="A1350" i="115" s="1"/>
  <c r="A1351" i="115" s="1"/>
  <c r="A1352" i="115" s="1"/>
  <c r="A1353" i="115" s="1"/>
  <c r="A1354" i="115" s="1"/>
  <c r="A1355" i="115" s="1"/>
  <c r="H1374" i="115"/>
  <c r="H1390" i="115"/>
  <c r="H1406" i="115"/>
  <c r="H1423" i="115"/>
  <c r="A1446" i="115"/>
  <c r="A1447" i="115" s="1"/>
  <c r="A1448" i="115" s="1"/>
  <c r="A1449" i="115" s="1"/>
  <c r="A1450" i="115" s="1"/>
  <c r="A1451" i="115" s="1"/>
  <c r="A1452" i="115" s="1"/>
  <c r="H1460" i="115"/>
  <c r="H1462" i="115"/>
  <c r="H1495" i="115"/>
  <c r="H1518" i="115"/>
  <c r="H1537" i="115"/>
  <c r="A1561" i="115"/>
  <c r="H1561" i="115"/>
  <c r="H1593" i="115"/>
  <c r="H1359" i="115"/>
  <c r="H1371" i="115"/>
  <c r="A1401" i="115"/>
  <c r="A1402" i="115" s="1"/>
  <c r="A1403" i="115" s="1"/>
  <c r="H1417" i="115"/>
  <c r="H1419" i="115"/>
  <c r="A1419" i="115"/>
  <c r="A1420" i="115" s="1"/>
  <c r="A1421" i="115" s="1"/>
  <c r="A1422" i="115" s="1"/>
  <c r="A1423" i="115" s="1"/>
  <c r="A1424" i="115" s="1"/>
  <c r="H1421" i="115"/>
  <c r="H1469" i="115"/>
  <c r="H1485" i="115"/>
  <c r="H1490" i="115"/>
  <c r="H1498" i="115"/>
  <c r="H1501" i="115"/>
  <c r="H1504" i="115"/>
  <c r="H1507" i="115"/>
  <c r="A1507" i="115"/>
  <c r="A1508" i="115" s="1"/>
  <c r="A1509" i="115" s="1"/>
  <c r="A1510" i="115" s="1"/>
  <c r="A1511" i="115" s="1"/>
  <c r="A1512" i="115" s="1"/>
  <c r="A1513" i="115" s="1"/>
  <c r="H1510" i="115"/>
  <c r="H1529" i="115"/>
  <c r="H1540" i="115"/>
  <c r="H1545" i="115"/>
  <c r="A1545" i="115"/>
  <c r="A1546" i="115" s="1"/>
  <c r="A1547" i="115" s="1"/>
  <c r="A1548" i="115" s="1"/>
  <c r="A1549" i="115" s="1"/>
  <c r="A1550" i="115" s="1"/>
  <c r="A1551" i="115" s="1"/>
  <c r="H1553" i="115"/>
  <c r="H1556" i="115"/>
  <c r="H1564" i="115"/>
  <c r="H1570" i="115"/>
  <c r="H1575" i="115"/>
  <c r="A1575" i="115"/>
  <c r="A1576" i="115" s="1"/>
  <c r="A1577" i="115" s="1"/>
  <c r="A1578" i="115" s="1"/>
  <c r="A1579" i="115" s="1"/>
  <c r="A1580" i="115" s="1"/>
  <c r="A1581" i="115" s="1"/>
  <c r="H1586" i="115"/>
  <c r="H1591" i="115"/>
  <c r="H1600" i="115"/>
  <c r="H1618" i="115"/>
  <c r="A1356" i="115"/>
  <c r="A1357" i="115" s="1"/>
  <c r="A1358" i="115" s="1"/>
  <c r="A1359" i="115" s="1"/>
  <c r="A1360" i="115" s="1"/>
  <c r="A1361" i="115" s="1"/>
  <c r="A1362" i="115" s="1"/>
  <c r="A1380" i="115"/>
  <c r="A1381" i="115" s="1"/>
  <c r="A1382" i="115" s="1"/>
  <c r="A1383" i="115" s="1"/>
  <c r="A1384" i="115" s="1"/>
  <c r="A1385" i="115" s="1"/>
  <c r="A1386" i="115" s="1"/>
  <c r="H1385" i="115"/>
  <c r="H1401" i="115"/>
  <c r="A1412" i="115"/>
  <c r="A1413" i="115" s="1"/>
  <c r="A1414" i="115" s="1"/>
  <c r="A1415" i="115" s="1"/>
  <c r="A1416" i="115" s="1"/>
  <c r="A1417" i="115" s="1"/>
  <c r="H1444" i="115"/>
  <c r="H1476" i="115"/>
  <c r="H1521" i="115"/>
  <c r="A1521" i="115"/>
  <c r="A1522" i="115" s="1"/>
  <c r="A1523" i="115" s="1"/>
  <c r="H1524" i="115"/>
  <c r="A1524" i="115"/>
  <c r="H1532" i="115"/>
  <c r="H1548" i="115"/>
  <c r="H1598" i="115"/>
  <c r="H1611" i="115"/>
  <c r="A1623" i="115"/>
  <c r="H1623" i="115"/>
  <c r="H1351" i="115"/>
  <c r="A1370" i="115"/>
  <c r="A1371" i="115" s="1"/>
  <c r="A1372" i="115" s="1"/>
  <c r="A1463" i="115"/>
  <c r="A1464" i="115" s="1"/>
  <c r="A1465" i="115" s="1"/>
  <c r="A1466" i="115" s="1"/>
  <c r="A1467" i="115" s="1"/>
  <c r="A1468" i="115" s="1"/>
  <c r="A1469" i="115" s="1"/>
  <c r="H1463" i="115"/>
  <c r="H1465" i="115"/>
  <c r="A1470" i="115"/>
  <c r="A1471" i="115" s="1"/>
  <c r="A1472" i="115" s="1"/>
  <c r="A1473" i="115" s="1"/>
  <c r="A1474" i="115" s="1"/>
  <c r="A1475" i="115" s="1"/>
  <c r="A1476" i="115" s="1"/>
  <c r="H1479" i="115"/>
  <c r="H1481" i="115"/>
  <c r="A1493" i="115"/>
  <c r="H1493" i="115"/>
  <c r="H1496" i="115"/>
  <c r="H1499" i="115"/>
  <c r="H1502" i="115"/>
  <c r="H1516" i="115"/>
  <c r="H1538" i="115"/>
  <c r="A1538" i="115"/>
  <c r="H1551" i="115"/>
  <c r="H1554" i="115"/>
  <c r="A1554" i="115"/>
  <c r="A1555" i="115" s="1"/>
  <c r="A1556" i="115" s="1"/>
  <c r="A1557" i="115" s="1"/>
  <c r="A1558" i="115" s="1"/>
  <c r="A1559" i="115" s="1"/>
  <c r="A1560" i="115" s="1"/>
  <c r="H1562" i="115"/>
  <c r="A1562" i="115"/>
  <c r="A1563" i="115" s="1"/>
  <c r="A1564" i="115" s="1"/>
  <c r="A1565" i="115" s="1"/>
  <c r="A1566" i="115" s="1"/>
  <c r="A1567" i="115" s="1"/>
  <c r="H1565" i="115"/>
  <c r="H1594" i="115"/>
  <c r="H1363" i="115"/>
  <c r="A1363" i="115"/>
  <c r="A1364" i="115" s="1"/>
  <c r="A1365" i="115" s="1"/>
  <c r="A1366" i="115" s="1"/>
  <c r="A1367" i="115" s="1"/>
  <c r="A1368" i="115" s="1"/>
  <c r="A1369" i="115" s="1"/>
  <c r="H1375" i="115"/>
  <c r="H1391" i="115"/>
  <c r="H1407" i="115"/>
  <c r="H1455" i="115"/>
  <c r="H1457" i="115"/>
  <c r="H1459" i="115"/>
  <c r="A1461" i="115"/>
  <c r="A1462" i="115" s="1"/>
  <c r="H1461" i="115"/>
  <c r="H1491" i="115"/>
  <c r="A1491" i="115"/>
  <c r="A1492" i="115" s="1"/>
  <c r="H1505" i="115"/>
  <c r="H1508" i="115"/>
  <c r="H1511" i="115"/>
  <c r="H1519" i="115"/>
  <c r="H1522" i="115"/>
  <c r="H1530" i="115"/>
  <c r="H1533" i="115"/>
  <c r="H1546" i="115"/>
  <c r="A1568" i="115"/>
  <c r="A1569" i="115" s="1"/>
  <c r="A1570" i="115" s="1"/>
  <c r="A1571" i="115" s="1"/>
  <c r="A1572" i="115" s="1"/>
  <c r="A1573" i="115" s="1"/>
  <c r="A1574" i="115" s="1"/>
  <c r="H1568" i="115"/>
  <c r="H1578" i="115"/>
  <c r="H1584" i="115"/>
  <c r="A1616" i="115"/>
  <c r="H1616" i="115"/>
  <c r="A1335" i="115"/>
  <c r="A1336" i="115" s="1"/>
  <c r="A1337" i="115" s="1"/>
  <c r="A1338" i="115" s="1"/>
  <c r="A1339" i="115" s="1"/>
  <c r="H1343" i="115"/>
  <c r="H1447" i="115"/>
  <c r="H1449" i="115"/>
  <c r="H1451" i="115"/>
  <c r="A1453" i="115"/>
  <c r="A1454" i="115" s="1"/>
  <c r="A1455" i="115" s="1"/>
  <c r="A1456" i="115" s="1"/>
  <c r="A1457" i="115" s="1"/>
  <c r="A1458" i="115" s="1"/>
  <c r="A1459" i="115" s="1"/>
  <c r="H1453" i="115"/>
  <c r="A1477" i="115"/>
  <c r="A1478" i="115" s="1"/>
  <c r="A1479" i="115" s="1"/>
  <c r="A1480" i="115" s="1"/>
  <c r="A1481" i="115" s="1"/>
  <c r="A1482" i="115" s="1"/>
  <c r="A1483" i="115" s="1"/>
  <c r="H1477" i="115"/>
  <c r="A1484" i="115"/>
  <c r="A1485" i="115" s="1"/>
  <c r="A1486" i="115" s="1"/>
  <c r="A1487" i="115" s="1"/>
  <c r="A1488" i="115" s="1"/>
  <c r="A1489" i="115" s="1"/>
  <c r="A1490" i="115" s="1"/>
  <c r="A1494" i="115"/>
  <c r="A1495" i="115" s="1"/>
  <c r="A1496" i="115" s="1"/>
  <c r="A1497" i="115" s="1"/>
  <c r="A1498" i="115" s="1"/>
  <c r="A1499" i="115" s="1"/>
  <c r="H1494" i="115"/>
  <c r="H1514" i="115"/>
  <c r="A1514" i="115"/>
  <c r="A1515" i="115" s="1"/>
  <c r="A1516" i="115" s="1"/>
  <c r="A1517" i="115" s="1"/>
  <c r="A1518" i="115" s="1"/>
  <c r="A1519" i="115" s="1"/>
  <c r="A1520" i="115" s="1"/>
  <c r="H1536" i="115"/>
  <c r="A1539" i="115"/>
  <c r="A1540" i="115" s="1"/>
  <c r="A1541" i="115" s="1"/>
  <c r="A1542" i="115" s="1"/>
  <c r="A1543" i="115" s="1"/>
  <c r="A1544" i="115" s="1"/>
  <c r="H1539" i="115"/>
  <c r="H1555" i="115"/>
  <c r="H1560" i="115"/>
  <c r="H1563" i="115"/>
  <c r="H1566" i="115"/>
  <c r="H1571" i="115"/>
  <c r="H1587" i="115"/>
  <c r="H1614" i="115"/>
  <c r="A1614" i="115"/>
  <c r="A1615" i="115" s="1"/>
  <c r="H1619" i="115"/>
  <c r="H1624" i="115"/>
  <c r="A1624" i="115"/>
  <c r="H1650" i="115"/>
  <c r="H1332" i="115"/>
  <c r="H1335" i="115"/>
  <c r="H1372" i="115"/>
  <c r="H1377" i="115"/>
  <c r="H1393" i="115"/>
  <c r="A1404" i="115"/>
  <c r="A1405" i="115" s="1"/>
  <c r="A1406" i="115" s="1"/>
  <c r="A1407" i="115" s="1"/>
  <c r="A1408" i="115" s="1"/>
  <c r="A1409" i="115" s="1"/>
  <c r="A1410" i="115" s="1"/>
  <c r="H1409" i="115"/>
  <c r="A1439" i="115"/>
  <c r="A1440" i="115" s="1"/>
  <c r="A1441" i="115" s="1"/>
  <c r="A1442" i="115" s="1"/>
  <c r="A1443" i="115" s="1"/>
  <c r="A1444" i="115" s="1"/>
  <c r="A1445" i="115" s="1"/>
  <c r="H1439" i="115"/>
  <c r="H1441" i="115"/>
  <c r="H1443" i="115"/>
  <c r="H1445" i="115"/>
  <c r="H1475" i="115"/>
  <c r="H1484" i="115"/>
  <c r="H1489" i="115"/>
  <c r="H1497" i="115"/>
  <c r="H1500" i="115"/>
  <c r="A1500" i="115"/>
  <c r="A1501" i="115" s="1"/>
  <c r="A1502" i="115" s="1"/>
  <c r="A1503" i="115" s="1"/>
  <c r="A1504" i="115" s="1"/>
  <c r="A1505" i="115" s="1"/>
  <c r="A1506" i="115" s="1"/>
  <c r="H1503" i="115"/>
  <c r="H1523" i="115"/>
  <c r="H1528" i="115"/>
  <c r="A1531" i="115"/>
  <c r="A1532" i="115" s="1"/>
  <c r="A1533" i="115" s="1"/>
  <c r="A1534" i="115" s="1"/>
  <c r="A1535" i="115" s="1"/>
  <c r="A1536" i="115" s="1"/>
  <c r="A1537" i="115" s="1"/>
  <c r="H1531" i="115"/>
  <c r="H1534" i="115"/>
  <c r="H1542" i="115"/>
  <c r="H1544" i="115"/>
  <c r="H1547" i="115"/>
  <c r="H1552" i="115"/>
  <c r="A1552" i="115"/>
  <c r="A1553" i="115" s="1"/>
  <c r="H1558" i="115"/>
  <c r="H1574" i="115"/>
  <c r="H1590" i="115"/>
  <c r="H1606" i="115"/>
  <c r="A1606" i="115"/>
  <c r="A1607" i="115" s="1"/>
  <c r="A1608" i="115" s="1"/>
  <c r="A1609" i="115" s="1"/>
  <c r="A1610" i="115" s="1"/>
  <c r="A1611" i="115" s="1"/>
  <c r="A1612" i="115" s="1"/>
  <c r="H1627" i="115"/>
  <c r="H1659" i="115"/>
  <c r="A1660" i="115"/>
  <c r="A1661" i="115" s="1"/>
  <c r="A1662" i="115" s="1"/>
  <c r="A1663" i="115" s="1"/>
  <c r="A1664" i="115" s="1"/>
  <c r="A1665" i="115" s="1"/>
  <c r="A1666" i="115" s="1"/>
  <c r="A1342" i="115"/>
  <c r="A1343" i="115" s="1"/>
  <c r="A1344" i="115" s="1"/>
  <c r="A1345" i="115" s="1"/>
  <c r="A1346" i="115" s="1"/>
  <c r="A1347" i="115" s="1"/>
  <c r="A1348" i="115" s="1"/>
  <c r="H1367" i="115"/>
  <c r="H1431" i="115"/>
  <c r="H1433" i="115"/>
  <c r="A1433" i="115"/>
  <c r="A1434" i="115" s="1"/>
  <c r="A1435" i="115" s="1"/>
  <c r="A1436" i="115" s="1"/>
  <c r="A1437" i="115" s="1"/>
  <c r="A1438" i="115" s="1"/>
  <c r="H1435" i="115"/>
  <c r="H1437" i="115"/>
  <c r="H1471" i="115"/>
  <c r="H1473" i="115"/>
  <c r="H1487" i="115"/>
  <c r="H1506" i="115"/>
  <c r="H1509" i="115"/>
  <c r="H1515" i="115"/>
  <c r="H1520" i="115"/>
  <c r="H1526" i="115"/>
  <c r="H1550" i="115"/>
  <c r="H1569" i="115"/>
  <c r="H1585" i="115"/>
  <c r="A1585" i="115"/>
  <c r="A1586" i="115" s="1"/>
  <c r="A1587" i="115" s="1"/>
  <c r="A1588" i="115" s="1"/>
  <c r="A1589" i="115" s="1"/>
  <c r="A1590" i="115" s="1"/>
  <c r="A1591" i="115" s="1"/>
  <c r="H1622" i="115"/>
  <c r="H1634" i="115"/>
  <c r="H1643" i="115"/>
  <c r="A1644" i="115"/>
  <c r="H1666" i="115"/>
  <c r="A1525" i="115"/>
  <c r="A1526" i="115" s="1"/>
  <c r="A1527" i="115" s="1"/>
  <c r="A1528" i="115" s="1"/>
  <c r="A1529" i="115" s="1"/>
  <c r="A1530" i="115" s="1"/>
  <c r="A1592" i="115"/>
  <c r="A1593" i="115" s="1"/>
  <c r="A1594" i="115" s="1"/>
  <c r="A1595" i="115" s="1"/>
  <c r="A1596" i="115" s="1"/>
  <c r="A1597" i="115" s="1"/>
  <c r="A1598" i="115" s="1"/>
  <c r="H1630" i="115"/>
  <c r="A1630" i="115"/>
  <c r="A1631" i="115" s="1"/>
  <c r="A1632" i="115" s="1"/>
  <c r="A1633" i="115" s="1"/>
  <c r="A1634" i="115" s="1"/>
  <c r="A1635" i="115" s="1"/>
  <c r="A1636" i="115" s="1"/>
  <c r="H1639" i="115"/>
  <c r="H1675" i="115"/>
  <c r="H1683" i="115"/>
  <c r="A1684" i="115"/>
  <c r="A1685" i="115" s="1"/>
  <c r="A1686" i="115" s="1"/>
  <c r="A1687" i="115" s="1"/>
  <c r="A1688" i="115" s="1"/>
  <c r="A1689" i="115" s="1"/>
  <c r="A1690" i="115" s="1"/>
  <c r="H1700" i="115"/>
  <c r="H1717" i="115"/>
  <c r="H1751" i="115"/>
  <c r="H1764" i="115"/>
  <c r="A1790" i="115"/>
  <c r="A1791" i="115" s="1"/>
  <c r="A1792" i="115" s="1"/>
  <c r="A1793" i="115" s="1"/>
  <c r="A1794" i="115" s="1"/>
  <c r="A1795" i="115" s="1"/>
  <c r="A1796" i="115" s="1"/>
  <c r="H1789" i="115"/>
  <c r="H1572" i="115"/>
  <c r="H1603" i="115"/>
  <c r="A1625" i="115"/>
  <c r="A1626" i="115" s="1"/>
  <c r="A1627" i="115" s="1"/>
  <c r="A1628" i="115" s="1"/>
  <c r="A1629" i="115" s="1"/>
  <c r="H1654" i="115"/>
  <c r="H1661" i="115"/>
  <c r="H1663" i="115"/>
  <c r="H1668" i="115"/>
  <c r="H1685" i="115"/>
  <c r="H1724" i="115"/>
  <c r="H1733" i="115"/>
  <c r="H1767" i="115"/>
  <c r="H1780" i="115"/>
  <c r="H1805" i="115"/>
  <c r="H1610" i="115"/>
  <c r="H1615" i="115"/>
  <c r="A1645" i="115"/>
  <c r="H1658" i="115"/>
  <c r="H1667" i="115"/>
  <c r="A1667" i="115"/>
  <c r="A1668" i="115" s="1"/>
  <c r="A1669" i="115" s="1"/>
  <c r="A1670" i="115" s="1"/>
  <c r="A1671" i="115" s="1"/>
  <c r="A1672" i="115" s="1"/>
  <c r="A1673" i="115" s="1"/>
  <c r="H1690" i="115"/>
  <c r="H1692" i="115"/>
  <c r="A1707" i="115"/>
  <c r="A1708" i="115" s="1"/>
  <c r="A1709" i="115" s="1"/>
  <c r="A1710" i="115" s="1"/>
  <c r="A1711" i="115" s="1"/>
  <c r="A1712" i="115" s="1"/>
  <c r="A1713" i="115" s="1"/>
  <c r="H1707" i="115"/>
  <c r="H1711" i="115"/>
  <c r="H1713" i="115"/>
  <c r="H1740" i="115"/>
  <c r="H1749" i="115"/>
  <c r="H1783" i="115"/>
  <c r="A1783" i="115"/>
  <c r="A1784" i="115" s="1"/>
  <c r="A1785" i="115" s="1"/>
  <c r="A1786" i="115" s="1"/>
  <c r="A1787" i="115" s="1"/>
  <c r="A1788" i="115" s="1"/>
  <c r="A1789" i="115" s="1"/>
  <c r="H1796" i="115"/>
  <c r="H1873" i="115"/>
  <c r="H1595" i="115"/>
  <c r="A1617" i="115"/>
  <c r="A1618" i="115" s="1"/>
  <c r="A1619" i="115" s="1"/>
  <c r="A1620" i="115" s="1"/>
  <c r="A1621" i="115" s="1"/>
  <c r="A1622" i="115" s="1"/>
  <c r="H1638" i="115"/>
  <c r="H1645" i="115"/>
  <c r="H1647" i="115"/>
  <c r="H1652" i="115"/>
  <c r="H1673" i="115"/>
  <c r="H1676" i="115"/>
  <c r="H1680" i="115"/>
  <c r="H1686" i="115"/>
  <c r="H1703" i="115"/>
  <c r="H1756" i="115"/>
  <c r="A1766" i="115"/>
  <c r="A1767" i="115" s="1"/>
  <c r="A1768" i="115" s="1"/>
  <c r="H1765" i="115"/>
  <c r="H1799" i="115"/>
  <c r="H1812" i="115"/>
  <c r="H1833" i="115"/>
  <c r="H1841" i="115"/>
  <c r="H1582" i="115"/>
  <c r="A1582" i="115"/>
  <c r="A1583" i="115" s="1"/>
  <c r="A1584" i="115" s="1"/>
  <c r="H1602" i="115"/>
  <c r="H1607" i="115"/>
  <c r="H1642" i="115"/>
  <c r="H1651" i="115"/>
  <c r="H1662" i="115"/>
  <c r="H1671" i="115"/>
  <c r="A1714" i="115"/>
  <c r="H1714" i="115"/>
  <c r="H1725" i="115"/>
  <c r="H1772" i="115"/>
  <c r="H1781" i="115"/>
  <c r="H1815" i="115"/>
  <c r="H1831" i="115"/>
  <c r="H1871" i="115"/>
  <c r="H1579" i="115"/>
  <c r="H1629" i="115"/>
  <c r="H1631" i="115"/>
  <c r="A1653" i="115"/>
  <c r="A1654" i="115" s="1"/>
  <c r="A1655" i="115" s="1"/>
  <c r="A1656" i="115" s="1"/>
  <c r="A1657" i="115" s="1"/>
  <c r="A1658" i="115" s="1"/>
  <c r="A1659" i="115" s="1"/>
  <c r="H1674" i="115"/>
  <c r="A1674" i="115"/>
  <c r="A1675" i="115" s="1"/>
  <c r="A1676" i="115" s="1"/>
  <c r="H1695" i="115"/>
  <c r="H1697" i="115"/>
  <c r="H1699" i="115"/>
  <c r="H1741" i="115"/>
  <c r="H1788" i="115"/>
  <c r="A1797" i="115"/>
  <c r="A1798" i="115" s="1"/>
  <c r="A1799" i="115" s="1"/>
  <c r="A1800" i="115" s="1"/>
  <c r="A1801" i="115" s="1"/>
  <c r="A1802" i="115" s="1"/>
  <c r="A1803" i="115" s="1"/>
  <c r="H1797" i="115"/>
  <c r="H1839" i="115"/>
  <c r="A1599" i="115"/>
  <c r="A1600" i="115" s="1"/>
  <c r="A1601" i="115" s="1"/>
  <c r="A1602" i="115" s="1"/>
  <c r="A1603" i="115" s="1"/>
  <c r="A1604" i="115" s="1"/>
  <c r="A1605" i="115" s="1"/>
  <c r="H1599" i="115"/>
  <c r="H1626" i="115"/>
  <c r="H1635" i="115"/>
  <c r="H1646" i="115"/>
  <c r="A1646" i="115"/>
  <c r="A1647" i="115" s="1"/>
  <c r="A1648" i="115" s="1"/>
  <c r="A1649" i="115" s="1"/>
  <c r="A1650" i="115" s="1"/>
  <c r="A1651" i="115" s="1"/>
  <c r="A1652" i="115" s="1"/>
  <c r="H1655" i="115"/>
  <c r="H1679" i="115"/>
  <c r="H1719" i="115"/>
  <c r="H1732" i="115"/>
  <c r="H1757" i="115"/>
  <c r="H1804" i="115"/>
  <c r="A1804" i="115"/>
  <c r="A1805" i="115" s="1"/>
  <c r="A1806" i="115" s="1"/>
  <c r="A1807" i="115" s="1"/>
  <c r="A1808" i="115" s="1"/>
  <c r="A1809" i="115" s="1"/>
  <c r="A1810" i="115" s="1"/>
  <c r="H1813" i="115"/>
  <c r="H1829" i="115"/>
  <c r="A1829" i="115"/>
  <c r="A1830" i="115" s="1"/>
  <c r="A1831" i="115" s="1"/>
  <c r="A1832" i="115" s="1"/>
  <c r="A1833" i="115" s="1"/>
  <c r="A1834" i="115" s="1"/>
  <c r="A1637" i="115"/>
  <c r="A1638" i="115" s="1"/>
  <c r="A1639" i="115" s="1"/>
  <c r="A1640" i="115" s="1"/>
  <c r="A1641" i="115" s="1"/>
  <c r="A1642" i="115" s="1"/>
  <c r="A1643" i="115" s="1"/>
  <c r="H1670" i="115"/>
  <c r="H1672" i="115"/>
  <c r="H1735" i="115"/>
  <c r="A1735" i="115"/>
  <c r="H1748" i="115"/>
  <c r="H1773" i="115"/>
  <c r="H1837" i="115"/>
  <c r="H1869" i="115"/>
  <c r="A1705" i="115"/>
  <c r="A1706" i="115" s="1"/>
  <c r="A1721" i="115"/>
  <c r="A1722" i="115" s="1"/>
  <c r="A1723" i="115" s="1"/>
  <c r="A1724" i="115" s="1"/>
  <c r="A1725" i="115" s="1"/>
  <c r="A1726" i="115" s="1"/>
  <c r="A1727" i="115" s="1"/>
  <c r="A1728" i="115"/>
  <c r="A1729" i="115" s="1"/>
  <c r="A1730" i="115" s="1"/>
  <c r="A1731" i="115" s="1"/>
  <c r="A1732" i="115" s="1"/>
  <c r="A1733" i="115" s="1"/>
  <c r="A1734" i="115" s="1"/>
  <c r="A1769" i="115"/>
  <c r="A1770" i="115" s="1"/>
  <c r="A1771" i="115" s="1"/>
  <c r="A1772" i="115" s="1"/>
  <c r="A1773" i="115" s="1"/>
  <c r="A1774" i="115" s="1"/>
  <c r="A1775" i="115" s="1"/>
  <c r="A1776" i="115"/>
  <c r="H1827" i="115"/>
  <c r="A1856" i="115"/>
  <c r="A1857" i="115" s="1"/>
  <c r="H1870" i="115"/>
  <c r="H1881" i="115"/>
  <c r="H1895" i="115"/>
  <c r="H1898" i="115"/>
  <c r="H1906" i="115"/>
  <c r="A1926" i="115"/>
  <c r="H1939" i="115"/>
  <c r="H1959" i="115"/>
  <c r="H1961" i="115"/>
  <c r="H1819" i="115"/>
  <c r="H1821" i="115"/>
  <c r="H1823" i="115"/>
  <c r="A1825" i="115"/>
  <c r="A1826" i="115" s="1"/>
  <c r="A1827" i="115" s="1"/>
  <c r="H1825" i="115"/>
  <c r="A1842" i="115"/>
  <c r="H1879" i="115"/>
  <c r="A1879" i="115"/>
  <c r="A1886" i="115"/>
  <c r="A1887" i="115" s="1"/>
  <c r="A1888" i="115" s="1"/>
  <c r="H1901" i="115"/>
  <c r="H1914" i="115"/>
  <c r="H1952" i="115"/>
  <c r="A1957" i="115"/>
  <c r="A1958" i="115" s="1"/>
  <c r="A1959" i="115" s="1"/>
  <c r="A1960" i="115" s="1"/>
  <c r="A1961" i="115" s="1"/>
  <c r="A1962" i="115" s="1"/>
  <c r="A1963" i="115" s="1"/>
  <c r="H1957" i="115"/>
  <c r="H1723" i="115"/>
  <c r="A1739" i="115"/>
  <c r="A1740" i="115" s="1"/>
  <c r="A1741" i="115" s="1"/>
  <c r="A1742" i="115" s="1"/>
  <c r="A1743" i="115" s="1"/>
  <c r="A1744" i="115" s="1"/>
  <c r="H1739" i="115"/>
  <c r="H1755" i="115"/>
  <c r="H1771" i="115"/>
  <c r="H1787" i="115"/>
  <c r="H1803" i="115"/>
  <c r="H1875" i="115"/>
  <c r="H1877" i="115"/>
  <c r="H1891" i="115"/>
  <c r="H1893" i="115"/>
  <c r="H1904" i="115"/>
  <c r="H1919" i="115"/>
  <c r="A1919" i="115"/>
  <c r="A1920" i="115" s="1"/>
  <c r="A1921" i="115" s="1"/>
  <c r="A1922" i="115" s="1"/>
  <c r="A1923" i="115" s="1"/>
  <c r="A1924" i="115" s="1"/>
  <c r="A1925" i="115" s="1"/>
  <c r="H1924" i="115"/>
  <c r="H1929" i="115"/>
  <c r="H1937" i="115"/>
  <c r="H1962" i="115"/>
  <c r="H1696" i="115"/>
  <c r="H1716" i="115"/>
  <c r="H1840" i="115"/>
  <c r="H1867" i="115"/>
  <c r="H1896" i="115"/>
  <c r="A1896" i="115"/>
  <c r="A1897" i="115" s="1"/>
  <c r="A1898" i="115" s="1"/>
  <c r="A1899" i="115" s="1"/>
  <c r="A1900" i="115" s="1"/>
  <c r="A1901" i="115" s="1"/>
  <c r="A1902" i="115" s="1"/>
  <c r="H1899" i="115"/>
  <c r="H1940" i="115"/>
  <c r="A1940" i="115"/>
  <c r="H1969" i="115"/>
  <c r="A1978" i="115"/>
  <c r="H1978" i="115"/>
  <c r="H1727" i="115"/>
  <c r="A1736" i="115"/>
  <c r="A1737" i="115" s="1"/>
  <c r="H1743" i="115"/>
  <c r="A1745" i="115"/>
  <c r="A1746" i="115" s="1"/>
  <c r="A1747" i="115" s="1"/>
  <c r="A1748" i="115" s="1"/>
  <c r="A1749" i="115" s="1"/>
  <c r="A1750" i="115" s="1"/>
  <c r="A1751" i="115" s="1"/>
  <c r="A1752" i="115"/>
  <c r="A1753" i="115" s="1"/>
  <c r="A1754" i="115" s="1"/>
  <c r="A1755" i="115" s="1"/>
  <c r="A1756" i="115" s="1"/>
  <c r="A1757" i="115" s="1"/>
  <c r="A1758" i="115" s="1"/>
  <c r="H1759" i="115"/>
  <c r="A1759" i="115"/>
  <c r="A1760" i="115" s="1"/>
  <c r="A1761" i="115" s="1"/>
  <c r="A1762" i="115" s="1"/>
  <c r="A1763" i="115" s="1"/>
  <c r="A1764" i="115" s="1"/>
  <c r="A1765" i="115" s="1"/>
  <c r="H1775" i="115"/>
  <c r="A1777" i="115"/>
  <c r="A1778" i="115" s="1"/>
  <c r="A1779" i="115" s="1"/>
  <c r="A1780" i="115" s="1"/>
  <c r="A1781" i="115" s="1"/>
  <c r="A1782" i="115" s="1"/>
  <c r="H1791" i="115"/>
  <c r="H1807" i="115"/>
  <c r="H1859" i="115"/>
  <c r="H1861" i="115"/>
  <c r="H1863" i="115"/>
  <c r="A1865" i="115"/>
  <c r="A1866" i="115" s="1"/>
  <c r="A1867" i="115" s="1"/>
  <c r="A1868" i="115" s="1"/>
  <c r="A1869" i="115" s="1"/>
  <c r="A1870" i="115" s="1"/>
  <c r="A1871" i="115" s="1"/>
  <c r="H1865" i="115"/>
  <c r="A1880" i="115"/>
  <c r="A1881" i="115" s="1"/>
  <c r="A1882" i="115" s="1"/>
  <c r="A1883" i="115" s="1"/>
  <c r="A1884" i="115" s="1"/>
  <c r="A1885" i="115" s="1"/>
  <c r="A1889" i="115"/>
  <c r="A1890" i="115" s="1"/>
  <c r="A1891" i="115" s="1"/>
  <c r="A1892" i="115" s="1"/>
  <c r="A1893" i="115" s="1"/>
  <c r="A1894" i="115" s="1"/>
  <c r="A1895" i="115" s="1"/>
  <c r="H1889" i="115"/>
  <c r="H1902" i="115"/>
  <c r="A1917" i="115"/>
  <c r="A1918" i="115" s="1"/>
  <c r="H1917" i="115"/>
  <c r="H1920" i="115"/>
  <c r="H1925" i="115"/>
  <c r="H1930" i="115"/>
  <c r="H1935" i="115"/>
  <c r="H1945" i="115"/>
  <c r="H1955" i="115"/>
  <c r="H1967" i="115"/>
  <c r="H1976" i="115"/>
  <c r="A1691" i="115"/>
  <c r="A1692" i="115" s="1"/>
  <c r="A1693" i="115" s="1"/>
  <c r="A1694" i="115" s="1"/>
  <c r="A1695" i="115" s="1"/>
  <c r="A1696" i="115" s="1"/>
  <c r="A1697" i="115" s="1"/>
  <c r="H1691" i="115"/>
  <c r="A1715" i="115"/>
  <c r="A1716" i="115" s="1"/>
  <c r="A1717" i="115" s="1"/>
  <c r="A1718" i="115" s="1"/>
  <c r="A1719" i="115" s="1"/>
  <c r="A1720" i="115" s="1"/>
  <c r="H1715" i="115"/>
  <c r="H1851" i="115"/>
  <c r="H1853" i="115"/>
  <c r="H1855" i="115"/>
  <c r="H1857" i="115"/>
  <c r="H1887" i="115"/>
  <c r="A1941" i="115"/>
  <c r="A1942" i="115" s="1"/>
  <c r="A1943" i="115" s="1"/>
  <c r="A1944" i="115" s="1"/>
  <c r="A1945" i="115" s="1"/>
  <c r="A1946" i="115" s="1"/>
  <c r="H1941" i="115"/>
  <c r="H1948" i="115"/>
  <c r="H1986" i="115"/>
  <c r="H1687" i="115"/>
  <c r="H1731" i="115"/>
  <c r="H1747" i="115"/>
  <c r="H1763" i="115"/>
  <c r="H1779" i="115"/>
  <c r="H1795" i="115"/>
  <c r="A1811" i="115"/>
  <c r="A1812" i="115" s="1"/>
  <c r="A1813" i="115" s="1"/>
  <c r="A1814" i="115" s="1"/>
  <c r="A1815" i="115" s="1"/>
  <c r="A1816" i="115" s="1"/>
  <c r="A1817" i="115" s="1"/>
  <c r="H1811" i="115"/>
  <c r="A1843" i="115"/>
  <c r="A1844" i="115" s="1"/>
  <c r="A1845" i="115" s="1"/>
  <c r="A1846" i="115" s="1"/>
  <c r="A1847" i="115" s="1"/>
  <c r="A1848" i="115" s="1"/>
  <c r="H1843" i="115"/>
  <c r="H1845" i="115"/>
  <c r="H1847" i="115"/>
  <c r="A1849" i="115"/>
  <c r="A1850" i="115" s="1"/>
  <c r="A1851" i="115" s="1"/>
  <c r="A1852" i="115" s="1"/>
  <c r="A1853" i="115" s="1"/>
  <c r="A1854" i="115" s="1"/>
  <c r="A1855" i="115" s="1"/>
  <c r="H1849" i="115"/>
  <c r="A1872" i="115"/>
  <c r="A1873" i="115" s="1"/>
  <c r="A1874" i="115" s="1"/>
  <c r="A1875" i="115" s="1"/>
  <c r="A1876" i="115" s="1"/>
  <c r="A1877" i="115" s="1"/>
  <c r="A1878" i="115" s="1"/>
  <c r="H1883" i="115"/>
  <c r="H1885" i="115"/>
  <c r="H1897" i="115"/>
  <c r="H1900" i="115"/>
  <c r="H1905" i="115"/>
  <c r="H1908" i="115"/>
  <c r="H1928" i="115"/>
  <c r="H1936" i="115"/>
  <c r="H1946" i="115"/>
  <c r="H1709" i="115"/>
  <c r="A1835" i="115"/>
  <c r="A1836" i="115" s="1"/>
  <c r="A1837" i="115" s="1"/>
  <c r="A1838" i="115" s="1"/>
  <c r="A1839" i="115" s="1"/>
  <c r="A1840" i="115" s="1"/>
  <c r="A1841" i="115" s="1"/>
  <c r="H1835" i="115"/>
  <c r="A1858" i="115"/>
  <c r="A1859" i="115" s="1"/>
  <c r="A1860" i="115" s="1"/>
  <c r="A1861" i="115" s="1"/>
  <c r="A1862" i="115" s="1"/>
  <c r="A1863" i="115" s="1"/>
  <c r="A1864" i="115" s="1"/>
  <c r="H1872" i="115"/>
  <c r="H1903" i="115"/>
  <c r="A1903" i="115"/>
  <c r="A1904" i="115" s="1"/>
  <c r="A1905" i="115" s="1"/>
  <c r="A1906" i="115" s="1"/>
  <c r="A1907" i="115" s="1"/>
  <c r="A1908" i="115" s="1"/>
  <c r="A1909" i="115" s="1"/>
  <c r="H1911" i="115"/>
  <c r="H1913" i="115"/>
  <c r="H1923" i="115"/>
  <c r="H1931" i="115"/>
  <c r="H1951" i="115"/>
  <c r="H1956" i="115"/>
  <c r="H1968" i="115"/>
  <c r="H1926" i="115"/>
  <c r="A1950" i="115"/>
  <c r="A1951" i="115" s="1"/>
  <c r="A1952" i="115" s="1"/>
  <c r="A1953" i="115" s="1"/>
  <c r="A1954" i="115" s="1"/>
  <c r="A1955" i="115" s="1"/>
  <c r="A1956" i="115" s="1"/>
  <c r="H1972" i="115"/>
  <c r="H1984" i="115"/>
  <c r="H1990" i="115"/>
  <c r="H2013" i="115"/>
  <c r="H2044" i="115"/>
  <c r="H2101" i="115"/>
  <c r="H1988" i="115"/>
  <c r="A1988" i="115"/>
  <c r="A1989" i="115" s="1"/>
  <c r="A1990" i="115" s="1"/>
  <c r="A1991" i="115" s="1"/>
  <c r="A1992" i="115" s="1"/>
  <c r="A1993" i="115" s="1"/>
  <c r="A1994" i="115" s="1"/>
  <c r="H1995" i="115"/>
  <c r="A1995" i="115"/>
  <c r="A1996" i="115" s="1"/>
  <c r="A1997" i="115" s="1"/>
  <c r="A1998" i="115" s="1"/>
  <c r="A1999" i="115" s="1"/>
  <c r="A2000" i="115" s="1"/>
  <c r="A2001" i="115" s="1"/>
  <c r="H2042" i="115"/>
  <c r="A2042" i="115"/>
  <c r="A2043" i="115" s="1"/>
  <c r="A2044" i="115" s="1"/>
  <c r="A2045" i="115" s="1"/>
  <c r="A2046" i="115" s="1"/>
  <c r="A2047" i="115" s="1"/>
  <c r="A2048" i="115" s="1"/>
  <c r="H2047" i="115"/>
  <c r="H2078" i="115"/>
  <c r="A1910" i="115"/>
  <c r="A1911" i="115" s="1"/>
  <c r="A1912" i="115" s="1"/>
  <c r="A1913" i="115" s="1"/>
  <c r="A1914" i="115" s="1"/>
  <c r="A1915" i="115" s="1"/>
  <c r="A1916" i="115" s="1"/>
  <c r="A1927" i="115"/>
  <c r="A1928" i="115" s="1"/>
  <c r="A1929" i="115" s="1"/>
  <c r="A1930" i="115" s="1"/>
  <c r="A1931" i="115" s="1"/>
  <c r="A1932" i="115" s="1"/>
  <c r="A1933" i="115"/>
  <c r="A1934" i="115" s="1"/>
  <c r="A1935" i="115" s="1"/>
  <c r="A1936" i="115" s="1"/>
  <c r="A1937" i="115" s="1"/>
  <c r="A1938" i="115" s="1"/>
  <c r="A1939" i="115" s="1"/>
  <c r="A1947" i="115"/>
  <c r="A1948" i="115" s="1"/>
  <c r="A1949" i="115" s="1"/>
  <c r="H1982" i="115"/>
  <c r="H2006" i="115"/>
  <c r="H2045" i="115"/>
  <c r="H2054" i="115"/>
  <c r="H2062" i="115"/>
  <c r="A2070" i="115"/>
  <c r="H2070" i="115"/>
  <c r="A2110" i="115"/>
  <c r="H2110" i="115"/>
  <c r="H1907" i="115"/>
  <c r="H1933" i="115"/>
  <c r="H1944" i="115"/>
  <c r="H1947" i="115"/>
  <c r="A1971" i="115"/>
  <c r="A1972" i="115" s="1"/>
  <c r="A1973" i="115" s="1"/>
  <c r="A1974" i="115" s="1"/>
  <c r="A1975" i="115" s="1"/>
  <c r="A1976" i="115" s="1"/>
  <c r="A1977" i="115" s="1"/>
  <c r="H1980" i="115"/>
  <c r="H1998" i="115"/>
  <c r="H2028" i="115"/>
  <c r="H2009" i="115"/>
  <c r="A2009" i="115"/>
  <c r="H2026" i="115"/>
  <c r="H2031" i="115"/>
  <c r="H2038" i="115"/>
  <c r="H2055" i="115"/>
  <c r="H2060" i="115"/>
  <c r="A2071" i="115"/>
  <c r="H2071" i="115"/>
  <c r="H2102" i="115"/>
  <c r="A2111" i="115"/>
  <c r="A2112" i="115" s="1"/>
  <c r="A2113" i="115" s="1"/>
  <c r="A2114" i="115" s="1"/>
  <c r="A2115" i="115" s="1"/>
  <c r="A2116" i="115" s="1"/>
  <c r="H2111" i="115"/>
  <c r="H1949" i="115"/>
  <c r="H1960" i="115"/>
  <c r="H1963" i="115"/>
  <c r="A1981" i="115"/>
  <c r="A1982" i="115" s="1"/>
  <c r="A1983" i="115" s="1"/>
  <c r="A1984" i="115" s="1"/>
  <c r="A1985" i="115" s="1"/>
  <c r="A1986" i="115" s="1"/>
  <c r="A1987" i="115" s="1"/>
  <c r="H1987" i="115"/>
  <c r="H1994" i="115"/>
  <c r="H2029" i="115"/>
  <c r="H2058" i="115"/>
  <c r="A1979" i="115"/>
  <c r="A1980" i="115" s="1"/>
  <c r="H1992" i="115"/>
  <c r="H1999" i="115"/>
  <c r="H2012" i="115"/>
  <c r="H2061" i="115"/>
  <c r="H2069" i="115"/>
  <c r="H2095" i="115"/>
  <c r="A2103" i="115"/>
  <c r="A2104" i="115" s="1"/>
  <c r="A2105" i="115" s="1"/>
  <c r="A2106" i="115" s="1"/>
  <c r="A2107" i="115" s="1"/>
  <c r="A2108" i="115" s="1"/>
  <c r="A2109" i="115" s="1"/>
  <c r="H2103" i="115"/>
  <c r="H2109" i="115"/>
  <c r="H1912" i="115"/>
  <c r="H1915" i="115"/>
  <c r="A1964" i="115"/>
  <c r="A1965" i="115" s="1"/>
  <c r="A1966" i="115" s="1"/>
  <c r="A1967" i="115" s="1"/>
  <c r="A1968" i="115" s="1"/>
  <c r="A1969" i="115" s="1"/>
  <c r="A1970" i="115" s="1"/>
  <c r="H1965" i="115"/>
  <c r="H1970" i="115"/>
  <c r="H1979" i="115"/>
  <c r="H1997" i="115"/>
  <c r="H2010" i="115"/>
  <c r="A2010" i="115"/>
  <c r="A2011" i="115"/>
  <c r="A2012" i="115" s="1"/>
  <c r="A2013" i="115" s="1"/>
  <c r="A2014" i="115" s="1"/>
  <c r="A2015" i="115" s="1"/>
  <c r="A2016" i="115" s="1"/>
  <c r="A2017" i="115" s="1"/>
  <c r="H2015" i="115"/>
  <c r="H2022" i="115"/>
  <c r="A2039" i="115"/>
  <c r="A2040" i="115" s="1"/>
  <c r="A2041" i="115" s="1"/>
  <c r="A2093" i="115"/>
  <c r="A2094" i="115" s="1"/>
  <c r="A2095" i="115" s="1"/>
  <c r="A2096" i="115" s="1"/>
  <c r="A2097" i="115" s="1"/>
  <c r="A2098" i="115" s="1"/>
  <c r="A2099" i="115" s="1"/>
  <c r="H2093" i="115"/>
  <c r="A2056" i="115"/>
  <c r="H2097" i="115"/>
  <c r="H2138" i="115"/>
  <c r="A2148" i="115"/>
  <c r="A2149" i="115" s="1"/>
  <c r="A2150" i="115" s="1"/>
  <c r="A2151" i="115" s="1"/>
  <c r="A2152" i="115" s="1"/>
  <c r="A2153" i="115" s="1"/>
  <c r="A2154" i="115" s="1"/>
  <c r="H2148" i="115"/>
  <c r="H2153" i="115"/>
  <c r="A2163" i="115"/>
  <c r="H2163" i="115"/>
  <c r="H2176" i="115"/>
  <c r="H2189" i="115"/>
  <c r="H2194" i="115"/>
  <c r="A2194" i="115"/>
  <c r="A2195" i="115" s="1"/>
  <c r="A2196" i="115" s="1"/>
  <c r="A2197" i="115" s="1"/>
  <c r="A2198" i="115" s="1"/>
  <c r="A2199" i="115" s="1"/>
  <c r="A2200" i="115" s="1"/>
  <c r="H2199" i="115"/>
  <c r="H2208" i="115"/>
  <c r="A2208" i="115"/>
  <c r="A2209" i="115" s="1"/>
  <c r="A2210" i="115" s="1"/>
  <c r="A2211" i="115" s="1"/>
  <c r="A2212" i="115" s="1"/>
  <c r="A2213" i="115" s="1"/>
  <c r="A2214" i="115" s="1"/>
  <c r="H2215" i="115"/>
  <c r="A2215" i="115"/>
  <c r="H2220" i="115"/>
  <c r="A2245" i="115"/>
  <c r="A2246" i="115" s="1"/>
  <c r="A2247" i="115" s="1"/>
  <c r="A2248" i="115" s="1"/>
  <c r="A2249" i="115" s="1"/>
  <c r="A2250" i="115" s="1"/>
  <c r="A2251" i="115" s="1"/>
  <c r="H2245" i="115"/>
  <c r="H2265" i="115"/>
  <c r="H2270" i="115"/>
  <c r="H2008" i="115"/>
  <c r="H2024" i="115"/>
  <c r="H2040" i="115"/>
  <c r="H2056" i="115"/>
  <c r="H2074" i="115"/>
  <c r="H2080" i="115"/>
  <c r="H2106" i="115"/>
  <c r="H2112" i="115"/>
  <c r="A2117" i="115"/>
  <c r="A2118" i="115" s="1"/>
  <c r="A2119" i="115" s="1"/>
  <c r="A2120" i="115" s="1"/>
  <c r="A2121" i="115" s="1"/>
  <c r="A2122" i="115" s="1"/>
  <c r="A2123" i="115" s="1"/>
  <c r="H2117" i="115"/>
  <c r="H2119" i="115"/>
  <c r="A2124" i="115"/>
  <c r="A2125" i="115" s="1"/>
  <c r="A2126" i="115" s="1"/>
  <c r="A2127" i="115" s="1"/>
  <c r="A2128" i="115" s="1"/>
  <c r="A2129" i="115" s="1"/>
  <c r="A2130" i="115" s="1"/>
  <c r="H2124" i="115"/>
  <c r="H2126" i="115"/>
  <c r="H2143" i="115"/>
  <c r="H2156" i="115"/>
  <c r="H2161" i="115"/>
  <c r="H2171" i="115"/>
  <c r="H2184" i="115"/>
  <c r="A2184" i="115"/>
  <c r="A2185" i="115" s="1"/>
  <c r="A2186" i="115" s="1"/>
  <c r="A2187" i="115" s="1"/>
  <c r="A2188" i="115" s="1"/>
  <c r="A2189" i="115" s="1"/>
  <c r="A2190" i="115" s="1"/>
  <c r="H2197" i="115"/>
  <c r="H2204" i="115"/>
  <c r="H2213" i="115"/>
  <c r="H2223" i="115"/>
  <c r="H2226" i="115"/>
  <c r="A2072" i="115"/>
  <c r="H2085" i="115"/>
  <c r="H2089" i="115"/>
  <c r="A2100" i="115"/>
  <c r="A2101" i="115" s="1"/>
  <c r="A2102" i="115" s="1"/>
  <c r="H2122" i="115"/>
  <c r="H2129" i="115"/>
  <c r="H2136" i="115"/>
  <c r="A2141" i="115"/>
  <c r="A2142" i="115" s="1"/>
  <c r="A2143" i="115" s="1"/>
  <c r="A2144" i="115" s="1"/>
  <c r="A2145" i="115" s="1"/>
  <c r="A2146" i="115" s="1"/>
  <c r="A2147" i="115" s="1"/>
  <c r="H2141" i="115"/>
  <c r="H2146" i="115"/>
  <c r="H2151" i="115"/>
  <c r="A2164" i="115"/>
  <c r="A2165" i="115" s="1"/>
  <c r="A2166" i="115" s="1"/>
  <c r="A2167" i="115" s="1"/>
  <c r="A2168" i="115" s="1"/>
  <c r="A2169" i="115" s="1"/>
  <c r="H2164" i="115"/>
  <c r="H2169" i="115"/>
  <c r="H2179" i="115"/>
  <c r="H2192" i="115"/>
  <c r="H2218" i="115"/>
  <c r="H2241" i="115"/>
  <c r="H2246" i="115"/>
  <c r="H2268" i="115"/>
  <c r="H2273" i="115"/>
  <c r="H2313" i="115"/>
  <c r="A2313" i="115"/>
  <c r="A2314" i="115" s="1"/>
  <c r="A2315" i="115" s="1"/>
  <c r="H2000" i="115"/>
  <c r="H2005" i="115"/>
  <c r="H2021" i="115"/>
  <c r="A2025" i="115"/>
  <c r="A2026" i="115" s="1"/>
  <c r="A2027" i="115" s="1"/>
  <c r="A2028" i="115" s="1"/>
  <c r="A2029" i="115" s="1"/>
  <c r="A2030" i="115" s="1"/>
  <c r="A2031" i="115" s="1"/>
  <c r="H2037" i="115"/>
  <c r="H2053" i="115"/>
  <c r="A2057" i="115"/>
  <c r="A2058" i="115" s="1"/>
  <c r="A2059" i="115" s="1"/>
  <c r="A2060" i="115" s="1"/>
  <c r="A2061" i="115" s="1"/>
  <c r="A2062" i="115" s="1"/>
  <c r="H2066" i="115"/>
  <c r="H2072" i="115"/>
  <c r="H2087" i="115"/>
  <c r="H2098" i="115"/>
  <c r="H2104" i="115"/>
  <c r="H2149" i="115"/>
  <c r="H2154" i="115"/>
  <c r="H2159" i="115"/>
  <c r="H2172" i="115"/>
  <c r="H2177" i="115"/>
  <c r="A2177" i="115"/>
  <c r="A2178" i="115" s="1"/>
  <c r="A2179" i="115" s="1"/>
  <c r="A2180" i="115" s="1"/>
  <c r="A2181" i="115" s="1"/>
  <c r="A2182" i="115" s="1"/>
  <c r="A2183" i="115" s="1"/>
  <c r="H2187" i="115"/>
  <c r="H2202" i="115"/>
  <c r="H2211" i="115"/>
  <c r="H2221" i="115"/>
  <c r="H2224" i="115"/>
  <c r="A2224" i="115"/>
  <c r="A2225" i="115" s="1"/>
  <c r="A2226" i="115" s="1"/>
  <c r="A2227" i="115" s="1"/>
  <c r="A2228" i="115" s="1"/>
  <c r="A2229" i="115" s="1"/>
  <c r="A2230" i="115" s="1"/>
  <c r="H2229" i="115"/>
  <c r="H2234" i="115"/>
  <c r="H2249" i="115"/>
  <c r="H2258" i="115"/>
  <c r="A2002" i="115"/>
  <c r="A2003" i="115" s="1"/>
  <c r="A2004" i="115" s="1"/>
  <c r="A2005" i="115" s="1"/>
  <c r="A2006" i="115" s="1"/>
  <c r="A2007" i="115" s="1"/>
  <c r="A2008" i="115" s="1"/>
  <c r="H2014" i="115"/>
  <c r="H2030" i="115"/>
  <c r="A2032" i="115"/>
  <c r="A2033" i="115" s="1"/>
  <c r="A2034" i="115" s="1"/>
  <c r="A2035" i="115" s="1"/>
  <c r="A2036" i="115" s="1"/>
  <c r="A2037" i="115" s="1"/>
  <c r="A2038" i="115" s="1"/>
  <c r="H2046" i="115"/>
  <c r="H2064" i="115"/>
  <c r="H2077" i="115"/>
  <c r="A2079" i="115"/>
  <c r="A2080" i="115" s="1"/>
  <c r="A2081" i="115" s="1"/>
  <c r="A2082" i="115" s="1"/>
  <c r="A2083" i="115" s="1"/>
  <c r="A2084" i="115" s="1"/>
  <c r="A2085" i="115" s="1"/>
  <c r="H2081" i="115"/>
  <c r="H2113" i="115"/>
  <c r="H2120" i="115"/>
  <c r="H2125" i="115"/>
  <c r="H2127" i="115"/>
  <c r="H2132" i="115"/>
  <c r="A2134" i="115"/>
  <c r="H2134" i="115"/>
  <c r="H2144" i="115"/>
  <c r="H2157" i="115"/>
  <c r="H2162" i="115"/>
  <c r="A2162" i="115"/>
  <c r="H2167" i="115"/>
  <c r="H2180" i="115"/>
  <c r="H2185" i="115"/>
  <c r="H2195" i="115"/>
  <c r="H2200" i="115"/>
  <c r="A2201" i="115"/>
  <c r="A2202" i="115" s="1"/>
  <c r="A2203" i="115" s="1"/>
  <c r="A2204" i="115" s="1"/>
  <c r="A2205" i="115" s="1"/>
  <c r="A2206" i="115" s="1"/>
  <c r="A2207" i="115" s="1"/>
  <c r="H2207" i="115"/>
  <c r="H2216" i="115"/>
  <c r="A2216" i="115"/>
  <c r="A2217" i="115" s="1"/>
  <c r="A2218" i="115" s="1"/>
  <c r="A2219" i="115" s="1"/>
  <c r="A2220" i="115" s="1"/>
  <c r="A2221" i="115" s="1"/>
  <c r="H2232" i="115"/>
  <c r="A2252" i="115"/>
  <c r="H2252" i="115"/>
  <c r="H2256" i="115"/>
  <c r="A2256" i="115"/>
  <c r="A2257" i="115" s="1"/>
  <c r="A2258" i="115" s="1"/>
  <c r="A2259" i="115" s="1"/>
  <c r="A2260" i="115" s="1"/>
  <c r="A2261" i="115" s="1"/>
  <c r="H2261" i="115"/>
  <c r="H2297" i="115"/>
  <c r="H2018" i="115"/>
  <c r="A2018" i="115"/>
  <c r="A2019" i="115" s="1"/>
  <c r="A2020" i="115" s="1"/>
  <c r="A2021" i="115" s="1"/>
  <c r="A2022" i="115" s="1"/>
  <c r="A2023" i="115" s="1"/>
  <c r="A2024" i="115" s="1"/>
  <c r="H2034" i="115"/>
  <c r="H2050" i="115"/>
  <c r="A2050" i="115"/>
  <c r="A2051" i="115" s="1"/>
  <c r="A2052" i="115" s="1"/>
  <c r="A2053" i="115" s="1"/>
  <c r="A2054" i="115" s="1"/>
  <c r="A2055" i="115" s="1"/>
  <c r="H2090" i="115"/>
  <c r="H2094" i="115"/>
  <c r="H2130" i="115"/>
  <c r="H2137" i="115"/>
  <c r="H2152" i="115"/>
  <c r="H2165" i="115"/>
  <c r="H2170" i="115"/>
  <c r="A2170" i="115"/>
  <c r="A2171" i="115" s="1"/>
  <c r="A2172" i="115" s="1"/>
  <c r="A2173" i="115" s="1"/>
  <c r="A2174" i="115" s="1"/>
  <c r="A2175" i="115" s="1"/>
  <c r="A2176" i="115" s="1"/>
  <c r="H2175" i="115"/>
  <c r="H2188" i="115"/>
  <c r="H2193" i="115"/>
  <c r="H2205" i="115"/>
  <c r="H2212" i="115"/>
  <c r="H2225" i="115"/>
  <c r="H2230" i="115"/>
  <c r="A2231" i="115"/>
  <c r="A2232" i="115" s="1"/>
  <c r="A2233" i="115" s="1"/>
  <c r="A2234" i="115" s="1"/>
  <c r="A2235" i="115" s="1"/>
  <c r="A2236" i="115" s="1"/>
  <c r="A2237" i="115" s="1"/>
  <c r="H2235" i="115"/>
  <c r="H2244" i="115"/>
  <c r="H2259" i="115"/>
  <c r="H2264" i="115"/>
  <c r="A2269" i="115"/>
  <c r="A2270" i="115" s="1"/>
  <c r="A2271" i="115" s="1"/>
  <c r="A2272" i="115" s="1"/>
  <c r="A2273" i="115" s="1"/>
  <c r="A2274" i="115" s="1"/>
  <c r="A2275" i="115" s="1"/>
  <c r="H2269" i="115"/>
  <c r="H2281" i="115"/>
  <c r="H2073" i="115"/>
  <c r="A2073" i="115"/>
  <c r="A2074" i="115" s="1"/>
  <c r="A2075" i="115" s="1"/>
  <c r="A2076" i="115" s="1"/>
  <c r="A2077" i="115" s="1"/>
  <c r="A2078" i="115" s="1"/>
  <c r="H2105" i="115"/>
  <c r="H2116" i="115"/>
  <c r="H2118" i="115"/>
  <c r="A2135" i="115"/>
  <c r="A2136" i="115" s="1"/>
  <c r="A2137" i="115" s="1"/>
  <c r="A2138" i="115" s="1"/>
  <c r="A2139" i="115" s="1"/>
  <c r="A2140" i="115" s="1"/>
  <c r="H2147" i="115"/>
  <c r="H2160" i="115"/>
  <c r="H2173" i="115"/>
  <c r="H2178" i="115"/>
  <c r="H2183" i="115"/>
  <c r="H2196" i="115"/>
  <c r="H2219" i="115"/>
  <c r="H2312" i="115"/>
  <c r="A2063" i="115"/>
  <c r="A2064" i="115" s="1"/>
  <c r="A2065" i="115" s="1"/>
  <c r="A2066" i="115" s="1"/>
  <c r="A2067" i="115" s="1"/>
  <c r="A2068" i="115" s="1"/>
  <c r="A2069" i="115" s="1"/>
  <c r="H2082" i="115"/>
  <c r="A2086" i="115"/>
  <c r="A2087" i="115" s="1"/>
  <c r="A2088" i="115" s="1"/>
  <c r="A2089" i="115" s="1"/>
  <c r="A2090" i="115" s="1"/>
  <c r="A2091" i="115" s="1"/>
  <c r="A2092" i="115" s="1"/>
  <c r="H2086" i="115"/>
  <c r="H2114" i="115"/>
  <c r="H2121" i="115"/>
  <c r="H2128" i="115"/>
  <c r="H2133" i="115"/>
  <c r="H2140" i="115"/>
  <c r="H2145" i="115"/>
  <c r="A2155" i="115"/>
  <c r="A2156" i="115" s="1"/>
  <c r="A2157" i="115" s="1"/>
  <c r="A2158" i="115" s="1"/>
  <c r="A2159" i="115" s="1"/>
  <c r="A2160" i="115" s="1"/>
  <c r="A2161" i="115" s="1"/>
  <c r="H2155" i="115"/>
  <c r="H2168" i="115"/>
  <c r="H2181" i="115"/>
  <c r="H2186" i="115"/>
  <c r="H2191" i="115"/>
  <c r="A2191" i="115"/>
  <c r="A2192" i="115" s="1"/>
  <c r="A2193" i="115" s="1"/>
  <c r="H2203" i="115"/>
  <c r="H2210" i="115"/>
  <c r="A2222" i="115"/>
  <c r="A2223" i="115" s="1"/>
  <c r="H2222" i="115"/>
  <c r="H2233" i="115"/>
  <c r="H2250" i="115"/>
  <c r="H2257" i="115"/>
  <c r="H2305" i="115"/>
  <c r="A2306" i="115"/>
  <c r="H2142" i="115"/>
  <c r="H2150" i="115"/>
  <c r="H2158" i="115"/>
  <c r="H2166" i="115"/>
  <c r="H2174" i="115"/>
  <c r="H2182" i="115"/>
  <c r="H2190" i="115"/>
  <c r="H2198" i="115"/>
  <c r="H2206" i="115"/>
  <c r="H2214" i="115"/>
  <c r="A2263" i="115"/>
  <c r="A2264" i="115" s="1"/>
  <c r="A2265" i="115" s="1"/>
  <c r="A2266" i="115" s="1"/>
  <c r="A2267" i="115" s="1"/>
  <c r="A2268" i="115" s="1"/>
  <c r="H2284" i="115"/>
  <c r="H2293" i="115"/>
  <c r="H2298" i="115"/>
  <c r="H2302" i="115"/>
  <c r="H2324" i="115"/>
  <c r="H2349" i="115"/>
  <c r="A2398" i="115"/>
  <c r="A2399" i="115" s="1"/>
  <c r="A2400" i="115" s="1"/>
  <c r="A2401" i="115" s="1"/>
  <c r="A2402" i="115" s="1"/>
  <c r="A2403" i="115" s="1"/>
  <c r="A2404" i="115" s="1"/>
  <c r="H2398" i="115"/>
  <c r="H2288" i="115"/>
  <c r="H2308" i="115"/>
  <c r="H2315" i="115"/>
  <c r="H2317" i="115"/>
  <c r="H2344" i="115"/>
  <c r="A2344" i="115"/>
  <c r="A2345" i="115" s="1"/>
  <c r="A2346" i="115" s="1"/>
  <c r="H2404" i="115"/>
  <c r="H2228" i="115"/>
  <c r="H2260" i="115"/>
  <c r="A2262" i="115"/>
  <c r="H2275" i="115"/>
  <c r="H2277" i="115"/>
  <c r="A2299" i="115"/>
  <c r="H2336" i="115"/>
  <c r="H2372" i="115"/>
  <c r="H2396" i="115"/>
  <c r="H2272" i="115"/>
  <c r="A2292" i="115"/>
  <c r="A2293" i="115" s="1"/>
  <c r="A2294" i="115" s="1"/>
  <c r="A2295" i="115" s="1"/>
  <c r="A2296" i="115" s="1"/>
  <c r="A2297" i="115" s="1"/>
  <c r="A2298" i="115" s="1"/>
  <c r="H2292" i="115"/>
  <c r="H2299" i="115"/>
  <c r="H2301" i="115"/>
  <c r="H2320" i="115"/>
  <c r="H2322" i="115"/>
  <c r="H2342" i="115"/>
  <c r="H2381" i="115"/>
  <c r="H2408" i="115"/>
  <c r="A2408" i="115"/>
  <c r="A2409" i="115" s="1"/>
  <c r="A2410" i="115" s="1"/>
  <c r="A2411" i="115" s="1"/>
  <c r="A2412" i="115" s="1"/>
  <c r="A2413" i="115" s="1"/>
  <c r="A2414" i="115" s="1"/>
  <c r="H2237" i="115"/>
  <c r="A2283" i="115"/>
  <c r="A2284" i="115" s="1"/>
  <c r="H2296" i="115"/>
  <c r="A2316" i="115"/>
  <c r="A2317" i="115" s="1"/>
  <c r="A2318" i="115" s="1"/>
  <c r="A2319" i="115" s="1"/>
  <c r="A2320" i="115" s="1"/>
  <c r="A2321" i="115" s="1"/>
  <c r="A2322" i="115" s="1"/>
  <c r="H2316" i="115"/>
  <c r="H2318" i="115"/>
  <c r="H2325" i="115"/>
  <c r="H2334" i="115"/>
  <c r="H2376" i="115"/>
  <c r="H2405" i="115"/>
  <c r="A2405" i="115"/>
  <c r="A2406" i="115" s="1"/>
  <c r="A2407" i="115" s="1"/>
  <c r="A2239" i="115"/>
  <c r="A2240" i="115" s="1"/>
  <c r="A2241" i="115" s="1"/>
  <c r="A2242" i="115" s="1"/>
  <c r="A2243" i="115" s="1"/>
  <c r="A2244" i="115" s="1"/>
  <c r="A2276" i="115"/>
  <c r="A2277" i="115" s="1"/>
  <c r="A2278" i="115" s="1"/>
  <c r="A2279" i="115" s="1"/>
  <c r="A2280" i="115" s="1"/>
  <c r="A2281" i="115" s="1"/>
  <c r="A2282" i="115" s="1"/>
  <c r="H2276" i="115"/>
  <c r="H2283" i="115"/>
  <c r="A2285" i="115"/>
  <c r="A2286" i="115" s="1"/>
  <c r="A2287" i="115" s="1"/>
  <c r="A2288" i="115" s="1"/>
  <c r="A2289" i="115" s="1"/>
  <c r="A2290" i="115" s="1"/>
  <c r="A2291" i="115" s="1"/>
  <c r="H2285" i="115"/>
  <c r="A2307" i="115"/>
  <c r="A2308" i="115" s="1"/>
  <c r="A2309" i="115" s="1"/>
  <c r="A2310" i="115" s="1"/>
  <c r="A2311" i="115" s="1"/>
  <c r="A2312" i="115" s="1"/>
  <c r="A2323" i="115"/>
  <c r="A2324" i="115" s="1"/>
  <c r="A2325" i="115" s="1"/>
  <c r="A2326" i="115" s="1"/>
  <c r="A2327" i="115" s="1"/>
  <c r="A2328" i="115" s="1"/>
  <c r="A2329" i="115" s="1"/>
  <c r="H2323" i="115"/>
  <c r="H2332" i="115"/>
  <c r="H2340" i="115"/>
  <c r="H2373" i="115"/>
  <c r="A2253" i="115"/>
  <c r="A2254" i="115" s="1"/>
  <c r="H2253" i="115"/>
  <c r="H2280" i="115"/>
  <c r="H2289" i="115"/>
  <c r="A2300" i="115"/>
  <c r="A2301" i="115" s="1"/>
  <c r="A2302" i="115" s="1"/>
  <c r="A2303" i="115" s="1"/>
  <c r="A2304" i="115" s="1"/>
  <c r="A2305" i="115" s="1"/>
  <c r="H2300" i="115"/>
  <c r="H2309" i="115"/>
  <c r="H2330" i="115"/>
  <c r="A2330" i="115"/>
  <c r="A2331" i="115" s="1"/>
  <c r="A2332" i="115" s="1"/>
  <c r="A2333" i="115" s="1"/>
  <c r="A2334" i="115" s="1"/>
  <c r="A2335" i="115" s="1"/>
  <c r="A2336" i="115" s="1"/>
  <c r="H2400" i="115"/>
  <c r="H2406" i="115"/>
  <c r="H2236" i="115"/>
  <c r="H2304" i="115"/>
  <c r="H2326" i="115"/>
  <c r="H2374" i="115"/>
  <c r="A2337" i="115"/>
  <c r="A2338" i="115" s="1"/>
  <c r="A2339" i="115" s="1"/>
  <c r="A2340" i="115" s="1"/>
  <c r="A2341" i="115" s="1"/>
  <c r="A2342" i="115" s="1"/>
  <c r="A2343" i="115" s="1"/>
  <c r="H2345" i="115"/>
  <c r="H2409" i="115"/>
  <c r="H2423" i="115"/>
  <c r="H2434" i="115"/>
  <c r="H2608" i="115"/>
  <c r="H2616" i="115"/>
  <c r="H2918" i="115"/>
  <c r="H2328" i="115"/>
  <c r="H2337" i="115"/>
  <c r="H2364" i="115"/>
  <c r="H2368" i="115"/>
  <c r="A2368" i="115"/>
  <c r="H2401" i="115"/>
  <c r="H2407" i="115"/>
  <c r="H2416" i="115"/>
  <c r="H2455" i="115"/>
  <c r="H2499" i="115"/>
  <c r="H2582" i="115"/>
  <c r="A2354" i="115"/>
  <c r="A2355" i="115" s="1"/>
  <c r="A2356" i="115" s="1"/>
  <c r="A2357" i="115" s="1"/>
  <c r="A2358" i="115" s="1"/>
  <c r="A2359" i="115" s="1"/>
  <c r="A2360" i="115" s="1"/>
  <c r="H2356" i="115"/>
  <c r="H2360" i="115"/>
  <c r="H2419" i="115"/>
  <c r="H2421" i="115"/>
  <c r="H2424" i="115"/>
  <c r="H2430" i="115"/>
  <c r="H2443" i="115"/>
  <c r="H2448" i="115"/>
  <c r="H2489" i="115"/>
  <c r="H2494" i="115"/>
  <c r="H2551" i="115"/>
  <c r="H2553" i="115"/>
  <c r="H2348" i="115"/>
  <c r="H2352" i="115"/>
  <c r="A2377" i="115"/>
  <c r="A2378" i="115" s="1"/>
  <c r="A2379" i="115" s="1"/>
  <c r="A2380" i="115" s="1"/>
  <c r="A2381" i="115" s="1"/>
  <c r="A2382" i="115" s="1"/>
  <c r="A2383" i="115" s="1"/>
  <c r="H2412" i="115"/>
  <c r="H2427" i="115"/>
  <c r="H2446" i="115"/>
  <c r="H2456" i="115"/>
  <c r="H2350" i="115"/>
  <c r="A2369" i="115"/>
  <c r="A2370" i="115" s="1"/>
  <c r="A2371" i="115" s="1"/>
  <c r="A2372" i="115" s="1"/>
  <c r="A2373" i="115" s="1"/>
  <c r="A2374" i="115" s="1"/>
  <c r="A2375" i="115"/>
  <c r="A2376" i="115" s="1"/>
  <c r="H2377" i="115"/>
  <c r="H2383" i="115"/>
  <c r="H2417" i="115"/>
  <c r="A2422" i="115"/>
  <c r="A2423" i="115" s="1"/>
  <c r="A2424" i="115" s="1"/>
  <c r="A2425" i="115" s="1"/>
  <c r="A2426" i="115" s="1"/>
  <c r="A2427" i="115" s="1"/>
  <c r="A2428" i="115" s="1"/>
  <c r="H2433" i="115"/>
  <c r="H2441" i="115"/>
  <c r="H2476" i="115"/>
  <c r="A2476" i="115"/>
  <c r="A2477" i="115" s="1"/>
  <c r="A2478" i="115" s="1"/>
  <c r="A2479" i="115" s="1"/>
  <c r="A2480" i="115" s="1"/>
  <c r="A2481" i="115" s="1"/>
  <c r="A2482" i="115" s="1"/>
  <c r="H2543" i="115"/>
  <c r="H2327" i="115"/>
  <c r="A2361" i="115"/>
  <c r="A2362" i="115" s="1"/>
  <c r="A2363" i="115" s="1"/>
  <c r="A2364" i="115" s="1"/>
  <c r="A2365" i="115" s="1"/>
  <c r="A2366" i="115" s="1"/>
  <c r="A2367" i="115" s="1"/>
  <c r="H2369" i="115"/>
  <c r="H2375" i="115"/>
  <c r="H2422" i="115"/>
  <c r="H2425" i="115"/>
  <c r="H2428" i="115"/>
  <c r="H2464" i="115"/>
  <c r="A2347" i="115"/>
  <c r="A2348" i="115" s="1"/>
  <c r="A2349" i="115" s="1"/>
  <c r="A2350" i="115" s="1"/>
  <c r="A2351" i="115" s="1"/>
  <c r="A2352" i="115" s="1"/>
  <c r="A2353" i="115" s="1"/>
  <c r="H2388" i="115"/>
  <c r="H2392" i="115"/>
  <c r="A2392" i="115"/>
  <c r="A2393" i="115" s="1"/>
  <c r="A2394" i="115" s="1"/>
  <c r="A2395" i="115" s="1"/>
  <c r="A2396" i="115" s="1"/>
  <c r="A2397" i="115" s="1"/>
  <c r="A2415" i="115"/>
  <c r="A2416" i="115" s="1"/>
  <c r="A2417" i="115" s="1"/>
  <c r="A2418" i="115" s="1"/>
  <c r="A2419" i="115" s="1"/>
  <c r="A2420" i="115" s="1"/>
  <c r="A2421" i="115" s="1"/>
  <c r="H2420" i="115"/>
  <c r="H2431" i="115"/>
  <c r="H2457" i="115"/>
  <c r="H2471" i="115"/>
  <c r="H2525" i="115"/>
  <c r="H2380" i="115"/>
  <c r="H2384" i="115"/>
  <c r="A2384" i="115"/>
  <c r="A2385" i="115" s="1"/>
  <c r="A2386" i="115" s="1"/>
  <c r="A2387" i="115" s="1"/>
  <c r="A2388" i="115" s="1"/>
  <c r="A2389" i="115" s="1"/>
  <c r="A2390" i="115" s="1"/>
  <c r="H2413" i="115"/>
  <c r="H2429" i="115"/>
  <c r="A2429" i="115"/>
  <c r="A2430" i="115" s="1"/>
  <c r="A2431" i="115" s="1"/>
  <c r="A2432" i="115" s="1"/>
  <c r="A2433" i="115" s="1"/>
  <c r="A2434" i="115" s="1"/>
  <c r="A2435" i="115" s="1"/>
  <c r="H2439" i="115"/>
  <c r="H2442" i="115"/>
  <c r="H2507" i="115"/>
  <c r="A2507" i="115"/>
  <c r="H2484" i="115"/>
  <c r="A2497" i="115"/>
  <c r="A2498" i="115" s="1"/>
  <c r="A2499" i="115" s="1"/>
  <c r="H2497" i="115"/>
  <c r="H2502" i="115"/>
  <c r="H2523" i="115"/>
  <c r="A2528" i="115"/>
  <c r="A2529" i="115" s="1"/>
  <c r="A2530" i="115" s="1"/>
  <c r="A2531" i="115" s="1"/>
  <c r="A2532" i="115" s="1"/>
  <c r="A2533" i="115" s="1"/>
  <c r="A2534" i="115" s="1"/>
  <c r="H2528" i="115"/>
  <c r="H2530" i="115"/>
  <c r="H2535" i="115"/>
  <c r="A2535" i="115"/>
  <c r="A2536" i="115" s="1"/>
  <c r="A2537" i="115" s="1"/>
  <c r="A2538" i="115" s="1"/>
  <c r="A2539" i="115" s="1"/>
  <c r="A2540" i="115" s="1"/>
  <c r="A2541" i="115" s="1"/>
  <c r="H2538" i="115"/>
  <c r="H2619" i="115"/>
  <c r="H2658" i="115"/>
  <c r="H2781" i="115"/>
  <c r="A2436" i="115"/>
  <c r="A2437" i="115" s="1"/>
  <c r="H2450" i="115"/>
  <c r="H2474" i="115"/>
  <c r="H2477" i="115"/>
  <c r="H2492" i="115"/>
  <c r="H2505" i="115"/>
  <c r="H2510" i="115"/>
  <c r="H2515" i="115"/>
  <c r="H2541" i="115"/>
  <c r="H2549" i="115"/>
  <c r="A2549" i="115"/>
  <c r="A2550" i="115" s="1"/>
  <c r="A2551" i="115" s="1"/>
  <c r="A2552" i="115" s="1"/>
  <c r="A2553" i="115" s="1"/>
  <c r="A2554" i="115" s="1"/>
  <c r="A2555" i="115" s="1"/>
  <c r="H2614" i="115"/>
  <c r="H2445" i="115"/>
  <c r="A2445" i="115"/>
  <c r="A2446" i="115" s="1"/>
  <c r="A2447" i="115" s="1"/>
  <c r="A2448" i="115" s="1"/>
  <c r="A2449" i="115" s="1"/>
  <c r="A2450" i="115" s="1"/>
  <c r="A2451" i="115" s="1"/>
  <c r="H2458" i="115"/>
  <c r="A2466" i="115"/>
  <c r="A2467" i="115" s="1"/>
  <c r="A2468" i="115" s="1"/>
  <c r="H2472" i="115"/>
  <c r="H2482" i="115"/>
  <c r="H2485" i="115"/>
  <c r="H2500" i="115"/>
  <c r="A2500" i="115"/>
  <c r="A2501" i="115" s="1"/>
  <c r="A2502" i="115" s="1"/>
  <c r="A2503" i="115" s="1"/>
  <c r="A2504" i="115" s="1"/>
  <c r="A2505" i="115" s="1"/>
  <c r="A2506" i="115" s="1"/>
  <c r="H2513" i="115"/>
  <c r="H2518" i="115"/>
  <c r="A2521" i="115"/>
  <c r="A2522" i="115" s="1"/>
  <c r="A2523" i="115" s="1"/>
  <c r="A2524" i="115" s="1"/>
  <c r="A2525" i="115" s="1"/>
  <c r="A2526" i="115" s="1"/>
  <c r="A2527" i="115" s="1"/>
  <c r="H2521" i="115"/>
  <c r="H2526" i="115"/>
  <c r="H2536" i="115"/>
  <c r="H2544" i="115"/>
  <c r="H2576" i="115"/>
  <c r="H2644" i="115"/>
  <c r="H2453" i="115"/>
  <c r="A2453" i="115"/>
  <c r="A2454" i="115" s="1"/>
  <c r="A2455" i="115" s="1"/>
  <c r="A2456" i="115" s="1"/>
  <c r="A2457" i="115" s="1"/>
  <c r="A2458" i="115" s="1"/>
  <c r="H2466" i="115"/>
  <c r="H2480" i="115"/>
  <c r="A2490" i="115"/>
  <c r="A2491" i="115" s="1"/>
  <c r="A2492" i="115" s="1"/>
  <c r="A2493" i="115" s="1"/>
  <c r="A2494" i="115" s="1"/>
  <c r="A2495" i="115" s="1"/>
  <c r="A2496" i="115" s="1"/>
  <c r="H2490" i="115"/>
  <c r="H2493" i="115"/>
  <c r="H2508" i="115"/>
  <c r="A2508" i="115"/>
  <c r="A2509" i="115" s="1"/>
  <c r="A2510" i="115" s="1"/>
  <c r="A2511" i="115" s="1"/>
  <c r="A2512" i="115" s="1"/>
  <c r="A2513" i="115" s="1"/>
  <c r="H2524" i="115"/>
  <c r="H2552" i="115"/>
  <c r="H2574" i="115"/>
  <c r="H2590" i="115"/>
  <c r="H2449" i="115"/>
  <c r="H2461" i="115"/>
  <c r="A2461" i="115"/>
  <c r="A2462" i="115" s="1"/>
  <c r="A2463" i="115" s="1"/>
  <c r="A2464" i="115" s="1"/>
  <c r="A2465" i="115" s="1"/>
  <c r="H2488" i="115"/>
  <c r="H2498" i="115"/>
  <c r="H2501" i="115"/>
  <c r="H2516" i="115"/>
  <c r="H2519" i="115"/>
  <c r="H2542" i="115"/>
  <c r="A2542" i="115"/>
  <c r="A2543" i="115" s="1"/>
  <c r="A2544" i="115" s="1"/>
  <c r="A2545" i="115" s="1"/>
  <c r="A2546" i="115" s="1"/>
  <c r="A2547" i="115" s="1"/>
  <c r="A2548" i="115" s="1"/>
  <c r="H2550" i="115"/>
  <c r="A2559" i="115"/>
  <c r="H2559" i="115"/>
  <c r="H2572" i="115"/>
  <c r="A2573" i="115"/>
  <c r="A2574" i="115" s="1"/>
  <c r="A2575" i="115" s="1"/>
  <c r="A2576" i="115" s="1"/>
  <c r="A2577" i="115" s="1"/>
  <c r="A2578" i="115" s="1"/>
  <c r="A2579" i="115" s="1"/>
  <c r="H2673" i="115"/>
  <c r="H2451" i="115"/>
  <c r="A2459" i="115"/>
  <c r="A2460" i="115" s="1"/>
  <c r="H2469" i="115"/>
  <c r="A2469" i="115"/>
  <c r="A2470" i="115" s="1"/>
  <c r="A2471" i="115" s="1"/>
  <c r="A2472" i="115" s="1"/>
  <c r="A2473" i="115" s="1"/>
  <c r="A2474" i="115" s="1"/>
  <c r="A2475" i="115" s="1"/>
  <c r="H2473" i="115"/>
  <c r="H2475" i="115"/>
  <c r="H2478" i="115"/>
  <c r="A2483" i="115"/>
  <c r="A2484" i="115" s="1"/>
  <c r="A2485" i="115" s="1"/>
  <c r="A2486" i="115" s="1"/>
  <c r="A2487" i="115" s="1"/>
  <c r="A2488" i="115" s="1"/>
  <c r="A2489" i="115" s="1"/>
  <c r="H2496" i="115"/>
  <c r="H2509" i="115"/>
  <c r="A2514" i="115"/>
  <c r="A2515" i="115" s="1"/>
  <c r="A2516" i="115" s="1"/>
  <c r="A2517" i="115" s="1"/>
  <c r="A2518" i="115" s="1"/>
  <c r="A2519" i="115" s="1"/>
  <c r="A2520" i="115" s="1"/>
  <c r="A2566" i="115"/>
  <c r="H2566" i="115"/>
  <c r="H2598" i="115"/>
  <c r="H2437" i="115"/>
  <c r="H2465" i="115"/>
  <c r="H2481" i="115"/>
  <c r="H2486" i="115"/>
  <c r="H2504" i="115"/>
  <c r="H2512" i="115"/>
  <c r="H2517" i="115"/>
  <c r="H2527" i="115"/>
  <c r="H2534" i="115"/>
  <c r="H2537" i="115"/>
  <c r="H2545" i="115"/>
  <c r="H2570" i="115"/>
  <c r="H2575" i="115"/>
  <c r="H2591" i="115"/>
  <c r="H2563" i="115"/>
  <c r="H2578" i="115"/>
  <c r="H2600" i="115"/>
  <c r="H2605" i="115"/>
  <c r="A2627" i="115"/>
  <c r="A2628" i="115" s="1"/>
  <c r="A2629" i="115" s="1"/>
  <c r="A2630" i="115" s="1"/>
  <c r="A2631" i="115" s="1"/>
  <c r="A2632" i="115" s="1"/>
  <c r="A2633" i="115" s="1"/>
  <c r="H2627" i="115"/>
  <c r="H2651" i="115"/>
  <c r="H2666" i="115"/>
  <c r="H2668" i="115"/>
  <c r="H2678" i="115"/>
  <c r="A2678" i="115"/>
  <c r="A2679" i="115" s="1"/>
  <c r="A2680" i="115" s="1"/>
  <c r="A2770" i="115"/>
  <c r="A2771" i="115" s="1"/>
  <c r="A2772" i="115" s="1"/>
  <c r="H2770" i="115"/>
  <c r="H2839" i="115"/>
  <c r="H2874" i="115"/>
  <c r="H2584" i="115"/>
  <c r="H2586" i="115"/>
  <c r="H2592" i="115"/>
  <c r="H2594" i="115"/>
  <c r="A2596" i="115"/>
  <c r="A2597" i="115" s="1"/>
  <c r="A2598" i="115" s="1"/>
  <c r="A2599" i="115" s="1"/>
  <c r="A2600" i="115" s="1"/>
  <c r="A2601" i="115" s="1"/>
  <c r="A2602" i="115" s="1"/>
  <c r="A2603" i="115"/>
  <c r="A2610" i="115"/>
  <c r="H2610" i="115"/>
  <c r="H2612" i="115"/>
  <c r="H2640" i="115"/>
  <c r="H2656" i="115"/>
  <c r="A2567" i="115"/>
  <c r="A2568" i="115" s="1"/>
  <c r="A2569" i="115" s="1"/>
  <c r="A2570" i="115" s="1"/>
  <c r="A2571" i="115" s="1"/>
  <c r="A2572" i="115" s="1"/>
  <c r="H2567" i="115"/>
  <c r="H2571" i="115"/>
  <c r="H2601" i="115"/>
  <c r="A2634" i="115"/>
  <c r="H2634" i="115"/>
  <c r="H2638" i="115"/>
  <c r="H2728" i="115"/>
  <c r="H2738" i="115"/>
  <c r="H2742" i="115"/>
  <c r="A2742" i="115"/>
  <c r="A2743" i="115"/>
  <c r="A2744" i="115"/>
  <c r="A2745" i="115" s="1"/>
  <c r="A2746" i="115" s="1"/>
  <c r="A2747" i="115" s="1"/>
  <c r="A2748" i="115" s="1"/>
  <c r="H2744" i="115"/>
  <c r="H2754" i="115"/>
  <c r="H2529" i="115"/>
  <c r="H2558" i="115"/>
  <c r="A2560" i="115"/>
  <c r="A2561" i="115" s="1"/>
  <c r="A2562" i="115" s="1"/>
  <c r="A2563" i="115" s="1"/>
  <c r="A2564" i="115" s="1"/>
  <c r="A2565" i="115" s="1"/>
  <c r="H2579" i="115"/>
  <c r="A2589" i="115"/>
  <c r="A2590" i="115" s="1"/>
  <c r="A2591" i="115" s="1"/>
  <c r="A2592" i="115" s="1"/>
  <c r="A2593" i="115" s="1"/>
  <c r="A2594" i="115" s="1"/>
  <c r="A2595" i="115" s="1"/>
  <c r="H2632" i="115"/>
  <c r="H2636" i="115"/>
  <c r="H2657" i="115"/>
  <c r="A2657" i="115"/>
  <c r="A2658" i="115" s="1"/>
  <c r="A2659" i="115" s="1"/>
  <c r="A2660" i="115" s="1"/>
  <c r="A2661" i="115" s="1"/>
  <c r="A2662" i="115" s="1"/>
  <c r="A2663" i="115" s="1"/>
  <c r="H2659" i="115"/>
  <c r="H2669" i="115"/>
  <c r="H2674" i="115"/>
  <c r="H2676" i="115"/>
  <c r="H2687" i="115"/>
  <c r="H2701" i="115"/>
  <c r="H2531" i="115"/>
  <c r="A2557" i="115"/>
  <c r="A2558" i="115" s="1"/>
  <c r="H2560" i="115"/>
  <c r="H2583" i="115"/>
  <c r="H2587" i="115"/>
  <c r="A2587" i="115"/>
  <c r="A2588" i="115" s="1"/>
  <c r="H2630" i="115"/>
  <c r="A2635" i="115"/>
  <c r="A2636" i="115" s="1"/>
  <c r="A2637" i="115" s="1"/>
  <c r="A2638" i="115" s="1"/>
  <c r="A2639" i="115" s="1"/>
  <c r="A2640" i="115" s="1"/>
  <c r="A2641" i="115"/>
  <c r="A2642" i="115" s="1"/>
  <c r="A2643" i="115" s="1"/>
  <c r="A2644" i="115" s="1"/>
  <c r="A2645" i="115" s="1"/>
  <c r="A2646" i="115" s="1"/>
  <c r="A2647" i="115" s="1"/>
  <c r="H2641" i="115"/>
  <c r="H2690" i="115"/>
  <c r="H2699" i="115"/>
  <c r="H2708" i="115"/>
  <c r="H2539" i="115"/>
  <c r="H2555" i="115"/>
  <c r="H2597" i="115"/>
  <c r="A2604" i="115"/>
  <c r="A2605" i="115" s="1"/>
  <c r="A2606" i="115" s="1"/>
  <c r="A2607" i="115" s="1"/>
  <c r="A2608" i="115" s="1"/>
  <c r="A2609" i="115" s="1"/>
  <c r="H2604" i="115"/>
  <c r="A2611" i="115"/>
  <c r="A2612" i="115" s="1"/>
  <c r="A2613" i="115" s="1"/>
  <c r="A2614" i="115" s="1"/>
  <c r="A2615" i="115" s="1"/>
  <c r="A2616" i="115" s="1"/>
  <c r="H2618" i="115"/>
  <c r="H2626" i="115"/>
  <c r="A2650" i="115"/>
  <c r="A2651" i="115" s="1"/>
  <c r="A2652" i="115" s="1"/>
  <c r="A2653" i="115" s="1"/>
  <c r="A2654" i="115" s="1"/>
  <c r="A2655" i="115" s="1"/>
  <c r="A2656" i="115" s="1"/>
  <c r="H2650" i="115"/>
  <c r="H2665" i="115"/>
  <c r="A2665" i="115"/>
  <c r="A2666" i="115" s="1"/>
  <c r="A2667" i="115" s="1"/>
  <c r="A2668" i="115" s="1"/>
  <c r="A2669" i="115" s="1"/>
  <c r="A2670" i="115" s="1"/>
  <c r="H2667" i="115"/>
  <c r="A2580" i="115"/>
  <c r="A2581" i="115" s="1"/>
  <c r="A2582" i="115" s="1"/>
  <c r="A2583" i="115" s="1"/>
  <c r="A2584" i="115" s="1"/>
  <c r="A2585" i="115" s="1"/>
  <c r="A2586" i="115" s="1"/>
  <c r="H2602" i="115"/>
  <c r="H2609" i="115"/>
  <c r="H2622" i="115"/>
  <c r="H2648" i="115"/>
  <c r="A2648" i="115"/>
  <c r="A2649" i="115" s="1"/>
  <c r="H2660" i="115"/>
  <c r="H2675" i="115"/>
  <c r="H2646" i="115"/>
  <c r="H2662" i="115"/>
  <c r="H2686" i="115"/>
  <c r="H2688" i="115"/>
  <c r="A2688" i="115"/>
  <c r="H2697" i="115"/>
  <c r="A2702" i="115"/>
  <c r="A2703" i="115" s="1"/>
  <c r="A2704" i="115" s="1"/>
  <c r="A2705" i="115" s="1"/>
  <c r="A2706" i="115" s="1"/>
  <c r="A2707" i="115" s="1"/>
  <c r="A2708" i="115" s="1"/>
  <c r="H2702" i="115"/>
  <c r="H2704" i="115"/>
  <c r="H2706" i="115"/>
  <c r="H2719" i="115"/>
  <c r="A2719" i="115"/>
  <c r="A2720" i="115" s="1"/>
  <c r="A2721" i="115" s="1"/>
  <c r="A2722" i="115" s="1"/>
  <c r="A2723" i="115" s="1"/>
  <c r="A2724" i="115" s="1"/>
  <c r="A2725" i="115" s="1"/>
  <c r="H2752" i="115"/>
  <c r="H2766" i="115"/>
  <c r="H2768" i="115"/>
  <c r="H2774" i="115"/>
  <c r="A2774" i="115"/>
  <c r="A2775" i="115" s="1"/>
  <c r="A2776" i="115" s="1"/>
  <c r="A2777" i="115" s="1"/>
  <c r="A2778" i="115" s="1"/>
  <c r="A2779" i="115" s="1"/>
  <c r="H2680" i="115"/>
  <c r="H2721" i="115"/>
  <c r="H2729" i="115"/>
  <c r="H2731" i="115"/>
  <c r="H2733" i="115"/>
  <c r="A2733" i="115"/>
  <c r="A2734" i="115" s="1"/>
  <c r="A2735" i="115" s="1"/>
  <c r="A2736" i="115" s="1"/>
  <c r="A2737" i="115" s="1"/>
  <c r="A2738" i="115" s="1"/>
  <c r="A2739" i="115" s="1"/>
  <c r="H2759" i="115"/>
  <c r="H2778" i="115"/>
  <c r="H2804" i="115"/>
  <c r="H2815" i="115"/>
  <c r="A2617" i="115"/>
  <c r="A2618" i="115" s="1"/>
  <c r="A2619" i="115" s="1"/>
  <c r="H2653" i="115"/>
  <c r="H2684" i="115"/>
  <c r="A2709" i="115"/>
  <c r="A2710" i="115" s="1"/>
  <c r="A2711" i="115" s="1"/>
  <c r="H2713" i="115"/>
  <c r="A2713" i="115"/>
  <c r="A2714" i="115" s="1"/>
  <c r="A2715" i="115" s="1"/>
  <c r="A2716" i="115" s="1"/>
  <c r="A2717" i="115" s="1"/>
  <c r="A2718" i="115" s="1"/>
  <c r="H2745" i="115"/>
  <c r="H2761" i="115"/>
  <c r="H2670" i="115"/>
  <c r="H2677" i="115"/>
  <c r="H2689" i="115"/>
  <c r="A2689" i="115"/>
  <c r="A2690" i="115" s="1"/>
  <c r="A2691" i="115" s="1"/>
  <c r="A2692" i="115" s="1"/>
  <c r="A2693" i="115" s="1"/>
  <c r="A2694" i="115" s="1"/>
  <c r="H2707" i="115"/>
  <c r="H2727" i="115"/>
  <c r="A2756" i="115"/>
  <c r="A2757" i="115" s="1"/>
  <c r="A2758" i="115" s="1"/>
  <c r="A2759" i="115" s="1"/>
  <c r="A2760" i="115" s="1"/>
  <c r="A2761" i="115" s="1"/>
  <c r="A2762" i="115" s="1"/>
  <c r="H2755" i="115"/>
  <c r="H2606" i="115"/>
  <c r="A2620" i="115"/>
  <c r="A2621" i="115" s="1"/>
  <c r="A2622" i="115" s="1"/>
  <c r="A2623" i="115" s="1"/>
  <c r="A2624" i="115" s="1"/>
  <c r="A2625" i="115" s="1"/>
  <c r="A2626" i="115" s="1"/>
  <c r="H2681" i="115"/>
  <c r="A2681" i="115"/>
  <c r="A2682" i="115" s="1"/>
  <c r="A2683" i="115"/>
  <c r="A2684" i="115" s="1"/>
  <c r="A2685" i="115" s="1"/>
  <c r="A2686" i="115" s="1"/>
  <c r="A2687" i="115" s="1"/>
  <c r="H2683" i="115"/>
  <c r="H2714" i="115"/>
  <c r="H2722" i="115"/>
  <c r="H2769" i="115"/>
  <c r="H2642" i="115"/>
  <c r="H2654" i="115"/>
  <c r="H2661" i="115"/>
  <c r="H2692" i="115"/>
  <c r="H2696" i="115"/>
  <c r="H2710" i="115"/>
  <c r="H2730" i="115"/>
  <c r="H2758" i="115"/>
  <c r="A2749" i="115"/>
  <c r="A2750" i="115" s="1"/>
  <c r="A2751" i="115" s="1"/>
  <c r="A2752" i="115" s="1"/>
  <c r="A2753" i="115" s="1"/>
  <c r="A2754" i="115" s="1"/>
  <c r="A2755" i="115" s="1"/>
  <c r="A2763" i="115"/>
  <c r="A2764" i="115" s="1"/>
  <c r="A2765" i="115" s="1"/>
  <c r="A2766" i="115" s="1"/>
  <c r="A2767" i="115" s="1"/>
  <c r="A2768" i="115" s="1"/>
  <c r="A2769" i="115" s="1"/>
  <c r="H2785" i="115"/>
  <c r="H2813" i="115"/>
  <c r="H2726" i="115"/>
  <c r="A2726" i="115"/>
  <c r="A2727" i="115" s="1"/>
  <c r="A2728" i="115" s="1"/>
  <c r="A2729" i="115" s="1"/>
  <c r="A2730" i="115" s="1"/>
  <c r="A2731" i="115" s="1"/>
  <c r="A2732" i="115" s="1"/>
  <c r="H2746" i="115"/>
  <c r="H2799" i="115"/>
  <c r="H2827" i="115"/>
  <c r="H2854" i="115"/>
  <c r="A2695" i="115"/>
  <c r="A2696" i="115" s="1"/>
  <c r="A2697" i="115" s="1"/>
  <c r="A2698" i="115" s="1"/>
  <c r="A2699" i="115" s="1"/>
  <c r="A2700" i="115" s="1"/>
  <c r="A2701" i="115" s="1"/>
  <c r="H2723" i="115"/>
  <c r="H2771" i="115"/>
  <c r="H2782" i="115"/>
  <c r="H2805" i="115"/>
  <c r="H2825" i="115"/>
  <c r="H2837" i="115"/>
  <c r="H2859" i="115"/>
  <c r="H2902" i="115"/>
  <c r="H2907" i="115"/>
  <c r="A2907" i="115"/>
  <c r="A2908" i="115" s="1"/>
  <c r="A2909" i="115" s="1"/>
  <c r="A2910" i="115" s="1"/>
  <c r="A2911" i="115" s="1"/>
  <c r="A2912" i="115" s="1"/>
  <c r="A2913" i="115" s="1"/>
  <c r="H2734" i="115"/>
  <c r="H2762" i="115"/>
  <c r="H2789" i="115"/>
  <c r="H2809" i="115"/>
  <c r="H2823" i="115"/>
  <c r="H2857" i="115"/>
  <c r="H2889" i="115"/>
  <c r="H2737" i="115"/>
  <c r="H2786" i="115"/>
  <c r="H2791" i="115"/>
  <c r="H2821" i="115"/>
  <c r="A2855" i="115"/>
  <c r="A2856" i="115" s="1"/>
  <c r="A2857" i="115" s="1"/>
  <c r="A2858" i="115" s="1"/>
  <c r="A2859" i="115" s="1"/>
  <c r="A2860" i="115" s="1"/>
  <c r="A2861" i="115" s="1"/>
  <c r="H2855" i="115"/>
  <c r="H2884" i="115"/>
  <c r="H2887" i="115"/>
  <c r="H2911" i="115"/>
  <c r="H2750" i="115"/>
  <c r="H2838" i="115"/>
  <c r="H2718" i="115"/>
  <c r="H2753" i="115"/>
  <c r="A2780" i="115"/>
  <c r="A2781" i="115" s="1"/>
  <c r="A2782" i="115" s="1"/>
  <c r="A2783" i="115" s="1"/>
  <c r="A2784" i="115" s="1"/>
  <c r="A2785" i="115" s="1"/>
  <c r="A2786" i="115" s="1"/>
  <c r="H2817" i="115"/>
  <c r="A2817" i="115"/>
  <c r="A2818" i="115" s="1"/>
  <c r="A2819" i="115" s="1"/>
  <c r="A2820" i="115" s="1"/>
  <c r="A2821" i="115" s="1"/>
  <c r="A2822" i="115" s="1"/>
  <c r="A2823" i="115" s="1"/>
  <c r="H2853" i="115"/>
  <c r="A2879" i="115"/>
  <c r="A2880" i="115" s="1"/>
  <c r="A2881" i="115" s="1"/>
  <c r="A2882" i="115" s="1"/>
  <c r="A2883" i="115" s="1"/>
  <c r="A2884" i="115" s="1"/>
  <c r="A2885" i="115" s="1"/>
  <c r="H2879" i="115"/>
  <c r="H2834" i="115"/>
  <c r="A2834" i="115"/>
  <c r="A2835" i="115" s="1"/>
  <c r="A2836" i="115" s="1"/>
  <c r="A2837" i="115" s="1"/>
  <c r="A2838" i="115" s="1"/>
  <c r="A2839" i="115" s="1"/>
  <c r="A2840" i="115" s="1"/>
  <c r="H2869" i="115"/>
  <c r="H2882" i="115"/>
  <c r="H2897" i="115"/>
  <c r="A2900" i="115"/>
  <c r="H2910" i="115"/>
  <c r="H2921" i="115"/>
  <c r="A2921" i="115"/>
  <c r="H2849" i="115"/>
  <c r="A2849" i="115"/>
  <c r="A2850" i="115" s="1"/>
  <c r="A2851" i="115" s="1"/>
  <c r="A2852" i="115" s="1"/>
  <c r="A2853" i="115" s="1"/>
  <c r="A2854" i="115" s="1"/>
  <c r="H2877" i="115"/>
  <c r="H2890" i="115"/>
  <c r="H2895" i="115"/>
  <c r="H2905" i="115"/>
  <c r="H2913" i="115"/>
  <c r="A2788" i="115"/>
  <c r="A2789" i="115" s="1"/>
  <c r="A2790" i="115" s="1"/>
  <c r="A2791" i="115" s="1"/>
  <c r="A2792" i="115" s="1"/>
  <c r="A2793" i="115" s="1"/>
  <c r="A2810" i="115"/>
  <c r="A2811" i="115" s="1"/>
  <c r="A2812" i="115" s="1"/>
  <c r="A2813" i="115" s="1"/>
  <c r="A2814" i="115" s="1"/>
  <c r="A2815" i="115" s="1"/>
  <c r="A2816" i="115" s="1"/>
  <c r="H2826" i="115"/>
  <c r="H2830" i="115"/>
  <c r="H2845" i="115"/>
  <c r="H2858" i="115"/>
  <c r="A2862" i="115"/>
  <c r="A2863" i="115" s="1"/>
  <c r="A2864" i="115" s="1"/>
  <c r="H2862" i="115"/>
  <c r="H2867" i="115"/>
  <c r="A2872" i="115"/>
  <c r="A2873" i="115" s="1"/>
  <c r="A2874" i="115" s="1"/>
  <c r="A2875" i="115" s="1"/>
  <c r="A2876" i="115" s="1"/>
  <c r="A2877" i="115" s="1"/>
  <c r="A2878" i="115" s="1"/>
  <c r="H2885" i="115"/>
  <c r="H2898" i="115"/>
  <c r="H2903" i="115"/>
  <c r="H2919" i="115"/>
  <c r="H2922" i="115"/>
  <c r="A2922" i="115"/>
  <c r="A2923" i="115" s="1"/>
  <c r="H2810" i="115"/>
  <c r="H2832" i="115"/>
  <c r="H2841" i="115"/>
  <c r="A2841" i="115"/>
  <c r="A2842" i="115" s="1"/>
  <c r="A2843" i="115" s="1"/>
  <c r="A2844" i="115" s="1"/>
  <c r="A2845" i="115" s="1"/>
  <c r="A2846" i="115" s="1"/>
  <c r="A2847" i="115" s="1"/>
  <c r="H2870" i="115"/>
  <c r="H2872" i="115"/>
  <c r="H2875" i="115"/>
  <c r="A2893" i="115"/>
  <c r="H2893" i="115"/>
  <c r="H2906" i="115"/>
  <c r="H2914" i="115"/>
  <c r="A2914" i="115"/>
  <c r="A2915" i="115" s="1"/>
  <c r="A2916" i="115" s="1"/>
  <c r="A2917" i="115" s="1"/>
  <c r="A2918" i="115" s="1"/>
  <c r="A2919" i="115" s="1"/>
  <c r="A2920" i="115" s="1"/>
  <c r="H2822" i="115"/>
  <c r="A2824" i="115"/>
  <c r="A2825" i="115" s="1"/>
  <c r="A2826" i="115" s="1"/>
  <c r="A2827" i="115" s="1"/>
  <c r="A2828" i="115" s="1"/>
  <c r="A2829" i="115" s="1"/>
  <c r="A2830" i="115" s="1"/>
  <c r="H2850" i="115"/>
  <c r="H2865" i="115"/>
  <c r="A2865" i="115"/>
  <c r="A2866" i="115" s="1"/>
  <c r="A2867" i="115" s="1"/>
  <c r="A2868" i="115" s="1"/>
  <c r="A2869" i="115" s="1"/>
  <c r="A2870" i="115" s="1"/>
  <c r="A2871" i="115" s="1"/>
  <c r="H2878" i="115"/>
  <c r="H2880" i="115"/>
  <c r="H2883" i="115"/>
  <c r="A2901" i="115"/>
  <c r="A2902" i="115" s="1"/>
  <c r="A2903" i="115" s="1"/>
  <c r="A2904" i="115" s="1"/>
  <c r="A2905" i="115" s="1"/>
  <c r="A2906" i="115" s="1"/>
  <c r="H2901" i="115"/>
  <c r="H2917" i="115"/>
  <c r="A2802" i="115"/>
  <c r="A2831" i="115"/>
  <c r="A2832" i="115" s="1"/>
  <c r="A2833" i="115" s="1"/>
  <c r="H2833" i="115"/>
  <c r="H2863" i="115"/>
  <c r="H2873" i="115"/>
  <c r="A2886" i="115"/>
  <c r="A2887" i="115" s="1"/>
  <c r="A2888" i="115" s="1"/>
  <c r="A2889" i="115" s="1"/>
  <c r="A2890" i="115" s="1"/>
  <c r="A2891" i="115" s="1"/>
  <c r="A2892" i="115" s="1"/>
  <c r="H2886" i="115"/>
  <c r="H2891" i="115"/>
  <c r="H2909" i="115"/>
  <c r="H2923" i="115"/>
  <c r="H2829" i="115"/>
  <c r="H2842" i="115"/>
  <c r="H2846" i="115"/>
  <c r="H2861" i="115"/>
  <c r="H2866" i="115"/>
  <c r="H2871" i="115"/>
  <c r="H2881" i="115"/>
  <c r="A2894" i="115"/>
  <c r="A2895" i="115" s="1"/>
  <c r="A2896" i="115" s="1"/>
  <c r="A2897" i="115" s="1"/>
  <c r="A2898" i="115" s="1"/>
  <c r="A2899" i="115" s="1"/>
  <c r="H2894" i="115"/>
  <c r="H2899" i="115"/>
  <c r="H2915" i="115"/>
  <c r="M9" i="228" l="1"/>
  <c r="H14" i="228"/>
  <c r="C14" i="228" s="1"/>
  <c r="M5" i="228"/>
  <c r="M7" i="228"/>
  <c r="H19" i="228"/>
  <c r="C19" i="228" s="1"/>
  <c r="M10" i="228"/>
  <c r="H17" i="228"/>
  <c r="M8" i="228"/>
  <c r="H15" i="228"/>
  <c r="C15" i="228" s="1"/>
  <c r="M6" i="228"/>
  <c r="I13" i="121"/>
  <c r="I9" i="121"/>
  <c r="O11" i="228"/>
  <c r="J11" i="228"/>
  <c r="T11" i="228"/>
  <c r="L11" i="228"/>
  <c r="D11" i="228"/>
  <c r="H42" i="228"/>
  <c r="C42" i="228" s="1"/>
  <c r="E11" i="228"/>
  <c r="F11" i="228"/>
  <c r="M47" i="228"/>
  <c r="H47" i="228" s="1"/>
  <c r="C47" i="228" s="1"/>
  <c r="N11" i="228"/>
  <c r="I11" i="228"/>
  <c r="M56" i="228"/>
  <c r="H56" i="228" s="1"/>
  <c r="C56" i="228" s="1"/>
  <c r="H37" i="228"/>
  <c r="C37" i="228" s="1"/>
  <c r="G11" i="228"/>
  <c r="H29" i="228"/>
  <c r="C29" i="228" s="1"/>
  <c r="M65" i="228"/>
  <c r="H65" i="228" s="1"/>
  <c r="C65" i="228" s="1"/>
  <c r="H16" i="228"/>
  <c r="M20" i="228"/>
  <c r="H20" i="228" s="1"/>
  <c r="C20" i="228" s="1"/>
  <c r="K11" i="228"/>
  <c r="Q11" i="228"/>
  <c r="H18" i="228"/>
  <c r="M38" i="228"/>
  <c r="H38" i="228" s="1"/>
  <c r="C38" i="228" s="1"/>
  <c r="H9" i="228" l="1"/>
  <c r="C18" i="228"/>
  <c r="C9" i="228" s="1"/>
  <c r="H8" i="228"/>
  <c r="C17" i="228"/>
  <c r="C8" i="228" s="1"/>
  <c r="H7" i="228"/>
  <c r="C16" i="228"/>
  <c r="C7" i="228" s="1"/>
  <c r="C6" i="228"/>
  <c r="H6" i="228"/>
  <c r="H10" i="228"/>
  <c r="C10" i="228"/>
  <c r="C5" i="228"/>
  <c r="H5" i="228"/>
  <c r="I14" i="121"/>
  <c r="M11" i="228"/>
  <c r="G9" i="121"/>
  <c r="F9" i="121"/>
  <c r="F13" i="121"/>
  <c r="G13" i="121"/>
  <c r="C11" i="228" l="1"/>
  <c r="F14" i="121"/>
  <c r="H11" i="228"/>
  <c r="G14" i="121"/>
</calcChain>
</file>

<file path=xl/sharedStrings.xml><?xml version="1.0" encoding="utf-8"?>
<sst xmlns="http://schemas.openxmlformats.org/spreadsheetml/2006/main" count="52010" uniqueCount="9518">
  <si>
    <t>ZH</t>
  </si>
  <si>
    <t>AS</t>
  </si>
  <si>
    <t>Trends Junior</t>
  </si>
  <si>
    <t>EPC Ready</t>
  </si>
  <si>
    <t>SD</t>
  </si>
  <si>
    <t>WIP</t>
  </si>
  <si>
    <t>Trends Woman</t>
  </si>
  <si>
    <t>Trends Sarees</t>
  </si>
  <si>
    <t>Trends Man</t>
  </si>
  <si>
    <t>Trends</t>
  </si>
  <si>
    <t>Performax</t>
  </si>
  <si>
    <t>YTS</t>
  </si>
  <si>
    <t>Grand Total</t>
  </si>
  <si>
    <t>Zone</t>
  </si>
  <si>
    <t>State</t>
  </si>
  <si>
    <t>Format</t>
  </si>
  <si>
    <t>Bihar</t>
  </si>
  <si>
    <t>Goa</t>
  </si>
  <si>
    <t>Delhi</t>
  </si>
  <si>
    <t>Madhya Pradesh</t>
  </si>
  <si>
    <t>Karnataka</t>
  </si>
  <si>
    <t>Andhra Pradesh</t>
  </si>
  <si>
    <t>Tamil Nadu</t>
  </si>
  <si>
    <t>Uttarakhand</t>
  </si>
  <si>
    <t>Dehradun</t>
  </si>
  <si>
    <t>Telangana</t>
  </si>
  <si>
    <t>Kerala</t>
  </si>
  <si>
    <t>West Bengal</t>
  </si>
  <si>
    <t>Salem</t>
  </si>
  <si>
    <t>Haryana</t>
  </si>
  <si>
    <t>Jharkhand</t>
  </si>
  <si>
    <t>North</t>
  </si>
  <si>
    <t>West</t>
  </si>
  <si>
    <t>South</t>
  </si>
  <si>
    <t>East</t>
  </si>
  <si>
    <t>Site Name</t>
  </si>
  <si>
    <t>RT</t>
  </si>
  <si>
    <t>BK</t>
  </si>
  <si>
    <t>GMU</t>
  </si>
  <si>
    <t>Bilaspur</t>
  </si>
  <si>
    <t>A</t>
  </si>
  <si>
    <t>NRFC</t>
  </si>
  <si>
    <t>LAUNCHED</t>
  </si>
  <si>
    <t>Orissa</t>
  </si>
  <si>
    <t>Gujarat</t>
  </si>
  <si>
    <t>Maharashtra</t>
  </si>
  <si>
    <t>Punjab</t>
  </si>
  <si>
    <t>Rajasthan</t>
  </si>
  <si>
    <t>Himachal Pradesh</t>
  </si>
  <si>
    <t>AK</t>
  </si>
  <si>
    <t>KC</t>
  </si>
  <si>
    <t>Zivame EBO</t>
  </si>
  <si>
    <t>F. SCM</t>
  </si>
  <si>
    <t>Refit</t>
  </si>
  <si>
    <t>Value DC</t>
  </si>
  <si>
    <t>NSO</t>
  </si>
  <si>
    <t>Digital DC</t>
  </si>
  <si>
    <t>F&amp;L DC</t>
  </si>
  <si>
    <t>PCS</t>
  </si>
  <si>
    <t>Smart Hub - DC</t>
  </si>
  <si>
    <t>Pharma-DC</t>
  </si>
  <si>
    <t>Smart Net - DC</t>
  </si>
  <si>
    <t>Mysore</t>
  </si>
  <si>
    <t>Jammu &amp; Kashmir</t>
  </si>
  <si>
    <t>Delhi &amp; NCR</t>
  </si>
  <si>
    <t>Urban Ladder DC</t>
  </si>
  <si>
    <t>G. GreenField and Other Large Scale Projects</t>
  </si>
  <si>
    <t>Greenfield</t>
  </si>
  <si>
    <t>My Jio Store</t>
  </si>
  <si>
    <t>Smart</t>
  </si>
  <si>
    <t>SmartW24</t>
  </si>
  <si>
    <t>Signature</t>
  </si>
  <si>
    <t>7-Eleven</t>
  </si>
  <si>
    <t>Johnplayer EBO</t>
  </si>
  <si>
    <t>Furniture - Mid Premium Store (UL)</t>
  </si>
  <si>
    <t>TOTAL</t>
  </si>
  <si>
    <t>B. Fashion &amp; Lifestyle</t>
  </si>
  <si>
    <t>I. Petro</t>
  </si>
  <si>
    <t>C. Grocery</t>
  </si>
  <si>
    <t>Kolhapur</t>
  </si>
  <si>
    <t>E. Other Business</t>
  </si>
  <si>
    <t>Digital Stores</t>
  </si>
  <si>
    <t>Jewels SAS</t>
  </si>
  <si>
    <t>Petro</t>
  </si>
  <si>
    <t>Mini Depo - Aug</t>
  </si>
  <si>
    <t>Terminal Aug</t>
  </si>
  <si>
    <t>J. Jio Business</t>
  </si>
  <si>
    <t>Trends Footwear SIS</t>
  </si>
  <si>
    <t>Lee Cooper EBO</t>
  </si>
  <si>
    <t>Trends - Refit</t>
  </si>
  <si>
    <t>Trends Small Town</t>
  </si>
  <si>
    <t>Trends Footwear</t>
  </si>
  <si>
    <t>D. Pharma Format</t>
  </si>
  <si>
    <t>Netmed</t>
  </si>
  <si>
    <t>SMRTMQFNL00</t>
  </si>
  <si>
    <t>SCM BF</t>
  </si>
  <si>
    <t>TDSC</t>
  </si>
  <si>
    <t>7 Eleven in Smart Bazar</t>
  </si>
  <si>
    <t>Milk Basket</t>
  </si>
  <si>
    <t>Other Fashion &amp; Lifestyle Formats</t>
  </si>
  <si>
    <t>Amante</t>
  </si>
  <si>
    <t>GAP EBO</t>
  </si>
  <si>
    <t xml:space="preserve">ZH </t>
  </si>
  <si>
    <t xml:space="preserve">NORTH WEST </t>
  </si>
  <si>
    <t xml:space="preserve">SOUTH EAST </t>
  </si>
  <si>
    <t>Sl. No.</t>
  </si>
  <si>
    <t>Dehire</t>
  </si>
  <si>
    <t>Mumbai</t>
  </si>
  <si>
    <t>Aurangabad</t>
  </si>
  <si>
    <t>Site Type</t>
  </si>
  <si>
    <t>Milk basket in Smart Bazar</t>
  </si>
  <si>
    <t>Portico EBO</t>
  </si>
  <si>
    <t>Admin Office (Corporate Services)</t>
  </si>
  <si>
    <t>Smart Bazar DC</t>
  </si>
  <si>
    <t>Smart Point</t>
  </si>
  <si>
    <t>Jammu</t>
  </si>
  <si>
    <t>Clovia</t>
  </si>
  <si>
    <t>Cover Story</t>
  </si>
  <si>
    <t>B2B</t>
  </si>
  <si>
    <t>CPC</t>
  </si>
  <si>
    <t>Chattisgarh</t>
  </si>
  <si>
    <t>Kanpur</t>
  </si>
  <si>
    <t>Rewari</t>
  </si>
  <si>
    <t>Raipur</t>
  </si>
  <si>
    <t>Vadodara</t>
  </si>
  <si>
    <t>Sub Format</t>
  </si>
  <si>
    <t>Chennai</t>
  </si>
  <si>
    <t>Hyderabad</t>
  </si>
  <si>
    <t>Patna</t>
  </si>
  <si>
    <t>Arrah</t>
  </si>
  <si>
    <t>Pondicherry</t>
  </si>
  <si>
    <t>Trichy</t>
  </si>
  <si>
    <t>Business Format</t>
  </si>
  <si>
    <t>Assam &amp; NE</t>
  </si>
  <si>
    <t>RFC Date</t>
  </si>
  <si>
    <t>Ajio</t>
  </si>
  <si>
    <t>Beauty (TIRA)</t>
  </si>
  <si>
    <t>NP01 Site Code</t>
  </si>
  <si>
    <t>Cluster</t>
  </si>
  <si>
    <t>Site Type (Dehire/NSO/Refit)</t>
  </si>
  <si>
    <t>Standard Duration</t>
  </si>
  <si>
    <t>FY</t>
  </si>
  <si>
    <t>EIC</t>
  </si>
  <si>
    <t>Ranchi</t>
  </si>
  <si>
    <t>AOP</t>
  </si>
  <si>
    <t>Kolkata</t>
  </si>
  <si>
    <t>Guntur</t>
  </si>
  <si>
    <t>Pune</t>
  </si>
  <si>
    <t>Ahmedabad</t>
  </si>
  <si>
    <t>Vellore</t>
  </si>
  <si>
    <t>Lucknow</t>
  </si>
  <si>
    <t>Bhopal</t>
  </si>
  <si>
    <t>YTL</t>
  </si>
  <si>
    <t>Madurai</t>
  </si>
  <si>
    <t>Bhubaneshwar</t>
  </si>
  <si>
    <t>Indore</t>
  </si>
  <si>
    <t>Surat</t>
  </si>
  <si>
    <t>Gaya</t>
  </si>
  <si>
    <t>Mangalore</t>
  </si>
  <si>
    <t>Hosur</t>
  </si>
  <si>
    <t>Samastipur</t>
  </si>
  <si>
    <t>Kochi</t>
  </si>
  <si>
    <t>Siliguri</t>
  </si>
  <si>
    <t>Karimnagar</t>
  </si>
  <si>
    <t>Warangal</t>
  </si>
  <si>
    <t>Hubli</t>
  </si>
  <si>
    <t>Cuttack</t>
  </si>
  <si>
    <t>Kakinada</t>
  </si>
  <si>
    <t>October</t>
  </si>
  <si>
    <t>Ongole</t>
  </si>
  <si>
    <t>Swadesh</t>
  </si>
  <si>
    <t>Mohali</t>
  </si>
  <si>
    <t>November</t>
  </si>
  <si>
    <t>Calicut</t>
  </si>
  <si>
    <t>Amritsar</t>
  </si>
  <si>
    <t>Dibrugarh</t>
  </si>
  <si>
    <t>Erode</t>
  </si>
  <si>
    <t>Guwahati</t>
  </si>
  <si>
    <t>Ancestry</t>
  </si>
  <si>
    <t>B2C</t>
  </si>
  <si>
    <t>Beauty DC</t>
  </si>
  <si>
    <t>Jewels DC</t>
  </si>
  <si>
    <t>Record Room</t>
  </si>
  <si>
    <t>Collection centre</t>
  </si>
  <si>
    <t>Groceries</t>
  </si>
  <si>
    <t>Mall Revamp</t>
  </si>
  <si>
    <t>Consumer Pump</t>
  </si>
  <si>
    <t>K. Other Office Infrastructure</t>
  </si>
  <si>
    <t>Trivandrum</t>
  </si>
  <si>
    <t>WH</t>
  </si>
  <si>
    <t>Fashion Factory</t>
  </si>
  <si>
    <t>Kalanikethan Conversion</t>
  </si>
  <si>
    <t>Digital 3K</t>
  </si>
  <si>
    <t>B</t>
  </si>
  <si>
    <t>Jewels &amp; Allied Formats</t>
  </si>
  <si>
    <t>C</t>
  </si>
  <si>
    <t>FreshPik</t>
  </si>
  <si>
    <t>R&amp;D FMCG Lab</t>
  </si>
  <si>
    <t>E</t>
  </si>
  <si>
    <t>F</t>
  </si>
  <si>
    <t>G</t>
  </si>
  <si>
    <t>I</t>
  </si>
  <si>
    <t>J</t>
  </si>
  <si>
    <t>Jio Centre</t>
  </si>
  <si>
    <t>K</t>
  </si>
  <si>
    <t>BWS in Smart Bazar</t>
  </si>
  <si>
    <t>FC</t>
  </si>
  <si>
    <t>Darbhanga</t>
  </si>
  <si>
    <t>Bidar</t>
  </si>
  <si>
    <t>Agartala</t>
  </si>
  <si>
    <t>Jhansi</t>
  </si>
  <si>
    <t>Kalanikethan / VRK Heritage</t>
  </si>
  <si>
    <t>Pharma COCO Store (SP Fix Setup)</t>
  </si>
  <si>
    <t>Jamshedpur</t>
  </si>
  <si>
    <t>Bharuch</t>
  </si>
  <si>
    <t>Mandya</t>
  </si>
  <si>
    <t>Maintenance &amp; Service Location (MSL)</t>
  </si>
  <si>
    <t>Land ID</t>
  </si>
  <si>
    <t>Digital Bismi</t>
  </si>
  <si>
    <t>EPC Ready Previous FY</t>
  </si>
  <si>
    <t>Blushlace in Smart Bazar</t>
  </si>
  <si>
    <t>SCM</t>
  </si>
  <si>
    <t>Grocery</t>
  </si>
  <si>
    <t>Consumer Electronics</t>
  </si>
  <si>
    <t>Pharma Format</t>
  </si>
  <si>
    <t>Other Business</t>
  </si>
  <si>
    <t>Jio Business</t>
  </si>
  <si>
    <t>POS Migration</t>
  </si>
  <si>
    <t>Business Format / Sub Format</t>
  </si>
  <si>
    <t>Carry Forward</t>
  </si>
  <si>
    <t>Q1</t>
  </si>
  <si>
    <t>Q2</t>
  </si>
  <si>
    <t>Q3</t>
  </si>
  <si>
    <t>Q4</t>
  </si>
  <si>
    <t>TOTAL LAUNCHED</t>
  </si>
  <si>
    <t>Q1 TOTAL</t>
  </si>
  <si>
    <t>Q2 TOTAL</t>
  </si>
  <si>
    <t>Q3 TOTAL</t>
  </si>
  <si>
    <t>Q4 TOTAL</t>
  </si>
  <si>
    <t>Digital Bismi - Refit</t>
  </si>
  <si>
    <t>Catwalk</t>
  </si>
  <si>
    <t>Trends Small Town 3.0</t>
  </si>
  <si>
    <t>Trends WIW 3.0</t>
  </si>
  <si>
    <t>Jio Mart Digital</t>
  </si>
  <si>
    <t>Date</t>
  </si>
  <si>
    <t>Month</t>
  </si>
  <si>
    <t>Day</t>
  </si>
  <si>
    <t>No.</t>
  </si>
  <si>
    <t>Week No.</t>
  </si>
  <si>
    <t>Concatenate Month &amp; Week</t>
  </si>
  <si>
    <t>Year</t>
  </si>
  <si>
    <t>April</t>
  </si>
  <si>
    <t>May</t>
  </si>
  <si>
    <t>June</t>
  </si>
  <si>
    <t>July</t>
  </si>
  <si>
    <t>August</t>
  </si>
  <si>
    <t>September</t>
  </si>
  <si>
    <t>December</t>
  </si>
  <si>
    <t>January</t>
  </si>
  <si>
    <t>February</t>
  </si>
  <si>
    <t>March</t>
  </si>
  <si>
    <t>PLANNED</t>
  </si>
  <si>
    <t>Month for Plan</t>
  </si>
  <si>
    <t>Plan</t>
  </si>
  <si>
    <t>Concatenate Month &amp; Plan</t>
  </si>
  <si>
    <t>Actual Start Date</t>
  </si>
  <si>
    <t>Planned Finish Date</t>
  </si>
  <si>
    <t>Actual Finish Date</t>
  </si>
  <si>
    <t>Forecasted Finish Date</t>
  </si>
  <si>
    <t>Planned (Month) Bucket</t>
  </si>
  <si>
    <t>City</t>
  </si>
  <si>
    <t>Area (Sqft)</t>
  </si>
  <si>
    <t>PD</t>
  </si>
  <si>
    <t>9008 Store Code</t>
  </si>
  <si>
    <t>PM Head</t>
  </si>
  <si>
    <t>PM</t>
  </si>
  <si>
    <t>PM Planner</t>
  </si>
  <si>
    <t>LOA Date</t>
  </si>
  <si>
    <t>ML Date</t>
  </si>
  <si>
    <t>EPC Status (Last Week)</t>
  </si>
  <si>
    <t>% Completion (Last Week)</t>
  </si>
  <si>
    <t>Remarks (Last Week)</t>
  </si>
  <si>
    <t>EPC Status (Current Week)</t>
  </si>
  <si>
    <t>% Completion (Current Week)</t>
  </si>
  <si>
    <t>Remarks (Current Week)</t>
  </si>
  <si>
    <t>HOTO Date</t>
  </si>
  <si>
    <t>Launch Date</t>
  </si>
  <si>
    <t>LAUNCHED / YTL</t>
  </si>
  <si>
    <t>Actual (Month) Bucket</t>
  </si>
  <si>
    <t>Planned</t>
  </si>
  <si>
    <t>Actual</t>
  </si>
  <si>
    <t>Dhanbad</t>
  </si>
  <si>
    <t>Nellore</t>
  </si>
  <si>
    <t>Bengaluru</t>
  </si>
  <si>
    <t>Device DC</t>
  </si>
  <si>
    <t>Blushlace in Smart</t>
  </si>
  <si>
    <t>Centro Footwear (V Retail)</t>
  </si>
  <si>
    <t>Centro Footwear (V Retail) - Refit</t>
  </si>
  <si>
    <t>Centro NSO</t>
  </si>
  <si>
    <t>F&amp;L Wholesale Formats</t>
  </si>
  <si>
    <t>Sambandam Store</t>
  </si>
  <si>
    <t>Not Applicable</t>
  </si>
  <si>
    <t>Chittoor</t>
  </si>
  <si>
    <t>Grocery Bismi</t>
  </si>
  <si>
    <t>BTG</t>
  </si>
  <si>
    <t>AOP / NON AOP</t>
  </si>
  <si>
    <t>NON AOP</t>
  </si>
  <si>
    <t>Centro Footwear (V Retail) in Smart Bazar</t>
  </si>
  <si>
    <t>TOTAL YTL</t>
  </si>
  <si>
    <t>EPC READY</t>
  </si>
  <si>
    <t>Ayodhya</t>
  </si>
  <si>
    <t>Women's World @ SBZ</t>
  </si>
  <si>
    <t>Srinivas P</t>
  </si>
  <si>
    <t>Dyaneshwar Wagh</t>
  </si>
  <si>
    <t>Rahul Atal</t>
  </si>
  <si>
    <t>TN Mukherjee Road, Dankuni</t>
  </si>
  <si>
    <t>Arun Mahesh</t>
  </si>
  <si>
    <t>Hanish Gupta</t>
  </si>
  <si>
    <t>Mango Chowk, Jamshedpur</t>
  </si>
  <si>
    <t>Jitendra Talreja</t>
  </si>
  <si>
    <t>Kiran Patil</t>
  </si>
  <si>
    <t>Shanmuga Rajan</t>
  </si>
  <si>
    <t>Malakpet</t>
  </si>
  <si>
    <t xml:space="preserve">Phoenix Mall &amp; Multiplex, Srinivasaraopet, Guntur, AP </t>
  </si>
  <si>
    <t>QFNL</t>
  </si>
  <si>
    <t>Gaurav Shinde</t>
  </si>
  <si>
    <t>Chandra Mohan</t>
  </si>
  <si>
    <t>Santanu Halder</t>
  </si>
  <si>
    <t>Chinmay Desai</t>
  </si>
  <si>
    <t>Arju Tiwari</t>
  </si>
  <si>
    <t>Teja Anvesh</t>
  </si>
  <si>
    <t>Anand Singh</t>
  </si>
  <si>
    <t>Ranjit Sinha</t>
  </si>
  <si>
    <t>Silliguri</t>
  </si>
  <si>
    <t>Nanded</t>
  </si>
  <si>
    <t>Rajarampuri Kolhapur Sykes Extension</t>
  </si>
  <si>
    <t>2nd lane Rajarampuri &gt;  Waghule property  &gt; Kolhapur</t>
  </si>
  <si>
    <t xml:space="preserve">NDRAVG business park, Sarita Vihar, Delhi </t>
  </si>
  <si>
    <t>TRDSRT193</t>
  </si>
  <si>
    <t>TRMNBK200</t>
  </si>
  <si>
    <t>Neelsiddhi Amarante, Kalamboli, Panvel,Raigad</t>
  </si>
  <si>
    <t>Sector 13 Dwarka</t>
  </si>
  <si>
    <t>FFNSBK224</t>
  </si>
  <si>
    <t>Nasik-Pinnacle Mall</t>
  </si>
  <si>
    <t xml:space="preserve">Land Mark Mall , &gt; UGF- Ethnicity Store  Wardha Road, Ramdaspeth , Nagpur. </t>
  </si>
  <si>
    <t>TRDSBK232</t>
  </si>
  <si>
    <t>Ved Road,Surat</t>
  </si>
  <si>
    <t>AZORRT238</t>
  </si>
  <si>
    <t>Dehradun Raj Heights, Jakhan, Rajpur Road (BTS)</t>
  </si>
  <si>
    <t>Balasore</t>
  </si>
  <si>
    <t>Howrah</t>
  </si>
  <si>
    <t>Jamnagar</t>
  </si>
  <si>
    <t>Nirupam Das</t>
  </si>
  <si>
    <t>SCM - Dehire</t>
  </si>
  <si>
    <t>Tenali</t>
  </si>
  <si>
    <t>La Commercia Baner</t>
  </si>
  <si>
    <t>TRDSRT4480</t>
  </si>
  <si>
    <t>83 Avenue, Sector-83, Gurgaon</t>
  </si>
  <si>
    <t>TRDSRT4507</t>
  </si>
  <si>
    <t>Deokali Road, Faizabad</t>
  </si>
  <si>
    <t>Uttam Nagar, Delhi</t>
  </si>
  <si>
    <t>Kalkaji Delhi</t>
  </si>
  <si>
    <t>ORDERLY BAZAAR, VARANASI</t>
  </si>
  <si>
    <t>AMANRT4572</t>
  </si>
  <si>
    <t>VR Mall</t>
  </si>
  <si>
    <t>AMANRT4573</t>
  </si>
  <si>
    <t>Phoenix United Mall,  Lucknow</t>
  </si>
  <si>
    <t>SMRTSD4332</t>
  </si>
  <si>
    <t>TZOK</t>
  </si>
  <si>
    <t>SMRTRT4342</t>
  </si>
  <si>
    <t>TFX9</t>
  </si>
  <si>
    <t>Capital Highstreets</t>
  </si>
  <si>
    <t>Bhimavaram</t>
  </si>
  <si>
    <t>Vaikom</t>
  </si>
  <si>
    <t>TAEP</t>
  </si>
  <si>
    <t>QDBK</t>
  </si>
  <si>
    <t>QYK5</t>
  </si>
  <si>
    <t>Tinsukia</t>
  </si>
  <si>
    <t>Azorte</t>
  </si>
  <si>
    <t>Yousta</t>
  </si>
  <si>
    <t>F&amp;L - Dehire</t>
  </si>
  <si>
    <t>Misc - Dehire</t>
  </si>
  <si>
    <t>Grocery - Dehire</t>
  </si>
  <si>
    <t>Neeraj Kumar</t>
  </si>
  <si>
    <t>Tilbegampur</t>
  </si>
  <si>
    <t>Abhay Shrivastava</t>
  </si>
  <si>
    <t>Ketan Shah</t>
  </si>
  <si>
    <t>Anand P</t>
  </si>
  <si>
    <t xml:space="preserve">Bengaluru </t>
  </si>
  <si>
    <t>Column Labels</t>
  </si>
  <si>
    <t xml:space="preserve"> </t>
  </si>
  <si>
    <t>GRDHRT5045</t>
  </si>
  <si>
    <t>FROI</t>
  </si>
  <si>
    <t>Jio DC</t>
  </si>
  <si>
    <t>Grocery Office</t>
  </si>
  <si>
    <t>Change Note / Site Specific Duration</t>
  </si>
  <si>
    <t>New Jewels 1K</t>
  </si>
  <si>
    <t>Sanjay Singh</t>
  </si>
  <si>
    <t>Compact Digital</t>
  </si>
  <si>
    <t>Budget Approved - RFC Awaited</t>
  </si>
  <si>
    <t>DIGSRT10415</t>
  </si>
  <si>
    <t>Opp Mega Shop, Gorakhnath, Gorakhpur</t>
  </si>
  <si>
    <t>Budget Submitted - Approval Awaited</t>
  </si>
  <si>
    <t>ML Received - Design WIP</t>
  </si>
  <si>
    <t>DIGSSD10458</t>
  </si>
  <si>
    <t>DIGSSD10459</t>
  </si>
  <si>
    <t>ML Received - Business Issue</t>
  </si>
  <si>
    <t>SDR Done - ML Pending</t>
  </si>
  <si>
    <t>DIGSAS10469</t>
  </si>
  <si>
    <t>Yelahanka 2nd store - Bangalore (OPP Bata)</t>
  </si>
  <si>
    <t>DIGSBK10471</t>
  </si>
  <si>
    <t>JVM Corner Stone, Hairniwas Cirlce, Thane - West</t>
  </si>
  <si>
    <t>DIGSBK10477</t>
  </si>
  <si>
    <t>Neelkanth Dham,  Plot No. 17C-1, Sector 16E, Kalamboli</t>
  </si>
  <si>
    <t>DIGSRT10478</t>
  </si>
  <si>
    <t>Opp IDFC First Bank, Sikandra Bodla Road, Sikandra, Agra</t>
  </si>
  <si>
    <t>DIGSRT10482</t>
  </si>
  <si>
    <t>DIGSBK10484</t>
  </si>
  <si>
    <t>Empress Mall, Nagpur</t>
  </si>
  <si>
    <t>Avadh Kontina</t>
  </si>
  <si>
    <t>AZORBK10915</t>
  </si>
  <si>
    <t>Green Township</t>
  </si>
  <si>
    <t>AZORRT11222</t>
  </si>
  <si>
    <t>CLOVBK10562</t>
  </si>
  <si>
    <t>City Centre Bharuch</t>
  </si>
  <si>
    <t>ECKSAS10770</t>
  </si>
  <si>
    <t>Ecko SIS</t>
  </si>
  <si>
    <t>Ecko SIS CENTRO-BLR-3,SOUL SPACE</t>
  </si>
  <si>
    <t>FLDHKC10937</t>
  </si>
  <si>
    <t>Gulmohar Plaza Virar</t>
  </si>
  <si>
    <t>FLDHKC10942</t>
  </si>
  <si>
    <t>Sunteck West World,Naigaon</t>
  </si>
  <si>
    <t>Faridabad</t>
  </si>
  <si>
    <t>FFNSSD11130</t>
  </si>
  <si>
    <t>Near Smart Bazar, Kompally, Hyderabad, Telangana.</t>
  </si>
  <si>
    <t>FFNSBK11214</t>
  </si>
  <si>
    <t>Premier Plaza Mall, Chinchwad Pune</t>
  </si>
  <si>
    <t>GAPERT10689</t>
  </si>
  <si>
    <t>Sushma Capital, Peer Muchalla, Zirakpur. PB</t>
  </si>
  <si>
    <t>GAPERT10694</t>
  </si>
  <si>
    <t xml:space="preserve">24, Bungalow Road Kamla Nagar, Delhi </t>
  </si>
  <si>
    <t>GAPEBK10698</t>
  </si>
  <si>
    <t>Emporis</t>
  </si>
  <si>
    <t>GAPEBK10699</t>
  </si>
  <si>
    <t>GAPEBK11216</t>
  </si>
  <si>
    <t>GAPEBK11219</t>
  </si>
  <si>
    <t>Motwani Chambers (NRB House), JB Road Pune</t>
  </si>
  <si>
    <t>GAPERT11220</t>
  </si>
  <si>
    <t>GAPEBK11225</t>
  </si>
  <si>
    <t>Solitaire World Plaza, Bibwewadi, Pune</t>
  </si>
  <si>
    <t>GAPERT11229</t>
  </si>
  <si>
    <t>Saharaganj Mall, Shahnajaf Road, Lucknow</t>
  </si>
  <si>
    <t>JERFAS10427</t>
  </si>
  <si>
    <t>Cuttack, Orissa</t>
  </si>
  <si>
    <t>JESABK10426</t>
  </si>
  <si>
    <t>The Cube Shop No.1 Venus Corner, E Ward, Kolhapur</t>
  </si>
  <si>
    <t>JOHNAS11091</t>
  </si>
  <si>
    <t>PERFBK10913</t>
  </si>
  <si>
    <t>Reliance Mall, F-10, First Floor, Survey No 44, Moti Khavdi, Jamnagar Gujarat - 361142</t>
  </si>
  <si>
    <t>PERSSD10771</t>
  </si>
  <si>
    <t>Performax SIS</t>
  </si>
  <si>
    <t>Performax SIS -CT-HYDERABAD-GSM MALL-CHANDANAGAR</t>
  </si>
  <si>
    <t>PERSSD10772</t>
  </si>
  <si>
    <t>Performax SIS -CT Cosmos Mall Siliguri</t>
  </si>
  <si>
    <t>PERSAS10773</t>
  </si>
  <si>
    <t>Performax SIS -CT-MYSORE-BANGALORE NILGIRI RO</t>
  </si>
  <si>
    <t>PERSSD10774</t>
  </si>
  <si>
    <t>Performax SIS -CT-RANCHI-SAVYRAJ MALL</t>
  </si>
  <si>
    <t>PERSSD10775</t>
  </si>
  <si>
    <t>Performax SIS -CT-HYDERABAD-GACHIBOWLI</t>
  </si>
  <si>
    <t>PERSSD10776</t>
  </si>
  <si>
    <t>Performax SIS -CT-GUWAHATI-EXOTICA GREENS</t>
  </si>
  <si>
    <t>PERSAS10777</t>
  </si>
  <si>
    <t>Performax SIS -CT-BENGALURU-YELAHANKA</t>
  </si>
  <si>
    <t>PERSSD10778</t>
  </si>
  <si>
    <t>Performax SIS -CT-HYDERABAD-KUKATPALLY</t>
  </si>
  <si>
    <t>PERSAS10779</t>
  </si>
  <si>
    <t>Performax SIS -CT-BHUBANESWAR-SAHEED NAGAR</t>
  </si>
  <si>
    <t>PERSAS10780</t>
  </si>
  <si>
    <t>Performax SIS -CT-BENGALURU-SPECTRUM MALL-BAN</t>
  </si>
  <si>
    <t>PERSAS10781</t>
  </si>
  <si>
    <t>Performax SIS -CT-BENGALURU-SOUL SPACE SPIRIT</t>
  </si>
  <si>
    <t>PERSAS10783</t>
  </si>
  <si>
    <t>Performax SIS -CT-MANGALORE-ATTAVR VILLAGE-PA</t>
  </si>
  <si>
    <t>PERSAS10784</t>
  </si>
  <si>
    <t>Performax SIS -CT-KOCHI-M G ROAD-CENTRE SQUAR</t>
  </si>
  <si>
    <t>PERSSD10785</t>
  </si>
  <si>
    <t>Performax SIS -CT-PATNA-THE MALL-FRAZER ROAD</t>
  </si>
  <si>
    <t>TRDSBK10916</t>
  </si>
  <si>
    <t>TRENDSMHGadchiroliBus Stand &gt; Vision Mall</t>
  </si>
  <si>
    <t>TRDSBK11227</t>
  </si>
  <si>
    <t>Marvell Plus Mall, Rajkot, GJ</t>
  </si>
  <si>
    <t>TRDSBK11231</t>
  </si>
  <si>
    <t>Vazirabad,Nanded</t>
  </si>
  <si>
    <t>TRDSBK11233</t>
  </si>
  <si>
    <t xml:space="preserve">Nisarg Green Commercial Building </t>
  </si>
  <si>
    <t>TRDSRT11239</t>
  </si>
  <si>
    <t>Ambala Road, Saharanpur</t>
  </si>
  <si>
    <t>TRD3RT11240</t>
  </si>
  <si>
    <t>PKS Town Central</t>
  </si>
  <si>
    <t>TRDSBK11245</t>
  </si>
  <si>
    <t>Dharashiv, Osmanabad, Patil complex</t>
  </si>
  <si>
    <t>TRRFAS10747</t>
  </si>
  <si>
    <t xml:space="preserve">Façade -2.0 to 3.0 - Indiranagar </t>
  </si>
  <si>
    <t>TRRFAS10748</t>
  </si>
  <si>
    <t>Kanakpura</t>
  </si>
  <si>
    <t>TRRFSD10752</t>
  </si>
  <si>
    <t>TRRFAS10755</t>
  </si>
  <si>
    <t>TRRFSD10768</t>
  </si>
  <si>
    <t>TRDSRS_TG_HYDERABAD_DSL VIRTUE MALL</t>
  </si>
  <si>
    <t>TRRFSD10769</t>
  </si>
  <si>
    <t>TRDSRS_TG_HYDERABAD_AMR PLANET_MOULALI</t>
  </si>
  <si>
    <t>TRRFBK11065</t>
  </si>
  <si>
    <t>AMANORA PUNE</t>
  </si>
  <si>
    <t>TRFTRT10692</t>
  </si>
  <si>
    <t>Sarojini Market</t>
  </si>
  <si>
    <t>Palakkad</t>
  </si>
  <si>
    <t>TRFTBK11223</t>
  </si>
  <si>
    <t>TRMNBK10705</t>
  </si>
  <si>
    <t xml:space="preserve">Pebbles Plaza (Aero Mall) </t>
  </si>
  <si>
    <t>TRMNRT11237</t>
  </si>
  <si>
    <t>Lulu Mall, Lucknow</t>
  </si>
  <si>
    <t>Phoenix United Mall, Alambagh, Lucknow</t>
  </si>
  <si>
    <t>Platina Mall Bangabasi Mall, Howrah</t>
  </si>
  <si>
    <t>TRSTBK10709</t>
  </si>
  <si>
    <t>Pachore</t>
  </si>
  <si>
    <t>TRSTAS10763</t>
  </si>
  <si>
    <t>TST Centretainment Complex, Forbesganj</t>
  </si>
  <si>
    <t>TRSTRT10912</t>
  </si>
  <si>
    <t>Chakrata Road, Selaqui, Dist Dehradun - New Option-Selaquai-UT</t>
  </si>
  <si>
    <t>TRSTBK10934</t>
  </si>
  <si>
    <t>TRSTRT11054</t>
  </si>
  <si>
    <t>GOLA LAKHIMPUR KHERI</t>
  </si>
  <si>
    <t>TRSTBK11236</t>
  </si>
  <si>
    <t xml:space="preserve">Navelim </t>
  </si>
  <si>
    <t>TRWNBK10704</t>
  </si>
  <si>
    <t>TRWNBK11215</t>
  </si>
  <si>
    <t>TRWNBK11218</t>
  </si>
  <si>
    <t>Mumbai Shagun Insignia Ulwe</t>
  </si>
  <si>
    <t>Ahmedabad Celebration City Centre</t>
  </si>
  <si>
    <t>ZIVART10522</t>
  </si>
  <si>
    <t>ZIVART10564</t>
  </si>
  <si>
    <t>Nexus Mall, Amritsar</t>
  </si>
  <si>
    <t>ZIVART10565</t>
  </si>
  <si>
    <t>Sushma Capitol Zirakpur</t>
  </si>
  <si>
    <t>ZIVART10567</t>
  </si>
  <si>
    <t>ZIVART10568</t>
  </si>
  <si>
    <t>BLSSAS10181</t>
  </si>
  <si>
    <t>Rawther Building, Peroorkkada</t>
  </si>
  <si>
    <t>Mariyam Arcade, Koyilandy</t>
  </si>
  <si>
    <t>BB Dehradun , Chakarta Road</t>
  </si>
  <si>
    <t>BLSSRT10218</t>
  </si>
  <si>
    <t>Smart @ Kilimanoor TVM</t>
  </si>
  <si>
    <t>BLSSAS10296</t>
  </si>
  <si>
    <t>Thayas Buildings, Medical college</t>
  </si>
  <si>
    <t>GRDHAK10321</t>
  </si>
  <si>
    <t>SP  Kalyana Mandapam Property Naidup</t>
  </si>
  <si>
    <t>SMRTAS10180</t>
  </si>
  <si>
    <t>SMRTAS10182</t>
  </si>
  <si>
    <t>Marks Tower, Kalady</t>
  </si>
  <si>
    <t>SMRTAS10191</t>
  </si>
  <si>
    <t>SMRTRT10203</t>
  </si>
  <si>
    <t>SMRTAS10273</t>
  </si>
  <si>
    <t>SMRTAS10276</t>
  </si>
  <si>
    <t>SMRTAS10280</t>
  </si>
  <si>
    <t>Smart Bharannikkavu,  Kollam</t>
  </si>
  <si>
    <t>SMRTAS10310</t>
  </si>
  <si>
    <t>Smart @ Konni -Pathanamthitta</t>
  </si>
  <si>
    <t>SMRTSD10343</t>
  </si>
  <si>
    <t>Nongmensong Maonmarket</t>
  </si>
  <si>
    <t>SMRTBK10348</t>
  </si>
  <si>
    <t>Mohan Bhabad Heights Property</t>
  </si>
  <si>
    <t>SMRTBK10349</t>
  </si>
  <si>
    <t>SMRTRT10359</t>
  </si>
  <si>
    <t>Smart GC Tower</t>
  </si>
  <si>
    <t>SMRTAS10360</t>
  </si>
  <si>
    <t>SMART Ambalathara  TVM</t>
  </si>
  <si>
    <t>SMRTBK10364</t>
  </si>
  <si>
    <t>Bibewadi Solitaer Business Hub</t>
  </si>
  <si>
    <t>SMRTBK10365</t>
  </si>
  <si>
    <t xml:space="preserve">Shivaji Putala, Vazirabad, Nanded-  </t>
  </si>
  <si>
    <t>SMRTRT10380</t>
  </si>
  <si>
    <t>Smart Ghana Shopping Mall Elite Chowk</t>
  </si>
  <si>
    <t>SMRTSD10382</t>
  </si>
  <si>
    <t>SMRTAS10385</t>
  </si>
  <si>
    <t xml:space="preserve">Smart Tiruchengode Road, Sankari </t>
  </si>
  <si>
    <t>SMRTBK10388</t>
  </si>
  <si>
    <t xml:space="preserve">SFC Annexe </t>
  </si>
  <si>
    <t>SMRTRT10390</t>
  </si>
  <si>
    <t>Docket - Smart - The Regency, Delhi Road</t>
  </si>
  <si>
    <t>SMRTSD10402</t>
  </si>
  <si>
    <t>Smart Imphal Churachandpur</t>
  </si>
  <si>
    <t>SBRESD10230</t>
  </si>
  <si>
    <t>Smart Bazaar - Jamshedpur-P &amp; M Mall</t>
  </si>
  <si>
    <t>SMPTAS10305</t>
  </si>
  <si>
    <t>SEVEBK10609</t>
  </si>
  <si>
    <t>Ashirwad High Street</t>
  </si>
  <si>
    <t>SEVEBK10611</t>
  </si>
  <si>
    <t>Aum Supreme, Kalyan</t>
  </si>
  <si>
    <t>SEVEBK10612</t>
  </si>
  <si>
    <t>SEVEBK10628</t>
  </si>
  <si>
    <t>Marathon Future X</t>
  </si>
  <si>
    <t>SEVEBK10630</t>
  </si>
  <si>
    <t>Adi Elementis</t>
  </si>
  <si>
    <t>POSMRT10533</t>
  </si>
  <si>
    <t>amante-Ardee Mall</t>
  </si>
  <si>
    <t>POSMRT10535</t>
  </si>
  <si>
    <t>amante-Vegas Mall</t>
  </si>
  <si>
    <t>POSMRT10574</t>
  </si>
  <si>
    <t>CLOVIA INDRA PURAM</t>
  </si>
  <si>
    <t>POSMRT10575</t>
  </si>
  <si>
    <t>CLOVIA JALANDHAR</t>
  </si>
  <si>
    <t>POSMRT10576</t>
  </si>
  <si>
    <t>CLOVIA LUCKNOW PLASSIO</t>
  </si>
  <si>
    <t>POSMRT10577</t>
  </si>
  <si>
    <t>CLOVIA GAUR CITY MALL</t>
  </si>
  <si>
    <t>POSMRT10578</t>
  </si>
  <si>
    <t>CLOVIA JAMMU GN</t>
  </si>
  <si>
    <t>POSMRT10579</t>
  </si>
  <si>
    <t>CLOVIA LAJPAT NAGAR</t>
  </si>
  <si>
    <t>POSMBK10580</t>
  </si>
  <si>
    <t>CLOVIA VADODARA</t>
  </si>
  <si>
    <t>POSMRT10581</t>
  </si>
  <si>
    <t>CLOVIA PANIPAT</t>
  </si>
  <si>
    <t>POSMRT10582</t>
  </si>
  <si>
    <t>CLOVIA HOSHIARPUR</t>
  </si>
  <si>
    <t>POSMRT10583</t>
  </si>
  <si>
    <t>CLOVIA UDAIPUR</t>
  </si>
  <si>
    <t>POSMRT10584</t>
  </si>
  <si>
    <t>CLOVIA PHAGWARA</t>
  </si>
  <si>
    <t>POSMAS10585</t>
  </si>
  <si>
    <t>CLOVIA BHUBANESWAR</t>
  </si>
  <si>
    <t>POSMRT10586</t>
  </si>
  <si>
    <t>CLOVIA ELANTE MALL</t>
  </si>
  <si>
    <t>POSMRT10587</t>
  </si>
  <si>
    <t>CLOVIA PITAMPURA-Kohat</t>
  </si>
  <si>
    <t>POSMRT10589</t>
  </si>
  <si>
    <t>CLOVIA NOIDA SEC-18</t>
  </si>
  <si>
    <t>POSMRT10590</t>
  </si>
  <si>
    <t>CLOVIA VIKASPURI</t>
  </si>
  <si>
    <t>POSMRT10591</t>
  </si>
  <si>
    <t>CLOVIA KASHIPUR</t>
  </si>
  <si>
    <t>POSMRT10592</t>
  </si>
  <si>
    <t>CLOVIA PATHANKOT</t>
  </si>
  <si>
    <t>POSMRT10593</t>
  </si>
  <si>
    <t>CLOVIA JHANSI</t>
  </si>
  <si>
    <t>POSMRT10594</t>
  </si>
  <si>
    <t>CLOVIA YAMUNANAGAR</t>
  </si>
  <si>
    <t>POSMRT10595</t>
  </si>
  <si>
    <t>CLOVIA ROHINI</t>
  </si>
  <si>
    <t>POSMSD10596</t>
  </si>
  <si>
    <t>CLOVIA JAMSHEDPUR</t>
  </si>
  <si>
    <t>POSMRT10598</t>
  </si>
  <si>
    <t>CLOVIA NAWANSHAHR</t>
  </si>
  <si>
    <t>POSMRT10599</t>
  </si>
  <si>
    <t>CLOVIA BAREILLY</t>
  </si>
  <si>
    <t>POSMRT10600</t>
  </si>
  <si>
    <t>CLOVIA RAMPUR</t>
  </si>
  <si>
    <t>POSMRT10601</t>
  </si>
  <si>
    <t>CLOVIA MALVIYA NAGAR</t>
  </si>
  <si>
    <t>POSMRT10602</t>
  </si>
  <si>
    <t>CLOVIA SIRSA</t>
  </si>
  <si>
    <t>POSMRT10603</t>
  </si>
  <si>
    <t>CLOVIA AMRITSAR NEXUS</t>
  </si>
  <si>
    <t>POSMRT10604</t>
  </si>
  <si>
    <t>CLOVIA ZIRAKPUR</t>
  </si>
  <si>
    <t>Metro</t>
  </si>
  <si>
    <t>Adilabad</t>
  </si>
  <si>
    <t>Bhadrak</t>
  </si>
  <si>
    <t>Bijapur</t>
  </si>
  <si>
    <t>Mahbubnagar</t>
  </si>
  <si>
    <t>Bellary</t>
  </si>
  <si>
    <t>Kharagpur</t>
  </si>
  <si>
    <t>Siddipet</t>
  </si>
  <si>
    <t>Siwan</t>
  </si>
  <si>
    <t>Hazaribag</t>
  </si>
  <si>
    <t>Suryapet</t>
  </si>
  <si>
    <t>Anantapur</t>
  </si>
  <si>
    <t>Berhampur</t>
  </si>
  <si>
    <t>Kadapa</t>
  </si>
  <si>
    <t>Nandyal</t>
  </si>
  <si>
    <t>Raigunj</t>
  </si>
  <si>
    <t>Gadag</t>
  </si>
  <si>
    <t>Raichur</t>
  </si>
  <si>
    <t>Vizianagaram</t>
  </si>
  <si>
    <t>VADCKC10987</t>
  </si>
  <si>
    <t xml:space="preserve">Indore </t>
  </si>
  <si>
    <t>GreenField</t>
  </si>
  <si>
    <t>Industrial Plant</t>
  </si>
  <si>
    <t>Jamnagar Mall - Strip Mall</t>
  </si>
  <si>
    <t>Jamnagar Mall - Township</t>
  </si>
  <si>
    <t>Office</t>
  </si>
  <si>
    <t>ADOFRT10637</t>
  </si>
  <si>
    <t>Okhla Office</t>
  </si>
  <si>
    <t>ADOFRT10638</t>
  </si>
  <si>
    <t>ADOFAS10639</t>
  </si>
  <si>
    <t>IBC Knowledge Park-Tower B
1st, 3rd &amp; 7th Floor</t>
  </si>
  <si>
    <t>ADOFAS10640</t>
  </si>
  <si>
    <t>IBC Knowledge Park Tower A - 5th</t>
  </si>
  <si>
    <t>Trends 3.0</t>
  </si>
  <si>
    <t>Dropped</t>
  </si>
  <si>
    <t>YTL - Dropped by Business</t>
  </si>
  <si>
    <t>TOTAL YTL - Dropped by Business</t>
  </si>
  <si>
    <t>Anil Nakum</t>
  </si>
  <si>
    <t>SDR - In Progress</t>
  </si>
  <si>
    <t>Grocery - Refit</t>
  </si>
  <si>
    <t>Smart Bazar Azorte - Refit</t>
  </si>
  <si>
    <t>TOTAL EPC READY</t>
  </si>
  <si>
    <t>Partial WIP</t>
  </si>
  <si>
    <t>On Hold</t>
  </si>
  <si>
    <t>QFBQ</t>
  </si>
  <si>
    <t>Consumer Electronics - Dehire</t>
  </si>
  <si>
    <t>Jewels - Dehire</t>
  </si>
  <si>
    <t>Rohtak</t>
  </si>
  <si>
    <t>ZIVART11329</t>
  </si>
  <si>
    <t xml:space="preserve"> VR Punjab, Mohali</t>
  </si>
  <si>
    <t>SEVEBK11344</t>
  </si>
  <si>
    <t>Capital Mall, Vasai</t>
  </si>
  <si>
    <t>SEVEBK11345</t>
  </si>
  <si>
    <t>Times Square - Stall 1</t>
  </si>
  <si>
    <t>ADOFAS11354</t>
  </si>
  <si>
    <t>IBC Knowledge Park-Category room- Tower D Additional Work</t>
  </si>
  <si>
    <t>Abhishek Mishra</t>
  </si>
  <si>
    <t>JESABK11399</t>
  </si>
  <si>
    <t>KK Tower, Malviya Nagar, Bhopal</t>
  </si>
  <si>
    <t>POSMBK11370</t>
  </si>
  <si>
    <t>Infiniti Mall Malad</t>
  </si>
  <si>
    <t>POSMRT11371</t>
  </si>
  <si>
    <t>Rajouri Garden</t>
  </si>
  <si>
    <t>POSMRT11372</t>
  </si>
  <si>
    <t>MGF Metropolitan Mall</t>
  </si>
  <si>
    <t>POSMRT11374</t>
  </si>
  <si>
    <t>GK M Block</t>
  </si>
  <si>
    <t>POSMBK11375</t>
  </si>
  <si>
    <t>PMC Kurla</t>
  </si>
  <si>
    <t>POSMRT11376</t>
  </si>
  <si>
    <t>Vegas Mall </t>
  </si>
  <si>
    <t>POSMRT11378</t>
  </si>
  <si>
    <t>V3S Mall</t>
  </si>
  <si>
    <t>POSMBK11381</t>
  </si>
  <si>
    <t>R City Mall</t>
  </si>
  <si>
    <t>POSMRT11385</t>
  </si>
  <si>
    <t>PALLASIO-LUCKNOW</t>
  </si>
  <si>
    <t>POSMBK11388</t>
  </si>
  <si>
    <t>R Mall Thane</t>
  </si>
  <si>
    <t>POSMRT11389</t>
  </si>
  <si>
    <t>Shalimar Lucknow</t>
  </si>
  <si>
    <t>POSMBK11391</t>
  </si>
  <si>
    <t>HSP Mall</t>
  </si>
  <si>
    <t>SPCSAK11395</t>
  </si>
  <si>
    <t>SPCSAK11396</t>
  </si>
  <si>
    <t>Pudur PCS- Additional Work</t>
  </si>
  <si>
    <t>ADOFAS11458</t>
  </si>
  <si>
    <t>Ghaziabad</t>
  </si>
  <si>
    <t>Delhi &amp; Ncr</t>
  </si>
  <si>
    <t>Panvel</t>
  </si>
  <si>
    <t>Thane</t>
  </si>
  <si>
    <t>Jaipur</t>
  </si>
  <si>
    <t>Chengalpattu</t>
  </si>
  <si>
    <t>Khammam</t>
  </si>
  <si>
    <t>Thiruvananthapuram</t>
  </si>
  <si>
    <t>Ernakulam</t>
  </si>
  <si>
    <t>Kollam</t>
  </si>
  <si>
    <t>Kozhikode</t>
  </si>
  <si>
    <t>Hajipur</t>
  </si>
  <si>
    <t>Ludhiana</t>
  </si>
  <si>
    <t>Gurugram</t>
  </si>
  <si>
    <t>Zirakpur</t>
  </si>
  <si>
    <t>Varanasi</t>
  </si>
  <si>
    <t>Puri</t>
  </si>
  <si>
    <t>Coimbatore</t>
  </si>
  <si>
    <t>Bhatinda</t>
  </si>
  <si>
    <t>Haldia</t>
  </si>
  <si>
    <t>Begusarai</t>
  </si>
  <si>
    <t>Sitamarhi</t>
  </si>
  <si>
    <t>Anugul</t>
  </si>
  <si>
    <t>Rourkela</t>
  </si>
  <si>
    <t>Amalapuram</t>
  </si>
  <si>
    <t>Tirupati</t>
  </si>
  <si>
    <t>Forbesganj</t>
  </si>
  <si>
    <t>Belgaum</t>
  </si>
  <si>
    <t>Balurghat</t>
  </si>
  <si>
    <t>Tumkur</t>
  </si>
  <si>
    <t>Dehradhun</t>
  </si>
  <si>
    <t>Gadchiroli</t>
  </si>
  <si>
    <t>Noida</t>
  </si>
  <si>
    <t>Navi Mumbai</t>
  </si>
  <si>
    <t>Jodhpur</t>
  </si>
  <si>
    <t>Pathankot</t>
  </si>
  <si>
    <t>Nashik</t>
  </si>
  <si>
    <t>Gorakhpur</t>
  </si>
  <si>
    <t>Anjangaon</t>
  </si>
  <si>
    <t>Bhuj</t>
  </si>
  <si>
    <t>Bhiwadi</t>
  </si>
  <si>
    <t>Lakhimpur Kheri</t>
  </si>
  <si>
    <t>Tirunelveli</t>
  </si>
  <si>
    <t>Baharagora</t>
  </si>
  <si>
    <t>Karur</t>
  </si>
  <si>
    <t>Nagpur</t>
  </si>
  <si>
    <t>Rajkot</t>
  </si>
  <si>
    <t>Agra</t>
  </si>
  <si>
    <t>FFNSBK11459</t>
  </si>
  <si>
    <t>FF Renovation - Ahemadabad City gold Mall</t>
  </si>
  <si>
    <t>FFNSBK11462</t>
  </si>
  <si>
    <t>FF Handewadi Pune</t>
  </si>
  <si>
    <t>TRFTBK11463</t>
  </si>
  <si>
    <t>Footwear Renovation - Seasons Mall_Pune</t>
  </si>
  <si>
    <t>AZORBK11465</t>
  </si>
  <si>
    <t>Trends to Azorte - Alpha One</t>
  </si>
  <si>
    <t>Theni</t>
  </si>
  <si>
    <t>TRD3AS11471</t>
  </si>
  <si>
    <t xml:space="preserve">Trends 3.0 Renovation - TN-Chennai-VR Mall-1st &amp; 2nd Flr- Renovation. </t>
  </si>
  <si>
    <t>TRD3AS11472</t>
  </si>
  <si>
    <t>Trends 3.0 Renovation - KA-Blr-Commercial street-Basement-GF-1st -2nd-Terrace Floor</t>
  </si>
  <si>
    <t>Lakhisarai</t>
  </si>
  <si>
    <t>Muzaffarpur</t>
  </si>
  <si>
    <t>Pulivendula</t>
  </si>
  <si>
    <t xml:space="preserve"> Rishra</t>
  </si>
  <si>
    <t>Bikaner</t>
  </si>
  <si>
    <t>Malda</t>
  </si>
  <si>
    <t>Kota</t>
  </si>
  <si>
    <t>Jalandhar</t>
  </si>
  <si>
    <t>Raebareilly</t>
  </si>
  <si>
    <t>Kilimanoor</t>
  </si>
  <si>
    <t>Bharannikkavu</t>
  </si>
  <si>
    <t>Chennur</t>
  </si>
  <si>
    <t>Pathanamthitta</t>
  </si>
  <si>
    <t>Naidupeta</t>
  </si>
  <si>
    <t>Bijnor</t>
  </si>
  <si>
    <t>Ambalathara</t>
  </si>
  <si>
    <t>Karad</t>
  </si>
  <si>
    <t>Uluberia</t>
  </si>
  <si>
    <t>Itarsi</t>
  </si>
  <si>
    <t>Kalyandurgam</t>
  </si>
  <si>
    <t>Manipur</t>
  </si>
  <si>
    <t>Sambalpur</t>
  </si>
  <si>
    <t>Medinipur</t>
  </si>
  <si>
    <t>Nagercoil</t>
  </si>
  <si>
    <t>Udaipur</t>
  </si>
  <si>
    <t>Bhilwara</t>
  </si>
  <si>
    <t>Sonipat</t>
  </si>
  <si>
    <t>Tilbegumpur</t>
  </si>
  <si>
    <t>Sirsa</t>
  </si>
  <si>
    <t>Panipat</t>
  </si>
  <si>
    <t>Jind</t>
  </si>
  <si>
    <t>DIRFRT11501</t>
  </si>
  <si>
    <t>Gaur City Mall</t>
  </si>
  <si>
    <t>JICEBK11518</t>
  </si>
  <si>
    <t>Varachha mall, Surat</t>
  </si>
  <si>
    <t>JICEBK11519</t>
  </si>
  <si>
    <t>JICEBK11520</t>
  </si>
  <si>
    <t>Manisha Corporate park -Mulund</t>
  </si>
  <si>
    <t>Balance</t>
  </si>
  <si>
    <t>Gulbarga</t>
  </si>
  <si>
    <t>Saket Sharma</t>
  </si>
  <si>
    <t>DIGSBK11544</t>
  </si>
  <si>
    <t>Capital One, JP Nagar Metro Station, Wardha Road, Nagpur</t>
  </si>
  <si>
    <t>DIGSRT11547</t>
  </si>
  <si>
    <t>Agra Chowk, NH-2, Palwal</t>
  </si>
  <si>
    <t>DIGSBK11549</t>
  </si>
  <si>
    <t>R Mall, Thane</t>
  </si>
  <si>
    <t>DIGSAS11551</t>
  </si>
  <si>
    <t>Channapatna Town</t>
  </si>
  <si>
    <t>TRD3SD11582</t>
  </si>
  <si>
    <t>Trends 3.0 Renovation-Ideal Regency,Kolkata</t>
  </si>
  <si>
    <t>TRD3SD11583</t>
  </si>
  <si>
    <t>TRENDS 3.0 Renovation-Medinipur Khudiramrd</t>
  </si>
  <si>
    <t>Count of Site Name</t>
  </si>
  <si>
    <t>Balaram Sahu</t>
  </si>
  <si>
    <t>TP32</t>
  </si>
  <si>
    <t>ND50</t>
  </si>
  <si>
    <t>CDITUND5003</t>
  </si>
  <si>
    <t>Kamlesh Vishwakarma</t>
  </si>
  <si>
    <t>AZORRT11616</t>
  </si>
  <si>
    <t>Ambience Mall , Vasantkunj (Centro)</t>
  </si>
  <si>
    <t>AZORBK11618</t>
  </si>
  <si>
    <t xml:space="preserve">Alpha One </t>
  </si>
  <si>
    <t>P vs A</t>
  </si>
  <si>
    <t>Remarks</t>
  </si>
  <si>
    <t>Need Push / Sure</t>
  </si>
  <si>
    <t>DIGSSD11666</t>
  </si>
  <si>
    <t>Tadong, Gangtok, Sikkim</t>
  </si>
  <si>
    <t>DIGSAS11667</t>
  </si>
  <si>
    <t>Vellakinaru Pirivu, MTP road, Coimbatore</t>
  </si>
  <si>
    <t>Rampurhat</t>
  </si>
  <si>
    <t>Ankush Hanwate</t>
  </si>
  <si>
    <t>Nitesh Warhade</t>
  </si>
  <si>
    <t>TRFTRT11644</t>
  </si>
  <si>
    <t>Sanwal Plaza, haldwani-Haldwani</t>
  </si>
  <si>
    <t>Haldwani</t>
  </si>
  <si>
    <t>TRFTRT11645</t>
  </si>
  <si>
    <t>Queens Road, Jaipur-jaipur</t>
  </si>
  <si>
    <t>TRFTRT11646</t>
  </si>
  <si>
    <t>Night Plaza, Aligarh-Aligarh</t>
  </si>
  <si>
    <t>TRD3SD11647</t>
  </si>
  <si>
    <t>Trends 3.0 Renovation-Axis Mall Kolkata</t>
  </si>
  <si>
    <t>TRD3AS11648</t>
  </si>
  <si>
    <t>Trends 3.0 Renovation(Partial)-Ace Atria, Kozhikode</t>
  </si>
  <si>
    <t>Prasad Deshmukh</t>
  </si>
  <si>
    <t>Chand Hussain</t>
  </si>
  <si>
    <t>Manmohan Nautiyal</t>
  </si>
  <si>
    <t>Thrissur</t>
  </si>
  <si>
    <t>ADOFAS11743</t>
  </si>
  <si>
    <t>Performax Category room – At IBC Tower B, 4th Floor</t>
  </si>
  <si>
    <t>Target</t>
  </si>
  <si>
    <t>T5CT</t>
  </si>
  <si>
    <t>QK7J</t>
  </si>
  <si>
    <t>CDITUQK7J00</t>
  </si>
  <si>
    <t>DIGSRT11755</t>
  </si>
  <si>
    <t>Capital Business Park, Sohna Road, Gurugram</t>
  </si>
  <si>
    <t>JICEBK11752</t>
  </si>
  <si>
    <t>Norther Supremus, Dahisar East</t>
  </si>
  <si>
    <t>Ajio Studio</t>
  </si>
  <si>
    <t>Target Date</t>
  </si>
  <si>
    <t>MARCH 25 PLANNED</t>
  </si>
  <si>
    <t>DH-SMPT-451-AP-U771</t>
  </si>
  <si>
    <t>Vishakhapatnam</t>
  </si>
  <si>
    <t>GRDHAK11873</t>
  </si>
  <si>
    <t>DH-SMPT-451-BH-U2XH</t>
  </si>
  <si>
    <t>SP Sumitra Complex Bodhgaya</t>
  </si>
  <si>
    <t>GRDHAK11876</t>
  </si>
  <si>
    <t>DH-SMPT-451-BH-U3MJ</t>
  </si>
  <si>
    <t>SP BH Adapur Agarwal Market</t>
  </si>
  <si>
    <t>Adapur</t>
  </si>
  <si>
    <t>GRDHAK11885</t>
  </si>
  <si>
    <t>DH-SMPT-451-BH-U3EM</t>
  </si>
  <si>
    <t>SP BH Gopalganj Shiv Bachan Si</t>
  </si>
  <si>
    <t>GRDHAK11887</t>
  </si>
  <si>
    <t>DH-SMPT-451-BH-U1JN</t>
  </si>
  <si>
    <t>SP BH Samastipur Tajpur Patna</t>
  </si>
  <si>
    <t>GRDHAK11898</t>
  </si>
  <si>
    <t>SBZ - PATNA-EXHIBITION ROAD</t>
  </si>
  <si>
    <t>GRDHAK11938</t>
  </si>
  <si>
    <t>SKDS Kuniamuthur</t>
  </si>
  <si>
    <t>GRDHSD11970</t>
  </si>
  <si>
    <t>DH-SMPT-451-WB-U2IV</t>
  </si>
  <si>
    <t>SP WB Dharampur BSF Road Dhara</t>
  </si>
  <si>
    <t>Dharampur</t>
  </si>
  <si>
    <t>GRDHSD11985</t>
  </si>
  <si>
    <t>DH-SMPT-451-WB-U3EL</t>
  </si>
  <si>
    <t>SP WB Jiaganj Azimganj SBI Ban</t>
  </si>
  <si>
    <t>Jiaganj-Azimganj</t>
  </si>
  <si>
    <t>GRDHSD12008</t>
  </si>
  <si>
    <t>DH-SMPT-451-WB-U3FV</t>
  </si>
  <si>
    <t>SP Tamluk Mechada</t>
  </si>
  <si>
    <t>Mecheda</t>
  </si>
  <si>
    <t>Bareilly</t>
  </si>
  <si>
    <t>Shimoga</t>
  </si>
  <si>
    <t>U771</t>
  </si>
  <si>
    <t>Q1KQ</t>
  </si>
  <si>
    <t>U2XH</t>
  </si>
  <si>
    <t>QATZ</t>
  </si>
  <si>
    <t>U3MJ</t>
  </si>
  <si>
    <t>QD4J</t>
  </si>
  <si>
    <t>U3EM</t>
  </si>
  <si>
    <t>QDAH</t>
  </si>
  <si>
    <t>U1JN</t>
  </si>
  <si>
    <t>Q5O6</t>
  </si>
  <si>
    <t>U2IV</t>
  </si>
  <si>
    <t>QAFS</t>
  </si>
  <si>
    <t>U3EL</t>
  </si>
  <si>
    <t>QDAG</t>
  </si>
  <si>
    <t>U3FV</t>
  </si>
  <si>
    <t>QDGM</t>
  </si>
  <si>
    <t>Centro Footwear (V Retail) - The Shoe Store</t>
  </si>
  <si>
    <t>Refit - Light Replacement</t>
  </si>
  <si>
    <t>Dattani Mall , Vasai</t>
  </si>
  <si>
    <t>Jadhavpur SMART</t>
  </si>
  <si>
    <t>CBD Shahadara, Delhi</t>
  </si>
  <si>
    <t>Uttar Pradesh</t>
  </si>
  <si>
    <t>Trends (Trends + Trends 3.0)</t>
  </si>
  <si>
    <t>Trends Small Town (TST + TST 3.0)</t>
  </si>
  <si>
    <t>Trends Woman (Woman + Woman 3.0)</t>
  </si>
  <si>
    <t>Refit - Façade modification</t>
  </si>
  <si>
    <t>SMART Remodel</t>
  </si>
  <si>
    <t>In Pipeline</t>
  </si>
  <si>
    <t>Smart WB Howrah, ULUBERIA</t>
  </si>
  <si>
    <t>GRDHSD12170</t>
  </si>
  <si>
    <t>SP  Bakrahat Kokata</t>
  </si>
  <si>
    <t>MIAGKC12175</t>
  </si>
  <si>
    <t>CEDHBK12132</t>
  </si>
  <si>
    <t>CEDHSD12133</t>
  </si>
  <si>
    <t>DIRFRT12137</t>
  </si>
  <si>
    <t>Target Total</t>
  </si>
  <si>
    <t>Zonal Head</t>
  </si>
  <si>
    <t>Cochin</t>
  </si>
  <si>
    <t>Lakhisarai-Chitranhan Road</t>
  </si>
  <si>
    <t>DIGCSD12201</t>
  </si>
  <si>
    <t>GRDHAK12382</t>
  </si>
  <si>
    <t xml:space="preserve">SP KN Blr Ananthanagar </t>
  </si>
  <si>
    <t>GRDHAK12455</t>
  </si>
  <si>
    <t xml:space="preserve">SP OD Balikuda A K Market Complex B </t>
  </si>
  <si>
    <t>GRDHAK12521</t>
  </si>
  <si>
    <t xml:space="preserve">SP ROTN Nagercoil JPR Complex </t>
  </si>
  <si>
    <t>GRDHKC12634</t>
  </si>
  <si>
    <t>GRDHAK12637</t>
  </si>
  <si>
    <t>SP ROTN Aranthangi MalarTirumanaMandapam</t>
  </si>
  <si>
    <t>Dehire - Consumer Electronics Target</t>
  </si>
  <si>
    <t>Dehire - Misc Target</t>
  </si>
  <si>
    <t>Dehire - Jewels Target</t>
  </si>
  <si>
    <t>SEVEBK12642</t>
  </si>
  <si>
    <t>Kiosk-Solitaire Business Hub ,Viman Nagar 2</t>
  </si>
  <si>
    <t>ADOFRT12644</t>
  </si>
  <si>
    <t>7th floor (Prakshdeep Building )</t>
  </si>
  <si>
    <t>Dehire Target</t>
  </si>
  <si>
    <t>Dehire - F&amp;L Target</t>
  </si>
  <si>
    <t>FLDHKC12701</t>
  </si>
  <si>
    <t>TDP8</t>
  </si>
  <si>
    <t>DH-TEXP-419-PB-TDP8</t>
  </si>
  <si>
    <t>TST Zirakpur</t>
  </si>
  <si>
    <t>FLDHKC12720</t>
  </si>
  <si>
    <t>PB-SM-KHR-903</t>
  </si>
  <si>
    <t>Omni Pacific Colonizers Private Limited</t>
  </si>
  <si>
    <t xml:space="preserve">Mohali </t>
  </si>
  <si>
    <t>FLDHKC12721</t>
  </si>
  <si>
    <t>TKN8</t>
  </si>
  <si>
    <t>Partially De Hire Lower Ground Floor TKN8 Betiahata, Hanuman Mandir Road, Gorakhpur</t>
  </si>
  <si>
    <t>FLDHKC12724</t>
  </si>
  <si>
    <t>Ahmedgarh</t>
  </si>
  <si>
    <t>Malerkotla</t>
  </si>
  <si>
    <t>FLDHKC12737</t>
  </si>
  <si>
    <t>TAP3</t>
  </si>
  <si>
    <t>Amar Harmony Panvel</t>
  </si>
  <si>
    <t>FLDHKC12740</t>
  </si>
  <si>
    <t>F1IE</t>
  </si>
  <si>
    <t>FF-GOA -MARGAON</t>
  </si>
  <si>
    <t>Margaon</t>
  </si>
  <si>
    <t>FLDHKC12741</t>
  </si>
  <si>
    <t>Pune ascent Mall</t>
  </si>
  <si>
    <t>FLDHKC12742</t>
  </si>
  <si>
    <t>FLDHAK12776</t>
  </si>
  <si>
    <t xml:space="preserve"> T2Y-HSR Layout, Bangalore</t>
  </si>
  <si>
    <t>FLDHAK12793</t>
  </si>
  <si>
    <t>FLDHSD12805</t>
  </si>
  <si>
    <t>TWC0</t>
  </si>
  <si>
    <t>DH-TSAR-419-WB-TWC0</t>
  </si>
  <si>
    <t>FLDHAK12811</t>
  </si>
  <si>
    <t>FR3L</t>
  </si>
  <si>
    <t>Avantra - City Center, Mangalore (FR3L</t>
  </si>
  <si>
    <t>FLDHAK12813</t>
  </si>
  <si>
    <t>Shimoga Avantara</t>
  </si>
  <si>
    <t>Dehire - SCM Target</t>
  </si>
  <si>
    <t>SCDHAK12645</t>
  </si>
  <si>
    <t>Nalgonda SmartHub</t>
  </si>
  <si>
    <t>SCDHAK12646</t>
  </si>
  <si>
    <t>Kochi- SmartHub</t>
  </si>
  <si>
    <t>SCDHAK12649</t>
  </si>
  <si>
    <t>Ernakulam-VFDC</t>
  </si>
  <si>
    <t>SCDHAK12650</t>
  </si>
  <si>
    <t>Sankrail DC</t>
  </si>
  <si>
    <t>Virudhachalam</t>
  </si>
  <si>
    <t>JICERT12850</t>
  </si>
  <si>
    <t>Pre SDR Site</t>
  </si>
  <si>
    <t>Pre Budget Dehire Site</t>
  </si>
  <si>
    <t>Dehire Summary FY 2024-25</t>
  </si>
  <si>
    <t>NL53</t>
  </si>
  <si>
    <t>QCA0</t>
  </si>
  <si>
    <t>QGPT</t>
  </si>
  <si>
    <t>QEWD</t>
  </si>
  <si>
    <t>Q5XO</t>
  </si>
  <si>
    <t>QEVA</t>
  </si>
  <si>
    <t>SEVEBK12858</t>
  </si>
  <si>
    <t>Yousta Conversion</t>
  </si>
  <si>
    <t>Azorte Conversion</t>
  </si>
  <si>
    <t>Yousta (Yousta + Yousta Conversion)</t>
  </si>
  <si>
    <t>Azorte (Azorte + Azorte Conversion)</t>
  </si>
  <si>
    <t>Signature (Signature + Sig. Fresh Plus)</t>
  </si>
  <si>
    <t>Blushlace SIS (SIS in Smart + SIS in Smart Bazar)</t>
  </si>
  <si>
    <t>AOP / NON Phase</t>
  </si>
  <si>
    <t>Phase Wise Sites</t>
  </si>
  <si>
    <t>DIGSAS12889</t>
  </si>
  <si>
    <t>Vartur ( Gunjur ) - Opposite to CROMA - Bangalore</t>
  </si>
  <si>
    <t>Madhira</t>
  </si>
  <si>
    <t>Palladam</t>
  </si>
  <si>
    <t>Nilava Choudhury</t>
  </si>
  <si>
    <t>Sridhar Babu Gummadi</t>
  </si>
  <si>
    <t>Jeevan H G</t>
  </si>
  <si>
    <t>Vignesh Ravichandran</t>
  </si>
  <si>
    <t>Debdas Dutta</t>
  </si>
  <si>
    <t>Deepak Gothwal</t>
  </si>
  <si>
    <t>Shankar T</t>
  </si>
  <si>
    <t>Dileep Sp</t>
  </si>
  <si>
    <t>Vengatesh Prabhu Gopalan</t>
  </si>
  <si>
    <t>Subir Singh</t>
  </si>
  <si>
    <t>Tarjinder Singh</t>
  </si>
  <si>
    <t>Nirmal Kumar</t>
  </si>
  <si>
    <t>Vinay H V</t>
  </si>
  <si>
    <t>Rajesh Gavale</t>
  </si>
  <si>
    <t>Prashant Wankhede</t>
  </si>
  <si>
    <t>Jitendra Kr. Gupta</t>
  </si>
  <si>
    <t>Avinandan Kumar</t>
  </si>
  <si>
    <t>Rohin Chand</t>
  </si>
  <si>
    <t>Palanisamy Chelladurai</t>
  </si>
  <si>
    <t>Prakhar Pratap Singh</t>
  </si>
  <si>
    <t>Umesh Kumar Yadav</t>
  </si>
  <si>
    <t>Bokaro</t>
  </si>
  <si>
    <t>Balikuda</t>
  </si>
  <si>
    <t>PETRO-MDUPTI4</t>
  </si>
  <si>
    <t>COPUKC12917</t>
  </si>
  <si>
    <t>CP - 2 x 30 KL Consumer Pump,M/s LLYODS METAL &amp; ENERGY LIMTED,Gadchiroli, MH</t>
  </si>
  <si>
    <t>DH-SMPT-451-UP-U2FW</t>
  </si>
  <si>
    <t>DH-SMRT-451-TN-TUI1</t>
  </si>
  <si>
    <t>DH-SMPT-451-WB-U734</t>
  </si>
  <si>
    <t>DH-SMPT-451-KA-U189</t>
  </si>
  <si>
    <t>DH-SMPT-451-OR-U28Y</t>
  </si>
  <si>
    <t>DH-SMPT-451-TN-U1SY</t>
  </si>
  <si>
    <t>DH-SMPT-451-UP-U11F</t>
  </si>
  <si>
    <t>DH-SMPT-451-TN-U3BX</t>
  </si>
  <si>
    <t>TUI1</t>
  </si>
  <si>
    <t>U734</t>
  </si>
  <si>
    <t>U189</t>
  </si>
  <si>
    <t>U28Y</t>
  </si>
  <si>
    <t>U1SY</t>
  </si>
  <si>
    <t>U11F</t>
  </si>
  <si>
    <t>U3BX</t>
  </si>
  <si>
    <t>R218</t>
  </si>
  <si>
    <t>Q3JP</t>
  </si>
  <si>
    <t>Q1JG</t>
  </si>
  <si>
    <t>Q15P</t>
  </si>
  <si>
    <t>QCPG</t>
  </si>
  <si>
    <t>Q7HG</t>
  </si>
  <si>
    <t>Q8WS</t>
  </si>
  <si>
    <t>QCWK</t>
  </si>
  <si>
    <t>DIGCRT12949</t>
  </si>
  <si>
    <t>MG Road, Stadium Colony Safidon</t>
  </si>
  <si>
    <t>Tilbegampur-Transformer replacement at (7 Mini Depots ) with statutory approvals</t>
  </si>
  <si>
    <t>EPC Ready Previous FY Carry Forward</t>
  </si>
  <si>
    <t>EPC Ready Previous FY Carry Forward Total</t>
  </si>
  <si>
    <t>EPC Ready Previous FY 
Carry Forward</t>
  </si>
  <si>
    <t>Delivery Done</t>
  </si>
  <si>
    <t>GRAND TOTAL</t>
  </si>
  <si>
    <t>Trends Footwear to Facelift</t>
  </si>
  <si>
    <t>GAPERT12959</t>
  </si>
  <si>
    <t>BRS, Downtown Ludhiana</t>
  </si>
  <si>
    <t>Vizayanagaram</t>
  </si>
  <si>
    <t>Jabalpur</t>
  </si>
  <si>
    <t>T5EV</t>
  </si>
  <si>
    <t>QK8X</t>
  </si>
  <si>
    <t>TGAP9QK8X00</t>
  </si>
  <si>
    <t>T5YC</t>
  </si>
  <si>
    <t>CLOVDT5YC00</t>
  </si>
  <si>
    <t>T5TY</t>
  </si>
  <si>
    <t>QL5E</t>
  </si>
  <si>
    <t>RZIVDQL5E00</t>
  </si>
  <si>
    <t>T5YO</t>
  </si>
  <si>
    <t>QL9V</t>
  </si>
  <si>
    <t>RZIVHQL9V00</t>
  </si>
  <si>
    <t>T5TZ</t>
  </si>
  <si>
    <t>QL5F</t>
  </si>
  <si>
    <t>RZIVDQL5F00</t>
  </si>
  <si>
    <t>T5ZH</t>
  </si>
  <si>
    <t>QM0O</t>
  </si>
  <si>
    <t>RZIVDQM0O00</t>
  </si>
  <si>
    <t>Kolar</t>
  </si>
  <si>
    <t>Safidon</t>
  </si>
  <si>
    <t>Huzurnagar</t>
  </si>
  <si>
    <t>Dehire - Grocery</t>
  </si>
  <si>
    <t>HOTO STATUS</t>
  </si>
  <si>
    <t>Done</t>
  </si>
  <si>
    <t>Pending</t>
  </si>
  <si>
    <t>SCPCAK12994</t>
  </si>
  <si>
    <t>Guwahati Madanpur FFDC</t>
  </si>
  <si>
    <t>Ernakulam Aimury VFDC - PTL Setup</t>
  </si>
  <si>
    <t>TS Kolhapur Circle, Civil Hospital Rd</t>
  </si>
  <si>
    <t>TUO3</t>
  </si>
  <si>
    <t>CT-LUCKNOW-SAHARA GANJ</t>
  </si>
  <si>
    <t>UP-SM-LUK-093</t>
  </si>
  <si>
    <t>CT-NEW DELHI-ROHINI</t>
  </si>
  <si>
    <t>DH-CENT-419-DL-F1MH</t>
  </si>
  <si>
    <t>F1MH</t>
  </si>
  <si>
    <t>DE-SM-DEL-381/FG</t>
  </si>
  <si>
    <t>CT-MOHALI-NORTH COUNTRY MALL</t>
  </si>
  <si>
    <t>PB-SM-MOH-075/FG</t>
  </si>
  <si>
    <t>CT-NOIDA-GREAT INDIA PLACE</t>
  </si>
  <si>
    <t>DE-SM-DEL-904/FG</t>
  </si>
  <si>
    <t>Jind Safidon Gate</t>
  </si>
  <si>
    <t>TCG7</t>
  </si>
  <si>
    <t>Urban Square Mall</t>
  </si>
  <si>
    <t>T9XE</t>
  </si>
  <si>
    <t>Lake city Mall</t>
  </si>
  <si>
    <t>T32G</t>
  </si>
  <si>
    <t>TATF</t>
  </si>
  <si>
    <t>93 Avenue</t>
  </si>
  <si>
    <t>T86S</t>
  </si>
  <si>
    <t>Jalesar TST</t>
  </si>
  <si>
    <t>Jalesar</t>
  </si>
  <si>
    <t>TFR4</t>
  </si>
  <si>
    <t>UP-SM-JER-003</t>
  </si>
  <si>
    <t>Bina TST</t>
  </si>
  <si>
    <t>Bina</t>
  </si>
  <si>
    <t>TDU6</t>
  </si>
  <si>
    <t>TFF7</t>
  </si>
  <si>
    <t>GJ-SM-AHM-111-08</t>
  </si>
  <si>
    <t>Sagar</t>
  </si>
  <si>
    <t>Rajkot Vandana Heritage Gondal Road</t>
  </si>
  <si>
    <t>TPH8</t>
  </si>
  <si>
    <t>GJ-SM-RAJ-105</t>
  </si>
  <si>
    <t>Ahmedabad Scienc CT</t>
  </si>
  <si>
    <t>TO44</t>
  </si>
  <si>
    <t>GJ-SM-AHM-102</t>
  </si>
  <si>
    <t>Mumbai LittleWKhargh</t>
  </si>
  <si>
    <t>MU-SM-GMU-255</t>
  </si>
  <si>
    <t xml:space="preserve">VRK Khammam </t>
  </si>
  <si>
    <t>Udharband TST</t>
  </si>
  <si>
    <t>Udharband</t>
  </si>
  <si>
    <t>Trends, Vijaynagar, Bengaluru, KA</t>
  </si>
  <si>
    <t>FLDHAK13028</t>
  </si>
  <si>
    <t>FLDHSD13051</t>
  </si>
  <si>
    <t>FLDHAK13055</t>
  </si>
  <si>
    <t>FLDHKC13148</t>
  </si>
  <si>
    <t>FLDHKC13151</t>
  </si>
  <si>
    <t>FLDHKC13154</t>
  </si>
  <si>
    <t>FLDHKC13166</t>
  </si>
  <si>
    <t>FLDHKC13226</t>
  </si>
  <si>
    <t>FLDHKC13242</t>
  </si>
  <si>
    <t>FLDHKC13244</t>
  </si>
  <si>
    <t>FLDHKC13245</t>
  </si>
  <si>
    <t>FLDHKC13248</t>
  </si>
  <si>
    <t>FLDHKC13253</t>
  </si>
  <si>
    <t>FLDHKC13254</t>
  </si>
  <si>
    <t>FLDHKC13255</t>
  </si>
  <si>
    <t>FLDHKC13256</t>
  </si>
  <si>
    <t>FLDHBK13261</t>
  </si>
  <si>
    <t>Purushottam M</t>
  </si>
  <si>
    <t>CEDHSD13283</t>
  </si>
  <si>
    <t>TUX0</t>
  </si>
  <si>
    <t>Q3WN</t>
  </si>
  <si>
    <t>DH-CDIT-452-BH-TUX0</t>
  </si>
  <si>
    <t>SB Patna Sahib</t>
  </si>
  <si>
    <t>Nidagatta Bangalore VFDC - PTL Setup</t>
  </si>
  <si>
    <t>VADCAK13303</t>
  </si>
  <si>
    <t>Coimbatore VFDC - PTL Setup</t>
  </si>
  <si>
    <t>Rajahmundry</t>
  </si>
  <si>
    <t>TRD3AS13307</t>
  </si>
  <si>
    <t>TRENDS 2.O to 3.O Renovation - CMR, Vizag (Full Renovation)</t>
  </si>
  <si>
    <t>LEECAS13308</t>
  </si>
  <si>
    <t>Payless to Lee Cooper (F) - CMR, Vizag</t>
  </si>
  <si>
    <t>TRD3AS13310</t>
  </si>
  <si>
    <t>TRENDS 2.O to 3.O Renovation - Airport Byepass Road, Lakshmi Puram Cricle, New Indira Nagar, Tirupati</t>
  </si>
  <si>
    <t>YOCOBK13313</t>
  </si>
  <si>
    <t>TRENDS TO Yousta - Pandri, Raipur</t>
  </si>
  <si>
    <t>YOCOAS13321</t>
  </si>
  <si>
    <t>YOTHAS13322</t>
  </si>
  <si>
    <t>Channasandra, Whitefiled, Bangalore</t>
  </si>
  <si>
    <t>TRD3AS13323</t>
  </si>
  <si>
    <t>TRENDS 2.O to 3.O Renovation - Mantri Mall, Bangalore, KA</t>
  </si>
  <si>
    <t>TRD3AS13324</t>
  </si>
  <si>
    <t>TRENDS 2.O to 3.O Renovation - BSR Complex, Kammanahalli, Bangalore</t>
  </si>
  <si>
    <t>YOTHAS13328</t>
  </si>
  <si>
    <t>JP Nagar, Kothanur Main Road, Bangalore</t>
  </si>
  <si>
    <t>TRD3AS13330</t>
  </si>
  <si>
    <t>TRENDS 2.O to 3.O Renovation - Kowdiar, Trivandrum</t>
  </si>
  <si>
    <t>TRD3AS13331</t>
  </si>
  <si>
    <t>TRENDS 2.O to 3.O Renovation - K Mall, Kollam</t>
  </si>
  <si>
    <t>TRD3AS13332</t>
  </si>
  <si>
    <t>TRENDS 2.O to 3.O Renovation - Grand Mall, Thrissur</t>
  </si>
  <si>
    <t>LEECAS13333</t>
  </si>
  <si>
    <t>Payless to Lee Cooper - RP Mall, Kollam</t>
  </si>
  <si>
    <t>TRD3AS13340</t>
  </si>
  <si>
    <t>TRENDS 2.O to 3.O Renovation - Dolamundi, Cuttack</t>
  </si>
  <si>
    <t>9th Avenue, Kharar, Mohali</t>
  </si>
  <si>
    <t>YOTHRT13342</t>
  </si>
  <si>
    <t>Gangtok</t>
  </si>
  <si>
    <t>TRD3SD13345</t>
  </si>
  <si>
    <t>TRENDS 2.O to 3.O Renovation - Centrum, Hyderabad</t>
  </si>
  <si>
    <t>TRD3SD13346</t>
  </si>
  <si>
    <t>TRENDS 2.O to 3.O Renovation - JP Blaza, Maithry Nagar, Hyderabad</t>
  </si>
  <si>
    <t>CATWSD13347</t>
  </si>
  <si>
    <t>Payless to Catwalk - Sarath city, Hydebarad</t>
  </si>
  <si>
    <t>TRFTAS13353</t>
  </si>
  <si>
    <t>Trends footwear-Renovation - Vishaal De Mall, Madurai</t>
  </si>
  <si>
    <t>TRFTAS13354</t>
  </si>
  <si>
    <t>VR Mall Chennai</t>
  </si>
  <si>
    <t>TRFTAS13358</t>
  </si>
  <si>
    <t>Leecooper to Trends Footwear - Thillai Nagar, Trichy</t>
  </si>
  <si>
    <t>Trichi</t>
  </si>
  <si>
    <t>TRD3AS13359</t>
  </si>
  <si>
    <t>TRENDS 2.O to 3.O Renovation - Chrompet, Chennai</t>
  </si>
  <si>
    <t>TRD3AS13360</t>
  </si>
  <si>
    <t>TRENDS 2.O to 3.O Renovation - Vishaal Mall, Madurai</t>
  </si>
  <si>
    <t>TRD3AS13361</t>
  </si>
  <si>
    <t>TRENDS 2.O to 3.O Renovation - Ambattur, Chennai</t>
  </si>
  <si>
    <t>YOTHRT13366</t>
  </si>
  <si>
    <t>Awas Vikas, Kanpur</t>
  </si>
  <si>
    <t>TRD3SD13367</t>
  </si>
  <si>
    <t xml:space="preserve">TRENDS 2.O to 3.O Renovation - DCN Mall, Kolkata </t>
  </si>
  <si>
    <t>TRD3SD13368</t>
  </si>
  <si>
    <t>TRENDS 2.O to 3.O Renovation - Curzon Residency, Burdwan</t>
  </si>
  <si>
    <t>Burdwan</t>
  </si>
  <si>
    <t>TRD3SD13369</t>
  </si>
  <si>
    <t>Mahua Cinema, Garia, Kolkata</t>
  </si>
  <si>
    <t>TRD3SD13370</t>
  </si>
  <si>
    <t>TRENDS 2.O to 3.O Renovation - Avani, Kolkata</t>
  </si>
  <si>
    <t>TRD3BK13373</t>
  </si>
  <si>
    <t>Trends Renovation - Seawoods Grand central- Phase 1</t>
  </si>
  <si>
    <t>TRD3BK13374</t>
  </si>
  <si>
    <t>Trends Renovation - Viviana Mall thane- Phase 1</t>
  </si>
  <si>
    <t>TRD3BK13375</t>
  </si>
  <si>
    <t>Trends Renovation - Amanora Mall Pune- Phase 1</t>
  </si>
  <si>
    <t>TRD3BK13376</t>
  </si>
  <si>
    <t>Trends Renovation - Malad Infinity Mall- Phase 1</t>
  </si>
  <si>
    <t>LEECBK13377</t>
  </si>
  <si>
    <t>Payless to Lee Cooper 2.0 - DB Mall  , Bhopal</t>
  </si>
  <si>
    <t>Haridwar</t>
  </si>
  <si>
    <t>Marathwada</t>
  </si>
  <si>
    <t>West Maharashtra</t>
  </si>
  <si>
    <t>Vidarbha</t>
  </si>
  <si>
    <t>North Maharashtra</t>
  </si>
  <si>
    <t>Raniganj</t>
  </si>
  <si>
    <t>Yamunanagar</t>
  </si>
  <si>
    <t>Phagwara</t>
  </si>
  <si>
    <t>GRREAS13391</t>
  </si>
  <si>
    <t>GRREAS13392</t>
  </si>
  <si>
    <t>SS Mall, Proddutur</t>
  </si>
  <si>
    <t>Proddutur</t>
  </si>
  <si>
    <t>GRRESD13394</t>
  </si>
  <si>
    <t>Maroo Tower Ranchi</t>
  </si>
  <si>
    <t>Madikeri</t>
  </si>
  <si>
    <t>GRREAS13398</t>
  </si>
  <si>
    <t>College Square, Sahoo, Cuttack</t>
  </si>
  <si>
    <t>SMRTAS13400</t>
  </si>
  <si>
    <t>Dindugal Main road, Thanthonimalai, Karur</t>
  </si>
  <si>
    <t>GRREAS13401</t>
  </si>
  <si>
    <t>IYYAPANTHANGAL</t>
  </si>
  <si>
    <t>SMRTAS13402</t>
  </si>
  <si>
    <t>Pollachi</t>
  </si>
  <si>
    <t>SMRTSD13403</t>
  </si>
  <si>
    <t>Alipurduar</t>
  </si>
  <si>
    <t>Indra Puram</t>
  </si>
  <si>
    <t>Gaur</t>
  </si>
  <si>
    <t>Lajpat Nagar</t>
  </si>
  <si>
    <t>Hoshiarpur</t>
  </si>
  <si>
    <t>Pitampura-Kohat</t>
  </si>
  <si>
    <t>Vikaspuri</t>
  </si>
  <si>
    <t>Kashipur</t>
  </si>
  <si>
    <t>Rohini</t>
  </si>
  <si>
    <t>Nawanshahr</t>
  </si>
  <si>
    <t>Rampur</t>
  </si>
  <si>
    <t>Malviya Nagar</t>
  </si>
  <si>
    <t>Adoni</t>
  </si>
  <si>
    <t>Nalgonda</t>
  </si>
  <si>
    <t>Sankrail</t>
  </si>
  <si>
    <t>Senthil Muthhaiah</t>
  </si>
  <si>
    <t>Borivali</t>
  </si>
  <si>
    <t>CATWRT13417</t>
  </si>
  <si>
    <t>GAPERT13418</t>
  </si>
  <si>
    <t>Sardarpura Road, Jodhpur</t>
  </si>
  <si>
    <t>TRDSBK13422</t>
  </si>
  <si>
    <t>Prasang Party Plot, Opp. Mac Donald,
Sama savli Road, Vadodara</t>
  </si>
  <si>
    <t>FFNSBK13423</t>
  </si>
  <si>
    <t>Opp Anupam Garden, Near RKC, G.E. Road, Raipur (adjacent to upcoming Digital Store)</t>
  </si>
  <si>
    <t>QM0N</t>
  </si>
  <si>
    <t>RZIVDQM0N00</t>
  </si>
  <si>
    <t>Dombivali</t>
  </si>
  <si>
    <t>Vasai</t>
  </si>
  <si>
    <t>Airoli</t>
  </si>
  <si>
    <t>Kurla</t>
  </si>
  <si>
    <t>Kalyan</t>
  </si>
  <si>
    <t>Malad</t>
  </si>
  <si>
    <t>Thiruttani</t>
  </si>
  <si>
    <t>Palwal</t>
  </si>
  <si>
    <t>PB-SM-ADH-901</t>
  </si>
  <si>
    <t>NF71</t>
  </si>
  <si>
    <t>ND07</t>
  </si>
  <si>
    <t>Q0LI</t>
  </si>
  <si>
    <t>QZF4</t>
  </si>
  <si>
    <t>QYU5</t>
  </si>
  <si>
    <t>QORY</t>
  </si>
  <si>
    <t>QZ1T</t>
  </si>
  <si>
    <t>QXOE</t>
  </si>
  <si>
    <t>NAN0</t>
  </si>
  <si>
    <t>Q3QH</t>
  </si>
  <si>
    <t>Q2OL</t>
  </si>
  <si>
    <t>Peroorkkada</t>
  </si>
  <si>
    <t>Kalady</t>
  </si>
  <si>
    <t>Koyilandy</t>
  </si>
  <si>
    <t>T5ZG</t>
  </si>
  <si>
    <t>Vijayawada</t>
  </si>
  <si>
    <t>VADCAK13439</t>
  </si>
  <si>
    <t>VADCAK13440</t>
  </si>
  <si>
    <t>COPUKC13442</t>
  </si>
  <si>
    <t>Setup a petrol pump at RIL (Shyam Sel Group), Kharagpur site</t>
  </si>
  <si>
    <t>COPUKC13443</t>
  </si>
  <si>
    <t>PETRO-CP-UPCTR04</t>
  </si>
  <si>
    <t>CP-SAHIBABAD,UP</t>
  </si>
  <si>
    <t>COPUKC13444</t>
  </si>
  <si>
    <t>PETRO-CP-UPCTR08</t>
  </si>
  <si>
    <t>CP-SIDDHARTHNAGAR,UP</t>
  </si>
  <si>
    <t>COPUKC13445</t>
  </si>
  <si>
    <t>PETRO-CP-UPCTR01</t>
  </si>
  <si>
    <t>CP-ORAI,UP</t>
  </si>
  <si>
    <t>COPUKC13447</t>
  </si>
  <si>
    <t>PETRO-CP-UPCTR02</t>
  </si>
  <si>
    <t>CP-BANDA,UP</t>
  </si>
  <si>
    <t>TEAGKC13450</t>
  </si>
  <si>
    <t>Bhopal - Cement Concrete paving under pipeline manifold area at all 5 OTs.</t>
  </si>
  <si>
    <t>TEAGAK13452</t>
  </si>
  <si>
    <t>Chennai - Drivers Amenity Block to be constructed to provide basic facilities for drivers and cleaners.</t>
  </si>
  <si>
    <t>TEAGAK13453</t>
  </si>
  <si>
    <t>Chennai - Cement Concrete paving under pipeline manifold area at all 5 OTs.</t>
  </si>
  <si>
    <t>TEAGAK13454</t>
  </si>
  <si>
    <t>Chennai- Earthing grid additional 50mm strip provision at all 5 OTs in line with Earthing adequacy study recommendations.</t>
  </si>
  <si>
    <t>TEAGAK13456</t>
  </si>
  <si>
    <t xml:space="preserve">Haldia - Paving below DP Vessel area </t>
  </si>
  <si>
    <t>TEAGAK13458</t>
  </si>
  <si>
    <t>Haldia - Cement Concrete paving under pipeline manifold area at all 5 OTs.</t>
  </si>
  <si>
    <t>TEAGKC13462</t>
  </si>
  <si>
    <t>Kanpur- Earthing grid additional 50mm strip provision at all 5 OTs in line with Earthing adequacy study recommendations.</t>
  </si>
  <si>
    <t>TEAGKC13465</t>
  </si>
  <si>
    <t>Rewari - Cement Concrete paving under pipeline manifold area at all 5 OTs.</t>
  </si>
  <si>
    <t>Qgcu</t>
  </si>
  <si>
    <t>Srinagar</t>
  </si>
  <si>
    <t>Gopalganj</t>
  </si>
  <si>
    <t>Aligarh</t>
  </si>
  <si>
    <t>Aranthangi</t>
  </si>
  <si>
    <t>Iyyapanthangal</t>
  </si>
  <si>
    <t>Parbhani</t>
  </si>
  <si>
    <t>T1BZ</t>
  </si>
  <si>
    <t>QG7M</t>
  </si>
  <si>
    <t>CDITWQG7M00</t>
  </si>
  <si>
    <t>Chintamani</t>
  </si>
  <si>
    <t>TC0R</t>
  </si>
  <si>
    <t>QV0R</t>
  </si>
  <si>
    <t>CDITKQV0R00</t>
  </si>
  <si>
    <t>DI3KAS13468</t>
  </si>
  <si>
    <t>Kodambakkam, Chennai</t>
  </si>
  <si>
    <t>Chitradurga</t>
  </si>
  <si>
    <t>DIGSBK13473</t>
  </si>
  <si>
    <t>Barmera Complex Parbhani</t>
  </si>
  <si>
    <t>DIGSBK13475</t>
  </si>
  <si>
    <t>Kanchan Avenue, Palghar</t>
  </si>
  <si>
    <t>Harur</t>
  </si>
  <si>
    <t>1925</t>
  </si>
  <si>
    <t>APRIL 25 PLANNED</t>
  </si>
  <si>
    <t>APR 25</t>
  </si>
  <si>
    <t>TRD3SD13480</t>
  </si>
  <si>
    <t>TRENDS 2.O to 3.O Renovation - Habsiguda, Hyderabad (Full Renovation)</t>
  </si>
  <si>
    <t>TRD3AS13481</t>
  </si>
  <si>
    <t>TRENDS 2.O to 3.O Renovation - Kamla Nagar, Anantpur (Full Renovation)</t>
  </si>
  <si>
    <t>Bhilai</t>
  </si>
  <si>
    <t>TRD3AS13485</t>
  </si>
  <si>
    <t>TRENDS 2.O to 3.O Renovation - Bijapur (Full Renovation)</t>
  </si>
  <si>
    <t>Kochin</t>
  </si>
  <si>
    <t>TRD3SD13487</t>
  </si>
  <si>
    <t>TRENDS 2.O to 3.O Renovation - Z Tower Patia, Bhubaneswar (Full Renovation)</t>
  </si>
  <si>
    <t>TRD3SD13488</t>
  </si>
  <si>
    <t>TRENDS 2.O to 3.O Renovation - AS Rao Nagar, Hyderabad (Full Renovation)</t>
  </si>
  <si>
    <t>TRD3AS13489</t>
  </si>
  <si>
    <t>TRENDS 2.O to 3.O Renovation - Brookefield, Coimbatore (Full Renovation)</t>
  </si>
  <si>
    <t>TRD3AS13490</t>
  </si>
  <si>
    <t>TRENDS 2.O to 3.O Renovation - PMC, Chennai (Full Renovation)</t>
  </si>
  <si>
    <t>SMRTAS13492</t>
  </si>
  <si>
    <t>Chinnalampatti, Dindigul</t>
  </si>
  <si>
    <t>Nizamabad</t>
  </si>
  <si>
    <t xml:space="preserve"> Jaipur Road, Bikaner</t>
  </si>
  <si>
    <t>Saharanpur</t>
  </si>
  <si>
    <t>Korba</t>
  </si>
  <si>
    <t>Kurnool</t>
  </si>
  <si>
    <t>NIRMAL LIFESTYLE, MULUND</t>
  </si>
  <si>
    <t>Jayanti Cinema-GT Road</t>
  </si>
  <si>
    <t>UP Kanpur KIDWAI NAGAR</t>
  </si>
  <si>
    <t>Naharlagun</t>
  </si>
  <si>
    <t>NR Complex, Chandra Sekhar Reddy Property, Chennur</t>
  </si>
  <si>
    <t>Silchar</t>
  </si>
  <si>
    <t>Asansol</t>
  </si>
  <si>
    <t xml:space="preserve">SP UP Lck Janki Ext Bithauli CR </t>
  </si>
  <si>
    <t>Tiruppur Road, Kottampatti,  Pollachi</t>
  </si>
  <si>
    <t>Kiosk-Avanche 1, Hinjewadi</t>
  </si>
  <si>
    <t>Coimbatore PCS - Additional Work</t>
  </si>
  <si>
    <t>CBD Shahadra</t>
  </si>
  <si>
    <t>Akshay Prajapati</t>
  </si>
  <si>
    <t>Downtown, Block A, BRS Nagar, Ludhiana, Punjab</t>
  </si>
  <si>
    <t>Yousta - Refit</t>
  </si>
  <si>
    <t>TRD3SD13512</t>
  </si>
  <si>
    <t>RIL Mall, Ongole (Full Renovation)</t>
  </si>
  <si>
    <t>TRD3AS13515</t>
  </si>
  <si>
    <t xml:space="preserve">TRENDS 2.O to 3.O Renovation - VR Mall, Chennai </t>
  </si>
  <si>
    <t>TRD3SD13516</t>
  </si>
  <si>
    <t>TRENDS 2.O to 3.O Renovation - LIC Nehru, Kolkata (Full Renovation)</t>
  </si>
  <si>
    <t>TRD3SD13517</t>
  </si>
  <si>
    <t>TRENDS 2.O to 3.O Renovation - City Centre Mall, Siliguri</t>
  </si>
  <si>
    <t>TRD3SD13518</t>
  </si>
  <si>
    <t>TRENDS 2.O to 3.O Renovation - JN/ Junction Mall, Barasat, Kolkata (Full Renovation)</t>
  </si>
  <si>
    <t>YOTHSD13519</t>
  </si>
  <si>
    <t>Sodepur</t>
  </si>
  <si>
    <t>CATWSD13523</t>
  </si>
  <si>
    <t>TRD3SD13525</t>
  </si>
  <si>
    <t>TRENDS 2.O to 3.O Renovation - L&amp;T Mall, Punjagutta, Hyderabad (Full Renovation)</t>
  </si>
  <si>
    <t>TRD3SD13526</t>
  </si>
  <si>
    <t>TRENDS 2.O to 3.O Renovation - Ambition Sapphire, Bihar, Patna (Full Renovation)</t>
  </si>
  <si>
    <t>TRD3AS13527</t>
  </si>
  <si>
    <t>TRENDS 2.O to 3.O Renovation - Padmavathi, Bijapur (Full Renovation)</t>
  </si>
  <si>
    <t>YOTHSD13530</t>
  </si>
  <si>
    <t>TRD3SD13533</t>
  </si>
  <si>
    <t>TRENDS 2.O to 3.O Renovation - Kankarbagh, Patna (Full Renovation)</t>
  </si>
  <si>
    <t>YOTHRT13534</t>
  </si>
  <si>
    <t>Prominent mall, Lucknow</t>
  </si>
  <si>
    <t>TRD3AS13535</t>
  </si>
  <si>
    <t>TRENDS 2.O to 3.O Renovation - RIL Mall, Salem (Full Renovation)</t>
  </si>
  <si>
    <t>TRD3AS13536</t>
  </si>
  <si>
    <t>TRENDS 2.O to 3.O Renovation - O Mall (Full Renovation)</t>
  </si>
  <si>
    <t>TRD3AS13537</t>
  </si>
  <si>
    <t>TRENDS 2.O to 3.O Renovation - Kankpur Road, Bangalore (Full Renovation)</t>
  </si>
  <si>
    <t>Dead Rent Status</t>
  </si>
  <si>
    <t>Dead Rent Bucket</t>
  </si>
  <si>
    <t>Dead Rent Days</t>
  </si>
  <si>
    <t>RFP</t>
  </si>
  <si>
    <t>Rent Start Date</t>
  </si>
  <si>
    <t>WIP Dead Rent Summary (NSO)</t>
  </si>
  <si>
    <t>Jio Centre - Zion Building Kharghar</t>
  </si>
  <si>
    <t>Amta VFDC - Additional Work</t>
  </si>
  <si>
    <t>Amta</t>
  </si>
  <si>
    <t>VADCSD13545</t>
  </si>
  <si>
    <t>Delhi - NCR</t>
  </si>
  <si>
    <t>GRDHAK13550</t>
  </si>
  <si>
    <t>Bapulapadu</t>
  </si>
  <si>
    <t>CEDHKC13554</t>
  </si>
  <si>
    <t>TR66</t>
  </si>
  <si>
    <t>NXM6</t>
  </si>
  <si>
    <t>DH-CDIT-452-MH-TR66</t>
  </si>
  <si>
    <t>Runwal Anthurium, Mulund</t>
  </si>
  <si>
    <t>CEDHKC13555</t>
  </si>
  <si>
    <t>8740</t>
  </si>
  <si>
    <t>NEK9</t>
  </si>
  <si>
    <t>DH-CDIT-452-MH-8740</t>
  </si>
  <si>
    <t>Gulmohar Plaza, Virar, Mumbai</t>
  </si>
  <si>
    <t>CEDHAK13557</t>
  </si>
  <si>
    <t>TSD9</t>
  </si>
  <si>
    <t>Q3KJ</t>
  </si>
  <si>
    <t>DH-CDIT-452-TN-TSD9</t>
  </si>
  <si>
    <t>SB Express Avenue Mall, Chennai</t>
  </si>
  <si>
    <t>DIRFAS13559</t>
  </si>
  <si>
    <t>Vishal Mall, Madurai</t>
  </si>
  <si>
    <t>Shillong</t>
  </si>
  <si>
    <t>TEAGAK13568</t>
  </si>
  <si>
    <t xml:space="preserve">Haldia - Wind Girder &amp; MVWSS Replacement - Haldia - Tk 1A, 1B , 7A &amp; 7B </t>
  </si>
  <si>
    <t>TC3I</t>
  </si>
  <si>
    <t>QV3T</t>
  </si>
  <si>
    <t>CDITSQV3T00</t>
  </si>
  <si>
    <t>T8XH</t>
  </si>
  <si>
    <t>QT7R</t>
  </si>
  <si>
    <t>CDITMQT7R00</t>
  </si>
  <si>
    <t>SDR in Process</t>
  </si>
  <si>
    <t>COPUKC13576</t>
  </si>
  <si>
    <t>CP - JSPL Gare IV/6(Mines) _ CG</t>
  </si>
  <si>
    <t>AOP
FY 2025-26</t>
  </si>
  <si>
    <t>MARCH 25 BACKLOG BTG</t>
  </si>
  <si>
    <t>MAY 25 PLANNED</t>
  </si>
  <si>
    <t>JUNE 25 PLANNED</t>
  </si>
  <si>
    <t>JULY 25 PLANNED</t>
  </si>
  <si>
    <t>AUGUST 25 PLANNED</t>
  </si>
  <si>
    <t>SEPTEMBER 25 PLANNED</t>
  </si>
  <si>
    <t>OCTOBER 25 PLANNED</t>
  </si>
  <si>
    <t>NOVEMBER 25 PLANNED</t>
  </si>
  <si>
    <t>DECEMBER 25 PLANNED</t>
  </si>
  <si>
    <t>JANUARY 26 PLANNED</t>
  </si>
  <si>
    <t>FEBRUARY 26 PLANNED</t>
  </si>
  <si>
    <t>MARCH 26 PLANNED</t>
  </si>
  <si>
    <t>FY 25-26</t>
  </si>
  <si>
    <t>Centro Footwear (V Retail) - Dehire</t>
  </si>
  <si>
    <t>Nagaon</t>
  </si>
  <si>
    <t>March 25 Carry Forward</t>
  </si>
  <si>
    <t>MAY 25</t>
  </si>
  <si>
    <t>APR 25 Planned</t>
  </si>
  <si>
    <t>APR 25 Actual</t>
  </si>
  <si>
    <t>SCWHKC10992</t>
  </si>
  <si>
    <t>Koka - Kulana - Hamleys - RBL</t>
  </si>
  <si>
    <t>Jhajjar</t>
  </si>
  <si>
    <t>TEAGKC13668</t>
  </si>
  <si>
    <t xml:space="preserve">Kanpur - New MOC- Paving below Manifold Kanpur </t>
  </si>
  <si>
    <t>Q4VD</t>
  </si>
  <si>
    <t>RSBZQQ4VD03</t>
  </si>
  <si>
    <t>APRIL 25</t>
  </si>
  <si>
    <t>EPC Ready Total</t>
  </si>
  <si>
    <t>QW4M</t>
  </si>
  <si>
    <t>7-Eleven - Dehire</t>
  </si>
  <si>
    <t>Jio Store (SSST)</t>
  </si>
  <si>
    <t>Resque ( COCO + COFO+FOFO)</t>
  </si>
  <si>
    <t>Digital in Smart Bazar</t>
  </si>
  <si>
    <t>Digital Lab</t>
  </si>
  <si>
    <t>ResQ Training Lab</t>
  </si>
  <si>
    <t>Training Centre</t>
  </si>
  <si>
    <t>MINI DX</t>
  </si>
  <si>
    <t>Payless</t>
  </si>
  <si>
    <t>Trends in Smart Bazar</t>
  </si>
  <si>
    <t>Brand Factory to Fashion Factory</t>
  </si>
  <si>
    <t>Central to Centro</t>
  </si>
  <si>
    <t xml:space="preserve">Small Store/Easyday to Footwear </t>
  </si>
  <si>
    <t>Small Store/Easyday to Man</t>
  </si>
  <si>
    <t>Small Store/Easyday to Woman</t>
  </si>
  <si>
    <t>FBB to Saree</t>
  </si>
  <si>
    <t>FBB to Trends</t>
  </si>
  <si>
    <t>FBB to Fashion Factory</t>
  </si>
  <si>
    <t>FBB to Portico</t>
  </si>
  <si>
    <t>FBB TO Footwear</t>
  </si>
  <si>
    <t>FBB TO Woman</t>
  </si>
  <si>
    <t>Catwalk SIS</t>
  </si>
  <si>
    <t>FBB TO Junior</t>
  </si>
  <si>
    <t>Trends to Yousta</t>
  </si>
  <si>
    <t>FBB to Yousta</t>
  </si>
  <si>
    <t>Azorte in Smart Bazar</t>
  </si>
  <si>
    <t>Fashion World</t>
  </si>
  <si>
    <t>Cover Story SIS</t>
  </si>
  <si>
    <t>Ancestry SIS</t>
  </si>
  <si>
    <t>Portico SIS</t>
  </si>
  <si>
    <t>GAP SIS</t>
  </si>
  <si>
    <t>GAP in Centro</t>
  </si>
  <si>
    <t>GAP in Smart Bazar</t>
  </si>
  <si>
    <t>GAP_Azorte SIS</t>
  </si>
  <si>
    <t>GAP_Mens SIS</t>
  </si>
  <si>
    <t>GAP KIDS SIS</t>
  </si>
  <si>
    <t>GAP WOMAN SIS</t>
  </si>
  <si>
    <t>Azorte SIS</t>
  </si>
  <si>
    <t>Johnplayer SIS</t>
  </si>
  <si>
    <t>Payless SIS</t>
  </si>
  <si>
    <t>Lee Cooper SIS</t>
  </si>
  <si>
    <t>Fashion Factory NEW Design</t>
  </si>
  <si>
    <t>Centro New Design</t>
  </si>
  <si>
    <t>Centro FAÇADE Refurbishment</t>
  </si>
  <si>
    <t>VRK Silks</t>
  </si>
  <si>
    <t>New Independent Ivory Mall Centro</t>
  </si>
  <si>
    <t>Kalanikethan New Design</t>
  </si>
  <si>
    <t>Kalanikethan Chennai -Old Design</t>
  </si>
  <si>
    <t>Centro - Refit</t>
  </si>
  <si>
    <t>Avantara Façade Replacement Works</t>
  </si>
  <si>
    <t>Kids Business</t>
  </si>
  <si>
    <t>Trends Plus</t>
  </si>
  <si>
    <t>Wholesale Store</t>
  </si>
  <si>
    <t>B2B2C</t>
  </si>
  <si>
    <t>Jewels SIS</t>
  </si>
  <si>
    <t>Jewels Flagship</t>
  </si>
  <si>
    <t>New Jewels 3K</t>
  </si>
  <si>
    <t>Jewels - LFS</t>
  </si>
  <si>
    <t>Zivame in Smart Bazar</t>
  </si>
  <si>
    <t>Rise Hub (Swadesh)</t>
  </si>
  <si>
    <t>Urban ladder in Smart Bazar</t>
  </si>
  <si>
    <t>Beauty in Smart Bazar</t>
  </si>
  <si>
    <t>Interior and Kitchen Fitouts</t>
  </si>
  <si>
    <t>Furniture - SIS - SimplyWud</t>
  </si>
  <si>
    <t>Beauty &amp; Cosmetic EBO</t>
  </si>
  <si>
    <t>Beauty &amp; Cosmetic SIS</t>
  </si>
  <si>
    <t>Brands India</t>
  </si>
  <si>
    <t>Brands UK</t>
  </si>
  <si>
    <t>Misc - Refit</t>
  </si>
  <si>
    <t>Smart Bazar</t>
  </si>
  <si>
    <t>JAISURYA</t>
  </si>
  <si>
    <t xml:space="preserve">SKDS - Value Format </t>
  </si>
  <si>
    <t>Signature Conversion</t>
  </si>
  <si>
    <t xml:space="preserve">Smart point Conversion </t>
  </si>
  <si>
    <t>Small Store/Easyday to Smart  Point</t>
  </si>
  <si>
    <t>Small Store/Easyday to Signature Fresh</t>
  </si>
  <si>
    <t>CNC to Smart Conversion</t>
  </si>
  <si>
    <t>Fresh food in Smart Bazar</t>
  </si>
  <si>
    <t>Sweet in Smart Bazar</t>
  </si>
  <si>
    <t>SIS in Smart Bazar</t>
  </si>
  <si>
    <t>FBB to Signature</t>
  </si>
  <si>
    <t>FBB to Smart Point</t>
  </si>
  <si>
    <t>FMCG Manufacturing</t>
  </si>
  <si>
    <t>Smart Bazar NSO</t>
  </si>
  <si>
    <t>Grocery Bismi - Refit</t>
  </si>
  <si>
    <t>Smart 3.O</t>
  </si>
  <si>
    <t>Mall Food courts</t>
  </si>
  <si>
    <t>BWS IN SMART</t>
  </si>
  <si>
    <t>Smart Bazar Apparel - Refit</t>
  </si>
  <si>
    <t>Autonomous Store @ Experience Center</t>
  </si>
  <si>
    <t>New  Whole sale store Format</t>
  </si>
  <si>
    <t>BB to Smart</t>
  </si>
  <si>
    <t>Green Field Malls with Seamless Stores 
With Format Allocation</t>
  </si>
  <si>
    <t>Misc Toilet Works @ SBZ</t>
  </si>
  <si>
    <t>Smart Point to Bismi</t>
  </si>
  <si>
    <t>Lift</t>
  </si>
  <si>
    <t>Blushlace</t>
  </si>
  <si>
    <t>Blushlace in Trends</t>
  </si>
  <si>
    <t>Brand Stores to Blushlace</t>
  </si>
  <si>
    <t>Smart Point Pharma</t>
  </si>
  <si>
    <t>HN OP Pharmacy</t>
  </si>
  <si>
    <t>HN IP Pharmacy</t>
  </si>
  <si>
    <t>Seven Hills</t>
  </si>
  <si>
    <t>Pharma SIS</t>
  </si>
  <si>
    <t>Pharma-Partition Modi. Work (Refit)</t>
  </si>
  <si>
    <t>Pharma SKDS - Refit</t>
  </si>
  <si>
    <t>HoReCa</t>
  </si>
  <si>
    <t>Milkbasket in SmartNET</t>
  </si>
  <si>
    <t>Staple HUB</t>
  </si>
  <si>
    <t>CNC to Metro</t>
  </si>
  <si>
    <t>Centro to Metro</t>
  </si>
  <si>
    <t>CNC</t>
  </si>
  <si>
    <t>Transport HUB- F&amp;L</t>
  </si>
  <si>
    <t>NDC</t>
  </si>
  <si>
    <t>Food DC</t>
  </si>
  <si>
    <t>Market Place</t>
  </si>
  <si>
    <t>WH Property</t>
  </si>
  <si>
    <t>3P- Market Place</t>
  </si>
  <si>
    <t>Ecom</t>
  </si>
  <si>
    <t>MSR</t>
  </si>
  <si>
    <t>Packhouse</t>
  </si>
  <si>
    <t>Grocery Bismi DC</t>
  </si>
  <si>
    <t>H. New Energy Business</t>
  </si>
  <si>
    <t>New Energy Business</t>
  </si>
  <si>
    <t>EV Battery Swapping</t>
  </si>
  <si>
    <t>Other Petro Projects</t>
  </si>
  <si>
    <t>AFS Aug</t>
  </si>
  <si>
    <t>AFS New</t>
  </si>
  <si>
    <t>ALDS</t>
  </si>
  <si>
    <t>Driveway</t>
  </si>
  <si>
    <t>Highmast</t>
  </si>
  <si>
    <t>MDU</t>
  </si>
  <si>
    <t>NH Affected</t>
  </si>
  <si>
    <t>NRO</t>
  </si>
  <si>
    <t>PFC</t>
  </si>
  <si>
    <t>R&amp;H-Canopy</t>
  </si>
  <si>
    <t>R&amp;H-Driveway</t>
  </si>
  <si>
    <t>RO Augmentation</t>
  </si>
  <si>
    <t>QwikMart</t>
  </si>
  <si>
    <t>Railway Consumer Depot</t>
  </si>
  <si>
    <t>RO ReCommissioning</t>
  </si>
  <si>
    <t>Jio Mart - Kirana</t>
  </si>
  <si>
    <t>Jio Point</t>
  </si>
  <si>
    <t>Zivame Office</t>
  </si>
  <si>
    <t>Cover Story Office</t>
  </si>
  <si>
    <t>Office Areas in Malls</t>
  </si>
  <si>
    <t>Office at IBC (TDSC+Office+Cafeteria+Design Studio)</t>
  </si>
  <si>
    <t>Q2Y9</t>
  </si>
  <si>
    <t>TSARTQ2Y901</t>
  </si>
  <si>
    <t>Avantra Refit - Marina Mall, Chennai</t>
  </si>
  <si>
    <t>Sujeet Kumar</t>
  </si>
  <si>
    <t>TEAGAK13678</t>
  </si>
  <si>
    <t xml:space="preserve">Chennai - Schematic for Tank 6A &amp; 6B - Recirculation Line </t>
  </si>
  <si>
    <t>Umesh Yadav</t>
  </si>
  <si>
    <t>TRD3AS13684</t>
  </si>
  <si>
    <t>Lakshmipuran, Guntur (Full Renovation)</t>
  </si>
  <si>
    <t>TRD3AS13685</t>
  </si>
  <si>
    <t>Bhudhawarpet , Kurnool (Full Renovation)</t>
  </si>
  <si>
    <t>TRD3AS13686</t>
  </si>
  <si>
    <t>Central Plaza, Eluru (Full Renovation)</t>
  </si>
  <si>
    <t>Eluru</t>
  </si>
  <si>
    <t>TRD3AS13688</t>
  </si>
  <si>
    <t>Kakatiya Nagar, Reddy Nagar, Narasaraopeta (Full Renovation)</t>
  </si>
  <si>
    <t>TRD3SD13689</t>
  </si>
  <si>
    <t>UB Tower, Muzaffarpur (Full Renovation)</t>
  </si>
  <si>
    <t>TRD3AS13694</t>
  </si>
  <si>
    <t>TRENDS 2.O to 3.O Renovation - Deviprasad Central, Tumkur (Full Renovation)</t>
  </si>
  <si>
    <t>TRD3SD13701</t>
  </si>
  <si>
    <t>TRENDS 2.O to 3.O Renovation - Forum Mall, Kukatpally, Hyderabad (Full Renovation)</t>
  </si>
  <si>
    <t>TRD3AS13704</t>
  </si>
  <si>
    <t>TRENDS 2.O to 3.O Renovation - Bypass Road, Ponmeni, Madurai (Full Renovation)</t>
  </si>
  <si>
    <t>TRD3AS13705</t>
  </si>
  <si>
    <t>TRENDS 2.O to 3.O Renovation - PLA Complex, Karur (Full Renovation)</t>
  </si>
  <si>
    <t>TRD3AS13706</t>
  </si>
  <si>
    <t>TRENDS 2.O to 3.O Renovation - Providence Mall, Pondichery (Full Renovation)</t>
  </si>
  <si>
    <t>Pondichery</t>
  </si>
  <si>
    <t>TRD3AS13707</t>
  </si>
  <si>
    <t>TRENDS 2.O to 3.O Renovation - Thillai Nagar, Trichy</t>
  </si>
  <si>
    <t>PRM Centre Point Mall, Malda</t>
  </si>
  <si>
    <t>TRD3SD13712</t>
  </si>
  <si>
    <t>TRENDS 2.O to 3.O Renovation - Chandra Kamala Apartment, Khudiram Bose Road, Midnapore (Full Renovation)</t>
  </si>
  <si>
    <t>Midnapore</t>
  </si>
  <si>
    <t>TRD3SD13713</t>
  </si>
  <si>
    <t>TRENDS 2.O to 3.O Renovation  - Star City, Guwahati, Assam (Full Renovation)</t>
  </si>
  <si>
    <t>Urban Ladder SIS</t>
  </si>
  <si>
    <t>SNDCKC13716</t>
  </si>
  <si>
    <t>Vantara Jamnagar</t>
  </si>
  <si>
    <t>Rajpura</t>
  </si>
  <si>
    <t>SPCSKC13721</t>
  </si>
  <si>
    <t>Rai</t>
  </si>
  <si>
    <t>SCPCAK13726</t>
  </si>
  <si>
    <t>Kolkata (Meri Chai) FFDC</t>
  </si>
  <si>
    <t>Dwarka</t>
  </si>
  <si>
    <t>MAREKC13731</t>
  </si>
  <si>
    <t>RM VIKASPURI</t>
  </si>
  <si>
    <t>VADCAK13739</t>
  </si>
  <si>
    <t>Bengaluru Dasanpura - PTL Setup</t>
  </si>
  <si>
    <t>APEX ID</t>
  </si>
  <si>
    <t>Subhash Chaudhari</t>
  </si>
  <si>
    <t>Narnaul</t>
  </si>
  <si>
    <t>Janarthanan Ekambaram</t>
  </si>
  <si>
    <t>QERK</t>
  </si>
  <si>
    <t>CPC1HQERK06</t>
  </si>
  <si>
    <t>MARKAK13752</t>
  </si>
  <si>
    <t>Market Place Co-Located with Chennai B100 Digital DC</t>
  </si>
  <si>
    <t>Bobbili</t>
  </si>
  <si>
    <t>Chhatarpur</t>
  </si>
  <si>
    <t>Motihari</t>
  </si>
  <si>
    <t>Kundapura</t>
  </si>
  <si>
    <t>Thanjavur</t>
  </si>
  <si>
    <t>TRD3AS13779</t>
  </si>
  <si>
    <t>Jorhat</t>
  </si>
  <si>
    <t>YOTHAS13782</t>
  </si>
  <si>
    <t>Sulthan bathery PO,Wayanad , 673592</t>
  </si>
  <si>
    <t>TRD3BK13791</t>
  </si>
  <si>
    <t>Trends Renovation - Malad Inorbit Mall- Phase1</t>
  </si>
  <si>
    <t>TRD3BK13792</t>
  </si>
  <si>
    <t>Trends 3.0 Renovation - Nasik CityCentre Mal- Phase 1</t>
  </si>
  <si>
    <t>TRD3BK13793</t>
  </si>
  <si>
    <t>Trends 3.0 Renovation - Amanora Mall, Pune</t>
  </si>
  <si>
    <t>FORFBK13794</t>
  </si>
  <si>
    <t>City center Mega city Raipur</t>
  </si>
  <si>
    <t>FORFBK13795</t>
  </si>
  <si>
    <t>Phoenix Market City (PMC), Pune</t>
  </si>
  <si>
    <t>FORFBK13796</t>
  </si>
  <si>
    <t>Maxus Mall Bhayander</t>
  </si>
  <si>
    <t>FORFBK13797</t>
  </si>
  <si>
    <t>Infinity Mall Malad</t>
  </si>
  <si>
    <t>FORFRT13798</t>
  </si>
  <si>
    <t>Mega Mall Indore</t>
  </si>
  <si>
    <t>TRD3BK13799</t>
  </si>
  <si>
    <t>QF5Z</t>
  </si>
  <si>
    <t>DCDCWQF5Z02</t>
  </si>
  <si>
    <t>TEAGKC13803</t>
  </si>
  <si>
    <t>Rewari - Implementing Rainwater Harvesting</t>
  </si>
  <si>
    <t>APRIL 25 BACKLOG BTG</t>
  </si>
  <si>
    <t>Q5EV</t>
  </si>
  <si>
    <t>Dnyaneshwar Patil</t>
  </si>
  <si>
    <t>SEVEBK13812</t>
  </si>
  <si>
    <t>Kiosk 247 Embassy, Vikhroli, Mumbai-1</t>
  </si>
  <si>
    <t>SEVEBK13813</t>
  </si>
  <si>
    <t>TEAGKC13816</t>
  </si>
  <si>
    <t>Kanpur - Implementing Rainwater Harvesting</t>
  </si>
  <si>
    <t>D</t>
  </si>
  <si>
    <t>T1UO</t>
  </si>
  <si>
    <t>FRAU</t>
  </si>
  <si>
    <t>S0IS</t>
  </si>
  <si>
    <t>CPC1VQ4KF00</t>
  </si>
  <si>
    <t>Ed-A-Mamma EBO</t>
  </si>
  <si>
    <t>Q4KF</t>
  </si>
  <si>
    <t>Grocery - Refurbishment</t>
  </si>
  <si>
    <t>Biplab Hota</t>
  </si>
  <si>
    <t>Sachin Patil</t>
  </si>
  <si>
    <t>Shabarish Narayan</t>
  </si>
  <si>
    <t>Shukdev Dey</t>
  </si>
  <si>
    <t>Haresh Patil</t>
  </si>
  <si>
    <t>Yogesh Kapoor</t>
  </si>
  <si>
    <t>Raigarh</t>
  </si>
  <si>
    <t>QVAG</t>
  </si>
  <si>
    <t>TFITWQVAG00</t>
  </si>
  <si>
    <t>SCPCAK13826</t>
  </si>
  <si>
    <t>Cold Room at FFDC Bhubaneshwar</t>
  </si>
  <si>
    <t>DIDCAK13827</t>
  </si>
  <si>
    <t>DIDCAK13828</t>
  </si>
  <si>
    <t>DIDCAK13829</t>
  </si>
  <si>
    <t>Mayurdhwaj sinh</t>
  </si>
  <si>
    <t>Narasaraopeta</t>
  </si>
  <si>
    <t>GAPERT13831</t>
  </si>
  <si>
    <t>CATWRT13832</t>
  </si>
  <si>
    <t>VR MALL MOHALI</t>
  </si>
  <si>
    <t>TRD3RT13833</t>
  </si>
  <si>
    <t>Trends 3.0 Renovation - Rajouri Garden</t>
  </si>
  <si>
    <t>GAPERT13834</t>
  </si>
  <si>
    <t>GAP Adult - Felix Plaza Mall, NH 48, Gurgaon</t>
  </si>
  <si>
    <t>GAPERT13835</t>
  </si>
  <si>
    <t>GAP Kids - Felix Plaza Mall, NH 48, Gurgaon</t>
  </si>
  <si>
    <t>TRFTRT13837</t>
  </si>
  <si>
    <t>GAPERT13838</t>
  </si>
  <si>
    <t>HLP Galleria</t>
  </si>
  <si>
    <t>TRD3RT13839</t>
  </si>
  <si>
    <t>Trends Renovation 2.0 to 3.0 - Z square Mall Kanpur</t>
  </si>
  <si>
    <t>TRD3RT13840</t>
  </si>
  <si>
    <t xml:space="preserve">Trends Renovation 2.0 to 3.0 - SP marg Allahabad </t>
  </si>
  <si>
    <t>Allahabad</t>
  </si>
  <si>
    <t>FORFBK13842</t>
  </si>
  <si>
    <t>Footwear Renovation - DB Mall  , Bhopal</t>
  </si>
  <si>
    <t>LEECBK13843</t>
  </si>
  <si>
    <t>TRMNSD13844</t>
  </si>
  <si>
    <t>TRFTRT13846</t>
  </si>
  <si>
    <t>Adj Yes Bank, Kutchehry Road, Raebareilly</t>
  </si>
  <si>
    <t>Oct 25 Planned</t>
  </si>
  <si>
    <t>Oct 25 Actual</t>
  </si>
  <si>
    <t>TOTAL Oct 25 Actual</t>
  </si>
  <si>
    <t>OCT 25</t>
  </si>
  <si>
    <t>MIAGAK13851</t>
  </si>
  <si>
    <t>Huzurnagagr Mini Depo - Phase I works</t>
  </si>
  <si>
    <t>MAY 25 BACKLOG BTG</t>
  </si>
  <si>
    <t>JUNE 25</t>
  </si>
  <si>
    <t>T9GG</t>
  </si>
  <si>
    <t>T81Q</t>
  </si>
  <si>
    <t>QNFD</t>
  </si>
  <si>
    <t>SMRTVQNFD00</t>
  </si>
  <si>
    <t>S0GI</t>
  </si>
  <si>
    <t>SCPCAK13853</t>
  </si>
  <si>
    <t>Cold Room at FFDC Chennai</t>
  </si>
  <si>
    <t>Westonsudhakar Veerla</t>
  </si>
  <si>
    <t>GRBSAS13865</t>
  </si>
  <si>
    <t>Emirates Mall ,Near Govt Hospital,Vadakara Road,NadapuramP O ,Kozhikode  673504</t>
  </si>
  <si>
    <t>SMRTSD13867</t>
  </si>
  <si>
    <t>Smart Sodepur W.B Rathindra Cinema Hall Option</t>
  </si>
  <si>
    <t>SMRTSD13868</t>
  </si>
  <si>
    <t>Puna Hida, Ziro, Arunachal Pradesh</t>
  </si>
  <si>
    <t>SMRTAS13872</t>
  </si>
  <si>
    <t>Rangikatte, Bhatkal</t>
  </si>
  <si>
    <t>SMRTAS13875</t>
  </si>
  <si>
    <t>SMART, NEAR STATION SQUARE, BERHAMPUR, ODISHA</t>
  </si>
  <si>
    <t>SMRTAS13876</t>
  </si>
  <si>
    <t>Janta City Center, Berhampur</t>
  </si>
  <si>
    <t>SCPCAK13877</t>
  </si>
  <si>
    <t>Vazhakulam, Aluva-FFDC additional Scope</t>
  </si>
  <si>
    <t>MARKAK13878</t>
  </si>
  <si>
    <t>Marketplace at Bangalore Neelamangala Metro DC</t>
  </si>
  <si>
    <t>Janarthanan</t>
  </si>
  <si>
    <t>Kiosk BITS- Kalyan 6&amp;7</t>
  </si>
  <si>
    <t>SCPCAK13885</t>
  </si>
  <si>
    <t>Cold Room at FFDC Neelmangala</t>
  </si>
  <si>
    <t>CP - BPSP - Hindustan Construction Company Ltd, Karjat, Raigad</t>
  </si>
  <si>
    <t>Karjat</t>
  </si>
  <si>
    <t>(Multiple Items)</t>
  </si>
  <si>
    <t>COPUKC13923</t>
  </si>
  <si>
    <t>Kharghar</t>
  </si>
  <si>
    <t>Dindigul</t>
  </si>
  <si>
    <t>Ziro</t>
  </si>
  <si>
    <t>Bhaktal</t>
  </si>
  <si>
    <t>NOV 25</t>
  </si>
  <si>
    <t>NOV 25 Planned</t>
  </si>
  <si>
    <t>NOV 25 Actual</t>
  </si>
  <si>
    <t>TOTAL NOV 25 Actual</t>
  </si>
  <si>
    <t>Murali Theatre, KADAPA</t>
  </si>
  <si>
    <t>Dharmanagar, Tripura</t>
  </si>
  <si>
    <t>Tripura</t>
  </si>
  <si>
    <t>Smart Zoo Road - Existing V Mart Option</t>
  </si>
  <si>
    <t>SASARAM</t>
  </si>
  <si>
    <t>Sasaram</t>
  </si>
  <si>
    <t>Smart @ Kattappana</t>
  </si>
  <si>
    <t>Smart @ Venjarammoodu (Additional Network), Trivandrum</t>
  </si>
  <si>
    <t>Sankari Main Road</t>
  </si>
  <si>
    <t>Tiruchengode</t>
  </si>
  <si>
    <t>Smart Periyakulam</t>
  </si>
  <si>
    <t>Periyakulam</t>
  </si>
  <si>
    <t>Kondappanayakkanpatti</t>
  </si>
  <si>
    <t>SMRTAS13926</t>
  </si>
  <si>
    <t>SMRTSD13927</t>
  </si>
  <si>
    <t>SMRTSD13928</t>
  </si>
  <si>
    <t>SMRTSD13929</t>
  </si>
  <si>
    <t>SMRTAS13930</t>
  </si>
  <si>
    <t>SMRTAS13931</t>
  </si>
  <si>
    <t>SMRTAS13932</t>
  </si>
  <si>
    <t>SMRTAS13933</t>
  </si>
  <si>
    <t>Rohit Patil</t>
  </si>
  <si>
    <t>Mithlesh8.Kumar@ril.com</t>
  </si>
  <si>
    <t>Dindayal1 Maurya</t>
  </si>
  <si>
    <t>Chandigarh</t>
  </si>
  <si>
    <t>Atul Garg</t>
  </si>
  <si>
    <t>Dindayal Maurya</t>
  </si>
  <si>
    <t>Mojim Pathan</t>
  </si>
  <si>
    <t>GRDSKC13968</t>
  </si>
  <si>
    <t>Niraj Riveria, Kalyan</t>
  </si>
  <si>
    <t>GRDSKC13969</t>
  </si>
  <si>
    <t>Hindustan Mineral Products, Sion East</t>
  </si>
  <si>
    <t>GRDSKC13971</t>
  </si>
  <si>
    <t>LOYALKA HOUSE - BABULNATH - GIRGAON- MUMBAI</t>
  </si>
  <si>
    <t>GRDSBK13983</t>
  </si>
  <si>
    <t>Gulshan Colony, Nashik - Metro C&amp;C Nashik</t>
  </si>
  <si>
    <t>SMRTAS13985</t>
  </si>
  <si>
    <t>P227, Panduranga Street, Babuji Colony, Sai Nagar, Sullurpeta, Tirupathi, AP</t>
  </si>
  <si>
    <t>Sullurpeta</t>
  </si>
  <si>
    <t>Imran Pasha</t>
  </si>
  <si>
    <t>Jakhan</t>
  </si>
  <si>
    <t>Trends - Renovation</t>
  </si>
  <si>
    <t>JUNE 25 BACKLOG BTG</t>
  </si>
  <si>
    <t>JULY 25</t>
  </si>
  <si>
    <t>Q5EU</t>
  </si>
  <si>
    <t>SEVEBK14014</t>
  </si>
  <si>
    <t>Kiosk Marathon, FutureX, Lower Parel -Mumbai-1</t>
  </si>
  <si>
    <t>A. Consumer Electronics &amp; Jewels</t>
  </si>
  <si>
    <t>Amit C</t>
  </si>
  <si>
    <t>Digital - Refit</t>
  </si>
  <si>
    <t>MINIDX - Refit</t>
  </si>
  <si>
    <t>Jewels - Refit</t>
  </si>
  <si>
    <t>Clovia - POS Migration</t>
  </si>
  <si>
    <t>Footwear - Refit</t>
  </si>
  <si>
    <t>Smart Bazar - Refit</t>
  </si>
  <si>
    <t>Go Fresh</t>
  </si>
  <si>
    <t>7.10</t>
  </si>
  <si>
    <t>7.11</t>
  </si>
  <si>
    <t>7.12</t>
  </si>
  <si>
    <t>7.13</t>
  </si>
  <si>
    <t>7.14</t>
  </si>
  <si>
    <t>7.15</t>
  </si>
  <si>
    <t>Srinivas P/Amit C</t>
  </si>
  <si>
    <t>L</t>
  </si>
  <si>
    <t>L. Dark Store</t>
  </si>
  <si>
    <t>Dark Store</t>
  </si>
  <si>
    <t>Aditya Dawre</t>
  </si>
  <si>
    <t>Trends &amp; Allied Formats</t>
  </si>
  <si>
    <t>V Retail</t>
  </si>
  <si>
    <t>FMCG Lab</t>
  </si>
  <si>
    <t>BWS - Refit</t>
  </si>
  <si>
    <t>Blushlace - Dehire</t>
  </si>
  <si>
    <t>Ayush Shetiye</t>
  </si>
  <si>
    <t>NEX1</t>
  </si>
  <si>
    <t>CDITTNEX104</t>
  </si>
  <si>
    <t>Sukhen Das</t>
  </si>
  <si>
    <t>Saddam Hussain</t>
  </si>
  <si>
    <t>Bhubaneswar</t>
  </si>
  <si>
    <t>GRDSAK14029</t>
  </si>
  <si>
    <t>TRRFAS14036</t>
  </si>
  <si>
    <t>QICK</t>
  </si>
  <si>
    <t>TSARKQICK02</t>
  </si>
  <si>
    <t>NEXUS FALCON CITY MALL,BANGALORE</t>
  </si>
  <si>
    <t>Bangalore</t>
  </si>
  <si>
    <t>Avantra</t>
  </si>
  <si>
    <t>Q4VT</t>
  </si>
  <si>
    <t>RSBZ2Q4VT03</t>
  </si>
  <si>
    <t>AUGUST 25</t>
  </si>
  <si>
    <t xml:space="preserve">Coimbatore Digital-Modular to Civil Toilet Work </t>
  </si>
  <si>
    <t xml:space="preserve">Chennai B100 Marketplace -Modular to Civil Toilet Work </t>
  </si>
  <si>
    <t xml:space="preserve">Chennai-Mevalurkuppam B200 -Modular to Civil Toilet Work </t>
  </si>
  <si>
    <t>DS-TN-00020</t>
  </si>
  <si>
    <t>JULY 25 BACKLOG BTG</t>
  </si>
  <si>
    <t>Ketan S</t>
  </si>
  <si>
    <t>Saurav Sagar</t>
  </si>
  <si>
    <t>Dhananjay Raut</t>
  </si>
  <si>
    <t>URBLKC14062</t>
  </si>
  <si>
    <t>RIL- Jamnagar Retail Mall</t>
  </si>
  <si>
    <t>SMRTAS14063</t>
  </si>
  <si>
    <t>Beard Sell Garden, Mettur</t>
  </si>
  <si>
    <t>Mettur</t>
  </si>
  <si>
    <t>Q3K3</t>
  </si>
  <si>
    <t>CPC19Q3K302</t>
  </si>
  <si>
    <t>Irshad Ahmad</t>
  </si>
  <si>
    <t>Surender Kumar Dhaka</t>
  </si>
  <si>
    <t>Murali Krishna Reddy</t>
  </si>
  <si>
    <t>Sunil Grandhe</t>
  </si>
  <si>
    <t>Sunil B S  </t>
  </si>
  <si>
    <t>Maruthi Rao Patibandla</t>
  </si>
  <si>
    <t>Rupesh Dussa</t>
  </si>
  <si>
    <t>Mohammed Fazal Ur Rahman</t>
  </si>
  <si>
    <t>Vetrivel K</t>
  </si>
  <si>
    <t>Surya Teja Duddu</t>
  </si>
  <si>
    <t>M Velayutham Balaji</t>
  </si>
  <si>
    <t>Abhijit Hazra</t>
  </si>
  <si>
    <t>Vijayakumar M</t>
  </si>
  <si>
    <t>Kapurthala</t>
  </si>
  <si>
    <t>GRDHAK14081</t>
  </si>
  <si>
    <t>Dijeesh P D</t>
  </si>
  <si>
    <t>Brands</t>
  </si>
  <si>
    <t>EDAMRT14084</t>
  </si>
  <si>
    <t>NPS Unity Elegante, Delhi</t>
  </si>
  <si>
    <t>M</t>
  </si>
  <si>
    <t>M. Brands</t>
  </si>
  <si>
    <t>Trends &amp; Allied Formats (Part B)</t>
  </si>
  <si>
    <t>Srikakulam</t>
  </si>
  <si>
    <t>FLDHAK14103</t>
  </si>
  <si>
    <t>Payless CMR Mall</t>
  </si>
  <si>
    <t>FLDHAK14104</t>
  </si>
  <si>
    <t>TF Alcot Gardens</t>
  </si>
  <si>
    <t>Rajamundry</t>
  </si>
  <si>
    <t>FLDHAK14108</t>
  </si>
  <si>
    <t xml:space="preserve">Payless Chinnakada </t>
  </si>
  <si>
    <t>Dhule</t>
  </si>
  <si>
    <t>Ambejogai</t>
  </si>
  <si>
    <t>Chikhali</t>
  </si>
  <si>
    <t>Tiruvannamalai</t>
  </si>
  <si>
    <t>Mettupalayam</t>
  </si>
  <si>
    <t>Neemuch</t>
  </si>
  <si>
    <t>Sangareddy</t>
  </si>
  <si>
    <t>GRDHKC14186</t>
  </si>
  <si>
    <t xml:space="preserve">SP RJ Balotra Hotel City Square </t>
  </si>
  <si>
    <t>Barmer</t>
  </si>
  <si>
    <t>Pattambi</t>
  </si>
  <si>
    <t>Ramagundam</t>
  </si>
  <si>
    <t>Shahada</t>
  </si>
  <si>
    <t>GRDHKC14209</t>
  </si>
  <si>
    <t>SP Railway Station Main Rd B</t>
  </si>
  <si>
    <t>Bhadravati</t>
  </si>
  <si>
    <t>Katol</t>
  </si>
  <si>
    <t>Mancherial</t>
  </si>
  <si>
    <t>Neyveli</t>
  </si>
  <si>
    <t>Udumalaipettai</t>
  </si>
  <si>
    <t>Gobichettipalayam</t>
  </si>
  <si>
    <t>Thiruvallur</t>
  </si>
  <si>
    <t>Channarayapatna</t>
  </si>
  <si>
    <t>Mandapeta</t>
  </si>
  <si>
    <t>Burhanpur</t>
  </si>
  <si>
    <t>Thuraiyur</t>
  </si>
  <si>
    <t>Krishnagiri</t>
  </si>
  <si>
    <t>Namakkal</t>
  </si>
  <si>
    <t>Ramgarh</t>
  </si>
  <si>
    <t>Kavali</t>
  </si>
  <si>
    <t>Attur</t>
  </si>
  <si>
    <t>GRDSAK14341</t>
  </si>
  <si>
    <t>DS-TN-00024</t>
  </si>
  <si>
    <t>PN Palayam Rd</t>
  </si>
  <si>
    <t>Thudiyalur</t>
  </si>
  <si>
    <t>DCDCKQ5EU00</t>
  </si>
  <si>
    <t>SEPTEMBER 25</t>
  </si>
  <si>
    <t>AUG 25 Carry Forward</t>
  </si>
  <si>
    <t>Tadepalli</t>
  </si>
  <si>
    <t>AUGUST 25 BACKLOG BTG</t>
  </si>
  <si>
    <t>GRDSAK14398</t>
  </si>
  <si>
    <t>Kalapatti</t>
  </si>
  <si>
    <t>Hareshprasad Mishra</t>
  </si>
  <si>
    <t>Arun Bhati</t>
  </si>
  <si>
    <t>Thiruverkadu</t>
  </si>
  <si>
    <t>Debraj Chakraborty</t>
  </si>
  <si>
    <t>Nagole</t>
  </si>
  <si>
    <t>Kadiri</t>
  </si>
  <si>
    <t>Vasanth A</t>
  </si>
  <si>
    <t>Arifur Rehman</t>
  </si>
  <si>
    <t>CFVRSD14447</t>
  </si>
  <si>
    <t>Karmanghat</t>
  </si>
  <si>
    <t>GRDSSD14457</t>
  </si>
  <si>
    <t>Kahilipara</t>
  </si>
  <si>
    <t>FLDHAK14462</t>
  </si>
  <si>
    <t>Trends  Bhartiya City Mall</t>
  </si>
  <si>
    <t>GRREAK14465</t>
  </si>
  <si>
    <t>BISMVQ4FE01</t>
  </si>
  <si>
    <t>BISMI Alappuzha</t>
  </si>
  <si>
    <t>GRREAK14466</t>
  </si>
  <si>
    <t>BISMVQ4OP01</t>
  </si>
  <si>
    <t>BISMI Thrissur</t>
  </si>
  <si>
    <t>GRREAK14467</t>
  </si>
  <si>
    <t>BISMVQ4OO01</t>
  </si>
  <si>
    <t>BISMI Kozhikode</t>
  </si>
  <si>
    <t>GRREAK14468</t>
  </si>
  <si>
    <t>BISMVQ4FC02</t>
  </si>
  <si>
    <t>BISMI Kaloor</t>
  </si>
  <si>
    <t>GRREAK14469</t>
  </si>
  <si>
    <t>BISMVQ4FM02</t>
  </si>
  <si>
    <t>BISMI Vytilla</t>
  </si>
  <si>
    <t>GRREAK14470</t>
  </si>
  <si>
    <t>BISMVQ4FK02</t>
  </si>
  <si>
    <t>BISMI Perinthalmanna</t>
  </si>
  <si>
    <t>GRREAK14471</t>
  </si>
  <si>
    <t>BISMVQ4FF02</t>
  </si>
  <si>
    <t>BISMI Palakkad</t>
  </si>
  <si>
    <t>GRREAK14472</t>
  </si>
  <si>
    <t>BISMVQ4FI01</t>
  </si>
  <si>
    <t>BISMI DD Rush</t>
  </si>
  <si>
    <t>GRREAK14473</t>
  </si>
  <si>
    <t>BISMVQ4OR02</t>
  </si>
  <si>
    <t>BISMI Muvattupuzha</t>
  </si>
  <si>
    <t>GRREAK14474</t>
  </si>
  <si>
    <t>BISMVQ4VL01</t>
  </si>
  <si>
    <t>BISMI Palarivattom</t>
  </si>
  <si>
    <t>GRREAK14475</t>
  </si>
  <si>
    <t>BISMVQ4NQ01</t>
  </si>
  <si>
    <t>BISMI Thiruvalla</t>
  </si>
  <si>
    <t>GRREAK14476</t>
  </si>
  <si>
    <t>BISMVQ4FD02</t>
  </si>
  <si>
    <t>BISMI Kalamaserry</t>
  </si>
  <si>
    <t>GRREAK14477</t>
  </si>
  <si>
    <t>BISMVQ4ON01</t>
  </si>
  <si>
    <t>BISMI Thalayolaparambu</t>
  </si>
  <si>
    <t>GRREAK14478</t>
  </si>
  <si>
    <t>BISMVQ4OQ01</t>
  </si>
  <si>
    <t>BISMI Mulanthuruthy</t>
  </si>
  <si>
    <t>GRREAK14479</t>
  </si>
  <si>
    <t>BISMVQ4FL02</t>
  </si>
  <si>
    <t>BISMI Vengara</t>
  </si>
  <si>
    <t>GRREAK14480</t>
  </si>
  <si>
    <t>BISMVQ4FB02</t>
  </si>
  <si>
    <t>BISMI Elamakkara</t>
  </si>
  <si>
    <t>GRREAK14481</t>
  </si>
  <si>
    <t>BISMVQ4FG02</t>
  </si>
  <si>
    <t>BISMI Thodupuzha</t>
  </si>
  <si>
    <t>GRREAK14482</t>
  </si>
  <si>
    <t>BISMVQ4FJ02</t>
  </si>
  <si>
    <t>BISMI Netoor</t>
  </si>
  <si>
    <t>GRREAK14483</t>
  </si>
  <si>
    <t>JAY SURYA Perundurai</t>
  </si>
  <si>
    <t>GRREAK14484</t>
  </si>
  <si>
    <t>JAY SURYA Kollampalayam Erode</t>
  </si>
  <si>
    <t>GRREAK14485</t>
  </si>
  <si>
    <t>JAY SURYA Perundurai Road Branch Erode</t>
  </si>
  <si>
    <t>GRREAK14486</t>
  </si>
  <si>
    <t>JAY SURYA Bhavani</t>
  </si>
  <si>
    <t>GRREAK14487</t>
  </si>
  <si>
    <t>JAY SURYA Rasipuram</t>
  </si>
  <si>
    <t>GRREAK14488</t>
  </si>
  <si>
    <t>JAY SURYA Tiruchengode</t>
  </si>
  <si>
    <t>GRREAK14489</t>
  </si>
  <si>
    <t>JAY SURYA Anthiyur</t>
  </si>
  <si>
    <t>GRREAK14490</t>
  </si>
  <si>
    <t>JAY SURYA In and Out Erode</t>
  </si>
  <si>
    <t>GRREAK14491</t>
  </si>
  <si>
    <t>JAY SURYA Sampathnagar Erode</t>
  </si>
  <si>
    <t>GRREAK14492</t>
  </si>
  <si>
    <t>JAY SURYA Namakkal</t>
  </si>
  <si>
    <t>GRREAK14493</t>
  </si>
  <si>
    <t>JAY SURYA Sangeetha Shopping Erode</t>
  </si>
  <si>
    <t>Q4FE</t>
  </si>
  <si>
    <t>Q4OP</t>
  </si>
  <si>
    <t>Q4OO</t>
  </si>
  <si>
    <t>Q4FC</t>
  </si>
  <si>
    <t>Q4FM</t>
  </si>
  <si>
    <t>Q4FK</t>
  </si>
  <si>
    <t>Q4FF</t>
  </si>
  <si>
    <t>Q4FI</t>
  </si>
  <si>
    <t>Q4OR</t>
  </si>
  <si>
    <t>Q4VL</t>
  </si>
  <si>
    <t>Q4NQ</t>
  </si>
  <si>
    <t>Q4FD</t>
  </si>
  <si>
    <t>Q4ON</t>
  </si>
  <si>
    <t>Q4OQ</t>
  </si>
  <si>
    <t>Q4FL</t>
  </si>
  <si>
    <t>Q4FB</t>
  </si>
  <si>
    <t>Q4FG</t>
  </si>
  <si>
    <t>Q4FJ</t>
  </si>
  <si>
    <t>Bachupally</t>
  </si>
  <si>
    <t>Sangram Shinde</t>
  </si>
  <si>
    <t>SBRERT14517</t>
  </si>
  <si>
    <t>Elante Mall</t>
  </si>
  <si>
    <t>GRDSAK14525</t>
  </si>
  <si>
    <t>Santhipuram</t>
  </si>
  <si>
    <t>URBSAS14526</t>
  </si>
  <si>
    <t>Centro Bellandur, Bangalore (Partial area Partition &amp; Fixture Works)</t>
  </si>
  <si>
    <t>SEVEBK14527</t>
  </si>
  <si>
    <t>Kiosk Reliable Tech Park, Airoli-1</t>
  </si>
  <si>
    <t>SEVEBK14528</t>
  </si>
  <si>
    <t>Kiosk Commerzone Yerwada</t>
  </si>
  <si>
    <t>SEVEBK14529</t>
  </si>
  <si>
    <t>Kiosk Commerzone Kharadi</t>
  </si>
  <si>
    <t>SEVEBK14530</t>
  </si>
  <si>
    <t>Kiosk Fortis Mulund</t>
  </si>
  <si>
    <t>Abohar</t>
  </si>
  <si>
    <t>SMRTKC14533</t>
  </si>
  <si>
    <t>Strip Mall</t>
  </si>
  <si>
    <t>SMRTBK14535</t>
  </si>
  <si>
    <t>Shinde Complex, Shirur</t>
  </si>
  <si>
    <t>DEC 25</t>
  </si>
  <si>
    <t>JAN 26</t>
  </si>
  <si>
    <t>FEB 26</t>
  </si>
  <si>
    <t>MAR 26</t>
  </si>
  <si>
    <t>OCTOBER 25</t>
  </si>
  <si>
    <t>GRDSAK14546</t>
  </si>
  <si>
    <t>Kurlappa Layout</t>
  </si>
  <si>
    <t>SEVEBK14548</t>
  </si>
  <si>
    <t>Kiosk Panchshil Business Tech Park ,Viman Nagar</t>
  </si>
  <si>
    <t>SEVEBK14549</t>
  </si>
  <si>
    <t>Kiosk Panchshil EON W-Wakad</t>
  </si>
  <si>
    <t>SEP 25 Carry Forward</t>
  </si>
  <si>
    <t>SEPTEMBER 25 BACKLOG BTG</t>
  </si>
  <si>
    <t>GRDSAK14556</t>
  </si>
  <si>
    <t>Kasavanahalli</t>
  </si>
  <si>
    <t>QCDJ</t>
  </si>
  <si>
    <t>DCDCKQCDJ00</t>
  </si>
  <si>
    <t>DCDCKQ5EV00</t>
  </si>
  <si>
    <t>Trends &amp; Allied Formats (Part A)</t>
  </si>
  <si>
    <t>Shyam Sunder Sorout</t>
  </si>
  <si>
    <t>Vaibhav Jadhav</t>
  </si>
  <si>
    <t>Rafique Khan</t>
  </si>
  <si>
    <t>Gopal Krishna Pal</t>
  </si>
  <si>
    <t>Ganesh B</t>
  </si>
  <si>
    <t>TEAGAK14564</t>
  </si>
  <si>
    <t>Chennai - Enhancing Water Management with Garland Drain Installation Along Boundary Walls.</t>
  </si>
  <si>
    <t>TEAGAK14565</t>
  </si>
  <si>
    <t>Shifting of ROSOV LCS (24 No’s) at Chennai from Dyke area to area near Tank Farm approach Road along with FLP Distribution Box</t>
  </si>
  <si>
    <t>MIAGAK14566</t>
  </si>
  <si>
    <t>Huzurnagar Mini Depo - Admin Building</t>
  </si>
  <si>
    <t>TEAGAK14567</t>
  </si>
  <si>
    <t>Haldia - Implementing Rainwater Harvesting</t>
  </si>
  <si>
    <t>SIGNBK14568</t>
  </si>
  <si>
    <t>Shankar Nagar</t>
  </si>
  <si>
    <t>SIGNRT14569</t>
  </si>
  <si>
    <t>Gomti Nagar</t>
  </si>
  <si>
    <t>GRDSAK14572</t>
  </si>
  <si>
    <t>Nanganallur Catchment</t>
  </si>
  <si>
    <t>Q3A5</t>
  </si>
  <si>
    <t>SMRTVQ3A500</t>
  </si>
  <si>
    <t>SGFPBK14579</t>
  </si>
  <si>
    <t>Pheonix Marketcity, Viman Nagar</t>
  </si>
  <si>
    <t>GRDSAK14580</t>
  </si>
  <si>
    <t xml:space="preserve"> Vytilla</t>
  </si>
  <si>
    <t>GRDSAK14582</t>
  </si>
  <si>
    <t>Kadugodi</t>
  </si>
  <si>
    <t>Gurgaon</t>
  </si>
  <si>
    <t>Palakollu</t>
  </si>
  <si>
    <t>U3WI</t>
  </si>
  <si>
    <t>DH-SMPT-451-RJ-U3WI</t>
  </si>
  <si>
    <t>MIRERT14584</t>
  </si>
  <si>
    <t>UL - Sector 14, Gurgoan</t>
  </si>
  <si>
    <t>Delhi NCR</t>
  </si>
  <si>
    <t>Sachin Jain</t>
  </si>
  <si>
    <t>Manoj Gupta</t>
  </si>
  <si>
    <t>GRDSRT14654</t>
  </si>
  <si>
    <t>DARKDQHAH00</t>
  </si>
  <si>
    <t>DS-DL-00242-DS Del33-D-56, Uday Chand Marg, South Extension, Part 1, New Delhi :: [ID-8009]</t>
  </si>
  <si>
    <t>GRDSSD14677</t>
  </si>
  <si>
    <t>SEVEBK14678</t>
  </si>
  <si>
    <t>Kiosk Mindspace Gigaplex , Airoli W</t>
  </si>
  <si>
    <t>NOVEMBER 25</t>
  </si>
  <si>
    <t>TEAGAK14681</t>
  </si>
  <si>
    <t>Vasant A</t>
  </si>
  <si>
    <t>Chennai - Grating on strom water Drain Phase II</t>
  </si>
  <si>
    <t>GRDSAK14685</t>
  </si>
  <si>
    <t>Balagere</t>
  </si>
  <si>
    <t>CFVRSD14689</t>
  </si>
  <si>
    <t>Lakeshore Mall</t>
  </si>
  <si>
    <t>OCT 25 Carry Forward</t>
  </si>
  <si>
    <t>TOTAL DEC 25 Actual</t>
  </si>
  <si>
    <t>OCTOBER 25 BACKLOG BTG</t>
  </si>
  <si>
    <t>Shivkumar Goswami</t>
  </si>
  <si>
    <t>DCDCWQY6B00</t>
  </si>
  <si>
    <t>GRDSAK14694</t>
  </si>
  <si>
    <t>SEVEBK14695</t>
  </si>
  <si>
    <t>Kiosk Panchshil Vantage, Kharadi</t>
  </si>
  <si>
    <t>SEVEBK14696</t>
  </si>
  <si>
    <t xml:space="preserve">Kiosk Panchshil Business Hub (Kharadi 40) Kharadi </t>
  </si>
  <si>
    <t>DH-SMPT-451-MH-U25T</t>
  </si>
  <si>
    <t>DARKKQABZ00</t>
  </si>
  <si>
    <t>DARKTQHGM00</t>
  </si>
  <si>
    <t>GRDSAK14697</t>
  </si>
  <si>
    <t>Thiruvalluvar Street</t>
  </si>
  <si>
    <t>GRDSAK14698</t>
  </si>
  <si>
    <t>Bannimatap</t>
  </si>
  <si>
    <t>Mysuru</t>
  </si>
  <si>
    <t>GRBSAS14701</t>
  </si>
  <si>
    <t>Kunnamangalam, Calicut</t>
  </si>
  <si>
    <t>PHCOKC14704</t>
  </si>
  <si>
    <t>ONLINE NETMED STORE_BHANDUP METRO</t>
  </si>
  <si>
    <t>MIAGKC14705</t>
  </si>
  <si>
    <t xml:space="preserve">Bhopal - Additional Bay of Mix load works </t>
  </si>
  <si>
    <t>COPUAK14706</t>
  </si>
  <si>
    <t>CP - M/s Shivam Condev Pvt Ltd, Korput, OD</t>
  </si>
  <si>
    <t>GRDSAK14708</t>
  </si>
  <si>
    <t>Bangarpete</t>
  </si>
  <si>
    <t>Balram Soni</t>
  </si>
  <si>
    <t>9015DDE0102</t>
  </si>
  <si>
    <t>DARKMQX8I00</t>
  </si>
  <si>
    <t>CVRFSD14712</t>
  </si>
  <si>
    <t>Façade Upliftment - Guntur</t>
  </si>
  <si>
    <t>DS-GMU-00014</t>
  </si>
  <si>
    <t>DS-GMU-00023</t>
  </si>
  <si>
    <t>DS-GMU-00026</t>
  </si>
  <si>
    <t>DS-MH-00020</t>
  </si>
  <si>
    <t>DS-TN-00055</t>
  </si>
  <si>
    <t>DS-AS-00014</t>
  </si>
  <si>
    <t>DS-KL-00019</t>
  </si>
  <si>
    <t>DS-KA-00084</t>
  </si>
  <si>
    <t>DS-KA-00149</t>
  </si>
  <si>
    <t>DS-TN-00070</t>
  </si>
  <si>
    <t>DS-KL-00020</t>
  </si>
  <si>
    <t>DS-KA-00115</t>
  </si>
  <si>
    <t>DS-DL-00242</t>
  </si>
  <si>
    <t>DS-TL-00081</t>
  </si>
  <si>
    <t>DS-KA-00153</t>
  </si>
  <si>
    <t>DS-TN-00075</t>
  </si>
  <si>
    <t>DS-TN-00073</t>
  </si>
  <si>
    <t>DS-KA-00156</t>
  </si>
  <si>
    <t>DS-KA-00155</t>
  </si>
  <si>
    <t>GRDSRT14738</t>
  </si>
  <si>
    <t>DS-DL-00209</t>
  </si>
  <si>
    <t>DARKDQ8A000</t>
  </si>
  <si>
    <t>Vasant Kunj</t>
  </si>
  <si>
    <t>GRDSRT14745</t>
  </si>
  <si>
    <t>Rampura Road</t>
  </si>
  <si>
    <t>GRDSKC14749</t>
  </si>
  <si>
    <t>DS-DL-00038</t>
  </si>
  <si>
    <t>DARKDQZ4M00</t>
  </si>
  <si>
    <t>Sarita Vihar</t>
  </si>
  <si>
    <t>GRDSBK14751</t>
  </si>
  <si>
    <t>DS-GMU-00097</t>
  </si>
  <si>
    <t>DARKMQZ0J00</t>
  </si>
  <si>
    <t>Siddarth Nagar, Goregoan West</t>
  </si>
  <si>
    <t>GRDSBK14753</t>
  </si>
  <si>
    <t>DS-GMU-00082</t>
  </si>
  <si>
    <t>Prarthane Ville Parle</t>
  </si>
  <si>
    <t>GRDSBK14755</t>
  </si>
  <si>
    <t>DS-GOA-00009</t>
  </si>
  <si>
    <t>Panaji, Goa</t>
  </si>
  <si>
    <t>GRDSKC14756</t>
  </si>
  <si>
    <t>DS-MH-00066</t>
  </si>
  <si>
    <t>DARKMQZ6U00</t>
  </si>
  <si>
    <t>Sushant3 Behra</t>
  </si>
  <si>
    <t>Empress Mall ,Cotton Market, Nagpur</t>
  </si>
  <si>
    <t>GRDSKC14757</t>
  </si>
  <si>
    <t>DS-MH-00090</t>
  </si>
  <si>
    <t>DARKMQHCJ00</t>
  </si>
  <si>
    <t>Shridhar Kalash, Besa square, Nagpur</t>
  </si>
  <si>
    <t>GRDSRT14759</t>
  </si>
  <si>
    <t>DS-DL-00308</t>
  </si>
  <si>
    <t>DARKDQAFP00</t>
  </si>
  <si>
    <t>Mongolpuri</t>
  </si>
  <si>
    <t>GRDSRT14765</t>
  </si>
  <si>
    <t>DS-DL-00325</t>
  </si>
  <si>
    <t>GGN-Sector 79</t>
  </si>
  <si>
    <t>GRDSBK14766</t>
  </si>
  <si>
    <t xml:space="preserve">DS-GMU-00165 </t>
  </si>
  <si>
    <t>Kotkar Industrial Estate,Goregson Eas</t>
  </si>
  <si>
    <t>MR Hall, Mohammadwadi, Pune</t>
  </si>
  <si>
    <t>GRDSKC14769</t>
  </si>
  <si>
    <t>DS-GMU-00163</t>
  </si>
  <si>
    <t>Gokhale Road, Naupada, Thane West</t>
  </si>
  <si>
    <t>GRDSRT14771</t>
  </si>
  <si>
    <t>DS-DL-00286</t>
  </si>
  <si>
    <t>East Patel Nagar</t>
  </si>
  <si>
    <t>GRDSBK14772</t>
  </si>
  <si>
    <t>DS-MH-00119</t>
  </si>
  <si>
    <t>Shri Sadguru Siddharudha Adhyatma Samit, Ramnagar</t>
  </si>
  <si>
    <t>GRDSRT14773</t>
  </si>
  <si>
    <t>DS-DL-00328</t>
  </si>
  <si>
    <t>GRDSKC14779</t>
  </si>
  <si>
    <t>DS-MH-00113</t>
  </si>
  <si>
    <t>Friendship Residency, Baner - Pune</t>
  </si>
  <si>
    <t>GRDSKC14784</t>
  </si>
  <si>
    <t>DS-MH-00125</t>
  </si>
  <si>
    <t>Yelwande Property, Hinjewadi</t>
  </si>
  <si>
    <t>GRDSKC14785</t>
  </si>
  <si>
    <t>DS-MH-00029</t>
  </si>
  <si>
    <t>Nagpur, Dighori, Narsala  Bhutekar Complex</t>
  </si>
  <si>
    <t>GRDSBK14786</t>
  </si>
  <si>
    <t>DS-MH-00110</t>
  </si>
  <si>
    <t>DARKMQHEU00</t>
  </si>
  <si>
    <t>GRDSBK14787</t>
  </si>
  <si>
    <t xml:space="preserve">DS-MH-00120
</t>
  </si>
  <si>
    <t>Khan Complex, Gulshan colony</t>
  </si>
  <si>
    <t>GRDSRT14788</t>
  </si>
  <si>
    <t>DS-DL-00320</t>
  </si>
  <si>
    <t>Chandani Mahal</t>
  </si>
  <si>
    <t>GRDSRT14789</t>
  </si>
  <si>
    <t>DS-DL-00322</t>
  </si>
  <si>
    <t>Paharganj</t>
  </si>
  <si>
    <t>QY6B</t>
  </si>
  <si>
    <t>DE01</t>
  </si>
  <si>
    <t>QX8I</t>
  </si>
  <si>
    <t>U25T</t>
  </si>
  <si>
    <t>QABZ</t>
  </si>
  <si>
    <t>QHGM</t>
  </si>
  <si>
    <t>QHAH</t>
  </si>
  <si>
    <t>Q8A0</t>
  </si>
  <si>
    <t>QZ4M</t>
  </si>
  <si>
    <t>QZ0J</t>
  </si>
  <si>
    <t>QZ6U</t>
  </si>
  <si>
    <t>QHCJ</t>
  </si>
  <si>
    <t>QAFP</t>
  </si>
  <si>
    <t>QHEU</t>
  </si>
  <si>
    <t>MIAGAK14792</t>
  </si>
  <si>
    <t>Girisola - Provision of Hazardous waste Shed.</t>
  </si>
  <si>
    <t>Girisola</t>
  </si>
  <si>
    <t>MIAGAK14793</t>
  </si>
  <si>
    <t>Girisola- - Exhaust Stack to be provided for DG 82.5 KVA</t>
  </si>
  <si>
    <t>MIAGAK14794</t>
  </si>
  <si>
    <t>Girisola - Louvers on FW Ph shed. Phase I (6 Depot’s)</t>
  </si>
  <si>
    <t>MIAGAK14795</t>
  </si>
  <si>
    <t>Dobhi- Provision of Hazardous waste Shed.</t>
  </si>
  <si>
    <t>Dobhi</t>
  </si>
  <si>
    <t>MIAGAK14796</t>
  </si>
  <si>
    <t>Dobhi- Exhaust Stack to be provided for DG 82.5 KVA</t>
  </si>
  <si>
    <t>MIAGAK14797</t>
  </si>
  <si>
    <t>Dobhi - Louvers on FW Ph shed. Phase I (6 Depot’s)</t>
  </si>
  <si>
    <t>MIAGAK14798</t>
  </si>
  <si>
    <t>Dobhi - Borewell Head Protection</t>
  </si>
  <si>
    <t>MIAGAK14799</t>
  </si>
  <si>
    <t>Bahargora - Provision of Hazardous waste Shed.</t>
  </si>
  <si>
    <t>MIAGAK14800</t>
  </si>
  <si>
    <t>Bharagoda- Exhaust Stack to be provided for DG 82.5 KVA</t>
  </si>
  <si>
    <t>MIAGAK14801</t>
  </si>
  <si>
    <t>Bharagoda - Louvers on FW Ph shed. Phase I (6 Depot’s)</t>
  </si>
  <si>
    <t>MIAGAK14802</t>
  </si>
  <si>
    <t>Baharagora - Borewell Head Protection</t>
  </si>
  <si>
    <t>MIAGAK14803</t>
  </si>
  <si>
    <t>Pollachi - Provision of Hazardous waste Shed.</t>
  </si>
  <si>
    <t>MIAGAK14804</t>
  </si>
  <si>
    <t>Pollachi - Louvers on FW Ph shed. Phase II (4 Depot’s)</t>
  </si>
  <si>
    <t>MIAGAK14805</t>
  </si>
  <si>
    <t>Pollachi - Borewell Head Protection</t>
  </si>
  <si>
    <t>MIAGAK14806</t>
  </si>
  <si>
    <t>Tada - Provision of Hazardous waste Shed.</t>
  </si>
  <si>
    <t>Tada</t>
  </si>
  <si>
    <t>MIAGAK14807</t>
  </si>
  <si>
    <t>Tada- Exhaust Stack to be provided for DG 82.5 KVA</t>
  </si>
  <si>
    <t>MIAGAK14808</t>
  </si>
  <si>
    <t>Tada - Louvers on FW Ph shed. Phase I (6 Depot’s)</t>
  </si>
  <si>
    <t>MIAGKC14809</t>
  </si>
  <si>
    <t>Patran - Provision of Hazardous waste Shed.</t>
  </si>
  <si>
    <t>Patran</t>
  </si>
  <si>
    <t>MIAGKC14810</t>
  </si>
  <si>
    <t>Patran - Louvers on FW Ph shed. Phase II (4 Depot’s)</t>
  </si>
  <si>
    <t>MIAGKC14811</t>
  </si>
  <si>
    <t>Patran - Borewell Head Protection</t>
  </si>
  <si>
    <t>MIAGKC14812</t>
  </si>
  <si>
    <t>Mandar - Provision of Hazardous waste Shed.</t>
  </si>
  <si>
    <t>Mandar</t>
  </si>
  <si>
    <t>MIAGKC14813</t>
  </si>
  <si>
    <t>Mandar - Exhaust Stack to be provided for DG 82.5 KVA</t>
  </si>
  <si>
    <t>MIAGKC14814</t>
  </si>
  <si>
    <t>Mandar - Louvers on FW Ph shed. Phase I (6 Depot’s)</t>
  </si>
  <si>
    <t>MIAGAK14815</t>
  </si>
  <si>
    <t>Huzurnagar - Provision of Hazardous waste Shed.</t>
  </si>
  <si>
    <t>MIAGAK14816</t>
  </si>
  <si>
    <t>Huzurnagar - Exhaust Stack to be provided for DG 82.5 KVA</t>
  </si>
  <si>
    <t>MIAGAK14817</t>
  </si>
  <si>
    <t>Huzurnagar - Louvers on FW Ph shed. Phase II (4 Depot’s)</t>
  </si>
  <si>
    <t>MIAGAK14818</t>
  </si>
  <si>
    <t>Huzurnagar - Borewell Head Protection</t>
  </si>
  <si>
    <t>MIAGKC14819</t>
  </si>
  <si>
    <t>Atul3 Garg</t>
  </si>
  <si>
    <t>Tilbegumpur - Provision of Hazardous waste Shed.</t>
  </si>
  <si>
    <t>MIAGKC14820</t>
  </si>
  <si>
    <t>Tilbegumpur- Exhaust Stack to be provided for DG 82.5 KVA</t>
  </si>
  <si>
    <t>MIAGKC14821</t>
  </si>
  <si>
    <t>Tilbegumpur - Louvers on FW Ph shed. Phase I (6 Depot’s)</t>
  </si>
  <si>
    <t>NOV 25 Carry Forward</t>
  </si>
  <si>
    <t>SMRTGNFZ801</t>
  </si>
  <si>
    <t>DCDCKQGBP00</t>
  </si>
  <si>
    <t>DECEMBER 25</t>
  </si>
  <si>
    <t>GRDHAK14826</t>
  </si>
  <si>
    <t>Pulleppady, Thammanam Road, DD Rush Ernakulam</t>
  </si>
  <si>
    <t>NOVEMBER 25 BACKLOG BTG</t>
  </si>
  <si>
    <t>Rajesh Das</t>
  </si>
  <si>
    <t>GRDSAK14828</t>
  </si>
  <si>
    <t>Kizhkattalai</t>
  </si>
  <si>
    <t>MAREKC14835</t>
  </si>
  <si>
    <t>Dwarka Mall - Rewamp Phase 3 - Jio centre</t>
  </si>
  <si>
    <t>MAREKC14836</t>
  </si>
  <si>
    <t>Dwarka Mall  Revamp - Smart Area Work</t>
  </si>
  <si>
    <t>DS-GMU-0016</t>
  </si>
  <si>
    <t>GRDSBK14842</t>
  </si>
  <si>
    <t>DS-GMU-00166 - Sahkari Bhandar, Fun Fiesta Mall, Nalasopara West- DC -8-9-2025 - Mumbai - GMU - Sahkari Bhandar, Ground Floor, Fun Fiesta Mall, Sriprastha, Nalasopara West, Maharashtra 401203</t>
  </si>
  <si>
    <t>DCDCHQX8X00</t>
  </si>
  <si>
    <t>DARKDQ6R000</t>
  </si>
  <si>
    <t>TEAGKC14845</t>
  </si>
  <si>
    <t xml:space="preserve">Bhopal - Provision of engineered pipeline supports (120 locations) </t>
  </si>
  <si>
    <t>TEAGKC14846</t>
  </si>
  <si>
    <t>Kanpur - Emergency Exit (Staircase) for Control Room</t>
  </si>
  <si>
    <t>COPUAK14847</t>
  </si>
  <si>
    <t>CP –M/s Rashtriya Ispat Nigam Ltd, Vizag Steel, AP</t>
  </si>
  <si>
    <t>SCDHAK14851</t>
  </si>
  <si>
    <t>DH-URLA-452-KA-S0DE</t>
  </si>
  <si>
    <t>Bidadi(Urban ladder) - Plot No.1 of Bidadi, 2nd Phase Industrial Area,Shanumanangala Village,Bidadi Hobli, Ramanagara, Ramnagar - 562109</t>
  </si>
  <si>
    <t>VADCAK14852</t>
  </si>
  <si>
    <t xml:space="preserve">Ranchi VFDC - SITE AT TAIMARA, RANCHI, JARIA
</t>
  </si>
  <si>
    <t>DIDCAK14853</t>
  </si>
  <si>
    <t>Hubli Digital DC - S M Enterprises S.No 69, Murarhalli village, Pune - Bangalore Road, Hubli</t>
  </si>
  <si>
    <t>FLDCAK14854</t>
  </si>
  <si>
    <t>Mangalore FFDC - Nandikoor, Padubidri, Mangalore -Udupi</t>
  </si>
  <si>
    <t>DIDCAK14855</t>
  </si>
  <si>
    <t>DIDCAK14856</t>
  </si>
  <si>
    <t>Consolidation of CDIT operation at Chennai B100 Digital DC - Building no B-100,Unnati Logistic Park Private Ltd, Indospace Industrial Park Meva, Mevalurkuppam Village, Sriperumbudur Taluk, Kancheepuram District, Tamil Nadu 602105</t>
  </si>
  <si>
    <t>SCPCAK14857</t>
  </si>
  <si>
    <t>Vijayawada FFDC - Vijayawada</t>
  </si>
  <si>
    <t>MBSKAK14858</t>
  </si>
  <si>
    <t>Whitefield Bangalore -Milkbasket  Additional Area - Survey No: 86, 90/3 &amp; 91/3 , Koralur Village, Kasaba Hobli, Hoskote Taluk,Bangalore-560067</t>
  </si>
  <si>
    <t>FLDCAK14859</t>
  </si>
  <si>
    <t xml:space="preserve">DWS Installation at Kompally Hyderabad F&amp;L DC - </t>
  </si>
  <si>
    <t>FLDCAK14860</t>
  </si>
  <si>
    <t>DWS Installation at Chennai F&amp;L DC - SURVEY NO.10/1B,GNT ROAD SEMBULIVARM VILLAGE PONNERI TALUK, TIRUVALLUR DISCTRICT CHENNAI</t>
  </si>
  <si>
    <t>FLDCAK14861</t>
  </si>
  <si>
    <t>FLDCAK14862</t>
  </si>
  <si>
    <t xml:space="preserve">DWS Installation at Madurai( Nilakottai) F&amp;L DC - </t>
  </si>
  <si>
    <t>FLDCAK14863</t>
  </si>
  <si>
    <t>Belgaum FFDC - Mr. Mahadev Gokte Property - Kakati - Belgaum (Near by Welcomhotel By ITC Hotels, Belagavi)</t>
  </si>
  <si>
    <t>MARKKC14867</t>
  </si>
  <si>
    <t>MPFCHQX2J00</t>
  </si>
  <si>
    <t>Marketplace Koka Kulana</t>
  </si>
  <si>
    <t>FLDCKC14868</t>
  </si>
  <si>
    <t>DCDCCQHIU00</t>
  </si>
  <si>
    <t>DIDCKC14869</t>
  </si>
  <si>
    <t>DCDCRQW4M01</t>
  </si>
  <si>
    <t>PBG Jaipur</t>
  </si>
  <si>
    <t>TRNDTQHEY00</t>
  </si>
  <si>
    <t>Trends 3.0 - Pursaiwakkam 1/PURASAIVAKKAM/ Purusaiwakkam/ Purasawalkam High Road, Chennai, TN</t>
  </si>
  <si>
    <t>TYOUWQHGZ00</t>
  </si>
  <si>
    <t>Marlin Maximus, 618, Barrackpore Trunk Rd, No. 3 Deshbondhu Nagar, Sodepur, Khardaha, West Bengal 700115</t>
  </si>
  <si>
    <t>YOCOBK14872</t>
  </si>
  <si>
    <t>TYOUMQHFU00</t>
  </si>
  <si>
    <t>TYOUBQT3F00</t>
  </si>
  <si>
    <t>The Sun Square, Kankerbagh, Patna</t>
  </si>
  <si>
    <t>TYOUKQHFG00</t>
  </si>
  <si>
    <t>YOTHRT14875</t>
  </si>
  <si>
    <t>TYOUDQABR00</t>
  </si>
  <si>
    <t>Jasola Vihar Shaheen Bagh Metro Station, Delhi</t>
  </si>
  <si>
    <t>YOTHBK14877</t>
  </si>
  <si>
    <t>Ground Floor, Bhumi Pinnacale, Roadpali, Kalamboli, Panvel 400706
Bhoomi Pinnacle</t>
  </si>
  <si>
    <t>Kakamboli</t>
  </si>
  <si>
    <t>YOTHSD14878</t>
  </si>
  <si>
    <t>TYOUNQHED00</t>
  </si>
  <si>
    <t>Medipally village (Erstwhile Boduppal)</t>
  </si>
  <si>
    <t>YOTHBK14879</t>
  </si>
  <si>
    <t>TYOUMQHJI00</t>
  </si>
  <si>
    <t xml:space="preserve">Shop No 1,2 &amp;3, Aakar Prime -Gangapur Road -Nashik </t>
  </si>
  <si>
    <t>YOCOBK14880</t>
  </si>
  <si>
    <t>MH _ Kharghar _ Little World Mall </t>
  </si>
  <si>
    <t>SRIKALAHASTI</t>
  </si>
  <si>
    <t xml:space="preserve">Tirupati </t>
  </si>
  <si>
    <t>YOTHRT14882</t>
  </si>
  <si>
    <t>TYOU9QHDS00</t>
  </si>
  <si>
    <t>9th Avenue, Kharar, PB</t>
  </si>
  <si>
    <t>Kharar</t>
  </si>
  <si>
    <t>YOTHBK14883</t>
  </si>
  <si>
    <t>TYOUMQHHB00</t>
  </si>
  <si>
    <t>Unit - F1a to F1f at First Floor, Seasons Mall, Pune</t>
  </si>
  <si>
    <t>TRD3BK14884</t>
  </si>
  <si>
    <t>TRNDMQZ9G00</t>
  </si>
  <si>
    <t>MH-Pune-Baner-La Commercia</t>
  </si>
  <si>
    <t>TRD3BK14885</t>
  </si>
  <si>
    <t>TRNDMQ4HF00</t>
  </si>
  <si>
    <t>La Sky Lark</t>
  </si>
  <si>
    <t>FFNSBK14886</t>
  </si>
  <si>
    <t>Elpro City Square Mall,Pune</t>
  </si>
  <si>
    <t>FFNSBK14887</t>
  </si>
  <si>
    <t>TRFFMQHEV00</t>
  </si>
  <si>
    <t>Reliance Mall D Victoria Borivali</t>
  </si>
  <si>
    <t>AZCOBK14888</t>
  </si>
  <si>
    <t>Tanuku</t>
  </si>
  <si>
    <t>Avantra to Yousta - TS Commercial street, Bangalore</t>
  </si>
  <si>
    <t>EDMMDTBDK00</t>
  </si>
  <si>
    <t>TRFFMQY7Y00</t>
  </si>
  <si>
    <t>SMRTRT14890</t>
  </si>
  <si>
    <t>SMRT9QXIM00</t>
  </si>
  <si>
    <t>KOTKAPURA,BATHINDA ROAD,FARIDKOT,PUNJAB</t>
  </si>
  <si>
    <t>Faridkot</t>
  </si>
  <si>
    <t>SMRTRT14891</t>
  </si>
  <si>
    <t>Mohalla Adarsh Nagar, Chamba, HP</t>
  </si>
  <si>
    <t>Chamba</t>
  </si>
  <si>
    <t>SMRTRT14892</t>
  </si>
  <si>
    <t>Mansha Vega, Sector-82, Faridabad</t>
  </si>
  <si>
    <t>SMRTRT14893</t>
  </si>
  <si>
    <t>Saran Complex, Abohar ,Punjab</t>
  </si>
  <si>
    <t>SMRTRT14894</t>
  </si>
  <si>
    <t>AAA Mall Etawah UP</t>
  </si>
  <si>
    <t>Etawah</t>
  </si>
  <si>
    <t>SMRTRT14895</t>
  </si>
  <si>
    <t>BANSURI SQUARE, FATEHBAD ROAD, AGRA ,UP</t>
  </si>
  <si>
    <t>SMRTRT14896</t>
  </si>
  <si>
    <t>ATS Khyber Range, Landcraft Golf Link, NH 24</t>
  </si>
  <si>
    <t>SMRTRT14897</t>
  </si>
  <si>
    <t>Smart - Mini Bypass Road, Karmchari Nagar, Bareilly (Semi Constructed)</t>
  </si>
  <si>
    <t>SMRTRT14898</t>
  </si>
  <si>
    <t>Smart at Oxy Street, Koyal Enclave, Loni Road, Ghaziabad</t>
  </si>
  <si>
    <t>SMRTRT14899</t>
  </si>
  <si>
    <t>Smart at The Core, Opp Crossing Republic, Ghaziabad</t>
  </si>
  <si>
    <t>SMRTBK14900</t>
  </si>
  <si>
    <t>AYODHYA Brico Builders,  Shaniwar Peth,Karad</t>
  </si>
  <si>
    <t>SMRTBK14901</t>
  </si>
  <si>
    <t>NSO SMART_KHADSE COMPLEX _ AKOLA_NAGPUR</t>
  </si>
  <si>
    <t>NAGPUR</t>
  </si>
  <si>
    <t>SMRTBK14902</t>
  </si>
  <si>
    <t>Wankhede property, Malkhapur</t>
  </si>
  <si>
    <t>Buldhana</t>
  </si>
  <si>
    <t>SMRTBK14903</t>
  </si>
  <si>
    <t>Om Orbit Mundhra, GJ</t>
  </si>
  <si>
    <t>Mundhra</t>
  </si>
  <si>
    <t>SMRTBK14904</t>
  </si>
  <si>
    <t>Smart - BTS Property option at Kohka, Bhilai (CG)</t>
  </si>
  <si>
    <t>Durg Bhilai</t>
  </si>
  <si>
    <t>SMRTBK14905</t>
  </si>
  <si>
    <t>BTS Property near Sirmor Chowak at Univercity Road, Rewa</t>
  </si>
  <si>
    <t>Rewa</t>
  </si>
  <si>
    <t>SMRTRT14906</t>
  </si>
  <si>
    <t>Smart : - Sun Twilight Metro Street, Sector-27, Greater Noida</t>
  </si>
  <si>
    <t>SMRTBK14907</t>
  </si>
  <si>
    <t xml:space="preserve">Nagpur London OCM5, Orange City street </t>
  </si>
  <si>
    <t>SMRTBK14908</t>
  </si>
  <si>
    <t>City Centre Mall</t>
  </si>
  <si>
    <t>Dharashiv</t>
  </si>
  <si>
    <t>SMRTBK14909</t>
  </si>
  <si>
    <t>Chandrama Complex</t>
  </si>
  <si>
    <t>SMRTRT14910</t>
  </si>
  <si>
    <t>Spectrum Metro</t>
  </si>
  <si>
    <t>FLDCKC14911</t>
  </si>
  <si>
    <t>Boiled Chana,Sonipat</t>
  </si>
  <si>
    <t>VADCKC14912</t>
  </si>
  <si>
    <t>DCDCCQHIL00</t>
  </si>
  <si>
    <t>VFDC - Dumartarai, Raipur</t>
  </si>
  <si>
    <t>MBSKKC14913</t>
  </si>
  <si>
    <t>Monginis - Andheri</t>
  </si>
  <si>
    <t>K-Square Bhiwandi RBL DC</t>
  </si>
  <si>
    <t>FLDCKC14915</t>
  </si>
  <si>
    <t>Indore (FFDC in VFDC)</t>
  </si>
  <si>
    <t>FLDCKC14916</t>
  </si>
  <si>
    <t>Rajpura - Cold Room</t>
  </si>
  <si>
    <t>VADCKC14917</t>
  </si>
  <si>
    <t>Banur</t>
  </si>
  <si>
    <t>EDAMSD14919</t>
  </si>
  <si>
    <t>Sarath City Capital Mall, Whitefields, HiTec City 3F-13 B, Third floor, Gachibowli, Kondapur</t>
  </si>
  <si>
    <t>EDAMAS14920</t>
  </si>
  <si>
    <t>Forum Mall, Kochi Forum Mall
NH-47, Vytilla- Aroor Bypass
Near Kundannur Junction, Maradu PO
Kochi- 682304</t>
  </si>
  <si>
    <t>EDAMRT14921</t>
  </si>
  <si>
    <t>EDMMUTK8X00</t>
  </si>
  <si>
    <t>Avinesh Pandey</t>
  </si>
  <si>
    <t>IP Sigra Mall, Varanasi Shop No. 9,10 &amp; 11, Vidyapeeth Road, Shastri Nagar, Varanasi UP 221002</t>
  </si>
  <si>
    <t>FFNSBK14922</t>
  </si>
  <si>
    <t>Navsari Carolina Mall</t>
  </si>
  <si>
    <t>Navsari</t>
  </si>
  <si>
    <t>ULDCAK14923</t>
  </si>
  <si>
    <t>DCDCKQ6P000</t>
  </si>
  <si>
    <t>Neelamangala Urban Ladder- Manufacturing unit</t>
  </si>
  <si>
    <t>ULDCAK14924</t>
  </si>
  <si>
    <t>Neelamangala Urban Ladder DC- Warehouse area</t>
  </si>
  <si>
    <t>DIGSAS14925</t>
  </si>
  <si>
    <t>Cumbam</t>
  </si>
  <si>
    <t>CFVRSD14926</t>
  </si>
  <si>
    <t>GNT Road, Ongole</t>
  </si>
  <si>
    <t>CFVRSD14927</t>
  </si>
  <si>
    <t>SD Road Patny Center, Secunderabad</t>
  </si>
  <si>
    <t>CFVRSD14928</t>
  </si>
  <si>
    <t>BOD UPPAL - Hyderabad</t>
  </si>
  <si>
    <t>CFVRSD14929</t>
  </si>
  <si>
    <t>Sattva Mall – Kavadiguda - Secunderabad</t>
  </si>
  <si>
    <t>Durgapur</t>
  </si>
  <si>
    <t>SMRTAS14932</t>
  </si>
  <si>
    <t>SMART - Colaco Trust Property, Bondel, Mangalore- no. 133/SMRT-11/UC6/Z2-52/Jun-24</t>
  </si>
  <si>
    <t>SMRTSD14933</t>
  </si>
  <si>
    <t xml:space="preserve"> BTS Property for SMART @ TSR Plaza, J P Road, Bhimavaram, AP, West Godavari Dist., AP - (T C V Narsimha Rao Property) </t>
  </si>
  <si>
    <t>SMRTSD14934</t>
  </si>
  <si>
    <t>Hilton Residency</t>
  </si>
  <si>
    <t>Bankura</t>
  </si>
  <si>
    <t>DIGSSD14936</t>
  </si>
  <si>
    <t>CDITNQ7J000</t>
  </si>
  <si>
    <t>Rajendra Nagar, Hyderabad</t>
  </si>
  <si>
    <t>GRDSBK14937</t>
  </si>
  <si>
    <t>DS-MH-00057 - Dnyeshwar Nagar - Nashik - Maharashtra - Krishnai Mandai, Chetana Nagar , Near Dnyaneshwar Nagar : Nashik</t>
  </si>
  <si>
    <t>GRDSBK14938</t>
  </si>
  <si>
    <t>DS-MH-00098 - New DarkStore - Pune - Maharashtra - Shree Ram Industrial Estate, Survey No 143, Tathawade, Pune 411035</t>
  </si>
  <si>
    <t>GRDSRT14939</t>
  </si>
  <si>
    <t>DS-DL-00324 - Rohini Sec7 - Delhi - Delhi NCR - Village Naharpur, Rohini, Sector 7, Delhi 110085 :: [ID-9194]</t>
  </si>
  <si>
    <t>GRDSRT14941</t>
  </si>
  <si>
    <t>DS-DL-00274 - Ghitorni - Delhi - Delhi NCR - Khasra No. 304, 2, 100 Feet Road, Ghitorni, New Delhi (Option 1) ID-8859</t>
  </si>
  <si>
    <t>TRFTAS14945</t>
  </si>
  <si>
    <t>AVANTRA TO FOOTWEAR --O Mall Cochin, Kerala</t>
  </si>
  <si>
    <t>CDITUNEX803</t>
  </si>
  <si>
    <t>Abarar Ahmad</t>
  </si>
  <si>
    <t>CDITWNEY404</t>
  </si>
  <si>
    <t>SDR in Progress</t>
  </si>
  <si>
    <t>FFNSBK14953</t>
  </si>
  <si>
    <t>Centro Autade, Handewadi, Pune</t>
  </si>
  <si>
    <t>GAPERT14955</t>
  </si>
  <si>
    <t>GAP - Sushma Capital, Peer Muchalla, Zirakpur. PB</t>
  </si>
  <si>
    <t>GAPERT14956</t>
  </si>
  <si>
    <t>GAP - Downtown, Block A, BRS Nagar, Ludhiana, Punjab</t>
  </si>
  <si>
    <t>TRFTRT14957</t>
  </si>
  <si>
    <t>Shop No 429L Brand Road Model Town Ludhiana Punjab</t>
  </si>
  <si>
    <t>TRDSBK14959</t>
  </si>
  <si>
    <t>Trends Growells Kandivali</t>
  </si>
  <si>
    <t>DIGSSD14960</t>
  </si>
  <si>
    <t>Chinar  Park</t>
  </si>
  <si>
    <t>Hojai</t>
  </si>
  <si>
    <t>CVRFSD14965</t>
  </si>
  <si>
    <t>RTC X Roads, Odeon Mall</t>
  </si>
  <si>
    <t>SMRTKQX9D00</t>
  </si>
  <si>
    <t>DARKTQHIN00</t>
  </si>
  <si>
    <t>RSBZGQ4PE03</t>
  </si>
  <si>
    <t>DARKKQHHV00</t>
  </si>
  <si>
    <t>DARKMQ8G000</t>
  </si>
  <si>
    <t>Ramnagar</t>
  </si>
  <si>
    <t>CDITTQY5O00</t>
  </si>
  <si>
    <t>CDITWQHKQ00</t>
  </si>
  <si>
    <t>DIGSSD14969</t>
  </si>
  <si>
    <t>Mangalam, Tirupati</t>
  </si>
  <si>
    <t>DIGSRT14970</t>
  </si>
  <si>
    <t>Shipra Mall, Ghaziabad, NCR</t>
  </si>
  <si>
    <t>DIGSRT14971</t>
  </si>
  <si>
    <t xml:space="preserve">Digital, DLF Midtown, Delhi, </t>
  </si>
  <si>
    <t>DIGSRT14972</t>
  </si>
  <si>
    <t>CDITUQHLN00</t>
  </si>
  <si>
    <t xml:space="preserve"> Artha Mart, Noida, DL NCR,</t>
  </si>
  <si>
    <t>DIGSBK14973</t>
  </si>
  <si>
    <t>CDIT7QHDO00</t>
  </si>
  <si>
    <t>Annex Pios, Mapusa, Goa</t>
  </si>
  <si>
    <t>DIBSAS14974</t>
  </si>
  <si>
    <t>CDITVQHJF00</t>
  </si>
  <si>
    <t xml:space="preserve">Bismi Changuvetty, Kottakkal, Kerala </t>
  </si>
  <si>
    <t>Kottakkal</t>
  </si>
  <si>
    <t>DIGSAS14975</t>
  </si>
  <si>
    <t>CDITKQ5L000</t>
  </si>
  <si>
    <t xml:space="preserve"> BVB College Road, Bidar, Karnataka, </t>
  </si>
  <si>
    <t>DIGSAS14976</t>
  </si>
  <si>
    <t>Channasandra, Bangalore, Karnataka</t>
  </si>
  <si>
    <t>DIRFBK14977</t>
  </si>
  <si>
    <t>CDITMNEU803</t>
  </si>
  <si>
    <t>Phoenix Market City, Ahmednagar, Pune</t>
  </si>
  <si>
    <t>DIGSBK14978</t>
  </si>
  <si>
    <t>CDITMQZ3E00</t>
  </si>
  <si>
    <t>RD Rankala, Kolhapur, M</t>
  </si>
  <si>
    <t>DIGSBK14979</t>
  </si>
  <si>
    <t>CDITMQHDM00</t>
  </si>
  <si>
    <t>NH 4 Highway Hotel Sangam Building ,Karad,Satara</t>
  </si>
  <si>
    <t>Satara</t>
  </si>
  <si>
    <t>DIGSBK14980</t>
  </si>
  <si>
    <t xml:space="preserve">Khemani Complex, Nashik, MH </t>
  </si>
  <si>
    <t>DIGSBK14981</t>
  </si>
  <si>
    <t>CDITMQHKX00</t>
  </si>
  <si>
    <t xml:space="preserve"> Digital, Trident Avalon, Badlapur E, Mumbai,</t>
  </si>
  <si>
    <t>Badlapur</t>
  </si>
  <si>
    <t>DIGCSD14982</t>
  </si>
  <si>
    <t>CDITOQHDK00</t>
  </si>
  <si>
    <t>Dakhinakali Road,Dhenkanal</t>
  </si>
  <si>
    <t>Dhenkanal</t>
  </si>
  <si>
    <t>DIGSRT14983</t>
  </si>
  <si>
    <t>9th Avenue, Kharar, Mohali Punjab</t>
  </si>
  <si>
    <t>DIGSAS14985</t>
  </si>
  <si>
    <t>Palani Road , DINDIGUL, TAMIL NADU</t>
  </si>
  <si>
    <t>DIGSAS14986</t>
  </si>
  <si>
    <t>WGC Road, Tuticorin TN</t>
  </si>
  <si>
    <t>DIGSAS14987</t>
  </si>
  <si>
    <t>CDITTQHHK00</t>
  </si>
  <si>
    <t>Padur, Chennai, TAMIL NADU</t>
  </si>
  <si>
    <t>DIGCRT14988</t>
  </si>
  <si>
    <t>Ramnath Colony,Civil Lines,Badaun</t>
  </si>
  <si>
    <t>DIGSRT14989</t>
  </si>
  <si>
    <t>Nagina Road, Bijnor, UP</t>
  </si>
  <si>
    <t>DIGSSD14990</t>
  </si>
  <si>
    <t xml:space="preserve">Digital, Link Road, Arambag, WB, </t>
  </si>
  <si>
    <t>Arambagh</t>
  </si>
  <si>
    <t>Manish Kumar Rai</t>
  </si>
  <si>
    <t>SMRTTQF3S00</t>
  </si>
  <si>
    <t>SMRTTQFVQ00</t>
  </si>
  <si>
    <t>A Vasanth</t>
  </si>
  <si>
    <t>Sushanta Kumar Behera</t>
  </si>
  <si>
    <t>Ajay Kumar</t>
  </si>
  <si>
    <t>SEVEBK15001</t>
  </si>
  <si>
    <t>Kohinoor World Tower, Pimpri Chinchwad</t>
  </si>
  <si>
    <t>SEVDKC15002</t>
  </si>
  <si>
    <t>Dehire-D'Victoria Mall, Borivali</t>
  </si>
  <si>
    <t>SEVDKC15003</t>
  </si>
  <si>
    <t>Dehire-Smart Bazaar, Orion mall</t>
  </si>
  <si>
    <t>SEVDKC15004</t>
  </si>
  <si>
    <t>Dehire-Smart Bazaar, Xperial Mall, Dombivali</t>
  </si>
  <si>
    <t>SEVDKC15005</t>
  </si>
  <si>
    <t>Dehire-Smart Bazaar, Kothrud Road, Pune</t>
  </si>
  <si>
    <t>SMRTMQP2K00</t>
  </si>
  <si>
    <t>GRAP HOLD</t>
  </si>
  <si>
    <t>GRDSAK15008</t>
  </si>
  <si>
    <t>Nandhanam- Annasalai GR Complex</t>
  </si>
  <si>
    <t>T1UC</t>
  </si>
  <si>
    <t>SMRTMQF7G00</t>
  </si>
  <si>
    <t>Abhilasha Mall, Dombivali</t>
  </si>
  <si>
    <t>QP2K</t>
  </si>
  <si>
    <t>ZYM6</t>
  </si>
  <si>
    <t>QX8X</t>
  </si>
  <si>
    <t>S0IR</t>
  </si>
  <si>
    <t>QHFG</t>
  </si>
  <si>
    <t>TANS</t>
  </si>
  <si>
    <t>QF3S</t>
  </si>
  <si>
    <t>TAIK</t>
  </si>
  <si>
    <t>QFVQ</t>
  </si>
  <si>
    <t>Kishan Joshi W</t>
  </si>
  <si>
    <t>MAY 26 PLANNED</t>
  </si>
  <si>
    <t>Arif Rahaman</t>
  </si>
  <si>
    <t>Anand Singh/Ram Kumar Yadav</t>
  </si>
  <si>
    <t>APRIL 26 PLANNED</t>
  </si>
  <si>
    <t>QHGZ</t>
  </si>
  <si>
    <t>QT3F</t>
  </si>
  <si>
    <t>8943</t>
  </si>
  <si>
    <t>NFZ8</t>
  </si>
  <si>
    <t>SL3L</t>
  </si>
  <si>
    <t>QGBP</t>
  </si>
  <si>
    <t>QHEY</t>
  </si>
  <si>
    <t>QX9D</t>
  </si>
  <si>
    <t>FRBD</t>
  </si>
  <si>
    <t>T67H</t>
  </si>
  <si>
    <t>TBDK</t>
  </si>
  <si>
    <t>QHIN</t>
  </si>
  <si>
    <t>TBJP</t>
  </si>
  <si>
    <t>QHLQ</t>
  </si>
  <si>
    <t>CENFNQHLQ00</t>
  </si>
  <si>
    <t>T0L6</t>
  </si>
  <si>
    <t>T0CN</t>
  </si>
  <si>
    <t>T0CM</t>
  </si>
  <si>
    <t>T0L4</t>
  </si>
  <si>
    <t>T0M5</t>
  </si>
  <si>
    <t>T0M3</t>
  </si>
  <si>
    <t>T0L7</t>
  </si>
  <si>
    <t>T0M1</t>
  </si>
  <si>
    <t>T0CP</t>
  </si>
  <si>
    <t>T0ME</t>
  </si>
  <si>
    <t>T0BW</t>
  </si>
  <si>
    <t>T0L5</t>
  </si>
  <si>
    <t>T0CL</t>
  </si>
  <si>
    <t>T0CO</t>
  </si>
  <si>
    <t>T0M4</t>
  </si>
  <si>
    <t>T0L3</t>
  </si>
  <si>
    <t>T0L8</t>
  </si>
  <si>
    <t>T0M2</t>
  </si>
  <si>
    <t>QHHV</t>
  </si>
  <si>
    <t>QHGS</t>
  </si>
  <si>
    <t>DARKDQHGS00</t>
  </si>
  <si>
    <t>Q6R0</t>
  </si>
  <si>
    <t>Sushil Kumar Sahu</t>
  </si>
  <si>
    <t>TBCH</t>
  </si>
  <si>
    <t>Q8G0</t>
  </si>
  <si>
    <t>QX2J</t>
  </si>
  <si>
    <t>QHIU</t>
  </si>
  <si>
    <t>QHFU</t>
  </si>
  <si>
    <t>QABR</t>
  </si>
  <si>
    <t>QHED</t>
  </si>
  <si>
    <t>QHJI</t>
  </si>
  <si>
    <t>QHDS</t>
  </si>
  <si>
    <t>QHHB</t>
  </si>
  <si>
    <t>QZ9G</t>
  </si>
  <si>
    <t>T0S1</t>
  </si>
  <si>
    <t>Q4HF</t>
  </si>
  <si>
    <t>QY7Y</t>
  </si>
  <si>
    <t>QHEV</t>
  </si>
  <si>
    <t>T9RD</t>
  </si>
  <si>
    <t>QXIM</t>
  </si>
  <si>
    <t>QZGO</t>
  </si>
  <si>
    <t>SMRT9QZGO00</t>
  </si>
  <si>
    <t>QHIL</t>
  </si>
  <si>
    <t>TK8X</t>
  </si>
  <si>
    <t>Q6P0</t>
  </si>
  <si>
    <t>QY5O</t>
  </si>
  <si>
    <t>Q7J0</t>
  </si>
  <si>
    <t>QHKQ</t>
  </si>
  <si>
    <t>CDITUQHLK00</t>
  </si>
  <si>
    <t>NCR</t>
  </si>
  <si>
    <t>QHLN</t>
  </si>
  <si>
    <t>QHDO</t>
  </si>
  <si>
    <t>QHJF</t>
  </si>
  <si>
    <t>Q5L0</t>
  </si>
  <si>
    <t>QZ3E</t>
  </si>
  <si>
    <t>QHDM</t>
  </si>
  <si>
    <t>QHKX</t>
  </si>
  <si>
    <t>QHDK</t>
  </si>
  <si>
    <t>QHHK</t>
  </si>
  <si>
    <t>COPUKC15009</t>
  </si>
  <si>
    <t>CP –UPSRTC depot, Loni, UP</t>
  </si>
  <si>
    <t>Loni</t>
  </si>
  <si>
    <t>TRTRAS15020</t>
  </si>
  <si>
    <t>TRNDTNDA902</t>
  </si>
  <si>
    <t>Chennai Thiruvanmiur</t>
  </si>
  <si>
    <t>Deepak Srivastava</t>
  </si>
  <si>
    <t>TRTRAS15034</t>
  </si>
  <si>
    <t>TRNDTNDA601</t>
  </si>
  <si>
    <t>Chennai Perambur</t>
  </si>
  <si>
    <t>TRTRRT15038</t>
  </si>
  <si>
    <t>Faridabd TIMS Crown</t>
  </si>
  <si>
    <t>Rajesh Nikalje</t>
  </si>
  <si>
    <t>TRTRAS15044</t>
  </si>
  <si>
    <t>TRNDTNDO602</t>
  </si>
  <si>
    <t>Chennai Pallikaranai</t>
  </si>
  <si>
    <t>TRTRAS15047</t>
  </si>
  <si>
    <t>TRNDTNFL801</t>
  </si>
  <si>
    <t>Chennai Velachery</t>
  </si>
  <si>
    <t>Suresh Kumar</t>
  </si>
  <si>
    <t>APRIL 26</t>
  </si>
  <si>
    <t>MAY 26</t>
  </si>
  <si>
    <t>DEC 25 Carry Forward</t>
  </si>
  <si>
    <t>DARKKQHHG00</t>
  </si>
  <si>
    <t>TBET</t>
  </si>
  <si>
    <t>EDMMNTL8M00</t>
  </si>
  <si>
    <t>DIGSSD15071</t>
  </si>
  <si>
    <t>JAN 26 Planned</t>
  </si>
  <si>
    <t>DARKTQHMC00</t>
  </si>
  <si>
    <t>TRNDHNDW900</t>
  </si>
  <si>
    <t>CDITNQV5R00</t>
  </si>
  <si>
    <t>SGFPRT15072</t>
  </si>
  <si>
    <t>DLF Midtown, Motinagar</t>
  </si>
  <si>
    <t>SGFPRT15073</t>
  </si>
  <si>
    <t>OP Jindal</t>
  </si>
  <si>
    <t>MIREBK15075</t>
  </si>
  <si>
    <t>Rupa Solitare, Koparkhairane - Relay Work</t>
  </si>
  <si>
    <t>Koparkhairane</t>
  </si>
  <si>
    <t>MIDHAK15077</t>
  </si>
  <si>
    <t>Home and Décor, Kumaranalloor Store</t>
  </si>
  <si>
    <t>Kumaranalloor</t>
  </si>
  <si>
    <t>SEVEBK15078</t>
  </si>
  <si>
    <t>One World, Lower Parel, Mumbai</t>
  </si>
  <si>
    <t>Lower Parel</t>
  </si>
  <si>
    <t>SEVEBK15079</t>
  </si>
  <si>
    <t>One International, Lower Parel, Mumbai</t>
  </si>
  <si>
    <t>SEVEBK15080</t>
  </si>
  <si>
    <t>AIMS Hospital, Dombivli</t>
  </si>
  <si>
    <t>TRTRAS15082</t>
  </si>
  <si>
    <t>T822</t>
  </si>
  <si>
    <t>TFITTNGO403</t>
  </si>
  <si>
    <t>Chennai VR Mall</t>
  </si>
  <si>
    <t>TRTRRT15089</t>
  </si>
  <si>
    <t>TRNDUNDB900</t>
  </si>
  <si>
    <t>Ghaziabad Mahagun</t>
  </si>
  <si>
    <t>TRTRAS15098</t>
  </si>
  <si>
    <t>TEA6</t>
  </si>
  <si>
    <t>TFITTNCR501</t>
  </si>
  <si>
    <t>Chennai Pammal main road Krishna Nagar</t>
  </si>
  <si>
    <t>TRTRAS15102</t>
  </si>
  <si>
    <t>TRNDKNP8201</t>
  </si>
  <si>
    <t>Bangalore Nagarbhavi</t>
  </si>
  <si>
    <t>TRTRSD15105</t>
  </si>
  <si>
    <t>TRNDWNF5700</t>
  </si>
  <si>
    <t>Kolkata Banik Towers</t>
  </si>
  <si>
    <t>TRTRAS15106</t>
  </si>
  <si>
    <t>TRNDTNDA401</t>
  </si>
  <si>
    <t>Chennai Ambattur</t>
  </si>
  <si>
    <t>TRTRAS15108</t>
  </si>
  <si>
    <t>TB26</t>
  </si>
  <si>
    <t>TRNDTNVL404</t>
  </si>
  <si>
    <t>Chennai 2nd Avenue</t>
  </si>
  <si>
    <t>TRTRAS15112</t>
  </si>
  <si>
    <t>T523</t>
  </si>
  <si>
    <t>TRNDTNUU701</t>
  </si>
  <si>
    <t>Marina Mall  - Trends</t>
  </si>
  <si>
    <t>TRTRAS15113</t>
  </si>
  <si>
    <t>TE94</t>
  </si>
  <si>
    <t>TRNDTNVR301</t>
  </si>
  <si>
    <t>Kovilambaka RadialRd</t>
  </si>
  <si>
    <t>TRTRAS15117</t>
  </si>
  <si>
    <t>TS82</t>
  </si>
  <si>
    <t>TRNDTNXT602</t>
  </si>
  <si>
    <t>Chennai Madhavaram R</t>
  </si>
  <si>
    <t>TRTRAS15118</t>
  </si>
  <si>
    <t>TW17</t>
  </si>
  <si>
    <t>TRNDTNNM903</t>
  </si>
  <si>
    <t>Chennai OMR</t>
  </si>
  <si>
    <t>TRTRAS15119</t>
  </si>
  <si>
    <t>TA12</t>
  </si>
  <si>
    <t>TRNDTNGT902</t>
  </si>
  <si>
    <t>Chennai RIL Iypthngl</t>
  </si>
  <si>
    <t>TRTRAS15121</t>
  </si>
  <si>
    <t>FR2M</t>
  </si>
  <si>
    <t>TRNFTQEXJ01</t>
  </si>
  <si>
    <t>Chennai FBB Chennai Mount Poonamallee Rd</t>
  </si>
  <si>
    <t>Jag Lal</t>
  </si>
  <si>
    <t>TRTRAS15140</t>
  </si>
  <si>
    <t>Chennai Aerohub Chennai Airport</t>
  </si>
  <si>
    <t>TRTRSD15142</t>
  </si>
  <si>
    <t>TQE7</t>
  </si>
  <si>
    <t>TFITAQ0XN02</t>
  </si>
  <si>
    <t>Vishakhapatnam Madhuravada</t>
  </si>
  <si>
    <t>Visakhapatnam</t>
  </si>
  <si>
    <t>TRTRAS15144</t>
  </si>
  <si>
    <t>TRNDKNCU902</t>
  </si>
  <si>
    <t>Bangalore RMM</t>
  </si>
  <si>
    <t>TRTRAS15146</t>
  </si>
  <si>
    <t>TSR9</t>
  </si>
  <si>
    <t>TFITKQ2PV03</t>
  </si>
  <si>
    <t>Bangalore Hesaraghatta</t>
  </si>
  <si>
    <t>TRTRAK15149</t>
  </si>
  <si>
    <t>TRNDKNCV503</t>
  </si>
  <si>
    <t>Bangalore Malleswram</t>
  </si>
  <si>
    <t>TRTRSD15150</t>
  </si>
  <si>
    <t>TQ13</t>
  </si>
  <si>
    <t>TRNDNND8704</t>
  </si>
  <si>
    <t>Hyderabad RK Puram</t>
  </si>
  <si>
    <t>TRTRBK15151</t>
  </si>
  <si>
    <t>T9LI</t>
  </si>
  <si>
    <t>Pune Mall Of Millenia Wakad</t>
  </si>
  <si>
    <t>TRTRAS15152</t>
  </si>
  <si>
    <t>FR1W</t>
  </si>
  <si>
    <t>TRNFKQEXF02</t>
  </si>
  <si>
    <t>Bangalore FBB Bengaluru Koramangala</t>
  </si>
  <si>
    <t>TRTRSD15157</t>
  </si>
  <si>
    <t>TWQD</t>
  </si>
  <si>
    <t>TFITNQ6H401</t>
  </si>
  <si>
    <t>Hyderabad Nacharam near Digital &amp; SMART</t>
  </si>
  <si>
    <t>TRTRAS15160</t>
  </si>
  <si>
    <t>TSL4</t>
  </si>
  <si>
    <t>TFITKQ2OB03</t>
  </si>
  <si>
    <t>Bangalore Haralur Road</t>
  </si>
  <si>
    <t>TRTRAS15161</t>
  </si>
  <si>
    <t>TSK1</t>
  </si>
  <si>
    <t>TFITKQ2NO02</t>
  </si>
  <si>
    <t>Bangalore Lulu Global Mall</t>
  </si>
  <si>
    <t>TRTRAK15163</t>
  </si>
  <si>
    <t>TRNDKNF9602</t>
  </si>
  <si>
    <t>Bangalore Gandhi Bzr</t>
  </si>
  <si>
    <t>TRTRAK15164</t>
  </si>
  <si>
    <t>T800</t>
  </si>
  <si>
    <t>TRNDKNGN602</t>
  </si>
  <si>
    <t>Bangalore R T Nagar</t>
  </si>
  <si>
    <t>TRTRAS15180</t>
  </si>
  <si>
    <t>TRNDTNDB102</t>
  </si>
  <si>
    <t>Coimbator Brokefield</t>
  </si>
  <si>
    <t>TRTRBK15183</t>
  </si>
  <si>
    <t>TRNDGNCT303</t>
  </si>
  <si>
    <t>Jamnagar Crystal Mall</t>
  </si>
  <si>
    <t>TRTRSD15188</t>
  </si>
  <si>
    <t>TN49</t>
  </si>
  <si>
    <t>TRNDANC5006</t>
  </si>
  <si>
    <t>Vizag Daba Garden</t>
  </si>
  <si>
    <t>Vizag</t>
  </si>
  <si>
    <t>TRTRSD15194</t>
  </si>
  <si>
    <t>TPM2</t>
  </si>
  <si>
    <t>TFITAQ0NI03</t>
  </si>
  <si>
    <t>Vizag Waltair Rd Siripuram</t>
  </si>
  <si>
    <t>TRTRAK15201</t>
  </si>
  <si>
    <t>T729</t>
  </si>
  <si>
    <t>TRNDKNGK701</t>
  </si>
  <si>
    <t>Mysore Nazarabad</t>
  </si>
  <si>
    <t>TRTRAS15204</t>
  </si>
  <si>
    <t>TRNDTNFP400</t>
  </si>
  <si>
    <t>Coimbatore Prozone Mall</t>
  </si>
  <si>
    <t>TRTRSD15210</t>
  </si>
  <si>
    <t>TRNDNNP2901</t>
  </si>
  <si>
    <t>Miryalguda Sagar Rd</t>
  </si>
  <si>
    <t>TRTRAS15219</t>
  </si>
  <si>
    <t>TQ56</t>
  </si>
  <si>
    <t>TRNDTNE2302</t>
  </si>
  <si>
    <t>Chennai Sholinganallur OMR</t>
  </si>
  <si>
    <t>TRTRAS15221</t>
  </si>
  <si>
    <t>TSN8</t>
  </si>
  <si>
    <t>TFITTQ2PA01</t>
  </si>
  <si>
    <t>Chennai Padur</t>
  </si>
  <si>
    <t>TRTRAS15222</t>
  </si>
  <si>
    <t>T1BF</t>
  </si>
  <si>
    <t>TFITTQG6D02</t>
  </si>
  <si>
    <t>Chennai Tana Street Purasawakkam</t>
  </si>
  <si>
    <t>TRTRAS15223</t>
  </si>
  <si>
    <t>TI54</t>
  </si>
  <si>
    <t>TRNDTNWE401</t>
  </si>
  <si>
    <t>Chenai Periyar Nagar</t>
  </si>
  <si>
    <t>TRTRAS15230</t>
  </si>
  <si>
    <t>TAV7</t>
  </si>
  <si>
    <t>TFITTQGSF01</t>
  </si>
  <si>
    <t>Chennai TISB BB EA Mall</t>
  </si>
  <si>
    <t>TRTRAS15232</t>
  </si>
  <si>
    <t>TRNDTNP0102</t>
  </si>
  <si>
    <t>Chennai Shanti Colny</t>
  </si>
  <si>
    <t>TRTRSD15245</t>
  </si>
  <si>
    <t>T9QO</t>
  </si>
  <si>
    <t>TFITNQXHU01</t>
  </si>
  <si>
    <t>Hyderabad Dammaiguda Secunderabad</t>
  </si>
  <si>
    <t>TRTRAS15246</t>
  </si>
  <si>
    <t>TJ4E</t>
  </si>
  <si>
    <t>Chennai Urapakkam</t>
  </si>
  <si>
    <t>DCDCVQI3S02</t>
  </si>
  <si>
    <t>DCDCKQ5JR03</t>
  </si>
  <si>
    <t>Arshad Ali Shaukat</t>
  </si>
  <si>
    <t>Brajesh Kumar</t>
  </si>
  <si>
    <t>TM8V</t>
  </si>
  <si>
    <t>T9U0</t>
  </si>
  <si>
    <t>Prakhar Singh</t>
  </si>
  <si>
    <t>DS-DL-00314</t>
  </si>
  <si>
    <t>TBEE</t>
  </si>
  <si>
    <t>TM2E</t>
  </si>
  <si>
    <t>TA2Y</t>
  </si>
  <si>
    <t>TBII</t>
  </si>
  <si>
    <t>QHKO</t>
  </si>
  <si>
    <t>DARKHQHKO00</t>
  </si>
  <si>
    <t>T9I5</t>
  </si>
  <si>
    <t>TBFP</t>
  </si>
  <si>
    <t>QHHX</t>
  </si>
  <si>
    <t>TBDT</t>
  </si>
  <si>
    <t>QHGF</t>
  </si>
  <si>
    <t>DARKDQHGF00</t>
  </si>
  <si>
    <t>TBED</t>
  </si>
  <si>
    <t>QHGR</t>
  </si>
  <si>
    <t>DARKDQHGR00</t>
  </si>
  <si>
    <t>DS-MH-00057</t>
  </si>
  <si>
    <t>DARKMQM2H00</t>
  </si>
  <si>
    <t>DS-MH-00098</t>
  </si>
  <si>
    <t>DS-DL-00324</t>
  </si>
  <si>
    <t>DS-DL-00274</t>
  </si>
  <si>
    <t>Pavankumar Lankadasula</t>
  </si>
  <si>
    <t>AZCOSD15247</t>
  </si>
  <si>
    <t>ELGIN ROAD-TVM5-KOLKATA</t>
  </si>
  <si>
    <t>GRDSAK15249</t>
  </si>
  <si>
    <t>Munivenkatappa Layout, Bilekahalli</t>
  </si>
  <si>
    <t>VADCAK15250</t>
  </si>
  <si>
    <t>Patna VFDC (BTS) with PTL</t>
  </si>
  <si>
    <t xml:space="preserve"> 177,955 </t>
  </si>
  <si>
    <t>DIDCAK15251</t>
  </si>
  <si>
    <t>Hubli Digital DC</t>
  </si>
  <si>
    <t>VADCAK15252</t>
  </si>
  <si>
    <t>Rajamundry DC</t>
  </si>
  <si>
    <t>VADCAK15253</t>
  </si>
  <si>
    <t>Hyderabad Medchal VFDC-PTL Setup</t>
  </si>
  <si>
    <t>SCPCAK15254</t>
  </si>
  <si>
    <t>Chennai- MMLP  FFDC (WH04)</t>
  </si>
  <si>
    <t>FLDCAK15255</t>
  </si>
  <si>
    <t>Chennai- MMLP  F&amp;L DC (WH01A)</t>
  </si>
  <si>
    <t>VADCAK15256</t>
  </si>
  <si>
    <t>Chennai- MMLP VFDC (with automation) (WH02)</t>
  </si>
  <si>
    <t xml:space="preserve"> 320,693 </t>
  </si>
  <si>
    <t>SCDHAK15258</t>
  </si>
  <si>
    <t>Kadapa Smartub- Shed 4A</t>
  </si>
  <si>
    <t>GRDSKC15266</t>
  </si>
  <si>
    <t>DS-RJ-00037</t>
  </si>
  <si>
    <t>New_Ajmer_1 Shastri Nagar</t>
  </si>
  <si>
    <t>Ajmer</t>
  </si>
  <si>
    <t>GRDSKC15267</t>
  </si>
  <si>
    <t>DS-GMU-00178</t>
  </si>
  <si>
    <t>Shiravane, Sector-1, Nerul - Nikhil Hydraulics</t>
  </si>
  <si>
    <t>GRDSKC15268</t>
  </si>
  <si>
    <t>DS-MH-00126</t>
  </si>
  <si>
    <t>Vinayak Arcade - Akurdi, Pune</t>
  </si>
  <si>
    <t>GRDSKC15269</t>
  </si>
  <si>
    <t>DS-GJ-00018</t>
  </si>
  <si>
    <t>Neelkanth Square, Naroda</t>
  </si>
  <si>
    <t>GRDSKC15270</t>
  </si>
  <si>
    <t>DS-MH-00108</t>
  </si>
  <si>
    <t>Karanjawane imperial, Pune</t>
  </si>
  <si>
    <t>DIRFSD15261</t>
  </si>
  <si>
    <t>DIRFSD15262</t>
  </si>
  <si>
    <t xml:space="preserve"> APR City Centre, Gaya</t>
  </si>
  <si>
    <t>DIRFSD15263</t>
  </si>
  <si>
    <t>Kompally</t>
  </si>
  <si>
    <t>DMSSSD15264</t>
  </si>
  <si>
    <t>DMS</t>
  </si>
  <si>
    <t>Ganpathpur, Basirhat</t>
  </si>
  <si>
    <t>CSRTSD15265</t>
  </si>
  <si>
    <t>Cycle-1 EPC</t>
  </si>
  <si>
    <t>TRNDAQHKC00</t>
  </si>
  <si>
    <t>GRRESD15273</t>
  </si>
  <si>
    <t>Signature to Go Fresh Conversion - Utsa Complex</t>
  </si>
  <si>
    <t>GRDHAK15274</t>
  </si>
  <si>
    <t>SBZ Banshankari (2nd floor surrender)</t>
  </si>
  <si>
    <t>DARKVQHHI00</t>
  </si>
  <si>
    <t>NO</t>
  </si>
  <si>
    <t>SMRT6QHMI00</t>
  </si>
  <si>
    <t>DARKRQHMD00</t>
  </si>
  <si>
    <t>CDITAQHKT00</t>
  </si>
  <si>
    <t>TBNH</t>
  </si>
  <si>
    <t>QHOA</t>
  </si>
  <si>
    <t>CENFNQHOA00</t>
  </si>
  <si>
    <t>CDITNNEF304</t>
  </si>
  <si>
    <t>EDMMVT9D700</t>
  </si>
  <si>
    <t>TAZOWQHIR00</t>
  </si>
  <si>
    <t>GRAP HOLD - Removed on 03/Feb</t>
  </si>
  <si>
    <t>DCDCTQXNO02</t>
  </si>
  <si>
    <t>TRFFMQHKR00</t>
  </si>
  <si>
    <t>CDITQNZP803</t>
  </si>
  <si>
    <t>CDITBNS5503</t>
  </si>
  <si>
    <t>DIRFSD15276</t>
  </si>
  <si>
    <t>CDITONEV505</t>
  </si>
  <si>
    <t>Kharvelnagar</t>
  </si>
  <si>
    <t>DIRFSD15277</t>
  </si>
  <si>
    <t xml:space="preserve">Inorbit Mall, Hyderabad, </t>
  </si>
  <si>
    <t>MIREBK15280</t>
  </si>
  <si>
    <t>HVAC Initiative _Chaturbhuj Kharghar</t>
  </si>
  <si>
    <t>MIREBK15281</t>
  </si>
  <si>
    <t>HVAC Initiative _Samrin Heritage</t>
  </si>
  <si>
    <t>MIREBK15282</t>
  </si>
  <si>
    <t>HVAC Initiative _Sai Miracle In homes Kharghar</t>
  </si>
  <si>
    <t>SCPCAK15284</t>
  </si>
  <si>
    <t>Kolkata (Meri Chai) FFDC - Additional Works</t>
  </si>
  <si>
    <t>DIGSSD15285</t>
  </si>
  <si>
    <t>CDITNQHLE00</t>
  </si>
  <si>
    <t>Boduppal, Hyderabad, TG</t>
  </si>
  <si>
    <t>TRTRRT15288</t>
  </si>
  <si>
    <t>Cycle-1 FM</t>
  </si>
  <si>
    <t>TRTRBK15289</t>
  </si>
  <si>
    <t>TJC0</t>
  </si>
  <si>
    <t>Khandwa Landmark One</t>
  </si>
  <si>
    <t>Khandwa</t>
  </si>
  <si>
    <t>TRTRBK15290</t>
  </si>
  <si>
    <t>TCG8</t>
  </si>
  <si>
    <t>Neemuch Fewara Chowk</t>
  </si>
  <si>
    <t>TRTRBK15291</t>
  </si>
  <si>
    <t>TZ82</t>
  </si>
  <si>
    <t>Dhar Trimuti Nagar</t>
  </si>
  <si>
    <t>Dhar</t>
  </si>
  <si>
    <t>TRTRBK15292</t>
  </si>
  <si>
    <t>TAUZ</t>
  </si>
  <si>
    <t>Datia Opp Collectorate Office</t>
  </si>
  <si>
    <t>Datia</t>
  </si>
  <si>
    <t>TRTRBK15293</t>
  </si>
  <si>
    <t>TAQO</t>
  </si>
  <si>
    <t>Bhopal Surbhi Smart City Awadhpuri</t>
  </si>
  <si>
    <t>TRTRRT15294</t>
  </si>
  <si>
    <t>TGD6</t>
  </si>
  <si>
    <t>Uttarkashi Gyansu Gangotri Road</t>
  </si>
  <si>
    <t>Uttarkashi</t>
  </si>
  <si>
    <t>TRTRRT15295</t>
  </si>
  <si>
    <t>TAP2</t>
  </si>
  <si>
    <t>Ghaziabad TJ Raj Nagar Extension KW6</t>
  </si>
  <si>
    <t>TRTRBK15296</t>
  </si>
  <si>
    <t>TAWD</t>
  </si>
  <si>
    <t>Ambah TST Near SBI Ambah</t>
  </si>
  <si>
    <t>Ambah</t>
  </si>
  <si>
    <t>TRTRBK15297</t>
  </si>
  <si>
    <t>TX4Q</t>
  </si>
  <si>
    <t>Khategaon TST</t>
  </si>
  <si>
    <t>Khategaon</t>
  </si>
  <si>
    <t>TRTRRT15298</t>
  </si>
  <si>
    <t>TX7N</t>
  </si>
  <si>
    <t>Rajgarh TST Purana Falsa Pilani Road Bts</t>
  </si>
  <si>
    <t>Rajgarh</t>
  </si>
  <si>
    <t>TRTRBK15299</t>
  </si>
  <si>
    <t>TER8</t>
  </si>
  <si>
    <t>Bhilai TW Durg Supela</t>
  </si>
  <si>
    <t>TRTRRT15300</t>
  </si>
  <si>
    <t>TJF3</t>
  </si>
  <si>
    <t>Bageshwar TST</t>
  </si>
  <si>
    <t>Bageshwar</t>
  </si>
  <si>
    <t>TRTRBK15301</t>
  </si>
  <si>
    <t>TN59</t>
  </si>
  <si>
    <t>Jabalpur TW AvenueMal</t>
  </si>
  <si>
    <t>TRTRBK15302</t>
  </si>
  <si>
    <t>TAIY</t>
  </si>
  <si>
    <t>Badi Bareli TST Opp New Bus Stand</t>
  </si>
  <si>
    <t>Badi Bareli</t>
  </si>
  <si>
    <t>TRTRBK15303</t>
  </si>
  <si>
    <t>TX4Z</t>
  </si>
  <si>
    <t>Surajpur TST</t>
  </si>
  <si>
    <t>Surajpur</t>
  </si>
  <si>
    <t>TRTRBK15304</t>
  </si>
  <si>
    <t>TX6B</t>
  </si>
  <si>
    <t>Anjad TST CLF High-Tech City</t>
  </si>
  <si>
    <t>Anjad</t>
  </si>
  <si>
    <t>TRTRRT15305</t>
  </si>
  <si>
    <t>TX8K</t>
  </si>
  <si>
    <t>Ghaziabad TW Pratap Vihar Vihan Shopping Plaza</t>
  </si>
  <si>
    <t>TRTRBK15306</t>
  </si>
  <si>
    <t>TL95</t>
  </si>
  <si>
    <t>Latur TM Surajmahal</t>
  </si>
  <si>
    <t>Latur</t>
  </si>
  <si>
    <t>TRTRBK15307</t>
  </si>
  <si>
    <t>TJE3</t>
  </si>
  <si>
    <t>Shujalpur TST</t>
  </si>
  <si>
    <t>Shujalpur</t>
  </si>
  <si>
    <t>TRTRRT15308</t>
  </si>
  <si>
    <t>TMJ1</t>
  </si>
  <si>
    <t>Kotdwar TST</t>
  </si>
  <si>
    <t>Kotdwar</t>
  </si>
  <si>
    <t>TRTRBK15309</t>
  </si>
  <si>
    <t>TJZ4</t>
  </si>
  <si>
    <t>Majalgaon TST</t>
  </si>
  <si>
    <t>Majalgaon</t>
  </si>
  <si>
    <t>TRTRRT15310</t>
  </si>
  <si>
    <t>TTD2</t>
  </si>
  <si>
    <t>Mahendergarh TST</t>
  </si>
  <si>
    <t>Mahendergarh</t>
  </si>
  <si>
    <t>TRTRRT15311</t>
  </si>
  <si>
    <t>TLM6</t>
  </si>
  <si>
    <t>Rasra TST</t>
  </si>
  <si>
    <t>Rasra</t>
  </si>
  <si>
    <t>TRTRBK15312</t>
  </si>
  <si>
    <t>TSY7</t>
  </si>
  <si>
    <t>Chikhali TST</t>
  </si>
  <si>
    <t>TRTRBK15313</t>
  </si>
  <si>
    <t>TTY4</t>
  </si>
  <si>
    <t>Nagpur TW Budhraja Complex</t>
  </si>
  <si>
    <t>TRTRBK15314</t>
  </si>
  <si>
    <t>TWVN</t>
  </si>
  <si>
    <t>Deglur TST</t>
  </si>
  <si>
    <t>Deglur</t>
  </si>
  <si>
    <t>TRTRBK15315</t>
  </si>
  <si>
    <t>TAT2</t>
  </si>
  <si>
    <t>Nagpur TW Indora Square Sequel Ford</t>
  </si>
  <si>
    <t>TRTRBK15316</t>
  </si>
  <si>
    <t>TWUF</t>
  </si>
  <si>
    <t>Tumsar TST</t>
  </si>
  <si>
    <t>Tumsar</t>
  </si>
  <si>
    <t>TRTRRT15317</t>
  </si>
  <si>
    <t>TFQ8</t>
  </si>
  <si>
    <t>Domariyaganj TST</t>
  </si>
  <si>
    <t>Domariyaganj</t>
  </si>
  <si>
    <t>TRTRBK15318</t>
  </si>
  <si>
    <t>TDP7</t>
  </si>
  <si>
    <t>Kareli TST</t>
  </si>
  <si>
    <t>Kareli</t>
  </si>
  <si>
    <t>TRTRBK15319</t>
  </si>
  <si>
    <t>TSW9</t>
  </si>
  <si>
    <t>Saoner TST</t>
  </si>
  <si>
    <t>Saoner</t>
  </si>
  <si>
    <t>TRTRBK15320</t>
  </si>
  <si>
    <t>TAL2</t>
  </si>
  <si>
    <t>Sehore</t>
  </si>
  <si>
    <t>TRTRRT15321</t>
  </si>
  <si>
    <t>TAHI</t>
  </si>
  <si>
    <t>Muhammadabad TST</t>
  </si>
  <si>
    <t>Muhammadabad</t>
  </si>
  <si>
    <t>TRTRRT15322</t>
  </si>
  <si>
    <t>T1QY</t>
  </si>
  <si>
    <t>Magam TST Ashaq Dar Property</t>
  </si>
  <si>
    <t>Magam</t>
  </si>
  <si>
    <t>TRTRBK15323</t>
  </si>
  <si>
    <t>TGI8</t>
  </si>
  <si>
    <t>Ambejogai TST Hotel Regal Gajrai</t>
  </si>
  <si>
    <t>TRTRBK15324</t>
  </si>
  <si>
    <t>TLJ3</t>
  </si>
  <si>
    <t>Itarsi TST</t>
  </si>
  <si>
    <t>TRTRBK15325</t>
  </si>
  <si>
    <t>TJY3</t>
  </si>
  <si>
    <t>Warora TST</t>
  </si>
  <si>
    <t>Warora</t>
  </si>
  <si>
    <t>TRTRBK15326</t>
  </si>
  <si>
    <t>TX5D</t>
  </si>
  <si>
    <t>Kawardha TST Raipur Road</t>
  </si>
  <si>
    <t>Kawardha</t>
  </si>
  <si>
    <t>TRTRRT15327</t>
  </si>
  <si>
    <t>TX7E</t>
  </si>
  <si>
    <t>Katghar Lalganj TST Asafaq Complex</t>
  </si>
  <si>
    <t>Katghar Lalganj</t>
  </si>
  <si>
    <t>TRTRBK15328</t>
  </si>
  <si>
    <t>TAVA</t>
  </si>
  <si>
    <t>Bhind Trends</t>
  </si>
  <si>
    <t>Bhind</t>
  </si>
  <si>
    <t>TRTRRT15329</t>
  </si>
  <si>
    <t>TTC1</t>
  </si>
  <si>
    <t>Barara TST</t>
  </si>
  <si>
    <t>Barara</t>
  </si>
  <si>
    <t>TRTRBK15330</t>
  </si>
  <si>
    <t>T33U</t>
  </si>
  <si>
    <t>Digras TST Manora Chowk</t>
  </si>
  <si>
    <t>Digras</t>
  </si>
  <si>
    <t>TRTRRT15331</t>
  </si>
  <si>
    <t>TFR6</t>
  </si>
  <si>
    <t>Gharaunda TST</t>
  </si>
  <si>
    <t>Gharaunda</t>
  </si>
  <si>
    <t>TRTRRT15332</t>
  </si>
  <si>
    <t>TGM1</t>
  </si>
  <si>
    <t>Gannaur TST</t>
  </si>
  <si>
    <t>Gannaur</t>
  </si>
  <si>
    <t>TRTRBK15333</t>
  </si>
  <si>
    <t>TRTRRT15334</t>
  </si>
  <si>
    <t>TKB4</t>
  </si>
  <si>
    <t>Naraingarh TST</t>
  </si>
  <si>
    <t>Naraingarh</t>
  </si>
  <si>
    <t>TRTRRT15335</t>
  </si>
  <si>
    <t>TEQ4</t>
  </si>
  <si>
    <t>Patti TST</t>
  </si>
  <si>
    <t>Patti</t>
  </si>
  <si>
    <t>TRTRRT15336</t>
  </si>
  <si>
    <t>TA2F</t>
  </si>
  <si>
    <t>Gurgaon TW FBB Gurgaon Sector 14</t>
  </si>
  <si>
    <t>TRTRRT15337</t>
  </si>
  <si>
    <t>TLM8</t>
  </si>
  <si>
    <t>Sitarganj TST</t>
  </si>
  <si>
    <t>Sitarganj</t>
  </si>
  <si>
    <t>TRTRBK15338</t>
  </si>
  <si>
    <t>TAFZ</t>
  </si>
  <si>
    <t>Rau TST A.B Road</t>
  </si>
  <si>
    <t>Rau</t>
  </si>
  <si>
    <t>TRTRBK15339</t>
  </si>
  <si>
    <t>TWVI</t>
  </si>
  <si>
    <t>Bemetara TST Nr ICICI Bank Durg</t>
  </si>
  <si>
    <t>Bemetara</t>
  </si>
  <si>
    <t>TRTRBK15340</t>
  </si>
  <si>
    <t>TG0M</t>
  </si>
  <si>
    <t>Katol TST Near Reliance Petrol Pump</t>
  </si>
  <si>
    <t>TRTRRT15341</t>
  </si>
  <si>
    <t>TSX6</t>
  </si>
  <si>
    <t>Bandikui TST</t>
  </si>
  <si>
    <t>Bandikui</t>
  </si>
  <si>
    <t>TRTRBK15342</t>
  </si>
  <si>
    <t>TTX6</t>
  </si>
  <si>
    <t>Sarani TST</t>
  </si>
  <si>
    <t>Sarani</t>
  </si>
  <si>
    <t>TRTRRT15343</t>
  </si>
  <si>
    <t>TEQ8</t>
  </si>
  <si>
    <t>Utraula TST</t>
  </si>
  <si>
    <t>Utraula</t>
  </si>
  <si>
    <t>TRTRBK15344</t>
  </si>
  <si>
    <t>TQA4</t>
  </si>
  <si>
    <t>Kukshi TST</t>
  </si>
  <si>
    <t>Kukshi</t>
  </si>
  <si>
    <t>TRTRBK15345</t>
  </si>
  <si>
    <t>TLJ2</t>
  </si>
  <si>
    <t>Champa TST</t>
  </si>
  <si>
    <t>Champa</t>
  </si>
  <si>
    <t>TRTRBK15346</t>
  </si>
  <si>
    <t>TAFY</t>
  </si>
  <si>
    <t>Nowgoan TST</t>
  </si>
  <si>
    <t>Nowgoan</t>
  </si>
  <si>
    <t>TRTRBK15347</t>
  </si>
  <si>
    <t>TX4Y</t>
  </si>
  <si>
    <t>Raisen TST Sagar Road</t>
  </si>
  <si>
    <t>Raisen</t>
  </si>
  <si>
    <t>TRTRRT15348</t>
  </si>
  <si>
    <t>TCA0</t>
  </si>
  <si>
    <t>Kichha TST</t>
  </si>
  <si>
    <t>Kichha</t>
  </si>
  <si>
    <t>TRTRRT15349</t>
  </si>
  <si>
    <t>TTG1</t>
  </si>
  <si>
    <t>Ghaziabad TW Raj Nagar Extension KW6</t>
  </si>
  <si>
    <t>TRTRRT15350</t>
  </si>
  <si>
    <t>TKD6</t>
  </si>
  <si>
    <t>Manglaur TST</t>
  </si>
  <si>
    <t>Manglaur</t>
  </si>
  <si>
    <t>TRTRBK15351</t>
  </si>
  <si>
    <t>TLQ8</t>
  </si>
  <si>
    <t>Kanker TST</t>
  </si>
  <si>
    <t>Kanker</t>
  </si>
  <si>
    <t>TRTRBK15352</t>
  </si>
  <si>
    <t>TDB6</t>
  </si>
  <si>
    <t>Jaora TST</t>
  </si>
  <si>
    <t>Jaora</t>
  </si>
  <si>
    <t>TRTRRT15353</t>
  </si>
  <si>
    <t>TME4</t>
  </si>
  <si>
    <t>Fatehpur TST Sikar</t>
  </si>
  <si>
    <t>Fatehpur</t>
  </si>
  <si>
    <t>TRTRBK15354</t>
  </si>
  <si>
    <t>TAIW</t>
  </si>
  <si>
    <t>Agar TST Agar Malwa</t>
  </si>
  <si>
    <t>Agar</t>
  </si>
  <si>
    <t>TRTRRT15355</t>
  </si>
  <si>
    <t>TWVP</t>
  </si>
  <si>
    <t>Mahmudabad TST Paintepur Rd</t>
  </si>
  <si>
    <t>Mahmudabad</t>
  </si>
  <si>
    <t>TRTRBK15356</t>
  </si>
  <si>
    <t>TLN4</t>
  </si>
  <si>
    <t>Manawar TST</t>
  </si>
  <si>
    <t>Manawar</t>
  </si>
  <si>
    <t>TRTRRT15357</t>
  </si>
  <si>
    <t>TA2D</t>
  </si>
  <si>
    <t>Gurgaon TJ FBB Gurgaon Sector 14</t>
  </si>
  <si>
    <t>TRTRRT15358</t>
  </si>
  <si>
    <t>TDZ4</t>
  </si>
  <si>
    <t>Nanpara TST</t>
  </si>
  <si>
    <t>Nanpara</t>
  </si>
  <si>
    <t>TRTRBK15359</t>
  </si>
  <si>
    <t>TWTA</t>
  </si>
  <si>
    <t>Nasrullaganj TST</t>
  </si>
  <si>
    <t>Nasrullaganj</t>
  </si>
  <si>
    <t>TRTRBK15360</t>
  </si>
  <si>
    <t>TIZ8</t>
  </si>
  <si>
    <t>Karanja Lad TST</t>
  </si>
  <si>
    <t>Karanja Lad</t>
  </si>
  <si>
    <t>TRTRRT15361</t>
  </si>
  <si>
    <t>TGI4</t>
  </si>
  <si>
    <t>Nautanwa TST</t>
  </si>
  <si>
    <t>Nautanwa</t>
  </si>
  <si>
    <t>TRTRRT15362</t>
  </si>
  <si>
    <t>TMG4</t>
  </si>
  <si>
    <t>Vikas Nagar TST</t>
  </si>
  <si>
    <t>Vikas Nagar</t>
  </si>
  <si>
    <t>TRTRRT15363</t>
  </si>
  <si>
    <t>TKR5</t>
  </si>
  <si>
    <t>Udaipur Urban Square Mall</t>
  </si>
  <si>
    <t>TRTRRT15364</t>
  </si>
  <si>
    <t>TR87</t>
  </si>
  <si>
    <t>Sushma Capital TST Zirakpur</t>
  </si>
  <si>
    <t>TRTRBK15365</t>
  </si>
  <si>
    <t>TX5I</t>
  </si>
  <si>
    <t>Wadi TST Agarwal Complex Amravati Rd</t>
  </si>
  <si>
    <t>Wadi</t>
  </si>
  <si>
    <t>TRTRBK15366</t>
  </si>
  <si>
    <t>Korba Palm Mall</t>
  </si>
  <si>
    <t>TRTRRT15367</t>
  </si>
  <si>
    <t>TV30</t>
  </si>
  <si>
    <t>Tundla TST</t>
  </si>
  <si>
    <t>Tundla</t>
  </si>
  <si>
    <t>TRTRBK15368</t>
  </si>
  <si>
    <t>TFV7</t>
  </si>
  <si>
    <t>Dhamnod TST</t>
  </si>
  <si>
    <t>Dhamnod</t>
  </si>
  <si>
    <t>TRTRBK15369</t>
  </si>
  <si>
    <t>TQD4</t>
  </si>
  <si>
    <t>Kamptee TST</t>
  </si>
  <si>
    <t>Kamptee</t>
  </si>
  <si>
    <t>TRTRRT15370</t>
  </si>
  <si>
    <t>TSZ9</t>
  </si>
  <si>
    <t>Dharamshala TST</t>
  </si>
  <si>
    <t>Dharamshala</t>
  </si>
  <si>
    <t>TRTRBK15371</t>
  </si>
  <si>
    <t>TKB5</t>
  </si>
  <si>
    <t>Warud TST</t>
  </si>
  <si>
    <t>Warud</t>
  </si>
  <si>
    <t>TRTRRT15372</t>
  </si>
  <si>
    <t>TCQ9</t>
  </si>
  <si>
    <t>Nakodar TST Jalandhar</t>
  </si>
  <si>
    <t>Nakodar</t>
  </si>
  <si>
    <t>TRTRBK15373</t>
  </si>
  <si>
    <t>TOP4</t>
  </si>
  <si>
    <t>Wani TST</t>
  </si>
  <si>
    <t>Wani</t>
  </si>
  <si>
    <t>TRTRBK15374</t>
  </si>
  <si>
    <t>TAB1</t>
  </si>
  <si>
    <t>Ballarpur TST On Mancherial Chandrapur Nagpur Rd</t>
  </si>
  <si>
    <t>Ballarpur</t>
  </si>
  <si>
    <t>TRTRBK15375</t>
  </si>
  <si>
    <t>TWQP</t>
  </si>
  <si>
    <t>Bilaspur Sarkanda</t>
  </si>
  <si>
    <t>TRTRBK15376</t>
  </si>
  <si>
    <t>TWVB</t>
  </si>
  <si>
    <t>Udgir TST Sattar Complex</t>
  </si>
  <si>
    <t>Udgir</t>
  </si>
  <si>
    <t>TRTRBK15377</t>
  </si>
  <si>
    <t>TJV4</t>
  </si>
  <si>
    <t>Butibori TST</t>
  </si>
  <si>
    <t>Butibori</t>
  </si>
  <si>
    <t>TRTRRT15378</t>
  </si>
  <si>
    <t>T11E</t>
  </si>
  <si>
    <t>Neerana TST Capital Galleria Neemrana</t>
  </si>
  <si>
    <t>Neerana</t>
  </si>
  <si>
    <t>TRTRBK15379</t>
  </si>
  <si>
    <t>TW09</t>
  </si>
  <si>
    <t>BHADRAVATI TST</t>
  </si>
  <si>
    <t>TRTRBK15380</t>
  </si>
  <si>
    <t>TP92</t>
  </si>
  <si>
    <t>Rajura TST</t>
  </si>
  <si>
    <t>Rajura</t>
  </si>
  <si>
    <t>TRTRRT15381</t>
  </si>
  <si>
    <t>TFA0</t>
  </si>
  <si>
    <t>Tanda TST</t>
  </si>
  <si>
    <t>Tanda</t>
  </si>
  <si>
    <t>TRTRBK15383</t>
  </si>
  <si>
    <t>TLJ6</t>
  </si>
  <si>
    <t>Pipariya TST</t>
  </si>
  <si>
    <t>Pipariya</t>
  </si>
  <si>
    <t>TRTRRT15384</t>
  </si>
  <si>
    <t>T61P</t>
  </si>
  <si>
    <t>Chomu TST Metropolis</t>
  </si>
  <si>
    <t>Chomu</t>
  </si>
  <si>
    <t>TRTRBK15385</t>
  </si>
  <si>
    <t>TAB3</t>
  </si>
  <si>
    <t>Murtijapur TST</t>
  </si>
  <si>
    <t>Murtijapur</t>
  </si>
  <si>
    <t>TRTRRT15386</t>
  </si>
  <si>
    <t>TWTT</t>
  </si>
  <si>
    <t>Bijbehara TST</t>
  </si>
  <si>
    <t>Bijbehara</t>
  </si>
  <si>
    <t>TRTRBK15387</t>
  </si>
  <si>
    <t>TXL4</t>
  </si>
  <si>
    <t>Dabra TST</t>
  </si>
  <si>
    <t>Dabra</t>
  </si>
  <si>
    <t>TRTRBK15388</t>
  </si>
  <si>
    <t>TTB2</t>
  </si>
  <si>
    <t>Gadarwara TST</t>
  </si>
  <si>
    <t>Gadarwara</t>
  </si>
  <si>
    <t>TRTRRT15389</t>
  </si>
  <si>
    <t>TEB6</t>
  </si>
  <si>
    <t>Khatima TST</t>
  </si>
  <si>
    <t>Khatima</t>
  </si>
  <si>
    <t>TRTRRT15390</t>
  </si>
  <si>
    <t>TDV4</t>
  </si>
  <si>
    <t>Kotputli TST</t>
  </si>
  <si>
    <t>Kotputli</t>
  </si>
  <si>
    <t>TRTRAK15391</t>
  </si>
  <si>
    <t>Guntur Arundelpet</t>
  </si>
  <si>
    <t>TRTRSD15392</t>
  </si>
  <si>
    <t>TX6D</t>
  </si>
  <si>
    <t>Kirnahar TST</t>
  </si>
  <si>
    <t>Kirnahar</t>
  </si>
  <si>
    <t>TRTRSD15393</t>
  </si>
  <si>
    <t>TX8Z</t>
  </si>
  <si>
    <t>Nellore TW Nellore Ap Mr Hari Prasad Option 2 Krp</t>
  </si>
  <si>
    <t>TRTRSD15394</t>
  </si>
  <si>
    <t>TTD8</t>
  </si>
  <si>
    <t>Bolpur TW Dena Bank Option</t>
  </si>
  <si>
    <t>Bolpur</t>
  </si>
  <si>
    <t>TRTRAS15395</t>
  </si>
  <si>
    <t>TJQ0</t>
  </si>
  <si>
    <t>Salem TJ NM Arcade Above Trends Woman</t>
  </si>
  <si>
    <t>TRTRAK15396</t>
  </si>
  <si>
    <t>T9VI</t>
  </si>
  <si>
    <t>Vijayawada TW Gurunank Colony</t>
  </si>
  <si>
    <t>TRTRSD15397</t>
  </si>
  <si>
    <t>TA8K</t>
  </si>
  <si>
    <t>Ilambazar TST</t>
  </si>
  <si>
    <t>Ilambazar</t>
  </si>
  <si>
    <t>TRTRSD15398</t>
  </si>
  <si>
    <t>T9AM</t>
  </si>
  <si>
    <t>Nellore TM Ramalingapuram</t>
  </si>
  <si>
    <t>TRTRAK15399</t>
  </si>
  <si>
    <t>T9VG</t>
  </si>
  <si>
    <t>Vijayawada TM Gurunank Colony</t>
  </si>
  <si>
    <t>TRTRSD15400</t>
  </si>
  <si>
    <t>TR96</t>
  </si>
  <si>
    <t>Parigi TST</t>
  </si>
  <si>
    <t>Parigi</t>
  </si>
  <si>
    <t>TRTRSD15401</t>
  </si>
  <si>
    <t>TGW3</t>
  </si>
  <si>
    <t>Palakonda TST</t>
  </si>
  <si>
    <t>Palakonda</t>
  </si>
  <si>
    <t>TRTRAS15402</t>
  </si>
  <si>
    <t>TXT6</t>
  </si>
  <si>
    <t>Mangalore TW Padavinangady Airport Road</t>
  </si>
  <si>
    <t>TRTRAS15403</t>
  </si>
  <si>
    <t>TWSF</t>
  </si>
  <si>
    <t>Dindigul TW RM Colony</t>
  </si>
  <si>
    <t>TRTRAS15404</t>
  </si>
  <si>
    <t>TTY6</t>
  </si>
  <si>
    <t>Payyannur TW Magnum Mall</t>
  </si>
  <si>
    <t>Payyannur</t>
  </si>
  <si>
    <t>TRTRSD15406</t>
  </si>
  <si>
    <t>TST8</t>
  </si>
  <si>
    <t>Tufanganj TST</t>
  </si>
  <si>
    <t>Tufanganj</t>
  </si>
  <si>
    <t>TRTRSD15407</t>
  </si>
  <si>
    <t>TSZ0</t>
  </si>
  <si>
    <t>Kalyandurgam TST</t>
  </si>
  <si>
    <t>TRTRAK15408</t>
  </si>
  <si>
    <t>TWUD</t>
  </si>
  <si>
    <t>Akiveedu TST West Godavari</t>
  </si>
  <si>
    <t>Akiveedu</t>
  </si>
  <si>
    <t>TRTRSD15409</t>
  </si>
  <si>
    <t>TFC6</t>
  </si>
  <si>
    <t>Punganur TST</t>
  </si>
  <si>
    <t>Punganur</t>
  </si>
  <si>
    <t>TRTRSD15410</t>
  </si>
  <si>
    <t>TJV5</t>
  </si>
  <si>
    <t>Dhupguri TST</t>
  </si>
  <si>
    <t>Dhupguri</t>
  </si>
  <si>
    <t>TRTRAS15411</t>
  </si>
  <si>
    <t>TXK7</t>
  </si>
  <si>
    <t>Kanchipuram TJ CV Rajagopal Street</t>
  </si>
  <si>
    <t>Kanchipuram</t>
  </si>
  <si>
    <t>TRTRSD15412</t>
  </si>
  <si>
    <t>TWTW</t>
  </si>
  <si>
    <t>Nagri TST Itki Road</t>
  </si>
  <si>
    <t>Nagri</t>
  </si>
  <si>
    <t>TRTRSD15414</t>
  </si>
  <si>
    <t>TQ78</t>
  </si>
  <si>
    <t>Ibrahimpatnam TST</t>
  </si>
  <si>
    <t>Ibrahimpatnam</t>
  </si>
  <si>
    <t>TRTRAS15415</t>
  </si>
  <si>
    <t>TAQZ</t>
  </si>
  <si>
    <t>Tiruvarur TW Vijayapuram</t>
  </si>
  <si>
    <t>Tiruvarur</t>
  </si>
  <si>
    <t>TRTRAS15416</t>
  </si>
  <si>
    <t>TJK8</t>
  </si>
  <si>
    <t>Indi TST</t>
  </si>
  <si>
    <t>Indi</t>
  </si>
  <si>
    <t>TRTRSD15418</t>
  </si>
  <si>
    <t>TJV2</t>
  </si>
  <si>
    <t>Guskara TST</t>
  </si>
  <si>
    <t>Guskara</t>
  </si>
  <si>
    <t>TRTRAS15419</t>
  </si>
  <si>
    <t>TLW9</t>
  </si>
  <si>
    <t>Thrissur TW Palace Rd</t>
  </si>
  <si>
    <t>TRTRSD15420</t>
  </si>
  <si>
    <t>TJK7</t>
  </si>
  <si>
    <t>Ukhra TST</t>
  </si>
  <si>
    <t>Ukhra</t>
  </si>
  <si>
    <t>TRTRSD15421</t>
  </si>
  <si>
    <t>TWUS</t>
  </si>
  <si>
    <t>Ratua TST Main Road</t>
  </si>
  <si>
    <t>Ratua</t>
  </si>
  <si>
    <t>TRTRSD15422</t>
  </si>
  <si>
    <t>TKD0</t>
  </si>
  <si>
    <t>Aurangabad TST</t>
  </si>
  <si>
    <t>TRTRSD15423</t>
  </si>
  <si>
    <t>TPO4</t>
  </si>
  <si>
    <t>Ashigarh Bazar TST</t>
  </si>
  <si>
    <t>Ashigarh Bazar</t>
  </si>
  <si>
    <t>TRTRSD15424</t>
  </si>
  <si>
    <t>TAT7</t>
  </si>
  <si>
    <t>Naxalbari TST Main Road</t>
  </si>
  <si>
    <t>Naxalbari</t>
  </si>
  <si>
    <t>TRTRSD15425</t>
  </si>
  <si>
    <t>TTF3</t>
  </si>
  <si>
    <t>Behrampore TW Mohan's</t>
  </si>
  <si>
    <t>Behrampore</t>
  </si>
  <si>
    <t>TRTRAS15426</t>
  </si>
  <si>
    <t>TJM7</t>
  </si>
  <si>
    <t>Salem TM Nm Arcade</t>
  </si>
  <si>
    <t>TRTRSD15428</t>
  </si>
  <si>
    <t>TTA3</t>
  </si>
  <si>
    <t>Chandipur TST</t>
  </si>
  <si>
    <t>Chandipur</t>
  </si>
  <si>
    <t>TRTRAK15429</t>
  </si>
  <si>
    <t>TCO8</t>
  </si>
  <si>
    <t>Bhubaneswar TM Utkal Galleria Mall</t>
  </si>
  <si>
    <t>TRTRSD15430</t>
  </si>
  <si>
    <t>TDO2</t>
  </si>
  <si>
    <t>Dhulian TST</t>
  </si>
  <si>
    <t>Dhulian</t>
  </si>
  <si>
    <t>TRTRSD15431</t>
  </si>
  <si>
    <t>T174</t>
  </si>
  <si>
    <t>Siliguri Salbari</t>
  </si>
  <si>
    <t>TRTRAS15432</t>
  </si>
  <si>
    <t>TX8R</t>
  </si>
  <si>
    <t>Nagercoil TW Vansika Complex KP Road</t>
  </si>
  <si>
    <t>TRTRAS15434</t>
  </si>
  <si>
    <t>T91J</t>
  </si>
  <si>
    <t>Thriprayar TM Y Mall</t>
  </si>
  <si>
    <t>Thriprayar</t>
  </si>
  <si>
    <t>TRTRAS15435</t>
  </si>
  <si>
    <t>TWSP</t>
  </si>
  <si>
    <t>Krishnagiri TW Bangalore Road </t>
  </si>
  <si>
    <t>TRTRSD15436</t>
  </si>
  <si>
    <t>TXZN</t>
  </si>
  <si>
    <t>Murshidabad Netaji Market</t>
  </si>
  <si>
    <t>Murshidabad</t>
  </si>
  <si>
    <t>TRTRAK15437</t>
  </si>
  <si>
    <t>TW34</t>
  </si>
  <si>
    <t>Viajayawada TJ PVP</t>
  </si>
  <si>
    <t>TRTRSD15438</t>
  </si>
  <si>
    <t>TKB6</t>
  </si>
  <si>
    <t>Jadcherla TST</t>
  </si>
  <si>
    <t>Jadcherla</t>
  </si>
  <si>
    <t>TRTRSD15439</t>
  </si>
  <si>
    <t>TEZ1</t>
  </si>
  <si>
    <t>Choutuppal TST</t>
  </si>
  <si>
    <t>Choutuppal</t>
  </si>
  <si>
    <t>TRTRSD15440</t>
  </si>
  <si>
    <t>TDO9</t>
  </si>
  <si>
    <t>Kalna TST</t>
  </si>
  <si>
    <t>Kalna</t>
  </si>
  <si>
    <t>TRTRSD15442</t>
  </si>
  <si>
    <t>TTB0</t>
  </si>
  <si>
    <t>Mathabhanga TST</t>
  </si>
  <si>
    <t>Mathabhanga</t>
  </si>
  <si>
    <t>TRTRSD15443</t>
  </si>
  <si>
    <t>TDZ0</t>
  </si>
  <si>
    <t>Jangipur TST</t>
  </si>
  <si>
    <t>Jangipur</t>
  </si>
  <si>
    <t>TRTRSD15444</t>
  </si>
  <si>
    <t>TA2N</t>
  </si>
  <si>
    <t>Islampur TST North Dinajpur</t>
  </si>
  <si>
    <t>Islampur</t>
  </si>
  <si>
    <t>TRTRSD15445</t>
  </si>
  <si>
    <t>TWVE</t>
  </si>
  <si>
    <t>Borgachia TST</t>
  </si>
  <si>
    <t>Borgachia</t>
  </si>
  <si>
    <t>TRTRSD15446</t>
  </si>
  <si>
    <t>TJL0</t>
  </si>
  <si>
    <t>Dinhata TST</t>
  </si>
  <si>
    <t>Dinhata</t>
  </si>
  <si>
    <t>TRTRSD15447</t>
  </si>
  <si>
    <t>TLU3</t>
  </si>
  <si>
    <t>Durgapur TJ Jxn Mall</t>
  </si>
  <si>
    <t>TRTRSD15448</t>
  </si>
  <si>
    <t>TZUU</t>
  </si>
  <si>
    <t>Irba Ormanjhi TST</t>
  </si>
  <si>
    <t>Irba Ormanjhi</t>
  </si>
  <si>
    <t>TRTRSD15449</t>
  </si>
  <si>
    <t>TX6F</t>
  </si>
  <si>
    <t>Ramnagar TST</t>
  </si>
  <si>
    <t>TRTRSD15450</t>
  </si>
  <si>
    <t>TDY7</t>
  </si>
  <si>
    <t>Allagadda TST</t>
  </si>
  <si>
    <t>Allagadda</t>
  </si>
  <si>
    <t>TRTRSD15451</t>
  </si>
  <si>
    <t>TLH3</t>
  </si>
  <si>
    <t>Giddaluru TST</t>
  </si>
  <si>
    <t>Giddaluru</t>
  </si>
  <si>
    <t>TRTRSD15452</t>
  </si>
  <si>
    <t>TDY6</t>
  </si>
  <si>
    <t>Mihijam TST</t>
  </si>
  <si>
    <t>Mihijam</t>
  </si>
  <si>
    <t>TRTRSD15453</t>
  </si>
  <si>
    <t>TSV9</t>
  </si>
  <si>
    <t>Cumbum TST</t>
  </si>
  <si>
    <t>Cumbum</t>
  </si>
  <si>
    <t>Cycle-2 EPC</t>
  </si>
  <si>
    <t>TRTRAK15457</t>
  </si>
  <si>
    <t>TEV8</t>
  </si>
  <si>
    <t>TFITKQZK902</t>
  </si>
  <si>
    <t>Mysore Double Road</t>
  </si>
  <si>
    <t>TRTRAK15458</t>
  </si>
  <si>
    <t>TRNDKNDU901</t>
  </si>
  <si>
    <t>Mysore TIMS KRSTC</t>
  </si>
  <si>
    <t>Ramana Babu PMC</t>
  </si>
  <si>
    <t>Md Ifranuddin - PMC</t>
  </si>
  <si>
    <t>Akhilesh Kumar Singh</t>
  </si>
  <si>
    <t>COVRNQOXR01</t>
  </si>
  <si>
    <t>NE</t>
  </si>
  <si>
    <t>Vikas Sharma</t>
  </si>
  <si>
    <t>Mahesh Reddy - PMC</t>
  </si>
  <si>
    <t>Harpreet Singh</t>
  </si>
  <si>
    <t>Shadab Alam</t>
  </si>
  <si>
    <t>Sai Kumar PMC</t>
  </si>
  <si>
    <t>Sujit Brahma</t>
  </si>
  <si>
    <t>GOFRDQHMJ00</t>
  </si>
  <si>
    <t>CDITDQV4V00</t>
  </si>
  <si>
    <t>EIC to be Mapped</t>
  </si>
  <si>
    <t>Satyendra singh PMC</t>
  </si>
  <si>
    <t>CDITDNEQ903</t>
  </si>
  <si>
    <t>Rahulkumar Mishra</t>
  </si>
  <si>
    <t>Dileep PMC</t>
  </si>
  <si>
    <t>Raghu Kumar PMC</t>
  </si>
  <si>
    <t>SEVEBK15459</t>
  </si>
  <si>
    <t>Urmi Real Estate, Lower Parel, Mumbai</t>
  </si>
  <si>
    <t>SEVEBK15462</t>
  </si>
  <si>
    <t>Peninsula Business Park, Lower Parel, Mumbai</t>
  </si>
  <si>
    <t>MIREBK15463</t>
  </si>
  <si>
    <t xml:space="preserve">HVAC-Haware Centurion </t>
  </si>
  <si>
    <t>SIGNSD15464</t>
  </si>
  <si>
    <t>PRM Centrpoint Mall</t>
  </si>
  <si>
    <t>Chandan Nagar</t>
  </si>
  <si>
    <t>TRTRSD15469</t>
  </si>
  <si>
    <t>T527</t>
  </si>
  <si>
    <t>TRNDBNUU803</t>
  </si>
  <si>
    <t>Biswajit Samanta</t>
  </si>
  <si>
    <t>Patna Patna Sahib Railway Station</t>
  </si>
  <si>
    <t>TRTRAS15470</t>
  </si>
  <si>
    <t>TRNDVNUG702</t>
  </si>
  <si>
    <t>Kochi Kakkanad Infra</t>
  </si>
  <si>
    <t>TRTRAS15473</t>
  </si>
  <si>
    <t>TRNDVNFS800</t>
  </si>
  <si>
    <t>Kochi Kadavanthra</t>
  </si>
  <si>
    <t>TRTRSD15478</t>
  </si>
  <si>
    <t>TRNDQNDS501</t>
  </si>
  <si>
    <t>Ranchi Sandhya Tower</t>
  </si>
  <si>
    <t>TRTRSD15482</t>
  </si>
  <si>
    <t>TRNDBNP3001</t>
  </si>
  <si>
    <t>Arrah Dindayal Cmplx</t>
  </si>
  <si>
    <t>TRTRSD15483</t>
  </si>
  <si>
    <t>TRNDYNCZ202</t>
  </si>
  <si>
    <t>Shillong Marba Hub</t>
  </si>
  <si>
    <t>TRTRSD15485</t>
  </si>
  <si>
    <t>TRNDNNDR601</t>
  </si>
  <si>
    <t>Khammam Kama Complex</t>
  </si>
  <si>
    <t>TRTRSD15487</t>
  </si>
  <si>
    <t>TGZ9</t>
  </si>
  <si>
    <t>TFITBQXS201</t>
  </si>
  <si>
    <t>Siwan Rajendra Path</t>
  </si>
  <si>
    <t>TRTRSD15489</t>
  </si>
  <si>
    <t>TH73</t>
  </si>
  <si>
    <t>TRNDANVX604</t>
  </si>
  <si>
    <t>Srikaklm Palkonda Rd</t>
  </si>
  <si>
    <t>Cycle-3 EPC</t>
  </si>
  <si>
    <t>TRTRAS15495</t>
  </si>
  <si>
    <t>T9SK</t>
  </si>
  <si>
    <t>TEXPVQXJH02</t>
  </si>
  <si>
    <t>Radha Complex TST Kondotty</t>
  </si>
  <si>
    <t>Kondotty</t>
  </si>
  <si>
    <t>Cycle-4 EPC</t>
  </si>
  <si>
    <t>TRTRAS15503</t>
  </si>
  <si>
    <t>TR58</t>
  </si>
  <si>
    <t>TRNDVNXK302</t>
  </si>
  <si>
    <t>Nilambur TST</t>
  </si>
  <si>
    <t>Nilambur</t>
  </si>
  <si>
    <t>VADCKC15525</t>
  </si>
  <si>
    <t>DCDCMQ5FX02</t>
  </si>
  <si>
    <t>Pune -Chakan-PTL Installation</t>
  </si>
  <si>
    <t>DEC 25 Actual</t>
  </si>
  <si>
    <t>DEC 25 Planned</t>
  </si>
  <si>
    <t>JAN 26 Actual</t>
  </si>
  <si>
    <t>TOTAL JAN 26 Actual</t>
  </si>
  <si>
    <t>JAN 26 Carry Forward</t>
  </si>
  <si>
    <t>FEB 26 Planned</t>
  </si>
  <si>
    <t>FEB 26 Actual</t>
  </si>
  <si>
    <t>TOTAL FEB 26 Actual</t>
  </si>
  <si>
    <t>MAR 26 Planned</t>
  </si>
  <si>
    <t>APRIL 26 Planned</t>
  </si>
  <si>
    <t>MAY 26 Planned</t>
  </si>
  <si>
    <t>Trends Transformation (Partial)</t>
  </si>
  <si>
    <t>SMRTTQZNG00</t>
  </si>
  <si>
    <t xml:space="preserve">AP-SM-HYD-2063  </t>
  </si>
  <si>
    <t>SIS</t>
  </si>
  <si>
    <t>DARKGQHMB00</t>
  </si>
  <si>
    <t>Lakeshore, Gateway Mall, Hyderabad</t>
  </si>
  <si>
    <t>7ICRMQHMT00</t>
  </si>
  <si>
    <t>SMRTOQHOE00</t>
  </si>
  <si>
    <t>FFDC Dumartarai, Raipur</t>
  </si>
  <si>
    <t>TRNDTQZRF00</t>
  </si>
  <si>
    <t>Full Renovation</t>
  </si>
  <si>
    <t>URLAKQX7E00</t>
  </si>
  <si>
    <t>AP-SM-HYD-2064</t>
  </si>
  <si>
    <t>SMRTTQF3U00</t>
  </si>
  <si>
    <t>MIREBK15560</t>
  </si>
  <si>
    <t>HVAC Initiative _Giriraj Seawoods</t>
  </si>
  <si>
    <t>MIREBK15561</t>
  </si>
  <si>
    <t>HVAC Initiative _Platinum Experio Kalamboli</t>
  </si>
  <si>
    <t>MIREBK15562</t>
  </si>
  <si>
    <t xml:space="preserve">HVAC Initiative _Shree Siddhivinayak Koperkhairane </t>
  </si>
  <si>
    <t>MIREBK15563</t>
  </si>
  <si>
    <t xml:space="preserve">HVAC Initiative _Mulund Munish Apartment </t>
  </si>
  <si>
    <t>GRREAS15564</t>
  </si>
  <si>
    <t>Grocery Refit</t>
  </si>
  <si>
    <t>Remodel Smart Palai</t>
  </si>
  <si>
    <t>GRREAS15565</t>
  </si>
  <si>
    <t>Remodel Smart Vellore</t>
  </si>
  <si>
    <t>AZORAS15566</t>
  </si>
  <si>
    <t>TAZOKQHHM00</t>
  </si>
  <si>
    <t>No 2326 17th cross HSR layout Sector 1 Bangalore 560102</t>
  </si>
  <si>
    <t>EDAMRT15567</t>
  </si>
  <si>
    <t xml:space="preserve">DLF Avenue Saket Delhi </t>
  </si>
  <si>
    <t>EDAMRT15568</t>
  </si>
  <si>
    <t>EDMMUTBLH00</t>
  </si>
  <si>
    <t>Palssio , Lucknow</t>
  </si>
  <si>
    <t>EDAMRT15569</t>
  </si>
  <si>
    <t>Pink walk mall, Jaipur</t>
  </si>
  <si>
    <t>TRFTSD15570</t>
  </si>
  <si>
    <t>GNT Road, Visakhapatnam</t>
  </si>
  <si>
    <t>TRD4SD15571</t>
  </si>
  <si>
    <t>Trends 4.0</t>
  </si>
  <si>
    <t>Guntakal</t>
  </si>
  <si>
    <t>YOTHBK15572</t>
  </si>
  <si>
    <t>Shop No. 1, Blue Empress, Mahavir Nagar, Next to Raghuleela Mall, Kandivali West, MUMBAI SUBURBAN, 400067</t>
  </si>
  <si>
    <t>Kandivali</t>
  </si>
  <si>
    <t xml:space="preserve"> SD15573</t>
  </si>
  <si>
    <t xml:space="preserve">Trends </t>
  </si>
  <si>
    <t>Old Motor Stand Rd, Santipara, Dhaleswar, Agartala, Tripura 799001</t>
  </si>
  <si>
    <t>YOTHBK15574</t>
  </si>
  <si>
    <t>TRDSSD15575</t>
  </si>
  <si>
    <t>AZORAS15576</t>
  </si>
  <si>
    <t>PMC, Whitefield, Bangalore</t>
  </si>
  <si>
    <t>TRFTAS15577</t>
  </si>
  <si>
    <t>Portico to Footwear Royal Meenakshi Mall,Bannergatta Road,Bangalore,KA</t>
  </si>
  <si>
    <t>TRFTAS15578</t>
  </si>
  <si>
    <t xml:space="preserve">Portico to Footwear Hennur Bagalur Main Road, Bangalore </t>
  </si>
  <si>
    <t>TRFTAS15579</t>
  </si>
  <si>
    <t xml:space="preserve"> Inorbit mall – Gokul Road – Hubli. </t>
  </si>
  <si>
    <t>AZORAS15580</t>
  </si>
  <si>
    <t>HRBR Layout Kalyan Nagar – Bangalore</t>
  </si>
  <si>
    <t>TRSAAS15581</t>
  </si>
  <si>
    <t>HSR Layout,Bangalore</t>
  </si>
  <si>
    <t>TRFTAS15582</t>
  </si>
  <si>
    <t>Shankarpura, Mandya - Next to Croma, MC Road, Bandigowda Layout</t>
  </si>
  <si>
    <t>GAPEAS15583</t>
  </si>
  <si>
    <t>PMC Whitefield – Bangalore</t>
  </si>
  <si>
    <t>TRDSAS15584</t>
  </si>
  <si>
    <t>Begur road , Hongasandra , Bangalore</t>
  </si>
  <si>
    <t>TRDSAS15585</t>
  </si>
  <si>
    <t>BEML Layout Rajarajeshwari nagar Bangalore 560098</t>
  </si>
  <si>
    <t>PERFAS15586</t>
  </si>
  <si>
    <t>Emad Builders Pvt Ltd , Capitol Mall ,
N H Road ,Civil station PO, Kannur ,PIN 670002</t>
  </si>
  <si>
    <t>TRD4AS15587</t>
  </si>
  <si>
    <t>MR Building, Karunagappally</t>
  </si>
  <si>
    <t>YOTHAS15588</t>
  </si>
  <si>
    <t>YOTHAS15589</t>
  </si>
  <si>
    <t>Capitol Mall -Kannur, Kerela</t>
  </si>
  <si>
    <t>YOTHBK15590</t>
  </si>
  <si>
    <t>Kolhapur  Tapadia RIL Mall. </t>
  </si>
  <si>
    <t>YOTHBK15591</t>
  </si>
  <si>
    <t>Neil Mont, AU Estate. CS NO. 1747/1,  Rajarampuri 5th Lane, Kolhapur - 418006</t>
  </si>
  <si>
    <t>TRDSSD15592</t>
  </si>
  <si>
    <t xml:space="preserve">Nayapali,BBSR–ODISHA </t>
  </si>
  <si>
    <t>YOTHRT15593</t>
  </si>
  <si>
    <t>Opp Ramada Hotel, GTB Road, Jalandhar</t>
  </si>
  <si>
    <t>YOTHRT15594</t>
  </si>
  <si>
    <t>YOCOAS15595</t>
  </si>
  <si>
    <t>Gap + Avantra Conversion to Yousta - Marina Mall, Chennai</t>
  </si>
  <si>
    <t>YOTHAS15596</t>
  </si>
  <si>
    <t>Junction Main Road, Near 5 Roads junction, Salem</t>
  </si>
  <si>
    <t>YOTHSD15597</t>
  </si>
  <si>
    <t>Alwal, Hyderabad</t>
  </si>
  <si>
    <t>YOTHSD15598</t>
  </si>
  <si>
    <t>AS Rao Nagar, Secunderabad, Telangana.</t>
  </si>
  <si>
    <t>GAPESD15599</t>
  </si>
  <si>
    <t xml:space="preserve"> Irrum Manzil Mall, Hyderabad, Telangana</t>
  </si>
  <si>
    <t>AZORSD15600</t>
  </si>
  <si>
    <t>Suncity, Hyderabad ( League Mall)</t>
  </si>
  <si>
    <t>YOTHRT15601</t>
  </si>
  <si>
    <t xml:space="preserve">Metropolitan Mall, Jhansi </t>
  </si>
  <si>
    <t>YOTHSD15602</t>
  </si>
  <si>
    <t xml:space="preserve">Sentrum Mall Beside Zudio, Asansol </t>
  </si>
  <si>
    <t>TRDSSD15603</t>
  </si>
  <si>
    <t>Sree Cinema,Kolkata</t>
  </si>
  <si>
    <t>TRD4SD15604</t>
  </si>
  <si>
    <t>Alcove Triveni Mall,Srirampur,Hooghly,WB</t>
  </si>
  <si>
    <t>TRTRRT15607</t>
  </si>
  <si>
    <t>TEG2</t>
  </si>
  <si>
    <t>TFITUNQY301</t>
  </si>
  <si>
    <t>Kanpur Lal Bangla Defence Colony</t>
  </si>
  <si>
    <t>TRTRSD15611</t>
  </si>
  <si>
    <t>TK49</t>
  </si>
  <si>
    <t>TRNDBNWG301</t>
  </si>
  <si>
    <t>Patna Polytechnic</t>
  </si>
  <si>
    <t>Jajpur</t>
  </si>
  <si>
    <t>TRTRSD15616</t>
  </si>
  <si>
    <t>TM78</t>
  </si>
  <si>
    <t>TRNDBNC2004</t>
  </si>
  <si>
    <t>Gaya G B Road</t>
  </si>
  <si>
    <t>TRTRSD15617</t>
  </si>
  <si>
    <t>TY52</t>
  </si>
  <si>
    <t>TRNDBNB1601</t>
  </si>
  <si>
    <t>Darbhanga Laheriasarai Tower VIP Rd</t>
  </si>
  <si>
    <t>TRTRSD15618</t>
  </si>
  <si>
    <t>TMANBNFC401</t>
  </si>
  <si>
    <t>Muzafarpur DRB Mall</t>
  </si>
  <si>
    <t>TRTRAS15619</t>
  </si>
  <si>
    <t>T39Q</t>
  </si>
  <si>
    <t>TEXPVQA4T03</t>
  </si>
  <si>
    <t>Vaikom TST Kandathil Arcade</t>
  </si>
  <si>
    <t>TRTRSD15623</t>
  </si>
  <si>
    <t>TRNDANDP201</t>
  </si>
  <si>
    <t>Nellore Kondayapalem</t>
  </si>
  <si>
    <t>TRTRSD15624</t>
  </si>
  <si>
    <t>T809</t>
  </si>
  <si>
    <t>TRNDANVD204</t>
  </si>
  <si>
    <t>Rajmundry Prakas Ngr</t>
  </si>
  <si>
    <t>TRTRSD15626</t>
  </si>
  <si>
    <t>TO41</t>
  </si>
  <si>
    <t>TRNDAND0402</t>
  </si>
  <si>
    <t>Kakinada SRMT Mall</t>
  </si>
  <si>
    <t>TRTRSD15627</t>
  </si>
  <si>
    <t>TRND6NQ1202</t>
  </si>
  <si>
    <t>Itanagar Zero Point</t>
  </si>
  <si>
    <t>Itanagar</t>
  </si>
  <si>
    <t>TRTRSD15630</t>
  </si>
  <si>
    <t>TST6</t>
  </si>
  <si>
    <t>TFITFQ2QL03</t>
  </si>
  <si>
    <t>Guwahati Lal Ganesh</t>
  </si>
  <si>
    <t>TRTRAS15632</t>
  </si>
  <si>
    <t>TFITVNUG601</t>
  </si>
  <si>
    <t xml:space="preserve">Manjery Mallapuram Road/ Mallapuram </t>
  </si>
  <si>
    <t>Manjery</t>
  </si>
  <si>
    <t>TRTRAS15633</t>
  </si>
  <si>
    <t>TRNDVNFP801</t>
  </si>
  <si>
    <t>Malapuram Down Hill</t>
  </si>
  <si>
    <t>Malappuram</t>
  </si>
  <si>
    <t>TRTRSD15635</t>
  </si>
  <si>
    <t>FR1U</t>
  </si>
  <si>
    <t>TRNFWQEXE02</t>
  </si>
  <si>
    <t>Kolkata TV FBB Kolkata Konnagar Indiragandhi Sarani</t>
  </si>
  <si>
    <t>TRTRAS15636</t>
  </si>
  <si>
    <t>TWUL</t>
  </si>
  <si>
    <t>TEXPVQ6T103</t>
  </si>
  <si>
    <t>Mulanthuruthy TST Pallithazham Road</t>
  </si>
  <si>
    <t>Mulanthuruthy</t>
  </si>
  <si>
    <t>TRTRAS15637</t>
  </si>
  <si>
    <t>TT99</t>
  </si>
  <si>
    <t>TRNDVNZW504</t>
  </si>
  <si>
    <t>Feroke TST</t>
  </si>
  <si>
    <t>Feroke</t>
  </si>
  <si>
    <t>VADCSD15664</t>
  </si>
  <si>
    <t>Guwahati Madanpur VFDC - Phase II</t>
  </si>
  <si>
    <t>SCPCAK15665</t>
  </si>
  <si>
    <t>Bhubaneshwar FFDC</t>
  </si>
  <si>
    <t>SCPCAK15666</t>
  </si>
  <si>
    <t>Chennai- MMLP  FFDC (WH04)</t>
  </si>
  <si>
    <t>SCDHAK15668</t>
  </si>
  <si>
    <t>Vijayawada F&amp;L DC</t>
  </si>
  <si>
    <t>SCDHAK15669</t>
  </si>
  <si>
    <t>Bonhooghly Kolkata</t>
  </si>
  <si>
    <t>ULDCKC15671</t>
  </si>
  <si>
    <t>Tauru (Gurgaon) FC Storage Expansion</t>
  </si>
  <si>
    <t>MBSKKC15672</t>
  </si>
  <si>
    <t>Bamnoli Delhi - Cold Room</t>
  </si>
  <si>
    <t>VADCKC15673</t>
  </si>
  <si>
    <t>JHAJJAR(KULANA) - PTL Installation</t>
  </si>
  <si>
    <t>JIDCKC15674</t>
  </si>
  <si>
    <t>RAJKOT - FPS</t>
  </si>
  <si>
    <t>VADCKC15675</t>
  </si>
  <si>
    <t>Vesu Road, Surat</t>
  </si>
  <si>
    <t>DIDCKC15676</t>
  </si>
  <si>
    <t>DIDCKC15677</t>
  </si>
  <si>
    <t>SCWHKC15678</t>
  </si>
  <si>
    <t>Bhiwandi Dhamangaon</t>
  </si>
  <si>
    <t>ULDCKC15679</t>
  </si>
  <si>
    <t>VADCKC15680</t>
  </si>
  <si>
    <t>Bhiwandi Shakti Logistics - Block R3</t>
  </si>
  <si>
    <t>SCWHKC15681</t>
  </si>
  <si>
    <t>DIDCKC15682</t>
  </si>
  <si>
    <t>Saptshree Bhiwandi</t>
  </si>
  <si>
    <t>VADCKC15683</t>
  </si>
  <si>
    <t>Nagpur-Hingana</t>
  </si>
  <si>
    <t>DIDCKC15684</t>
  </si>
  <si>
    <t>Lonikand DC Sanghar, Pune</t>
  </si>
  <si>
    <t>VADCKC15685</t>
  </si>
  <si>
    <t>Bhiwandi - Cold Room</t>
  </si>
  <si>
    <t>MARKKC15686</t>
  </si>
  <si>
    <t>Digital DC Jaipur - Marketplace</t>
  </si>
  <si>
    <t>VADCKC15687</t>
  </si>
  <si>
    <t>SCPCKC15688</t>
  </si>
  <si>
    <t>Lucknow-PTL Installation</t>
  </si>
  <si>
    <t>DIDCKC15689</t>
  </si>
  <si>
    <t>SCDHKC15692</t>
  </si>
  <si>
    <t>RBL Luhari</t>
  </si>
  <si>
    <t>SCDHKC15693</t>
  </si>
  <si>
    <t>MP Luhari</t>
  </si>
  <si>
    <t>FLDCAK15695</t>
  </si>
  <si>
    <t>Kolkata Panchala consolidation project - Shelving area</t>
  </si>
  <si>
    <t>Gwalior</t>
  </si>
  <si>
    <t>TRTRBK15714</t>
  </si>
  <si>
    <t>T927</t>
  </si>
  <si>
    <t>TRNDENGQ901</t>
  </si>
  <si>
    <t>Gwalior DB City Mall</t>
  </si>
  <si>
    <t>TRTRSD15745</t>
  </si>
  <si>
    <t>TRNDBNP3601</t>
  </si>
  <si>
    <t>Purnia Ayushi Comp</t>
  </si>
  <si>
    <t>Purnia</t>
  </si>
  <si>
    <t>TRTRSD15748</t>
  </si>
  <si>
    <t>TRNDANFC303</t>
  </si>
  <si>
    <t>Vizag Surya Bagh</t>
  </si>
  <si>
    <t>TRTRSD15750</t>
  </si>
  <si>
    <t>TL35</t>
  </si>
  <si>
    <t>TRNDBNWL402</t>
  </si>
  <si>
    <t>Chapra Near Municipal Chowk</t>
  </si>
  <si>
    <t>Chapra</t>
  </si>
  <si>
    <t>TRTRSD15752</t>
  </si>
  <si>
    <t>T654</t>
  </si>
  <si>
    <t>TRNDANGI800</t>
  </si>
  <si>
    <t>Vijaywda Bhavanipurm</t>
  </si>
  <si>
    <t>TRTRSD15753</t>
  </si>
  <si>
    <t>TRNDONCZ305</t>
  </si>
  <si>
    <t>Bhubneswr Janpath</t>
  </si>
  <si>
    <t>TRTRSD15755</t>
  </si>
  <si>
    <t>TXUC</t>
  </si>
  <si>
    <t>TFITFQ8R503</t>
  </si>
  <si>
    <t>Bongaigaon Universal Studio Mall</t>
  </si>
  <si>
    <t>Bongaigaon</t>
  </si>
  <si>
    <t>TRTRSD15758</t>
  </si>
  <si>
    <t>TZ27</t>
  </si>
  <si>
    <t>TRNDFNAB402</t>
  </si>
  <si>
    <t>Biswanath</t>
  </si>
  <si>
    <t>TRTRSD15759</t>
  </si>
  <si>
    <t>TRNDFNDX100</t>
  </si>
  <si>
    <t>Silchar Nazirapatty</t>
  </si>
  <si>
    <t>TFITMQXCN02</t>
  </si>
  <si>
    <t>FOOTTQHNS00</t>
  </si>
  <si>
    <t>DARKTQHLH00</t>
  </si>
  <si>
    <t>SEVEBK15761</t>
  </si>
  <si>
    <t>Bhavan's College  Andheri</t>
  </si>
  <si>
    <t>URBLSD15762</t>
  </si>
  <si>
    <t>RPS More , Patna - Second Floor</t>
  </si>
  <si>
    <t>VRPL Surat Reliance Mall Udhana SS</t>
  </si>
  <si>
    <t xml:space="preserve">SP ROM Pune Mont-Vert-Pashan Rd </t>
  </si>
  <si>
    <t>GRDSAK15765</t>
  </si>
  <si>
    <t>TRTRSD15766</t>
  </si>
  <si>
    <t>TRNDNNCQ602</t>
  </si>
  <si>
    <t>Hyderabad SrinvasTwr</t>
  </si>
  <si>
    <t>TRTRSD15768</t>
  </si>
  <si>
    <t>TRNDANP6602</t>
  </si>
  <si>
    <t>Tirupati ByePass Rd</t>
  </si>
  <si>
    <t>TRTRSD15769</t>
  </si>
  <si>
    <t>TQ54</t>
  </si>
  <si>
    <t>TRNDONE2101</t>
  </si>
  <si>
    <t>Rourkela Forum Mall</t>
  </si>
  <si>
    <t>TRTRAS15771</t>
  </si>
  <si>
    <t>TJE2</t>
  </si>
  <si>
    <t>TFITVQWZ902</t>
  </si>
  <si>
    <t>Trivandrum Malankara Avenue Pattom</t>
  </si>
  <si>
    <t>TRTRSD15773</t>
  </si>
  <si>
    <t>TRNDANP8301</t>
  </si>
  <si>
    <t>Nellore Felicity Mal</t>
  </si>
  <si>
    <t>TRTRSD15774</t>
  </si>
  <si>
    <t>TRNDSNDV801</t>
  </si>
  <si>
    <t>Gangtok Golden Plaza</t>
  </si>
  <si>
    <t>TRTRSD15776</t>
  </si>
  <si>
    <t>T588</t>
  </si>
  <si>
    <t>TRNDNNUW304</t>
  </si>
  <si>
    <t>Mehbubnagar Telanga</t>
  </si>
  <si>
    <t>TRTRSD15777</t>
  </si>
  <si>
    <t>TZ58</t>
  </si>
  <si>
    <t>TRNDANAD802</t>
  </si>
  <si>
    <t>Vizag Gopalpatnam</t>
  </si>
  <si>
    <t>TRTRAS15779</t>
  </si>
  <si>
    <t>T928</t>
  </si>
  <si>
    <t>TRNDVNGR101</t>
  </si>
  <si>
    <t>Edappally United Mal</t>
  </si>
  <si>
    <t>Edappal</t>
  </si>
  <si>
    <t>TRTRSD15780</t>
  </si>
  <si>
    <t>TRNDANG0901</t>
  </si>
  <si>
    <t>Cuddapah Koti Circle</t>
  </si>
  <si>
    <t>TRTRSD15781</t>
  </si>
  <si>
    <t>TE45</t>
  </si>
  <si>
    <t>TRNDBNGZ700</t>
  </si>
  <si>
    <t>Madhubani Main Mkt</t>
  </si>
  <si>
    <t>Madhubani</t>
  </si>
  <si>
    <t>TRTRSD15782</t>
  </si>
  <si>
    <t>TG54</t>
  </si>
  <si>
    <t>TRNDWNVT600</t>
  </si>
  <si>
    <t>QED Mall Kharagpur</t>
  </si>
  <si>
    <t>TRTRAS15783</t>
  </si>
  <si>
    <t>TRNDVNO8701</t>
  </si>
  <si>
    <t>Kochi Centre Square</t>
  </si>
  <si>
    <t>TRTRSD15785</t>
  </si>
  <si>
    <t>TSK2</t>
  </si>
  <si>
    <t>TFITWQ2NP04</t>
  </si>
  <si>
    <t>Chandan Nagar Barabazaar Main Road</t>
  </si>
  <si>
    <t>TRTRSD15786</t>
  </si>
  <si>
    <t>TRNDNNZK202</t>
  </si>
  <si>
    <t>Warangal Hanmakonda</t>
  </si>
  <si>
    <t>TRTRSD15787</t>
  </si>
  <si>
    <t>TRNDFNF4703</t>
  </si>
  <si>
    <t>Jorhat City Centre</t>
  </si>
  <si>
    <t>TRTRSD15788</t>
  </si>
  <si>
    <t>TWQA</t>
  </si>
  <si>
    <t>TFITAQ6H103</t>
  </si>
  <si>
    <t>Srikakulam Ramlaxshman Junction</t>
  </si>
  <si>
    <t>TRTRSD15790</t>
  </si>
  <si>
    <t>TR92</t>
  </si>
  <si>
    <t>TRNDSNXN502</t>
  </si>
  <si>
    <t>Gangtok Vajra World</t>
  </si>
  <si>
    <t>TRTRSD15791</t>
  </si>
  <si>
    <t>TRNDFNDX201</t>
  </si>
  <si>
    <t>Dibrugrh RNC Path</t>
  </si>
  <si>
    <t>TRTRSD15792</t>
  </si>
  <si>
    <t>TPO3</t>
  </si>
  <si>
    <t>TFITAQ0OL03</t>
  </si>
  <si>
    <t>Tirupati V V Mahal Rd</t>
  </si>
  <si>
    <t>TRTRSD15793</t>
  </si>
  <si>
    <t>TRNDFNDQ100</t>
  </si>
  <si>
    <t>Tinsukia GNB Road</t>
  </si>
  <si>
    <t>TRTRSD15794</t>
  </si>
  <si>
    <t>TIY3</t>
  </si>
  <si>
    <t>TFITAQXH803</t>
  </si>
  <si>
    <t>Nellore Gandhi Nagar</t>
  </si>
  <si>
    <t>TRTRSD15796</t>
  </si>
  <si>
    <t>TWPH</t>
  </si>
  <si>
    <t>TFITFQ6E902</t>
  </si>
  <si>
    <t>Tinsukia Green Heights Mall</t>
  </si>
  <si>
    <t>TRTRSD15799</t>
  </si>
  <si>
    <t>TO42</t>
  </si>
  <si>
    <t>TRNDAND0502</t>
  </si>
  <si>
    <t>Gajuwaka SriRamNagar</t>
  </si>
  <si>
    <t>TRTRAK15800</t>
  </si>
  <si>
    <t>T847</t>
  </si>
  <si>
    <t>TRNDTNGP201</t>
  </si>
  <si>
    <t>Coimbator Thudiyalur</t>
  </si>
  <si>
    <t>TRTRSD15801</t>
  </si>
  <si>
    <t>TRNDONF4401</t>
  </si>
  <si>
    <t>Brahmapur Church Rd</t>
  </si>
  <si>
    <t>Brahmapur</t>
  </si>
  <si>
    <t>TRTRSD15802</t>
  </si>
  <si>
    <t>TXRN</t>
  </si>
  <si>
    <t>TFITWQ8H902</t>
  </si>
  <si>
    <t>Asansol Horizon G T Road</t>
  </si>
  <si>
    <t>TRTRSD15803</t>
  </si>
  <si>
    <t>TO85</t>
  </si>
  <si>
    <t>TRNDWND2704</t>
  </si>
  <si>
    <t>Arambagh Gourhati</t>
  </si>
  <si>
    <t>TRTRSD15804</t>
  </si>
  <si>
    <t>TRNDNNDP102</t>
  </si>
  <si>
    <t>Warangal Jakotia Com</t>
  </si>
  <si>
    <t>TRTRAS15805</t>
  </si>
  <si>
    <t>TQ79</t>
  </si>
  <si>
    <t>TRNDVNE3202</t>
  </si>
  <si>
    <t>Perumbavoor TMS Mall</t>
  </si>
  <si>
    <t>Perumbavoor</t>
  </si>
  <si>
    <t>TRTRSD15806</t>
  </si>
  <si>
    <t>TX4I</t>
  </si>
  <si>
    <t>TFITFQA1R01</t>
  </si>
  <si>
    <t>Silchar Rangirkhadi Point</t>
  </si>
  <si>
    <t>TRTRAS15807</t>
  </si>
  <si>
    <t>TZVD</t>
  </si>
  <si>
    <t>TFITVQDLQ02</t>
  </si>
  <si>
    <t>Kottakkal Chenakkal Tower Main Rd Malappuram</t>
  </si>
  <si>
    <t>TRTRSD15808</t>
  </si>
  <si>
    <t>TSQ6</t>
  </si>
  <si>
    <t>TFITAQ2PR03</t>
  </si>
  <si>
    <t>Ongole Kurnool Road</t>
  </si>
  <si>
    <t>TRTRAS15811</t>
  </si>
  <si>
    <t>FR2Y</t>
  </si>
  <si>
    <t>TRNFVQEUR01</t>
  </si>
  <si>
    <t>Kochi TV FBB Cochin Palarivattom</t>
  </si>
  <si>
    <t>TRTRSD15812</t>
  </si>
  <si>
    <t>T88N</t>
  </si>
  <si>
    <t>TFITNQOTU01</t>
  </si>
  <si>
    <t>Kammaguda Turkyamjal Malla Reddy Property</t>
  </si>
  <si>
    <t>Kammaguda</t>
  </si>
  <si>
    <t>TRTRSD15814</t>
  </si>
  <si>
    <t>TZ25</t>
  </si>
  <si>
    <t>TRNDQNAB203</t>
  </si>
  <si>
    <t>Giridih Centre Point Court Road</t>
  </si>
  <si>
    <t>Giridih</t>
  </si>
  <si>
    <t>TRTRSD15815</t>
  </si>
  <si>
    <t>TH54</t>
  </si>
  <si>
    <t>TFITWNVX401</t>
  </si>
  <si>
    <t>Raigunj Sudarshanpur</t>
  </si>
  <si>
    <t>TRTRSD15816</t>
  </si>
  <si>
    <t>TZ60</t>
  </si>
  <si>
    <t>TRNDWNAD001</t>
  </si>
  <si>
    <t>Tamluk Downtown Enclave</t>
  </si>
  <si>
    <t>Tamluk</t>
  </si>
  <si>
    <t>TRTRSD15817</t>
  </si>
  <si>
    <t>TRNDWNP9500</t>
  </si>
  <si>
    <t>Medinipur KhudiramRd</t>
  </si>
  <si>
    <t>TRTRSD15818</t>
  </si>
  <si>
    <t>TR54</t>
  </si>
  <si>
    <t>TRNDWNXJ401</t>
  </si>
  <si>
    <t>Malda English Bazar</t>
  </si>
  <si>
    <t>TRTRSD15819</t>
  </si>
  <si>
    <t>TRNDANCP904</t>
  </si>
  <si>
    <t>Eluru Central Plaza</t>
  </si>
  <si>
    <t>TRTRSD15820</t>
  </si>
  <si>
    <t>TAU7</t>
  </si>
  <si>
    <t>TFITAQGRS02</t>
  </si>
  <si>
    <t>Guntur Gujajjaldula</t>
  </si>
  <si>
    <t>TRTRSD15821</t>
  </si>
  <si>
    <t>TRNDANG0601</t>
  </si>
  <si>
    <t>Ongole RIL Mall</t>
  </si>
  <si>
    <t>TRTRSD15823</t>
  </si>
  <si>
    <t>T958</t>
  </si>
  <si>
    <t>TRNDANGR703</t>
  </si>
  <si>
    <t>Tanuku Sajjapuram</t>
  </si>
  <si>
    <t>TRTRSD15824</t>
  </si>
  <si>
    <t>TRNDQNP8401</t>
  </si>
  <si>
    <t>Hazaribag Indralok</t>
  </si>
  <si>
    <t>TRTRSD15825</t>
  </si>
  <si>
    <t>TSN9</t>
  </si>
  <si>
    <t>TFITQQ3YV02</t>
  </si>
  <si>
    <t>Jamshedpur Basant Talkies Sakchi</t>
  </si>
  <si>
    <t>TRTRSD15826</t>
  </si>
  <si>
    <t>TRNDANCQ202</t>
  </si>
  <si>
    <t>Guntu Lakshmipuram</t>
  </si>
  <si>
    <t>TRTRSD15830</t>
  </si>
  <si>
    <t>TTL4</t>
  </si>
  <si>
    <t>TFITNQ2XU02</t>
  </si>
  <si>
    <t>Warangal Hanamkonda</t>
  </si>
  <si>
    <t>TRTRSD15831</t>
  </si>
  <si>
    <t>TXP7</t>
  </si>
  <si>
    <t>TFITWQ9XA01</t>
  </si>
  <si>
    <t>Durgapur Benachity</t>
  </si>
  <si>
    <t>TRTRSD15835</t>
  </si>
  <si>
    <t>TRNDFNF6003</t>
  </si>
  <si>
    <t>Guwahati Zoo Road</t>
  </si>
  <si>
    <t>TRTRSD15837</t>
  </si>
  <si>
    <t>TMJ2</t>
  </si>
  <si>
    <t>TFITWQQU901</t>
  </si>
  <si>
    <t>Howrah Uluberia</t>
  </si>
  <si>
    <t>TRTRSD15838</t>
  </si>
  <si>
    <t>TMJ5</t>
  </si>
  <si>
    <t>TFITWQQV203</t>
  </si>
  <si>
    <t>Chinsurah G T Road Hooghly Milan Cinema</t>
  </si>
  <si>
    <t>Chinsurah</t>
  </si>
  <si>
    <t>TRTRSD15839</t>
  </si>
  <si>
    <t>TKC3</t>
  </si>
  <si>
    <t>TFITFQAQ501</t>
  </si>
  <si>
    <t>Nagaon City Life</t>
  </si>
  <si>
    <t>TRTRSD15842</t>
  </si>
  <si>
    <t>TAUT</t>
  </si>
  <si>
    <t>TFITWQGBD02</t>
  </si>
  <si>
    <t>Kalimpong 9th Mile Kalimpong</t>
  </si>
  <si>
    <t>Kalimpong</t>
  </si>
  <si>
    <t>TRTRSD15843</t>
  </si>
  <si>
    <t>T866</t>
  </si>
  <si>
    <t>TRNDFNVF902</t>
  </si>
  <si>
    <t>Sibsagar Assam</t>
  </si>
  <si>
    <t>Sibsagar</t>
  </si>
  <si>
    <t>TRTRSD15844</t>
  </si>
  <si>
    <t>TKU3</t>
  </si>
  <si>
    <t>TFITNQDL002</t>
  </si>
  <si>
    <t>Warangal Nayeem Nagar Hanmakonda</t>
  </si>
  <si>
    <t>TRTRSD15845</t>
  </si>
  <si>
    <t>TWPA</t>
  </si>
  <si>
    <t>TFITWQ6E202</t>
  </si>
  <si>
    <t>Bandel Swapan Bhawal Option</t>
  </si>
  <si>
    <t>Bandel</t>
  </si>
  <si>
    <t>TRTRAS15846</t>
  </si>
  <si>
    <t>TRNDVNFP501</t>
  </si>
  <si>
    <t>Malapuram UC Plaza</t>
  </si>
  <si>
    <t>TRTRSD15847</t>
  </si>
  <si>
    <t>TW35</t>
  </si>
  <si>
    <t>TRNDANNT502</t>
  </si>
  <si>
    <t>Mandapeta TST</t>
  </si>
  <si>
    <t>TRTRSD15848</t>
  </si>
  <si>
    <t>TS17</t>
  </si>
  <si>
    <t>TRNDWQUU202</t>
  </si>
  <si>
    <t>Balurghat Hili More Mangalpur</t>
  </si>
  <si>
    <t>TRTRSD15850</t>
  </si>
  <si>
    <t>T38A</t>
  </si>
  <si>
    <t>TFITOQCCS01</t>
  </si>
  <si>
    <t>Bhubaneswar Next To Falcone Marine Office</t>
  </si>
  <si>
    <t>TRTRSD15852</t>
  </si>
  <si>
    <t>TDG7</t>
  </si>
  <si>
    <t>TFITBNQS702</t>
  </si>
  <si>
    <t>Supaul Hathkhola Rd</t>
  </si>
  <si>
    <t>Supaul</t>
  </si>
  <si>
    <t>TRTRSD15853</t>
  </si>
  <si>
    <t>T28R</t>
  </si>
  <si>
    <t>TFITQQW1R02</t>
  </si>
  <si>
    <t>Jugsalai Jamshedpur</t>
  </si>
  <si>
    <t>Jugsalai</t>
  </si>
  <si>
    <t>TRTRSD15854</t>
  </si>
  <si>
    <t>TSR7</t>
  </si>
  <si>
    <t>TFITNQEQV02</t>
  </si>
  <si>
    <t>Nagole Bandlaguda Nagole</t>
  </si>
  <si>
    <t>TRTRSD15855</t>
  </si>
  <si>
    <t>TSZ6</t>
  </si>
  <si>
    <t>TEXPAQ2TL01</t>
  </si>
  <si>
    <t>Narasapuram TST</t>
  </si>
  <si>
    <t>Narasapuram</t>
  </si>
  <si>
    <t>TRTRAS15857</t>
  </si>
  <si>
    <t>TP10</t>
  </si>
  <si>
    <t>TRNDKND3502</t>
  </si>
  <si>
    <t>Belgaum Tilakwadi</t>
  </si>
  <si>
    <t>TRTRSD15861</t>
  </si>
  <si>
    <t>FR1D</t>
  </si>
  <si>
    <t>TRNFFQETS01</t>
  </si>
  <si>
    <t>Guwahati TV FBB Guwahati Paltan Bazaar</t>
  </si>
  <si>
    <t>TRTRSD15863</t>
  </si>
  <si>
    <t>TAHB</t>
  </si>
  <si>
    <t>TEXPWQ7DH01</t>
  </si>
  <si>
    <t>Ghatal TST Ghatal Market</t>
  </si>
  <si>
    <t>Ghatal</t>
  </si>
  <si>
    <t>TRTRSD15864</t>
  </si>
  <si>
    <t>TK76</t>
  </si>
  <si>
    <t>TRNDNNWH902</t>
  </si>
  <si>
    <t>Zaheerabad TST</t>
  </si>
  <si>
    <t>Zaheerabad</t>
  </si>
  <si>
    <t>TRTRSD15866</t>
  </si>
  <si>
    <t>TKN5</t>
  </si>
  <si>
    <t>TEXPNQBX001</t>
  </si>
  <si>
    <t>Madhira TST</t>
  </si>
  <si>
    <t>TRTRSD15869</t>
  </si>
  <si>
    <t>TSV3</t>
  </si>
  <si>
    <t>TEXPNQ2RV02</t>
  </si>
  <si>
    <t>Sathupally TST</t>
  </si>
  <si>
    <t>Sathupally</t>
  </si>
  <si>
    <t>MIAGAK15906</t>
  </si>
  <si>
    <t>HUZURNAGAR MINI DEPO_Phase I Piping works</t>
  </si>
  <si>
    <t>Roorkee</t>
  </si>
  <si>
    <t>TRTRRT15911</t>
  </si>
  <si>
    <t>TA1W</t>
  </si>
  <si>
    <t>TFITUQGUN01</t>
  </si>
  <si>
    <t>Lucknow TB BB Lucknow Sahara Mall</t>
  </si>
  <si>
    <t>TRTRRT15915</t>
  </si>
  <si>
    <t>TRNDUNFP200</t>
  </si>
  <si>
    <t>Bareilly Civil Lines</t>
  </si>
  <si>
    <t>TRTRRT15916</t>
  </si>
  <si>
    <t>TRNDUNDB802</t>
  </si>
  <si>
    <t>Bareilly Phoenix Mal</t>
  </si>
  <si>
    <t>TRTRRT15927</t>
  </si>
  <si>
    <t>TFD8</t>
  </si>
  <si>
    <t>TFIT9QZD401</t>
  </si>
  <si>
    <t>Kapurthala Mall Road</t>
  </si>
  <si>
    <t>TRTRRT15940</t>
  </si>
  <si>
    <t>TIR2</t>
  </si>
  <si>
    <t>TFIT9QXQ102</t>
  </si>
  <si>
    <t>Pathankot Dalhousie Road</t>
  </si>
  <si>
    <t>TRTRRT15943</t>
  </si>
  <si>
    <t>TRNDRNCZ800</t>
  </si>
  <si>
    <t>Ajmer Cine Mall</t>
  </si>
  <si>
    <t>TRTRRT15951</t>
  </si>
  <si>
    <t>TSP4</t>
  </si>
  <si>
    <t>TFITUQ8FI01</t>
  </si>
  <si>
    <t>Unnao Moti Nagar</t>
  </si>
  <si>
    <t>Unnao</t>
  </si>
  <si>
    <t>TRTRRT15961</t>
  </si>
  <si>
    <t>TL59</t>
  </si>
  <si>
    <t>TRNDUNWM500</t>
  </si>
  <si>
    <t>Mughalsarai Mughal M</t>
  </si>
  <si>
    <t>Mughalsarai</t>
  </si>
  <si>
    <t>TRTRRT15962</t>
  </si>
  <si>
    <t>TG55</t>
  </si>
  <si>
    <t>TRNDUNHO200</t>
  </si>
  <si>
    <t>Mirzapur Gems Mall</t>
  </si>
  <si>
    <t>Mirzapur</t>
  </si>
  <si>
    <t>TRTRRT15963</t>
  </si>
  <si>
    <t>TRND5NZJ102</t>
  </si>
  <si>
    <t>Rudrapur Metropolis</t>
  </si>
  <si>
    <t>Rudrapur</t>
  </si>
  <si>
    <t>TRTRRT15965</t>
  </si>
  <si>
    <t>TQE8</t>
  </si>
  <si>
    <t>TFIT9Q0XO03</t>
  </si>
  <si>
    <t>Moga Bansal Complex</t>
  </si>
  <si>
    <t>Moga</t>
  </si>
  <si>
    <t>Hardoi</t>
  </si>
  <si>
    <t>TRTRRT15973</t>
  </si>
  <si>
    <t>TGC9</t>
  </si>
  <si>
    <t>TFITUQYI402</t>
  </si>
  <si>
    <t>Kannauj Makrand Nagar</t>
  </si>
  <si>
    <t>Kannauj</t>
  </si>
  <si>
    <t>TRTRRT15974</t>
  </si>
  <si>
    <t>TCN4</t>
  </si>
  <si>
    <t>TFITUNAT802</t>
  </si>
  <si>
    <t>Azamgarh Civil Lines</t>
  </si>
  <si>
    <t>Azamgarh</t>
  </si>
  <si>
    <t>TRTRRT15975</t>
  </si>
  <si>
    <t>TKN4</t>
  </si>
  <si>
    <t>TFITHQBW003</t>
  </si>
  <si>
    <t>Narnaul Opp Gold Cinema Near Hero Honda Chowk</t>
  </si>
  <si>
    <t>TRTRRT15976</t>
  </si>
  <si>
    <t>T629</t>
  </si>
  <si>
    <t>TRNDHNGH100</t>
  </si>
  <si>
    <t>Sirsa Dubwali</t>
  </si>
  <si>
    <t>TRTRRT15977</t>
  </si>
  <si>
    <t>TRNDHNP9401</t>
  </si>
  <si>
    <t>Sonipat Atlus Road</t>
  </si>
  <si>
    <t>TRTRRT15978</t>
  </si>
  <si>
    <t>TRNDHNP2500</t>
  </si>
  <si>
    <t>Panipat Gohana</t>
  </si>
  <si>
    <t>TRTRRT15981</t>
  </si>
  <si>
    <t>TWUE</t>
  </si>
  <si>
    <t>Doda TST Opposite Town Hall Doda Jammu</t>
  </si>
  <si>
    <t>Doda</t>
  </si>
  <si>
    <t>TRTRRT15982</t>
  </si>
  <si>
    <t>T43C</t>
  </si>
  <si>
    <t>TFIT9QJSS01</t>
  </si>
  <si>
    <t>Jalandhar PPR Mall</t>
  </si>
  <si>
    <t>TRTRRT15983</t>
  </si>
  <si>
    <t>TGI3</t>
  </si>
  <si>
    <t>TEXP9QYF502</t>
  </si>
  <si>
    <t>Mukerian TST</t>
  </si>
  <si>
    <t>Mukerian</t>
  </si>
  <si>
    <t>TRTRRT15984</t>
  </si>
  <si>
    <t>TRNDRNQ2001</t>
  </si>
  <si>
    <t>Bhilwara RIL Mall</t>
  </si>
  <si>
    <t>TRTRRT15991</t>
  </si>
  <si>
    <t>TIR5</t>
  </si>
  <si>
    <t>TFITUQXQ402</t>
  </si>
  <si>
    <t>Kasganj Soron Gate</t>
  </si>
  <si>
    <t>Kasganj</t>
  </si>
  <si>
    <t>TRTRRT15994</t>
  </si>
  <si>
    <t>TRNDUNQ1502</t>
  </si>
  <si>
    <t>Saharanpur Delhi Rd</t>
  </si>
  <si>
    <t>TRTRRT15996</t>
  </si>
  <si>
    <t>TKZ2</t>
  </si>
  <si>
    <t>TFITUQFN001</t>
  </si>
  <si>
    <t>Bhadohi Station Road</t>
  </si>
  <si>
    <t>Bhadohi</t>
  </si>
  <si>
    <t>TRTRRT15997</t>
  </si>
  <si>
    <t>TOA3</t>
  </si>
  <si>
    <t>TFITUQ21D03</t>
  </si>
  <si>
    <t>Budaun Station Road</t>
  </si>
  <si>
    <t>Budaun</t>
  </si>
  <si>
    <t>TRTRRT15998</t>
  </si>
  <si>
    <t>TU31</t>
  </si>
  <si>
    <t>TRNDUNHF703</t>
  </si>
  <si>
    <t>Padrauna P D City Mall</t>
  </si>
  <si>
    <t>Padrauna</t>
  </si>
  <si>
    <t>TRTRRT16000</t>
  </si>
  <si>
    <t>TH81</t>
  </si>
  <si>
    <t>TRND5NYA904</t>
  </si>
  <si>
    <t>Haridwar Ranipur Rd</t>
  </si>
  <si>
    <t>TRTRRT16001</t>
  </si>
  <si>
    <t>T559</t>
  </si>
  <si>
    <t>TRND5NYB702</t>
  </si>
  <si>
    <t>Almora Akashwani</t>
  </si>
  <si>
    <t>Almora</t>
  </si>
  <si>
    <t>TRTRRT16002</t>
  </si>
  <si>
    <t>TGZ6</t>
  </si>
  <si>
    <t>TFIT5QXR801</t>
  </si>
  <si>
    <t>Roorkee Ramnagar Chowk</t>
  </si>
  <si>
    <t>TRTRRT16003</t>
  </si>
  <si>
    <t>TSP7</t>
  </si>
  <si>
    <t>TFIT5Q6J202</t>
  </si>
  <si>
    <t>Dehradun Jogiwala</t>
  </si>
  <si>
    <t>TRTRRT16004</t>
  </si>
  <si>
    <t>TX3V</t>
  </si>
  <si>
    <t>TFIT5Q2E803</t>
  </si>
  <si>
    <t>Dehradun Sehastradhara Road</t>
  </si>
  <si>
    <t>GRDSKC16005</t>
  </si>
  <si>
    <t>DS-DL-00326</t>
  </si>
  <si>
    <t>TBEF</t>
  </si>
  <si>
    <t>QHGT</t>
  </si>
  <si>
    <t>GGN-Ardee City</t>
  </si>
  <si>
    <t>TRTRBK16007</t>
  </si>
  <si>
    <t>TRNDCNZK100</t>
  </si>
  <si>
    <t>Surya Bhilainagar</t>
  </si>
  <si>
    <t>TRTRKC16009</t>
  </si>
  <si>
    <t>TFI1</t>
  </si>
  <si>
    <t>TFITEQYZ401</t>
  </si>
  <si>
    <t>Betul Civil Lines</t>
  </si>
  <si>
    <t>Betul</t>
  </si>
  <si>
    <t>TRTRBK16012</t>
  </si>
  <si>
    <t>TN21</t>
  </si>
  <si>
    <t>TRNDCNC4303</t>
  </si>
  <si>
    <t>Raipur Centre Mall</t>
  </si>
  <si>
    <t>TRTRKC16013</t>
  </si>
  <si>
    <t>TDU9</t>
  </si>
  <si>
    <t>TFITENS5102</t>
  </si>
  <si>
    <t>Balaghat Main Rd Nr Hanuman Chowk</t>
  </si>
  <si>
    <t>Balaghat</t>
  </si>
  <si>
    <t>TRTRKC16014</t>
  </si>
  <si>
    <t>TDV3</t>
  </si>
  <si>
    <t>TFITENS8802</t>
  </si>
  <si>
    <t>Sagar Prince Jain property Makronia</t>
  </si>
  <si>
    <t>TRTRBK16015</t>
  </si>
  <si>
    <t>TIR1</t>
  </si>
  <si>
    <t>TFITEQXP901</t>
  </si>
  <si>
    <t>Mandla Jabalpur Road</t>
  </si>
  <si>
    <t>Mandla</t>
  </si>
  <si>
    <t>TRTRKC16016</t>
  </si>
  <si>
    <t>TH39</t>
  </si>
  <si>
    <t>TRNDENHE100</t>
  </si>
  <si>
    <t>Burhanpur Station Rd</t>
  </si>
  <si>
    <t>APR 26 Actual</t>
  </si>
  <si>
    <t>MAY 26 Actual</t>
  </si>
  <si>
    <t>Q0NI</t>
  </si>
  <si>
    <t>NC50</t>
  </si>
  <si>
    <t>Q0XN</t>
  </si>
  <si>
    <t>DARKDQHHX00</t>
  </si>
  <si>
    <t>NDM4</t>
  </si>
  <si>
    <t>FOOTTNDM401</t>
  </si>
  <si>
    <t>QHKC</t>
  </si>
  <si>
    <t>QZNG</t>
  </si>
  <si>
    <t>QR3R</t>
  </si>
  <si>
    <t>SMRTVQR3R00</t>
  </si>
  <si>
    <t>QHLG</t>
  </si>
  <si>
    <t>DARKMQHLG00</t>
  </si>
  <si>
    <t>QHLK</t>
  </si>
  <si>
    <t>TL8M</t>
  </si>
  <si>
    <t>QOXR</t>
  </si>
  <si>
    <t xml:space="preserve"> Cover Story Sarath City Capital Mall</t>
  </si>
  <si>
    <t>QHHI</t>
  </si>
  <si>
    <t>QXCN</t>
  </si>
  <si>
    <t>QHMI</t>
  </si>
  <si>
    <t>QHOL</t>
  </si>
  <si>
    <t>QHPJ</t>
  </si>
  <si>
    <t>GOFRHQHPJ00</t>
  </si>
  <si>
    <t>QY8T</t>
  </si>
  <si>
    <t>SMRTGQY8T00</t>
  </si>
  <si>
    <t>QHMD</t>
  </si>
  <si>
    <t>QHMB</t>
  </si>
  <si>
    <t>QHMC</t>
  </si>
  <si>
    <t>NGK7</t>
  </si>
  <si>
    <t>NP29</t>
  </si>
  <si>
    <t>QHKT</t>
  </si>
  <si>
    <t>QHNS</t>
  </si>
  <si>
    <t>NVR3</t>
  </si>
  <si>
    <t>NEF3</t>
  </si>
  <si>
    <t>NF57</t>
  </si>
  <si>
    <t>QHLH</t>
  </si>
  <si>
    <t>QHMT</t>
  </si>
  <si>
    <t>QV5R</t>
  </si>
  <si>
    <t>QHOE</t>
  </si>
  <si>
    <t>ND87</t>
  </si>
  <si>
    <t>Q6H4</t>
  </si>
  <si>
    <t>QXHU</t>
  </si>
  <si>
    <t>NEX8</t>
  </si>
  <si>
    <t>T9D7</t>
  </si>
  <si>
    <t>QI3S</t>
  </si>
  <si>
    <t>QHIR</t>
  </si>
  <si>
    <t>QM2H</t>
  </si>
  <si>
    <t>QHMJ</t>
  </si>
  <si>
    <t>QV4V</t>
  </si>
  <si>
    <t>NGO4</t>
  </si>
  <si>
    <t>NFL8</t>
  </si>
  <si>
    <t>QZRF</t>
  </si>
  <si>
    <t>NDA9</t>
  </si>
  <si>
    <t>QG6D</t>
  </si>
  <si>
    <t>NP01</t>
  </si>
  <si>
    <t>NCR5</t>
  </si>
  <si>
    <t>NDO6</t>
  </si>
  <si>
    <t>NNM9</t>
  </si>
  <si>
    <t>NXT6</t>
  </si>
  <si>
    <t>QEXJ</t>
  </si>
  <si>
    <t>NVL4</t>
  </si>
  <si>
    <t>NWE4</t>
  </si>
  <si>
    <t>QX7E</t>
  </si>
  <si>
    <t>QHKR</t>
  </si>
  <si>
    <t>NEQ9</t>
  </si>
  <si>
    <t>NZP8</t>
  </si>
  <si>
    <t>S0DE</t>
  </si>
  <si>
    <t>QF3U</t>
  </si>
  <si>
    <t>TBGM</t>
  </si>
  <si>
    <t>QHIT</t>
  </si>
  <si>
    <t>DARKKQHIT00</t>
  </si>
  <si>
    <t>NCU9</t>
  </si>
  <si>
    <t>NGN6</t>
  </si>
  <si>
    <t>NP82</t>
  </si>
  <si>
    <t>NCV5</t>
  </si>
  <si>
    <t>Q2NO</t>
  </si>
  <si>
    <t>Q2PV</t>
  </si>
  <si>
    <t>Q2OB</t>
  </si>
  <si>
    <t>NF96</t>
  </si>
  <si>
    <t>QEXF</t>
  </si>
  <si>
    <t>QHHG</t>
  </si>
  <si>
    <t>TBFZ</t>
  </si>
  <si>
    <t>QHIF</t>
  </si>
  <si>
    <t>DARKNQHIF00</t>
  </si>
  <si>
    <t>NEY4</t>
  </si>
  <si>
    <t>Q4PE</t>
  </si>
  <si>
    <t>NS55</t>
  </si>
  <si>
    <t>NEV5</t>
  </si>
  <si>
    <t>QHLE</t>
  </si>
  <si>
    <t>QZK9</t>
  </si>
  <si>
    <t>NDU9</t>
  </si>
  <si>
    <t>NUU8</t>
  </si>
  <si>
    <t>NUG7</t>
  </si>
  <si>
    <t>NFS8</t>
  </si>
  <si>
    <t>NDS5</t>
  </si>
  <si>
    <t>NP30</t>
  </si>
  <si>
    <t>NCZ2</t>
  </si>
  <si>
    <t>NDR6</t>
  </si>
  <si>
    <t>NVX6</t>
  </si>
  <si>
    <t>QXJH</t>
  </si>
  <si>
    <t>NXK3</t>
  </si>
  <si>
    <t>Q5FX</t>
  </si>
  <si>
    <t>QHHM</t>
  </si>
  <si>
    <t>TBLH</t>
  </si>
  <si>
    <t>NQY3</t>
  </si>
  <si>
    <t>NWG3</t>
  </si>
  <si>
    <t>NC20</t>
  </si>
  <si>
    <t>NB16</t>
  </si>
  <si>
    <t>NFC4</t>
  </si>
  <si>
    <t>NDP2</t>
  </si>
  <si>
    <t>NVD2</t>
  </si>
  <si>
    <t>ND04</t>
  </si>
  <si>
    <t>NQ12</t>
  </si>
  <si>
    <t>Q2QL</t>
  </si>
  <si>
    <t>NUG6</t>
  </si>
  <si>
    <t>NFP8</t>
  </si>
  <si>
    <t>QEXE</t>
  </si>
  <si>
    <t>NZW5</t>
  </si>
  <si>
    <t>NGQ9</t>
  </si>
  <si>
    <t>NP36</t>
  </si>
  <si>
    <t>NFC3</t>
  </si>
  <si>
    <t>NWL4</t>
  </si>
  <si>
    <t>NGI8</t>
  </si>
  <si>
    <t>NCZ3</t>
  </si>
  <si>
    <t>Q8R5</t>
  </si>
  <si>
    <t>NAB4</t>
  </si>
  <si>
    <t>NDX1</t>
  </si>
  <si>
    <t>NCQ6</t>
  </si>
  <si>
    <t>NP66</t>
  </si>
  <si>
    <t>NE21</t>
  </si>
  <si>
    <t>QWZ9</t>
  </si>
  <si>
    <t>NP83</t>
  </si>
  <si>
    <t>NDV8</t>
  </si>
  <si>
    <t>NUW3</t>
  </si>
  <si>
    <t>NAD8</t>
  </si>
  <si>
    <t>NGR1</t>
  </si>
  <si>
    <t>NG09</t>
  </si>
  <si>
    <t>NGZ7</t>
  </si>
  <si>
    <t>NVT6</t>
  </si>
  <si>
    <t>NO87</t>
  </si>
  <si>
    <t>Q2NP</t>
  </si>
  <si>
    <t>NZK2</t>
  </si>
  <si>
    <t>NF47</t>
  </si>
  <si>
    <t>Q6H1</t>
  </si>
  <si>
    <t>NXN5</t>
  </si>
  <si>
    <t>NDX2</t>
  </si>
  <si>
    <t>Q0OL</t>
  </si>
  <si>
    <t>NDQ1</t>
  </si>
  <si>
    <t>QXH8</t>
  </si>
  <si>
    <t>Q6E9</t>
  </si>
  <si>
    <t>ND05</t>
  </si>
  <si>
    <t>NGP2</t>
  </si>
  <si>
    <t>NF44</t>
  </si>
  <si>
    <t>Q8H9</t>
  </si>
  <si>
    <t>ND27</t>
  </si>
  <si>
    <t>NDP1</t>
  </si>
  <si>
    <t>NE32</t>
  </si>
  <si>
    <t>QA1R</t>
  </si>
  <si>
    <t>QDLQ</t>
  </si>
  <si>
    <t>Q2PR</t>
  </si>
  <si>
    <t>QEUR</t>
  </si>
  <si>
    <t>QOTU</t>
  </si>
  <si>
    <t>NAB2</t>
  </si>
  <si>
    <t>NVX4</t>
  </si>
  <si>
    <t>NAD0</t>
  </si>
  <si>
    <t>NP95</t>
  </si>
  <si>
    <t>NXJ4</t>
  </si>
  <si>
    <t>NCP9</t>
  </si>
  <si>
    <t>QGRS</t>
  </si>
  <si>
    <t>NG06</t>
  </si>
  <si>
    <t>NGR7</t>
  </si>
  <si>
    <t>NP84</t>
  </si>
  <si>
    <t>Q3YV</t>
  </si>
  <si>
    <t>NCQ2</t>
  </si>
  <si>
    <t>Q2XU</t>
  </si>
  <si>
    <t>Q9XA</t>
  </si>
  <si>
    <t>NF60</t>
  </si>
  <si>
    <t>QQU9</t>
  </si>
  <si>
    <t>QQV2</t>
  </si>
  <si>
    <t>QAQ5</t>
  </si>
  <si>
    <t>QGBD</t>
  </si>
  <si>
    <t>NVF9</t>
  </si>
  <si>
    <t>QDL0</t>
  </si>
  <si>
    <t>Q6E2</t>
  </si>
  <si>
    <t>NFP5</t>
  </si>
  <si>
    <t>NNT5</t>
  </si>
  <si>
    <t>QUU2</t>
  </si>
  <si>
    <t>QCCS</t>
  </si>
  <si>
    <t>NQS7</t>
  </si>
  <si>
    <t>QW1R</t>
  </si>
  <si>
    <t>QEQV</t>
  </si>
  <si>
    <t>Q2TL</t>
  </si>
  <si>
    <t>ND35</t>
  </si>
  <si>
    <t>QETS</t>
  </si>
  <si>
    <t>Q7DH</t>
  </si>
  <si>
    <t>NWH9</t>
  </si>
  <si>
    <t>QBX0</t>
  </si>
  <si>
    <t>Q2RV</t>
  </si>
  <si>
    <t>QGUN</t>
  </si>
  <si>
    <t>NFP2</t>
  </si>
  <si>
    <t>NDB8</t>
  </si>
  <si>
    <t>QZD4</t>
  </si>
  <si>
    <t>Q8FI</t>
  </si>
  <si>
    <t>NWM5</t>
  </si>
  <si>
    <t>NHO2</t>
  </si>
  <si>
    <t>NZJ1</t>
  </si>
  <si>
    <t>Q0XO</t>
  </si>
  <si>
    <t>QYI4</t>
  </si>
  <si>
    <t>NAT8</t>
  </si>
  <si>
    <t>QBW0</t>
  </si>
  <si>
    <t>NP94</t>
  </si>
  <si>
    <t>NP25</t>
  </si>
  <si>
    <t>QJSS</t>
  </si>
  <si>
    <t>NQ15</t>
  </si>
  <si>
    <t>QFN0</t>
  </si>
  <si>
    <t>Q21D</t>
  </si>
  <si>
    <t>NHF7</t>
  </si>
  <si>
    <t>NYA9</t>
  </si>
  <si>
    <t>NYB7</t>
  </si>
  <si>
    <t>QXR8</t>
  </si>
  <si>
    <t>Q6J2</t>
  </si>
  <si>
    <t>Q2E8</t>
  </si>
  <si>
    <t>DARKHQHGT00</t>
  </si>
  <si>
    <t>NZK1</t>
  </si>
  <si>
    <t>QYZ4</t>
  </si>
  <si>
    <t>NC43</t>
  </si>
  <si>
    <t>NS51</t>
  </si>
  <si>
    <t>NS88</t>
  </si>
  <si>
    <t>QXP9</t>
  </si>
  <si>
    <t>NHE1</t>
  </si>
  <si>
    <t xml:space="preserve">SIG OD Cuttack Cantonment Road </t>
  </si>
  <si>
    <t>Raghunath City Mall</t>
  </si>
  <si>
    <t>Ramnagar Road, Kashipur</t>
  </si>
  <si>
    <t>SIG  NDLS Madhuban Road Dayanand Block</t>
  </si>
  <si>
    <t>Kichripur</t>
  </si>
  <si>
    <t>SEVEBK16026</t>
  </si>
  <si>
    <t>Twin Tower- RCP, Ghansoli .</t>
  </si>
  <si>
    <t>GRDSSD16027</t>
  </si>
  <si>
    <t>GRDSSD16028</t>
  </si>
  <si>
    <t>Ganpati Traders</t>
  </si>
  <si>
    <t>GRDSSD16029</t>
  </si>
  <si>
    <t>Bank More- Center Point</t>
  </si>
  <si>
    <t>GRDSAK16030</t>
  </si>
  <si>
    <t>Thiruvanmiyur</t>
  </si>
  <si>
    <t>MIDXSD16031</t>
  </si>
  <si>
    <t>QHOT</t>
  </si>
  <si>
    <t>MDXPNQHOT00</t>
  </si>
  <si>
    <t>Mini DX, Malkajgiri, Hyderabad</t>
  </si>
  <si>
    <t>TRTRAS16038</t>
  </si>
  <si>
    <t>NCX1</t>
  </si>
  <si>
    <t>TRNDVNCX102</t>
  </si>
  <si>
    <t>Thrissur Grand Mall</t>
  </si>
  <si>
    <t>TRTRSD16039</t>
  </si>
  <si>
    <t>TSR0</t>
  </si>
  <si>
    <t>QENO</t>
  </si>
  <si>
    <t>TFITNQENO01</t>
  </si>
  <si>
    <t>Khammam BK Bazar</t>
  </si>
  <si>
    <t>TRTRSD16040</t>
  </si>
  <si>
    <t>T626</t>
  </si>
  <si>
    <t>NGG8</t>
  </si>
  <si>
    <t>TRNDONGG800</t>
  </si>
  <si>
    <t>Bhadrak Roul Complex</t>
  </si>
  <si>
    <t>TRTRSD16041</t>
  </si>
  <si>
    <t>T563</t>
  </si>
  <si>
    <t>NGE4</t>
  </si>
  <si>
    <t>TRNDNNGE400</t>
  </si>
  <si>
    <t>Siddipet PrashantNgr</t>
  </si>
  <si>
    <t>TRTRSD16042</t>
  </si>
  <si>
    <t>TQE9</t>
  </si>
  <si>
    <t>Q0XP</t>
  </si>
  <si>
    <t>TFITAQ0XP04</t>
  </si>
  <si>
    <t>Nandyal Padmavati Nagar</t>
  </si>
  <si>
    <t>TRTRSD16043</t>
  </si>
  <si>
    <t>NUG9</t>
  </si>
  <si>
    <t>TRNDBNUG900</t>
  </si>
  <si>
    <t>Sitamarhi Kot Bazaar</t>
  </si>
  <si>
    <t>TRTRAK16044</t>
  </si>
  <si>
    <t>TU58</t>
  </si>
  <si>
    <t>NJS7</t>
  </si>
  <si>
    <t>TRNDTNJS702</t>
  </si>
  <si>
    <t xml:space="preserve">Salem Amdham Complex/ Saradha College road, Salem </t>
  </si>
  <si>
    <t>TRTRAK16045</t>
  </si>
  <si>
    <t>TZ24</t>
  </si>
  <si>
    <t>NAB1</t>
  </si>
  <si>
    <t>TRNDBNAB103</t>
  </si>
  <si>
    <t>Motihari Arya Samaj Road</t>
  </si>
  <si>
    <t>TRTRAK16046</t>
  </si>
  <si>
    <t>NDN9</t>
  </si>
  <si>
    <t>TRNDONDN901</t>
  </si>
  <si>
    <t>Raurkela Main Road</t>
  </si>
  <si>
    <t>Raurkela</t>
  </si>
  <si>
    <t>TRTRAK16047</t>
  </si>
  <si>
    <t>TSN1</t>
  </si>
  <si>
    <t>Q2OT</t>
  </si>
  <si>
    <t>TFITFQ2OT01</t>
  </si>
  <si>
    <t>Hojai Main Market</t>
  </si>
  <si>
    <t>TRTRAK16049</t>
  </si>
  <si>
    <t>TGV6</t>
  </si>
  <si>
    <t>QXW3</t>
  </si>
  <si>
    <t>TFITWQXW304</t>
  </si>
  <si>
    <t>Jhargram Opposite HDFC bank</t>
  </si>
  <si>
    <t>Jhargram</t>
  </si>
  <si>
    <t>TRTRAK16050</t>
  </si>
  <si>
    <t>TXXN</t>
  </si>
  <si>
    <t>Q9HG</t>
  </si>
  <si>
    <t>TFITNQ9HG01</t>
  </si>
  <si>
    <t>Siddipet Bharat nagar</t>
  </si>
  <si>
    <t>TRTRAK16051</t>
  </si>
  <si>
    <t>NCU4</t>
  </si>
  <si>
    <t>TRNDKNCU403</t>
  </si>
  <si>
    <t>Bangalore Banshankri</t>
  </si>
  <si>
    <t>TRTRAK16052</t>
  </si>
  <si>
    <t>NCV7</t>
  </si>
  <si>
    <t>TRNDKNCV702</t>
  </si>
  <si>
    <t>Gulbarga Asian Mall</t>
  </si>
  <si>
    <t>TRTRSD16053</t>
  </si>
  <si>
    <t>TS18</t>
  </si>
  <si>
    <t>QUU3</t>
  </si>
  <si>
    <t>TRNDNQUU304</t>
  </si>
  <si>
    <t>Sangreddy Potireddy</t>
  </si>
  <si>
    <t>TRTRAK16054</t>
  </si>
  <si>
    <t>TGV5</t>
  </si>
  <si>
    <t>QXW2</t>
  </si>
  <si>
    <t>TFITTQXW202</t>
  </si>
  <si>
    <t>Theni Periyakulam road</t>
  </si>
  <si>
    <t>TRTRAS16055</t>
  </si>
  <si>
    <t>T51Y</t>
  </si>
  <si>
    <t>QPMM</t>
  </si>
  <si>
    <t>TFITKQPMM02</t>
  </si>
  <si>
    <t>Bangalore TC Palya Main Rd</t>
  </si>
  <si>
    <t>TRTRSD16056</t>
  </si>
  <si>
    <t>NF77</t>
  </si>
  <si>
    <t>TRNDANF7702</t>
  </si>
  <si>
    <t>Kurnool Budhawarpet</t>
  </si>
  <si>
    <t>TRTRSD16057</t>
  </si>
  <si>
    <t>TC86</t>
  </si>
  <si>
    <t>NYB3</t>
  </si>
  <si>
    <t>TRNDBNYB301</t>
  </si>
  <si>
    <t>Nalanda Chakajiyian</t>
  </si>
  <si>
    <t>Biharsharif</t>
  </si>
  <si>
    <t>TRTRAK16058</t>
  </si>
  <si>
    <t>TLR9</t>
  </si>
  <si>
    <t>QMV0</t>
  </si>
  <si>
    <t>TFITKQMV002</t>
  </si>
  <si>
    <t>Mandya 100Ft Road</t>
  </si>
  <si>
    <t>TRTRSD16059</t>
  </si>
  <si>
    <t>TE40</t>
  </si>
  <si>
    <t>NGZ6</t>
  </si>
  <si>
    <t>TRNDWNGZ600</t>
  </si>
  <si>
    <t>Haldia Bhawanipur</t>
  </si>
  <si>
    <t>TRTRSD16060</t>
  </si>
  <si>
    <t>NP86</t>
  </si>
  <si>
    <t>TRNDANP8601</t>
  </si>
  <si>
    <t>Narsaropet Sunita Pl</t>
  </si>
  <si>
    <t>Narasaraopet</t>
  </si>
  <si>
    <t>TRTRSD16061</t>
  </si>
  <si>
    <t>TX4G</t>
  </si>
  <si>
    <t>QA1M</t>
  </si>
  <si>
    <t>TFITBQA1M02</t>
  </si>
  <si>
    <t>Begusarai Near Hotel Blue Diamond</t>
  </si>
  <si>
    <t>TRTRAK16062</t>
  </si>
  <si>
    <t>T0N8</t>
  </si>
  <si>
    <t>Q4FW</t>
  </si>
  <si>
    <t>TFITTQ4FW01</t>
  </si>
  <si>
    <t>Coimbatore VMS Arcade Kavundampalayam</t>
  </si>
  <si>
    <t>TRTRSD16063</t>
  </si>
  <si>
    <t>TFS4</t>
  </si>
  <si>
    <t>QYT4</t>
  </si>
  <si>
    <t>TEXPOQYT401</t>
  </si>
  <si>
    <t>Jatani TST</t>
  </si>
  <si>
    <t>Jatani</t>
  </si>
  <si>
    <t>TRTRSD16065</t>
  </si>
  <si>
    <t>T630</t>
  </si>
  <si>
    <t>NGH2</t>
  </si>
  <si>
    <t>TRNDWNGH200</t>
  </si>
  <si>
    <t>Purulia Raghavpur</t>
  </si>
  <si>
    <t>Purulia</t>
  </si>
  <si>
    <t>TRTRSD16066</t>
  </si>
  <si>
    <t>TPK8</t>
  </si>
  <si>
    <t>Q0MN</t>
  </si>
  <si>
    <t>TFITAQ0MN03</t>
  </si>
  <si>
    <t>Vishakhapatnam MVP Colony Road JK Silk Property</t>
  </si>
  <si>
    <t>TRTRSD16067</t>
  </si>
  <si>
    <t>TJZ6</t>
  </si>
  <si>
    <t>QAH4</t>
  </si>
  <si>
    <t>TEXPBQAH401</t>
  </si>
  <si>
    <t>Jamalpur TST</t>
  </si>
  <si>
    <t>Jamalpur</t>
  </si>
  <si>
    <t>TRTRSD16068</t>
  </si>
  <si>
    <t>TIR0</t>
  </si>
  <si>
    <t>QXP8</t>
  </si>
  <si>
    <t>TFITOQXP804</t>
  </si>
  <si>
    <t>Bolangir Near Main market</t>
  </si>
  <si>
    <t>Bolangir</t>
  </si>
  <si>
    <t>TRTRSD16069</t>
  </si>
  <si>
    <t>TSK9</t>
  </si>
  <si>
    <t>Q2NW</t>
  </si>
  <si>
    <t>TFITBQ2NW01</t>
  </si>
  <si>
    <t>Khagaria Beside Honda MG Road</t>
  </si>
  <si>
    <t>Khagaria</t>
  </si>
  <si>
    <t>TRTRAS16071</t>
  </si>
  <si>
    <t>TJP4</t>
  </si>
  <si>
    <t>QWH4</t>
  </si>
  <si>
    <t>TFITVQWH402</t>
  </si>
  <si>
    <t>Trivandrum Rashid Arcade Sreekaryam</t>
  </si>
  <si>
    <t>TRTRSD16073</t>
  </si>
  <si>
    <t>TAT5</t>
  </si>
  <si>
    <t>QGRJ</t>
  </si>
  <si>
    <t>TEXPOQGRJ03</t>
  </si>
  <si>
    <t>Balasore TST Near Remuna Square</t>
  </si>
  <si>
    <t>TRTRSD16074</t>
  </si>
  <si>
    <t>TJN0</t>
  </si>
  <si>
    <t>QWL3</t>
  </si>
  <si>
    <t>TEXPWQWL302</t>
  </si>
  <si>
    <t>Bishnupur TST</t>
  </si>
  <si>
    <t>Bishnupur</t>
  </si>
  <si>
    <t>TRTRAS16075</t>
  </si>
  <si>
    <t>TGV7</t>
  </si>
  <si>
    <t>QXW4</t>
  </si>
  <si>
    <t>TEXPVQXW401</t>
  </si>
  <si>
    <t>Vadakanchery TST</t>
  </si>
  <si>
    <t>Vadakanchery</t>
  </si>
  <si>
    <t>TRTRSD16078</t>
  </si>
  <si>
    <t>TH52</t>
  </si>
  <si>
    <t>NVX3</t>
  </si>
  <si>
    <t>TRNDBNVX301</t>
  </si>
  <si>
    <t>Gopalganj Station Road</t>
  </si>
  <si>
    <t>TRTRAS16085</t>
  </si>
  <si>
    <t>TDG1</t>
  </si>
  <si>
    <t>NQS3</t>
  </si>
  <si>
    <t>TWIWKNQS302</t>
  </si>
  <si>
    <t>Bangalore TW OMBR</t>
  </si>
  <si>
    <t>TRTRBK16088</t>
  </si>
  <si>
    <t>TFI6</t>
  </si>
  <si>
    <t>QYZ9</t>
  </si>
  <si>
    <t>TFITEQYZ902</t>
  </si>
  <si>
    <t>Sidhi Opp District Hospital Jagsheel Complex</t>
  </si>
  <si>
    <t>Sidhi</t>
  </si>
  <si>
    <t>TRTRBK16090</t>
  </si>
  <si>
    <t>NQM9</t>
  </si>
  <si>
    <t>TRND7NQM903</t>
  </si>
  <si>
    <t>Virani Sales Goa</t>
  </si>
  <si>
    <t>Panjim</t>
  </si>
  <si>
    <t>TRTRBK16091</t>
  </si>
  <si>
    <t>T86W</t>
  </si>
  <si>
    <t>QOSB</t>
  </si>
  <si>
    <t>TFITCQOSB01</t>
  </si>
  <si>
    <t>Dhamtari Beside Shri Balaji Plaza Jagdalpur Rd</t>
  </si>
  <si>
    <t>Dhamtari</t>
  </si>
  <si>
    <t>TRTRBK16092</t>
  </si>
  <si>
    <t>TX1R</t>
  </si>
  <si>
    <t>Q2QR</t>
  </si>
  <si>
    <t>TFITEQ2QR02</t>
  </si>
  <si>
    <t>Chhatarpur Trends</t>
  </si>
  <si>
    <t>-</t>
  </si>
  <si>
    <t>TBCN</t>
  </si>
  <si>
    <t>TBH0</t>
  </si>
  <si>
    <t>TI5Q</t>
  </si>
  <si>
    <t>T8EN</t>
  </si>
  <si>
    <t>TL6V</t>
  </si>
  <si>
    <t>T7IH</t>
  </si>
  <si>
    <t>TBI3</t>
  </si>
  <si>
    <t>TBI6</t>
  </si>
  <si>
    <t>T56A</t>
  </si>
  <si>
    <t>TBFB</t>
  </si>
  <si>
    <t>JUNE 26 PLANNED</t>
  </si>
  <si>
    <t>TBCI</t>
  </si>
  <si>
    <t>TF5K</t>
  </si>
  <si>
    <t>T9J8</t>
  </si>
  <si>
    <t>TBKR</t>
  </si>
  <si>
    <t>TBGD</t>
  </si>
  <si>
    <t>TBN3</t>
  </si>
  <si>
    <t>TBPD</t>
  </si>
  <si>
    <t>TL4Z</t>
  </si>
  <si>
    <t>TBAP</t>
  </si>
  <si>
    <t>TBKJ</t>
  </si>
  <si>
    <t>TBKH</t>
  </si>
  <si>
    <t>TBJW</t>
  </si>
  <si>
    <t>TBDX</t>
  </si>
  <si>
    <t>TBKI</t>
  </si>
  <si>
    <t>TBCA</t>
  </si>
  <si>
    <t>QHEL</t>
  </si>
  <si>
    <t>DARKKQHEL00</t>
  </si>
  <si>
    <t>TBIP</t>
  </si>
  <si>
    <t>TBMP</t>
  </si>
  <si>
    <t>TM7P</t>
  </si>
  <si>
    <t>TBI4</t>
  </si>
  <si>
    <t>TBLG</t>
  </si>
  <si>
    <t>TC7D</t>
  </si>
  <si>
    <t>TBNS</t>
  </si>
  <si>
    <t>FREI</t>
  </si>
  <si>
    <t>QA7O</t>
  </si>
  <si>
    <t>DCDCNQA7O00</t>
  </si>
  <si>
    <t>TL4B</t>
  </si>
  <si>
    <t>TBGI</t>
  </si>
  <si>
    <t>TN1Q</t>
  </si>
  <si>
    <t>T9U5</t>
  </si>
  <si>
    <t>TBKX</t>
  </si>
  <si>
    <t>TC4R</t>
  </si>
  <si>
    <t>T1JL</t>
  </si>
  <si>
    <t>DH-7ICR-451-9132-MH-T1JL</t>
  </si>
  <si>
    <t>T1IY</t>
  </si>
  <si>
    <t>DH-7ICR-451-9132-MH-T1IY</t>
  </si>
  <si>
    <t>T52V</t>
  </si>
  <si>
    <t>DH-7ICR-451-9132-MH-T52V</t>
  </si>
  <si>
    <t>TAXP</t>
  </si>
  <si>
    <t>DH-7ICR-451-9132-MH-TAXP</t>
  </si>
  <si>
    <t>Hareshprasad M</t>
  </si>
  <si>
    <t>TL0Z</t>
  </si>
  <si>
    <t>TBIK</t>
  </si>
  <si>
    <t>NE23</t>
  </si>
  <si>
    <t>TF4E</t>
  </si>
  <si>
    <t>Sh. Debkamal B</t>
  </si>
  <si>
    <t>TBIL</t>
  </si>
  <si>
    <t>TANU</t>
  </si>
  <si>
    <t>TBFN</t>
  </si>
  <si>
    <t>TBFA</t>
  </si>
  <si>
    <t>Venkateshwar Rao N</t>
  </si>
  <si>
    <t>TBCT</t>
  </si>
  <si>
    <t>FR60</t>
  </si>
  <si>
    <t>TBIR</t>
  </si>
  <si>
    <t>T9F3</t>
  </si>
  <si>
    <t>TBI1</t>
  </si>
  <si>
    <t>TBFH</t>
  </si>
  <si>
    <t>TAZOKQHWT00</t>
  </si>
  <si>
    <t>Velayutham</t>
  </si>
  <si>
    <t>Mohan Balaji</t>
  </si>
  <si>
    <t>NGH1</t>
  </si>
  <si>
    <t>QXQ4</t>
  </si>
  <si>
    <t>TBN7</t>
  </si>
  <si>
    <t>MIDXBK16093</t>
  </si>
  <si>
    <t>NL66</t>
  </si>
  <si>
    <t>MDXPGNL6601</t>
  </si>
  <si>
    <t>Karelibagh Vadodara</t>
  </si>
  <si>
    <t>DIGSAS16094</t>
  </si>
  <si>
    <t>QHGU</t>
  </si>
  <si>
    <t>CDITTQHGU00</t>
  </si>
  <si>
    <t>Rajendrakumar PMC</t>
  </si>
  <si>
    <t>Digital, Bagalur Road, Hosur, TN,</t>
  </si>
  <si>
    <t>NF99</t>
  </si>
  <si>
    <t>TRNDNNF9901</t>
  </si>
  <si>
    <t>Hyderabad Mythri ngr</t>
  </si>
  <si>
    <t>TX72</t>
  </si>
  <si>
    <t>NA32</t>
  </si>
  <si>
    <t>TRNDKNA3202</t>
  </si>
  <si>
    <t>Nelamangala</t>
  </si>
  <si>
    <t>NCR2</t>
  </si>
  <si>
    <t>TRNDANCR205</t>
  </si>
  <si>
    <t>Vijaywda BenzCircle</t>
  </si>
  <si>
    <t>TC87</t>
  </si>
  <si>
    <t>NGY8</t>
  </si>
  <si>
    <t>TRNDONGY800</t>
  </si>
  <si>
    <t>Bhubneswr ForumEspln</t>
  </si>
  <si>
    <t>TSP6</t>
  </si>
  <si>
    <t>Q6J1</t>
  </si>
  <si>
    <t>TFITOQ6J102</t>
  </si>
  <si>
    <t>Anugul Sangul</t>
  </si>
  <si>
    <t>TL34</t>
  </si>
  <si>
    <t>NWL3</t>
  </si>
  <si>
    <t>TRNDVNWL302</t>
  </si>
  <si>
    <t>Palakkad Metro Square</t>
  </si>
  <si>
    <t>NP19</t>
  </si>
  <si>
    <t>TRNDNNP1901</t>
  </si>
  <si>
    <t>Nalgonda Meerbagh</t>
  </si>
  <si>
    <t>TV28</t>
  </si>
  <si>
    <t>NLY6</t>
  </si>
  <si>
    <t>TRNDNNLY602</t>
  </si>
  <si>
    <t>Karimnagar Mukrampur</t>
  </si>
  <si>
    <t>NFY6</t>
  </si>
  <si>
    <t>TRNDANFY600</t>
  </si>
  <si>
    <t>Tenali Ratna Arcade</t>
  </si>
  <si>
    <t>TU87</t>
  </si>
  <si>
    <t>NKV4</t>
  </si>
  <si>
    <t>TRNDKNKV402</t>
  </si>
  <si>
    <t>Doddaballapura TST</t>
  </si>
  <si>
    <t>Doddaballapura</t>
  </si>
  <si>
    <t>TDS6</t>
  </si>
  <si>
    <t>NM73</t>
  </si>
  <si>
    <t>TFITBNM7302</t>
  </si>
  <si>
    <t>Dehri Gandhi Nagar</t>
  </si>
  <si>
    <t>Dehri</t>
  </si>
  <si>
    <t>TWPT</t>
  </si>
  <si>
    <t>Q6G2</t>
  </si>
  <si>
    <t>TFITTQ6G201</t>
  </si>
  <si>
    <t>Kundrathur Kolachery Kanchipuram</t>
  </si>
  <si>
    <t>Kundrathur</t>
  </si>
  <si>
    <t>TFA8</t>
  </si>
  <si>
    <t>QZI3</t>
  </si>
  <si>
    <t>TEXPVQZI301</t>
  </si>
  <si>
    <t>Cherthala TST</t>
  </si>
  <si>
    <t>Cherthala</t>
  </si>
  <si>
    <t>NP06</t>
  </si>
  <si>
    <t>TRNDVNP0602</t>
  </si>
  <si>
    <t>Kochi Grand Centre</t>
  </si>
  <si>
    <t>TMG1</t>
  </si>
  <si>
    <t>QQP1</t>
  </si>
  <si>
    <t>TFITVQQP102</t>
  </si>
  <si>
    <t>Alappuzha Near YMCA</t>
  </si>
  <si>
    <t>Alappuzha</t>
  </si>
  <si>
    <t>TG88</t>
  </si>
  <si>
    <t>NVU8</t>
  </si>
  <si>
    <t>TRNDNNVU800</t>
  </si>
  <si>
    <t>Suryapet Kuda Road</t>
  </si>
  <si>
    <t>T531</t>
  </si>
  <si>
    <t>NUV1</t>
  </si>
  <si>
    <t>TRNDBNUV103</t>
  </si>
  <si>
    <t>Hajipur Cine Plaza</t>
  </si>
  <si>
    <t>NP75</t>
  </si>
  <si>
    <t>TRNDWNP7501</t>
  </si>
  <si>
    <t>Alipurduar Cnrt Plaz</t>
  </si>
  <si>
    <t>T863</t>
  </si>
  <si>
    <t>NVF7</t>
  </si>
  <si>
    <t>TFITKNVF703</t>
  </si>
  <si>
    <t>Dharwad Modern Hall Mall</t>
  </si>
  <si>
    <t>Dharwad</t>
  </si>
  <si>
    <t>NG02</t>
  </si>
  <si>
    <t>TRNDTNG0201</t>
  </si>
  <si>
    <t>Erode RIL Rana Hall</t>
  </si>
  <si>
    <t>TB55</t>
  </si>
  <si>
    <t>NGV9</t>
  </si>
  <si>
    <t>TRNDANGV900</t>
  </si>
  <si>
    <t>Guntur Naaz Centre</t>
  </si>
  <si>
    <t>TIS1</t>
  </si>
  <si>
    <t>QXR1</t>
  </si>
  <si>
    <t>TEXPOQXR102</t>
  </si>
  <si>
    <t>Semiliguda TST</t>
  </si>
  <si>
    <t>Semiliguda</t>
  </si>
  <si>
    <t>TS25</t>
  </si>
  <si>
    <t>QUW3</t>
  </si>
  <si>
    <t>TRNDNQUW304</t>
  </si>
  <si>
    <t>Hyderabad L&amp;T Mall</t>
  </si>
  <si>
    <t>TQE5</t>
  </si>
  <si>
    <t>Q0XL</t>
  </si>
  <si>
    <t>TFITTQ0XL02</t>
  </si>
  <si>
    <t>Coimbatore Lakshmi Mills</t>
  </si>
  <si>
    <t>TSM2</t>
  </si>
  <si>
    <t>Q2OJ</t>
  </si>
  <si>
    <t>TFITKQ2OJ03</t>
  </si>
  <si>
    <t xml:space="preserve">Mangalore Karuna Pride Falnir </t>
  </si>
  <si>
    <t>NQ10</t>
  </si>
  <si>
    <t>TRNDANQ1002</t>
  </si>
  <si>
    <t>Kakinada Bhanugudi</t>
  </si>
  <si>
    <t>TZVB</t>
  </si>
  <si>
    <t>QDLO</t>
  </si>
  <si>
    <t>TFITAQDLO03</t>
  </si>
  <si>
    <t>Kakinada Next to Big V Store Main Road</t>
  </si>
  <si>
    <t>NP72</t>
  </si>
  <si>
    <t>TRNDWNP7200</t>
  </si>
  <si>
    <t>Raniganj NSB Road</t>
  </si>
  <si>
    <t>TL36</t>
  </si>
  <si>
    <t>NWL5</t>
  </si>
  <si>
    <t>TRNDQNWL503</t>
  </si>
  <si>
    <t>Dumka Royal Majestic</t>
  </si>
  <si>
    <t>Dumka</t>
  </si>
  <si>
    <t>T0AH</t>
  </si>
  <si>
    <t>Q4LQ</t>
  </si>
  <si>
    <t>TFITTQ4LQ02</t>
  </si>
  <si>
    <t>Erode VIP Shopping Centre</t>
  </si>
  <si>
    <t>T1OG</t>
  </si>
  <si>
    <t>Q2E7</t>
  </si>
  <si>
    <t>TFITAQ2E702</t>
  </si>
  <si>
    <t>Guntur Phoenix Mall GT Road</t>
  </si>
  <si>
    <t>TY29</t>
  </si>
  <si>
    <t>NA93</t>
  </si>
  <si>
    <t>TRNDQNA9301</t>
  </si>
  <si>
    <t>Ramgarh Co located with Smart Hazaribagh Rd</t>
  </si>
  <si>
    <t>TJA4</t>
  </si>
  <si>
    <t>QXE7</t>
  </si>
  <si>
    <t>TEXPKQXE702</t>
  </si>
  <si>
    <t>Devanahalli TST</t>
  </si>
  <si>
    <t>Devanahalli</t>
  </si>
  <si>
    <t>NO96</t>
  </si>
  <si>
    <t>TRNDNNO9601</t>
  </si>
  <si>
    <t>Karimnagr RIL Mall</t>
  </si>
  <si>
    <t>TC54</t>
  </si>
  <si>
    <t>NGX4</t>
  </si>
  <si>
    <t>TRNDANGX401</t>
  </si>
  <si>
    <t>Vijaywda TW PVP Mall</t>
  </si>
  <si>
    <t>TCY1</t>
  </si>
  <si>
    <t>NQG9</t>
  </si>
  <si>
    <t>TFITWNQG901</t>
  </si>
  <si>
    <t>Durgapur City Centre Ambedkar Sarani</t>
  </si>
  <si>
    <t>NP04</t>
  </si>
  <si>
    <t>TRNDANP0404</t>
  </si>
  <si>
    <t>Anantapur Kamla Ngr</t>
  </si>
  <si>
    <t>NCW6</t>
  </si>
  <si>
    <t>TRNDVNCW601</t>
  </si>
  <si>
    <t>Kollam K Mall</t>
  </si>
  <si>
    <t>NCR1</t>
  </si>
  <si>
    <t>TRNDANCR102</t>
  </si>
  <si>
    <t>Rajmundr AlcotGardn</t>
  </si>
  <si>
    <t>T956</t>
  </si>
  <si>
    <t>NGR5</t>
  </si>
  <si>
    <t>TRNDTNGR501</t>
  </si>
  <si>
    <t>Trichy VOC Road</t>
  </si>
  <si>
    <t>NCR4</t>
  </si>
  <si>
    <t>TRNDANCR403</t>
  </si>
  <si>
    <t>Vizag Bochupeta</t>
  </si>
  <si>
    <t>TDS7</t>
  </si>
  <si>
    <t>NM83</t>
  </si>
  <si>
    <t>TFITWNM8301</t>
  </si>
  <si>
    <t>Bankura Machantala</t>
  </si>
  <si>
    <t>TU37</t>
  </si>
  <si>
    <t>NHU5</t>
  </si>
  <si>
    <t>TRNDBNHU503</t>
  </si>
  <si>
    <t>Aurangabad Old GT Rd</t>
  </si>
  <si>
    <t>TV43</t>
  </si>
  <si>
    <t>NMK3</t>
  </si>
  <si>
    <t>TRNDTNMK303</t>
  </si>
  <si>
    <t>Trichy NearABTMaruti</t>
  </si>
  <si>
    <t>NCU2</t>
  </si>
  <si>
    <t>TRNDQNCU202</t>
  </si>
  <si>
    <t>Jamshedpr Bombay Twr</t>
  </si>
  <si>
    <t>TW46</t>
  </si>
  <si>
    <t>NNY6</t>
  </si>
  <si>
    <t>TRNDWNNY604</t>
  </si>
  <si>
    <t>Katwa TST</t>
  </si>
  <si>
    <t>Katwa</t>
  </si>
  <si>
    <t>TDH1</t>
  </si>
  <si>
    <t>NQS9</t>
  </si>
  <si>
    <t>TFITNNQS901</t>
  </si>
  <si>
    <t>Wanaparthy KDR Nagar</t>
  </si>
  <si>
    <t>Wanaparthy</t>
  </si>
  <si>
    <t>TX21</t>
  </si>
  <si>
    <t>NXF6</t>
  </si>
  <si>
    <t>TEXPANXF601</t>
  </si>
  <si>
    <t>Kavali TST</t>
  </si>
  <si>
    <t>T806</t>
  </si>
  <si>
    <t>NGN7</t>
  </si>
  <si>
    <t>TRNDKNGN701</t>
  </si>
  <si>
    <t>Hubli TIMS UrbnOasis</t>
  </si>
  <si>
    <t>T631</t>
  </si>
  <si>
    <t>NGH3</t>
  </si>
  <si>
    <t>TRNDTNGH302</t>
  </si>
  <si>
    <t>Dindigul Venus Cmplx</t>
  </si>
  <si>
    <t>TKT9</t>
  </si>
  <si>
    <t>QDH0</t>
  </si>
  <si>
    <t>TEXPWQDH001</t>
  </si>
  <si>
    <t>Rampurhat TST</t>
  </si>
  <si>
    <t>TU28</t>
  </si>
  <si>
    <t>NGT1</t>
  </si>
  <si>
    <t>TRNDWNGT103</t>
  </si>
  <si>
    <t>Asansol Galaxy Mall</t>
  </si>
  <si>
    <t>TJV1</t>
  </si>
  <si>
    <t>QAB5</t>
  </si>
  <si>
    <t>TEXPWQAB502</t>
  </si>
  <si>
    <t>Chakdah TST</t>
  </si>
  <si>
    <t>Chakdah</t>
  </si>
  <si>
    <t>TFM6</t>
  </si>
  <si>
    <t>QYW3</t>
  </si>
  <si>
    <t>TEXPAQYW302</t>
  </si>
  <si>
    <t>Ramachandrapuram TST</t>
  </si>
  <si>
    <t>Ramachandrapuram</t>
  </si>
  <si>
    <t>TKE9</t>
  </si>
  <si>
    <t>QAT3</t>
  </si>
  <si>
    <t>TEXPAQAT301</t>
  </si>
  <si>
    <t>Peddapuram TST</t>
  </si>
  <si>
    <t>Peddapuram</t>
  </si>
  <si>
    <t>TTW1</t>
  </si>
  <si>
    <t>Q3DN</t>
  </si>
  <si>
    <t>TEXPWQ3DN02</t>
  </si>
  <si>
    <t>Baruipur TST</t>
  </si>
  <si>
    <t>Baruipur</t>
  </si>
  <si>
    <t>TTW0</t>
  </si>
  <si>
    <t>Q3DM</t>
  </si>
  <si>
    <t>TEXPKQ3DM02</t>
  </si>
  <si>
    <t>Avalahalli TST</t>
  </si>
  <si>
    <t>Avalahalli</t>
  </si>
  <si>
    <t>NDC9</t>
  </si>
  <si>
    <t>TRNDWNDC901</t>
  </si>
  <si>
    <t>Darjiling/Darjeeling  Rink Mall</t>
  </si>
  <si>
    <t>Darjiling</t>
  </si>
  <si>
    <t>TP21</t>
  </si>
  <si>
    <t>ND43</t>
  </si>
  <si>
    <t>TRNDNND4302</t>
  </si>
  <si>
    <t>Shadnagar TST</t>
  </si>
  <si>
    <t>Shadnagar</t>
  </si>
  <si>
    <t>TP15</t>
  </si>
  <si>
    <t>ND38</t>
  </si>
  <si>
    <t>TRNDNND3802</t>
  </si>
  <si>
    <t>Gadwal TST</t>
  </si>
  <si>
    <t>Gadwal</t>
  </si>
  <si>
    <t>TJC2</t>
  </si>
  <si>
    <t>QXB8</t>
  </si>
  <si>
    <t>TFITQQXB802</t>
  </si>
  <si>
    <t>Khunti Near Bhagat Singh Chowk</t>
  </si>
  <si>
    <t>Khunti</t>
  </si>
  <si>
    <t>TWTH</t>
  </si>
  <si>
    <t>Q6Q5</t>
  </si>
  <si>
    <t>TEXPKQ6Q502</t>
  </si>
  <si>
    <t>Sankeshwar TST Gokak Sankeshwar Rd</t>
  </si>
  <si>
    <t>Sankeshwar</t>
  </si>
  <si>
    <t>TQ97</t>
  </si>
  <si>
    <t>NE33</t>
  </si>
  <si>
    <t>TEXPKNE3302</t>
  </si>
  <si>
    <t>Gokak TST Falls Road</t>
  </si>
  <si>
    <t>Gokak</t>
  </si>
  <si>
    <t>TTE1</t>
  </si>
  <si>
    <t>Q2VG</t>
  </si>
  <si>
    <t>TWIWKQ2VG02</t>
  </si>
  <si>
    <t>Bangalore TW KR Puram</t>
  </si>
  <si>
    <t>TTG0</t>
  </si>
  <si>
    <t>QGXX</t>
  </si>
  <si>
    <t>TWIWKQGXX03</t>
  </si>
  <si>
    <t>Bangalore TW Kaggadasapura main road</t>
  </si>
  <si>
    <t>TY5D</t>
  </si>
  <si>
    <t>QCKS</t>
  </si>
  <si>
    <t>TFITWQCKS02</t>
  </si>
  <si>
    <t>Rashbehari Avenue, Kolkata</t>
  </si>
  <si>
    <t>TK57</t>
  </si>
  <si>
    <t>NWH2</t>
  </si>
  <si>
    <t>TRNDNNWH202</t>
  </si>
  <si>
    <t>Hyderbd Erumanzil</t>
  </si>
  <si>
    <t>CFVRSD16095</t>
  </si>
  <si>
    <t>Avantra - Amalapuram</t>
  </si>
  <si>
    <t>CFVRSD16096</t>
  </si>
  <si>
    <t>Avantra - Kadapa</t>
  </si>
  <si>
    <t>GRDHKC16097</t>
  </si>
  <si>
    <t>Udhana</t>
  </si>
  <si>
    <t>GRDHKC16098</t>
  </si>
  <si>
    <t>SMRTRT16099</t>
  </si>
  <si>
    <t>SMRTRT16100</t>
  </si>
  <si>
    <t>Udam Singh Nagar</t>
  </si>
  <si>
    <t>GRDHKC16101</t>
  </si>
  <si>
    <t>GRDHKC16102</t>
  </si>
  <si>
    <t>GRDHAK16103</t>
  </si>
  <si>
    <t>GRBSAS16105</t>
  </si>
  <si>
    <t>Palakkad Ponnani Rd, Pattambi</t>
  </si>
  <si>
    <t>COPUAK16106</t>
  </si>
  <si>
    <t>CP - TSRTC - Bhadrachalam Canopy works</t>
  </si>
  <si>
    <t>Bhadrachalam</t>
  </si>
  <si>
    <t>COPUAK16107</t>
  </si>
  <si>
    <t>CP - TSRTC - Sattupalli Canopy works</t>
  </si>
  <si>
    <t>Sattupalli</t>
  </si>
  <si>
    <t>COPUKC16108</t>
  </si>
  <si>
    <t>CP - UPSRTC - Hardoi Canopy works</t>
  </si>
  <si>
    <t>COPUKC16109</t>
  </si>
  <si>
    <t>CP - UPSRTC - Gola Canopy works</t>
  </si>
  <si>
    <t>Gola</t>
  </si>
  <si>
    <t>COPUKC16110</t>
  </si>
  <si>
    <t>CP - UPSRTC - Siddarthnagar Canopy works</t>
  </si>
  <si>
    <t>Siddarthnagar</t>
  </si>
  <si>
    <t>COPUKC16111</t>
  </si>
  <si>
    <t>CP - UPSRTC - Banda Canopy works</t>
  </si>
  <si>
    <t>Banda</t>
  </si>
  <si>
    <t>COPUKC16112</t>
  </si>
  <si>
    <t>CP - HRTC - Palwal</t>
  </si>
  <si>
    <t>COPUKC16113</t>
  </si>
  <si>
    <t>CP - HRTC - Asandh</t>
  </si>
  <si>
    <t>Asandh</t>
  </si>
  <si>
    <t>COPUKC16114</t>
  </si>
  <si>
    <t>CP - HRTC - Rohtak</t>
  </si>
  <si>
    <t>JUNE 26</t>
  </si>
  <si>
    <t>JUNE 26 Planned</t>
  </si>
  <si>
    <t>TOTAL JUNE 26 Actual</t>
  </si>
  <si>
    <t>TOTAL MAR 26 Actual</t>
  </si>
  <si>
    <t>TOTAL APR 26 Actual</t>
  </si>
  <si>
    <t>TOTAL MAY 26 Actual</t>
  </si>
  <si>
    <t>SZ FO</t>
  </si>
  <si>
    <t>Hari Bhaskar PMC</t>
  </si>
  <si>
    <t>Monish Raju PMC</t>
  </si>
  <si>
    <t>FPIKMQHOL00</t>
  </si>
  <si>
    <t>S0KK</t>
  </si>
  <si>
    <t>Q5JR</t>
  </si>
  <si>
    <t>SH1U</t>
  </si>
  <si>
    <t>Mayurdhwajsinh Solanki</t>
  </si>
  <si>
    <t>NFP4</t>
  </si>
  <si>
    <t>TBNV</t>
  </si>
  <si>
    <t>QHOH</t>
  </si>
  <si>
    <t>SMRTUQHOH00</t>
  </si>
  <si>
    <t>Debkamal B</t>
  </si>
  <si>
    <t>TBUQ</t>
  </si>
  <si>
    <t>QHWT</t>
  </si>
  <si>
    <t>TRTRSD16115</t>
  </si>
  <si>
    <t>TRTRAS16116</t>
  </si>
  <si>
    <t>TRTRSD16117</t>
  </si>
  <si>
    <t>TRTRSD16118</t>
  </si>
  <si>
    <t>TRTRSD16119</t>
  </si>
  <si>
    <t>TRTRAS16120</t>
  </si>
  <si>
    <t>TRTRSD16121</t>
  </si>
  <si>
    <t>TRTRSD16122</t>
  </si>
  <si>
    <t>TRTRSD16123</t>
  </si>
  <si>
    <t>TRTRAS16124</t>
  </si>
  <si>
    <t>TRTRSD16125</t>
  </si>
  <si>
    <t>TRTRAS16126</t>
  </si>
  <si>
    <t>TRTRAS16127</t>
  </si>
  <si>
    <t>TRTRAS16128</t>
  </si>
  <si>
    <t>TRTRAS16129</t>
  </si>
  <si>
    <t>TRTRSD16130</t>
  </si>
  <si>
    <t>TRTRSD16131</t>
  </si>
  <si>
    <t>TRTRSD16132</t>
  </si>
  <si>
    <t>TRTRAK16133</t>
  </si>
  <si>
    <t>TRTRAK16134</t>
  </si>
  <si>
    <t>TRTRSD16135</t>
  </si>
  <si>
    <t>TRTRSD16136</t>
  </si>
  <si>
    <t>TRTRSD16137</t>
  </si>
  <si>
    <t>TRTRAK16138</t>
  </si>
  <si>
    <t>TRTRAK16139</t>
  </si>
  <si>
    <t>TRTRSD16140</t>
  </si>
  <si>
    <t>TRTRSD16141</t>
  </si>
  <si>
    <t>TRTRSD16142</t>
  </si>
  <si>
    <t>TRTRSD16143</t>
  </si>
  <si>
    <t>TRTRAK16144</t>
  </si>
  <si>
    <t>TRTRSD16145</t>
  </si>
  <si>
    <t>TRTRSD16146</t>
  </si>
  <si>
    <t>TRTRAS16147</t>
  </si>
  <si>
    <t>TRTRSD16148</t>
  </si>
  <si>
    <t>TRTRSD16149</t>
  </si>
  <si>
    <t>TRTRSD16150</t>
  </si>
  <si>
    <t>TRTRSD16151</t>
  </si>
  <si>
    <t>TRTRAS16152</t>
  </si>
  <si>
    <t>TRTRSD16153</t>
  </si>
  <si>
    <t>TRTRAK16154</t>
  </si>
  <si>
    <t>TRTRSD16155</t>
  </si>
  <si>
    <t>TRTRSD16156</t>
  </si>
  <si>
    <t>TRTRSD16157</t>
  </si>
  <si>
    <t>TRTRAK16158</t>
  </si>
  <si>
    <t>TRTRSD16159</t>
  </si>
  <si>
    <t>TRTRSD16160</t>
  </si>
  <si>
    <t>TRTRSD16161</t>
  </si>
  <si>
    <t>TRTRSD16162</t>
  </si>
  <si>
    <t>TRTRAK16163</t>
  </si>
  <si>
    <t>TRTRAK16164</t>
  </si>
  <si>
    <t>TRTRSD16165</t>
  </si>
  <si>
    <t>TRTRSD16167</t>
  </si>
  <si>
    <t>TRTRSD16168</t>
  </si>
  <si>
    <t>TRTRSD16169</t>
  </si>
  <si>
    <t>TRTRSD16170</t>
  </si>
  <si>
    <t>TRTRSD16172</t>
  </si>
  <si>
    <t>TRTRAS16173</t>
  </si>
  <si>
    <t>TRTRSD16174</t>
  </si>
  <si>
    <t>TRTRSD16175</t>
  </si>
  <si>
    <t>TRTRSD16176</t>
  </si>
  <si>
    <t>TRTRSD16178</t>
  </si>
  <si>
    <t>TRTRAS16179</t>
  </si>
  <si>
    <t>TRTRAS16180</t>
  </si>
  <si>
    <t>TRTRAS16181</t>
  </si>
  <si>
    <t>TRTRAS16182</t>
  </si>
  <si>
    <t>TRTRSD16186</t>
  </si>
  <si>
    <t>TRTRSD16187</t>
  </si>
  <si>
    <t>SEVEBK16192</t>
  </si>
  <si>
    <t>DAKC, Ghansoli</t>
  </si>
  <si>
    <t>JESART16194</t>
  </si>
  <si>
    <t>TBMV</t>
  </si>
  <si>
    <t>QHNY</t>
  </si>
  <si>
    <t>JEWEUQHNY00</t>
  </si>
  <si>
    <t>Umesh South Point, Gole Market, Mahanagar</t>
  </si>
  <si>
    <t>GRDSKC16195</t>
  </si>
  <si>
    <t>DS-MP-00007</t>
  </si>
  <si>
    <t>TBF5</t>
  </si>
  <si>
    <t>QHIH</t>
  </si>
  <si>
    <t>DARKEQHIH00</t>
  </si>
  <si>
    <t>Subhro Ghose</t>
  </si>
  <si>
    <t>Silicon City, indore</t>
  </si>
  <si>
    <t>TRTRSD16196</t>
  </si>
  <si>
    <t>TWQH</t>
  </si>
  <si>
    <t>Q6H7</t>
  </si>
  <si>
    <t>TFITWQ6H703</t>
  </si>
  <si>
    <t>Kolkata City Market (Mart) Humayun Place Dharmatala</t>
  </si>
  <si>
    <t>TRTRAS16197</t>
  </si>
  <si>
    <t>R217</t>
  </si>
  <si>
    <t>NGA8</t>
  </si>
  <si>
    <t>TRNDKNGA803</t>
  </si>
  <si>
    <t>Bangalore ComercilSt</t>
  </si>
  <si>
    <t>TRTRSD16198</t>
  </si>
  <si>
    <t>NDD4</t>
  </si>
  <si>
    <t>TRNDWNDD401</t>
  </si>
  <si>
    <t>Kolkata IdealRegency</t>
  </si>
  <si>
    <t>TRTRSD16199</t>
  </si>
  <si>
    <t>NDD5</t>
  </si>
  <si>
    <t>TRNDWNDD501</t>
  </si>
  <si>
    <t>Kolkata DCN Mall</t>
  </si>
  <si>
    <t>TRTRSD16200</t>
  </si>
  <si>
    <t>NDD2</t>
  </si>
  <si>
    <t>TRNDWNDD201</t>
  </si>
  <si>
    <t>Kolkata Axis Mall</t>
  </si>
  <si>
    <t>TRTRSD16201</t>
  </si>
  <si>
    <t>NDD3</t>
  </si>
  <si>
    <t>TRNDWNDD303</t>
  </si>
  <si>
    <t>Kolkata Avani</t>
  </si>
  <si>
    <t>TRTRSD16202</t>
  </si>
  <si>
    <t>NDP6</t>
  </si>
  <si>
    <t>TRNDBNDP602</t>
  </si>
  <si>
    <t>Patna Ambition Saphr</t>
  </si>
  <si>
    <t>TRTRSD16203</t>
  </si>
  <si>
    <t>NDC8</t>
  </si>
  <si>
    <t>TRNDWNDC800</t>
  </si>
  <si>
    <t>Burdwan Curzon Gate</t>
  </si>
  <si>
    <t>TRTRSD16204</t>
  </si>
  <si>
    <t>NDD7</t>
  </si>
  <si>
    <t>TRNDWNDD702</t>
  </si>
  <si>
    <t>Siliguri City Center</t>
  </si>
  <si>
    <t>TRTRSD16205</t>
  </si>
  <si>
    <t>NDP7</t>
  </si>
  <si>
    <t>TRNDONDP702</t>
  </si>
  <si>
    <t>Bhubneswr Z Tower</t>
  </si>
  <si>
    <t>TRTRSD16206</t>
  </si>
  <si>
    <t>NCT9</t>
  </si>
  <si>
    <t>TRNDQNCT901</t>
  </si>
  <si>
    <t>Bokaro Bokaro Mall</t>
  </si>
  <si>
    <t>TRTRSD16207</t>
  </si>
  <si>
    <t>T596</t>
  </si>
  <si>
    <t>NGF5</t>
  </si>
  <si>
    <t>TRNDBNGF500</t>
  </si>
  <si>
    <t>Patna Kankarbagh</t>
  </si>
  <si>
    <t>TRTRSD16208</t>
  </si>
  <si>
    <t>NCP8</t>
  </si>
  <si>
    <t>TRNDANCP802</t>
  </si>
  <si>
    <t>Bhimavrm City Cntr</t>
  </si>
  <si>
    <t>TRTRAK16209</t>
  </si>
  <si>
    <t>TOB2</t>
  </si>
  <si>
    <t>Q21W</t>
  </si>
  <si>
    <t>TFITTQ21W01</t>
  </si>
  <si>
    <t>Coimbatore Kuniymtur</t>
  </si>
  <si>
    <t>TRTRAS16210</t>
  </si>
  <si>
    <t>NF73</t>
  </si>
  <si>
    <t>TRNDTNF7301</t>
  </si>
  <si>
    <t>Tirunlvli RILPalymkt</t>
  </si>
  <si>
    <t>TRTRAS16211</t>
  </si>
  <si>
    <t>NFR2</t>
  </si>
  <si>
    <t>TRNDVNFR201</t>
  </si>
  <si>
    <t>Kodngalur MalabarTWR</t>
  </si>
  <si>
    <t>Kodungallur</t>
  </si>
  <si>
    <t>TRTRAK16212</t>
  </si>
  <si>
    <t>TX42</t>
  </si>
  <si>
    <t>NXH7</t>
  </si>
  <si>
    <t>TRNDTNXH703</t>
  </si>
  <si>
    <t>Coimbatore Vadavalli</t>
  </si>
  <si>
    <t>TRTRSD16213</t>
  </si>
  <si>
    <t>TQE6</t>
  </si>
  <si>
    <t>Q0XM</t>
  </si>
  <si>
    <t>TFITNQ0XM03</t>
  </si>
  <si>
    <t>Jagityal Krishna Property</t>
  </si>
  <si>
    <t>Jagityal</t>
  </si>
  <si>
    <t>TRTRAS16214</t>
  </si>
  <si>
    <t>TA1M</t>
  </si>
  <si>
    <t>QGUD</t>
  </si>
  <si>
    <t>TRNDTQGUD01</t>
  </si>
  <si>
    <t>Mayiladuthurai Pattamangalam street</t>
  </si>
  <si>
    <t>Mayiladuthurai</t>
  </si>
  <si>
    <t>TRTRSD16215</t>
  </si>
  <si>
    <t>TH51</t>
  </si>
  <si>
    <t>NHE7</t>
  </si>
  <si>
    <t>TRNDANHE701</t>
  </si>
  <si>
    <t>Madnpale Ring Road</t>
  </si>
  <si>
    <t>Madanapalle</t>
  </si>
  <si>
    <t>TRTRAS16216</t>
  </si>
  <si>
    <t>T509</t>
  </si>
  <si>
    <t>NGB9</t>
  </si>
  <si>
    <t>TRNDVNGB902</t>
  </si>
  <si>
    <t>Thrissur Akkara</t>
  </si>
  <si>
    <t>Irininjalakuda</t>
  </si>
  <si>
    <t>TRTRAS16217</t>
  </si>
  <si>
    <t>T76N</t>
  </si>
  <si>
    <t>QKCK</t>
  </si>
  <si>
    <t>TEXPVQKCK01</t>
  </si>
  <si>
    <t>Poojappura TST Commercial Complex</t>
  </si>
  <si>
    <t>Poojappura</t>
  </si>
  <si>
    <t>TRTRSD16218</t>
  </si>
  <si>
    <t>TPM9</t>
  </si>
  <si>
    <t>Q0NR</t>
  </si>
  <si>
    <t>TFITAQ0NR04</t>
  </si>
  <si>
    <t>Chittoor KR Palli</t>
  </si>
  <si>
    <t>TRTRSD16219</t>
  </si>
  <si>
    <t>TGC7</t>
  </si>
  <si>
    <t>QYI2</t>
  </si>
  <si>
    <t>TFITAQYI202</t>
  </si>
  <si>
    <t>Amalapuram High School Rd</t>
  </si>
  <si>
    <t>TRTRSD16220</t>
  </si>
  <si>
    <t>TSO9</t>
  </si>
  <si>
    <t>Q2PE</t>
  </si>
  <si>
    <t>TFITBQ2PE02</t>
  </si>
  <si>
    <t>Sasaram Near Madhya Gramin Bank</t>
  </si>
  <si>
    <t>TRTRAS16221</t>
  </si>
  <si>
    <t>TAPQ</t>
  </si>
  <si>
    <t>QF5W</t>
  </si>
  <si>
    <t>TFITKQF5W02</t>
  </si>
  <si>
    <t>Shimoga Shivamurthy Circle Savalanga Road</t>
  </si>
  <si>
    <t>TRTRAK16222</t>
  </si>
  <si>
    <t>T41X</t>
  </si>
  <si>
    <t>QIQQ</t>
  </si>
  <si>
    <t>TFITTQIQQ01</t>
  </si>
  <si>
    <t>Salem Bharathi Complex</t>
  </si>
  <si>
    <t>TRTRAS16223</t>
  </si>
  <si>
    <t>TC83</t>
  </si>
  <si>
    <t>NGY4</t>
  </si>
  <si>
    <t>TRNDTNGY402</t>
  </si>
  <si>
    <t>Gumidpndi GNT Road</t>
  </si>
  <si>
    <t>Gummidipoondi</t>
  </si>
  <si>
    <t>TRTRSD16224</t>
  </si>
  <si>
    <t>T9GK</t>
  </si>
  <si>
    <t>QVAW</t>
  </si>
  <si>
    <t>TFITOQVAW01</t>
  </si>
  <si>
    <t>Rourkela F2 Arcade</t>
  </si>
  <si>
    <t>TRTRAS16225</t>
  </si>
  <si>
    <t>TY30</t>
  </si>
  <si>
    <t>NA94</t>
  </si>
  <si>
    <t>TRNDTNA9403</t>
  </si>
  <si>
    <t>Dharmapuri Salem Rd</t>
  </si>
  <si>
    <t>Dharmapuri</t>
  </si>
  <si>
    <t>TRTRAK16226</t>
  </si>
  <si>
    <t>TPU3</t>
  </si>
  <si>
    <t>Q0RC</t>
  </si>
  <si>
    <t>TFITTQ0RC02</t>
  </si>
  <si>
    <t>Coimbatore App Sai Baba NSR</t>
  </si>
  <si>
    <t>TRTRSD16227</t>
  </si>
  <si>
    <t>NP46</t>
  </si>
  <si>
    <t>TRNDONP4600</t>
  </si>
  <si>
    <t>Puri Bijaya Subudhi</t>
  </si>
  <si>
    <t>TRTRSD16228</t>
  </si>
  <si>
    <t>T1BH</t>
  </si>
  <si>
    <t>QG6F</t>
  </si>
  <si>
    <t>TFITAQG6F03</t>
  </si>
  <si>
    <t>Tirupathi Karakambadi Road</t>
  </si>
  <si>
    <t>TRTRSD16229</t>
  </si>
  <si>
    <t>NFL4</t>
  </si>
  <si>
    <t>TRNDANFL402</t>
  </si>
  <si>
    <t>Adoni NGO Colony</t>
  </si>
  <si>
    <t>TRTRSD16230</t>
  </si>
  <si>
    <t>TV40</t>
  </si>
  <si>
    <t>NMJ9</t>
  </si>
  <si>
    <t>TRNDNNMJ902</t>
  </si>
  <si>
    <t>Trends Armoor</t>
  </si>
  <si>
    <t>Armoor</t>
  </si>
  <si>
    <t>TRTRAS16231</t>
  </si>
  <si>
    <t>T76K</t>
  </si>
  <si>
    <t>QKCH</t>
  </si>
  <si>
    <t>TEXPTQKCH02</t>
  </si>
  <si>
    <t>Sulur TST Trichy Main Road</t>
  </si>
  <si>
    <t>Sulur</t>
  </si>
  <si>
    <t>TRTRAK16232</t>
  </si>
  <si>
    <t>T503</t>
  </si>
  <si>
    <t>NGB5</t>
  </si>
  <si>
    <t>TRNDTNGB501</t>
  </si>
  <si>
    <t>Nagercoil RIL PO Rd</t>
  </si>
  <si>
    <t>TRTRAK16233</t>
  </si>
  <si>
    <t>TGC5</t>
  </si>
  <si>
    <t>QYH9</t>
  </si>
  <si>
    <t>TFITTQYH901</t>
  </si>
  <si>
    <t>Tirunlvli Visak Bvan</t>
  </si>
  <si>
    <t>TRTRAK16234</t>
  </si>
  <si>
    <t>NO82</t>
  </si>
  <si>
    <t>TRNDTNO8204</t>
  </si>
  <si>
    <t>Vellore Gandhi Nagar</t>
  </si>
  <si>
    <t>TRTRSD16235</t>
  </si>
  <si>
    <t>TPO2</t>
  </si>
  <si>
    <t>Q0OK</t>
  </si>
  <si>
    <t>TFITNQ0OK02</t>
  </si>
  <si>
    <t>Nizamabad Venu mall</t>
  </si>
  <si>
    <t>TRTRAK16236</t>
  </si>
  <si>
    <t>NFO5</t>
  </si>
  <si>
    <t>TRNDTNFO501</t>
  </si>
  <si>
    <t>Thanjavur R R Nagar</t>
  </si>
  <si>
    <t>TRTRAK16237</t>
  </si>
  <si>
    <t>NP28</t>
  </si>
  <si>
    <t>TRNDTNP2803</t>
  </si>
  <si>
    <t>Thiruvallur JN Road</t>
  </si>
  <si>
    <t>TRTRAK16238</t>
  </si>
  <si>
    <t>T990</t>
  </si>
  <si>
    <t>NVG9</t>
  </si>
  <si>
    <t>TRNDTNVG901</t>
  </si>
  <si>
    <t>Chengalpattu GST Rd</t>
  </si>
  <si>
    <t>TRTRAK16239</t>
  </si>
  <si>
    <t>NFT7</t>
  </si>
  <si>
    <t>TRNDTNFT701</t>
  </si>
  <si>
    <t>Vellore SR Arcade</t>
  </si>
  <si>
    <t>TRTRAK16240</t>
  </si>
  <si>
    <t>TS29</t>
  </si>
  <si>
    <t>QUX5</t>
  </si>
  <si>
    <t>TRNDTQUX501</t>
  </si>
  <si>
    <t>Namakkal Salem Rd</t>
  </si>
  <si>
    <t>TRTRAS16241</t>
  </si>
  <si>
    <t>TWPI</t>
  </si>
  <si>
    <t>Q6F1</t>
  </si>
  <si>
    <t>TFITTQ6F102</t>
  </si>
  <si>
    <t>Tiruvannamalai Vengikkal</t>
  </si>
  <si>
    <t>TRTRSD16242</t>
  </si>
  <si>
    <t>TDN8</t>
  </si>
  <si>
    <t>NE86</t>
  </si>
  <si>
    <t>TFITANE8602</t>
  </si>
  <si>
    <t>Vijayawad Airport Rd</t>
  </si>
  <si>
    <t>TRTRSD16243</t>
  </si>
  <si>
    <t>TSN6</t>
  </si>
  <si>
    <t>Q2OY</t>
  </si>
  <si>
    <t>TFITWQ2OY02</t>
  </si>
  <si>
    <t>Suri Besides Bequest Hotel</t>
  </si>
  <si>
    <t>Suri</t>
  </si>
  <si>
    <t>TRTRSD16244</t>
  </si>
  <si>
    <t>TLS1</t>
  </si>
  <si>
    <t>QMX0</t>
  </si>
  <si>
    <t>TFIT6QMX001</t>
  </si>
  <si>
    <t>Pachighat Upper Banskota</t>
  </si>
  <si>
    <t>Pasighat</t>
  </si>
  <si>
    <t>TRTRSD16245</t>
  </si>
  <si>
    <t>TDG4</t>
  </si>
  <si>
    <t>NQS4</t>
  </si>
  <si>
    <t>TFITANQS402</t>
  </si>
  <si>
    <t>Dharmavaram Parthasarathi Nagar</t>
  </si>
  <si>
    <t>Dharmavaram</t>
  </si>
  <si>
    <t>TRTRSD16246</t>
  </si>
  <si>
    <t>TV41</t>
  </si>
  <si>
    <t>NMK1</t>
  </si>
  <si>
    <t>TRNDNNMK101</t>
  </si>
  <si>
    <t>Siricilla Opp Old Bus Stand</t>
  </si>
  <si>
    <t>Siricilla</t>
  </si>
  <si>
    <t>TRTRSD16247</t>
  </si>
  <si>
    <t>TV93</t>
  </si>
  <si>
    <t>NNH5</t>
  </si>
  <si>
    <t>TRNDANNH505</t>
  </si>
  <si>
    <t>Anakapalli TST</t>
  </si>
  <si>
    <t>Anakapalli</t>
  </si>
  <si>
    <t>TRTRAS16248</t>
  </si>
  <si>
    <t>T9ME</t>
  </si>
  <si>
    <t>QXDH</t>
  </si>
  <si>
    <t>TEXPTQXDH02</t>
  </si>
  <si>
    <t>Thirumazhisai TST T.H Road</t>
  </si>
  <si>
    <t>Thirumazhisai</t>
  </si>
  <si>
    <t>TRTRAS16249</t>
  </si>
  <si>
    <t>TO07</t>
  </si>
  <si>
    <t>NWS6</t>
  </si>
  <si>
    <t>TRNDVNWS603</t>
  </si>
  <si>
    <t>Pattambi Matilakam</t>
  </si>
  <si>
    <t>TRTRAS16250</t>
  </si>
  <si>
    <t>TZUR</t>
  </si>
  <si>
    <t>QDJZ</t>
  </si>
  <si>
    <t>TEXPVQDJZ01</t>
  </si>
  <si>
    <t>Balarampuram TST</t>
  </si>
  <si>
    <t>Balarampuram</t>
  </si>
  <si>
    <t>TRTRSD16251</t>
  </si>
  <si>
    <t>TSV7</t>
  </si>
  <si>
    <t>Q2RZ</t>
  </si>
  <si>
    <t>TEXPAQ2RZ03</t>
  </si>
  <si>
    <t>Payakaraopet TST</t>
  </si>
  <si>
    <t>Payakaraopet</t>
  </si>
  <si>
    <t>TRTRAS16252</t>
  </si>
  <si>
    <t>NSP6</t>
  </si>
  <si>
    <t>TRNDVNSP604</t>
  </si>
  <si>
    <t>Alleppey RIL Mall</t>
  </si>
  <si>
    <t>Alleppey</t>
  </si>
  <si>
    <t>TRTRSD16253</t>
  </si>
  <si>
    <t>TGD3</t>
  </si>
  <si>
    <t>QYI8</t>
  </si>
  <si>
    <t>TFITWQYI803</t>
  </si>
  <si>
    <t>Bangaon Fashion Mart</t>
  </si>
  <si>
    <t>Bangaon</t>
  </si>
  <si>
    <t>TRTRSD16254</t>
  </si>
  <si>
    <t>TEW3</t>
  </si>
  <si>
    <t>QZL5</t>
  </si>
  <si>
    <t>TFITOQZL501</t>
  </si>
  <si>
    <t>Cuttack Chauliganj</t>
  </si>
  <si>
    <t>TRTRSD16255</t>
  </si>
  <si>
    <t>TML0</t>
  </si>
  <si>
    <t>QQX6</t>
  </si>
  <si>
    <t>TFITOQQX603</t>
  </si>
  <si>
    <t>Dhenkanal Dakhina Kali Rd</t>
  </si>
  <si>
    <t>TRTRAS16256</t>
  </si>
  <si>
    <t>TX3O</t>
  </si>
  <si>
    <t>QA1E</t>
  </si>
  <si>
    <t>TFITVQA1E01</t>
  </si>
  <si>
    <t>Kollam Near Brand Factory Kadappakkada Kollam</t>
  </si>
  <si>
    <t>TRTRSD16257</t>
  </si>
  <si>
    <t>TIY0</t>
  </si>
  <si>
    <t>QXH2</t>
  </si>
  <si>
    <t>TFITBQXH202</t>
  </si>
  <si>
    <t>Bhabua Suraj Tower</t>
  </si>
  <si>
    <t>Bhabua</t>
  </si>
  <si>
    <t>TRTRAS16258</t>
  </si>
  <si>
    <t>TWUA</t>
  </si>
  <si>
    <t>Q6S7</t>
  </si>
  <si>
    <t>TEXPVQ6S702</t>
  </si>
  <si>
    <t>Kottiyam TST</t>
  </si>
  <si>
    <t>Kottiyam</t>
  </si>
  <si>
    <t>TRTRAS16259</t>
  </si>
  <si>
    <t>TW64</t>
  </si>
  <si>
    <t>NOJ5</t>
  </si>
  <si>
    <t>TEXPTNOJ501</t>
  </si>
  <si>
    <t>Arakkonam TST</t>
  </si>
  <si>
    <t>Arakkonam</t>
  </si>
  <si>
    <t>TRTRSD16260</t>
  </si>
  <si>
    <t>TEY9</t>
  </si>
  <si>
    <t>QZG3</t>
  </si>
  <si>
    <t>TEXPNQZG301</t>
  </si>
  <si>
    <t>Gajwel TST</t>
  </si>
  <si>
    <t>Gajwel</t>
  </si>
  <si>
    <t>TRTRSD16261</t>
  </si>
  <si>
    <t>TGH9</t>
  </si>
  <si>
    <t>QYF1</t>
  </si>
  <si>
    <t>TFITAQYF103</t>
  </si>
  <si>
    <t>Vizianagaram 3 lanterns</t>
  </si>
  <si>
    <t>TRTRAS16262</t>
  </si>
  <si>
    <t>TU89</t>
  </si>
  <si>
    <t>NKW2</t>
  </si>
  <si>
    <t>TRNDTNKW204</t>
  </si>
  <si>
    <t>Tindivanam TST</t>
  </si>
  <si>
    <t>Tindivanam</t>
  </si>
  <si>
    <t>TRTRSD16263</t>
  </si>
  <si>
    <t>TW91</t>
  </si>
  <si>
    <t>NSP1</t>
  </si>
  <si>
    <t>TRNDANSP102</t>
  </si>
  <si>
    <t>Palasa TST</t>
  </si>
  <si>
    <t>Palasa</t>
  </si>
  <si>
    <t>TRTRSD16264</t>
  </si>
  <si>
    <t>TO67</t>
  </si>
  <si>
    <t>ND17</t>
  </si>
  <si>
    <t>TRND6ND1704</t>
  </si>
  <si>
    <t>Naharlagun TST</t>
  </si>
  <si>
    <t>TRTRSD16265</t>
  </si>
  <si>
    <t>TGZ8</t>
  </si>
  <si>
    <t>QXS1</t>
  </si>
  <si>
    <t>TFITOQXS104</t>
  </si>
  <si>
    <t>Jagatsinghpur Nr Bhoomika Eye Hospital</t>
  </si>
  <si>
    <t>Jagatsinghpur</t>
  </si>
  <si>
    <t>TRTRSD16266</t>
  </si>
  <si>
    <t>TSU3</t>
  </si>
  <si>
    <t>Q2RM</t>
  </si>
  <si>
    <t>TEXPAQ2RM01</t>
  </si>
  <si>
    <t>Bobbili TST</t>
  </si>
  <si>
    <t>TRTRSD16267</t>
  </si>
  <si>
    <t>TW88</t>
  </si>
  <si>
    <t>NSB7</t>
  </si>
  <si>
    <t>TRNDANSB703</t>
  </si>
  <si>
    <t>Rajam TST</t>
  </si>
  <si>
    <t>Rajam</t>
  </si>
  <si>
    <t>TRTRSD16268</t>
  </si>
  <si>
    <t>TSU1</t>
  </si>
  <si>
    <t>Q2RK</t>
  </si>
  <si>
    <t>TEXPOQ2RK03</t>
  </si>
  <si>
    <t>Jajpur TST Byasanagar</t>
  </si>
  <si>
    <t>TRTRSD16269</t>
  </si>
  <si>
    <t>TMA2</t>
  </si>
  <si>
    <t>QQJ0</t>
  </si>
  <si>
    <t>TFITQQQJ002</t>
  </si>
  <si>
    <t>Lohardaga Ranchi Lohardaga</t>
  </si>
  <si>
    <t>Lohardaga</t>
  </si>
  <si>
    <t>TRTRSD16270</t>
  </si>
  <si>
    <t>TAA3</t>
  </si>
  <si>
    <t>NAI6</t>
  </si>
  <si>
    <t>TRNDONAI601</t>
  </si>
  <si>
    <t>Talcher TST</t>
  </si>
  <si>
    <t>Talcher</t>
  </si>
  <si>
    <t>TRTRSD16271</t>
  </si>
  <si>
    <t>TCH7</t>
  </si>
  <si>
    <t>NAO0</t>
  </si>
  <si>
    <t>TRNDBNAO002</t>
  </si>
  <si>
    <t>Lakhisarai AD Mall</t>
  </si>
  <si>
    <t>TRTRAS16272</t>
  </si>
  <si>
    <t>TM07</t>
  </si>
  <si>
    <t>NWO7</t>
  </si>
  <si>
    <t>TRNDTNWO701</t>
  </si>
  <si>
    <t>Palladam TST</t>
  </si>
  <si>
    <t>TRTRAS16273</t>
  </si>
  <si>
    <t>TTL6</t>
  </si>
  <si>
    <t>Q2YM</t>
  </si>
  <si>
    <t>TEXPTQ2YM03</t>
  </si>
  <si>
    <t>Sriperumbudur TST</t>
  </si>
  <si>
    <t>Sriperumbudur</t>
  </si>
  <si>
    <t>TRTRSD16274</t>
  </si>
  <si>
    <t>TWUU</t>
  </si>
  <si>
    <t>Q6U1</t>
  </si>
  <si>
    <t>TEXPAQ6U102</t>
  </si>
  <si>
    <t>Hanuman Junction TST Bapulapadu</t>
  </si>
  <si>
    <t>Hanuman Junction</t>
  </si>
  <si>
    <t>TRTRAS16275</t>
  </si>
  <si>
    <t>TEQ9</t>
  </si>
  <si>
    <t>QZY9</t>
  </si>
  <si>
    <t>TEXPTQZY903</t>
  </si>
  <si>
    <t>Thiruttani TST</t>
  </si>
  <si>
    <t>TRTRSD16276</t>
  </si>
  <si>
    <t>TTB1</t>
  </si>
  <si>
    <t>Q2TZ</t>
  </si>
  <si>
    <t>TEXPOQ2TZ01</t>
  </si>
  <si>
    <t>Umarkote TST</t>
  </si>
  <si>
    <t>Umarkote</t>
  </si>
  <si>
    <t>TRTRSD16277</t>
  </si>
  <si>
    <t>TFU7</t>
  </si>
  <si>
    <t>QYO5</t>
  </si>
  <si>
    <t>TFITQQYO501</t>
  </si>
  <si>
    <t>Godda Jaiswal Building Bhagalpur Road</t>
  </si>
  <si>
    <t>Godda</t>
  </si>
  <si>
    <t>TRTRAS16278</t>
  </si>
  <si>
    <t>TXYQ</t>
  </si>
  <si>
    <t>Q9MG</t>
  </si>
  <si>
    <t>TEXPTQ9MG01</t>
  </si>
  <si>
    <t>Ponneri TST</t>
  </si>
  <si>
    <t>Ponneri</t>
  </si>
  <si>
    <t>TRTRSD16279</t>
  </si>
  <si>
    <t>TFR3</t>
  </si>
  <si>
    <t>QYU4</t>
  </si>
  <si>
    <t>TFITOQYU404</t>
  </si>
  <si>
    <t>Jeypore TST Shree Laxmi Homes</t>
  </si>
  <si>
    <t>Jeypore</t>
  </si>
  <si>
    <t>TRTRAS16280</t>
  </si>
  <si>
    <t>TWUX</t>
  </si>
  <si>
    <t>Q6U4</t>
  </si>
  <si>
    <t>TEXPTQ6U401</t>
  </si>
  <si>
    <t>Manapparai TST</t>
  </si>
  <si>
    <t>Manapparai</t>
  </si>
  <si>
    <t>TRTRAS16281</t>
  </si>
  <si>
    <t>TH78</t>
  </si>
  <si>
    <t>NVX9</t>
  </si>
  <si>
    <t>TRNDKNVX903</t>
  </si>
  <si>
    <t>Bailhongal TST</t>
  </si>
  <si>
    <t>Bailhongal</t>
  </si>
  <si>
    <t>TRTRAS16282</t>
  </si>
  <si>
    <t>TPN5</t>
  </si>
  <si>
    <t>Q0NY</t>
  </si>
  <si>
    <t>TJNRTQ0NY01</t>
  </si>
  <si>
    <t>Coimbatr TJ Tank St</t>
  </si>
  <si>
    <t>TRTRAK16283</t>
  </si>
  <si>
    <t>TKT2</t>
  </si>
  <si>
    <t>QCY0</t>
  </si>
  <si>
    <t>TWIWTQCY001</t>
  </si>
  <si>
    <t>Chennai TW PMD Nagar Kovilambakkam</t>
  </si>
  <si>
    <t>TRTRAK16286</t>
  </si>
  <si>
    <t>TA11</t>
  </si>
  <si>
    <t>NGT8</t>
  </si>
  <si>
    <t>TRNDTNGT802</t>
  </si>
  <si>
    <t>Coimbator TW NSR Rd</t>
  </si>
  <si>
    <t>TRTRAK16287</t>
  </si>
  <si>
    <t>NFX9</t>
  </si>
  <si>
    <t>TRNDTNFX902</t>
  </si>
  <si>
    <t>Coimbator TW RSPuram</t>
  </si>
  <si>
    <t>TRTRAS16288</t>
  </si>
  <si>
    <t>T52E</t>
  </si>
  <si>
    <t>QPSS</t>
  </si>
  <si>
    <t>TMANKQPSS02</t>
  </si>
  <si>
    <t>Bangalore TM Kothnur Main Rd Jp Nagar</t>
  </si>
  <si>
    <t>Exp Launch by 15/Apr</t>
  </si>
  <si>
    <t>NUU7</t>
  </si>
  <si>
    <t>SAHO</t>
  </si>
  <si>
    <t>QXNO</t>
  </si>
  <si>
    <t>NGT9</t>
  </si>
  <si>
    <t>SEVEBK16290</t>
  </si>
  <si>
    <t>Godrej II, Vikhroli</t>
  </si>
  <si>
    <t>JIDGKC16291</t>
  </si>
  <si>
    <t>JMDHR000650</t>
  </si>
  <si>
    <t>Cosmoss Gadget</t>
  </si>
  <si>
    <t>JIDGKC16292</t>
  </si>
  <si>
    <t>JMDRJ000675</t>
  </si>
  <si>
    <t>DB DIGITAL MART</t>
  </si>
  <si>
    <t>Dholpur</t>
  </si>
  <si>
    <t>TRTRSZFO16293</t>
  </si>
  <si>
    <t>NFV7</t>
  </si>
  <si>
    <t>TRNDKNFV701</t>
  </si>
  <si>
    <t>Hospet College Rd</t>
  </si>
  <si>
    <t>Hospet</t>
  </si>
  <si>
    <t>TRTRSZFO16294</t>
  </si>
  <si>
    <t>TSS9</t>
  </si>
  <si>
    <t>Q2QF</t>
  </si>
  <si>
    <t>TFITTQ2QF02</t>
  </si>
  <si>
    <t>Cuddalore V Square Mall Bharathi Rd</t>
  </si>
  <si>
    <t>Cuddalore</t>
  </si>
  <si>
    <t>TRTRSD16295</t>
  </si>
  <si>
    <t>T532</t>
  </si>
  <si>
    <t>NUV2</t>
  </si>
  <si>
    <t>TRNDONUV203</t>
  </si>
  <si>
    <t>Keonjhar Mining Road</t>
  </si>
  <si>
    <t>Keonjhar</t>
  </si>
  <si>
    <t>TRTRSZFO16296</t>
  </si>
  <si>
    <t>NQ08</t>
  </si>
  <si>
    <t>TRNDTNQ0802</t>
  </si>
  <si>
    <t>Pollachi Scheme Road</t>
  </si>
  <si>
    <t>TRTRSD16297</t>
  </si>
  <si>
    <t>TDX4</t>
  </si>
  <si>
    <t>NW64</t>
  </si>
  <si>
    <t>TFITQNW6402</t>
  </si>
  <si>
    <t>Daltonganj Redma Chowk</t>
  </si>
  <si>
    <t>Daltonganj</t>
  </si>
  <si>
    <t>TRTRSD16298</t>
  </si>
  <si>
    <t>TV61</t>
  </si>
  <si>
    <t>NMW8</t>
  </si>
  <si>
    <t>TRNDANMW801</t>
  </si>
  <si>
    <t>Proddatur SS Mall</t>
  </si>
  <si>
    <t>Proddatur</t>
  </si>
  <si>
    <t>TRTRSZFO16299</t>
  </si>
  <si>
    <t>TDN5</t>
  </si>
  <si>
    <t>NE70</t>
  </si>
  <si>
    <t>TFITVNE7001</t>
  </si>
  <si>
    <t>Vadakara Nesto Center</t>
  </si>
  <si>
    <t>Vadakara</t>
  </si>
  <si>
    <t>TRTRSZFO16300</t>
  </si>
  <si>
    <t>NQ66</t>
  </si>
  <si>
    <t>TRNDVNQ6601</t>
  </si>
  <si>
    <t>Thrissur Shoba City</t>
  </si>
  <si>
    <t>TRTRSZFO16301</t>
  </si>
  <si>
    <t>T0S3</t>
  </si>
  <si>
    <t>Q4HH</t>
  </si>
  <si>
    <t>TFITTQ4HH02</t>
  </si>
  <si>
    <t>Tirupur Palladam Road Nochipalayam</t>
  </si>
  <si>
    <t>Tirupur</t>
  </si>
  <si>
    <t>TRTRSZFO16302</t>
  </si>
  <si>
    <t>NUF1</t>
  </si>
  <si>
    <t>TRNDTNUF102</t>
  </si>
  <si>
    <t>Hosur Bagalur Rd</t>
  </si>
  <si>
    <t>TRTRSZFO16303</t>
  </si>
  <si>
    <t>TPU7</t>
  </si>
  <si>
    <t>Q0RX</t>
  </si>
  <si>
    <t>TEXPTQ0RX03</t>
  </si>
  <si>
    <t>Pattukottai TST</t>
  </si>
  <si>
    <t>Pattukottai</t>
  </si>
  <si>
    <t>TRTRSD16304</t>
  </si>
  <si>
    <t>TE51</t>
  </si>
  <si>
    <t>NVQ4</t>
  </si>
  <si>
    <t>TRNDONVQ401</t>
  </si>
  <si>
    <t>Baripada Station Rd</t>
  </si>
  <si>
    <t>Baripada</t>
  </si>
  <si>
    <t>TRTRSZFO16305</t>
  </si>
  <si>
    <t>TP11</t>
  </si>
  <si>
    <t>ND36</t>
  </si>
  <si>
    <t>TRNDKND3603</t>
  </si>
  <si>
    <t>Chitradurga P B Rd</t>
  </si>
  <si>
    <t>TRTRSZFO16306</t>
  </si>
  <si>
    <t>TN20</t>
  </si>
  <si>
    <t>NC42</t>
  </si>
  <si>
    <t>TRNDTNC4201</t>
  </si>
  <si>
    <t>Tirverumbr Kattur</t>
  </si>
  <si>
    <t>TRTRSD16307</t>
  </si>
  <si>
    <t>TG71</t>
  </si>
  <si>
    <t>NVU6</t>
  </si>
  <si>
    <t>TRNDONVU600</t>
  </si>
  <si>
    <t>Bargarh Canal Rd</t>
  </si>
  <si>
    <t>Bargarh</t>
  </si>
  <si>
    <t>TRTRSZFO16308</t>
  </si>
  <si>
    <t>TW37</t>
  </si>
  <si>
    <t>NNU4</t>
  </si>
  <si>
    <t>TRNDTNNU401</t>
  </si>
  <si>
    <t>Kallakurchi TST</t>
  </si>
  <si>
    <t>Kallakurchi</t>
  </si>
  <si>
    <t>TRTRSD16309</t>
  </si>
  <si>
    <t>TSR1</t>
  </si>
  <si>
    <t>QENP</t>
  </si>
  <si>
    <t>TFITAQENP02</t>
  </si>
  <si>
    <t>Chilakaluripet Chowthra Center</t>
  </si>
  <si>
    <t>Chilakaluripet</t>
  </si>
  <si>
    <t>TRTRSZFO16310</t>
  </si>
  <si>
    <t>TSP1</t>
  </si>
  <si>
    <t>Q2PG</t>
  </si>
  <si>
    <t>TFITTQ2PG01</t>
  </si>
  <si>
    <t>Thanjavur Medical college</t>
  </si>
  <si>
    <t>TRTRSD16311</t>
  </si>
  <si>
    <t>TN03</t>
  </si>
  <si>
    <t>NC35</t>
  </si>
  <si>
    <t>TRNDNNC3502</t>
  </si>
  <si>
    <t>Mancherial StationRd</t>
  </si>
  <si>
    <t>TRTRSZFO16312</t>
  </si>
  <si>
    <t>T825</t>
  </si>
  <si>
    <t>NGO6</t>
  </si>
  <si>
    <t>TRNDVNGO601</t>
  </si>
  <si>
    <t>Trivandrm Attingal</t>
  </si>
  <si>
    <t>Attingal</t>
  </si>
  <si>
    <t>TRTRSZFO16313</t>
  </si>
  <si>
    <t>TP79</t>
  </si>
  <si>
    <t>ND72</t>
  </si>
  <si>
    <t>TEXPTND7202</t>
  </si>
  <si>
    <t>Walajapet TST</t>
  </si>
  <si>
    <t>Walajapet</t>
  </si>
  <si>
    <t>TRTRSZFO16314</t>
  </si>
  <si>
    <t>T1BR</t>
  </si>
  <si>
    <t>QG6W</t>
  </si>
  <si>
    <t>TFITKQG6W02</t>
  </si>
  <si>
    <t>Raichur Gandhi Chowk</t>
  </si>
  <si>
    <t>TRTRSD16315</t>
  </si>
  <si>
    <t>TWPN</t>
  </si>
  <si>
    <t>Q6F5</t>
  </si>
  <si>
    <t>TFITOQ6F501</t>
  </si>
  <si>
    <t>Rayagada Station Road Near Housing Board Colony</t>
  </si>
  <si>
    <t>Rayagada</t>
  </si>
  <si>
    <t>TRTRSD16316</t>
  </si>
  <si>
    <t>T89Q</t>
  </si>
  <si>
    <t>QOWJ</t>
  </si>
  <si>
    <t>TFITAQOWJ03</t>
  </si>
  <si>
    <t>Bapatla Radham Road</t>
  </si>
  <si>
    <t>Bapatla</t>
  </si>
  <si>
    <t>TRTRSD16317</t>
  </si>
  <si>
    <t>TSQ9</t>
  </si>
  <si>
    <t>QENN</t>
  </si>
  <si>
    <t>TFITNQENN01</t>
  </si>
  <si>
    <t>Trends Ramagundam</t>
  </si>
  <si>
    <t>TRTRSZFO16318</t>
  </si>
  <si>
    <t>T669</t>
  </si>
  <si>
    <t>NGJ8</t>
  </si>
  <si>
    <t>TRNDTNGJ801</t>
  </si>
  <si>
    <t>Chennai TW Forum Mal</t>
  </si>
  <si>
    <t>TRTRSZFO16319</t>
  </si>
  <si>
    <t>TEW5</t>
  </si>
  <si>
    <t>QZL7</t>
  </si>
  <si>
    <t>TFITKQZL702</t>
  </si>
  <si>
    <t>Bnglr Orion OMR</t>
  </si>
  <si>
    <t>TRTRAK16320</t>
  </si>
  <si>
    <t>TU41</t>
  </si>
  <si>
    <t>NIC2</t>
  </si>
  <si>
    <t>TRND8NIC202</t>
  </si>
  <si>
    <t>Karaikal Bharathiyar</t>
  </si>
  <si>
    <t>Karaikal</t>
  </si>
  <si>
    <t>TRTRSD16321</t>
  </si>
  <si>
    <t>NDS1</t>
  </si>
  <si>
    <t>TRNDONDS101</t>
  </si>
  <si>
    <t>Sambalpur RIL Mall</t>
  </si>
  <si>
    <t>TRTRAK16322</t>
  </si>
  <si>
    <t>T1HB</t>
  </si>
  <si>
    <t>Q2QY</t>
  </si>
  <si>
    <t>TFITTQ2QY01</t>
  </si>
  <si>
    <t>Tuticorin WGC Road</t>
  </si>
  <si>
    <t>Tuticorin</t>
  </si>
  <si>
    <t>TRTRSD16323</t>
  </si>
  <si>
    <t>TW87</t>
  </si>
  <si>
    <t>NRW7</t>
  </si>
  <si>
    <t>TRNDNNRW701</t>
  </si>
  <si>
    <t>Adilabd Ambedkr chwk</t>
  </si>
  <si>
    <t>TRTRSZFO16324</t>
  </si>
  <si>
    <t>TR99</t>
  </si>
  <si>
    <t>NXO3</t>
  </si>
  <si>
    <t>TRNDVNXO301</t>
  </si>
  <si>
    <t>Angamaly TST</t>
  </si>
  <si>
    <t>Angamaly</t>
  </si>
  <si>
    <t>TRTRSD16325</t>
  </si>
  <si>
    <t>TTR6</t>
  </si>
  <si>
    <t>Q3BA</t>
  </si>
  <si>
    <t>TEXPAQ3BA03</t>
  </si>
  <si>
    <t>Rajampet TST</t>
  </si>
  <si>
    <t>Rajampet</t>
  </si>
  <si>
    <t>TRTRSZFO16326</t>
  </si>
  <si>
    <t>TH98</t>
  </si>
  <si>
    <t>NVZ5</t>
  </si>
  <si>
    <t>TRNDKNVZ501</t>
  </si>
  <si>
    <t>Gadag Mulgund Road</t>
  </si>
  <si>
    <t>TRTRSZFO16327</t>
  </si>
  <si>
    <t>TXQ3</t>
  </si>
  <si>
    <t>Q9XF</t>
  </si>
  <si>
    <t>TEXPTQ9XF02</t>
  </si>
  <si>
    <t>Thirumangalam TST</t>
  </si>
  <si>
    <t>Thirumangalam</t>
  </si>
  <si>
    <t>TRTRSD16328</t>
  </si>
  <si>
    <t>T1DL</t>
  </si>
  <si>
    <t>Q2QN</t>
  </si>
  <si>
    <t>TFITAQ2QN01</t>
  </si>
  <si>
    <t>Vijayawada Gollapudi</t>
  </si>
  <si>
    <t>TRTRSD16329</t>
  </si>
  <si>
    <t>NDV7</t>
  </si>
  <si>
    <t>TRNDQNDV701</t>
  </si>
  <si>
    <t>Ranchi TIMS Maru Twr</t>
  </si>
  <si>
    <t>TRTRSZFO16330</t>
  </si>
  <si>
    <t>TQ23</t>
  </si>
  <si>
    <t>ND96</t>
  </si>
  <si>
    <t>TRNDVND9601</t>
  </si>
  <si>
    <t>Ottapalam TST</t>
  </si>
  <si>
    <t>Ottapalam</t>
  </si>
  <si>
    <t>TRTRSD16331</t>
  </si>
  <si>
    <t>TBA5</t>
  </si>
  <si>
    <t>NAJ5</t>
  </si>
  <si>
    <t>TEXPANAJ501</t>
  </si>
  <si>
    <t>Kadiri TST</t>
  </si>
  <si>
    <t>TRTRSD16332</t>
  </si>
  <si>
    <t>TX1Z</t>
  </si>
  <si>
    <t>Q2QX</t>
  </si>
  <si>
    <t>TFITAQ2QX02</t>
  </si>
  <si>
    <t>Kurnool Nandyal Road Srinagar Colony</t>
  </si>
  <si>
    <t>TRTRSD16333</t>
  </si>
  <si>
    <t>TY55</t>
  </si>
  <si>
    <t>NB19</t>
  </si>
  <si>
    <t>TEXPANB1901</t>
  </si>
  <si>
    <t>Tadepalli TST</t>
  </si>
  <si>
    <t>TRTRSD16334</t>
  </si>
  <si>
    <t>TY60</t>
  </si>
  <si>
    <t>NB24</t>
  </si>
  <si>
    <t>TEXPANB2401</t>
  </si>
  <si>
    <t>Puttur TST</t>
  </si>
  <si>
    <t>Puttur</t>
  </si>
  <si>
    <t>TRTRSD16335</t>
  </si>
  <si>
    <t>TT20</t>
  </si>
  <si>
    <t>NXX3</t>
  </si>
  <si>
    <t>TRNDNNXX303</t>
  </si>
  <si>
    <t>Palavancha TST</t>
  </si>
  <si>
    <t>Palavancha</t>
  </si>
  <si>
    <t>TRTRSZFO16336</t>
  </si>
  <si>
    <t>TME3</t>
  </si>
  <si>
    <t>QQN4</t>
  </si>
  <si>
    <t>TEXPTQQN401</t>
  </si>
  <si>
    <t>Virudhachalam TST</t>
  </si>
  <si>
    <t>TRTRSD16337</t>
  </si>
  <si>
    <t>TWTG</t>
  </si>
  <si>
    <t>Q6Q4</t>
  </si>
  <si>
    <t>TEXPAQ6Q401</t>
  </si>
  <si>
    <t>Palakollu TST</t>
  </si>
  <si>
    <t>TRTRSD16338</t>
  </si>
  <si>
    <t>TW74</t>
  </si>
  <si>
    <t>NOQ3</t>
  </si>
  <si>
    <t>TRNDANOQ304</t>
  </si>
  <si>
    <t>Ravulapalem TST</t>
  </si>
  <si>
    <t>Ravulapalem</t>
  </si>
  <si>
    <t>TRTRSZFO16339</t>
  </si>
  <si>
    <t>TLR4</t>
  </si>
  <si>
    <t>QMP0</t>
  </si>
  <si>
    <t>TEXPKQMP002</t>
  </si>
  <si>
    <t>Chintamani TST</t>
  </si>
  <si>
    <t>TRTRSD16340</t>
  </si>
  <si>
    <t>TP16</t>
  </si>
  <si>
    <t>ND39</t>
  </si>
  <si>
    <t>TRNDAND3902</t>
  </si>
  <si>
    <t>Rayachoti TST</t>
  </si>
  <si>
    <t>Rayachoti</t>
  </si>
  <si>
    <t>TRTRSD16341</t>
  </si>
  <si>
    <t>TK78</t>
  </si>
  <si>
    <t>NWI2</t>
  </si>
  <si>
    <t>TRNDANWI202</t>
  </si>
  <si>
    <t>Guntur TST</t>
  </si>
  <si>
    <t>TRTRSZFO16342</t>
  </si>
  <si>
    <t>TM92</t>
  </si>
  <si>
    <t>NC30</t>
  </si>
  <si>
    <t>TRNDTNC3003</t>
  </si>
  <si>
    <t>Thuraiyur TST</t>
  </si>
  <si>
    <t>TRTRSD16343</t>
  </si>
  <si>
    <t>FR1Z</t>
  </si>
  <si>
    <t>QEUD</t>
  </si>
  <si>
    <t>TRNFAQEUD01</t>
  </si>
  <si>
    <t>Kadapa TV FBB Kadapa Pavan Arcade</t>
  </si>
  <si>
    <t>TRTRSZFO16344</t>
  </si>
  <si>
    <t>TFR1</t>
  </si>
  <si>
    <t>QYU2</t>
  </si>
  <si>
    <t>TEXPTQYU202</t>
  </si>
  <si>
    <t>Neyveli TST</t>
  </si>
  <si>
    <t>TRTRSZFO16345</t>
  </si>
  <si>
    <t>TJM1</t>
  </si>
  <si>
    <t>QWK5</t>
  </si>
  <si>
    <t>TWIW8QWK501</t>
  </si>
  <si>
    <t>Pondicherry TW Jawaharlal Nehru Street</t>
  </si>
  <si>
    <t>TRTRSZFO16346</t>
  </si>
  <si>
    <t>TR59</t>
  </si>
  <si>
    <t>NXK4</t>
  </si>
  <si>
    <t>TRNDVNXK403</t>
  </si>
  <si>
    <t>Koyilandy TST</t>
  </si>
  <si>
    <t>TRTRSZFO16347</t>
  </si>
  <si>
    <t>TK61</t>
  </si>
  <si>
    <t>NWH5</t>
  </si>
  <si>
    <t>TRNDVNWH504</t>
  </si>
  <si>
    <t>Thriprayar TW Y Mall</t>
  </si>
  <si>
    <t>TRTRSZFO16348</t>
  </si>
  <si>
    <t>TLB3</t>
  </si>
  <si>
    <t>QGR0</t>
  </si>
  <si>
    <t>TEXPVQGR002</t>
  </si>
  <si>
    <t>Kundara TST</t>
  </si>
  <si>
    <t>Kundara</t>
  </si>
  <si>
    <t>TRTRSZFO16349</t>
  </si>
  <si>
    <t>TJY8</t>
  </si>
  <si>
    <t>QAG6</t>
  </si>
  <si>
    <t>TEXPTQAG602</t>
  </si>
  <si>
    <t>Mettupalayam TST</t>
  </si>
  <si>
    <t>TRTRSZFO16350</t>
  </si>
  <si>
    <t>TZUQ</t>
  </si>
  <si>
    <t>QDKA</t>
  </si>
  <si>
    <t>TEXPVQDKA02</t>
  </si>
  <si>
    <t>Guruvayur TST</t>
  </si>
  <si>
    <t>Guruvayur</t>
  </si>
  <si>
    <t>TRTRSZFO16351</t>
  </si>
  <si>
    <t>TWTK</t>
  </si>
  <si>
    <t>Q6Q8</t>
  </si>
  <si>
    <t>TEXPKQ6Q802</t>
  </si>
  <si>
    <t>Kundapura TST</t>
  </si>
  <si>
    <t>TRTRSD16352</t>
  </si>
  <si>
    <t>TY13</t>
  </si>
  <si>
    <t>NA73</t>
  </si>
  <si>
    <t>TRNDANA7302</t>
  </si>
  <si>
    <t>Kurnool TM VarietyMal</t>
  </si>
  <si>
    <t>TRTRSZFO16353</t>
  </si>
  <si>
    <t>TP80</t>
  </si>
  <si>
    <t>ND73</t>
  </si>
  <si>
    <t>TRNDTND7302</t>
  </si>
  <si>
    <t>Tiruchengode TST</t>
  </si>
  <si>
    <t>TRTRSZFO16354</t>
  </si>
  <si>
    <t>TC61</t>
  </si>
  <si>
    <t>NGX6</t>
  </si>
  <si>
    <t>TRNDKNGX602</t>
  </si>
  <si>
    <t>Bangalore TW Kengeri</t>
  </si>
  <si>
    <t>TRTRSD16355</t>
  </si>
  <si>
    <t>TPO7</t>
  </si>
  <si>
    <t>Q0OP</t>
  </si>
  <si>
    <t>TEXPAQ0OP01</t>
  </si>
  <si>
    <t>Thatipaka TST</t>
  </si>
  <si>
    <t>Thatipaka</t>
  </si>
  <si>
    <t>TRTRSZFO16356</t>
  </si>
  <si>
    <t>TL87</t>
  </si>
  <si>
    <t>NWM8</t>
  </si>
  <si>
    <t>TRNDKNWM803</t>
  </si>
  <si>
    <t>Bangalore TM Kengeri</t>
  </si>
  <si>
    <t>TRTRSD16357</t>
  </si>
  <si>
    <t>TAQL</t>
  </si>
  <si>
    <t>QF6W</t>
  </si>
  <si>
    <t>TFITOQF6W03</t>
  </si>
  <si>
    <t>Malkangiri Malkangiri Main Market</t>
  </si>
  <si>
    <t>Malkangiri</t>
  </si>
  <si>
    <t>TRTRSD16358</t>
  </si>
  <si>
    <t>TKZ0</t>
  </si>
  <si>
    <t>QFI0</t>
  </si>
  <si>
    <t>TFITOQFI002</t>
  </si>
  <si>
    <t>Bhawanipatna Near Balaji Temple</t>
  </si>
  <si>
    <t>Bhawanipatna</t>
  </si>
  <si>
    <t>TRTRSD16359</t>
  </si>
  <si>
    <t>TDO1</t>
  </si>
  <si>
    <t>NE89</t>
  </si>
  <si>
    <t>TFITONE8902</t>
  </si>
  <si>
    <t>Sundergr Sankar City</t>
  </si>
  <si>
    <t>Sundergarh</t>
  </si>
  <si>
    <t>TRTRSZFO16360</t>
  </si>
  <si>
    <t>TWTM</t>
  </si>
  <si>
    <t>Q6R1</t>
  </si>
  <si>
    <t>TEXPKQ6R101</t>
  </si>
  <si>
    <t>Sira TST</t>
  </si>
  <si>
    <t>Sira</t>
  </si>
  <si>
    <t>TRTRSZFO16361</t>
  </si>
  <si>
    <t>TTF5</t>
  </si>
  <si>
    <t>Q2VR</t>
  </si>
  <si>
    <t>TWIWTQ2VR02</t>
  </si>
  <si>
    <t>Kumbakonam TW Kumbeshwarar South Street</t>
  </si>
  <si>
    <t>Kumbakonam</t>
  </si>
  <si>
    <t>TRTRSZFO16362</t>
  </si>
  <si>
    <t>TTY0</t>
  </si>
  <si>
    <t>Q3EJ</t>
  </si>
  <si>
    <t>TFITKQ3EJ03</t>
  </si>
  <si>
    <t>Haveri PB road</t>
  </si>
  <si>
    <t>Haveri</t>
  </si>
  <si>
    <t>TRTRSZFO16363</t>
  </si>
  <si>
    <t>TA2L</t>
  </si>
  <si>
    <t>QGVG</t>
  </si>
  <si>
    <t>TRNDKQGVG02</t>
  </si>
  <si>
    <t>Raichur Mantralayam Road</t>
  </si>
  <si>
    <t>TRTRSD16364</t>
  </si>
  <si>
    <t>NFL6</t>
  </si>
  <si>
    <t>TRNDNNFL600</t>
  </si>
  <si>
    <t>Nizamabad RIL Mall</t>
  </si>
  <si>
    <t>TRTRSD16365</t>
  </si>
  <si>
    <t>TLU9</t>
  </si>
  <si>
    <t>QOA0</t>
  </si>
  <si>
    <t>TEXPNQOA002</t>
  </si>
  <si>
    <t>Metpalle TST</t>
  </si>
  <si>
    <t>Metpalle</t>
  </si>
  <si>
    <t>TRTRSZFO16366</t>
  </si>
  <si>
    <t>TDU4</t>
  </si>
  <si>
    <t>NQ79</t>
  </si>
  <si>
    <t>TEXPVNQ7903</t>
  </si>
  <si>
    <t>Vadanapally TST</t>
  </si>
  <si>
    <t>Vadanapally</t>
  </si>
  <si>
    <t>TRTRSZFO16367</t>
  </si>
  <si>
    <t>TP64</t>
  </si>
  <si>
    <t>ND61</t>
  </si>
  <si>
    <t>TRNDTND6103</t>
  </si>
  <si>
    <t>Ottanchathiram TST</t>
  </si>
  <si>
    <t>Ottanchathiram</t>
  </si>
  <si>
    <t>TRTRSZFO16368</t>
  </si>
  <si>
    <t>TSZ7</t>
  </si>
  <si>
    <t>Q2TM</t>
  </si>
  <si>
    <t>TEXPKQ2TM01</t>
  </si>
  <si>
    <t>Mulbagal TST</t>
  </si>
  <si>
    <t>Mulbagal</t>
  </si>
  <si>
    <t>TRTRSD16369</t>
  </si>
  <si>
    <t>TSX1</t>
  </si>
  <si>
    <t>Q2SO</t>
  </si>
  <si>
    <t>TEXPAQ2SO03</t>
  </si>
  <si>
    <t>Narsipatnam Santhi nagar</t>
  </si>
  <si>
    <t>Narsipatnam Santhi Nagar</t>
  </si>
  <si>
    <t>TRTRSD16370</t>
  </si>
  <si>
    <t>TGY5</t>
  </si>
  <si>
    <t>QXV1</t>
  </si>
  <si>
    <t>TEXPAQXV101</t>
  </si>
  <si>
    <t>Piduguralla TST</t>
  </si>
  <si>
    <t>Piduguralla</t>
  </si>
  <si>
    <t>TRTRSD16371</t>
  </si>
  <si>
    <t>TFR5</t>
  </si>
  <si>
    <t>QYU6</t>
  </si>
  <si>
    <t>TEXPNQYU601</t>
  </si>
  <si>
    <t>Bodhan Mandal TST</t>
  </si>
  <si>
    <t>Bodhan Mandal</t>
  </si>
  <si>
    <t>TRTRSZFO16372</t>
  </si>
  <si>
    <t>TP20</t>
  </si>
  <si>
    <t>ND42</t>
  </si>
  <si>
    <t>TRNDTND4202</t>
  </si>
  <si>
    <t>Gobichettipalayam TST</t>
  </si>
  <si>
    <t>TRTRSZFO16373</t>
  </si>
  <si>
    <t>TTC4</t>
  </si>
  <si>
    <t>Q2UM</t>
  </si>
  <si>
    <t>TEXPVQ2UM01</t>
  </si>
  <si>
    <t>Kodakara TST</t>
  </si>
  <si>
    <t>Kodakara</t>
  </si>
  <si>
    <t>TRTRSD16374</t>
  </si>
  <si>
    <t>TL88</t>
  </si>
  <si>
    <t>NWM9</t>
  </si>
  <si>
    <t>TRNDANWM902</t>
  </si>
  <si>
    <t>Chirala TST</t>
  </si>
  <si>
    <t>Chirala</t>
  </si>
  <si>
    <t>TRTRSD16375</t>
  </si>
  <si>
    <t>TSX8</t>
  </si>
  <si>
    <t>Q2ST</t>
  </si>
  <si>
    <t>TEXPAQ2ST01</t>
  </si>
  <si>
    <t>Malikipuram TST</t>
  </si>
  <si>
    <t>Malikipuram</t>
  </si>
  <si>
    <t>TRTRSZFO16376</t>
  </si>
  <si>
    <t>TIR7</t>
  </si>
  <si>
    <t>QXQ6</t>
  </si>
  <si>
    <t>TEXPKQXQ602</t>
  </si>
  <si>
    <t>Bhatkal TST</t>
  </si>
  <si>
    <t>Bhatkal</t>
  </si>
  <si>
    <t>TRTRSZFO16377</t>
  </si>
  <si>
    <t>TLB5</t>
  </si>
  <si>
    <t>QGT0</t>
  </si>
  <si>
    <t>TWIWTQGT001</t>
  </si>
  <si>
    <t>Coimbatore TW VG Cmplx</t>
  </si>
  <si>
    <t>TRTRSZFO16378</t>
  </si>
  <si>
    <t>T9XT</t>
  </si>
  <si>
    <t>QXOT</t>
  </si>
  <si>
    <t>TWIWTQXOT01</t>
  </si>
  <si>
    <t>Coimbatore TW Fun Republic Mall</t>
  </si>
  <si>
    <t>TRTRSZFO16379</t>
  </si>
  <si>
    <t>TX9B</t>
  </si>
  <si>
    <t>QJTT</t>
  </si>
  <si>
    <t>TWIWKQJTT02</t>
  </si>
  <si>
    <t>Bangalore TW Singasandra</t>
  </si>
  <si>
    <t>TRTRSZFO16380</t>
  </si>
  <si>
    <t>TWQV</t>
  </si>
  <si>
    <t>Q6J4</t>
  </si>
  <si>
    <t>TJNRKQ6J402</t>
  </si>
  <si>
    <t>Bangalore TJ Seeta Circle Srinivas Nagar</t>
  </si>
  <si>
    <t>TRTRSZFO16381</t>
  </si>
  <si>
    <t>T75E</t>
  </si>
  <si>
    <t>QKBD</t>
  </si>
  <si>
    <t>TMANKQKBD02</t>
  </si>
  <si>
    <t>Bangalore TM Devasandra Village KR Puram Hobli</t>
  </si>
  <si>
    <t>TRTRSZFO16382</t>
  </si>
  <si>
    <t>TWSH</t>
  </si>
  <si>
    <t>Q6N5</t>
  </si>
  <si>
    <t>TWIWTQ6N501</t>
  </si>
  <si>
    <t>Chennai TW Paruthipattu Avadi Main Road</t>
  </si>
  <si>
    <t>TRTRSZFO16383</t>
  </si>
  <si>
    <t>TTF1</t>
  </si>
  <si>
    <t>Q5PU</t>
  </si>
  <si>
    <t>TWIWTQ5PU01</t>
  </si>
  <si>
    <t>Coimbatore TW Race Course Road</t>
  </si>
  <si>
    <t>TRTRSZFO16384</t>
  </si>
  <si>
    <t>TMA6</t>
  </si>
  <si>
    <t>QQJ5</t>
  </si>
  <si>
    <t>TJNRTQQJ501</t>
  </si>
  <si>
    <t>Chennai TJ Forum Mal</t>
  </si>
  <si>
    <t>FLDHKC16385</t>
  </si>
  <si>
    <t>DH-ZIVA-419-RJ-TATF</t>
  </si>
  <si>
    <t>Zivame Capital Mall Bhiwadi,Unit / Shop No 40 &amp; 41 On Gr Floor, Riico Industrial Area Dist Alwar</t>
  </si>
  <si>
    <t>TRTRRT16386</t>
  </si>
  <si>
    <t>T33J</t>
  </si>
  <si>
    <t>QA7N</t>
  </si>
  <si>
    <t>TFITJQA7N02</t>
  </si>
  <si>
    <t>Srinagar Sanat Nagar Rawalpora By Pass Srinagar</t>
  </si>
  <si>
    <t>Sriniagar</t>
  </si>
  <si>
    <t>DIRFRT16387</t>
  </si>
  <si>
    <t>Halwasiya Court, Lucknow, UP. Phase 3</t>
  </si>
  <si>
    <t>SBREBK16388</t>
  </si>
  <si>
    <t>Alpha One Mall Resize Phase 2</t>
  </si>
  <si>
    <t>DIRFSD16389</t>
  </si>
  <si>
    <t>Axis Mall, Kolkata Phase 2</t>
  </si>
  <si>
    <t>TRTRSZFO16390</t>
  </si>
  <si>
    <t>TG0D</t>
  </si>
  <si>
    <t>QXQA</t>
  </si>
  <si>
    <t>TFITTQXQA02</t>
  </si>
  <si>
    <t>Ramanathapuram Patinamkathan Mandapam NH Rd</t>
  </si>
  <si>
    <t>Ramanathapuram</t>
  </si>
  <si>
    <t>TRTRSZFO16391</t>
  </si>
  <si>
    <t>TSQ0</t>
  </si>
  <si>
    <t>Q2PL</t>
  </si>
  <si>
    <t>TFITKQ2PL03</t>
  </si>
  <si>
    <t>Madikeri Coorg Centre Karnangeri Vlg</t>
  </si>
  <si>
    <t>TRTRSZFO16392</t>
  </si>
  <si>
    <t>TP78</t>
  </si>
  <si>
    <t>ND71</t>
  </si>
  <si>
    <t>TRNDVND7102</t>
  </si>
  <si>
    <t>Ettumanoor TST</t>
  </si>
  <si>
    <t>Ettumanoor</t>
  </si>
  <si>
    <t>TRTRSZFO16393</t>
  </si>
  <si>
    <t>Q2PJ</t>
  </si>
  <si>
    <t>TFIT8Q2PJ01</t>
  </si>
  <si>
    <t>Pondicherry Reddiyarpalayam</t>
  </si>
  <si>
    <t>TRTRSZFO16394</t>
  </si>
  <si>
    <t>TX4K</t>
  </si>
  <si>
    <t>QGWQ</t>
  </si>
  <si>
    <t>TEXPTQGWQ03</t>
  </si>
  <si>
    <t>Arupukottai TST</t>
  </si>
  <si>
    <t>Arupukottai</t>
  </si>
  <si>
    <t>TRTRAK16395</t>
  </si>
  <si>
    <t>NP24</t>
  </si>
  <si>
    <t>TRNDTNP2405</t>
  </si>
  <si>
    <t>KanchipuramVellal</t>
  </si>
  <si>
    <t>TRTRAK16396</t>
  </si>
  <si>
    <t>TC84</t>
  </si>
  <si>
    <t>NGY5</t>
  </si>
  <si>
    <t>TRNDTNGY501</t>
  </si>
  <si>
    <t>Chennai Perambalur</t>
  </si>
  <si>
    <t>Perambalur</t>
  </si>
  <si>
    <t>TRTRAK16397</t>
  </si>
  <si>
    <t>NP12</t>
  </si>
  <si>
    <t>TRNDKNP1202</t>
  </si>
  <si>
    <t>Bijapur Padmavathi</t>
  </si>
  <si>
    <t>TRTRSZFO16398</t>
  </si>
  <si>
    <t>TU88</t>
  </si>
  <si>
    <t>NKW1</t>
  </si>
  <si>
    <t>TRNDTNKW103</t>
  </si>
  <si>
    <t>ATTUR TST</t>
  </si>
  <si>
    <t>TRTRSD16399</t>
  </si>
  <si>
    <t>TFN1</t>
  </si>
  <si>
    <t>QYW8</t>
  </si>
  <si>
    <t>TEXPAQYW801</t>
  </si>
  <si>
    <t>Pulivendula TST</t>
  </si>
  <si>
    <t>TRTRSD16400</t>
  </si>
  <si>
    <t>TPK9</t>
  </si>
  <si>
    <t>Q0MO</t>
  </si>
  <si>
    <t>TEXPAQ0MO02</t>
  </si>
  <si>
    <t>Pileru TST</t>
  </si>
  <si>
    <t>Pileru</t>
  </si>
  <si>
    <t>TRTRSZFO16401</t>
  </si>
  <si>
    <t>TDE2</t>
  </si>
  <si>
    <t>NQK3</t>
  </si>
  <si>
    <t>TFITKNQK302</t>
  </si>
  <si>
    <t>Ranibennur Old PB Road</t>
  </si>
  <si>
    <t>Ranibennur</t>
  </si>
  <si>
    <t>TRTRSZFO16402</t>
  </si>
  <si>
    <t>T9HK</t>
  </si>
  <si>
    <t>QWAR</t>
  </si>
  <si>
    <t>TFITKQWAR03</t>
  </si>
  <si>
    <t>Bidar Gumpa Road</t>
  </si>
  <si>
    <t>TRTRSZFO16403</t>
  </si>
  <si>
    <t>TFZ5</t>
  </si>
  <si>
    <t>QYM3</t>
  </si>
  <si>
    <t>TEXPKQYM301</t>
  </si>
  <si>
    <t>Malur TST</t>
  </si>
  <si>
    <t>Malur</t>
  </si>
  <si>
    <t>TRTRSZFO16404</t>
  </si>
  <si>
    <t>TN75</t>
  </si>
  <si>
    <t>NC73</t>
  </si>
  <si>
    <t>TRNDTNC7302</t>
  </si>
  <si>
    <t>Valliyur TST</t>
  </si>
  <si>
    <t>Valliyur</t>
  </si>
  <si>
    <t>TRTRSD16405</t>
  </si>
  <si>
    <t>TY65</t>
  </si>
  <si>
    <t>NB27</t>
  </si>
  <si>
    <t>TRNDANB2704</t>
  </si>
  <si>
    <t>Badvel TST</t>
  </si>
  <si>
    <t>Badvel</t>
  </si>
  <si>
    <t>TRTRSD16406</t>
  </si>
  <si>
    <t>TSW8</t>
  </si>
  <si>
    <t>Q2SK</t>
  </si>
  <si>
    <t>TEXPAQ2SK01</t>
  </si>
  <si>
    <t>Gudur TST</t>
  </si>
  <si>
    <t>Gudur</t>
  </si>
  <si>
    <t>TRTRSZFO16407</t>
  </si>
  <si>
    <t>TW38</t>
  </si>
  <si>
    <t>NNU5</t>
  </si>
  <si>
    <t>TRNDVNNU502</t>
  </si>
  <si>
    <t>Thalayolaparambu TST</t>
  </si>
  <si>
    <t>Thalayolaparambu</t>
  </si>
  <si>
    <t>TRTRSD16408</t>
  </si>
  <si>
    <t>TKU1</t>
  </si>
  <si>
    <t>QDJ0</t>
  </si>
  <si>
    <t>TEXPAQDJ001</t>
  </si>
  <si>
    <t>Kuppam TST</t>
  </si>
  <si>
    <t>Kuppam</t>
  </si>
  <si>
    <t>TRTRAK16409</t>
  </si>
  <si>
    <t>TX8Q</t>
  </si>
  <si>
    <t>Q2WB</t>
  </si>
  <si>
    <t>TWIWKQ2WB03</t>
  </si>
  <si>
    <t>Nagarbhavi TW Bangalore</t>
  </si>
  <si>
    <t>Nagarbhavi</t>
  </si>
  <si>
    <t>TRTRBK16410</t>
  </si>
  <si>
    <t>TFV1</t>
  </si>
  <si>
    <t>QY09</t>
  </si>
  <si>
    <t>TFITEQYO901</t>
  </si>
  <si>
    <t>Shahdol K Square Bhudhar Road</t>
  </si>
  <si>
    <t>Shahdol</t>
  </si>
  <si>
    <t>TRTRSZFO16411</t>
  </si>
  <si>
    <t>TFM9</t>
  </si>
  <si>
    <t>QYW6</t>
  </si>
  <si>
    <t>TEXPTQYW601</t>
  </si>
  <si>
    <t>Tenkasi TST</t>
  </si>
  <si>
    <t>Tenkasi</t>
  </si>
  <si>
    <t>TRTRSZFO16412</t>
  </si>
  <si>
    <t>TP81</t>
  </si>
  <si>
    <t>ND74</t>
  </si>
  <si>
    <t>TEXPTND7401</t>
  </si>
  <si>
    <t>Tirupathur TST</t>
  </si>
  <si>
    <t>Tirupathur</t>
  </si>
  <si>
    <t>TRTRSD16413</t>
  </si>
  <si>
    <t>NP09</t>
  </si>
  <si>
    <t>TRNDONP0902</t>
  </si>
  <si>
    <t>Jharsguda SarbahalRd</t>
  </si>
  <si>
    <t>Jharsuguda</t>
  </si>
  <si>
    <t>TRTRAK16414</t>
  </si>
  <si>
    <t>TSP0</t>
  </si>
  <si>
    <t>Q2PF</t>
  </si>
  <si>
    <t>TFITTQ2PF02</t>
  </si>
  <si>
    <t>Karaikudi TVS Showroom Green Road</t>
  </si>
  <si>
    <t>Karaikudi</t>
  </si>
  <si>
    <t>TRTRSZFO16415</t>
  </si>
  <si>
    <t>TQ24</t>
  </si>
  <si>
    <t>ND97</t>
  </si>
  <si>
    <t>TRNDTND9703</t>
  </si>
  <si>
    <t>Udumalaipettai TST</t>
  </si>
  <si>
    <t>TRTRSZFO16416</t>
  </si>
  <si>
    <t>TP63</t>
  </si>
  <si>
    <t>ND60</t>
  </si>
  <si>
    <t>TEXPTND6001</t>
  </si>
  <si>
    <t>Arani TST</t>
  </si>
  <si>
    <t>Arani</t>
  </si>
  <si>
    <t>TRTRSD16417</t>
  </si>
  <si>
    <t>TZ93</t>
  </si>
  <si>
    <t>NAH8</t>
  </si>
  <si>
    <t>TRNDONAH801</t>
  </si>
  <si>
    <t>Subrnpur Bolangir Rd</t>
  </si>
  <si>
    <t>Subarnapur</t>
  </si>
  <si>
    <t>TRTRSD16418</t>
  </si>
  <si>
    <t>TS04</t>
  </si>
  <si>
    <t>QUS3</t>
  </si>
  <si>
    <t>TEXPAQUS301</t>
  </si>
  <si>
    <t>Vinukonda TST</t>
  </si>
  <si>
    <t>Vinukonda</t>
  </si>
  <si>
    <t>TRTRSZFO16419</t>
  </si>
  <si>
    <t>TXV5</t>
  </si>
  <si>
    <t>Q9J4</t>
  </si>
  <si>
    <t>TEXPTQ9J402</t>
  </si>
  <si>
    <t>Harur TST Thiru Vi Ka Nagar Bus Stop</t>
  </si>
  <si>
    <t>FY 26-27</t>
  </si>
  <si>
    <t>Sanjoy Das</t>
  </si>
  <si>
    <t>DARKTQHIM00</t>
  </si>
  <si>
    <t>Launched</t>
  </si>
  <si>
    <t>Mukesh Mukul</t>
  </si>
  <si>
    <t>RRJ-KOTA-JCO-S-0001</t>
  </si>
  <si>
    <t>Q2PA</t>
  </si>
  <si>
    <t>Anand  Prakash</t>
  </si>
  <si>
    <t>SBZ to Azorte Alpha One Ahmedabad</t>
  </si>
  <si>
    <t>Kumaran</t>
  </si>
  <si>
    <t>DH-DARK-451-DL-2763</t>
  </si>
  <si>
    <t>MIDHAK16420</t>
  </si>
  <si>
    <t>EA Office Space - 5th Floor - Netmeds Office, Chennai</t>
  </si>
  <si>
    <t>SEVEBK16421</t>
  </si>
  <si>
    <t>Kiosk Pune Metro Wipro Station</t>
  </si>
  <si>
    <t>SDR In Progress</t>
  </si>
  <si>
    <t>SEVEBK16422</t>
  </si>
  <si>
    <t>Kiosk Pune Metro Infosys Station</t>
  </si>
  <si>
    <t>SEVEBK16423</t>
  </si>
  <si>
    <t>Kiosk Pune Metro Pall India Station</t>
  </si>
  <si>
    <t>SEVEBK16424</t>
  </si>
  <si>
    <t>Kiosk Pune Metro Wakad Chowk</t>
  </si>
  <si>
    <t>SEVEBK16425</t>
  </si>
  <si>
    <t>Kiosk Pune Metro- Agriculture Station</t>
  </si>
  <si>
    <t>SEVEBK16426</t>
  </si>
  <si>
    <t>Bhumi World, Bhiwandi Bypass</t>
  </si>
  <si>
    <t>SEVEBK16427</t>
  </si>
  <si>
    <t>Snooze House, Amantran, Dombivli</t>
  </si>
  <si>
    <t>SEVEBK16428</t>
  </si>
  <si>
    <t>Gabi Business Park, Bhivandi Bypass</t>
  </si>
  <si>
    <t>DIGSRT16429</t>
  </si>
  <si>
    <t>CDITUQHNV00</t>
  </si>
  <si>
    <t>Shashi Kant Sharma</t>
  </si>
  <si>
    <t>Bansuri Square , Fatehabad Road, Agra</t>
  </si>
  <si>
    <t>DIGSSZ FO16430</t>
  </si>
  <si>
    <t>CDITTQHNW00</t>
  </si>
  <si>
    <t>Ranjit E PMC</t>
  </si>
  <si>
    <t>Sarvanampatti, Coimbatore TN</t>
  </si>
  <si>
    <t>RESQBK16431</t>
  </si>
  <si>
    <t>RESQMQHJN00</t>
  </si>
  <si>
    <t>RESQ</t>
  </si>
  <si>
    <t>Lower Ground Floor, Trends, Hill Road, Bandra.</t>
  </si>
  <si>
    <t>Bandra</t>
  </si>
  <si>
    <t>JICEBK16432</t>
  </si>
  <si>
    <t>RMU-IA53-JCO-M-JC08</t>
  </si>
  <si>
    <t>Andheri</t>
  </si>
  <si>
    <t>CEDHKC16433</t>
  </si>
  <si>
    <t>DH-CDIT-452-MH-TIY8</t>
  </si>
  <si>
    <t>93 Avenue, Pune</t>
  </si>
  <si>
    <t>CEDHAK16434</t>
  </si>
  <si>
    <t>DH-BISMI-452-KE-T6HD</t>
  </si>
  <si>
    <t>Dijeesh PD</t>
  </si>
  <si>
    <t>Kathrikadavu</t>
  </si>
  <si>
    <t>SMPTKC16435</t>
  </si>
  <si>
    <t>Airforce Station , Bhuj</t>
  </si>
  <si>
    <t>GRREBK16436</t>
  </si>
  <si>
    <t>Bilaspur, CG</t>
  </si>
  <si>
    <t>SMRTRT16437</t>
  </si>
  <si>
    <t>Gaddopur  Phaphamau</t>
  </si>
  <si>
    <t>PRAYAGRAJ</t>
  </si>
  <si>
    <t>30,713 </t>
  </si>
  <si>
    <t>SBZ to Azorte Elante Mall</t>
  </si>
  <si>
    <t>TCG4</t>
  </si>
  <si>
    <t>NAN7</t>
  </si>
  <si>
    <t>TRNDKNAN704</t>
  </si>
  <si>
    <t>Karwar MM Rd</t>
  </si>
  <si>
    <t>Karwar</t>
  </si>
  <si>
    <t>TWPR</t>
  </si>
  <si>
    <t>Q6F9</t>
  </si>
  <si>
    <t>TFITKQ6F902</t>
  </si>
  <si>
    <t>Bagalkot Kalidasa Circle</t>
  </si>
  <si>
    <t>Bagalkot</t>
  </si>
  <si>
    <t>T820</t>
  </si>
  <si>
    <t>NGO2</t>
  </si>
  <si>
    <t>TRNDKNGO202</t>
  </si>
  <si>
    <t>Tumkur Sira Gate</t>
  </si>
  <si>
    <t>TPW9</t>
  </si>
  <si>
    <t>Q0TG</t>
  </si>
  <si>
    <t>TEXPKQ0TG02</t>
  </si>
  <si>
    <t>Sarjapura TST</t>
  </si>
  <si>
    <t>Sarjapura</t>
  </si>
  <si>
    <t>TQ48</t>
  </si>
  <si>
    <t>NE12</t>
  </si>
  <si>
    <t>TRNDKNE1202</t>
  </si>
  <si>
    <t>Sindhanur TST</t>
  </si>
  <si>
    <t>Sindhanur</t>
  </si>
  <si>
    <t>TM30</t>
  </si>
  <si>
    <t>NC12</t>
  </si>
  <si>
    <t>TRNDVNC1202</t>
  </si>
  <si>
    <t>Kozhikode Ace Atria</t>
  </si>
  <si>
    <t>T88O</t>
  </si>
  <si>
    <t>QOTV</t>
  </si>
  <si>
    <t>TFITKQOTV02</t>
  </si>
  <si>
    <t>Robertsonpete Soorajmull circle</t>
  </si>
  <si>
    <t>Robertsonpete</t>
  </si>
  <si>
    <t>TS06</t>
  </si>
  <si>
    <t>QUS5</t>
  </si>
  <si>
    <t>TRNDKQUS502</t>
  </si>
  <si>
    <t>SIRSI TST</t>
  </si>
  <si>
    <t>Sirsi</t>
  </si>
  <si>
    <t>TI68</t>
  </si>
  <si>
    <t>NWF1</t>
  </si>
  <si>
    <t>TRNDTNWF102</t>
  </si>
  <si>
    <t>Hosur Sipcot Housing</t>
  </si>
  <si>
    <t>TKH3</t>
  </si>
  <si>
    <t>QAV5</t>
  </si>
  <si>
    <t>TFITKQAV502</t>
  </si>
  <si>
    <t>Kolar MG Road</t>
  </si>
  <si>
    <t>T782</t>
  </si>
  <si>
    <t>NGN2</t>
  </si>
  <si>
    <t>TRNDTNGN203</t>
  </si>
  <si>
    <t>Tirupur Avinashi Rd</t>
  </si>
  <si>
    <t>TWPW</t>
  </si>
  <si>
    <t>Q6G5</t>
  </si>
  <si>
    <t>TFITKQ6G502</t>
  </si>
  <si>
    <t>Bhadravati Trends Bhadravati</t>
  </si>
  <si>
    <t>TL37</t>
  </si>
  <si>
    <t>NHG6</t>
  </si>
  <si>
    <t>TRNDKNHG604</t>
  </si>
  <si>
    <t>Jamakhandi TST</t>
  </si>
  <si>
    <t>Jamakhandi</t>
  </si>
  <si>
    <t>TY58</t>
  </si>
  <si>
    <t>NB22</t>
  </si>
  <si>
    <t>TRNDTNB2201</t>
  </si>
  <si>
    <t>Kambam TST</t>
  </si>
  <si>
    <t>Kambam</t>
  </si>
  <si>
    <t>TJL7</t>
  </si>
  <si>
    <t>QWK1</t>
  </si>
  <si>
    <t>TEXPKQWK101</t>
  </si>
  <si>
    <t>Anekal TST</t>
  </si>
  <si>
    <t>Anekal</t>
  </si>
  <si>
    <t>TDO8</t>
  </si>
  <si>
    <t>NE96</t>
  </si>
  <si>
    <t>TEXPKNE9602</t>
  </si>
  <si>
    <t>Lingasugur TST</t>
  </si>
  <si>
    <t>Lingasugur</t>
  </si>
  <si>
    <t>TX1M</t>
  </si>
  <si>
    <t>QG2Q</t>
  </si>
  <si>
    <t>TFITVQG2Q01</t>
  </si>
  <si>
    <t>Chalappuram Hindustan Prakashan Trust</t>
  </si>
  <si>
    <t>Chalappuram</t>
  </si>
  <si>
    <t>TX8A</t>
  </si>
  <si>
    <t>QCBK</t>
  </si>
  <si>
    <t>TEXPVQCBK02</t>
  </si>
  <si>
    <t>Perambra TST Hill Pearl Calicut Main Rd</t>
  </si>
  <si>
    <t>Perambra</t>
  </si>
  <si>
    <t>TEU4</t>
  </si>
  <si>
    <t>QZP8</t>
  </si>
  <si>
    <t>TEXPVQZP803</t>
  </si>
  <si>
    <t>Mukkam TST</t>
  </si>
  <si>
    <t>Mukkam</t>
  </si>
  <si>
    <t>TV95</t>
  </si>
  <si>
    <t>NNH7</t>
  </si>
  <si>
    <t>TRNDKNNH702</t>
  </si>
  <si>
    <t>Gangavathi TST</t>
  </si>
  <si>
    <t>Gangavathi</t>
  </si>
  <si>
    <t>TU86</t>
  </si>
  <si>
    <t>NKV3</t>
  </si>
  <si>
    <t>TRNDKNKV303</t>
  </si>
  <si>
    <t>Channarayapatna TST</t>
  </si>
  <si>
    <t>TX44</t>
  </si>
  <si>
    <t>NYF2</t>
  </si>
  <si>
    <t>TRNDKNYF202</t>
  </si>
  <si>
    <t>Moodubidiri, MUDBIDRI,  Mangalore TST</t>
  </si>
  <si>
    <t>TWTL</t>
  </si>
  <si>
    <t>Q6Q9</t>
  </si>
  <si>
    <t>TEXPKQ6Q902</t>
  </si>
  <si>
    <t>Pavagada TST</t>
  </si>
  <si>
    <t>Pavagada</t>
  </si>
  <si>
    <t>TWSG</t>
  </si>
  <si>
    <t>Q6N4</t>
  </si>
  <si>
    <t>TWIWVQ6N401</t>
  </si>
  <si>
    <t>Kozhikode TW Gokulam Mall</t>
  </si>
  <si>
    <t>TWRV</t>
  </si>
  <si>
    <t>Q6M3</t>
  </si>
  <si>
    <t>TMANKQ6M302</t>
  </si>
  <si>
    <t>Bangalore TM Akshaynagar Arekere</t>
  </si>
  <si>
    <t>TTF4</t>
  </si>
  <si>
    <t>Q2VQ</t>
  </si>
  <si>
    <t>TWIWKQ2VQ02</t>
  </si>
  <si>
    <t xml:space="preserve">Bangalore TW BEML Layout RR Nagar </t>
  </si>
  <si>
    <t>TWQO</t>
  </si>
  <si>
    <t>Q6I5</t>
  </si>
  <si>
    <t>TFITKQ6I504</t>
  </si>
  <si>
    <t>Manipal Udupi Trends</t>
  </si>
  <si>
    <t>Manipal-Udupi</t>
  </si>
  <si>
    <t>NF94</t>
  </si>
  <si>
    <t>TRNDKNF9401</t>
  </si>
  <si>
    <t>Bellary Teja Complex</t>
  </si>
  <si>
    <t>TFM7</t>
  </si>
  <si>
    <t>QYW4</t>
  </si>
  <si>
    <t>TEXPKQYW401</t>
  </si>
  <si>
    <t>Kushalnagar TST</t>
  </si>
  <si>
    <t>Kushalnagar</t>
  </si>
  <si>
    <t>TCV3</t>
  </si>
  <si>
    <t>NQE6</t>
  </si>
  <si>
    <t>TFITKNQE602</t>
  </si>
  <si>
    <t>Yadagir Chittapur Rd</t>
  </si>
  <si>
    <t>Yadagir</t>
  </si>
  <si>
    <t>TER5</t>
  </si>
  <si>
    <t>QZZ6</t>
  </si>
  <si>
    <t>TWIWKQZZ602</t>
  </si>
  <si>
    <t>Bangalore TW JP Nagr</t>
  </si>
  <si>
    <t>DS-DL-00340</t>
  </si>
  <si>
    <t>TBPE</t>
  </si>
  <si>
    <t>QHPK</t>
  </si>
  <si>
    <t>DARKDQHPK00</t>
  </si>
  <si>
    <t xml:space="preserve">Rohini Sector 31 </t>
  </si>
  <si>
    <t>DS-DL-00335</t>
  </si>
  <si>
    <t>TBN5</t>
  </si>
  <si>
    <t>QHON</t>
  </si>
  <si>
    <t>DARKDQHON00</t>
  </si>
  <si>
    <t>Dilshad colony, Seemapuri Delhi</t>
  </si>
  <si>
    <t>AZCORT16438</t>
  </si>
  <si>
    <t>TRTRAK16439</t>
  </si>
  <si>
    <t>TRTRSZ FO16440</t>
  </si>
  <si>
    <t>TRTRSZ FO16441</t>
  </si>
  <si>
    <t>TRTRSZ FO16442</t>
  </si>
  <si>
    <t>TRTRSZ FO16443</t>
  </si>
  <si>
    <t>TRTRSZ FO16444</t>
  </si>
  <si>
    <t>TRTRSZ FO16445</t>
  </si>
  <si>
    <t>TRTRSZ FO16446</t>
  </si>
  <si>
    <t>TRTRAK16447</t>
  </si>
  <si>
    <t>TRTRAK16448</t>
  </si>
  <si>
    <t>TRTRAK16449</t>
  </si>
  <si>
    <t>TRTRSZ FO16450</t>
  </si>
  <si>
    <t>TRTRSZ FO16451</t>
  </si>
  <si>
    <t>TRTRSZ FO16452</t>
  </si>
  <si>
    <t>TRTRSZ FO16453</t>
  </si>
  <si>
    <t>TRTRSZ FO16454</t>
  </si>
  <si>
    <t>TRTRSZ FO16455</t>
  </si>
  <si>
    <t>TRTRSZ FO16456</t>
  </si>
  <si>
    <t>TRTRSZ FO16457</t>
  </si>
  <si>
    <t>TRTRSZ FO16458</t>
  </si>
  <si>
    <t>TRTRSZ FO16459</t>
  </si>
  <si>
    <t>TRTRAK16460</t>
  </si>
  <si>
    <t>TRTRSZ FO16461</t>
  </si>
  <si>
    <t>TRTRSZ FO16462</t>
  </si>
  <si>
    <t>TRTRSZ FO16463</t>
  </si>
  <si>
    <t>TRTRAK16464</t>
  </si>
  <si>
    <t>TRTRSZ FO16465</t>
  </si>
  <si>
    <t>TRTRSZ FO16466</t>
  </si>
  <si>
    <t>TRTRSZ FO16467</t>
  </si>
  <si>
    <t>TRTRSZ FO16468</t>
  </si>
  <si>
    <t>TRTRAK16469</t>
  </si>
  <si>
    <t>GRDSKC16470</t>
  </si>
  <si>
    <t>GRDSKC16471</t>
  </si>
  <si>
    <t xml:space="preserve">AOP 2026-27
OVERALL STATUS </t>
  </si>
  <si>
    <t>EPC (PAN INDIA) ROLLOUT STATUS AT A GLANCE - FY 2026-27</t>
  </si>
  <si>
    <t>MJS to DMS Refit</t>
  </si>
  <si>
    <t>Grocery - Refit (Partial)</t>
  </si>
  <si>
    <t xml:space="preserve">Dark Store to Smart point Conversion </t>
  </si>
  <si>
    <t>Signature to Go Fresh Conversion</t>
  </si>
  <si>
    <t>WIP FY 2026-27</t>
  </si>
  <si>
    <t>EPC Ready 
Current FY 2026-27</t>
  </si>
  <si>
    <t>Muddasir</t>
  </si>
  <si>
    <t>Vendor finalization - In Process</t>
  </si>
  <si>
    <t>WIP - On Hold</t>
  </si>
  <si>
    <t>TBGC</t>
  </si>
  <si>
    <t>QHIM</t>
  </si>
  <si>
    <t xml:space="preserve">TBG5 </t>
  </si>
  <si>
    <t>Karthikeyan C PMC</t>
  </si>
  <si>
    <t>Sreekanth B</t>
  </si>
  <si>
    <t>QHLS</t>
  </si>
  <si>
    <t>TRFFGQHLS00</t>
  </si>
  <si>
    <t>TBPS</t>
  </si>
  <si>
    <t>QHPX</t>
  </si>
  <si>
    <t>CDITMQHPX00</t>
  </si>
  <si>
    <t>NCT3</t>
  </si>
  <si>
    <t>NOA - In Process</t>
  </si>
  <si>
    <t>TBLJ</t>
  </si>
  <si>
    <t>QHMW</t>
  </si>
  <si>
    <t>CDITKQHMW00</t>
  </si>
  <si>
    <t>Manikandan PMC</t>
  </si>
  <si>
    <t>TBGY</t>
  </si>
  <si>
    <t>Muhammed Afzal PMC</t>
  </si>
  <si>
    <t>QHKV</t>
  </si>
  <si>
    <t>TAZOGQHKV00</t>
  </si>
  <si>
    <t>TBFC</t>
  </si>
  <si>
    <t>QHHJ</t>
  </si>
  <si>
    <t>DARKVQHHJ00</t>
  </si>
  <si>
    <t>TBIT</t>
  </si>
  <si>
    <t>TBI9</t>
  </si>
  <si>
    <t>QA4T</t>
  </si>
  <si>
    <t>Q6T1</t>
  </si>
  <si>
    <t>QYF5</t>
  </si>
  <si>
    <t>DH-SIGN-451-OR-3032</t>
  </si>
  <si>
    <t>TBMR</t>
  </si>
  <si>
    <t>QHNV</t>
  </si>
  <si>
    <t>TBMS</t>
  </si>
  <si>
    <t>QHNW</t>
  </si>
  <si>
    <t>TBHG</t>
  </si>
  <si>
    <t>QHJN</t>
  </si>
  <si>
    <t>JC08</t>
  </si>
  <si>
    <t>TIY8</t>
  </si>
  <si>
    <t>T6HD</t>
  </si>
  <si>
    <t>TBMG</t>
  </si>
  <si>
    <t>QHNM</t>
  </si>
  <si>
    <t>TAZO2QHNM00</t>
  </si>
  <si>
    <t>TBO4</t>
  </si>
  <si>
    <t>QHPI</t>
  </si>
  <si>
    <t>CDITGQHPI00</t>
  </si>
  <si>
    <t>CDIT CAROLINA MALL NAVSARI GJ</t>
  </si>
  <si>
    <t>CDITKQV5K00</t>
  </si>
  <si>
    <t>Mohammad Saddam Khan PMC</t>
  </si>
  <si>
    <t>Kaikamba Bantwal</t>
  </si>
  <si>
    <t>Bantwal</t>
  </si>
  <si>
    <t>Palladium Mall, Phoenix Market City, Velachery</t>
  </si>
  <si>
    <t>Hi LiTE Boulevard</t>
  </si>
  <si>
    <t>Omega Mall</t>
  </si>
  <si>
    <t>GRPRRT16475</t>
  </si>
  <si>
    <t>TEU0</t>
  </si>
  <si>
    <t>QZP4</t>
  </si>
  <si>
    <t>SMRT9QZP402</t>
  </si>
  <si>
    <t xml:space="preserve">SMT PB Kapurthala Walia Palace </t>
  </si>
  <si>
    <t>GRPRRT16476</t>
  </si>
  <si>
    <t>TY87</t>
  </si>
  <si>
    <t>NB47</t>
  </si>
  <si>
    <t>SMRTRNB4703</t>
  </si>
  <si>
    <t xml:space="preserve">SMT RJ Churu Shyam Cinema </t>
  </si>
  <si>
    <t>Churu</t>
  </si>
  <si>
    <t>GRPRRT16477</t>
  </si>
  <si>
    <t>TNC6</t>
  </si>
  <si>
    <t>Q05Y</t>
  </si>
  <si>
    <t>SMRT9Q05Y03</t>
  </si>
  <si>
    <t>SMT MKT PB Jalandhar Puda Multiplex</t>
  </si>
  <si>
    <t>Jalandhar Puda</t>
  </si>
  <si>
    <t>SMRT5Q05T05</t>
  </si>
  <si>
    <t xml:space="preserve">SMT MKT UK Ddn GMS Road </t>
  </si>
  <si>
    <t>SMPTRQ06U06</t>
  </si>
  <si>
    <t xml:space="preserve">SP RJ Jaipur Avni Plaza </t>
  </si>
  <si>
    <t>SMPTRNJ8804</t>
  </si>
  <si>
    <t xml:space="preserve">SP RJ Jodhpur Mandore Road </t>
  </si>
  <si>
    <t>SMRTGQ05G06</t>
  </si>
  <si>
    <t xml:space="preserve">SMT MKT GJ Ahmd Advance Mills </t>
  </si>
  <si>
    <t>SMRTGQ06H05</t>
  </si>
  <si>
    <t xml:space="preserve">SMT MKT GJ Surat Vesu </t>
  </si>
  <si>
    <t>SMRTGQ06D04</t>
  </si>
  <si>
    <t xml:space="preserve">SMT MKT GJ Rajkot Nana Mava </t>
  </si>
  <si>
    <t>SMRTEQZW503</t>
  </si>
  <si>
    <t xml:space="preserve">SMT MP Satna Modi Tower </t>
  </si>
  <si>
    <t>Satna</t>
  </si>
  <si>
    <t>SMPTEQ10S06</t>
  </si>
  <si>
    <t xml:space="preserve">SP MP Jabalpur S R Mall </t>
  </si>
  <si>
    <t>SMPTEQ29L05</t>
  </si>
  <si>
    <t xml:space="preserve">SP MP Bhopal Signature City </t>
  </si>
  <si>
    <t>SMRTCQAD503</t>
  </si>
  <si>
    <t xml:space="preserve">SMT CG Ambikapur Chandgiram Plaza </t>
  </si>
  <si>
    <t>Ambikapur</t>
  </si>
  <si>
    <t>SMRTMQUK105</t>
  </si>
  <si>
    <t xml:space="preserve">SMT MUM Thane Raj Icon Palghar </t>
  </si>
  <si>
    <t>Palghar</t>
  </si>
  <si>
    <t>SMPTGNI9603</t>
  </si>
  <si>
    <t xml:space="preserve">SP GJ Ahmd Shahibaugh </t>
  </si>
  <si>
    <t>SMPTGNI5305</t>
  </si>
  <si>
    <t xml:space="preserve">SP GJ Ahmd Maninagar Adani </t>
  </si>
  <si>
    <t>SMPTENI9203</t>
  </si>
  <si>
    <t xml:space="preserve">SP MP Ujjain Kanthal </t>
  </si>
  <si>
    <t>Ujjain</t>
  </si>
  <si>
    <t>DH-TRND-419-CG-8024</t>
  </si>
  <si>
    <t>8024 City Center Mall CG Trends</t>
  </si>
  <si>
    <t>T536</t>
  </si>
  <si>
    <t>NUV3</t>
  </si>
  <si>
    <t>TRNDKNUV303</t>
  </si>
  <si>
    <t>Davangere AVK Rd</t>
  </si>
  <si>
    <t>Davangere</t>
  </si>
  <si>
    <t>TX6P</t>
  </si>
  <si>
    <t>QA3W</t>
  </si>
  <si>
    <t>TEXPVQA3W03</t>
  </si>
  <si>
    <t>TRIO Mall TST Taliparamba</t>
  </si>
  <si>
    <t>Taliparamba</t>
  </si>
  <si>
    <t>TN08</t>
  </si>
  <si>
    <t>NC40</t>
  </si>
  <si>
    <t>TRNDVNC4004</t>
  </si>
  <si>
    <t>Talasery Harbour Mal</t>
  </si>
  <si>
    <t>Thalassery</t>
  </si>
  <si>
    <t>TWWT</t>
  </si>
  <si>
    <t>Q6Z6</t>
  </si>
  <si>
    <t>TEXPVQ6Z602</t>
  </si>
  <si>
    <t>Kayamkulam TST R Mall K P Road</t>
  </si>
  <si>
    <t>Kayamkulam</t>
  </si>
  <si>
    <t>R215</t>
  </si>
  <si>
    <t>NGA6</t>
  </si>
  <si>
    <t>TRNDKNGA601</t>
  </si>
  <si>
    <t>Udupi City Centre</t>
  </si>
  <si>
    <t>Udupi</t>
  </si>
  <si>
    <t>T826</t>
  </si>
  <si>
    <t>NGO7</t>
  </si>
  <si>
    <t>TRNDVNGO700</t>
  </si>
  <si>
    <t>Pathanamt Kunithotat</t>
  </si>
  <si>
    <t>TJZ1</t>
  </si>
  <si>
    <t>QAG9</t>
  </si>
  <si>
    <t>TEXPKQAG902</t>
  </si>
  <si>
    <t>Chandapura TST</t>
  </si>
  <si>
    <t>Chandapura</t>
  </si>
  <si>
    <t>T86A</t>
  </si>
  <si>
    <t>QOQS</t>
  </si>
  <si>
    <t>TFITVQOQS01</t>
  </si>
  <si>
    <t>Kannur Secura Mall</t>
  </si>
  <si>
    <t>Kannur</t>
  </si>
  <si>
    <t>FR2S</t>
  </si>
  <si>
    <t>QEXM</t>
  </si>
  <si>
    <t>TRNFVQEXM01</t>
  </si>
  <si>
    <t>Kollam TV FBB Kollam</t>
  </si>
  <si>
    <t>TCQ8</t>
  </si>
  <si>
    <t>NQA7</t>
  </si>
  <si>
    <t>TRNDVNQA701</t>
  </si>
  <si>
    <t>Thiruvalla Edmanikal</t>
  </si>
  <si>
    <t>Thiruvalla</t>
  </si>
  <si>
    <t>T501</t>
  </si>
  <si>
    <t>NGB3</t>
  </si>
  <si>
    <t>TRNDKNGB302</t>
  </si>
  <si>
    <t>Shimoga City Centre</t>
  </si>
  <si>
    <t>TDZ1</t>
  </si>
  <si>
    <t>NY68</t>
  </si>
  <si>
    <t>TEXPVNY6803</t>
  </si>
  <si>
    <t>Ranni TST</t>
  </si>
  <si>
    <t>Ranni</t>
  </si>
  <si>
    <t>TCT2</t>
  </si>
  <si>
    <t>NQC6</t>
  </si>
  <si>
    <t>TRNDVNQC603</t>
  </si>
  <si>
    <t>HARIPAD TST</t>
  </si>
  <si>
    <t>Haripad</t>
  </si>
  <si>
    <t>TL16</t>
  </si>
  <si>
    <t>NWK5</t>
  </si>
  <si>
    <t>TRNDKNWK504</t>
  </si>
  <si>
    <t>Puttur Madikkeri Rd</t>
  </si>
  <si>
    <t>TBA0</t>
  </si>
  <si>
    <t>NAJ8</t>
  </si>
  <si>
    <t>TEXPKNAJ802</t>
  </si>
  <si>
    <t>Channapatna TST</t>
  </si>
  <si>
    <t>Channapatna</t>
  </si>
  <si>
    <t>TXXF</t>
  </si>
  <si>
    <t>Q9GF</t>
  </si>
  <si>
    <t>TEXPVQ9GF02</t>
  </si>
  <si>
    <t>Mannar TST Arikupuram Arcade</t>
  </si>
  <si>
    <t>Mannar</t>
  </si>
  <si>
    <t>TO38</t>
  </si>
  <si>
    <t>NC97</t>
  </si>
  <si>
    <t>TRNDKNC9703</t>
  </si>
  <si>
    <t>Karkala TST</t>
  </si>
  <si>
    <t>Karkala</t>
  </si>
  <si>
    <t>TIS3</t>
  </si>
  <si>
    <t>QXR3</t>
  </si>
  <si>
    <t>TEXPVQXR302</t>
  </si>
  <si>
    <t>Varkala TST</t>
  </si>
  <si>
    <t>Varkala</t>
  </si>
  <si>
    <t>TO83</t>
  </si>
  <si>
    <t>ND25</t>
  </si>
  <si>
    <t>TRNDVND2502</t>
  </si>
  <si>
    <t>Anchal TST</t>
  </si>
  <si>
    <t>Anchal</t>
  </si>
  <si>
    <t>TEZ0</t>
  </si>
  <si>
    <t>QZG4</t>
  </si>
  <si>
    <t>TEXPVQZG402</t>
  </si>
  <si>
    <t>Pazhayangadi TST</t>
  </si>
  <si>
    <t>Pazhayangadi</t>
  </si>
  <si>
    <t>DIGSBK16492</t>
  </si>
  <si>
    <t>DIGCSZ FO16493</t>
  </si>
  <si>
    <t>FLDHKC16494</t>
  </si>
  <si>
    <t>TRTRSZ FO16495</t>
  </si>
  <si>
    <t>TRTRSZ FO16496</t>
  </si>
  <si>
    <t>TRTRSZ FO16497</t>
  </si>
  <si>
    <t>TRTRSZ FO16498</t>
  </si>
  <si>
    <t>TRTRSZ FO16499</t>
  </si>
  <si>
    <t>TRTRSZ FO16500</t>
  </si>
  <si>
    <t>TRTRSZ FO16501</t>
  </si>
  <si>
    <t>TRTRSZ FO16502</t>
  </si>
  <si>
    <t>TRTRSZ FO16503</t>
  </si>
  <si>
    <t>TRTRSZ FO16504</t>
  </si>
  <si>
    <t>TRTRSZ FO16505</t>
  </si>
  <si>
    <t>TRTRSZ FO16506</t>
  </si>
  <si>
    <t>TRTRSZ FO16507</t>
  </si>
  <si>
    <t>TRTRSZ FO16508</t>
  </si>
  <si>
    <t>TRTRSZ FO16509</t>
  </si>
  <si>
    <t>TRTRSZ FO16510</t>
  </si>
  <si>
    <t>TRTRSZ FO16511</t>
  </si>
  <si>
    <t>TRTRSZ FO16512</t>
  </si>
  <si>
    <t>TRTRSZ FO16513</t>
  </si>
  <si>
    <t>TRTRSZ FO16514</t>
  </si>
  <si>
    <t>SAQN</t>
  </si>
  <si>
    <t>Raj Shende</t>
  </si>
  <si>
    <t>TK1R</t>
  </si>
  <si>
    <t>QY0Q</t>
  </si>
  <si>
    <t>TYOUUQY0Q00</t>
  </si>
  <si>
    <t>PMC Karan Vashith</t>
  </si>
  <si>
    <t>S4AN</t>
  </si>
  <si>
    <t>S4ND</t>
  </si>
  <si>
    <t>S0XE</t>
  </si>
  <si>
    <t>SAQZ</t>
  </si>
  <si>
    <t>Trends Transformation (Full)</t>
  </si>
  <si>
    <t>DCDCTQIAD00</t>
  </si>
  <si>
    <t>JULY 26 PLANNED</t>
  </si>
  <si>
    <t>TG6N</t>
  </si>
  <si>
    <t>QZXE</t>
  </si>
  <si>
    <t>SLPR</t>
  </si>
  <si>
    <t>FREC</t>
  </si>
  <si>
    <t>Q6W2</t>
  </si>
  <si>
    <t>TEXPMQ6W203</t>
  </si>
  <si>
    <t>Q6U8</t>
  </si>
  <si>
    <t>TEXPMQ6U802</t>
  </si>
  <si>
    <t>S0IX</t>
  </si>
  <si>
    <t>SLI1</t>
  </si>
  <si>
    <t>Maninder Kahlon</t>
  </si>
  <si>
    <t>Navas Navab</t>
  </si>
  <si>
    <t>Abhay Srivastava</t>
  </si>
  <si>
    <t>No EPC Work - F&amp;F</t>
  </si>
  <si>
    <t>7ICRMQIBY00</t>
  </si>
  <si>
    <t>Nishant Narsapur</t>
  </si>
  <si>
    <t>Rahul Atal/Mithilesh Kumar</t>
  </si>
  <si>
    <t>Grocery - SLP Works</t>
  </si>
  <si>
    <t>TCGL</t>
  </si>
  <si>
    <t>QIKR</t>
  </si>
  <si>
    <t>Vytilla</t>
  </si>
  <si>
    <t>Kaloor</t>
  </si>
  <si>
    <t>Kalamaserry</t>
  </si>
  <si>
    <t>Elamakkara</t>
  </si>
  <si>
    <t>DH-SMPT-451-MH-2193</t>
  </si>
  <si>
    <t>Anil Singh</t>
  </si>
  <si>
    <t>Rupankar Das</t>
  </si>
  <si>
    <t>SEVEBK16515</t>
  </si>
  <si>
    <t>Chaitanya ,Viman Nagar -Pune.</t>
  </si>
  <si>
    <t>SEVEBK16516</t>
  </si>
  <si>
    <t>Keppel Tensteps Kharadi Pune</t>
  </si>
  <si>
    <t>SEVEBK16517</t>
  </si>
  <si>
    <t>Godrej, Koregaon Park, Pune</t>
  </si>
  <si>
    <t>SEVEBK16518</t>
  </si>
  <si>
    <t>Mumbai Metro -Aqua Line - MIDC</t>
  </si>
  <si>
    <t>SEVEBK16519</t>
  </si>
  <si>
    <t>Mumbai Metro -Aqua Line  - BKC</t>
  </si>
  <si>
    <t>SEVEBK16520</t>
  </si>
  <si>
    <t>Mumbai Metro -Aqua Line - Dadar</t>
  </si>
  <si>
    <t>SEVEBK16521</t>
  </si>
  <si>
    <t>Mumbai Metro -Aqua Line  - Worli</t>
  </si>
  <si>
    <t>SEVEBK16522</t>
  </si>
  <si>
    <t>Mumbai Metro -Aqua Line  - CSMT</t>
  </si>
  <si>
    <t>SEVEBK16523</t>
  </si>
  <si>
    <t>Mumbai Metro -Line 2&amp;7  - Andheri W</t>
  </si>
  <si>
    <t>SEVEBK16524</t>
  </si>
  <si>
    <t>Mumbai Metro -Line 2&amp;7 - Gundavali</t>
  </si>
  <si>
    <t>SEVEBK16525</t>
  </si>
  <si>
    <t>Mumbai Metro -Line 2&amp;7  - Dahisar</t>
  </si>
  <si>
    <t>JIDGAK16526</t>
  </si>
  <si>
    <t>JMDKA000666</t>
  </si>
  <si>
    <t>Sri Electronics</t>
  </si>
  <si>
    <t>Nanjangud</t>
  </si>
  <si>
    <t>URBSSD16527</t>
  </si>
  <si>
    <t>Centro, Patna</t>
  </si>
  <si>
    <t>URBSBK16528</t>
  </si>
  <si>
    <t>Centro, Thakur Mall Dahisar</t>
  </si>
  <si>
    <t>DMSBK16529</t>
  </si>
  <si>
    <t>NCK7</t>
  </si>
  <si>
    <t>MDXPMNCK701</t>
  </si>
  <si>
    <t>Deolali Plaza , Nashik, MH</t>
  </si>
  <si>
    <t>DIGSSD16530</t>
  </si>
  <si>
    <t>TBVA</t>
  </si>
  <si>
    <t>QHXO</t>
  </si>
  <si>
    <t>CDITQQHXO00</t>
  </si>
  <si>
    <t>Deoghar</t>
  </si>
  <si>
    <t>JESABK16531</t>
  </si>
  <si>
    <t>JEWEMQIHV00</t>
  </si>
  <si>
    <t>R City Mall Jewels</t>
  </si>
  <si>
    <t>DIRFRT16532</t>
  </si>
  <si>
    <t>CDITDNEG203</t>
  </si>
  <si>
    <t>Tata Motors Najafgarh</t>
  </si>
  <si>
    <t>DMSBK16533</t>
  </si>
  <si>
    <t>MDXPMNBH102</t>
  </si>
  <si>
    <t>Nashik College Road</t>
  </si>
  <si>
    <t>DMSBK16534</t>
  </si>
  <si>
    <t>MDXPMNBO501</t>
  </si>
  <si>
    <t>Nashik Kajal Aparment</t>
  </si>
  <si>
    <t>DIRFBK16535</t>
  </si>
  <si>
    <t>Star zone Nashik</t>
  </si>
  <si>
    <t>DIRFBK16536</t>
  </si>
  <si>
    <t>PMC Vimanagar</t>
  </si>
  <si>
    <t>GRDSSD16537</t>
  </si>
  <si>
    <t>GRDSSD16538</t>
  </si>
  <si>
    <t>GRDSSD16539</t>
  </si>
  <si>
    <t>New Daltonganj</t>
  </si>
  <si>
    <t>CFVRSZ FO16540</t>
  </si>
  <si>
    <t>FRSPSZ FO16541</t>
  </si>
  <si>
    <t>SGFPSD16542</t>
  </si>
  <si>
    <t>GRPRRT16543</t>
  </si>
  <si>
    <t>GRPRRT16544</t>
  </si>
  <si>
    <t>U052</t>
  </si>
  <si>
    <t>Q06U</t>
  </si>
  <si>
    <t>GRPRRT16545</t>
  </si>
  <si>
    <t>GRPRBK16546</t>
  </si>
  <si>
    <t>TNA8</t>
  </si>
  <si>
    <t>Q05G</t>
  </si>
  <si>
    <t>Tushar Nagar</t>
  </si>
  <si>
    <t>GRPRBK16547</t>
  </si>
  <si>
    <t>TND5</t>
  </si>
  <si>
    <t>Q06H</t>
  </si>
  <si>
    <t>Ashvin Prajapati</t>
  </si>
  <si>
    <t>GRPRBK16548</t>
  </si>
  <si>
    <t>TND1</t>
  </si>
  <si>
    <t>Q06D</t>
  </si>
  <si>
    <t>Nilesh N Shah</t>
  </si>
  <si>
    <t>GRPRBK16549</t>
  </si>
  <si>
    <t>GRPRBK16550</t>
  </si>
  <si>
    <t>GRPRBK16551</t>
  </si>
  <si>
    <t>U331</t>
  </si>
  <si>
    <t>Q29L</t>
  </si>
  <si>
    <t>Jagdish Dugaya</t>
  </si>
  <si>
    <t>GRPRBK16552</t>
  </si>
  <si>
    <t>TJX1</t>
  </si>
  <si>
    <t>QAD5</t>
  </si>
  <si>
    <t>Mukesh Verma</t>
  </si>
  <si>
    <t>GRPRBK16553</t>
  </si>
  <si>
    <t>TEL4</t>
  </si>
  <si>
    <t>QUK1</t>
  </si>
  <si>
    <t>GRPRBK16554</t>
  </si>
  <si>
    <t>GRPRBK16555</t>
  </si>
  <si>
    <t>GRPRBK16556</t>
  </si>
  <si>
    <t>GRREBK16557</t>
  </si>
  <si>
    <t>TF14</t>
  </si>
  <si>
    <t>NHB3</t>
  </si>
  <si>
    <t>SMRTMNHB303</t>
  </si>
  <si>
    <t>Hitesh Mahtre</t>
  </si>
  <si>
    <t>Centrepoint Mall Panvel</t>
  </si>
  <si>
    <t>GRREBK16558</t>
  </si>
  <si>
    <t>CCM Mall</t>
  </si>
  <si>
    <t>SMRTSD16559</t>
  </si>
  <si>
    <t>D&amp;G Mall</t>
  </si>
  <si>
    <t>Bhagalpur</t>
  </si>
  <si>
    <t>TRTFSD16560</t>
  </si>
  <si>
    <t>NCR8</t>
  </si>
  <si>
    <t>TRNDBNCR802</t>
  </si>
  <si>
    <t>Roshan Kumar</t>
  </si>
  <si>
    <t>MuzafarpurUB Tower</t>
  </si>
  <si>
    <t>TRTFSD16561</t>
  </si>
  <si>
    <t>NCZ4</t>
  </si>
  <si>
    <t>TRNDONCZ403</t>
  </si>
  <si>
    <t>Kamlesh Viswakarma</t>
  </si>
  <si>
    <t>Cuttack Dolamundi Sq</t>
  </si>
  <si>
    <t>TRTFSZ FO16562</t>
  </si>
  <si>
    <t>TRNDVNO9201</t>
  </si>
  <si>
    <t>Trivandrm Kowdiar</t>
  </si>
  <si>
    <t>TRTFSZ FO16563</t>
  </si>
  <si>
    <t>TRNDVNCW702</t>
  </si>
  <si>
    <t>Kottayam Vettiyil</t>
  </si>
  <si>
    <t>Kottayam</t>
  </si>
  <si>
    <t>TRTFSZ FO16564</t>
  </si>
  <si>
    <t>TRNDVNCW901</t>
  </si>
  <si>
    <t>Payyannur P Mall</t>
  </si>
  <si>
    <t>TRTFSD16565</t>
  </si>
  <si>
    <t>TRNDWNF7400</t>
  </si>
  <si>
    <t>Kolkata Nehru Rd</t>
  </si>
  <si>
    <t>TRTFSZ FO16566</t>
  </si>
  <si>
    <t>TRNDKNCV802</t>
  </si>
  <si>
    <t>Hubli U Mall</t>
  </si>
  <si>
    <t>TRTFSZ FO16567</t>
  </si>
  <si>
    <t>TRNDKNDQ204</t>
  </si>
  <si>
    <t>Tumkur Deviprasad</t>
  </si>
  <si>
    <t>TRTFSD16568</t>
  </si>
  <si>
    <t>TRNDQNCU101</t>
  </si>
  <si>
    <t>Dhanbad Ozone Mall</t>
  </si>
  <si>
    <t>TRTFSD16569</t>
  </si>
  <si>
    <t>TRNDANCR304</t>
  </si>
  <si>
    <t>Vizag CMR Central</t>
  </si>
  <si>
    <t>TRTFSZ FO16570</t>
  </si>
  <si>
    <t>TRNDKNCU604</t>
  </si>
  <si>
    <t>Bangalore Mantri Mal</t>
  </si>
  <si>
    <t>TRTFSZ FO16571</t>
  </si>
  <si>
    <t>TRNDKNCW103</t>
  </si>
  <si>
    <t>Mangalore CityCentre</t>
  </si>
  <si>
    <t>TRTFSZ FO16572</t>
  </si>
  <si>
    <t>TRNDKNCV305</t>
  </si>
  <si>
    <t>Bangalore Kamanahali</t>
  </si>
  <si>
    <t>TRTFSZ FO16573</t>
  </si>
  <si>
    <t>TRNDTNDA304</t>
  </si>
  <si>
    <t>Chennai Chrompet</t>
  </si>
  <si>
    <t>TRTFSZ FO16574</t>
  </si>
  <si>
    <t>TRNDTNO7503</t>
  </si>
  <si>
    <t>Chennai P Mkt City</t>
  </si>
  <si>
    <t>TRTFSZ FO16575</t>
  </si>
  <si>
    <t>TRNDTNDQ501</t>
  </si>
  <si>
    <t>Salem RIL Mall</t>
  </si>
  <si>
    <t>TRTFSZ FO16576</t>
  </si>
  <si>
    <t>TRNDTNF9304</t>
  </si>
  <si>
    <t>Madurai Bye Pass Rd</t>
  </si>
  <si>
    <t>TRTFSZ FO16577</t>
  </si>
  <si>
    <t>TRNDTNDA703</t>
  </si>
  <si>
    <t>Chennai TH Road</t>
  </si>
  <si>
    <t>TRTFSZ FO16578</t>
  </si>
  <si>
    <t>TRNDTNP6003</t>
  </si>
  <si>
    <t>Chennai Lotus Avadi</t>
  </si>
  <si>
    <t>TRTFSZ FO16579</t>
  </si>
  <si>
    <t>TRNDTNDB302</t>
  </si>
  <si>
    <t>Karur PLA Complex</t>
  </si>
  <si>
    <t>TRTFSZ FO16580</t>
  </si>
  <si>
    <t>TRNDTNDB402</t>
  </si>
  <si>
    <t>Madurai Vishaal Mall</t>
  </si>
  <si>
    <t>TRTFSZ FO16581</t>
  </si>
  <si>
    <t>TRNDTNDB501</t>
  </si>
  <si>
    <t>Trichy Thillainagar</t>
  </si>
  <si>
    <t>Tiruchirappalli</t>
  </si>
  <si>
    <t>TRTFSZ FO16582</t>
  </si>
  <si>
    <t>TRND8NF8902</t>
  </si>
  <si>
    <t>Puduchery Providence</t>
  </si>
  <si>
    <t>TRTFRT16583</t>
  </si>
  <si>
    <t>TRNDHNCT505</t>
  </si>
  <si>
    <t>Gurgaon Ambience Mal</t>
  </si>
  <si>
    <t>TRTFRT16584</t>
  </si>
  <si>
    <t>NDS6</t>
  </si>
  <si>
    <t>TRNDUNDS600</t>
  </si>
  <si>
    <t>Deepak Srivastava/Suresh Kumar</t>
  </si>
  <si>
    <t>Kanpur Z Square Mall</t>
  </si>
  <si>
    <t>TRTFRT16585</t>
  </si>
  <si>
    <t>TRNDUNDB700</t>
  </si>
  <si>
    <t>Allahabad SP Marg</t>
  </si>
  <si>
    <t>TRTFRT16586</t>
  </si>
  <si>
    <t>TK56</t>
  </si>
  <si>
    <t>TRNDUNWH102</t>
  </si>
  <si>
    <t>Luknow Ring Road</t>
  </si>
  <si>
    <t>TRTFRT16587</t>
  </si>
  <si>
    <t>TRND2NCS102</t>
  </si>
  <si>
    <t>Chandgrh Elante Mall</t>
  </si>
  <si>
    <t>TRTFRT16588</t>
  </si>
  <si>
    <t>TRNDRNP4200</t>
  </si>
  <si>
    <t>Jaipur GT Central</t>
  </si>
  <si>
    <t>TRTFRT16589</t>
  </si>
  <si>
    <t>TRNDDNO7404</t>
  </si>
  <si>
    <t>Delhi RIL Mal Dwarka</t>
  </si>
  <si>
    <t>TRTFRT16590</t>
  </si>
  <si>
    <t>TE92</t>
  </si>
  <si>
    <t>TRNDUNVR103</t>
  </si>
  <si>
    <t>Noida Citycenter Mal</t>
  </si>
  <si>
    <t>Greater Noida</t>
  </si>
  <si>
    <t>TRTFBK16591</t>
  </si>
  <si>
    <t>TRNDMNF5001</t>
  </si>
  <si>
    <t>Pune Seasons Mall</t>
  </si>
  <si>
    <t>TRTFBK16592</t>
  </si>
  <si>
    <t>TRNDGNDQ901</t>
  </si>
  <si>
    <t>Rajkot RIL Mall</t>
  </si>
  <si>
    <t>TRTFBK16593</t>
  </si>
  <si>
    <t>TRNDGNCT403</t>
  </si>
  <si>
    <t>Vadodara Cine Mall</t>
  </si>
  <si>
    <t>TRTFBK16594</t>
  </si>
  <si>
    <t>TRNDMNCY702</t>
  </si>
  <si>
    <t>Pune Phnx MarketCity</t>
  </si>
  <si>
    <t>TRTFBK16595</t>
  </si>
  <si>
    <t>TRNDMNDO103</t>
  </si>
  <si>
    <t>Mumbai Viviana Thane</t>
  </si>
  <si>
    <t>TRTFBK16596</t>
  </si>
  <si>
    <t>TRNDMNCY602</t>
  </si>
  <si>
    <t>Nasik CityCentre Mal</t>
  </si>
  <si>
    <t>GRDSKC16597</t>
  </si>
  <si>
    <t>TBKP</t>
  </si>
  <si>
    <t>QHMG</t>
  </si>
  <si>
    <t>DARKMQHMG00</t>
  </si>
  <si>
    <t>Simran Residency, Sector 7, Kharghar</t>
  </si>
  <si>
    <t>TRTRSZ FO16598</t>
  </si>
  <si>
    <t>NO89</t>
  </si>
  <si>
    <t>TRNDVNO8903</t>
  </si>
  <si>
    <t>Pala Dream Mall</t>
  </si>
  <si>
    <t>Palai</t>
  </si>
  <si>
    <t>TRTRSZ FO16599</t>
  </si>
  <si>
    <t>TR97</t>
  </si>
  <si>
    <t>NXO1</t>
  </si>
  <si>
    <t>TRNDVNXO102</t>
  </si>
  <si>
    <t>Kattappana TST</t>
  </si>
  <si>
    <t>Kattappana</t>
  </si>
  <si>
    <t>TRTRSZ FO16600</t>
  </si>
  <si>
    <t>TX4C</t>
  </si>
  <si>
    <t>Q3M8</t>
  </si>
  <si>
    <t>TFITVQ3M801</t>
  </si>
  <si>
    <t>Kannur Near Kannur Mall</t>
  </si>
  <si>
    <t>TRTRSZ FO16601</t>
  </si>
  <si>
    <t>NDP5</t>
  </si>
  <si>
    <t>TRNDVNDP501</t>
  </si>
  <si>
    <t>Pala Puthetu Arcade</t>
  </si>
  <si>
    <t>Pala</t>
  </si>
  <si>
    <t>TRTRSZ FO16602</t>
  </si>
  <si>
    <t>TO17</t>
  </si>
  <si>
    <t>QVAL</t>
  </si>
  <si>
    <t>TFITVQVAL01</t>
  </si>
  <si>
    <t>Kottayam Kodimatha</t>
  </si>
  <si>
    <t>TRTRSD16603</t>
  </si>
  <si>
    <t>TFR0</t>
  </si>
  <si>
    <t>QYU1</t>
  </si>
  <si>
    <t>TEXPOQYU102</t>
  </si>
  <si>
    <t>Paradeep TST</t>
  </si>
  <si>
    <t>Paradeep</t>
  </si>
  <si>
    <t>TRTRSZ FO16604</t>
  </si>
  <si>
    <t>TQD5</t>
  </si>
  <si>
    <t>Q0WO</t>
  </si>
  <si>
    <t>TEXPKQ0WO02</t>
  </si>
  <si>
    <t>Kanakpura TST</t>
  </si>
  <si>
    <t>TRTRSZ FO16605</t>
  </si>
  <si>
    <t>TTD6</t>
  </si>
  <si>
    <t>Q2US</t>
  </si>
  <si>
    <t>TEXPVQ2US01</t>
  </si>
  <si>
    <t>Chingavanam TST</t>
  </si>
  <si>
    <t>Chingavanam</t>
  </si>
  <si>
    <t>TRTRSZ FO16606</t>
  </si>
  <si>
    <t>TPN7</t>
  </si>
  <si>
    <t>Q0OC</t>
  </si>
  <si>
    <t>TEXPVQ0OC05</t>
  </si>
  <si>
    <t>Ponkunnam TST</t>
  </si>
  <si>
    <t>Ponkunnam</t>
  </si>
  <si>
    <t>JULY 26</t>
  </si>
  <si>
    <t>JULY 26 Planned</t>
  </si>
  <si>
    <t>TOTAL JULY 26 Actual</t>
  </si>
  <si>
    <t>QGSF</t>
  </si>
  <si>
    <t>SAWL</t>
  </si>
  <si>
    <t>QIAD</t>
  </si>
  <si>
    <t>Netoor</t>
  </si>
  <si>
    <t>TBLK</t>
  </si>
  <si>
    <t>QHMX</t>
  </si>
  <si>
    <t>TRNDAQHMX00</t>
  </si>
  <si>
    <t>TBN6</t>
  </si>
  <si>
    <t>QHOP</t>
  </si>
  <si>
    <t>FOOTKQHOP00</t>
  </si>
  <si>
    <t>NA</t>
  </si>
  <si>
    <t>TCED</t>
  </si>
  <si>
    <t>QIHV</t>
  </si>
  <si>
    <t>TNC1</t>
  </si>
  <si>
    <t>Q05T</t>
  </si>
  <si>
    <t>TEI0</t>
  </si>
  <si>
    <t>QZW5</t>
  </si>
  <si>
    <t>U085</t>
  </si>
  <si>
    <t>Q10S</t>
  </si>
  <si>
    <t>NI96</t>
  </si>
  <si>
    <t>NI53</t>
  </si>
  <si>
    <t>NI92</t>
  </si>
  <si>
    <t>NF50</t>
  </si>
  <si>
    <t>NCT4</t>
  </si>
  <si>
    <t>URBLBK16607</t>
  </si>
  <si>
    <t>Creaticity - Pune</t>
  </si>
  <si>
    <t>URBLSZ FO16608</t>
  </si>
  <si>
    <t>Electronic City, Hosur Road</t>
  </si>
  <si>
    <t>FLDHKC16609</t>
  </si>
  <si>
    <t>DH-ZIVA-419-RJ-T9XE</t>
  </si>
  <si>
    <t>T9XE,Zivame,Udaipur,Urban Square Mall,RJ</t>
  </si>
  <si>
    <t>TRTRSZ FO16610</t>
  </si>
  <si>
    <t>TJX6</t>
  </si>
  <si>
    <t>QWF2</t>
  </si>
  <si>
    <t>TFITVQWF201</t>
  </si>
  <si>
    <t>Paravur Zams Mall</t>
  </si>
  <si>
    <t>Paravur</t>
  </si>
  <si>
    <t>TRTRSZ FO16611</t>
  </si>
  <si>
    <t>TEW7</t>
  </si>
  <si>
    <t>QZL9</t>
  </si>
  <si>
    <t>TEXPVQZL902</t>
  </si>
  <si>
    <t>Adimali TST</t>
  </si>
  <si>
    <t>Adimali</t>
  </si>
  <si>
    <t>TRTRSZ FO16612</t>
  </si>
  <si>
    <t>TU85</t>
  </si>
  <si>
    <t>NKU7</t>
  </si>
  <si>
    <t>TRNDKNKU703</t>
  </si>
  <si>
    <t>Kunigal TST</t>
  </si>
  <si>
    <t>Kunigal</t>
  </si>
  <si>
    <t>TRTRSZ FO16613</t>
  </si>
  <si>
    <t>TEW8</t>
  </si>
  <si>
    <t>QZM1</t>
  </si>
  <si>
    <t>TEXPVQZM102</t>
  </si>
  <si>
    <t>Parippally TST</t>
  </si>
  <si>
    <t>Parippally</t>
  </si>
  <si>
    <t>TRTRSZ FO16614</t>
  </si>
  <si>
    <t>NO81</t>
  </si>
  <si>
    <t>TRNDVNO8100</t>
  </si>
  <si>
    <t>Wayanad Mint Mall</t>
  </si>
  <si>
    <t>TRTRSZ FO16615</t>
  </si>
  <si>
    <t>TLB4</t>
  </si>
  <si>
    <t>QGS0</t>
  </si>
  <si>
    <t>TEXPKQGS001</t>
  </si>
  <si>
    <t>Sagara TST</t>
  </si>
  <si>
    <t>Sagara</t>
  </si>
  <si>
    <t>TRTRSZ FO16616</t>
  </si>
  <si>
    <t>TW06</t>
  </si>
  <si>
    <t>NNK8</t>
  </si>
  <si>
    <t>TRNDVNNK802</t>
  </si>
  <si>
    <t>Kothamangalam TST</t>
  </si>
  <si>
    <t>Kothamangalam</t>
  </si>
  <si>
    <t>TBMN</t>
  </si>
  <si>
    <t>QHNQ</t>
  </si>
  <si>
    <t>DARKMQHNQ00</t>
  </si>
  <si>
    <t>OTHER ISSUES</t>
  </si>
  <si>
    <t>TH5A</t>
  </si>
  <si>
    <t>s</t>
  </si>
  <si>
    <t>T9QL</t>
  </si>
  <si>
    <t>QXHR</t>
  </si>
  <si>
    <t>SMRTIQXHR00</t>
  </si>
  <si>
    <t>TC9N</t>
  </si>
  <si>
    <t>QV7F</t>
  </si>
  <si>
    <t>SMRTHQV7F00</t>
  </si>
  <si>
    <t>NDB9</t>
  </si>
  <si>
    <t>SAX4</t>
  </si>
  <si>
    <t>QIBI</t>
  </si>
  <si>
    <t>DCDCTQIBI00</t>
  </si>
  <si>
    <t>NWN6</t>
  </si>
  <si>
    <t>TRNDMNWN601</t>
  </si>
  <si>
    <t>QYG1</t>
  </si>
  <si>
    <t>TEXPMQYG103</t>
  </si>
  <si>
    <t>QXMT</t>
  </si>
  <si>
    <t>TWIWAQXMT01</t>
  </si>
  <si>
    <t>QXMS</t>
  </si>
  <si>
    <t>TMANAQXMS01</t>
  </si>
  <si>
    <t>Q0OM</t>
  </si>
  <si>
    <t>TEXPWQ0OM01</t>
  </si>
  <si>
    <t>QG3S</t>
  </si>
  <si>
    <t>TFITWQG3S02</t>
  </si>
  <si>
    <t>QZG5</t>
  </si>
  <si>
    <t>TEXPNQZG501</t>
  </si>
  <si>
    <t>QDKM</t>
  </si>
  <si>
    <t>TEXPQQDKM01</t>
  </si>
  <si>
    <t>TBH2</t>
  </si>
  <si>
    <t>QHKL</t>
  </si>
  <si>
    <t>SMPTGQHKL00</t>
  </si>
  <si>
    <t>TC6G</t>
  </si>
  <si>
    <t>QV5K</t>
  </si>
  <si>
    <t>CENFNQIBJ00</t>
  </si>
  <si>
    <t>FR45</t>
  </si>
  <si>
    <t>Q4MP</t>
  </si>
  <si>
    <t>RSBZKQ4MP08</t>
  </si>
  <si>
    <t>TL9X</t>
  </si>
  <si>
    <t>TBZI</t>
  </si>
  <si>
    <t>QIBY</t>
  </si>
  <si>
    <t>TBAY</t>
  </si>
  <si>
    <t>QHDQ</t>
  </si>
  <si>
    <t>DARKKQHDQ00</t>
  </si>
  <si>
    <t>NEG2</t>
  </si>
  <si>
    <t>Manish Rai</t>
  </si>
  <si>
    <t>NBH1</t>
  </si>
  <si>
    <t>NEU8</t>
  </si>
  <si>
    <t>Akshay Kshirsagar</t>
  </si>
  <si>
    <t>DS-BR-00010</t>
  </si>
  <si>
    <t>TCBI</t>
  </si>
  <si>
    <t>QIFE</t>
  </si>
  <si>
    <t>DARKBQIFE00</t>
  </si>
  <si>
    <t>NO92</t>
  </si>
  <si>
    <t>NCW9</t>
  </si>
  <si>
    <t>SEVEBK16617</t>
  </si>
  <si>
    <t>Agastya Corporate Park, Piramal Realty, Kurla</t>
  </si>
  <si>
    <t>SEVEBK16618</t>
  </si>
  <si>
    <t>Wah Punjab, Pune</t>
  </si>
  <si>
    <t>SEVEBK16619</t>
  </si>
  <si>
    <t>Runwal Garden, Dombivli</t>
  </si>
  <si>
    <t>SEVEBK16620</t>
  </si>
  <si>
    <t>One BKC, Mumbai</t>
  </si>
  <si>
    <t>SEVEBK16621</t>
  </si>
  <si>
    <t>Yashwant Prestige, Virar</t>
  </si>
  <si>
    <t>DIGSSD16623</t>
  </si>
  <si>
    <t>TM1L</t>
  </si>
  <si>
    <t>QZ3Z</t>
  </si>
  <si>
    <t>CDITBQZ3Z00</t>
  </si>
  <si>
    <t>TRTRSZ FO16624</t>
  </si>
  <si>
    <t>TCR4</t>
  </si>
  <si>
    <t>NQO3</t>
  </si>
  <si>
    <t>TFITVNQO303</t>
  </si>
  <si>
    <t>Kasargod MG Road</t>
  </si>
  <si>
    <t>Kasargod</t>
  </si>
  <si>
    <t>TRTRSZ FO16625</t>
  </si>
  <si>
    <t>NFY4</t>
  </si>
  <si>
    <t>TRNDVNFY401</t>
  </si>
  <si>
    <t>Changnsry D Square</t>
  </si>
  <si>
    <t>Changanassery</t>
  </si>
  <si>
    <t>TRTRSZ FO16626</t>
  </si>
  <si>
    <t>NO86</t>
  </si>
  <si>
    <t>TRNDVNO8601</t>
  </si>
  <si>
    <t>Trivandrm Mozhiyathu</t>
  </si>
  <si>
    <t>Adoor</t>
  </si>
  <si>
    <t>TRTRSZ FO16627</t>
  </si>
  <si>
    <t>TW70</t>
  </si>
  <si>
    <t>NON6</t>
  </si>
  <si>
    <t>TRNDVNON603</t>
  </si>
  <si>
    <t>KARUKACHAL TST</t>
  </si>
  <si>
    <t>Karukachal</t>
  </si>
  <si>
    <t>TRTRSZ FO16628</t>
  </si>
  <si>
    <t>TBA9</t>
  </si>
  <si>
    <t>NAJ7</t>
  </si>
  <si>
    <t>TRNDVNAJ701</t>
  </si>
  <si>
    <t>Kanjirapally TST</t>
  </si>
  <si>
    <t>Kanjirapally</t>
  </si>
  <si>
    <t>TRTRBK16629</t>
  </si>
  <si>
    <t>NDT7</t>
  </si>
  <si>
    <t>TRNDMNDT701</t>
  </si>
  <si>
    <t>Aurngabad RIL Garkh</t>
  </si>
  <si>
    <t>TRTRRT16630</t>
  </si>
  <si>
    <t>TX8O</t>
  </si>
  <si>
    <t>Allahabad TW SP Marg Civil Lines Prayagraj</t>
  </si>
  <si>
    <t>TRTRRT16631</t>
  </si>
  <si>
    <t>TFE5</t>
  </si>
  <si>
    <t>Lalitpur Chowk market Near elite cinema</t>
  </si>
  <si>
    <t>Lalitpur</t>
  </si>
  <si>
    <t>TRTRBK16632</t>
  </si>
  <si>
    <t>TZNU</t>
  </si>
  <si>
    <t>QDAO</t>
  </si>
  <si>
    <t>TEXPMQDAO02</t>
  </si>
  <si>
    <t>Shahada TST</t>
  </si>
  <si>
    <t>TRTRBK16633</t>
  </si>
  <si>
    <t>TWWC</t>
  </si>
  <si>
    <t>Q6X7</t>
  </si>
  <si>
    <t>TEXPMQ6X703</t>
  </si>
  <si>
    <t>Uran Islampur TST Peth Sangli Road</t>
  </si>
  <si>
    <t>Uran Islampur</t>
  </si>
  <si>
    <t>TRTRRT16634</t>
  </si>
  <si>
    <t>TFC0</t>
  </si>
  <si>
    <t>Rupnagar Chotti Haveli Bela Rd</t>
  </si>
  <si>
    <t>Ropar (Rupnagar)</t>
  </si>
  <si>
    <t>TRTRRT16635</t>
  </si>
  <si>
    <t>T670</t>
  </si>
  <si>
    <t>Jammu Jayadev Cmplex</t>
  </si>
  <si>
    <t>JIDGAK16636</t>
  </si>
  <si>
    <t>JMDTG000669</t>
  </si>
  <si>
    <t>ANJANEYA MOBILES</t>
  </si>
  <si>
    <t>JIDGKC16637</t>
  </si>
  <si>
    <t>JMDRJ000676</t>
  </si>
  <si>
    <t>METHI INDUSTRIES</t>
  </si>
  <si>
    <t>Sawaimadhopur</t>
  </si>
  <si>
    <t>DIRFSZ FO16638</t>
  </si>
  <si>
    <t>NEM2</t>
  </si>
  <si>
    <t>CDITTNEM204</t>
  </si>
  <si>
    <t>Perambur</t>
  </si>
  <si>
    <t>FFNSRT16639</t>
  </si>
  <si>
    <t>TBMH</t>
  </si>
  <si>
    <t>QHNO</t>
  </si>
  <si>
    <t>TRFFUQHNO00</t>
  </si>
  <si>
    <t>Abrar Ahmed</t>
  </si>
  <si>
    <t>Arbit 36, Gorakhpur</t>
  </si>
  <si>
    <t>FLDHAK16640</t>
  </si>
  <si>
    <t>DH-FOOT-419-KA-1914</t>
  </si>
  <si>
    <t>1914,Footwear ,BANGALORE,FW MSR Elements Mall
THANISANDRA BANGALORE KA,KA</t>
  </si>
  <si>
    <t>GRDSKC16641</t>
  </si>
  <si>
    <t>TCDN</t>
  </si>
  <si>
    <t>QIHO</t>
  </si>
  <si>
    <t>DARKMQIHO00</t>
  </si>
  <si>
    <t>Shankeshwar Pallazo - Ulwe</t>
  </si>
  <si>
    <t>TRTRSD16642</t>
  </si>
  <si>
    <t>T64N</t>
  </si>
  <si>
    <t>QADA</t>
  </si>
  <si>
    <t>TEXP6QADA02</t>
  </si>
  <si>
    <t>Along TST Tummar Bagra</t>
  </si>
  <si>
    <t>Along</t>
  </si>
  <si>
    <t>TRTRSZ FO16643</t>
  </si>
  <si>
    <t>TFS1</t>
  </si>
  <si>
    <t>QYT1</t>
  </si>
  <si>
    <t>TEXPVQYT101</t>
  </si>
  <si>
    <t>Piravom TST</t>
  </si>
  <si>
    <t>Piravom</t>
  </si>
  <si>
    <t>TRTRSD16644</t>
  </si>
  <si>
    <t>TTB9</t>
  </si>
  <si>
    <t>Q2UH</t>
  </si>
  <si>
    <t>TEXP4Q2UH01</t>
  </si>
  <si>
    <t>Kumarghat TST</t>
  </si>
  <si>
    <t>Kumarghat</t>
  </si>
  <si>
    <t>TRTRSD16645</t>
  </si>
  <si>
    <t>TJQ3</t>
  </si>
  <si>
    <t>QWI4</t>
  </si>
  <si>
    <t>TEXPYQWI401</t>
  </si>
  <si>
    <t>WilliamNagar TST</t>
  </si>
  <si>
    <t>Williamnagar</t>
  </si>
  <si>
    <t>TRTRSD16646</t>
  </si>
  <si>
    <t>TPH6</t>
  </si>
  <si>
    <t>Q0LG</t>
  </si>
  <si>
    <t>TEXPYQ0LG02</t>
  </si>
  <si>
    <t>Nongmysong TST</t>
  </si>
  <si>
    <t>Nongmysong</t>
  </si>
  <si>
    <t>TRTRSD16647</t>
  </si>
  <si>
    <t>T86D</t>
  </si>
  <si>
    <t>QOQW</t>
  </si>
  <si>
    <t>TEXP6QOQW02</t>
  </si>
  <si>
    <t>Ziro TST HM Commercial Complex</t>
  </si>
  <si>
    <t>TRTRSD16648</t>
  </si>
  <si>
    <t>TANL</t>
  </si>
  <si>
    <t>QF3W</t>
  </si>
  <si>
    <t>TMANAQF3W02</t>
  </si>
  <si>
    <t>Vijayawada TM Gandhi Nagar</t>
  </si>
  <si>
    <t>TRTRSD16649</t>
  </si>
  <si>
    <t>TTB5</t>
  </si>
  <si>
    <t>Q2UD</t>
  </si>
  <si>
    <t>TEXP4Q2UD01</t>
  </si>
  <si>
    <t>Belonia TST</t>
  </si>
  <si>
    <t>Belonia</t>
  </si>
  <si>
    <t>TRTRSD16650</t>
  </si>
  <si>
    <t>TO27</t>
  </si>
  <si>
    <t>NWT7</t>
  </si>
  <si>
    <t>TRNDNNWT702</t>
  </si>
  <si>
    <t>Khammam Kaman Bazar</t>
  </si>
  <si>
    <t>TRTRSD16651</t>
  </si>
  <si>
    <t>TGV4</t>
  </si>
  <si>
    <t>QXW1</t>
  </si>
  <si>
    <t>TFITBQXW101</t>
  </si>
  <si>
    <t>Bagaha West Champarn</t>
  </si>
  <si>
    <t>Bagaha</t>
  </si>
  <si>
    <t>TRTRSD16652</t>
  </si>
  <si>
    <t>TZ26</t>
  </si>
  <si>
    <t>NAB3</t>
  </si>
  <si>
    <t>TRNDLNAB301</t>
  </si>
  <si>
    <t>Kohima Bayavu Colony</t>
  </si>
  <si>
    <t>Kohima</t>
  </si>
  <si>
    <t>TRTRSD16653</t>
  </si>
  <si>
    <t>TGL8</t>
  </si>
  <si>
    <t>QYC8</t>
  </si>
  <si>
    <t>TEXPBQYC801</t>
  </si>
  <si>
    <t>Rosera TST</t>
  </si>
  <si>
    <t>Rosera</t>
  </si>
  <si>
    <t>TRTRSD16654</t>
  </si>
  <si>
    <t>TWTE</t>
  </si>
  <si>
    <t>Q6Q2</t>
  </si>
  <si>
    <t>TEXPFQ6Q201</t>
  </si>
  <si>
    <t>Udalguri TST</t>
  </si>
  <si>
    <t>Udalguri</t>
  </si>
  <si>
    <t>TRTRSD16655</t>
  </si>
  <si>
    <t>TPO6</t>
  </si>
  <si>
    <t>Q0OO</t>
  </si>
  <si>
    <t>TEXPBQ0OO02</t>
  </si>
  <si>
    <t>Mahua TST</t>
  </si>
  <si>
    <t>Mahua</t>
  </si>
  <si>
    <t>TRTRSD16656</t>
  </si>
  <si>
    <t>TPZ8</t>
  </si>
  <si>
    <t>Q0UR</t>
  </si>
  <si>
    <t>TEXPFQ0UR01</t>
  </si>
  <si>
    <t>Tangla TST</t>
  </si>
  <si>
    <t>Tangla</t>
  </si>
  <si>
    <t>TRTRSD16657</t>
  </si>
  <si>
    <t>T1RA</t>
  </si>
  <si>
    <t>Q2O9</t>
  </si>
  <si>
    <t>TEXPOQ2O902</t>
  </si>
  <si>
    <t>Cuttack TST Niali</t>
  </si>
  <si>
    <t>TRTRSD16658</t>
  </si>
  <si>
    <t>TW36</t>
  </si>
  <si>
    <t>NNT7</t>
  </si>
  <si>
    <t>TEXPANNT701</t>
  </si>
  <si>
    <t>Vuyyuru TST</t>
  </si>
  <si>
    <t>Vuyyuru</t>
  </si>
  <si>
    <t>TRTRSD16659</t>
  </si>
  <si>
    <t>TX4R</t>
  </si>
  <si>
    <t>QGWV</t>
  </si>
  <si>
    <t>TEXP4QGWV01</t>
  </si>
  <si>
    <t>Khowai TST Subhash Park Rd</t>
  </si>
  <si>
    <t>Khowai</t>
  </si>
  <si>
    <t>TRTRRT16665</t>
  </si>
  <si>
    <t>TWRH</t>
  </si>
  <si>
    <t>Udaipur TJ Panchvati</t>
  </si>
  <si>
    <t>TRTRRT16666</t>
  </si>
  <si>
    <t>TLT8</t>
  </si>
  <si>
    <t>Assandh TST</t>
  </si>
  <si>
    <t>Assandh</t>
  </si>
  <si>
    <t>TRTRRT16667</t>
  </si>
  <si>
    <t>T193</t>
  </si>
  <si>
    <t>Hindaun Hotel Jamana Palace Station Rd</t>
  </si>
  <si>
    <t>Hindaun</t>
  </si>
  <si>
    <t>TRTRRT16668</t>
  </si>
  <si>
    <t>TFQ1</t>
  </si>
  <si>
    <t>Jammu College Road Kathua</t>
  </si>
  <si>
    <t>TRTRBK16669</t>
  </si>
  <si>
    <t>T86F</t>
  </si>
  <si>
    <t>QOQU</t>
  </si>
  <si>
    <t>TEXPMQOQU01</t>
  </si>
  <si>
    <t>Gargoti TST Hindtara Complex</t>
  </si>
  <si>
    <t>Gargoti</t>
  </si>
  <si>
    <t>TRTRRT16670</t>
  </si>
  <si>
    <t>T3IM</t>
  </si>
  <si>
    <t>Kargil Bemathang Baroo Ladakh</t>
  </si>
  <si>
    <t>Kargil</t>
  </si>
  <si>
    <t>TRTRRT16671</t>
  </si>
  <si>
    <t>TDE8</t>
  </si>
  <si>
    <t>Faridkot Circular Road</t>
  </si>
  <si>
    <t>TRTRRT16672</t>
  </si>
  <si>
    <t>TKY2</t>
  </si>
  <si>
    <t>Tarn Taran Sahib</t>
  </si>
  <si>
    <t>TRTRRT16673</t>
  </si>
  <si>
    <t>Kangra Mahesraj Twr</t>
  </si>
  <si>
    <t>Kangra</t>
  </si>
  <si>
    <t>TRTRRT16674</t>
  </si>
  <si>
    <t>TDV9</t>
  </si>
  <si>
    <t>NT72</t>
  </si>
  <si>
    <t>TFITRNT7201</t>
  </si>
  <si>
    <t>Bikaner JNV Colony</t>
  </si>
  <si>
    <t>Façade Work</t>
  </si>
  <si>
    <t>TRTRRT16675</t>
  </si>
  <si>
    <t>TRTRRT16676</t>
  </si>
  <si>
    <t>TRTRRT16677</t>
  </si>
  <si>
    <t>TRTRBK16678</t>
  </si>
  <si>
    <t>NQ02</t>
  </si>
  <si>
    <t>TRNDMNQ0203</t>
  </si>
  <si>
    <t>Mumbai InfinityMalad</t>
  </si>
  <si>
    <t>Phase -02</t>
  </si>
  <si>
    <t>NF58</t>
  </si>
  <si>
    <t>FOOTMNF5801</t>
  </si>
  <si>
    <t>TM4P</t>
  </si>
  <si>
    <t>SA3T</t>
  </si>
  <si>
    <t>QIMQ</t>
  </si>
  <si>
    <t>DCDCKQIMQ00</t>
  </si>
  <si>
    <t>Hoskote F &amp; L DC - Setting  up of Shein operation</t>
  </si>
  <si>
    <t>Hoskote</t>
  </si>
  <si>
    <t>T9H7</t>
  </si>
  <si>
    <t>Q6K0</t>
  </si>
  <si>
    <t>DARKMQ6K000</t>
  </si>
  <si>
    <t>AUGUST 26 PLANNED</t>
  </si>
  <si>
    <t>SAYH</t>
  </si>
  <si>
    <t>QIBN</t>
  </si>
  <si>
    <t>DCDCTQIBN00</t>
  </si>
  <si>
    <t>Chennai- MMLP  Digital DC (WH04)</t>
  </si>
  <si>
    <t>TAJ6</t>
  </si>
  <si>
    <t>QGNB</t>
  </si>
  <si>
    <t>SMRTEQGNB00</t>
  </si>
  <si>
    <t>TAQM</t>
  </si>
  <si>
    <t>QF7G</t>
  </si>
  <si>
    <t>TBL5</t>
  </si>
  <si>
    <t>QHNH</t>
  </si>
  <si>
    <t>SMRTUQHNH00</t>
  </si>
  <si>
    <t>TRNDHNAN001</t>
  </si>
  <si>
    <t>Q2TC</t>
  </si>
  <si>
    <t>TEXPMQ2TC02</t>
  </si>
  <si>
    <t>QXE1</t>
  </si>
  <si>
    <t>TEXPMQXE103</t>
  </si>
  <si>
    <t>QCJ0</t>
  </si>
  <si>
    <t>TFITRQCJ001</t>
  </si>
  <si>
    <t>QVAN</t>
  </si>
  <si>
    <t>TEXP9QVAN02</t>
  </si>
  <si>
    <t>NXN9</t>
  </si>
  <si>
    <t>TRNDNNXN903</t>
  </si>
  <si>
    <t>QXX1</t>
  </si>
  <si>
    <t>TEXPAQXX101</t>
  </si>
  <si>
    <t>Q2RH</t>
  </si>
  <si>
    <t>TEXPWQ2RH02</t>
  </si>
  <si>
    <t>QZC1</t>
  </si>
  <si>
    <t>TEXPAQZC101</t>
  </si>
  <si>
    <t>QAB9</t>
  </si>
  <si>
    <t>TEXPWQAB901</t>
  </si>
  <si>
    <t>NE31</t>
  </si>
  <si>
    <t>TRNDNNE3102</t>
  </si>
  <si>
    <t>QAB6</t>
  </si>
  <si>
    <t>TEXPWQAB602</t>
  </si>
  <si>
    <t>QQB6</t>
  </si>
  <si>
    <t>TWIWVQQB601</t>
  </si>
  <si>
    <t>Q6T8</t>
  </si>
  <si>
    <t>TEXPWQ6T802</t>
  </si>
  <si>
    <t>QAR2</t>
  </si>
  <si>
    <t>TEXPWQAR201</t>
  </si>
  <si>
    <t>Q2TR</t>
  </si>
  <si>
    <t>TEXPWQ2TR02</t>
  </si>
  <si>
    <t>Q9OL</t>
  </si>
  <si>
    <t>TFITWQ9OL02</t>
  </si>
  <si>
    <t>QAN2</t>
  </si>
  <si>
    <t>TEXPNQAN201</t>
  </si>
  <si>
    <t>Q2TY</t>
  </si>
  <si>
    <t>TEXPWQ2TY01</t>
  </si>
  <si>
    <t>QGVI</t>
  </si>
  <si>
    <t>TEXPWQGVI01</t>
  </si>
  <si>
    <t>Q6V2</t>
  </si>
  <si>
    <t>TEXPWQ6V201</t>
  </si>
  <si>
    <t>QWN1</t>
  </si>
  <si>
    <t>TEXPWQWN102</t>
  </si>
  <si>
    <t>QA3O</t>
  </si>
  <si>
    <t>TEXPWQA3O02</t>
  </si>
  <si>
    <t>QIX0</t>
  </si>
  <si>
    <t>TEXPAQIX001</t>
  </si>
  <si>
    <t>Q2SB</t>
  </si>
  <si>
    <t>TEXPAQ2SB01</t>
  </si>
  <si>
    <t>S4ZK</t>
  </si>
  <si>
    <t>QZ9F</t>
  </si>
  <si>
    <t>DCDCFQZ9F00</t>
  </si>
  <si>
    <t>Gopal Pal</t>
  </si>
  <si>
    <t>NCZ8</t>
  </si>
  <si>
    <t>Q2UW</t>
  </si>
  <si>
    <t>TEXPJQ2UW02</t>
  </si>
  <si>
    <t>T0W2</t>
  </si>
  <si>
    <t>TG9B</t>
  </si>
  <si>
    <t>DH-TGAP-419-KA-TG9B</t>
  </si>
  <si>
    <t>TBYJ</t>
  </si>
  <si>
    <t>QIBJ</t>
  </si>
  <si>
    <t>TXY8</t>
  </si>
  <si>
    <t>Q9O8</t>
  </si>
  <si>
    <t>JVPLTQ9O801</t>
  </si>
  <si>
    <t>Bhavani</t>
  </si>
  <si>
    <t>TXY9</t>
  </si>
  <si>
    <t>Q9O9</t>
  </si>
  <si>
    <t>JVPLTQ9O901</t>
  </si>
  <si>
    <t>Anthiyur</t>
  </si>
  <si>
    <t>NL96</t>
  </si>
  <si>
    <t>MDXPWNL9602</t>
  </si>
  <si>
    <t>Vengara</t>
  </si>
  <si>
    <t>Perinthalmanna</t>
  </si>
  <si>
    <t>TL5D</t>
  </si>
  <si>
    <t>QY9B</t>
  </si>
  <si>
    <t>TYOUVQY9B00</t>
  </si>
  <si>
    <t>TBZF</t>
  </si>
  <si>
    <t>QIBT</t>
  </si>
  <si>
    <t>TYOUTQIBT00</t>
  </si>
  <si>
    <t>TRNDWQHXS00</t>
  </si>
  <si>
    <t>Srirampur</t>
  </si>
  <si>
    <t>Vikas Tripathi</t>
  </si>
  <si>
    <t>NR25</t>
  </si>
  <si>
    <t>SMRTMNR2505</t>
  </si>
  <si>
    <t>NCW7</t>
  </si>
  <si>
    <t>NCV8</t>
  </si>
  <si>
    <t>NDQ2</t>
  </si>
  <si>
    <t>NCV3</t>
  </si>
  <si>
    <t>NDB7</t>
  </si>
  <si>
    <t>NWH1</t>
  </si>
  <si>
    <t>NCS1</t>
  </si>
  <si>
    <t>NP42</t>
  </si>
  <si>
    <t>NDQ9</t>
  </si>
  <si>
    <t>Q2VZ</t>
  </si>
  <si>
    <t>TWIWUQ2VZ01</t>
  </si>
  <si>
    <t>QZE2</t>
  </si>
  <si>
    <t>TFITUQZE202</t>
  </si>
  <si>
    <t>QZB5</t>
  </si>
  <si>
    <t>TFIT9QZB503</t>
  </si>
  <si>
    <t>NGJ9</t>
  </si>
  <si>
    <t>TRNDJNGJ900</t>
  </si>
  <si>
    <t>Q6K7</t>
  </si>
  <si>
    <t>TJNRRQ6K702</t>
  </si>
  <si>
    <t>QNQ0</t>
  </si>
  <si>
    <t>TEXPHQNQ001</t>
  </si>
  <si>
    <t>QG4M</t>
  </si>
  <si>
    <t>TFITRQG4M02</t>
  </si>
  <si>
    <t>QYR9</t>
  </si>
  <si>
    <t>TFITJQYR901</t>
  </si>
  <si>
    <t>NQM0</t>
  </si>
  <si>
    <t>TFIT9NQM002</t>
  </si>
  <si>
    <t>QEY0</t>
  </si>
  <si>
    <t>TFIT9QEY002</t>
  </si>
  <si>
    <t>NUA4</t>
  </si>
  <si>
    <t>TRNDINUA400</t>
  </si>
  <si>
    <t>URBLSZ FO16679</t>
  </si>
  <si>
    <t>Airport road , Hunsmaranhalli, Bangalore</t>
  </si>
  <si>
    <t>ADOFSZ FO16680</t>
  </si>
  <si>
    <t>Rk salai - 8105 Trends 2nd floor, Chennai</t>
  </si>
  <si>
    <t>SEVEBK16681</t>
  </si>
  <si>
    <t>Pizza Hut, Versova- Mumbai</t>
  </si>
  <si>
    <t>SEVEBK16682</t>
  </si>
  <si>
    <t>Vastu Viva Building, Wakad, Pune</t>
  </si>
  <si>
    <t>SEVEBK16683</t>
  </si>
  <si>
    <t>JIDGAK16684</t>
  </si>
  <si>
    <t>JMDKL000661</t>
  </si>
  <si>
    <t>Impulse Mobiles</t>
  </si>
  <si>
    <t>Idukki</t>
  </si>
  <si>
    <t>SEVEBK16685</t>
  </si>
  <si>
    <t>Piramal Mahalaxmi , Mumbai</t>
  </si>
  <si>
    <t>SEVEBK16686</t>
  </si>
  <si>
    <t>Piramal Byculla , Mumbai</t>
  </si>
  <si>
    <t>SEVEBK16687</t>
  </si>
  <si>
    <t xml:space="preserve">Flame University, Pune Campus. </t>
  </si>
  <si>
    <t>SEVEBK16688</t>
  </si>
  <si>
    <t>KIMS, Hospital -Thane</t>
  </si>
  <si>
    <t>SEVEBK16689</t>
  </si>
  <si>
    <t>Plutonium Business Park, Turbhe</t>
  </si>
  <si>
    <t>SEVEBK16690</t>
  </si>
  <si>
    <t>Ace Signature, Thane</t>
  </si>
  <si>
    <t>SEVEBK16691</t>
  </si>
  <si>
    <t>Mumbai Metro Station, Andheri (W), Line2A - Yellow Line</t>
  </si>
  <si>
    <t>JIDGKC16692</t>
  </si>
  <si>
    <t>JMDMH000658</t>
  </si>
  <si>
    <t>Sandesh Agencies</t>
  </si>
  <si>
    <t>JIDGAK16693</t>
  </si>
  <si>
    <t>NEXUS ENTERPRISES</t>
  </si>
  <si>
    <t>SEVEBK16694</t>
  </si>
  <si>
    <t>Capital Mall, Vasai/Nalasopara</t>
  </si>
  <si>
    <t>DS Nalgonda</t>
  </si>
  <si>
    <t>NEI1</t>
  </si>
  <si>
    <t>CDITRNEI104</t>
  </si>
  <si>
    <t>Sujit M</t>
  </si>
  <si>
    <t>Celibration mall Udaipur</t>
  </si>
  <si>
    <t>GRPRSD16695</t>
  </si>
  <si>
    <t>SMRTANLF803</t>
  </si>
  <si>
    <t xml:space="preserve">SMT AP Proddatur SS Mall </t>
  </si>
  <si>
    <t>GRPRSD16696</t>
  </si>
  <si>
    <t>TNC4</t>
  </si>
  <si>
    <t>Q05W</t>
  </si>
  <si>
    <t>SMRTFQ05W05</t>
  </si>
  <si>
    <t xml:space="preserve">SMT MKT AS Guwahati Beltola </t>
  </si>
  <si>
    <t>GRPRSD16697</t>
  </si>
  <si>
    <t>TCE7</t>
  </si>
  <si>
    <t>NAN3</t>
  </si>
  <si>
    <t>SMRTFNAN303</t>
  </si>
  <si>
    <t xml:space="preserve">SMT AS Dibrugarh Mankata lane </t>
  </si>
  <si>
    <t>GRPRSD16698</t>
  </si>
  <si>
    <t>TIU6</t>
  </si>
  <si>
    <t>QXJ6</t>
  </si>
  <si>
    <t>SMRTQQXJ604</t>
  </si>
  <si>
    <t xml:space="preserve">SMT JH Dumka </t>
  </si>
  <si>
    <t>GRPRSD16699</t>
  </si>
  <si>
    <t>TKX4</t>
  </si>
  <si>
    <t>QEQ0</t>
  </si>
  <si>
    <t>SMRTQQEQ004</t>
  </si>
  <si>
    <t>SMT JH Godda Opp Hotel Rajdarbar</t>
  </si>
  <si>
    <t>GRPRSD16700</t>
  </si>
  <si>
    <t>U290</t>
  </si>
  <si>
    <t>Q24G</t>
  </si>
  <si>
    <t>SMPTQQ24G04</t>
  </si>
  <si>
    <t xml:space="preserve">SP JH Jamshedpur Mahendra Center  </t>
  </si>
  <si>
    <t>GRPRSD16701</t>
  </si>
  <si>
    <t>U082</t>
  </si>
  <si>
    <t>Q10N</t>
  </si>
  <si>
    <t>SMPTQQ10N03</t>
  </si>
  <si>
    <t xml:space="preserve">SP JH Ranchi PM Mall </t>
  </si>
  <si>
    <t>GRPRSD16702</t>
  </si>
  <si>
    <t>TH95</t>
  </si>
  <si>
    <t>NHF4</t>
  </si>
  <si>
    <t>SMPTQNHF406</t>
  </si>
  <si>
    <t xml:space="preserve">SP JH Ranchi RPS Towers </t>
  </si>
  <si>
    <t>GRPRSZ FO16703</t>
  </si>
  <si>
    <t>SMRTKQXX403</t>
  </si>
  <si>
    <t>SMT KN Kanakapura Kodihalli rd</t>
  </si>
  <si>
    <t>Kanakapura</t>
  </si>
  <si>
    <t>GRPRSZ FO16704</t>
  </si>
  <si>
    <t>TX71</t>
  </si>
  <si>
    <t>NA31</t>
  </si>
  <si>
    <t>SMRTKNA3102</t>
  </si>
  <si>
    <t>SMT KN Hassan Venkatadri Convention Hall</t>
  </si>
  <si>
    <t>Hassan</t>
  </si>
  <si>
    <t>GRPRSZ FO16705</t>
  </si>
  <si>
    <t>SMRTKQ06C03</t>
  </si>
  <si>
    <t xml:space="preserve">SMT MKT KN Raichur Basaveshwara Circle </t>
  </si>
  <si>
    <t>GRPRSZ FO16706</t>
  </si>
  <si>
    <t>TNC8</t>
  </si>
  <si>
    <t>Q06A</t>
  </si>
  <si>
    <t>SMRTKQ06A06</t>
  </si>
  <si>
    <t xml:space="preserve">SMT MKT KN Mysuru Hunsur Road </t>
  </si>
  <si>
    <t>GRPRSZ FO16707</t>
  </si>
  <si>
    <t>SMRTKQ05S03</t>
  </si>
  <si>
    <t xml:space="preserve">SMT MKT KN Davanagere P B. Road </t>
  </si>
  <si>
    <t>Davanagere</t>
  </si>
  <si>
    <t>GRPRSZ FO16708</t>
  </si>
  <si>
    <t>TMZ6</t>
  </si>
  <si>
    <t>Q04P</t>
  </si>
  <si>
    <t>SMRTKQ04P03</t>
  </si>
  <si>
    <t xml:space="preserve">SMT KN Blr Vignannagar </t>
  </si>
  <si>
    <t>GRPRSZ FO16709</t>
  </si>
  <si>
    <t>TEY6</t>
  </si>
  <si>
    <t>QZF9</t>
  </si>
  <si>
    <t>SMPTKQZF906</t>
  </si>
  <si>
    <t xml:space="preserve">SP KN Kolar </t>
  </si>
  <si>
    <t>GRPRSZ FO16710</t>
  </si>
  <si>
    <t>NI89</t>
  </si>
  <si>
    <t>SMPTKNI8904</t>
  </si>
  <si>
    <t xml:space="preserve">SP KN Mysuru VijayNagar-2nd Stage </t>
  </si>
  <si>
    <t>GRPRSZ FO16711</t>
  </si>
  <si>
    <t>T920</t>
  </si>
  <si>
    <t>NGQ3</t>
  </si>
  <si>
    <t>SMPTKNGQ304</t>
  </si>
  <si>
    <t xml:space="preserve">SP KN Mysuru Dattagali </t>
  </si>
  <si>
    <t>GRPRSZ FO16712</t>
  </si>
  <si>
    <t>SMRTVNFF702</t>
  </si>
  <si>
    <t>SMT KL Chengannur Bethel Jn</t>
  </si>
  <si>
    <t>Chengannur</t>
  </si>
  <si>
    <t>GRPRSZ FO16713</t>
  </si>
  <si>
    <t>TO19</t>
  </si>
  <si>
    <t>NC83</t>
  </si>
  <si>
    <t>SMRTVNC8304</t>
  </si>
  <si>
    <t>SMT KL Kottayam MC Road</t>
  </si>
  <si>
    <t>GRPRSD16714</t>
  </si>
  <si>
    <t>SMRTOQXG804</t>
  </si>
  <si>
    <t xml:space="preserve">SMT OD Rayagada VK Central </t>
  </si>
  <si>
    <t>GRPRSD16715</t>
  </si>
  <si>
    <t>SMRTONC9502</t>
  </si>
  <si>
    <t xml:space="preserve">SMT OD Cuttack Buxi Bazaar </t>
  </si>
  <si>
    <t>GRPRSD16716</t>
  </si>
  <si>
    <t>SMRTOQXP303</t>
  </si>
  <si>
    <t xml:space="preserve">SMT OD Cuttack Sai Complex </t>
  </si>
  <si>
    <t>GRPRSD16717</t>
  </si>
  <si>
    <t>TAA1</t>
  </si>
  <si>
    <t>NAI4</t>
  </si>
  <si>
    <t>SMRTONAI403</t>
  </si>
  <si>
    <t>SMT OD Dhenkanal Telecom Clny</t>
  </si>
  <si>
    <t>GRPRSD16718</t>
  </si>
  <si>
    <t>SMRTOQYH703</t>
  </si>
  <si>
    <t xml:space="preserve">SMT OD Sundargarh Parbati Bhavan </t>
  </si>
  <si>
    <t>Sundargarh</t>
  </si>
  <si>
    <t>GRPRSD16719</t>
  </si>
  <si>
    <t>SMPTOQ12L05</t>
  </si>
  <si>
    <t xml:space="preserve">SP OD Jajapur Road </t>
  </si>
  <si>
    <t>GRPRSD16720</t>
  </si>
  <si>
    <t>SMRTOQXV704</t>
  </si>
  <si>
    <t xml:space="preserve">SMT OD Baripada KMBM Rd </t>
  </si>
  <si>
    <t>GRPRSD16721</t>
  </si>
  <si>
    <t>SMRTONVZ104</t>
  </si>
  <si>
    <t xml:space="preserve">SMT OD Rourkela Forum Galleria </t>
  </si>
  <si>
    <t>GRPRSD16722</t>
  </si>
  <si>
    <t>SMPTOQ0DI03</t>
  </si>
  <si>
    <t xml:space="preserve">SP OD Semiliguda Damanjodi </t>
  </si>
  <si>
    <t>GRPRSD16723</t>
  </si>
  <si>
    <t>NH91</t>
  </si>
  <si>
    <t>SMPTONH9104</t>
  </si>
  <si>
    <t xml:space="preserve">SP OD Cuttack Mahanadi Vihar </t>
  </si>
  <si>
    <t>GRPRSD16724</t>
  </si>
  <si>
    <t>NJ15</t>
  </si>
  <si>
    <t>SMPTONJ1507</t>
  </si>
  <si>
    <t xml:space="preserve">SP OD Bbnsr Mahatab Road </t>
  </si>
  <si>
    <t>GRPRSD16725</t>
  </si>
  <si>
    <t>TR86</t>
  </si>
  <si>
    <t>NXN1</t>
  </si>
  <si>
    <t>SMRTSNXN103</t>
  </si>
  <si>
    <t xml:space="preserve">SMT SK Gangtok Vajra World </t>
  </si>
  <si>
    <t>GRPRSZ FO16726</t>
  </si>
  <si>
    <t>SMRTTNAL902</t>
  </si>
  <si>
    <t xml:space="preserve">SMT TN Cuddalore Amirtha site  </t>
  </si>
  <si>
    <t>GRPRAK16727</t>
  </si>
  <si>
    <t>SMRTTQ06I03</t>
  </si>
  <si>
    <t xml:space="preserve">SMT MKT ROTN Tirunelveli Palayamkottai </t>
  </si>
  <si>
    <t>GRPRSZ FO16728</t>
  </si>
  <si>
    <t>TKW4</t>
  </si>
  <si>
    <t>QEB0</t>
  </si>
  <si>
    <t>SMRTTQEB004</t>
  </si>
  <si>
    <t>SMT TN Chn Ambattur Kalikuppam</t>
  </si>
  <si>
    <t>GRPRSZ FO16729</t>
  </si>
  <si>
    <t>TNB8</t>
  </si>
  <si>
    <t>Q05Q</t>
  </si>
  <si>
    <t>SMRTTQ05Q06</t>
  </si>
  <si>
    <t xml:space="preserve">SMT MKT TN Chn Madhavaram </t>
  </si>
  <si>
    <t>GRPRAK16730</t>
  </si>
  <si>
    <t>SMRTTQ16G03</t>
  </si>
  <si>
    <t xml:space="preserve">SMT ROTN Sivagangai Gandhi Veethi </t>
  </si>
  <si>
    <t>Sivaganga</t>
  </si>
  <si>
    <t>GRPRAK16731</t>
  </si>
  <si>
    <t>SMPTTNH9504</t>
  </si>
  <si>
    <t xml:space="preserve">SP ROTN Madurai Anna Nagar </t>
  </si>
  <si>
    <t>GRPRSD16732</t>
  </si>
  <si>
    <t>TNC9</t>
  </si>
  <si>
    <t>Q06B</t>
  </si>
  <si>
    <t>SMRTNQ06B06</t>
  </si>
  <si>
    <t xml:space="preserve">SMT MKT TG Nizamabad Vinayak Nagar </t>
  </si>
  <si>
    <t>GRPRSD16733</t>
  </si>
  <si>
    <t>TEI1</t>
  </si>
  <si>
    <t>QZW6</t>
  </si>
  <si>
    <t>SMRTWQZW603</t>
  </si>
  <si>
    <t>SMT WB Jaigaon Paragna Purba madari</t>
  </si>
  <si>
    <t>Jaigaon</t>
  </si>
  <si>
    <t>GRPRSD16734</t>
  </si>
  <si>
    <t>TK74</t>
  </si>
  <si>
    <t>NYA3</t>
  </si>
  <si>
    <t>SMRTWNYA303</t>
  </si>
  <si>
    <t xml:space="preserve">SMT WB Purulia Raghavpur More </t>
  </si>
  <si>
    <t>GRPRSD16735</t>
  </si>
  <si>
    <t>U143</t>
  </si>
  <si>
    <t>Q12G</t>
  </si>
  <si>
    <t>SMPTWQ12G05</t>
  </si>
  <si>
    <t xml:space="preserve">SP WB Kol Ranihati Howrah </t>
  </si>
  <si>
    <t>GRPRSD16736</t>
  </si>
  <si>
    <t>NH25</t>
  </si>
  <si>
    <t>SMPTWNH2504</t>
  </si>
  <si>
    <t xml:space="preserve">SP WB Kol Barasat Colony More </t>
  </si>
  <si>
    <t>GRPRSD16737</t>
  </si>
  <si>
    <t>TZ78</t>
  </si>
  <si>
    <t>NAG6</t>
  </si>
  <si>
    <t>SMPTWNAG605</t>
  </si>
  <si>
    <t xml:space="preserve">SP WB Kol Southwinds </t>
  </si>
  <si>
    <t>SMRTSD16738</t>
  </si>
  <si>
    <t>Bheemgal, Nizamabad</t>
  </si>
  <si>
    <t>CFVRSD16739</t>
  </si>
  <si>
    <t>Pragati Nagar</t>
  </si>
  <si>
    <t>GRRERT16740</t>
  </si>
  <si>
    <t>SMRTDNR3904</t>
  </si>
  <si>
    <t>SMT DL NDLS Dwarka City center</t>
  </si>
  <si>
    <t>GRREBK16741</t>
  </si>
  <si>
    <t>SMRTGNR1711</t>
  </si>
  <si>
    <t xml:space="preserve">SMT GJ Ahmd ISKCON </t>
  </si>
  <si>
    <t>GRREBK16742</t>
  </si>
  <si>
    <t>SMRTMNR3005</t>
  </si>
  <si>
    <t xml:space="preserve">SMT ROM Pune Aundh </t>
  </si>
  <si>
    <t>GRREBK16743</t>
  </si>
  <si>
    <t>SMRTMNK3101</t>
  </si>
  <si>
    <t xml:space="preserve">SMT SB MUM Mum Bandra </t>
  </si>
  <si>
    <t>GRREBK16744</t>
  </si>
  <si>
    <t>SMRTMNR2909</t>
  </si>
  <si>
    <t xml:space="preserve">SMT MUM Mum Acme Mall </t>
  </si>
  <si>
    <t>GRREBK16745</t>
  </si>
  <si>
    <t>NR32</t>
  </si>
  <si>
    <t>SMRTMNR3207</t>
  </si>
  <si>
    <t xml:space="preserve">SMT MUM Mum D Victoria Mall </t>
  </si>
  <si>
    <t>GRRERT16746</t>
  </si>
  <si>
    <t>TCD7</t>
  </si>
  <si>
    <t>NAL0</t>
  </si>
  <si>
    <t>SMRT9NAL002</t>
  </si>
  <si>
    <t xml:space="preserve">SMT PB Rupnagar RLJS Tower Ropar </t>
  </si>
  <si>
    <t>Rupnagar</t>
  </si>
  <si>
    <t>GRRERT16747</t>
  </si>
  <si>
    <t xml:space="preserve">SMT RJ Bhiwadi Capital Mall </t>
  </si>
  <si>
    <t>Bhiwandi</t>
  </si>
  <si>
    <t>GRRESD16748</t>
  </si>
  <si>
    <t>NR16</t>
  </si>
  <si>
    <t>SMRTANR1605</t>
  </si>
  <si>
    <t xml:space="preserve">SMT AP Tirupati Abhi Tower </t>
  </si>
  <si>
    <t>GRRESD16749</t>
  </si>
  <si>
    <t xml:space="preserve">SMT JH Ranchi Maru Tower </t>
  </si>
  <si>
    <t>GRRESZ FO16750</t>
  </si>
  <si>
    <t xml:space="preserve">SMT KL Thrissur East Fort </t>
  </si>
  <si>
    <t>GRREAK16751</t>
  </si>
  <si>
    <t>SMRTTNL1804</t>
  </si>
  <si>
    <t>SMT ROTN Nagercoil nr nagaraja temple</t>
  </si>
  <si>
    <t>GRRESD16752</t>
  </si>
  <si>
    <t>SMRTNNJ7306</t>
  </si>
  <si>
    <t xml:space="preserve">SMT TG Nalgonda Metro Complex </t>
  </si>
  <si>
    <t>Nalagonda</t>
  </si>
  <si>
    <t>GRRESD16753</t>
  </si>
  <si>
    <t>SMRTWNC5505</t>
  </si>
  <si>
    <t xml:space="preserve">SMT WB Siliguri Dwarika </t>
  </si>
  <si>
    <t>EDAMSD16754</t>
  </si>
  <si>
    <t xml:space="preserve"> Inorbit Mall</t>
  </si>
  <si>
    <t>EDAMRT16755</t>
  </si>
  <si>
    <t>Pacific Mall</t>
  </si>
  <si>
    <t>EDAMBK16756</t>
  </si>
  <si>
    <t>PMC Pune</t>
  </si>
  <si>
    <t>FLDHKC16757</t>
  </si>
  <si>
    <t>FR2K</t>
  </si>
  <si>
    <t>DH-TRFF-419-MH-FR2K</t>
  </si>
  <si>
    <t>FF nagpur, Eternity Mall</t>
  </si>
  <si>
    <t>FLDHKC16758</t>
  </si>
  <si>
    <t>T3IN</t>
  </si>
  <si>
    <t>DH-TYOU-419-GJ-T3IN</t>
  </si>
  <si>
    <t>Ashirwad Highstreet, Surat</t>
  </si>
  <si>
    <t>FLDHAK16759</t>
  </si>
  <si>
    <t>TZA0</t>
  </si>
  <si>
    <t>DH-TYOU-419-KA-TZA0</t>
  </si>
  <si>
    <t>Pragathi Business, Manipal</t>
  </si>
  <si>
    <t>Manipal</t>
  </si>
  <si>
    <t>CEDHAK16760</t>
  </si>
  <si>
    <t>TO11</t>
  </si>
  <si>
    <t>DH-CDIT-452-WB-TO11</t>
  </si>
  <si>
    <t>Forum Rangoli, Kolkata</t>
  </si>
  <si>
    <t>CEDHKC16761</t>
  </si>
  <si>
    <t>DH-CDIT-452-UP-8945</t>
  </si>
  <si>
    <t>SCDHAK16762</t>
  </si>
  <si>
    <t>TCQ7</t>
  </si>
  <si>
    <t>DH-JEWEL-DC-454-WB-TCQ7</t>
  </si>
  <si>
    <t>Axis Multicomplex Kolkata Jewels DC</t>
  </si>
  <si>
    <t>GRDSKC16763</t>
  </si>
  <si>
    <t>DS-DL-00339</t>
  </si>
  <si>
    <t>TBW3</t>
  </si>
  <si>
    <t>QHZO</t>
  </si>
  <si>
    <t>DARKDQHZO00</t>
  </si>
  <si>
    <t>Jeevan Park, Uttam Nagar</t>
  </si>
  <si>
    <t>TRTRSD16764</t>
  </si>
  <si>
    <t>T1BW</t>
  </si>
  <si>
    <t>QG7B</t>
  </si>
  <si>
    <t>TEXPWQG7B02</t>
  </si>
  <si>
    <t>Haringhata TST Subarnapur</t>
  </si>
  <si>
    <t>Haringhata</t>
  </si>
  <si>
    <t>TRTRSD16765</t>
  </si>
  <si>
    <t>TAPI</t>
  </si>
  <si>
    <t>QF5O</t>
  </si>
  <si>
    <t>TEXPFQF5O01</t>
  </si>
  <si>
    <t>Dhing TST Dhing Town</t>
  </si>
  <si>
    <t>Dhing</t>
  </si>
  <si>
    <t>TRTRSD16766</t>
  </si>
  <si>
    <t>TZTV</t>
  </si>
  <si>
    <t>QDGR</t>
  </si>
  <si>
    <t>TEXPWQDGR01</t>
  </si>
  <si>
    <t>Madanpur TST</t>
  </si>
  <si>
    <t>Madanpur</t>
  </si>
  <si>
    <t>TRTRSD16767</t>
  </si>
  <si>
    <t>TX8I</t>
  </si>
  <si>
    <t>QGRU</t>
  </si>
  <si>
    <t>TMANFQGRU01</t>
  </si>
  <si>
    <t>Tezpur TM Krishna Mall Mission Chirali</t>
  </si>
  <si>
    <t>Tezpur</t>
  </si>
  <si>
    <t>TRTRSD16768</t>
  </si>
  <si>
    <t>T17U</t>
  </si>
  <si>
    <t>QA1P</t>
  </si>
  <si>
    <t>TRNDSQA1P02</t>
  </si>
  <si>
    <t>Namchi Bhutia Busty Rd Agam Gram</t>
  </si>
  <si>
    <t>Namchi</t>
  </si>
  <si>
    <t>TRTRSD16769</t>
  </si>
  <si>
    <t>TPU8</t>
  </si>
  <si>
    <t>Q0RY</t>
  </si>
  <si>
    <t>TEXPFQ0RY02</t>
  </si>
  <si>
    <t>Duliajan TST</t>
  </si>
  <si>
    <t>Duliajan</t>
  </si>
  <si>
    <t>TRTRSD16770</t>
  </si>
  <si>
    <t>TPW7</t>
  </si>
  <si>
    <t>Q0TE</t>
  </si>
  <si>
    <t>TEXPFQ0TE02</t>
  </si>
  <si>
    <t>Moran Hat TST</t>
  </si>
  <si>
    <t>Moranhat</t>
  </si>
  <si>
    <t>TRTRSD16771</t>
  </si>
  <si>
    <t>T83H</t>
  </si>
  <si>
    <t>QNPK</t>
  </si>
  <si>
    <t>TEXPWQNPK01</t>
  </si>
  <si>
    <t>Majdia TST</t>
  </si>
  <si>
    <t>Majdia</t>
  </si>
  <si>
    <t>TRTRSD16772</t>
  </si>
  <si>
    <t>TWWG</t>
  </si>
  <si>
    <t>Q6Y2</t>
  </si>
  <si>
    <t>TEXPFQ6Y201</t>
  </si>
  <si>
    <t>Bokhahat TST Standalone</t>
  </si>
  <si>
    <t>Bokhahat</t>
  </si>
  <si>
    <t>TRTRSZ FO16773</t>
  </si>
  <si>
    <t>TE50</t>
  </si>
  <si>
    <t>NHA1</t>
  </si>
  <si>
    <t>TRNDVNHA101</t>
  </si>
  <si>
    <t>Thrissur TW Selx Mal</t>
  </si>
  <si>
    <t>TRTRSD16774</t>
  </si>
  <si>
    <t>TTA8</t>
  </si>
  <si>
    <t>Q2TW</t>
  </si>
  <si>
    <t>TEXPAQ2TW01</t>
  </si>
  <si>
    <t>Podili TST</t>
  </si>
  <si>
    <t>Podili</t>
  </si>
  <si>
    <t>TRTRSD16775</t>
  </si>
  <si>
    <t>TXV4</t>
  </si>
  <si>
    <t>Q9J3</t>
  </si>
  <si>
    <t>TEXPFQ9J301</t>
  </si>
  <si>
    <t>Jonai TST</t>
  </si>
  <si>
    <t>Jonai</t>
  </si>
  <si>
    <t>TRTRSD16776</t>
  </si>
  <si>
    <t>TX7G</t>
  </si>
  <si>
    <t>QQ1Q</t>
  </si>
  <si>
    <t>TEXPFQQ1Q02</t>
  </si>
  <si>
    <t>Bijni TST Kuklung Road</t>
  </si>
  <si>
    <t>Bijni</t>
  </si>
  <si>
    <t>TRTRSD16777</t>
  </si>
  <si>
    <t>TX7Q</t>
  </si>
  <si>
    <t>QV1W</t>
  </si>
  <si>
    <t>TEXPNQV1W02</t>
  </si>
  <si>
    <t>Kothakota TST</t>
  </si>
  <si>
    <t>Kothakota</t>
  </si>
  <si>
    <t>TRTRSD16778</t>
  </si>
  <si>
    <t>TGA7</t>
  </si>
  <si>
    <t>QYN6</t>
  </si>
  <si>
    <t>TEXPWQYN601</t>
  </si>
  <si>
    <t>Taherpur TST</t>
  </si>
  <si>
    <t>Taherpur</t>
  </si>
  <si>
    <t>TRTRSD16779</t>
  </si>
  <si>
    <t>TTL1</t>
  </si>
  <si>
    <t>Q2XN</t>
  </si>
  <si>
    <t>TEXPBQ2XN01</t>
  </si>
  <si>
    <t>Sherghati TST</t>
  </si>
  <si>
    <t>Sherghati</t>
  </si>
  <si>
    <t>TRTRSD16780</t>
  </si>
  <si>
    <t>TWRP</t>
  </si>
  <si>
    <t>Q6L5</t>
  </si>
  <si>
    <t>TJNRQQ6L501</t>
  </si>
  <si>
    <t>Jamshedpur TJ P&amp;M Mall</t>
  </si>
  <si>
    <t>TRTRSD16781</t>
  </si>
  <si>
    <t>TX6Q</t>
  </si>
  <si>
    <t>QA3X</t>
  </si>
  <si>
    <t>TEXP4QA3X02</t>
  </si>
  <si>
    <t>Kailashahar TST</t>
  </si>
  <si>
    <t>Kailashahar</t>
  </si>
  <si>
    <t>TRTRSD16782</t>
  </si>
  <si>
    <t>T52D</t>
  </si>
  <si>
    <t>QPRR</t>
  </si>
  <si>
    <t>TMANAQPRR01</t>
  </si>
  <si>
    <t>Gudivada TM Gudivada</t>
  </si>
  <si>
    <t>Gudivada</t>
  </si>
  <si>
    <t>TRTRSD16783</t>
  </si>
  <si>
    <t>TAQG</t>
  </si>
  <si>
    <t>QF6R</t>
  </si>
  <si>
    <t>TEXPAQF6R02</t>
  </si>
  <si>
    <t>Vissannapeta TST Opp MRO Office</t>
  </si>
  <si>
    <t>Vissannapeta</t>
  </si>
  <si>
    <t>TRTRSD16784</t>
  </si>
  <si>
    <t>TLJ1</t>
  </si>
  <si>
    <t>QJP0</t>
  </si>
  <si>
    <t>TEXPFQJP001</t>
  </si>
  <si>
    <t>Bokajan TST</t>
  </si>
  <si>
    <t>Bokajan</t>
  </si>
  <si>
    <t>TRTRSD16785</t>
  </si>
  <si>
    <t>TKB0</t>
  </si>
  <si>
    <t>QAM6</t>
  </si>
  <si>
    <t>TEXPFQAM601</t>
  </si>
  <si>
    <t>Kharupatia TST</t>
  </si>
  <si>
    <t>Kharupatia</t>
  </si>
  <si>
    <t>TRTRSD16786</t>
  </si>
  <si>
    <t>T1DX</t>
  </si>
  <si>
    <t>Q1B6</t>
  </si>
  <si>
    <t>TEXPFQ1B603</t>
  </si>
  <si>
    <t>Teok TST Telia Goan</t>
  </si>
  <si>
    <t>Teok</t>
  </si>
  <si>
    <t>TRTRSD16787</t>
  </si>
  <si>
    <t>TWWN</t>
  </si>
  <si>
    <t>Q6Y9</t>
  </si>
  <si>
    <t>TEXPFQ6Y902</t>
  </si>
  <si>
    <t>Tinsukia TST Margherita</t>
  </si>
  <si>
    <t>TRTRSD16788</t>
  </si>
  <si>
    <t>T1CO</t>
  </si>
  <si>
    <t>QG7W</t>
  </si>
  <si>
    <t>TEXPNQG7W02</t>
  </si>
  <si>
    <t>Chennur TST</t>
  </si>
  <si>
    <t>TRTRSD16789</t>
  </si>
  <si>
    <t>TATB</t>
  </si>
  <si>
    <t>QGAL</t>
  </si>
  <si>
    <t>TFITNQGAL01</t>
  </si>
  <si>
    <t>TRTRSD16790</t>
  </si>
  <si>
    <t>TMG3</t>
  </si>
  <si>
    <t>QQP3</t>
  </si>
  <si>
    <t>TEXPFQQP301</t>
  </si>
  <si>
    <t>Baihata Chariali TST</t>
  </si>
  <si>
    <t>Baihata Chariali</t>
  </si>
  <si>
    <t>TRTRSD16791</t>
  </si>
  <si>
    <t>TTA6</t>
  </si>
  <si>
    <t>Q2TU</t>
  </si>
  <si>
    <t>TEXPFQ2TU02</t>
  </si>
  <si>
    <t>Barpeta Road TST</t>
  </si>
  <si>
    <t>Barpeta Road</t>
  </si>
  <si>
    <t>TRTRSD16792</t>
  </si>
  <si>
    <t>TMK1</t>
  </si>
  <si>
    <t>QQW7</t>
  </si>
  <si>
    <t>TEXPNQQW701</t>
  </si>
  <si>
    <t>NagarKurnool TST</t>
  </si>
  <si>
    <t>Nagarkurnool</t>
  </si>
  <si>
    <t>TRTRSD16793</t>
  </si>
  <si>
    <t>TX6I</t>
  </si>
  <si>
    <t>Q3N3</t>
  </si>
  <si>
    <t>TEXPAQ3N302</t>
  </si>
  <si>
    <t>Achutapuram TST Achutapuram</t>
  </si>
  <si>
    <t>Achutapuram</t>
  </si>
  <si>
    <t>TRTRSD16794</t>
  </si>
  <si>
    <t>TLM5</t>
  </si>
  <si>
    <t>QLA0</t>
  </si>
  <si>
    <t>TEXPFQLA002</t>
  </si>
  <si>
    <t>Rangiya TST</t>
  </si>
  <si>
    <t>Rangiya</t>
  </si>
  <si>
    <t>TRTRSZ FO16795</t>
  </si>
  <si>
    <t>TX6J</t>
  </si>
  <si>
    <t>QA3Q</t>
  </si>
  <si>
    <t>TEXPVQA3Q02</t>
  </si>
  <si>
    <t>Kunnamangalam TST</t>
  </si>
  <si>
    <t>Kunnamangalam</t>
  </si>
  <si>
    <t>TRTRSZ FO16796</t>
  </si>
  <si>
    <t>TWVX</t>
  </si>
  <si>
    <t>Q6X3</t>
  </si>
  <si>
    <t>TEXPVQ6X302</t>
  </si>
  <si>
    <t>Parappanangadi TST</t>
  </si>
  <si>
    <t>Parappanangadi</t>
  </si>
  <si>
    <t>TRTRSZ FO16797</t>
  </si>
  <si>
    <t>TAHC</t>
  </si>
  <si>
    <t>Q7DI</t>
  </si>
  <si>
    <t>TEXPVQ7DI02</t>
  </si>
  <si>
    <t>Paravur TST Near Private Bus Stand</t>
  </si>
  <si>
    <t>TRTRSD16798</t>
  </si>
  <si>
    <t>TR09</t>
  </si>
  <si>
    <t>NE30</t>
  </si>
  <si>
    <t>TRNDNNE3003</t>
  </si>
  <si>
    <t>Vikarabad TST</t>
  </si>
  <si>
    <t>Vikarabad</t>
  </si>
  <si>
    <t>TRTRSZ FO16799</t>
  </si>
  <si>
    <t>TWSY</t>
  </si>
  <si>
    <t>Q6P5</t>
  </si>
  <si>
    <t>TEXPVQ6P502</t>
  </si>
  <si>
    <t>Bharanikkavu TST</t>
  </si>
  <si>
    <t>Bharanikkavu</t>
  </si>
  <si>
    <t>TRTRSD16800</t>
  </si>
  <si>
    <t>TDY9</t>
  </si>
  <si>
    <t>NY21</t>
  </si>
  <si>
    <t>TEXPANY2101</t>
  </si>
  <si>
    <t>Markapur TST</t>
  </si>
  <si>
    <t>Markapur</t>
  </si>
  <si>
    <t>TRTRSD16801</t>
  </si>
  <si>
    <t>T9NB</t>
  </si>
  <si>
    <t>QXDX</t>
  </si>
  <si>
    <t>TEXPNQXDX01</t>
  </si>
  <si>
    <t>Nagarkurnool TST Kalwakurthy Town</t>
  </si>
  <si>
    <t>TRTRSZ FO16802</t>
  </si>
  <si>
    <t>TTA7</t>
  </si>
  <si>
    <t>Q2TV</t>
  </si>
  <si>
    <t>TEXPVQ2TV02</t>
  </si>
  <si>
    <t>Pothencode TST</t>
  </si>
  <si>
    <t>Pothencode</t>
  </si>
  <si>
    <t>TRTRSD16803</t>
  </si>
  <si>
    <t>TTR7</t>
  </si>
  <si>
    <t>Q3BB</t>
  </si>
  <si>
    <t>TEXPAQ3BB03</t>
  </si>
  <si>
    <t>Tekkali TST</t>
  </si>
  <si>
    <t>Tekkali</t>
  </si>
  <si>
    <t>TRTRSZ FO16804</t>
  </si>
  <si>
    <t>TDY1</t>
  </si>
  <si>
    <t>NX36</t>
  </si>
  <si>
    <t>TEXPVNX3603</t>
  </si>
  <si>
    <t>Ponnani TST</t>
  </si>
  <si>
    <t>Ponnani</t>
  </si>
  <si>
    <t>TRTRSZ FO16805</t>
  </si>
  <si>
    <t>TX8B</t>
  </si>
  <si>
    <t>QCBL</t>
  </si>
  <si>
    <t>TEXPVQCBL01</t>
  </si>
  <si>
    <t>Wandoor TST ETM Plaza</t>
  </si>
  <si>
    <t>Wandoor</t>
  </si>
  <si>
    <t>TRTRSD16806</t>
  </si>
  <si>
    <t>TSY9</t>
  </si>
  <si>
    <t>Q2TE</t>
  </si>
  <si>
    <t>TEXPNQ2TE03</t>
  </si>
  <si>
    <t>Achampet TST</t>
  </si>
  <si>
    <t>Achampet</t>
  </si>
  <si>
    <t>TRTRSD16807</t>
  </si>
  <si>
    <t>TDO5</t>
  </si>
  <si>
    <t>NE93</t>
  </si>
  <si>
    <t>TEXPBNE9301</t>
  </si>
  <si>
    <t>Daudnagar TST</t>
  </si>
  <si>
    <t>Daudnagar</t>
  </si>
  <si>
    <t>TRTRSD16808</t>
  </si>
  <si>
    <t>TTO7</t>
  </si>
  <si>
    <t>Q2ZO</t>
  </si>
  <si>
    <t>TEXPFQ2ZO02</t>
  </si>
  <si>
    <t>Dudhnoi TST</t>
  </si>
  <si>
    <t>Dudhnoi</t>
  </si>
  <si>
    <t>TRTRSD16809</t>
  </si>
  <si>
    <t>TWVR</t>
  </si>
  <si>
    <t>Q6W6</t>
  </si>
  <si>
    <t>TEXPWQ6W601</t>
  </si>
  <si>
    <t>Ranaghat TST GNPC Rd Beside Durgadas Park</t>
  </si>
  <si>
    <t>Ranaghat</t>
  </si>
  <si>
    <t>TRTRSD16810</t>
  </si>
  <si>
    <t>TWVL</t>
  </si>
  <si>
    <t>Q6V9</t>
  </si>
  <si>
    <t>TEXPNQ6V901</t>
  </si>
  <si>
    <t>Moinabad TST</t>
  </si>
  <si>
    <t>Moinabad</t>
  </si>
  <si>
    <t>TRTRSD16811</t>
  </si>
  <si>
    <t>TFZ8</t>
  </si>
  <si>
    <t>QYM6</t>
  </si>
  <si>
    <t>TEXPNQYM601</t>
  </si>
  <si>
    <t>Banswada TST</t>
  </si>
  <si>
    <t>Banswada</t>
  </si>
  <si>
    <t>TRTRSD16812</t>
  </si>
  <si>
    <t>TX7M</t>
  </si>
  <si>
    <t>QU1D</t>
  </si>
  <si>
    <t>TEXPAQU1D01</t>
  </si>
  <si>
    <t>Kaikaluru TST Opp To Kumari Talkies</t>
  </si>
  <si>
    <t>Kaikaluru</t>
  </si>
  <si>
    <t>TRTRSD16813</t>
  </si>
  <si>
    <t>TKC9</t>
  </si>
  <si>
    <t>QAR1</t>
  </si>
  <si>
    <t>TEXPWQAR102</t>
  </si>
  <si>
    <t>Taki TST</t>
  </si>
  <si>
    <t>Taki</t>
  </si>
  <si>
    <t>TRTRSD16814</t>
  </si>
  <si>
    <t>TY12</t>
  </si>
  <si>
    <t>NA72</t>
  </si>
  <si>
    <t>TRNDANA7201</t>
  </si>
  <si>
    <t>Kurnool TW VarietyMal</t>
  </si>
  <si>
    <t>TRTRSD16815</t>
  </si>
  <si>
    <t>TSQ7</t>
  </si>
  <si>
    <t>Q2PS</t>
  </si>
  <si>
    <t>TRNDBQ2PS01</t>
  </si>
  <si>
    <t>Sitamarhi V2 Aditya Vision Rajopatti</t>
  </si>
  <si>
    <t>TRTRSD16816</t>
  </si>
  <si>
    <t>T1QZ</t>
  </si>
  <si>
    <t>Q2O8</t>
  </si>
  <si>
    <t>TEXPOQ2O802</t>
  </si>
  <si>
    <t>JAGATPUR TST</t>
  </si>
  <si>
    <t>Jagatpur</t>
  </si>
  <si>
    <t>TRTRSD16817</t>
  </si>
  <si>
    <t>T38C</t>
  </si>
  <si>
    <t>QCCT</t>
  </si>
  <si>
    <t>TEXPWQCCT01</t>
  </si>
  <si>
    <t>Machlandapur TST</t>
  </si>
  <si>
    <t>Machlandapur</t>
  </si>
  <si>
    <t>TRTRSD16818</t>
  </si>
  <si>
    <t>TX5O</t>
  </si>
  <si>
    <t>QA3A</t>
  </si>
  <si>
    <t>TEXPOQA3A02</t>
  </si>
  <si>
    <t>Junagarh Or TST Kalampur Square</t>
  </si>
  <si>
    <t>Junagarh</t>
  </si>
  <si>
    <t>TRTRSD16819</t>
  </si>
  <si>
    <t>TDV0</t>
  </si>
  <si>
    <t>NS70</t>
  </si>
  <si>
    <t>TEXPBNS7001</t>
  </si>
  <si>
    <t>Sheohar TST</t>
  </si>
  <si>
    <t>Sheohar</t>
  </si>
  <si>
    <t>TRTRSD16820</t>
  </si>
  <si>
    <t>TTQ1</t>
  </si>
  <si>
    <t>Q2ZW</t>
  </si>
  <si>
    <t>TJNRBQ2ZW02</t>
  </si>
  <si>
    <t>Bhagalpur TJ Besides Bank of Baroda</t>
  </si>
  <si>
    <t>TRTRSD16821</t>
  </si>
  <si>
    <t>TAN4</t>
  </si>
  <si>
    <t>QGOY</t>
  </si>
  <si>
    <t>TEXPOQGOY02</t>
  </si>
  <si>
    <t>Kesinga TST Kesinga Kalahandi</t>
  </si>
  <si>
    <t>Kesinga Tst</t>
  </si>
  <si>
    <t>TRTRSD16822</t>
  </si>
  <si>
    <t>T1RC</t>
  </si>
  <si>
    <t>Q2P2</t>
  </si>
  <si>
    <t>TEXPWQ2P201</t>
  </si>
  <si>
    <t>SHYAMPUR TST</t>
  </si>
  <si>
    <t>Shyampur</t>
  </si>
  <si>
    <t>TRTRSD16823</t>
  </si>
  <si>
    <t>TAJJ</t>
  </si>
  <si>
    <t>QFWZ</t>
  </si>
  <si>
    <t>TEXPWQFWZ03</t>
  </si>
  <si>
    <t>Ghatakpur TST Ghatakpukur Bazar LL A Molla</t>
  </si>
  <si>
    <t>Ghatakpur</t>
  </si>
  <si>
    <t>TRTRSD16824</t>
  </si>
  <si>
    <t>TJV3</t>
  </si>
  <si>
    <t>QAB7</t>
  </si>
  <si>
    <t>TEXPAQAB701</t>
  </si>
  <si>
    <t>Chipurapalli TST</t>
  </si>
  <si>
    <t>Chipurapalli</t>
  </si>
  <si>
    <t>TRTRSD16825</t>
  </si>
  <si>
    <t>TLM2</t>
  </si>
  <si>
    <t>QKX0</t>
  </si>
  <si>
    <t>TEXPFQKX003</t>
  </si>
  <si>
    <t>Nazira TST Dhodar Ali Road</t>
  </si>
  <si>
    <t>Nazira</t>
  </si>
  <si>
    <t>TRTRSD16826</t>
  </si>
  <si>
    <t>TW90</t>
  </si>
  <si>
    <t>NSG3</t>
  </si>
  <si>
    <t>TRNDANSG303</t>
  </si>
  <si>
    <t>Dhone TST</t>
  </si>
  <si>
    <t>Dhone</t>
  </si>
  <si>
    <t>TRTRSD16827</t>
  </si>
  <si>
    <t>TGA3</t>
  </si>
  <si>
    <t>QYN2</t>
  </si>
  <si>
    <t>TEXPAQYN201</t>
  </si>
  <si>
    <t>Nidadhavole TST</t>
  </si>
  <si>
    <t>Nidadhavole</t>
  </si>
  <si>
    <t>TRTRSD16828</t>
  </si>
  <si>
    <t>TKC5</t>
  </si>
  <si>
    <t>QAQ7</t>
  </si>
  <si>
    <t>TFITFQAQ701</t>
  </si>
  <si>
    <t>Dhemaji</t>
  </si>
  <si>
    <t>TRTRSD16829</t>
  </si>
  <si>
    <t>T9XA</t>
  </si>
  <si>
    <t>QXOA</t>
  </si>
  <si>
    <t>TEXPNQXOA01</t>
  </si>
  <si>
    <t xml:space="preserve">Kagaznagar TST </t>
  </si>
  <si>
    <t>Kagaznagar</t>
  </si>
  <si>
    <t>TRTRSD16830</t>
  </si>
  <si>
    <t>TLX4</t>
  </si>
  <si>
    <t>QQG7</t>
  </si>
  <si>
    <t>TEXPAQQG701</t>
  </si>
  <si>
    <t>Gooty TST</t>
  </si>
  <si>
    <t>Gooty</t>
  </si>
  <si>
    <t>TRTRSD16831</t>
  </si>
  <si>
    <t>TLA3</t>
  </si>
  <si>
    <t>QGH0</t>
  </si>
  <si>
    <t>TFITFQGH001</t>
  </si>
  <si>
    <t>Diphu MG Road</t>
  </si>
  <si>
    <t>Diphu</t>
  </si>
  <si>
    <t>TRTRSD16832</t>
  </si>
  <si>
    <t>TSS0</t>
  </si>
  <si>
    <t>Q2PW</t>
  </si>
  <si>
    <t>TFITNQ2PW02</t>
  </si>
  <si>
    <t>Warangal Nakkal Gutta Hanamkonda</t>
  </si>
  <si>
    <t>TRTRSD16833</t>
  </si>
  <si>
    <t>TX7J</t>
  </si>
  <si>
    <t>QA4G</t>
  </si>
  <si>
    <t>TEXPNQA4G01</t>
  </si>
  <si>
    <t>Shankarpally TST</t>
  </si>
  <si>
    <t>Shankarpally</t>
  </si>
  <si>
    <t>TRTRSD16834</t>
  </si>
  <si>
    <t>TJE0</t>
  </si>
  <si>
    <t>QWZ7</t>
  </si>
  <si>
    <t>TEXPOQWZ701</t>
  </si>
  <si>
    <t>Salepur TST</t>
  </si>
  <si>
    <t>Salepur</t>
  </si>
  <si>
    <t>TRTRSD16835</t>
  </si>
  <si>
    <t>T33V</t>
  </si>
  <si>
    <t>Q30I</t>
  </si>
  <si>
    <t>TEXPNQ30I01</t>
  </si>
  <si>
    <t>Isnapur TST</t>
  </si>
  <si>
    <t>Isnapur</t>
  </si>
  <si>
    <t>TRTRSD16836</t>
  </si>
  <si>
    <t>TV96</t>
  </si>
  <si>
    <t>NNI5</t>
  </si>
  <si>
    <t>TRNDANNI503</t>
  </si>
  <si>
    <t>Kandukuru TST</t>
  </si>
  <si>
    <t>Kandukuru</t>
  </si>
  <si>
    <t>TRTRSD16837</t>
  </si>
  <si>
    <t>TX5R</t>
  </si>
  <si>
    <t>QA3F</t>
  </si>
  <si>
    <t>TEXPOQA3F03</t>
  </si>
  <si>
    <t>Rajsunakhala TST Near Ganesh Bazar Next to Ganesh Temple</t>
  </si>
  <si>
    <t>Rajsunakhala</t>
  </si>
  <si>
    <t>TRTRSD16838</t>
  </si>
  <si>
    <t>TGI5</t>
  </si>
  <si>
    <t>QYF7</t>
  </si>
  <si>
    <t>TEXPNQYF701</t>
  </si>
  <si>
    <t>Nakrekal TST</t>
  </si>
  <si>
    <t>Nakrekal</t>
  </si>
  <si>
    <t>TRTRSD16839</t>
  </si>
  <si>
    <t>TARK</t>
  </si>
  <si>
    <t>QF9D</t>
  </si>
  <si>
    <t>TEXPAQF9D02</t>
  </si>
  <si>
    <t>Kanigiri TST</t>
  </si>
  <si>
    <t>Kanigiri</t>
  </si>
  <si>
    <t>TRTRSD16840</t>
  </si>
  <si>
    <t>TJ95</t>
  </si>
  <si>
    <t>NWF7</t>
  </si>
  <si>
    <t>TRNDANWF702</t>
  </si>
  <si>
    <t>Yemmiganur TST</t>
  </si>
  <si>
    <t>Yemmiganur</t>
  </si>
  <si>
    <t>TRTRSD16841</t>
  </si>
  <si>
    <t>T64O</t>
  </si>
  <si>
    <t>QADB</t>
  </si>
  <si>
    <t>TEXPAQADB01</t>
  </si>
  <si>
    <t>Chodavaram TST A P KSNS Raju Property</t>
  </si>
  <si>
    <t>Chodavaram</t>
  </si>
  <si>
    <t>TRTRSD16842</t>
  </si>
  <si>
    <t>TJH9</t>
  </si>
  <si>
    <t>QWR2</t>
  </si>
  <si>
    <t>TEXPWQWR203</t>
  </si>
  <si>
    <t>Gobardanga TST</t>
  </si>
  <si>
    <t>Gobardanga</t>
  </si>
  <si>
    <t>TRTRSD16843</t>
  </si>
  <si>
    <t>TXA1</t>
  </si>
  <si>
    <t>Q9QF</t>
  </si>
  <si>
    <t>TEXPOQ9QF01</t>
  </si>
  <si>
    <t>Balugaon TST</t>
  </si>
  <si>
    <t>Balugaon</t>
  </si>
  <si>
    <t>TRTRSD16844</t>
  </si>
  <si>
    <t>TWTI</t>
  </si>
  <si>
    <t>Q6Q6</t>
  </si>
  <si>
    <t>TEXPOQ6Q604</t>
  </si>
  <si>
    <t>Jaraka TST Near to daily Hat</t>
  </si>
  <si>
    <t>Jaraka</t>
  </si>
  <si>
    <t>TRTRSD16845</t>
  </si>
  <si>
    <t>TSU5</t>
  </si>
  <si>
    <t>Q2RO</t>
  </si>
  <si>
    <t>TEXPOQ2RO01</t>
  </si>
  <si>
    <t>Gunupur TST</t>
  </si>
  <si>
    <t>Gunupur</t>
  </si>
  <si>
    <t>TRTRSD16846</t>
  </si>
  <si>
    <t>TDU8</t>
  </si>
  <si>
    <t>NS26</t>
  </si>
  <si>
    <t>TEXPBNS2601</t>
  </si>
  <si>
    <t>Islampur TST</t>
  </si>
  <si>
    <t>TRTRSD16847</t>
  </si>
  <si>
    <t>TKT8</t>
  </si>
  <si>
    <t>QDG0</t>
  </si>
  <si>
    <t>TEXPFQDG001</t>
  </si>
  <si>
    <t>Pathsala TST</t>
  </si>
  <si>
    <t>Pathsala</t>
  </si>
  <si>
    <t>TRTRSD16848</t>
  </si>
  <si>
    <t>TGW0</t>
  </si>
  <si>
    <t>QXW7</t>
  </si>
  <si>
    <t>TEXPQQXW702</t>
  </si>
  <si>
    <t>Gomia TST</t>
  </si>
  <si>
    <t>Gomia</t>
  </si>
  <si>
    <t>TRTRSD16849</t>
  </si>
  <si>
    <t>TJJ7</t>
  </si>
  <si>
    <t>QWO7</t>
  </si>
  <si>
    <t>TEXPOQWO704</t>
  </si>
  <si>
    <t>Soro TST Partha Sarathi Theatre</t>
  </si>
  <si>
    <t>Soro</t>
  </si>
  <si>
    <t>TRTRSD16850</t>
  </si>
  <si>
    <t>TWVF</t>
  </si>
  <si>
    <t>Q6V3</t>
  </si>
  <si>
    <t>TEXPWQ6V301</t>
  </si>
  <si>
    <t>Rani Hati Howrah TST Lalchand Option Near Smart Point</t>
  </si>
  <si>
    <t>Rani Hati Howrah</t>
  </si>
  <si>
    <t>TRTRRT16851</t>
  </si>
  <si>
    <t>TWUT</t>
  </si>
  <si>
    <t>Q6T9</t>
  </si>
  <si>
    <t>TEXPRQ6T901</t>
  </si>
  <si>
    <t>Salumber TST</t>
  </si>
  <si>
    <t>Salumber</t>
  </si>
  <si>
    <t>TRTRRT16852</t>
  </si>
  <si>
    <t>TPN0</t>
  </si>
  <si>
    <t>Q0NS</t>
  </si>
  <si>
    <t>TJNRRQ0NS01</t>
  </si>
  <si>
    <t>Bhilwara TJ RIL Mall</t>
  </si>
  <si>
    <t>TRTRRT16853</t>
  </si>
  <si>
    <t>TLA6</t>
  </si>
  <si>
    <t>QGK0</t>
  </si>
  <si>
    <t>TFITRQGK001</t>
  </si>
  <si>
    <t>Dungarpur Musafir Khana Complex</t>
  </si>
  <si>
    <t>Dungarpur</t>
  </si>
  <si>
    <t>TRTRBK16854</t>
  </si>
  <si>
    <t>TV36</t>
  </si>
  <si>
    <t>NMA6</t>
  </si>
  <si>
    <t>TRNDMNMA604</t>
  </si>
  <si>
    <t>Pusad TST</t>
  </si>
  <si>
    <t>Pusad</t>
  </si>
  <si>
    <t>TRTRRT16855</t>
  </si>
  <si>
    <t>T587</t>
  </si>
  <si>
    <t>NGE8</t>
  </si>
  <si>
    <t>TRNDINGE800</t>
  </si>
  <si>
    <t>Shimla SecretaritRd</t>
  </si>
  <si>
    <t>Shimla</t>
  </si>
  <si>
    <t>TRTRRT16856</t>
  </si>
  <si>
    <t>TTB3</t>
  </si>
  <si>
    <t>Chamba TST</t>
  </si>
  <si>
    <t>TRTRRT16857</t>
  </si>
  <si>
    <t>TSL1</t>
  </si>
  <si>
    <t>Q2NY</t>
  </si>
  <si>
    <t>TFITRQ2NY01</t>
  </si>
  <si>
    <t>Kota Platina Maharana Pratap Circle</t>
  </si>
  <si>
    <t>TRTRBK16858</t>
  </si>
  <si>
    <t>TO86</t>
  </si>
  <si>
    <t>ND28</t>
  </si>
  <si>
    <t>TRNDMND2805</t>
  </si>
  <si>
    <t>Gadhinglaj TST</t>
  </si>
  <si>
    <t>Gadhinglaj</t>
  </si>
  <si>
    <t>TRTRRT16859</t>
  </si>
  <si>
    <t>TG66</t>
  </si>
  <si>
    <t>NSU8</t>
  </si>
  <si>
    <t>TRNDUNSU801</t>
  </si>
  <si>
    <t>Rampur Mandiyan Bagh</t>
  </si>
  <si>
    <t>TRTRRT16860</t>
  </si>
  <si>
    <t>TLK1</t>
  </si>
  <si>
    <t>QJZ0</t>
  </si>
  <si>
    <t>TFITUQJZ001</t>
  </si>
  <si>
    <t>Moradabad Kanth Road</t>
  </si>
  <si>
    <t>Moradabad</t>
  </si>
  <si>
    <t>TRTRRT16861</t>
  </si>
  <si>
    <t>TRTRRT16862</t>
  </si>
  <si>
    <t>T62K</t>
  </si>
  <si>
    <t>TFIT9QA2B01</t>
  </si>
  <si>
    <t>Jalandhar Johal Complex</t>
  </si>
  <si>
    <t>TRTRRT16863</t>
  </si>
  <si>
    <t>TDT1</t>
  </si>
  <si>
    <t>NN29</t>
  </si>
  <si>
    <t>TFITUNN2901</t>
  </si>
  <si>
    <t>Shamli Opp Naya Bazaar</t>
  </si>
  <si>
    <t>Shamli</t>
  </si>
  <si>
    <t>TRTRRT16864</t>
  </si>
  <si>
    <t>TG56</t>
  </si>
  <si>
    <t>NHB9</t>
  </si>
  <si>
    <t>TRNDUNHB901</t>
  </si>
  <si>
    <t>Hapur FreeGanj</t>
  </si>
  <si>
    <t>Hapur</t>
  </si>
  <si>
    <t>TRTRRT16865</t>
  </si>
  <si>
    <t>TRTRRT16866</t>
  </si>
  <si>
    <t>AUGUST 26</t>
  </si>
  <si>
    <t>AUGUST 26 Planned</t>
  </si>
  <si>
    <t>AUGUST 26 Actual</t>
  </si>
  <si>
    <t>JUNE 26 Actual</t>
  </si>
  <si>
    <t>JULY 26 Actual</t>
  </si>
  <si>
    <t>PENDING</t>
  </si>
  <si>
    <t>TBGU</t>
  </si>
  <si>
    <t>QHJC</t>
  </si>
  <si>
    <t>SMRTUQHJC00</t>
  </si>
  <si>
    <t>TBH1</t>
  </si>
  <si>
    <t>QHKJ</t>
  </si>
  <si>
    <t>SMRTMQHKJ00</t>
  </si>
  <si>
    <t>DH-FOOT-419-MP-1954</t>
  </si>
  <si>
    <t>1954 Footprint Treasure Island Indore, # T-12 THIRD FLOOR TREASURE ISLAND, TOKOGANJ MAIN RD (MG RD) MP  Footprint</t>
  </si>
  <si>
    <t>NDA4</t>
  </si>
  <si>
    <t>Akot road &gt; Sarda Complex  (opt 2)</t>
  </si>
  <si>
    <t>QWI1</t>
  </si>
  <si>
    <t>TJNRTQWI101</t>
  </si>
  <si>
    <t>QSAF</t>
  </si>
  <si>
    <t>TMANAQSAF01</t>
  </si>
  <si>
    <t>Q2TF</t>
  </si>
  <si>
    <t>TEXPAQ2TF03</t>
  </si>
  <si>
    <t>QWK9</t>
  </si>
  <si>
    <t>TMANTQWK901</t>
  </si>
  <si>
    <t>QOXO</t>
  </si>
  <si>
    <t>TMANVQOXO02</t>
  </si>
  <si>
    <t>Q6O4</t>
  </si>
  <si>
    <t>TWIWTQ6O401</t>
  </si>
  <si>
    <t>GJ _ Jamnagar _ RIL Mall </t>
  </si>
  <si>
    <t>TXY2</t>
  </si>
  <si>
    <t>Q9O2</t>
  </si>
  <si>
    <t>JVPLTQ9O201</t>
  </si>
  <si>
    <t>CENFAQIKR00</t>
  </si>
  <si>
    <t>TAH5</t>
  </si>
  <si>
    <t>QGMD</t>
  </si>
  <si>
    <t>SMRTAQGMD01</t>
  </si>
  <si>
    <t>Ozone High Street Bank More Dhanbad, 826001.Jharkhand</t>
  </si>
  <si>
    <t>TCAM</t>
  </si>
  <si>
    <t>QIDW</t>
  </si>
  <si>
    <t>DARKTQIDW00</t>
  </si>
  <si>
    <t>NCU1</t>
  </si>
  <si>
    <t>JMDKA000670</t>
  </si>
  <si>
    <t>GRDSSD16876</t>
  </si>
  <si>
    <t>DIRFRT16877</t>
  </si>
  <si>
    <t>TND0</t>
  </si>
  <si>
    <t>Q06C</t>
  </si>
  <si>
    <t>TNC0</t>
  </si>
  <si>
    <t>Q05S</t>
  </si>
  <si>
    <t>TIX7</t>
  </si>
  <si>
    <t>QXG8</t>
  </si>
  <si>
    <t>TO36</t>
  </si>
  <si>
    <t>NC95</t>
  </si>
  <si>
    <t>TIQ4</t>
  </si>
  <si>
    <t>QXP3</t>
  </si>
  <si>
    <t>U148</t>
  </si>
  <si>
    <t>Q12L</t>
  </si>
  <si>
    <t>TGV1</t>
  </si>
  <si>
    <t>QXV7</t>
  </si>
  <si>
    <t>TH93</t>
  </si>
  <si>
    <t>NVZ1</t>
  </si>
  <si>
    <t>TND6</t>
  </si>
  <si>
    <t>Q06I</t>
  </si>
  <si>
    <t>TNP9</t>
  </si>
  <si>
    <t>Q16G</t>
  </si>
  <si>
    <t>QA2B</t>
  </si>
  <si>
    <t>CFVRSZ FO16867</t>
  </si>
  <si>
    <t>Inorbit Mall, Hubli</t>
  </si>
  <si>
    <t>GRDHKC16868</t>
  </si>
  <si>
    <t xml:space="preserve">Nagpur Shagun Indian Air Station </t>
  </si>
  <si>
    <t>GRDHAK16869</t>
  </si>
  <si>
    <t xml:space="preserve">SBZ AP Nellore GB FELICITY MALL </t>
  </si>
  <si>
    <t>GRDHKC16870</t>
  </si>
  <si>
    <t xml:space="preserve">SBZ MP Ujjain Cosmos Mall </t>
  </si>
  <si>
    <t>GRDHAK16871</t>
  </si>
  <si>
    <t>SBZ TG Hyd SAIDABAD-ARIHANT TWRS</t>
  </si>
  <si>
    <t>GRDHKC16872</t>
  </si>
  <si>
    <t xml:space="preserve">SBZ ROM Pune PIMPRI-PREMIER PLAZA </t>
  </si>
  <si>
    <t>GRDHKC16873</t>
  </si>
  <si>
    <t xml:space="preserve">SMT MP Indore Citadel Indore </t>
  </si>
  <si>
    <t>GRDHKC16874</t>
  </si>
  <si>
    <t>Chhattisgarh</t>
  </si>
  <si>
    <t>SBZ CG Bhilai Surya Treasure Island Jun</t>
  </si>
  <si>
    <t>GRDHAK16875</t>
  </si>
  <si>
    <t>Ak</t>
  </si>
  <si>
    <t xml:space="preserve">SMT KN Mangaluru Karuna Pride </t>
  </si>
  <si>
    <t>GRDSSD16878</t>
  </si>
  <si>
    <t>Metiabruz</t>
  </si>
  <si>
    <t>EDAMBK16879</t>
  </si>
  <si>
    <t>Pheonix Citadel Indore, INDORE, MADHYA PRADESH</t>
  </si>
  <si>
    <t>FLDHKC16880</t>
  </si>
  <si>
    <t>TATU</t>
  </si>
  <si>
    <t>DH-FOOT-419-MH-TATU</t>
  </si>
  <si>
    <t>TATU Grand HighStreet Mall  MH Footwear</t>
  </si>
  <si>
    <t>FLDHAK16881</t>
  </si>
  <si>
    <t>TJ5K</t>
  </si>
  <si>
    <t>DH-TAZO-419-TG-TJ5K</t>
  </si>
  <si>
    <t>TJ5K Aparna Mal Hyd TG Azorte</t>
  </si>
  <si>
    <t>FLDHKC16882</t>
  </si>
  <si>
    <t>DH-FOOT-419-GJ-9545</t>
  </si>
  <si>
    <t>9545 1st Floor, VR Mall, Dumas Road, Surat, SURAT, SOUTH GUJARAT GJ Footprint</t>
  </si>
  <si>
    <t>GRDSKC16883</t>
  </si>
  <si>
    <t>DS-MP-00011</t>
  </si>
  <si>
    <t>Bharut Nagar, Satna</t>
  </si>
  <si>
    <t>GRDSKC16884</t>
  </si>
  <si>
    <t>DS-GMU-00113 (Add. Area)</t>
  </si>
  <si>
    <t>Indus Power, Dombivali (Additional Space)</t>
  </si>
  <si>
    <t>GRDSKC16885</t>
  </si>
  <si>
    <t>DS-RJ-00040</t>
  </si>
  <si>
    <t>Ratandeep, Gopalbari Jaipur</t>
  </si>
  <si>
    <t>GRDSKC16886</t>
  </si>
  <si>
    <t>DS-UP-00075</t>
  </si>
  <si>
    <t>Saket Nagar Colony, Naria, Varanasi</t>
  </si>
  <si>
    <t>GRDSKC16887</t>
  </si>
  <si>
    <t>DS-GMU-00195</t>
  </si>
  <si>
    <t>Golden Tobacco House, Vile Parle (W), Mumbai (Cold Room)</t>
  </si>
  <si>
    <t>GRDSKC16888</t>
  </si>
  <si>
    <t>DS-GMU-00043</t>
  </si>
  <si>
    <t>Parichay Borivali West (Milk Basket)</t>
  </si>
  <si>
    <t>GRDSKC16889</t>
  </si>
  <si>
    <t>DS-DL-00345</t>
  </si>
  <si>
    <t>Vasant Vihar, New Delhi</t>
  </si>
  <si>
    <t>GRDSKC16890</t>
  </si>
  <si>
    <t>DS-GMU-00186</t>
  </si>
  <si>
    <t xml:space="preserve">Smart bazaar KachPada Malad </t>
  </si>
  <si>
    <t>GRDSKC16891</t>
  </si>
  <si>
    <t>DS-MH-00200</t>
  </si>
  <si>
    <t>Bansali House, Dharampeth</t>
  </si>
  <si>
    <t>GRDSKC16892</t>
  </si>
  <si>
    <t>DS-DL-00329</t>
  </si>
  <si>
    <t>GRDSKC16893</t>
  </si>
  <si>
    <t>DS-GJ-00009</t>
  </si>
  <si>
    <t>Gujrat</t>
  </si>
  <si>
    <t xml:space="preserve">Shoolin Exotica, Isanpur, Ahmedabad </t>
  </si>
  <si>
    <t>GRDSKC16894</t>
  </si>
  <si>
    <t>DS-DL-00351</t>
  </si>
  <si>
    <t>GGN-Sushant Lok</t>
  </si>
  <si>
    <t>TRTRSD16895</t>
  </si>
  <si>
    <t>TX5Y</t>
  </si>
  <si>
    <t>QA3K</t>
  </si>
  <si>
    <t>TEXPNQA3K01</t>
  </si>
  <si>
    <t>Narayankhed TST</t>
  </si>
  <si>
    <t>Narayankhed</t>
  </si>
  <si>
    <t>TRTRSD16896</t>
  </si>
  <si>
    <t>TWUJ</t>
  </si>
  <si>
    <t>Q2VB</t>
  </si>
  <si>
    <t>TEXPNQ2VB02</t>
  </si>
  <si>
    <t>Aswaraopeta TST</t>
  </si>
  <si>
    <t>Aswaraopeta</t>
  </si>
  <si>
    <t>TRTRSD16897</t>
  </si>
  <si>
    <t>TWVG</t>
  </si>
  <si>
    <t>Q6V4</t>
  </si>
  <si>
    <t>TEXPNQ6V401</t>
  </si>
  <si>
    <t>Sadashivpet TST</t>
  </si>
  <si>
    <t>Sadashivpet</t>
  </si>
  <si>
    <t>TRTRSD16898</t>
  </si>
  <si>
    <t>TX4M</t>
  </si>
  <si>
    <t>QGXW</t>
  </si>
  <si>
    <t>TEXPNQGXW01</t>
  </si>
  <si>
    <t>Yellandu TST Yellandu</t>
  </si>
  <si>
    <t>Yellandu</t>
  </si>
  <si>
    <t>TRTRSD16899</t>
  </si>
  <si>
    <t>TK77</t>
  </si>
  <si>
    <t>NWI1</t>
  </si>
  <si>
    <t>TRNDANWI102</t>
  </si>
  <si>
    <t>Jaggayapet TST</t>
  </si>
  <si>
    <t>Jaggayapet</t>
  </si>
  <si>
    <t>TRTRSD16900</t>
  </si>
  <si>
    <t>TA2X</t>
  </si>
  <si>
    <t>QGVX</t>
  </si>
  <si>
    <t>TEXPAQGVX01</t>
  </si>
  <si>
    <t>Darsi TST</t>
  </si>
  <si>
    <t>Darsi</t>
  </si>
  <si>
    <t>TRTRSD16901</t>
  </si>
  <si>
    <t>TSY3</t>
  </si>
  <si>
    <t>Q2SY</t>
  </si>
  <si>
    <t>TEXPAQ2SY01</t>
  </si>
  <si>
    <t>Nandigama TST</t>
  </si>
  <si>
    <t>Nandigama</t>
  </si>
  <si>
    <t>TRTRSD16902</t>
  </si>
  <si>
    <t>TPZ2</t>
  </si>
  <si>
    <t>Q0UL</t>
  </si>
  <si>
    <t>TEXPAQ0UL02</t>
  </si>
  <si>
    <t>Macherla TST</t>
  </si>
  <si>
    <t>Macherla</t>
  </si>
  <si>
    <t>TRTRSD16903</t>
  </si>
  <si>
    <t>TN60</t>
  </si>
  <si>
    <t>NC62</t>
  </si>
  <si>
    <t>TRNDANC6202</t>
  </si>
  <si>
    <t>Nuzvid TST</t>
  </si>
  <si>
    <t>Nuzvid</t>
  </si>
  <si>
    <t>TRTRSD16904</t>
  </si>
  <si>
    <t>TX5C</t>
  </si>
  <si>
    <t>QGZJ</t>
  </si>
  <si>
    <t>TEXPNQGZJ02</t>
  </si>
  <si>
    <t>Bhainsa TST</t>
  </si>
  <si>
    <t>Bhainsa</t>
  </si>
  <si>
    <t>TRTRSZ FO16905</t>
  </si>
  <si>
    <t>T33T</t>
  </si>
  <si>
    <t>Q30G</t>
  </si>
  <si>
    <t>TJNRVQ30G01</t>
  </si>
  <si>
    <t>Thrissur TJ Selex Mall East Fort</t>
  </si>
  <si>
    <t>TRTRSZ FO16906</t>
  </si>
  <si>
    <t>TTR8</t>
  </si>
  <si>
    <t>Q3BD</t>
  </si>
  <si>
    <t>TJNRTQ3BD01</t>
  </si>
  <si>
    <t>Pollachi TJ Venkatramana round Rd Mahalingapuram</t>
  </si>
  <si>
    <t>TRTRSZ FO16907</t>
  </si>
  <si>
    <t>TX8F</t>
  </si>
  <si>
    <t>Q3N1</t>
  </si>
  <si>
    <t>TMANVQ3N101</t>
  </si>
  <si>
    <t>Kollam TM D Mall Punalur</t>
  </si>
  <si>
    <t>TRTRSZ FO16908</t>
  </si>
  <si>
    <t>TX8P</t>
  </si>
  <si>
    <t>Q2WA</t>
  </si>
  <si>
    <t>TWIWVQ2WA01</t>
  </si>
  <si>
    <t>Kollam TW</t>
  </si>
  <si>
    <t>TRTRSZ FO16909</t>
  </si>
  <si>
    <t>TGJ1</t>
  </si>
  <si>
    <t>QYG4</t>
  </si>
  <si>
    <t>TEXPVQYG401</t>
  </si>
  <si>
    <t>Kuravilangad TST</t>
  </si>
  <si>
    <t>Kuravilangad</t>
  </si>
  <si>
    <t>TRTRSZ FO16910</t>
  </si>
  <si>
    <t>TCV4</t>
  </si>
  <si>
    <t>NQE7</t>
  </si>
  <si>
    <t>TRNDTNQE701</t>
  </si>
  <si>
    <t>Kangeyam TST</t>
  </si>
  <si>
    <t>Kangeyam</t>
  </si>
  <si>
    <t>TRTRSD16911</t>
  </si>
  <si>
    <t>T80R</t>
  </si>
  <si>
    <t>QMFK</t>
  </si>
  <si>
    <t>TEXPNQMFK01</t>
  </si>
  <si>
    <t>Ramayampet TST</t>
  </si>
  <si>
    <t>Ramayampet</t>
  </si>
  <si>
    <t>TRTRSD16912</t>
  </si>
  <si>
    <t>TTO8</t>
  </si>
  <si>
    <t>Q2ZP</t>
  </si>
  <si>
    <t>TEXPNQ2ZP03</t>
  </si>
  <si>
    <t>Toopran TST</t>
  </si>
  <si>
    <t>Toopran</t>
  </si>
  <si>
    <t>TRTRSZ FO16913</t>
  </si>
  <si>
    <t>TJQ6</t>
  </si>
  <si>
    <t>QWI7</t>
  </si>
  <si>
    <t>TWIWTQWI701</t>
  </si>
  <si>
    <t>Tirupur TW Kumaran Rd</t>
  </si>
  <si>
    <t>TRTRSZ FO16914</t>
  </si>
  <si>
    <t>TSZ4</t>
  </si>
  <si>
    <t>Q2TJ</t>
  </si>
  <si>
    <t>TEXPVQ2TJ01</t>
  </si>
  <si>
    <t>Charummoodu TST</t>
  </si>
  <si>
    <t>Charummoodu</t>
  </si>
  <si>
    <t>TRTRSZ FO16915</t>
  </si>
  <si>
    <t>TWUI</t>
  </si>
  <si>
    <t>Q2VA</t>
  </si>
  <si>
    <t>TEXPVQ2VA02</t>
  </si>
  <si>
    <t>Puthuppally TST</t>
  </si>
  <si>
    <t>Puthuppally</t>
  </si>
  <si>
    <t>TRTRSZ FO16916</t>
  </si>
  <si>
    <t>TTE4</t>
  </si>
  <si>
    <t>Q2SM</t>
  </si>
  <si>
    <t>TEXPTQ2SM01</t>
  </si>
  <si>
    <t>Bargur TST</t>
  </si>
  <si>
    <t>Bargur</t>
  </si>
  <si>
    <t>TRTRSZ FO16917</t>
  </si>
  <si>
    <t>T43H</t>
  </si>
  <si>
    <t>QA5F</t>
  </si>
  <si>
    <t>TEXPVQA5F01</t>
  </si>
  <si>
    <t>Pathiripala TST PM Arcade Palakkad Ponnani Rd</t>
  </si>
  <si>
    <t>Pathiripala</t>
  </si>
  <si>
    <t>TRTRSZ FO16918</t>
  </si>
  <si>
    <t>TP77</t>
  </si>
  <si>
    <t>ND70</t>
  </si>
  <si>
    <t>TRNDVND7000</t>
  </si>
  <si>
    <t>Thamarassery TST</t>
  </si>
  <si>
    <t>Thamarassery</t>
  </si>
  <si>
    <t>TRTRSZ FO16919</t>
  </si>
  <si>
    <t>TJE4</t>
  </si>
  <si>
    <t>QXA2</t>
  </si>
  <si>
    <t>TEXPVQXA202</t>
  </si>
  <si>
    <t>Mundakayam TST</t>
  </si>
  <si>
    <t>Mundakayam</t>
  </si>
  <si>
    <t>TRTRSZ FO16920</t>
  </si>
  <si>
    <t>TA2O</t>
  </si>
  <si>
    <t>QGVJ</t>
  </si>
  <si>
    <t>TWIWTQGVJ01</t>
  </si>
  <si>
    <t>Erode TW Perundurai Road</t>
  </si>
  <si>
    <t>TRTRSZ FO16921</t>
  </si>
  <si>
    <t>TU01</t>
  </si>
  <si>
    <t>NZW6</t>
  </si>
  <si>
    <t>TRNDVNZW602</t>
  </si>
  <si>
    <t>Edakkara TST</t>
  </si>
  <si>
    <t>Edakkara</t>
  </si>
  <si>
    <t>TRTRSZ FO16922</t>
  </si>
  <si>
    <t>TLN3</t>
  </si>
  <si>
    <t>QLI0</t>
  </si>
  <si>
    <t>TEXPVQLI001</t>
  </si>
  <si>
    <t>Koothattukkulam TST</t>
  </si>
  <si>
    <t>Koothattukkulam</t>
  </si>
  <si>
    <t>TRTRSZ FO16923</t>
  </si>
  <si>
    <t>TIZ9</t>
  </si>
  <si>
    <t>QXE2</t>
  </si>
  <si>
    <t>TEXPVQXE201</t>
  </si>
  <si>
    <t>Alathur TST</t>
  </si>
  <si>
    <t>Alathur</t>
  </si>
  <si>
    <t>TRTRSZ FO16924</t>
  </si>
  <si>
    <t>TWWA</t>
  </si>
  <si>
    <t>Q6X6</t>
  </si>
  <si>
    <t>TEXPVQ6X601</t>
  </si>
  <si>
    <t>Olavakode TST Olavakkode Palakkad</t>
  </si>
  <si>
    <t>Olavakode</t>
  </si>
  <si>
    <t>TRTRSZ FO16925</t>
  </si>
  <si>
    <t>TO39</t>
  </si>
  <si>
    <t>NC98</t>
  </si>
  <si>
    <t>TRNDTNC9804</t>
  </si>
  <si>
    <t>Dharapuram TST</t>
  </si>
  <si>
    <t>Dharapuram</t>
  </si>
  <si>
    <t>TRTRSZ FO16926</t>
  </si>
  <si>
    <t>TED4</t>
  </si>
  <si>
    <t>NQV5</t>
  </si>
  <si>
    <t>TEXPTNQV502</t>
  </si>
  <si>
    <t>Periyanaickenpalayam TST</t>
  </si>
  <si>
    <t>Periyanaickenpalayam</t>
  </si>
  <si>
    <t>TRTRSZ FO16927</t>
  </si>
  <si>
    <t>T35G</t>
  </si>
  <si>
    <t>QA4N</t>
  </si>
  <si>
    <t>TEXPTQA4N01</t>
  </si>
  <si>
    <t>Sathyamangalam TST Bazaar Road</t>
  </si>
  <si>
    <t>Sathyamangalam</t>
  </si>
  <si>
    <t>TRTRSD16928</t>
  </si>
  <si>
    <t>TFZ3</t>
  </si>
  <si>
    <t>QYM1</t>
  </si>
  <si>
    <t>TEXPNQYM101</t>
  </si>
  <si>
    <t>Husnabad TST</t>
  </si>
  <si>
    <t>Husnabad</t>
  </si>
  <si>
    <t>TRTRSD16929</t>
  </si>
  <si>
    <t>TXYI</t>
  </si>
  <si>
    <t>Q9LE</t>
  </si>
  <si>
    <t>TEXPAQ9LE01</t>
  </si>
  <si>
    <t>Venkatgiri TST</t>
  </si>
  <si>
    <t>Venkatgiri</t>
  </si>
  <si>
    <t>TRTRSD16930</t>
  </si>
  <si>
    <t>TX7H</t>
  </si>
  <si>
    <t>QA4E</t>
  </si>
  <si>
    <t>TEXPNQA4E01</t>
  </si>
  <si>
    <t>Kondamallepally TST</t>
  </si>
  <si>
    <t>Kondamallepally</t>
  </si>
  <si>
    <t>TRTRSD16931</t>
  </si>
  <si>
    <t>TX3Q</t>
  </si>
  <si>
    <t>Q1T5</t>
  </si>
  <si>
    <t>TFITNQ1T502</t>
  </si>
  <si>
    <t>Asifabad K B Chowk</t>
  </si>
  <si>
    <t>Asifabad</t>
  </si>
  <si>
    <t>TRTRSD16932</t>
  </si>
  <si>
    <t>TL89</t>
  </si>
  <si>
    <t>NWN1</t>
  </si>
  <si>
    <t>TRNDNNWN102</t>
  </si>
  <si>
    <t>Korutla TST</t>
  </si>
  <si>
    <t>Korutla</t>
  </si>
  <si>
    <t>TRTRSZ FO16933</t>
  </si>
  <si>
    <t>TTY3</t>
  </si>
  <si>
    <t>Q3EM</t>
  </si>
  <si>
    <t>TJNRVQ3EM02</t>
  </si>
  <si>
    <t>Payyannur TJ Magnum Mall</t>
  </si>
  <si>
    <t>TRTRSZ FO16934</t>
  </si>
  <si>
    <t>TX8V</t>
  </si>
  <si>
    <t>QH1K</t>
  </si>
  <si>
    <t>TWIWVQH1K01</t>
  </si>
  <si>
    <t>Nalanchira TW Trivandrum</t>
  </si>
  <si>
    <t>TRTRSZ FO16935</t>
  </si>
  <si>
    <t>TLH1</t>
  </si>
  <si>
    <t>QIV0</t>
  </si>
  <si>
    <t>TJNRTQIV002</t>
  </si>
  <si>
    <t>Trichy TJ Lawsons Rd</t>
  </si>
  <si>
    <t>TRTRSZ FO16936</t>
  </si>
  <si>
    <t>TKA0</t>
  </si>
  <si>
    <t>QAH8</t>
  </si>
  <si>
    <t>TWIWTQAH801</t>
  </si>
  <si>
    <t>Trichy TW Lawsons Rd</t>
  </si>
  <si>
    <t>TRTRSD16937</t>
  </si>
  <si>
    <t>T49Q</t>
  </si>
  <si>
    <t>QA5K</t>
  </si>
  <si>
    <t>TEXPNQA5K01</t>
  </si>
  <si>
    <t>Godkondla TST Mall Town</t>
  </si>
  <si>
    <t>Godkondla</t>
  </si>
  <si>
    <t>TRTRSD16938</t>
  </si>
  <si>
    <t>TWTN</t>
  </si>
  <si>
    <t>Q6R3</t>
  </si>
  <si>
    <t>TEXPNQ6R301</t>
  </si>
  <si>
    <t>Wyra TST</t>
  </si>
  <si>
    <t>Wyra</t>
  </si>
  <si>
    <t>TRTRSD16939</t>
  </si>
  <si>
    <t>TWVU</t>
  </si>
  <si>
    <t>Q6W9</t>
  </si>
  <si>
    <t>TEXPAQ6W902</t>
  </si>
  <si>
    <t>Jammalamadugu TST</t>
  </si>
  <si>
    <t>Jammalamadugu</t>
  </si>
  <si>
    <t>TRTRSD16940</t>
  </si>
  <si>
    <t>TXZT</t>
  </si>
  <si>
    <t>Q9PM</t>
  </si>
  <si>
    <t>TEXPAQ9PM01</t>
  </si>
  <si>
    <t>Penugonda TST</t>
  </si>
  <si>
    <t>Penugonda</t>
  </si>
  <si>
    <t>TRTRSZ FO16941</t>
  </si>
  <si>
    <t>TWTX</t>
  </si>
  <si>
    <t>Q6S4</t>
  </si>
  <si>
    <t>TEXPTQ6S401</t>
  </si>
  <si>
    <t>Pochampalli TST</t>
  </si>
  <si>
    <t>Pochampalli</t>
  </si>
  <si>
    <t>TRTRSZ FO16942</t>
  </si>
  <si>
    <t>TGQ9</t>
  </si>
  <si>
    <t>QXX6</t>
  </si>
  <si>
    <t>TEXPVQXX602</t>
  </si>
  <si>
    <t>Cherpulassery TST</t>
  </si>
  <si>
    <t>Cherpulassery</t>
  </si>
  <si>
    <t>TRTRSZ FO16943</t>
  </si>
  <si>
    <t>TKB7</t>
  </si>
  <si>
    <t>QAN3</t>
  </si>
  <si>
    <t>TEXPTQAN303</t>
  </si>
  <si>
    <t>Sankagiri TST Sankari</t>
  </si>
  <si>
    <t>Sankagiri</t>
  </si>
  <si>
    <t>TRTRSZ FO16944</t>
  </si>
  <si>
    <t>TJZ2</t>
  </si>
  <si>
    <t>QAH0</t>
  </si>
  <si>
    <t>TEXPVQAH001</t>
  </si>
  <si>
    <t>Ramanattukara TST</t>
  </si>
  <si>
    <t>Ramanattukara</t>
  </si>
  <si>
    <t>TRTRSZ FO16945</t>
  </si>
  <si>
    <t>T196</t>
  </si>
  <si>
    <t>QG4P</t>
  </si>
  <si>
    <t>TEXPVQG4P02</t>
  </si>
  <si>
    <t>Chittur Thathamangalam TST</t>
  </si>
  <si>
    <t>Chittur Thathamangalam</t>
  </si>
  <si>
    <t>TRTRSZ FO16946</t>
  </si>
  <si>
    <t>T39S</t>
  </si>
  <si>
    <t>QA4V</t>
  </si>
  <si>
    <t>TEXPVQA4V02</t>
  </si>
  <si>
    <t>Thiruvankulam TST V T Jacob Arcade</t>
  </si>
  <si>
    <t>Thiruvankulam</t>
  </si>
  <si>
    <t>TRTRSZ FO16947</t>
  </si>
  <si>
    <t>T558</t>
  </si>
  <si>
    <t>NGE1</t>
  </si>
  <si>
    <t>TRNDTNGE102</t>
  </si>
  <si>
    <t>Trichy TW ThillaiNgr</t>
  </si>
  <si>
    <t>TRTRSZ FO16948</t>
  </si>
  <si>
    <t>TX6Y</t>
  </si>
  <si>
    <t>QJ1K</t>
  </si>
  <si>
    <t>TEXPVQJ1K02</t>
  </si>
  <si>
    <t>Poovattuparamba TST Kozhikode</t>
  </si>
  <si>
    <t>Poovattuparamba</t>
  </si>
  <si>
    <t>TRTRSZ FO16949</t>
  </si>
  <si>
    <t>TEZ8</t>
  </si>
  <si>
    <t>QZH3</t>
  </si>
  <si>
    <t>TEXPVQZH302</t>
  </si>
  <si>
    <t>Ambalapuzha TST</t>
  </si>
  <si>
    <t>Ambalapuzha</t>
  </si>
  <si>
    <t>TRTRSZ FO16950</t>
  </si>
  <si>
    <t>TW89</t>
  </si>
  <si>
    <t>NSC8</t>
  </si>
  <si>
    <t>TRNDVNSC801</t>
  </si>
  <si>
    <t>Pathanpuram TST</t>
  </si>
  <si>
    <t>Pathanpuram</t>
  </si>
  <si>
    <t>TRTRSZ FO16951</t>
  </si>
  <si>
    <t>TO63</t>
  </si>
  <si>
    <t>ND09</t>
  </si>
  <si>
    <t>TRNDTND0903</t>
  </si>
  <si>
    <t>Perundurai TST</t>
  </si>
  <si>
    <t>Perundurai</t>
  </si>
  <si>
    <t>TRTRSZ FO16952</t>
  </si>
  <si>
    <t>TAB5</t>
  </si>
  <si>
    <t>QGJI</t>
  </si>
  <si>
    <t>TEXPTQGJI01</t>
  </si>
  <si>
    <t>Thirukoilur TST West Street</t>
  </si>
  <si>
    <t>Thirukoilur</t>
  </si>
  <si>
    <t>TRTRSZ FO16953</t>
  </si>
  <si>
    <t>TW45</t>
  </si>
  <si>
    <t>NNY1</t>
  </si>
  <si>
    <t>TRNDTNNY103</t>
  </si>
  <si>
    <t>Salem TW NM Arcade</t>
  </si>
  <si>
    <t>TRTRSD16954</t>
  </si>
  <si>
    <t>T88Q</t>
  </si>
  <si>
    <t>QOTX</t>
  </si>
  <si>
    <t>TEXPOQOTX02</t>
  </si>
  <si>
    <t>Rajkhariar TST Boden Chowk</t>
  </si>
  <si>
    <t>Rajkhariar</t>
  </si>
  <si>
    <t>TRTRSD16955</t>
  </si>
  <si>
    <t>TTA2</t>
  </si>
  <si>
    <t>Q2TQ</t>
  </si>
  <si>
    <t>TEXPWQ2TQ02</t>
  </si>
  <si>
    <t>Baidyanathpur TST</t>
  </si>
  <si>
    <t>Baidyanathpur</t>
  </si>
  <si>
    <t>TRTRSD16956</t>
  </si>
  <si>
    <t>TWVM</t>
  </si>
  <si>
    <t>Q6W1</t>
  </si>
  <si>
    <t>TEXPOQ6W103</t>
  </si>
  <si>
    <t>Nilagiri TST Nilagiris</t>
  </si>
  <si>
    <t>Nilagiri</t>
  </si>
  <si>
    <t>TRTRSD16957</t>
  </si>
  <si>
    <t>T89F</t>
  </si>
  <si>
    <t>QOVA</t>
  </si>
  <si>
    <t>TEXPOQOVA02</t>
  </si>
  <si>
    <t>Vedavayas TST Near Pahadi Resturant Rourkela</t>
  </si>
  <si>
    <t>Vedavayas</t>
  </si>
  <si>
    <t>TRTRSD16958</t>
  </si>
  <si>
    <t>TX4P</t>
  </si>
  <si>
    <t>QGWT</t>
  </si>
  <si>
    <t>TEXPOQGWT04</t>
  </si>
  <si>
    <t>Jaleshwar TST Main Market Adjacent To Hero Showroom</t>
  </si>
  <si>
    <t>Jaleshwar</t>
  </si>
  <si>
    <t>TRTRSD16959</t>
  </si>
  <si>
    <t>TWUK</t>
  </si>
  <si>
    <t>Q2VC</t>
  </si>
  <si>
    <t>TEXPOQ2VC03</t>
  </si>
  <si>
    <t>Chandabali TST</t>
  </si>
  <si>
    <t>Chandabali</t>
  </si>
  <si>
    <t>TRTRSD16960</t>
  </si>
  <si>
    <t>TWUO</t>
  </si>
  <si>
    <t>Q6T4</t>
  </si>
  <si>
    <t>TEXPOQ6T403</t>
  </si>
  <si>
    <t>Bhanjanagar TST</t>
  </si>
  <si>
    <t>Bhanjanagar</t>
  </si>
  <si>
    <t>TRTRSD16961</t>
  </si>
  <si>
    <t>TSZ1</t>
  </si>
  <si>
    <t>Q2TG</t>
  </si>
  <si>
    <t>TEXPOQ2TG03</t>
  </si>
  <si>
    <t>Digapahandi TST</t>
  </si>
  <si>
    <t>Digapahandi</t>
  </si>
  <si>
    <t>TRTRSD16962</t>
  </si>
  <si>
    <t>TKV9</t>
  </si>
  <si>
    <t>QDZ0</t>
  </si>
  <si>
    <t>TEXPOQDZ001</t>
  </si>
  <si>
    <t>Rajagangapur TST</t>
  </si>
  <si>
    <t>Rajagangapur</t>
  </si>
  <si>
    <t>TRTRSD16963</t>
  </si>
  <si>
    <t>TWVD</t>
  </si>
  <si>
    <t>Q6V1</t>
  </si>
  <si>
    <t>TEXPOQ6V103</t>
  </si>
  <si>
    <t>Brajaraj Nagar TST</t>
  </si>
  <si>
    <t>Brajaraj Nagar</t>
  </si>
  <si>
    <t>TRTRSD16964</t>
  </si>
  <si>
    <t>TX76</t>
  </si>
  <si>
    <t>NA36</t>
  </si>
  <si>
    <t>TEXPANA3601</t>
  </si>
  <si>
    <t>Palamaner TST</t>
  </si>
  <si>
    <t>Palamaner</t>
  </si>
  <si>
    <t>TRTRSZ FO16965</t>
  </si>
  <si>
    <t>NFU1</t>
  </si>
  <si>
    <t>TRNDVNFU101</t>
  </si>
  <si>
    <t>Calicut TW Surabhi M</t>
  </si>
  <si>
    <t>TRTRSZ FO16966</t>
  </si>
  <si>
    <t>TTD1</t>
  </si>
  <si>
    <t>Q9C5</t>
  </si>
  <si>
    <t>TEXPVQ9C502</t>
  </si>
  <si>
    <t>Balussery TST</t>
  </si>
  <si>
    <t>Balussery</t>
  </si>
  <si>
    <t>TRTRSZ FO16967</t>
  </si>
  <si>
    <t>TWUH</t>
  </si>
  <si>
    <t>Q2UZ</t>
  </si>
  <si>
    <t>TEXPTQ2UZ01</t>
  </si>
  <si>
    <t>Sholingur TST</t>
  </si>
  <si>
    <t>Sholingur</t>
  </si>
  <si>
    <t>TRTRSZ FO16968</t>
  </si>
  <si>
    <t>TAPM</t>
  </si>
  <si>
    <t>QF5S</t>
  </si>
  <si>
    <t>TEXPVQF5S01</t>
  </si>
  <si>
    <t>Koratty TST</t>
  </si>
  <si>
    <t>Koratty</t>
  </si>
  <si>
    <t>TRTRSZ FO16969</t>
  </si>
  <si>
    <t>TLB2</t>
  </si>
  <si>
    <t>QGQ0</t>
  </si>
  <si>
    <t>TEXPVQGQ002</t>
  </si>
  <si>
    <t>Chavakkad TST</t>
  </si>
  <si>
    <t>Chavakkad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</si>
</sst>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1" formatCode="_ * #,##0_ ;_ * \-#,##0_ ;_ * &quot;-&quot;_ ;_ @_ "/>
    <numFmt numFmtId="43" formatCode="_ * #,##0.00_ ;_ * \-#,##0.00_ ;_ * &quot;-&quot;??_ ;_ @_ "/>
    <numFmt numFmtId="164" formatCode="_(* #,##0.00_);_(* \(#,##0.00\);_(* &quot;-&quot;??_);_(@_)"/>
    <numFmt numFmtId="165" formatCode="[$-409]d/mmm/yy;@"/>
    <numFmt numFmtId="166" formatCode="#;#;\-"/>
    <numFmt numFmtId="167" formatCode="yyyy/mm/dd;@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b/>
      <sz val="12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theme="4" tint="0.79998168889431442"/>
      </patternFill>
    </fill>
    <fill>
      <patternFill patternType="solid">
        <fgColor rgb="FF9BC2E6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C82DE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theme="4" tint="0.79998168889431442"/>
      </patternFill>
    </fill>
    <fill>
      <patternFill patternType="solid">
        <fgColor rgb="FF305496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rgb="FF92D050"/>
        <bgColor theme="4" tint="0.79998168889431442"/>
      </patternFill>
    </fill>
    <fill>
      <patternFill patternType="solid">
        <fgColor rgb="FFFFFF7D"/>
        <bgColor theme="4" tint="0.79998168889431442"/>
      </patternFill>
    </fill>
    <fill>
      <patternFill patternType="solid">
        <fgColor theme="5" tint="0.39997558519241921"/>
        <bgColor theme="4" tint="0.79998168889431442"/>
      </patternFill>
    </fill>
    <fill>
      <patternFill patternType="solid">
        <fgColor theme="9" tint="0.59999389629810485"/>
        <bgColor theme="4" tint="0.79998168889431442"/>
      </patternFill>
    </fill>
    <fill>
      <patternFill patternType="solid">
        <fgColor theme="6" tint="0.39997558519241921"/>
        <bgColor theme="4" tint="0.79998168889431442"/>
      </patternFill>
    </fill>
    <fill>
      <patternFill patternType="solid">
        <fgColor rgb="FFA6DDEE"/>
        <bgColor theme="4" tint="0.79998168889431442"/>
      </patternFill>
    </fill>
    <fill>
      <patternFill patternType="solid">
        <fgColor rgb="FFA0E6F4"/>
        <bgColor theme="4" tint="0.79998168889431442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9" tint="0.39997558519241921"/>
        <bgColor theme="4" tint="0.79998168889431442"/>
      </patternFill>
    </fill>
    <fill>
      <patternFill patternType="solid">
        <fgColor theme="8" tint="0.59999389629810485"/>
        <bgColor theme="4" tint="0.79998168889431442"/>
      </patternFill>
    </fill>
    <fill>
      <patternFill patternType="solid">
        <fgColor theme="9"/>
        <bgColor theme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theme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9"/>
      </top>
      <bottom/>
      <diagonal/>
    </border>
  </borders>
  <cellStyleXfs count="9">
    <xf numFmtId="0" fontId="0" fillId="0" borderId="0"/>
    <xf numFmtId="0" fontId="4" fillId="0" borderId="0" applyNumberForma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4" fillId="0" borderId="0"/>
    <xf numFmtId="0" fontId="4" fillId="0" borderId="0"/>
    <xf numFmtId="0" fontId="1" fillId="0" borderId="0"/>
  </cellStyleXfs>
  <cellXfs count="372">
    <xf numFmtId="0" fontId="0" fillId="0" borderId="0" xfId="0"/>
    <xf numFmtId="0" fontId="3" fillId="0" borderId="0" xfId="0" applyFont="1"/>
    <xf numFmtId="0" fontId="7" fillId="5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5" fontId="3" fillId="0" borderId="0" xfId="0" applyNumberFormat="1" applyFont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5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165" fontId="8" fillId="0" borderId="0" xfId="0" applyNumberFormat="1" applyFont="1" applyAlignment="1">
      <alignment horizontal="center" vertical="center" wrapText="1"/>
    </xf>
    <xf numFmtId="166" fontId="11" fillId="13" borderId="1" xfId="0" applyNumberFormat="1" applyFont="1" applyFill="1" applyBorder="1" applyAlignment="1">
      <alignment horizontal="center" vertical="center"/>
    </xf>
    <xf numFmtId="15" fontId="3" fillId="0" borderId="0" xfId="0" applyNumberFormat="1" applyFont="1" applyAlignment="1">
      <alignment horizontal="left" vertical="center"/>
    </xf>
    <xf numFmtId="9" fontId="3" fillId="0" borderId="0" xfId="2" applyFont="1" applyFill="1" applyAlignment="1">
      <alignment horizontal="left" vertical="center"/>
    </xf>
    <xf numFmtId="166" fontId="13" fillId="13" borderId="1" xfId="0" applyNumberFormat="1" applyFont="1" applyFill="1" applyBorder="1" applyAlignment="1">
      <alignment horizontal="center" vertical="center"/>
    </xf>
    <xf numFmtId="166" fontId="12" fillId="13" borderId="1" xfId="0" applyNumberFormat="1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5" borderId="7" xfId="0" quotePrefix="1" applyFont="1" applyFill="1" applyBorder="1" applyAlignment="1">
      <alignment horizontal="center" vertical="center" wrapText="1"/>
    </xf>
    <xf numFmtId="0" fontId="2" fillId="5" borderId="1" xfId="0" quotePrefix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66" fontId="10" fillId="5" borderId="1" xfId="0" applyNumberFormat="1" applyFont="1" applyFill="1" applyBorder="1" applyAlignment="1">
      <alignment horizontal="center" vertical="center"/>
    </xf>
    <xf numFmtId="166" fontId="11" fillId="5" borderId="1" xfId="0" applyNumberFormat="1" applyFont="1" applyFill="1" applyBorder="1" applyAlignment="1">
      <alignment horizontal="center" vertical="center"/>
    </xf>
    <xf numFmtId="166" fontId="5" fillId="5" borderId="1" xfId="0" applyNumberFormat="1" applyFont="1" applyFill="1" applyBorder="1" applyAlignment="1">
      <alignment horizontal="center" vertical="center"/>
    </xf>
    <xf numFmtId="166" fontId="5" fillId="5" borderId="4" xfId="0" applyNumberFormat="1" applyFont="1" applyFill="1" applyBorder="1" applyAlignment="1">
      <alignment horizontal="center" vertical="center"/>
    </xf>
    <xf numFmtId="41" fontId="3" fillId="0" borderId="0" xfId="0" applyNumberFormat="1" applyFont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166" fontId="6" fillId="4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/>
    </xf>
    <xf numFmtId="166" fontId="3" fillId="9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5" borderId="6" xfId="0" quotePrefix="1" applyFont="1" applyFill="1" applyBorder="1" applyAlignment="1">
      <alignment horizontal="center" vertical="center" wrapText="1"/>
    </xf>
    <xf numFmtId="0" fontId="2" fillId="5" borderId="8" xfId="0" quotePrefix="1" applyFont="1" applyFill="1" applyBorder="1" applyAlignment="1">
      <alignment horizontal="center" vertical="center" wrapText="1"/>
    </xf>
    <xf numFmtId="0" fontId="2" fillId="5" borderId="9" xfId="0" quotePrefix="1" applyFont="1" applyFill="1" applyBorder="1" applyAlignment="1">
      <alignment horizontal="center" vertical="center" wrapText="1"/>
    </xf>
    <xf numFmtId="0" fontId="2" fillId="5" borderId="2" xfId="0" quotePrefix="1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166" fontId="10" fillId="5" borderId="9" xfId="0" applyNumberFormat="1" applyFont="1" applyFill="1" applyBorder="1" applyAlignment="1">
      <alignment horizontal="center" vertical="center"/>
    </xf>
    <xf numFmtId="166" fontId="10" fillId="5" borderId="2" xfId="0" applyNumberFormat="1" applyFont="1" applyFill="1" applyBorder="1" applyAlignment="1">
      <alignment horizontal="center" vertical="center"/>
    </xf>
    <xf numFmtId="166" fontId="11" fillId="5" borderId="9" xfId="0" applyNumberFormat="1" applyFont="1" applyFill="1" applyBorder="1" applyAlignment="1">
      <alignment horizontal="center" vertical="center"/>
    </xf>
    <xf numFmtId="166" fontId="11" fillId="5" borderId="2" xfId="0" applyNumberFormat="1" applyFont="1" applyFill="1" applyBorder="1" applyAlignment="1">
      <alignment horizontal="center" vertical="center"/>
    </xf>
    <xf numFmtId="166" fontId="5" fillId="5" borderId="9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horizontal="center" vertical="center"/>
    </xf>
    <xf numFmtId="166" fontId="5" fillId="5" borderId="3" xfId="0" applyNumberFormat="1" applyFont="1" applyFill="1" applyBorder="1" applyAlignment="1">
      <alignment horizontal="center" vertical="center"/>
    </xf>
    <xf numFmtId="166" fontId="5" fillId="5" borderId="5" xfId="0" applyNumberFormat="1" applyFont="1" applyFill="1" applyBorder="1" applyAlignment="1">
      <alignment horizontal="center" vertical="center"/>
    </xf>
    <xf numFmtId="0" fontId="3" fillId="0" borderId="0" xfId="2" applyNumberFormat="1" applyFont="1" applyFill="1" applyAlignment="1">
      <alignment horizontal="left" vertical="center"/>
    </xf>
    <xf numFmtId="0" fontId="3" fillId="0" borderId="0" xfId="2" applyNumberFormat="1" applyFont="1" applyFill="1" applyBorder="1" applyAlignment="1">
      <alignment horizontal="left" vertical="center"/>
    </xf>
    <xf numFmtId="0" fontId="8" fillId="3" borderId="0" xfId="2" applyNumberFormat="1" applyFont="1" applyFill="1" applyBorder="1" applyAlignment="1">
      <alignment horizontal="center" vertical="center" wrapText="1"/>
    </xf>
    <xf numFmtId="0" fontId="3" fillId="0" borderId="0" xfId="4" applyNumberFormat="1" applyFont="1" applyFill="1" applyAlignment="1">
      <alignment horizontal="left" vertical="center"/>
    </xf>
    <xf numFmtId="0" fontId="7" fillId="5" borderId="0" xfId="2" applyNumberFormat="1" applyFont="1" applyFill="1" applyBorder="1" applyAlignment="1">
      <alignment horizontal="center" vertical="center" wrapText="1"/>
    </xf>
    <xf numFmtId="3" fontId="3" fillId="0" borderId="0" xfId="2" applyNumberFormat="1" applyFont="1" applyFill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12" fillId="0" borderId="1" xfId="0" applyNumberFormat="1" applyFont="1" applyBorder="1" applyAlignment="1">
      <alignment horizontal="center" vertical="center"/>
    </xf>
    <xf numFmtId="166" fontId="10" fillId="0" borderId="1" xfId="0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8" fillId="0" borderId="0" xfId="2" applyNumberFormat="1" applyFont="1" applyBorder="1" applyAlignment="1">
      <alignment horizontal="center" vertical="center" wrapText="1"/>
    </xf>
    <xf numFmtId="15" fontId="3" fillId="0" borderId="0" xfId="2" applyNumberFormat="1" applyFont="1" applyFill="1" applyAlignment="1">
      <alignment horizontal="left" vertical="center"/>
    </xf>
    <xf numFmtId="0" fontId="10" fillId="0" borderId="0" xfId="0" applyFont="1"/>
    <xf numFmtId="17" fontId="11" fillId="23" borderId="1" xfId="0" applyNumberFormat="1" applyFont="1" applyFill="1" applyBorder="1" applyAlignment="1">
      <alignment horizontal="center" vertical="center" wrapText="1"/>
    </xf>
    <xf numFmtId="17" fontId="11" fillId="26" borderId="1" xfId="0" applyNumberFormat="1" applyFont="1" applyFill="1" applyBorder="1" applyAlignment="1">
      <alignment horizontal="center" vertical="center" wrapText="1"/>
    </xf>
    <xf numFmtId="17" fontId="11" fillId="27" borderId="1" xfId="0" applyNumberFormat="1" applyFont="1" applyFill="1" applyBorder="1" applyAlignment="1">
      <alignment horizontal="center" vertical="center" wrapText="1"/>
    </xf>
    <xf numFmtId="0" fontId="11" fillId="27" borderId="1" xfId="0" applyFont="1" applyFill="1" applyBorder="1" applyAlignment="1">
      <alignment horizontal="center" vertical="center" wrapText="1"/>
    </xf>
    <xf numFmtId="17" fontId="11" fillId="10" borderId="1" xfId="0" applyNumberFormat="1" applyFont="1" applyFill="1" applyBorder="1" applyAlignment="1">
      <alignment horizontal="center" vertical="center" wrapText="1"/>
    </xf>
    <xf numFmtId="17" fontId="11" fillId="28" borderId="1" xfId="0" applyNumberFormat="1" applyFont="1" applyFill="1" applyBorder="1" applyAlignment="1">
      <alignment horizontal="center" vertical="center" wrapText="1"/>
    </xf>
    <xf numFmtId="0" fontId="11" fillId="29" borderId="1" xfId="0" applyFont="1" applyFill="1" applyBorder="1" applyAlignment="1">
      <alignment horizontal="center" vertical="center" wrapText="1"/>
    </xf>
    <xf numFmtId="166" fontId="11" fillId="7" borderId="1" xfId="0" applyNumberFormat="1" applyFont="1" applyFill="1" applyBorder="1" applyAlignment="1">
      <alignment horizontal="center" vertical="center" wrapText="1"/>
    </xf>
    <xf numFmtId="166" fontId="11" fillId="23" borderId="1" xfId="0" applyNumberFormat="1" applyFont="1" applyFill="1" applyBorder="1" applyAlignment="1">
      <alignment horizontal="center" vertical="center" wrapText="1"/>
    </xf>
    <xf numFmtId="166" fontId="11" fillId="26" borderId="1" xfId="0" applyNumberFormat="1" applyFont="1" applyFill="1" applyBorder="1" applyAlignment="1">
      <alignment horizontal="center" vertical="center" wrapText="1"/>
    </xf>
    <xf numFmtId="166" fontId="11" fillId="27" borderId="1" xfId="0" applyNumberFormat="1" applyFont="1" applyFill="1" applyBorder="1" applyAlignment="1">
      <alignment horizontal="center" vertical="center" wrapText="1"/>
    </xf>
    <xf numFmtId="166" fontId="11" fillId="10" borderId="1" xfId="0" applyNumberFormat="1" applyFont="1" applyFill="1" applyBorder="1" applyAlignment="1">
      <alignment horizontal="center" vertical="center" wrapText="1"/>
    </xf>
    <xf numFmtId="166" fontId="11" fillId="28" borderId="1" xfId="0" applyNumberFormat="1" applyFont="1" applyFill="1" applyBorder="1" applyAlignment="1">
      <alignment horizontal="center" vertical="center" wrapText="1"/>
    </xf>
    <xf numFmtId="166" fontId="11" fillId="30" borderId="1" xfId="0" applyNumberFormat="1" applyFont="1" applyFill="1" applyBorder="1" applyAlignment="1">
      <alignment horizontal="center" vertical="center" wrapText="1"/>
    </xf>
    <xf numFmtId="166" fontId="11" fillId="24" borderId="1" xfId="0" applyNumberFormat="1" applyFont="1" applyFill="1" applyBorder="1" applyAlignment="1">
      <alignment horizontal="center" vertical="center" wrapText="1"/>
    </xf>
    <xf numFmtId="166" fontId="11" fillId="21" borderId="1" xfId="0" applyNumberFormat="1" applyFont="1" applyFill="1" applyBorder="1" applyAlignment="1">
      <alignment horizontal="center" vertical="center" wrapText="1"/>
    </xf>
    <xf numFmtId="166" fontId="11" fillId="25" borderId="1" xfId="0" applyNumberFormat="1" applyFont="1" applyFill="1" applyBorder="1" applyAlignment="1">
      <alignment horizontal="center" vertical="center" wrapText="1"/>
    </xf>
    <xf numFmtId="166" fontId="16" fillId="22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166" fontId="17" fillId="11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  <xf numFmtId="166" fontId="6" fillId="7" borderId="1" xfId="0" applyNumberFormat="1" applyFont="1" applyFill="1" applyBorder="1" applyAlignment="1">
      <alignment horizontal="center" vertical="center" wrapText="1"/>
    </xf>
    <xf numFmtId="166" fontId="6" fillId="23" borderId="1" xfId="0" applyNumberFormat="1" applyFont="1" applyFill="1" applyBorder="1" applyAlignment="1">
      <alignment horizontal="center" vertical="center" wrapText="1"/>
    </xf>
    <xf numFmtId="166" fontId="6" fillId="26" borderId="1" xfId="0" applyNumberFormat="1" applyFont="1" applyFill="1" applyBorder="1" applyAlignment="1">
      <alignment horizontal="center" vertical="center" wrapText="1"/>
    </xf>
    <xf numFmtId="166" fontId="6" fillId="27" borderId="1" xfId="0" applyNumberFormat="1" applyFont="1" applyFill="1" applyBorder="1" applyAlignment="1">
      <alignment horizontal="center" vertical="center" wrapText="1"/>
    </xf>
    <xf numFmtId="166" fontId="6" fillId="10" borderId="1" xfId="0" applyNumberFormat="1" applyFont="1" applyFill="1" applyBorder="1" applyAlignment="1">
      <alignment horizontal="center" vertical="center" wrapText="1"/>
    </xf>
    <xf numFmtId="166" fontId="6" fillId="28" borderId="1" xfId="0" applyNumberFormat="1" applyFont="1" applyFill="1" applyBorder="1" applyAlignment="1">
      <alignment horizontal="center" vertical="center" wrapText="1"/>
    </xf>
    <xf numFmtId="166" fontId="6" fillId="30" borderId="1" xfId="0" applyNumberFormat="1" applyFont="1" applyFill="1" applyBorder="1" applyAlignment="1">
      <alignment horizontal="center" vertical="center" wrapText="1"/>
    </xf>
    <xf numFmtId="166" fontId="6" fillId="24" borderId="1" xfId="0" applyNumberFormat="1" applyFont="1" applyFill="1" applyBorder="1" applyAlignment="1">
      <alignment horizontal="center" vertical="center" wrapText="1"/>
    </xf>
    <xf numFmtId="166" fontId="6" fillId="21" borderId="1" xfId="0" applyNumberFormat="1" applyFont="1" applyFill="1" applyBorder="1" applyAlignment="1">
      <alignment horizontal="center" vertical="center" wrapText="1"/>
    </xf>
    <xf numFmtId="166" fontId="6" fillId="25" borderId="1" xfId="0" applyNumberFormat="1" applyFont="1" applyFill="1" applyBorder="1" applyAlignment="1">
      <alignment horizontal="center" vertical="center" wrapText="1"/>
    </xf>
    <xf numFmtId="166" fontId="18" fillId="22" borderId="1" xfId="0" applyNumberFormat="1" applyFont="1" applyFill="1" applyBorder="1" applyAlignment="1">
      <alignment horizontal="center" vertical="center" wrapText="1"/>
    </xf>
    <xf numFmtId="166" fontId="19" fillId="31" borderId="1" xfId="0" applyNumberFormat="1" applyFont="1" applyFill="1" applyBorder="1" applyAlignment="1">
      <alignment horizontal="center" vertical="center" wrapText="1"/>
    </xf>
    <xf numFmtId="0" fontId="19" fillId="31" borderId="18" xfId="0" applyFont="1" applyFill="1" applyBorder="1" applyAlignment="1">
      <alignment horizontal="center" vertical="center" wrapText="1"/>
    </xf>
    <xf numFmtId="0" fontId="15" fillId="0" borderId="19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41" fontId="3" fillId="0" borderId="20" xfId="0" applyNumberFormat="1" applyFont="1" applyBorder="1" applyAlignment="1">
      <alignment horizontal="center" vertical="center"/>
    </xf>
    <xf numFmtId="0" fontId="6" fillId="0" borderId="20" xfId="0" applyFont="1" applyBorder="1" applyAlignment="1">
      <alignment vertical="center"/>
    </xf>
    <xf numFmtId="0" fontId="6" fillId="0" borderId="20" xfId="0" applyFont="1" applyBorder="1" applyAlignment="1">
      <alignment horizontal="center" vertical="center"/>
    </xf>
    <xf numFmtId="0" fontId="6" fillId="0" borderId="15" xfId="0" applyFont="1" applyBorder="1" applyAlignment="1">
      <alignment vertical="center"/>
    </xf>
    <xf numFmtId="0" fontId="19" fillId="31" borderId="1" xfId="0" applyFont="1" applyFill="1" applyBorder="1" applyAlignment="1">
      <alignment horizontal="center" vertical="center" wrapText="1"/>
    </xf>
    <xf numFmtId="166" fontId="11" fillId="32" borderId="1" xfId="0" applyNumberFormat="1" applyFont="1" applyFill="1" applyBorder="1" applyAlignment="1">
      <alignment horizontal="center" vertical="center" wrapText="1"/>
    </xf>
    <xf numFmtId="166" fontId="11" fillId="33" borderId="1" xfId="0" applyNumberFormat="1" applyFont="1" applyFill="1" applyBorder="1" applyAlignment="1">
      <alignment horizontal="center" vertical="center" wrapText="1"/>
    </xf>
    <xf numFmtId="166" fontId="11" fillId="34" borderId="1" xfId="0" applyNumberFormat="1" applyFont="1" applyFill="1" applyBorder="1" applyAlignment="1">
      <alignment horizontal="center" vertical="center" wrapText="1"/>
    </xf>
    <xf numFmtId="166" fontId="6" fillId="32" borderId="1" xfId="0" applyNumberFormat="1" applyFont="1" applyFill="1" applyBorder="1" applyAlignment="1">
      <alignment horizontal="center" vertical="center" wrapText="1"/>
    </xf>
    <xf numFmtId="166" fontId="6" fillId="33" borderId="1" xfId="0" applyNumberFormat="1" applyFont="1" applyFill="1" applyBorder="1" applyAlignment="1">
      <alignment horizontal="center" vertical="center" wrapText="1"/>
    </xf>
    <xf numFmtId="166" fontId="6" fillId="34" borderId="1" xfId="0" applyNumberFormat="1" applyFont="1" applyFill="1" applyBorder="1" applyAlignment="1">
      <alignment horizontal="center" vertical="center" wrapText="1"/>
    </xf>
    <xf numFmtId="0" fontId="3" fillId="0" borderId="0" xfId="2" applyNumberFormat="1" applyFont="1" applyFill="1" applyAlignment="1">
      <alignment horizontal="center"/>
    </xf>
    <xf numFmtId="0" fontId="0" fillId="0" borderId="1" xfId="0" applyBorder="1"/>
    <xf numFmtId="0" fontId="9" fillId="35" borderId="0" xfId="0" applyFont="1" applyFill="1" applyAlignment="1">
      <alignment horizontal="center" vertical="center" wrapText="1"/>
    </xf>
    <xf numFmtId="14" fontId="3" fillId="0" borderId="0" xfId="2" applyNumberFormat="1" applyFont="1" applyFill="1" applyAlignment="1">
      <alignment horizontal="left" vertical="center"/>
    </xf>
    <xf numFmtId="0" fontId="3" fillId="36" borderId="1" xfId="0" applyFont="1" applyFill="1" applyBorder="1" applyAlignment="1">
      <alignment horizontal="center" vertical="center"/>
    </xf>
    <xf numFmtId="0" fontId="3" fillId="36" borderId="1" xfId="0" applyFont="1" applyFill="1" applyBorder="1" applyAlignment="1">
      <alignment horizontal="left" vertical="center"/>
    </xf>
    <xf numFmtId="166" fontId="3" fillId="36" borderId="1" xfId="0" applyNumberFormat="1" applyFont="1" applyFill="1" applyBorder="1" applyAlignment="1">
      <alignment horizontal="center" vertical="center"/>
    </xf>
    <xf numFmtId="166" fontId="6" fillId="39" borderId="1" xfId="0" applyNumberFormat="1" applyFont="1" applyFill="1" applyBorder="1" applyAlignment="1">
      <alignment horizontal="center" vertical="center" wrapText="1"/>
    </xf>
    <xf numFmtId="0" fontId="6" fillId="0" borderId="0" xfId="0" applyFont="1"/>
    <xf numFmtId="166" fontId="3" fillId="0" borderId="1" xfId="0" applyNumberFormat="1" applyFont="1" applyBorder="1" applyAlignment="1">
      <alignment horizontal="center" vertical="center" wrapText="1"/>
    </xf>
    <xf numFmtId="166" fontId="6" fillId="17" borderId="1" xfId="0" applyNumberFormat="1" applyFont="1" applyFill="1" applyBorder="1" applyAlignment="1">
      <alignment horizontal="center" vertical="center" wrapText="1"/>
    </xf>
    <xf numFmtId="166" fontId="6" fillId="40" borderId="1" xfId="0" applyNumberFormat="1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2" fillId="39" borderId="1" xfId="0" applyFont="1" applyFill="1" applyBorder="1" applyAlignment="1">
      <alignment horizontal="center" vertical="center" wrapText="1"/>
    </xf>
    <xf numFmtId="0" fontId="2" fillId="4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166" fontId="3" fillId="0" borderId="15" xfId="0" applyNumberFormat="1" applyFont="1" applyBorder="1" applyAlignment="1">
      <alignment horizontal="center" vertical="center" wrapText="1"/>
    </xf>
    <xf numFmtId="166" fontId="3" fillId="0" borderId="2" xfId="0" applyNumberFormat="1" applyFont="1" applyBorder="1" applyAlignment="1">
      <alignment horizontal="center" vertical="center" wrapText="1"/>
    </xf>
    <xf numFmtId="0" fontId="21" fillId="0" borderId="0" xfId="4" applyNumberFormat="1" applyFont="1" applyFill="1" applyAlignment="1">
      <alignment horizontal="left" vertical="center"/>
    </xf>
    <xf numFmtId="0" fontId="21" fillId="0" borderId="0" xfId="2" applyNumberFormat="1" applyFont="1" applyFill="1" applyAlignment="1">
      <alignment horizontal="left" vertical="center"/>
    </xf>
    <xf numFmtId="3" fontId="21" fillId="0" borderId="0" xfId="2" applyNumberFormat="1" applyFont="1" applyFill="1" applyAlignment="1">
      <alignment horizontal="left" vertical="center"/>
    </xf>
    <xf numFmtId="14" fontId="21" fillId="0" borderId="0" xfId="2" applyNumberFormat="1" applyFont="1" applyFill="1" applyAlignment="1">
      <alignment horizontal="left" vertical="center"/>
    </xf>
    <xf numFmtId="9" fontId="21" fillId="0" borderId="0" xfId="2" applyFont="1" applyFill="1" applyAlignment="1">
      <alignment horizontal="left" vertical="center"/>
    </xf>
    <xf numFmtId="15" fontId="21" fillId="0" borderId="0" xfId="2" applyNumberFormat="1" applyFont="1" applyFill="1" applyAlignment="1">
      <alignment horizontal="left" vertical="center"/>
    </xf>
    <xf numFmtId="166" fontId="6" fillId="40" borderId="2" xfId="0" applyNumberFormat="1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5" borderId="1" xfId="0" applyFont="1" applyFill="1" applyBorder="1"/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5" borderId="9" xfId="0" applyFont="1" applyFill="1" applyBorder="1"/>
    <xf numFmtId="0" fontId="3" fillId="0" borderId="2" xfId="0" applyFont="1" applyBorder="1"/>
    <xf numFmtId="0" fontId="2" fillId="0" borderId="2" xfId="0" applyFont="1" applyBorder="1" applyAlignment="1">
      <alignment horizontal="center" vertical="center" wrapText="1"/>
    </xf>
    <xf numFmtId="166" fontId="3" fillId="0" borderId="19" xfId="0" applyNumberFormat="1" applyFont="1" applyBorder="1" applyAlignment="1">
      <alignment horizontal="center" vertical="center" wrapText="1"/>
    </xf>
    <xf numFmtId="14" fontId="22" fillId="0" borderId="0" xfId="2" applyNumberFormat="1" applyFont="1" applyFill="1" applyAlignment="1">
      <alignment horizontal="left" vertical="center"/>
    </xf>
    <xf numFmtId="15" fontId="3" fillId="0" borderId="0" xfId="2" quotePrefix="1" applyNumberFormat="1" applyFont="1" applyFill="1" applyAlignment="1">
      <alignment horizontal="left" vertical="center"/>
    </xf>
    <xf numFmtId="0" fontId="0" fillId="0" borderId="0" xfId="0" applyAlignment="1">
      <alignment horizontal="left" indent="2"/>
    </xf>
    <xf numFmtId="0" fontId="0" fillId="0" borderId="0" xfId="0" pivotButton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pivotButton="1" applyAlignment="1">
      <alignment horizontal="center" vertical="center"/>
    </xf>
    <xf numFmtId="0" fontId="23" fillId="43" borderId="25" xfId="0" applyFont="1" applyFill="1" applyBorder="1" applyAlignment="1">
      <alignment horizontal="center" vertical="center"/>
    </xf>
    <xf numFmtId="0" fontId="23" fillId="43" borderId="0" xfId="0" applyFont="1" applyFill="1" applyAlignment="1">
      <alignment horizontal="center" vertical="center"/>
    </xf>
    <xf numFmtId="0" fontId="2" fillId="17" borderId="1" xfId="0" applyFont="1" applyFill="1" applyBorder="1" applyAlignment="1">
      <alignment horizontal="center" vertical="center" wrapText="1"/>
    </xf>
    <xf numFmtId="166" fontId="6" fillId="37" borderId="19" xfId="0" applyNumberFormat="1" applyFont="1" applyFill="1" applyBorder="1" applyAlignment="1">
      <alignment horizontal="center" vertical="center" wrapText="1"/>
    </xf>
    <xf numFmtId="0" fontId="3" fillId="5" borderId="19" xfId="0" applyFont="1" applyFill="1" applyBorder="1"/>
    <xf numFmtId="0" fontId="2" fillId="37" borderId="19" xfId="0" applyFont="1" applyFill="1" applyBorder="1" applyAlignment="1">
      <alignment horizontal="center" vertical="center" wrapText="1"/>
    </xf>
    <xf numFmtId="0" fontId="3" fillId="5" borderId="15" xfId="0" applyFont="1" applyFill="1" applyBorder="1"/>
    <xf numFmtId="0" fontId="2" fillId="40" borderId="12" xfId="0" applyFont="1" applyFill="1" applyBorder="1" applyAlignment="1">
      <alignment horizontal="center" vertical="center" wrapText="1"/>
    </xf>
    <xf numFmtId="0" fontId="2" fillId="37" borderId="24" xfId="0" applyFont="1" applyFill="1" applyBorder="1" applyAlignment="1">
      <alignment horizontal="center" vertical="center" wrapText="1"/>
    </xf>
    <xf numFmtId="0" fontId="2" fillId="39" borderId="12" xfId="0" applyFont="1" applyFill="1" applyBorder="1" applyAlignment="1">
      <alignment horizontal="center" vertical="center" wrapText="1"/>
    </xf>
    <xf numFmtId="0" fontId="2" fillId="17" borderId="12" xfId="0" applyFont="1" applyFill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166" fontId="6" fillId="40" borderId="15" xfId="0" applyNumberFormat="1" applyFont="1" applyFill="1" applyBorder="1" applyAlignment="1">
      <alignment horizontal="center" vertical="center" wrapText="1"/>
    </xf>
    <xf numFmtId="0" fontId="3" fillId="0" borderId="15" xfId="0" applyFont="1" applyBorder="1"/>
    <xf numFmtId="0" fontId="2" fillId="0" borderId="15" xfId="0" applyFont="1" applyBorder="1" applyAlignment="1">
      <alignment horizontal="center" vertical="center" wrapText="1"/>
    </xf>
    <xf numFmtId="0" fontId="3" fillId="8" borderId="25" xfId="0" applyFont="1" applyFill="1" applyBorder="1"/>
    <xf numFmtId="0" fontId="3" fillId="8" borderId="26" xfId="0" applyFont="1" applyFill="1" applyBorder="1"/>
    <xf numFmtId="0" fontId="3" fillId="8" borderId="27" xfId="0" applyFont="1" applyFill="1" applyBorder="1"/>
    <xf numFmtId="0" fontId="2" fillId="40" borderId="30" xfId="0" applyFont="1" applyFill="1" applyBorder="1" applyAlignment="1">
      <alignment horizontal="center" vertical="center" wrapText="1"/>
    </xf>
    <xf numFmtId="0" fontId="3" fillId="5" borderId="2" xfId="0" applyFont="1" applyFill="1" applyBorder="1"/>
    <xf numFmtId="0" fontId="2" fillId="40" borderId="2" xfId="0" applyFont="1" applyFill="1" applyBorder="1" applyAlignment="1">
      <alignment horizontal="center" vertical="center" wrapText="1"/>
    </xf>
    <xf numFmtId="0" fontId="3" fillId="5" borderId="3" xfId="0" applyFont="1" applyFill="1" applyBorder="1"/>
    <xf numFmtId="0" fontId="3" fillId="5" borderId="4" xfId="0" applyFont="1" applyFill="1" applyBorder="1"/>
    <xf numFmtId="0" fontId="3" fillId="5" borderId="5" xfId="0" applyFont="1" applyFill="1" applyBorder="1"/>
    <xf numFmtId="0" fontId="2" fillId="39" borderId="14" xfId="0" applyFont="1" applyFill="1" applyBorder="1" applyAlignment="1">
      <alignment horizontal="center" vertical="center" wrapText="1"/>
    </xf>
    <xf numFmtId="166" fontId="3" fillId="0" borderId="20" xfId="0" applyNumberFormat="1" applyFont="1" applyBorder="1" applyAlignment="1">
      <alignment horizontal="center" vertical="center" wrapText="1"/>
    </xf>
    <xf numFmtId="166" fontId="6" fillId="39" borderId="20" xfId="0" applyNumberFormat="1" applyFont="1" applyFill="1" applyBorder="1" applyAlignment="1">
      <alignment horizontal="center" vertical="center" wrapText="1"/>
    </xf>
    <xf numFmtId="0" fontId="3" fillId="5" borderId="20" xfId="0" applyFont="1" applyFill="1" applyBorder="1"/>
    <xf numFmtId="0" fontId="2" fillId="39" borderId="20" xfId="0" applyFont="1" applyFill="1" applyBorder="1" applyAlignment="1">
      <alignment horizontal="center" vertical="center" wrapText="1"/>
    </xf>
    <xf numFmtId="0" fontId="3" fillId="5" borderId="12" xfId="0" applyFont="1" applyFill="1" applyBorder="1"/>
    <xf numFmtId="0" fontId="24" fillId="19" borderId="30" xfId="0" applyFont="1" applyFill="1" applyBorder="1" applyAlignment="1">
      <alignment horizontal="center" vertical="center" wrapText="1"/>
    </xf>
    <xf numFmtId="0" fontId="24" fillId="19" borderId="2" xfId="0" applyFont="1" applyFill="1" applyBorder="1" applyAlignment="1">
      <alignment horizontal="center" vertical="center" wrapText="1"/>
    </xf>
    <xf numFmtId="0" fontId="24" fillId="19" borderId="5" xfId="0" applyFont="1" applyFill="1" applyBorder="1" applyAlignment="1">
      <alignment horizontal="center" vertical="center" wrapText="1"/>
    </xf>
    <xf numFmtId="0" fontId="2" fillId="38" borderId="17" xfId="0" applyFont="1" applyFill="1" applyBorder="1" applyAlignment="1">
      <alignment horizontal="center" vertical="center" wrapText="1"/>
    </xf>
    <xf numFmtId="0" fontId="2" fillId="38" borderId="15" xfId="0" applyFont="1" applyFill="1" applyBorder="1" applyAlignment="1">
      <alignment horizontal="center" vertical="center" wrapText="1"/>
    </xf>
    <xf numFmtId="0" fontId="2" fillId="38" borderId="37" xfId="0" applyFont="1" applyFill="1" applyBorder="1" applyAlignment="1">
      <alignment horizontal="center" vertical="center" wrapText="1"/>
    </xf>
    <xf numFmtId="0" fontId="3" fillId="5" borderId="17" xfId="0" applyFont="1" applyFill="1" applyBorder="1"/>
    <xf numFmtId="0" fontId="2" fillId="38" borderId="30" xfId="0" applyFont="1" applyFill="1" applyBorder="1" applyAlignment="1">
      <alignment horizontal="center" vertical="center" wrapText="1"/>
    </xf>
    <xf numFmtId="166" fontId="6" fillId="38" borderId="2" xfId="0" applyNumberFormat="1" applyFont="1" applyFill="1" applyBorder="1" applyAlignment="1">
      <alignment horizontal="center" vertical="center" wrapText="1"/>
    </xf>
    <xf numFmtId="0" fontId="2" fillId="38" borderId="2" xfId="0" applyFont="1" applyFill="1" applyBorder="1" applyAlignment="1">
      <alignment horizontal="center" vertical="center" wrapText="1"/>
    </xf>
    <xf numFmtId="0" fontId="2" fillId="7" borderId="34" xfId="0" applyFont="1" applyFill="1" applyBorder="1" applyAlignment="1">
      <alignment horizontal="center" vertical="center"/>
    </xf>
    <xf numFmtId="0" fontId="2" fillId="37" borderId="34" xfId="0" applyFont="1" applyFill="1" applyBorder="1" applyAlignment="1">
      <alignment horizontal="center" vertical="center"/>
    </xf>
    <xf numFmtId="0" fontId="26" fillId="0" borderId="0" xfId="4" applyNumberFormat="1" applyFont="1" applyFill="1" applyAlignment="1">
      <alignment horizontal="left" vertical="center"/>
    </xf>
    <xf numFmtId="0" fontId="26" fillId="0" borderId="0" xfId="2" applyNumberFormat="1" applyFont="1" applyFill="1" applyAlignment="1">
      <alignment horizontal="left" vertical="center"/>
    </xf>
    <xf numFmtId="3" fontId="26" fillId="0" borderId="0" xfId="2" applyNumberFormat="1" applyFont="1" applyFill="1" applyAlignment="1">
      <alignment horizontal="left" vertical="center"/>
    </xf>
    <xf numFmtId="14" fontId="26" fillId="0" borderId="0" xfId="2" applyNumberFormat="1" applyFont="1" applyFill="1" applyAlignment="1">
      <alignment horizontal="left" vertical="center"/>
    </xf>
    <xf numFmtId="9" fontId="26" fillId="0" borderId="0" xfId="2" applyFont="1" applyFill="1" applyAlignment="1">
      <alignment horizontal="left" vertical="center"/>
    </xf>
    <xf numFmtId="15" fontId="26" fillId="0" borderId="0" xfId="2" applyNumberFormat="1" applyFont="1" applyFill="1" applyAlignment="1">
      <alignment horizontal="left" vertical="center"/>
    </xf>
    <xf numFmtId="0" fontId="0" fillId="0" borderId="0" xfId="0" applyAlignment="1">
      <alignment vertical="center"/>
    </xf>
    <xf numFmtId="0" fontId="0" fillId="0" borderId="1" xfId="0" pivotButton="1" applyBorder="1"/>
    <xf numFmtId="0" fontId="0" fillId="0" borderId="1" xfId="0" pivotButton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2" xfId="0" applyBorder="1"/>
    <xf numFmtId="0" fontId="5" fillId="2" borderId="19" xfId="0" applyFont="1" applyFill="1" applyBorder="1" applyAlignment="1">
      <alignment vertical="center"/>
    </xf>
    <xf numFmtId="0" fontId="2" fillId="2" borderId="20" xfId="0" applyFont="1" applyFill="1" applyBorder="1" applyAlignment="1">
      <alignment vertical="center"/>
    </xf>
    <xf numFmtId="0" fontId="2" fillId="2" borderId="15" xfId="0" applyFont="1" applyFill="1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pivotButton="1" applyBorder="1" applyAlignment="1">
      <alignment horizontal="center" vertical="center"/>
    </xf>
    <xf numFmtId="0" fontId="27" fillId="0" borderId="1" xfId="0" applyFont="1" applyBorder="1" applyAlignment="1">
      <alignment horizontal="left" vertical="center"/>
    </xf>
    <xf numFmtId="0" fontId="3" fillId="0" borderId="19" xfId="0" applyFont="1" applyBorder="1"/>
    <xf numFmtId="0" fontId="2" fillId="17" borderId="17" xfId="0" applyFont="1" applyFill="1" applyBorder="1" applyAlignment="1">
      <alignment horizontal="center" vertical="center" wrapText="1"/>
    </xf>
    <xf numFmtId="166" fontId="6" fillId="17" borderId="15" xfId="0" applyNumberFormat="1" applyFont="1" applyFill="1" applyBorder="1" applyAlignment="1">
      <alignment horizontal="center" vertical="center" wrapText="1"/>
    </xf>
    <xf numFmtId="0" fontId="2" fillId="17" borderId="15" xfId="0" applyFont="1" applyFill="1" applyBorder="1" applyAlignment="1">
      <alignment horizontal="center" vertical="center" wrapText="1"/>
    </xf>
    <xf numFmtId="0" fontId="3" fillId="5" borderId="37" xfId="0" applyFont="1" applyFill="1" applyBorder="1"/>
    <xf numFmtId="0" fontId="2" fillId="41" borderId="41" xfId="0" applyFont="1" applyFill="1" applyBorder="1" applyAlignment="1">
      <alignment horizontal="center" vertical="center" wrapText="1"/>
    </xf>
    <xf numFmtId="166" fontId="3" fillId="0" borderId="40" xfId="0" applyNumberFormat="1" applyFont="1" applyBorder="1" applyAlignment="1">
      <alignment horizontal="center" vertical="center" wrapText="1"/>
    </xf>
    <xf numFmtId="0" fontId="6" fillId="41" borderId="40" xfId="0" applyFont="1" applyFill="1" applyBorder="1" applyAlignment="1">
      <alignment horizontal="center" vertical="center" wrapText="1"/>
    </xf>
    <xf numFmtId="0" fontId="3" fillId="5" borderId="40" xfId="0" applyFont="1" applyFill="1" applyBorder="1"/>
    <xf numFmtId="0" fontId="2" fillId="41" borderId="40" xfId="0" applyFont="1" applyFill="1" applyBorder="1" applyAlignment="1">
      <alignment horizontal="center" vertical="center" wrapText="1"/>
    </xf>
    <xf numFmtId="0" fontId="3" fillId="5" borderId="42" xfId="0" applyFont="1" applyFill="1" applyBorder="1"/>
    <xf numFmtId="166" fontId="3" fillId="0" borderId="0" xfId="0" applyNumberFormat="1" applyFont="1"/>
    <xf numFmtId="0" fontId="28" fillId="0" borderId="1" xfId="0" applyFont="1" applyBorder="1" applyAlignment="1">
      <alignment horizontal="left" vertical="center"/>
    </xf>
    <xf numFmtId="0" fontId="0" fillId="0" borderId="10" xfId="0" applyBorder="1"/>
    <xf numFmtId="0" fontId="28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28" fillId="0" borderId="0" xfId="4" applyNumberFormat="1" applyFont="1" applyFill="1" applyAlignment="1">
      <alignment horizontal="left" vertical="center"/>
    </xf>
    <xf numFmtId="0" fontId="28" fillId="0" borderId="0" xfId="2" applyNumberFormat="1" applyFont="1" applyFill="1" applyAlignment="1">
      <alignment horizontal="left" vertical="center"/>
    </xf>
    <xf numFmtId="3" fontId="28" fillId="0" borderId="0" xfId="2" applyNumberFormat="1" applyFont="1" applyFill="1" applyAlignment="1">
      <alignment horizontal="left" vertical="center"/>
    </xf>
    <xf numFmtId="14" fontId="28" fillId="0" borderId="0" xfId="2" applyNumberFormat="1" applyFont="1" applyFill="1" applyAlignment="1">
      <alignment horizontal="left" vertical="center"/>
    </xf>
    <xf numFmtId="9" fontId="28" fillId="0" borderId="0" xfId="2" applyFont="1" applyFill="1" applyAlignment="1">
      <alignment horizontal="left" vertical="center"/>
    </xf>
    <xf numFmtId="15" fontId="28" fillId="0" borderId="0" xfId="2" applyNumberFormat="1" applyFont="1" applyFill="1" applyAlignment="1">
      <alignment horizontal="left" vertical="center"/>
    </xf>
    <xf numFmtId="0" fontId="29" fillId="0" borderId="0" xfId="4" applyNumberFormat="1" applyFont="1" applyFill="1" applyAlignment="1">
      <alignment horizontal="left" vertical="center"/>
    </xf>
    <xf numFmtId="0" fontId="29" fillId="0" borderId="0" xfId="2" applyNumberFormat="1" applyFont="1" applyFill="1" applyAlignment="1">
      <alignment horizontal="left" vertical="center"/>
    </xf>
    <xf numFmtId="3" fontId="29" fillId="0" borderId="0" xfId="2" applyNumberFormat="1" applyFont="1" applyFill="1" applyAlignment="1">
      <alignment horizontal="left" vertical="center"/>
    </xf>
    <xf numFmtId="14" fontId="29" fillId="0" borderId="0" xfId="2" applyNumberFormat="1" applyFont="1" applyFill="1" applyAlignment="1">
      <alignment horizontal="left" vertical="center"/>
    </xf>
    <xf numFmtId="9" fontId="29" fillId="0" borderId="0" xfId="2" applyFont="1" applyFill="1" applyAlignment="1">
      <alignment horizontal="left" vertical="center"/>
    </xf>
    <xf numFmtId="15" fontId="29" fillId="0" borderId="0" xfId="2" applyNumberFormat="1" applyFont="1" applyFill="1" applyAlignment="1">
      <alignment horizontal="left" vertical="center"/>
    </xf>
    <xf numFmtId="0" fontId="2" fillId="12" borderId="1" xfId="0" applyFont="1" applyFill="1" applyBorder="1" applyAlignment="1">
      <alignment horizontal="center" vertical="center" wrapText="1"/>
    </xf>
    <xf numFmtId="0" fontId="30" fillId="0" borderId="0" xfId="4" applyNumberFormat="1" applyFont="1" applyFill="1" applyAlignment="1">
      <alignment horizontal="left" vertical="center"/>
    </xf>
    <xf numFmtId="0" fontId="30" fillId="0" borderId="0" xfId="2" applyNumberFormat="1" applyFont="1" applyFill="1" applyAlignment="1">
      <alignment horizontal="left" vertical="center"/>
    </xf>
    <xf numFmtId="3" fontId="30" fillId="0" borderId="0" xfId="2" applyNumberFormat="1" applyFont="1" applyFill="1" applyAlignment="1">
      <alignment horizontal="left" vertical="center"/>
    </xf>
    <xf numFmtId="14" fontId="30" fillId="0" borderId="0" xfId="2" applyNumberFormat="1" applyFont="1" applyFill="1" applyAlignment="1">
      <alignment horizontal="left" vertical="center"/>
    </xf>
    <xf numFmtId="9" fontId="30" fillId="0" borderId="0" xfId="2" applyFont="1" applyFill="1" applyAlignment="1">
      <alignment horizontal="left" vertical="center"/>
    </xf>
    <xf numFmtId="15" fontId="30" fillId="0" borderId="0" xfId="2" applyNumberFormat="1" applyFont="1" applyFill="1" applyAlignment="1">
      <alignment horizontal="left" vertical="center"/>
    </xf>
    <xf numFmtId="0" fontId="31" fillId="0" borderId="0" xfId="4" applyNumberFormat="1" applyFont="1" applyFill="1" applyAlignment="1">
      <alignment horizontal="left" vertical="center"/>
    </xf>
    <xf numFmtId="0" fontId="31" fillId="0" borderId="0" xfId="2" applyNumberFormat="1" applyFont="1" applyFill="1" applyAlignment="1">
      <alignment horizontal="left" vertical="center"/>
    </xf>
    <xf numFmtId="3" fontId="31" fillId="0" borderId="0" xfId="2" applyNumberFormat="1" applyFont="1" applyFill="1" applyAlignment="1">
      <alignment horizontal="left" vertical="center"/>
    </xf>
    <xf numFmtId="14" fontId="31" fillId="0" borderId="0" xfId="2" applyNumberFormat="1" applyFont="1" applyFill="1" applyAlignment="1">
      <alignment horizontal="left" vertical="center"/>
    </xf>
    <xf numFmtId="9" fontId="31" fillId="0" borderId="0" xfId="2" applyFont="1" applyFill="1" applyAlignment="1">
      <alignment horizontal="left" vertical="center"/>
    </xf>
    <xf numFmtId="15" fontId="31" fillId="0" borderId="0" xfId="2" applyNumberFormat="1" applyFont="1" applyFill="1" applyAlignment="1">
      <alignment horizontal="left" vertical="center"/>
    </xf>
    <xf numFmtId="0" fontId="31" fillId="0" borderId="1" xfId="0" applyFont="1" applyBorder="1" applyAlignment="1">
      <alignment horizontal="left" vertical="center"/>
    </xf>
    <xf numFmtId="0" fontId="32" fillId="0" borderId="0" xfId="4" applyNumberFormat="1" applyFont="1" applyFill="1" applyAlignment="1">
      <alignment horizontal="left" vertical="center"/>
    </xf>
    <xf numFmtId="0" fontId="32" fillId="0" borderId="0" xfId="2" applyNumberFormat="1" applyFont="1" applyFill="1" applyAlignment="1">
      <alignment horizontal="left" vertical="center"/>
    </xf>
    <xf numFmtId="3" fontId="32" fillId="0" borderId="0" xfId="2" applyNumberFormat="1" applyFont="1" applyFill="1" applyAlignment="1">
      <alignment horizontal="left" vertical="center"/>
    </xf>
    <xf numFmtId="14" fontId="32" fillId="0" borderId="0" xfId="2" applyNumberFormat="1" applyFont="1" applyFill="1" applyAlignment="1">
      <alignment horizontal="left" vertical="center"/>
    </xf>
    <xf numFmtId="9" fontId="32" fillId="0" borderId="0" xfId="2" applyFont="1" applyFill="1" applyAlignment="1">
      <alignment horizontal="left" vertical="center"/>
    </xf>
    <xf numFmtId="15" fontId="32" fillId="0" borderId="0" xfId="2" applyNumberFormat="1" applyFont="1" applyFill="1" applyAlignment="1">
      <alignment horizontal="left" vertical="center"/>
    </xf>
    <xf numFmtId="0" fontId="11" fillId="7" borderId="1" xfId="0" applyFont="1" applyFill="1" applyBorder="1" applyAlignment="1">
      <alignment horizontal="center" vertical="center" wrapText="1"/>
    </xf>
    <xf numFmtId="0" fontId="3" fillId="0" borderId="1" xfId="0" quotePrefix="1" applyFont="1" applyBorder="1" applyAlignment="1">
      <alignment horizontal="center" vertical="center"/>
    </xf>
    <xf numFmtId="0" fontId="32" fillId="0" borderId="1" xfId="0" applyFont="1" applyBorder="1" applyAlignment="1">
      <alignment horizontal="left" vertical="center"/>
    </xf>
    <xf numFmtId="0" fontId="32" fillId="0" borderId="10" xfId="0" applyFont="1" applyBorder="1" applyAlignment="1">
      <alignment horizontal="left" vertical="center"/>
    </xf>
    <xf numFmtId="0" fontId="33" fillId="0" borderId="0" xfId="4" applyNumberFormat="1" applyFont="1" applyFill="1" applyAlignment="1">
      <alignment horizontal="left" vertical="center"/>
    </xf>
    <xf numFmtId="0" fontId="33" fillId="0" borderId="0" xfId="2" applyNumberFormat="1" applyFont="1" applyFill="1" applyAlignment="1">
      <alignment horizontal="left" vertical="center"/>
    </xf>
    <xf numFmtId="3" fontId="33" fillId="0" borderId="0" xfId="2" applyNumberFormat="1" applyFont="1" applyFill="1" applyAlignment="1">
      <alignment horizontal="left" vertical="center"/>
    </xf>
    <xf numFmtId="14" fontId="33" fillId="0" borderId="0" xfId="2" applyNumberFormat="1" applyFont="1" applyFill="1" applyAlignment="1">
      <alignment horizontal="left" vertical="center"/>
    </xf>
    <xf numFmtId="9" fontId="33" fillId="0" borderId="0" xfId="2" applyFont="1" applyFill="1" applyAlignment="1">
      <alignment horizontal="left" vertical="center"/>
    </xf>
    <xf numFmtId="15" fontId="33" fillId="0" borderId="0" xfId="2" applyNumberFormat="1" applyFont="1" applyFill="1" applyAlignment="1">
      <alignment horizontal="left" vertical="center"/>
    </xf>
    <xf numFmtId="0" fontId="2" fillId="18" borderId="19" xfId="0" applyFont="1" applyFill="1" applyBorder="1" applyAlignment="1">
      <alignment horizontal="center" vertical="center" wrapText="1"/>
    </xf>
    <xf numFmtId="0" fontId="8" fillId="44" borderId="0" xfId="0" applyFont="1" applyFill="1" applyAlignment="1">
      <alignment horizontal="center" vertical="center" wrapText="1"/>
    </xf>
    <xf numFmtId="0" fontId="8" fillId="44" borderId="0" xfId="2" applyNumberFormat="1" applyFont="1" applyFill="1" applyAlignment="1">
      <alignment horizontal="center" vertical="center" wrapText="1"/>
    </xf>
    <xf numFmtId="0" fontId="20" fillId="44" borderId="0" xfId="2" applyNumberFormat="1" applyFont="1" applyFill="1" applyAlignment="1">
      <alignment horizontal="center" vertical="center" wrapText="1"/>
    </xf>
    <xf numFmtId="165" fontId="8" fillId="44" borderId="0" xfId="0" applyNumberFormat="1" applyFont="1" applyFill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3" fillId="0" borderId="0" xfId="2" applyNumberFormat="1" applyFont="1" applyFill="1" applyAlignment="1">
      <alignment horizontal="left" vertical="center"/>
    </xf>
    <xf numFmtId="167" fontId="0" fillId="0" borderId="0" xfId="0" applyNumberFormat="1"/>
    <xf numFmtId="0" fontId="34" fillId="0" borderId="39" xfId="0" applyFont="1" applyBorder="1" applyAlignment="1">
      <alignment horizontal="left" vertical="center"/>
    </xf>
    <xf numFmtId="0" fontId="2" fillId="18" borderId="44" xfId="0" applyFont="1" applyFill="1" applyBorder="1" applyAlignment="1">
      <alignment horizontal="center" vertical="center" wrapText="1"/>
    </xf>
    <xf numFmtId="0" fontId="3" fillId="0" borderId="45" xfId="2" applyNumberFormat="1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5" fillId="0" borderId="0" xfId="4" applyNumberFormat="1" applyFont="1" applyFill="1" applyAlignment="1">
      <alignment horizontal="left" vertical="center"/>
    </xf>
    <xf numFmtId="0" fontId="35" fillId="0" borderId="0" xfId="2" applyNumberFormat="1" applyFont="1" applyFill="1" applyAlignment="1">
      <alignment horizontal="left" vertical="center"/>
    </xf>
    <xf numFmtId="3" fontId="35" fillId="0" borderId="0" xfId="2" applyNumberFormat="1" applyFont="1" applyFill="1" applyAlignment="1">
      <alignment horizontal="left" vertical="center"/>
    </xf>
    <xf numFmtId="14" fontId="35" fillId="0" borderId="0" xfId="2" applyNumberFormat="1" applyFont="1" applyFill="1" applyAlignment="1">
      <alignment horizontal="left" vertical="center"/>
    </xf>
    <xf numFmtId="9" fontId="35" fillId="0" borderId="0" xfId="2" applyFont="1" applyFill="1" applyAlignment="1">
      <alignment horizontal="left" vertical="center"/>
    </xf>
    <xf numFmtId="167" fontId="35" fillId="0" borderId="0" xfId="2" applyNumberFormat="1" applyFont="1" applyFill="1" applyAlignment="1">
      <alignment horizontal="left" vertical="center"/>
    </xf>
    <xf numFmtId="15" fontId="35" fillId="0" borderId="0" xfId="2" applyNumberFormat="1" applyFont="1" applyFill="1" applyAlignment="1">
      <alignment horizontal="left" vertical="center"/>
    </xf>
    <xf numFmtId="0" fontId="2" fillId="20" borderId="22" xfId="0" quotePrefix="1" applyFont="1" applyFill="1" applyBorder="1" applyAlignment="1">
      <alignment horizontal="center" vertical="center" wrapText="1"/>
    </xf>
    <xf numFmtId="0" fontId="2" fillId="20" borderId="11" xfId="0" quotePrefix="1" applyFont="1" applyFill="1" applyBorder="1" applyAlignment="1">
      <alignment horizontal="center" vertical="center" wrapText="1"/>
    </xf>
    <xf numFmtId="0" fontId="2" fillId="20" borderId="16" xfId="0" quotePrefix="1" applyFont="1" applyFill="1" applyBorder="1" applyAlignment="1">
      <alignment horizontal="center" vertical="center" wrapText="1"/>
    </xf>
    <xf numFmtId="0" fontId="2" fillId="20" borderId="23" xfId="0" quotePrefix="1" applyFont="1" applyFill="1" applyBorder="1" applyAlignment="1">
      <alignment horizontal="center" vertical="center" wrapText="1"/>
    </xf>
    <xf numFmtId="0" fontId="2" fillId="20" borderId="14" xfId="0" quotePrefix="1" applyFont="1" applyFill="1" applyBorder="1" applyAlignment="1">
      <alignment horizontal="center" vertical="center" wrapText="1"/>
    </xf>
    <xf numFmtId="0" fontId="2" fillId="20" borderId="17" xfId="0" quotePrefix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66" fontId="5" fillId="14" borderId="1" xfId="0" applyNumberFormat="1" applyFont="1" applyFill="1" applyBorder="1" applyAlignment="1">
      <alignment horizontal="center" vertical="center"/>
    </xf>
    <xf numFmtId="166" fontId="5" fillId="14" borderId="4" xfId="0" applyNumberFormat="1" applyFont="1" applyFill="1" applyBorder="1" applyAlignment="1">
      <alignment horizontal="center" vertical="center"/>
    </xf>
    <xf numFmtId="166" fontId="5" fillId="12" borderId="1" xfId="0" applyNumberFormat="1" applyFont="1" applyFill="1" applyBorder="1" applyAlignment="1">
      <alignment horizontal="center" vertical="center"/>
    </xf>
    <xf numFmtId="166" fontId="5" fillId="12" borderId="4" xfId="0" applyNumberFormat="1" applyFont="1" applyFill="1" applyBorder="1" applyAlignment="1">
      <alignment horizontal="center" vertical="center"/>
    </xf>
    <xf numFmtId="166" fontId="5" fillId="15" borderId="1" xfId="0" applyNumberFormat="1" applyFont="1" applyFill="1" applyBorder="1" applyAlignment="1">
      <alignment horizontal="center" vertical="center" wrapText="1"/>
    </xf>
    <xf numFmtId="166" fontId="5" fillId="15" borderId="4" xfId="0" applyNumberFormat="1" applyFont="1" applyFill="1" applyBorder="1" applyAlignment="1">
      <alignment horizontal="center" vertical="center" wrapText="1"/>
    </xf>
    <xf numFmtId="166" fontId="14" fillId="6" borderId="1" xfId="0" applyNumberFormat="1" applyFont="1" applyFill="1" applyBorder="1" applyAlignment="1">
      <alignment horizontal="center" vertical="center" wrapText="1"/>
    </xf>
    <xf numFmtId="166" fontId="14" fillId="6" borderId="4" xfId="0" applyNumberFormat="1" applyFont="1" applyFill="1" applyBorder="1" applyAlignment="1">
      <alignment horizontal="center" vertical="center" wrapText="1"/>
    </xf>
    <xf numFmtId="0" fontId="2" fillId="14" borderId="35" xfId="0" applyFont="1" applyFill="1" applyBorder="1" applyAlignment="1">
      <alignment horizontal="center" vertical="center" wrapText="1"/>
    </xf>
    <xf numFmtId="0" fontId="2" fillId="14" borderId="29" xfId="0" applyFont="1" applyFill="1" applyBorder="1" applyAlignment="1">
      <alignment horizontal="center" vertical="center" wrapText="1"/>
    </xf>
    <xf numFmtId="0" fontId="2" fillId="12" borderId="10" xfId="0" applyFont="1" applyFill="1" applyBorder="1" applyAlignment="1">
      <alignment horizontal="center" vertical="center" wrapText="1"/>
    </xf>
    <xf numFmtId="0" fontId="2" fillId="12" borderId="12" xfId="0" applyFont="1" applyFill="1" applyBorder="1" applyAlignment="1">
      <alignment horizontal="center" vertical="center" wrapText="1"/>
    </xf>
    <xf numFmtId="166" fontId="5" fillId="12" borderId="10" xfId="0" applyNumberFormat="1" applyFont="1" applyFill="1" applyBorder="1" applyAlignment="1">
      <alignment horizontal="center" vertical="center" wrapText="1"/>
    </xf>
    <xf numFmtId="166" fontId="5" fillId="12" borderId="21" xfId="0" applyNumberFormat="1" applyFont="1" applyFill="1" applyBorder="1" applyAlignment="1">
      <alignment horizontal="center" vertical="center" wrapText="1"/>
    </xf>
    <xf numFmtId="166" fontId="5" fillId="14" borderId="35" xfId="0" applyNumberFormat="1" applyFont="1" applyFill="1" applyBorder="1" applyAlignment="1">
      <alignment horizontal="center" vertical="center"/>
    </xf>
    <xf numFmtId="166" fontId="5" fillId="14" borderId="43" xfId="0" applyNumberFormat="1" applyFont="1" applyFill="1" applyBorder="1" applyAlignment="1">
      <alignment horizontal="center" vertical="center"/>
    </xf>
    <xf numFmtId="166" fontId="5" fillId="12" borderId="10" xfId="0" applyNumberFormat="1" applyFont="1" applyFill="1" applyBorder="1" applyAlignment="1">
      <alignment horizontal="center" vertical="center"/>
    </xf>
    <xf numFmtId="166" fontId="5" fillId="12" borderId="21" xfId="0" applyNumberFormat="1" applyFont="1" applyFill="1" applyBorder="1" applyAlignment="1">
      <alignment horizontal="center" vertical="center"/>
    </xf>
    <xf numFmtId="0" fontId="5" fillId="15" borderId="4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 wrapText="1"/>
    </xf>
    <xf numFmtId="0" fontId="5" fillId="17" borderId="4" xfId="0" applyFont="1" applyFill="1" applyBorder="1" applyAlignment="1">
      <alignment horizontal="center" vertical="center" wrapText="1"/>
    </xf>
    <xf numFmtId="166" fontId="5" fillId="12" borderId="1" xfId="0" applyNumberFormat="1" applyFont="1" applyFill="1" applyBorder="1" applyAlignment="1">
      <alignment horizontal="center" vertical="center" wrapText="1"/>
    </xf>
    <xf numFmtId="0" fontId="5" fillId="12" borderId="4" xfId="0" applyFont="1" applyFill="1" applyBorder="1" applyAlignment="1">
      <alignment horizontal="center" vertical="center" wrapText="1"/>
    </xf>
    <xf numFmtId="17" fontId="2" fillId="20" borderId="11" xfId="0" quotePrefix="1" applyNumberFormat="1" applyFont="1" applyFill="1" applyBorder="1" applyAlignment="1">
      <alignment horizontal="center" vertical="center" wrapText="1"/>
    </xf>
    <xf numFmtId="17" fontId="2" fillId="20" borderId="14" xfId="0" quotePrefix="1" applyNumberFormat="1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6" borderId="7" xfId="0" quotePrefix="1" applyFont="1" applyFill="1" applyBorder="1" applyAlignment="1">
      <alignment horizontal="center" vertical="center" wrapText="1"/>
    </xf>
    <xf numFmtId="0" fontId="2" fillId="16" borderId="1" xfId="0" quotePrefix="1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17" fontId="2" fillId="20" borderId="22" xfId="0" quotePrefix="1" applyNumberFormat="1" applyFont="1" applyFill="1" applyBorder="1" applyAlignment="1">
      <alignment horizontal="center" vertical="center" wrapText="1"/>
    </xf>
    <xf numFmtId="17" fontId="2" fillId="20" borderId="16" xfId="0" quotePrefix="1" applyNumberFormat="1" applyFont="1" applyFill="1" applyBorder="1" applyAlignment="1">
      <alignment horizontal="center" vertical="center" wrapText="1"/>
    </xf>
    <xf numFmtId="17" fontId="2" fillId="20" borderId="23" xfId="0" quotePrefix="1" applyNumberFormat="1" applyFont="1" applyFill="1" applyBorder="1" applyAlignment="1">
      <alignment horizontal="center" vertical="center" wrapText="1"/>
    </xf>
    <xf numFmtId="17" fontId="2" fillId="20" borderId="17" xfId="0" quotePrefix="1" applyNumberFormat="1" applyFont="1" applyFill="1" applyBorder="1" applyAlignment="1">
      <alignment horizontal="center" vertical="center" wrapText="1"/>
    </xf>
    <xf numFmtId="0" fontId="11" fillId="21" borderId="1" xfId="0" applyFont="1" applyFill="1" applyBorder="1" applyAlignment="1">
      <alignment horizontal="center" vertical="center" wrapText="1"/>
    </xf>
    <xf numFmtId="0" fontId="11" fillId="7" borderId="10" xfId="0" applyFont="1" applyFill="1" applyBorder="1" applyAlignment="1">
      <alignment horizontal="center" vertical="center" wrapText="1"/>
    </xf>
    <xf numFmtId="0" fontId="11" fillId="7" borderId="13" xfId="0" applyFont="1" applyFill="1" applyBorder="1" applyAlignment="1">
      <alignment horizontal="center" vertical="center" wrapText="1"/>
    </xf>
    <xf numFmtId="0" fontId="11" fillId="7" borderId="12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1" fillId="23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1" fillId="24" borderId="1" xfId="0" applyFont="1" applyFill="1" applyBorder="1" applyAlignment="1">
      <alignment horizontal="center" vertical="center" wrapText="1"/>
    </xf>
    <xf numFmtId="0" fontId="11" fillId="26" borderId="1" xfId="0" applyFont="1" applyFill="1" applyBorder="1" applyAlignment="1">
      <alignment horizontal="center" vertical="center" wrapText="1"/>
    </xf>
    <xf numFmtId="0" fontId="11" fillId="25" borderId="1" xfId="0" applyFont="1" applyFill="1" applyBorder="1" applyAlignment="1">
      <alignment horizontal="center" vertical="center" wrapText="1"/>
    </xf>
    <xf numFmtId="0" fontId="11" fillId="32" borderId="1" xfId="0" applyFont="1" applyFill="1" applyBorder="1" applyAlignment="1">
      <alignment horizontal="center" vertical="center" wrapText="1"/>
    </xf>
    <xf numFmtId="0" fontId="11" fillId="33" borderId="1" xfId="0" applyFont="1" applyFill="1" applyBorder="1" applyAlignment="1">
      <alignment horizontal="center" vertical="center" wrapText="1"/>
    </xf>
    <xf numFmtId="0" fontId="11" fillId="34" borderId="1" xfId="0" applyFont="1" applyFill="1" applyBorder="1" applyAlignment="1">
      <alignment horizontal="center" vertical="center" wrapText="1"/>
    </xf>
    <xf numFmtId="0" fontId="16" fillId="22" borderId="1" xfId="0" applyFont="1" applyFill="1" applyBorder="1" applyAlignment="1">
      <alignment horizontal="center" vertical="center" wrapText="1"/>
    </xf>
    <xf numFmtId="0" fontId="2" fillId="43" borderId="33" xfId="0" applyFont="1" applyFill="1" applyBorder="1" applyAlignment="1">
      <alignment horizontal="center" vertical="center" wrapText="1"/>
    </xf>
    <xf numFmtId="0" fontId="2" fillId="43" borderId="34" xfId="0" applyFont="1" applyFill="1" applyBorder="1" applyAlignment="1">
      <alignment horizontal="center" vertical="center" wrapText="1"/>
    </xf>
    <xf numFmtId="0" fontId="2" fillId="43" borderId="25" xfId="0" applyFont="1" applyFill="1" applyBorder="1" applyAlignment="1">
      <alignment horizontal="center" vertical="center" wrapText="1"/>
    </xf>
    <xf numFmtId="0" fontId="2" fillId="43" borderId="26" xfId="0" applyFont="1" applyFill="1" applyBorder="1" applyAlignment="1">
      <alignment horizontal="center" vertical="center" wrapText="1"/>
    </xf>
    <xf numFmtId="0" fontId="2" fillId="43" borderId="27" xfId="0" applyFont="1" applyFill="1" applyBorder="1" applyAlignment="1">
      <alignment horizontal="center" vertical="center" wrapText="1"/>
    </xf>
    <xf numFmtId="0" fontId="23" fillId="20" borderId="25" xfId="0" applyFont="1" applyFill="1" applyBorder="1" applyAlignment="1">
      <alignment horizontal="center"/>
    </xf>
    <xf numFmtId="0" fontId="23" fillId="20" borderId="26" xfId="0" applyFont="1" applyFill="1" applyBorder="1" applyAlignment="1">
      <alignment horizontal="center"/>
    </xf>
    <xf numFmtId="0" fontId="23" fillId="20" borderId="27" xfId="0" applyFont="1" applyFill="1" applyBorder="1" applyAlignment="1">
      <alignment horizontal="center"/>
    </xf>
    <xf numFmtId="0" fontId="2" fillId="18" borderId="35" xfId="0" applyFont="1" applyFill="1" applyBorder="1" applyAlignment="1">
      <alignment horizontal="center" vertical="center" wrapText="1"/>
    </xf>
    <xf numFmtId="0" fontId="2" fillId="18" borderId="38" xfId="0" applyFont="1" applyFill="1" applyBorder="1" applyAlignment="1">
      <alignment horizontal="center" vertical="center" wrapText="1"/>
    </xf>
    <xf numFmtId="0" fontId="5" fillId="42" borderId="38" xfId="0" applyFont="1" applyFill="1" applyBorder="1" applyAlignment="1">
      <alignment horizontal="center" vertical="center" wrapText="1"/>
    </xf>
    <xf numFmtId="0" fontId="5" fillId="42" borderId="29" xfId="0" applyFont="1" applyFill="1" applyBorder="1" applyAlignment="1">
      <alignment horizontal="center" vertical="center" wrapText="1"/>
    </xf>
    <xf numFmtId="0" fontId="25" fillId="42" borderId="22" xfId="0" applyFont="1" applyFill="1" applyBorder="1" applyAlignment="1">
      <alignment horizontal="center" vertical="center"/>
    </xf>
    <xf numFmtId="0" fontId="25" fillId="42" borderId="11" xfId="0" applyFont="1" applyFill="1" applyBorder="1" applyAlignment="1">
      <alignment horizontal="center" vertical="center"/>
    </xf>
    <xf numFmtId="0" fontId="25" fillId="42" borderId="32" xfId="0" applyFont="1" applyFill="1" applyBorder="1" applyAlignment="1">
      <alignment horizontal="center" vertical="center"/>
    </xf>
    <xf numFmtId="0" fontId="6" fillId="0" borderId="31" xfId="0" applyFont="1" applyBorder="1" applyAlignment="1">
      <alignment horizontal="center"/>
    </xf>
    <xf numFmtId="0" fontId="6" fillId="0" borderId="28" xfId="0" applyFont="1" applyBorder="1" applyAlignment="1">
      <alignment horizontal="center"/>
    </xf>
  </cellXfs>
  <cellStyles count="9">
    <cellStyle name="=C:\WINNT\SYSTEM32\COMMAND.COM 3" xfId="1" xr:uid="{00000000-0005-0000-0000-000000000000}"/>
    <cellStyle name="Comma" xfId="4" builtinId="3"/>
    <cellStyle name="Comma 2" xfId="3" xr:uid="{00000000-0005-0000-0000-000002000000}"/>
    <cellStyle name="Normal" xfId="0" builtinId="0"/>
    <cellStyle name="Normal 10" xfId="6" xr:uid="{C8DC5E02-98B6-4AAB-8C7F-1548826EF3B0}"/>
    <cellStyle name="Normal 2 2 3 2 2" xfId="5" xr:uid="{5F9A8A96-8118-476C-A4FC-BFD7B7E27CEE}"/>
    <cellStyle name="Normal 4 4" xfId="8" xr:uid="{9F465767-FF0C-43A3-A735-ED5797F577EE}"/>
    <cellStyle name="Normal 4 4 2" xfId="7" xr:uid="{BC05E760-A532-494D-B48E-D86946D697BD}"/>
    <cellStyle name="Percent" xfId="2" builtinId="5"/>
  </cellStyles>
  <dxfs count="2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20" formatCode="dd/mmm/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z val="10"/>
      </font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0"/>
      </font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0"/>
      </font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0"/>
      </font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theme="9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border>
        <top style="thin">
          <color indexed="64"/>
        </top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0" formatCode="dd/mmm/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0" formatCode="dd/mmm/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7" formatCode="yyyy/mm/dd;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thin">
          <color auto="1"/>
        </horizontal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thin">
          <color auto="1"/>
        </horizontal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PivotStyleLight16 2" table="0" count="12" xr9:uid="{00000000-0011-0000-FFFF-FFFF00000000}">
      <tableStyleElement type="wholeTable" dxfId="233"/>
      <tableStyleElement type="headerRow" dxfId="232"/>
      <tableStyleElement type="totalRow" dxfId="231"/>
      <tableStyleElement type="firstRowStripe" dxfId="230"/>
      <tableStyleElement type="firstColumnStripe" dxfId="229"/>
      <tableStyleElement type="firstSubtotalColumn" dxfId="228"/>
      <tableStyleElement type="firstSubtotalRow" dxfId="227"/>
      <tableStyleElement type="secondSubtotalRow" dxfId="226"/>
      <tableStyleElement type="firstRowSubheading" dxfId="225"/>
      <tableStyleElement type="secondRowSubheading" dxfId="224"/>
      <tableStyleElement type="pageFieldLabels" dxfId="223"/>
      <tableStyleElement type="pageFieldValues" dxfId="222"/>
    </tableStyle>
  </tableStyles>
  <colors>
    <mruColors>
      <color rgb="FFCCFFCC"/>
      <color rgb="FF00FF00"/>
      <color rgb="FF2DD2F3"/>
      <color rgb="FFDC82DE"/>
      <color rgb="FFD260D5"/>
      <color rgb="FFC73FD5"/>
      <color rgb="FF6600CC"/>
      <color rgb="FFFF99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26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externalLink" Target="externalLinks/externalLink16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externalLink" Target="externalLinks/externalLink11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openxmlformats.org/officeDocument/2006/relationships/externalLink" Target="externalLinks/externalLink15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28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0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Relationship Id="rId27" Type="http://schemas.openxmlformats.org/officeDocument/2006/relationships/theme" Target="theme/theme1.xml"/><Relationship Id="rId30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New%20Folder\ALL%20M&amp;A%20Projects\Spark%20Revived!\Indurain\BC\Indurain%20BC%20v2%208_Graph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RGERT\Flas9900\FD%20Report\TEDGraph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.35.74\work\Pricing%20cell\Pricedata\NorthRegio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ebffps\group\WINDOWS\TEMP\RESERV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ebffps\group\Contabil\Relatorios%20Gerenciais%202004\Gerencial\BRASCAN\Fev\M&#243;dulo%20Base%20Gerencial%200402%20040304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KCDC04\Groups\My%20Documents\OVERALL\Complex_F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ad\root\CorpNY\Finance\BUDGET\2009\2009%20BFP%20Business%20Plan%20Budget%20Files\One%20Liberty%20Plaza%2009%20BP%2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HBC%20Accounting%202002\Budget%202003\2002%20Reforecast\Allocation%20of%20Shared%20Cost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RCFH01\d\My%20Documents\LoanPKG\Drafts\Drafts\valuatio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ad\root\Basic_Reports\Analyst\Properties\Property's\Kensington\Ken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ikhandews\DDRIVE\Harpreet\9CrudeProp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ad\root\Metro%20Capital\2003%20Sale\Debt\Existing\1150-1200%20Kingston%20Amort%20Table%20(rev%20I-O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pxsydpaf2\MPXShare\Commercial%20Property\Finance\Overheads%20-%20restricted\Commercial%20Forecasting%20Summary%20&amp;%20Analysis%20Revised%20Jan09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THWAY_NT\USR\FILING\HATHINV\ACCS9596\JAYESH\DEL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11%20Fixed%20Assets%20Sub%20lead%20sheet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lients\Standard\Standard%20Ind%20Ltd\Standard%20Ind%20Ltd\Standard\March%202005\Standard-PRS\march05\8140%20Revenue%20-%20Substantive%20Testi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"/>
      <sheetName val="NPO Customers"/>
      <sheetName val="NPO - Model"/>
      <sheetName val="NPO - 2G market"/>
      <sheetName val="NPO - 3G Market"/>
      <sheetName val="Total NPO"/>
      <sheetName val="Graphs"/>
      <sheetName val="ROI"/>
      <sheetName val="NPO Customers (2)"/>
      <sheetName val="Validation"/>
      <sheetName val="Sheet3"/>
      <sheetName val="Sheet4"/>
      <sheetName val="MCH Coding (Buying)"/>
      <sheetName val="Allowed Values"/>
      <sheetName val="Color Code"/>
      <sheetName val="Allowed Values GSV"/>
      <sheetName val="Att Values GSV"/>
      <sheetName val="Validations"/>
      <sheetName val="Article Validation"/>
      <sheetName val="Sheet2"/>
      <sheetName val="Independent DD Master"/>
      <sheetName val="Sheet1"/>
      <sheetName val="Conditional DD"/>
      <sheetName val="__hidden__"/>
      <sheetName val="hidden"/>
      <sheetName val="Noida"/>
      <sheetName val="Future Grocery"/>
      <sheetName val="CLovia P&amp;L"/>
      <sheetName val="Indurain BC v2 8_Graphs"/>
      <sheetName val="WB0203-OLDLOAN"/>
      <sheetName val="rate"/>
    </sheetNames>
    <sheetDataSet>
      <sheetData sheetId="0">
        <row r="8">
          <cell r="H8">
            <v>45792999.999999993</v>
          </cell>
        </row>
      </sheetData>
      <sheetData sheetId="1">
        <row r="8">
          <cell r="H8">
            <v>45792999.999999993</v>
          </cell>
        </row>
      </sheetData>
      <sheetData sheetId="2">
        <row r="8">
          <cell r="H8">
            <v>45792999.999999993</v>
          </cell>
        </row>
      </sheetData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Reporting Levels"/>
      <sheetName val="Investments"/>
      <sheetName val="weighted averages"/>
      <sheetName val="Spread"/>
      <sheetName val="Consolidated Model (Detailed)"/>
      <sheetName val="$ DPU"/>
      <sheetName val="DPU in cents"/>
      <sheetName val="Issue Price"/>
      <sheetName val="NTA or closing prices"/>
      <sheetName val="WA Issue Price"/>
      <sheetName val="TEDGraph"/>
      <sheetName val="CF Checks"/>
      <sheetName val="Entities"/>
      <sheetName val="Prop_List"/>
      <sheetName val="Sheet3"/>
      <sheetName val="Controls"/>
      <sheetName val="HR BP15"/>
      <sheetName val="Charge_Code"/>
      <sheetName val="Charge Code"/>
      <sheetName val="Cashflow"/>
      <sheetName val="SUMMARY"/>
      <sheetName val="Drop down lists"/>
      <sheetName val="SELECTIONS"/>
      <sheetName val="Listing"/>
      <sheetName val="HFM"/>
      <sheetName val="Reporting_Levels"/>
      <sheetName val="weighted_averages"/>
      <sheetName val="Consolidated_Model_(Detailed)"/>
      <sheetName val="$_DPU"/>
      <sheetName val="DPU_in_cents"/>
      <sheetName val="Issue_Price"/>
      <sheetName val="NTA_or_closing_prices"/>
      <sheetName val="WA_Issue_Price"/>
      <sheetName val="CF_Checks"/>
      <sheetName val="Charge_Code1"/>
      <sheetName val="HR_BP15"/>
      <sheetName val="Drop_down_lists"/>
      <sheetName val="DoNotDelete"/>
      <sheetName val="Mapping"/>
      <sheetName val="Entitlement"/>
      <sheetName val="Control"/>
      <sheetName val="Legend"/>
      <sheetName val="Downdrops"/>
      <sheetName val="Mapping - Investments"/>
      <sheetName val="Dropdowns"/>
      <sheetName val="TIMELINES"/>
      <sheetName val="TownsendInfo"/>
      <sheetName val="Lookups &amp; Dropdowns"/>
      <sheetName val="#REF"/>
      <sheetName val="List"/>
      <sheetName val="Wall"/>
      <sheetName val="col-reinft1"/>
      <sheetName val="Waterfall - APAC"/>
      <sheetName val="Blad1"/>
      <sheetName val="Data List"/>
      <sheetName val="QonQ Movement"/>
      <sheetName val="HFM_GL Breakdown CQ"/>
      <sheetName val="Reporting_Levels1"/>
      <sheetName val="weighted_averages1"/>
      <sheetName val="Consolidated_Model_(Detailed)1"/>
      <sheetName val="$_DPU1"/>
      <sheetName val="DPU_in_cents1"/>
      <sheetName val="Issue_Price1"/>
      <sheetName val="NTA_or_closing_prices1"/>
      <sheetName val="WA_Issue_Price1"/>
      <sheetName val="CF_Checks1"/>
      <sheetName val="HR_BP151"/>
      <sheetName val="Charge_Code2"/>
      <sheetName val="Drop_down_lists1"/>
      <sheetName val="Mapping_-_Investments"/>
      <sheetName val="Waterfall_-_APAC"/>
      <sheetName val="Lookups_&amp;_Dropdowns"/>
      <sheetName val="rate"/>
      <sheetName val="Progress Reoprt"/>
      <sheetName val="Plan"/>
    </sheetNames>
    <sheetDataSet>
      <sheetData sheetId="0" refreshError="1"/>
      <sheetData sheetId="1" refreshError="1">
        <row r="3">
          <cell r="D3" t="str">
            <v>MONTHLY BROKER'S PROFIT FORECASTS</v>
          </cell>
        </row>
        <row r="7">
          <cell r="D7">
            <v>288.60000000000002</v>
          </cell>
          <cell r="E7">
            <v>288.60000000000002</v>
          </cell>
          <cell r="F7">
            <v>291.8</v>
          </cell>
          <cell r="G7">
            <v>302.89999999999998</v>
          </cell>
          <cell r="H7">
            <v>302.89999999999998</v>
          </cell>
          <cell r="I7">
            <v>302.89999999999998</v>
          </cell>
          <cell r="J7">
            <v>302.89999999999998</v>
          </cell>
          <cell r="K7">
            <v>306.10000000000002</v>
          </cell>
          <cell r="L7">
            <v>315.2</v>
          </cell>
          <cell r="M7">
            <v>314</v>
          </cell>
          <cell r="N7">
            <v>314</v>
          </cell>
          <cell r="O7">
            <v>314</v>
          </cell>
          <cell r="P7">
            <v>313</v>
          </cell>
          <cell r="Q7">
            <v>319</v>
          </cell>
          <cell r="R7">
            <v>319</v>
          </cell>
          <cell r="S7">
            <v>325</v>
          </cell>
          <cell r="T7">
            <v>323</v>
          </cell>
          <cell r="U7">
            <v>323</v>
          </cell>
        </row>
        <row r="8">
          <cell r="D8">
            <v>310.85000000000002</v>
          </cell>
          <cell r="E8">
            <v>310.85000000000002</v>
          </cell>
          <cell r="F8">
            <v>311.7</v>
          </cell>
          <cell r="G8">
            <v>314</v>
          </cell>
          <cell r="H8">
            <v>315.31</v>
          </cell>
          <cell r="I8">
            <v>315.31</v>
          </cell>
          <cell r="J8">
            <v>317</v>
          </cell>
          <cell r="K8">
            <v>317.8</v>
          </cell>
          <cell r="L8">
            <v>319.3</v>
          </cell>
          <cell r="M8">
            <v>318</v>
          </cell>
          <cell r="N8">
            <v>327</v>
          </cell>
          <cell r="O8">
            <v>327</v>
          </cell>
          <cell r="P8">
            <v>327</v>
          </cell>
          <cell r="Q8">
            <v>330</v>
          </cell>
          <cell r="R8">
            <v>330</v>
          </cell>
          <cell r="S8">
            <v>331</v>
          </cell>
          <cell r="T8">
            <v>332</v>
          </cell>
          <cell r="U8">
            <v>332</v>
          </cell>
        </row>
        <row r="9">
          <cell r="D9">
            <v>330.4</v>
          </cell>
          <cell r="E9">
            <v>330.4</v>
          </cell>
          <cell r="F9">
            <v>330.4</v>
          </cell>
          <cell r="G9">
            <v>341.2</v>
          </cell>
          <cell r="H9">
            <v>338.9</v>
          </cell>
          <cell r="I9">
            <v>338.9</v>
          </cell>
          <cell r="J9">
            <v>338.9</v>
          </cell>
          <cell r="K9">
            <v>330</v>
          </cell>
          <cell r="L9">
            <v>345.9</v>
          </cell>
          <cell r="M9">
            <v>329</v>
          </cell>
          <cell r="N9">
            <v>332</v>
          </cell>
          <cell r="O9">
            <v>332</v>
          </cell>
          <cell r="P9">
            <v>345</v>
          </cell>
          <cell r="Q9">
            <v>339</v>
          </cell>
          <cell r="R9">
            <v>342</v>
          </cell>
          <cell r="S9">
            <v>342</v>
          </cell>
          <cell r="T9">
            <v>342</v>
          </cell>
          <cell r="U9">
            <v>343</v>
          </cell>
        </row>
        <row r="10">
          <cell r="P10">
            <v>385</v>
          </cell>
          <cell r="Q10">
            <v>385</v>
          </cell>
          <cell r="R10">
            <v>386</v>
          </cell>
          <cell r="S10">
            <v>386</v>
          </cell>
          <cell r="T10">
            <v>386</v>
          </cell>
          <cell r="U10">
            <v>397</v>
          </cell>
        </row>
        <row r="11">
          <cell r="P11">
            <v>375</v>
          </cell>
          <cell r="Q11">
            <v>375</v>
          </cell>
          <cell r="R11">
            <v>375</v>
          </cell>
          <cell r="S11">
            <v>377</v>
          </cell>
          <cell r="T11">
            <v>372</v>
          </cell>
          <cell r="U11">
            <v>380</v>
          </cell>
        </row>
        <row r="12">
          <cell r="P12">
            <v>363</v>
          </cell>
          <cell r="Q12">
            <v>363</v>
          </cell>
          <cell r="R12">
            <v>360</v>
          </cell>
          <cell r="S12">
            <v>360</v>
          </cell>
          <cell r="T12">
            <v>360</v>
          </cell>
          <cell r="U12">
            <v>363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>
        <row r="7">
          <cell r="D7" t="str">
            <v>HP</v>
          </cell>
        </row>
      </sheetData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"/>
      <sheetName val="rpo"/>
      <sheetName val="JOSH"/>
      <sheetName val="SHAKTI"/>
      <sheetName val="UTMAP001"/>
      <sheetName val="WB0203-OLDLOAN"/>
      <sheetName val="COMPLEXALL"/>
      <sheetName val="Drop Downs"/>
      <sheetName val="NorthRegion"/>
      <sheetName val="Progress Reoprt"/>
      <sheetName val="Plan"/>
      <sheetName val="#REF"/>
      <sheetName val="BLK2"/>
      <sheetName val="BLK3"/>
      <sheetName val="E &amp; R"/>
      <sheetName val="radar"/>
      <sheetName val="U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s Cèdres"/>
      <sheetName val="apports"/>
      <sheetName val="RESERVE"/>
      <sheetName val="6M DEC FORECAST FUM"/>
      <sheetName val="FMV Breakdown"/>
      <sheetName val="Les_Cèdres"/>
      <sheetName val="Les_Cèdres1"/>
      <sheetName val="6M_DEC_FORECAST_FUM"/>
      <sheetName val="FMV_Breakdown"/>
      <sheetName val="PDFLO_WK"/>
      <sheetName val="Les_Cèdres2"/>
      <sheetName val="6M_DEC_FORECAST_FUM1"/>
      <sheetName val="FMV_Breakdown1"/>
      <sheetName val="Valerie Falls"/>
      <sheetName val="Wawa"/>
      <sheetName val="Sault Power"/>
      <sheetName val="Mississagi"/>
      <sheetName val="Lievre"/>
      <sheetName val="Hydro Pontiac"/>
      <sheetName val="Groundhog"/>
      <sheetName val="Nagagami"/>
      <sheetName val="Beaver"/>
      <sheetName val="Powell River"/>
      <sheetName val="Pingston"/>
      <sheetName val="East Twin"/>
      <sheetName val="Prince I"/>
      <sheetName val="Prince II"/>
      <sheetName val="Comber"/>
      <sheetName val="Gosfield"/>
      <sheetName val="LSP"/>
      <sheetName val="Financials"/>
      <sheetName val="CF_Ratio"/>
      <sheetName val="TESTE"/>
      <sheetName val="HFLOR"/>
      <sheetName val="TaxReportInclAdjustment.Report"/>
      <sheetName val="Konsolidierungsbuchungen"/>
      <sheetName val="(KPMG Mod) Entity List"/>
      <sheetName val="Les_Cèdres3"/>
      <sheetName val="6M_DEC_FORECAST_FUM2"/>
      <sheetName val="FMV_Breakdown2"/>
      <sheetName val="Valerie_Falls"/>
      <sheetName val="Sault_Power"/>
      <sheetName val="Hydro_Pontiac"/>
      <sheetName val="Powell_River"/>
      <sheetName val="East_Twin"/>
      <sheetName val="Prince_I"/>
      <sheetName val="Prince_II"/>
      <sheetName val="#REF"/>
      <sheetName val="INFO"/>
      <sheetName val="NOTES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BS"/>
      <sheetName val="LE Balance 2004"/>
      <sheetName val="LE Balance 2005"/>
      <sheetName val="Balanço 2003 - Plano - LE "/>
      <sheetName val="Balanço 2004"/>
      <sheetName val="CF"/>
      <sheetName val="CF 2004"/>
      <sheetName val="CF 2005"/>
      <sheetName val="Fluxo"/>
      <sheetName val="DRE"/>
      <sheetName val="P&amp;L"/>
      <sheetName val="LE P&amp;L 2004"/>
      <sheetName val="LE P&amp;L 2005"/>
      <sheetName val="P&amp;L Breakdown"/>
      <sheetName val="IS"/>
      <sheetName val="IS 2004"/>
      <sheetName val="IS 2005"/>
      <sheetName val="FCF"/>
      <sheetName val="LE FCF 2004"/>
      <sheetName val="LE FCF 2005"/>
      <sheetName val="Vol &amp; PV"/>
      <sheetName val="Vol &amp; PV 2004"/>
      <sheetName val="COSTS"/>
      <sheetName val="COSTS 2004"/>
      <sheetName val="COSTS 2005"/>
      <sheetName val="OPEX"/>
      <sheetName val="OPEX 2004"/>
      <sheetName val="OPEX 2005"/>
      <sheetName val="Base Opex 2004"/>
      <sheetName val="CAPEX"/>
      <sheetName val="CAPEX 2004"/>
      <sheetName val="CAPEX 2005"/>
      <sheetName val="CFFO Budget"/>
      <sheetName val="FCF Budget 2004"/>
      <sheetName val="FCF Budget 2005"/>
      <sheetName val="CF Budget"/>
      <sheetName val="P&amp;L Budget"/>
      <sheetName val="Vol &amp; PV Budget"/>
      <sheetName val="COSTS Budget"/>
      <sheetName val="OPEX Budget"/>
      <sheetName val="CAPEX Budget"/>
      <sheetName val="CFFO 2003"/>
      <sheetName val="P&amp;L 2003"/>
      <sheetName val="FCF 2003"/>
      <sheetName val="Vol &amp; PV 2003"/>
      <sheetName val="Breakdown 2003"/>
      <sheetName val="Costs 2003"/>
      <sheetName val="OPEX 2003"/>
      <sheetName val="Tabela"/>
      <sheetName val="DESP_ADM"/>
      <sheetName val="METALS"/>
      <sheetName val="SOLDERS"/>
      <sheetName val="Les Cèdres"/>
      <sheetName val="Changes in shareholders"/>
      <sheetName val="BRL TB"/>
      <sheetName val="LYData"/>
      <sheetName val="Links"/>
      <sheetName val="Lead"/>
      <sheetName val="Investments"/>
      <sheetName val="Nature"/>
      <sheetName val="Assumptions"/>
      <sheetName val="01"/>
      <sheetName val="macrovar"/>
      <sheetName val="Cover Page"/>
      <sheetName val="A2"/>
      <sheetName val="Check"/>
      <sheetName val="Tab-Infra"/>
      <sheetName val="Upper-Hudson River"/>
      <sheetName val="Lower L-O Other Rivers"/>
      <sheetName val="Lower L-O Oswego River"/>
      <sheetName val="Upper L-O Beaver River"/>
      <sheetName val="Upper L-O Black River"/>
      <sheetName val="Lower-Hudson River"/>
      <sheetName val="St.Lawrence Raquette River"/>
      <sheetName val="St.Lawrence Oswegatchie River"/>
      <sheetName val="Inputs"/>
      <sheetName val="Plant Database"/>
      <sheetName val="revenue"/>
      <sheetName val="Ops report charts"/>
      <sheetName val="EXCHANGE RATE"/>
      <sheetName val="A1"/>
      <sheetName val="Forward Prices"/>
      <sheetName val="LPERDAS (2)"/>
      <sheetName val="LE_Balance_2004"/>
      <sheetName val="LE_Balance_2005"/>
      <sheetName val="Balanço_2003_-_Plano_-_LE_"/>
      <sheetName val="Balanço_2004"/>
      <sheetName val="CF_2004"/>
      <sheetName val="CF_2005"/>
      <sheetName val="LE_P&amp;L_2004"/>
      <sheetName val="LE_P&amp;L_2005"/>
      <sheetName val="P&amp;L_Breakdown"/>
      <sheetName val="IS_2004"/>
      <sheetName val="IS_2005"/>
      <sheetName val="LE_FCF_2004"/>
      <sheetName val="LE_FCF_2005"/>
      <sheetName val="Vol_&amp;_PV"/>
      <sheetName val="Vol_&amp;_PV_2004"/>
      <sheetName val="COSTS_2004"/>
      <sheetName val="COSTS_2005"/>
      <sheetName val="OPEX_2004"/>
      <sheetName val="OPEX_2005"/>
      <sheetName val="Base_Opex_2004"/>
      <sheetName val="CAPEX_2004"/>
      <sheetName val="CAPEX_2005"/>
      <sheetName val="CFFO_Budget"/>
      <sheetName val="FCF_Budget_2004"/>
      <sheetName val="FCF_Budget_2005"/>
      <sheetName val="CF_Budget"/>
      <sheetName val="P&amp;L_Budget"/>
      <sheetName val="Vol_&amp;_PV_Budget"/>
      <sheetName val="COSTS_Budget"/>
      <sheetName val="OPEX_Budget"/>
      <sheetName val="CAPEX_Budget"/>
      <sheetName val="CFFO_2003"/>
      <sheetName val="P&amp;L_2003"/>
      <sheetName val="FCF_2003"/>
      <sheetName val="Vol_&amp;_PV_2003"/>
      <sheetName val="Breakdown_2003"/>
      <sheetName val="Costs_2003"/>
      <sheetName val="OPEX_2003"/>
      <sheetName val="IS - Annual"/>
      <sheetName val="NPV Breakdown "/>
      <sheetName val="Control Sheet"/>
      <sheetName val="Info"/>
      <sheetName val="FX rates"/>
      <sheetName val="Consolidated Revenue Q3"/>
      <sheetName val="FS&gt;&gt;"/>
      <sheetName val=""/>
      <sheetName val="LE_Balance_20041"/>
      <sheetName val="LE_Balance_20051"/>
      <sheetName val="Balanço_2003_-_Plano_-_LE_1"/>
      <sheetName val="Balanço_20041"/>
      <sheetName val="CF_20041"/>
      <sheetName val="CF_20051"/>
      <sheetName val="LE_P&amp;L_20041"/>
      <sheetName val="LE_P&amp;L_20051"/>
      <sheetName val="P&amp;L_Breakdown1"/>
      <sheetName val="IS_20041"/>
      <sheetName val="IS_20051"/>
      <sheetName val="LE_FCF_20041"/>
      <sheetName val="LE_FCF_20051"/>
      <sheetName val="Vol_&amp;_PV1"/>
      <sheetName val="Vol_&amp;_PV_20041"/>
      <sheetName val="COSTS_20041"/>
      <sheetName val="COSTS_20051"/>
      <sheetName val="OPEX_20041"/>
      <sheetName val="OPEX_20051"/>
      <sheetName val="Base_Opex_20041"/>
      <sheetName val="CAPEX_20041"/>
      <sheetName val="CAPEX_20051"/>
      <sheetName val="CFFO_Budget1"/>
      <sheetName val="FCF_Budget_20041"/>
      <sheetName val="FCF_Budget_20051"/>
      <sheetName val="CF_Budget1"/>
      <sheetName val="P&amp;L_Budget1"/>
      <sheetName val="Vol_&amp;_PV_Budget1"/>
      <sheetName val="COSTS_Budget1"/>
      <sheetName val="OPEX_Budget1"/>
      <sheetName val="CAPEX_Budget1"/>
      <sheetName val="CFFO_20031"/>
      <sheetName val="P&amp;L_20031"/>
      <sheetName val="FCF_20031"/>
      <sheetName val="Vol_&amp;_PV_20031"/>
      <sheetName val="Breakdown_20031"/>
      <sheetName val="Costs_20031"/>
      <sheetName val="OPEX_20031"/>
      <sheetName val="Les_Cèdres"/>
      <sheetName val="BRL_TB"/>
      <sheetName val="Changes_in_shareholders"/>
      <sheetName val="Cover_Page"/>
      <sheetName val="Upper-Hudson_River"/>
      <sheetName val="Lower_L-O_Other_Rivers"/>
      <sheetName val="Lower_L-O_Oswego_River"/>
      <sheetName val="Upper_L-O_Beaver_River"/>
      <sheetName val="Upper_L-O_Black_River"/>
      <sheetName val="Lower-Hudson_River"/>
      <sheetName val="St_Lawrence_Raquette_River"/>
      <sheetName val="St_Lawrence_Oswegatchie_River"/>
      <sheetName val="Plant_Database"/>
      <sheetName val="Ops_report_charts"/>
      <sheetName val="EXCHANGE_RATE"/>
      <sheetName val="Forward_Prices"/>
      <sheetName val="LPERDAS_(2)"/>
      <sheetName val="IS_-_Annual"/>
      <sheetName val="NPV_Breakdown_"/>
      <sheetName val="Control_Sheet"/>
      <sheetName val="FX_rates"/>
      <sheetName val="Consolidated_Revenue_Q3"/>
      <sheetName val="apports"/>
      <sheetName val="A PARAMETROS"/>
      <sheetName val="B"/>
      <sheetName val="NOTES "/>
      <sheetName val="SC-E-02-03"/>
      <sheetName val="TB-JUNE-2003-18.7.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LEXALL"/>
      <sheetName val="Bi_Week_20_02_11"/>
      <sheetName val="Bi_Weekly"/>
      <sheetName val="Assumptions"/>
      <sheetName val="Assmpns"/>
      <sheetName val="Input"/>
      <sheetName val="fco"/>
      <sheetName val="Equipment"/>
      <sheetName val="DETAIL_SHEET"/>
      <sheetName val="NLD_-_Assum"/>
      <sheetName val="Nature"/>
      <sheetName val="Const QMS Dash Board"/>
      <sheetName val="1_PROGRESS_BY_LOCATION_FINAL"/>
      <sheetName val="1_PROGRESS_FINAL"/>
      <sheetName val="narrative"/>
      <sheetName val="Data Valid"/>
      <sheetName val="Const_QMS_Dash_Board"/>
      <sheetName val="Data_Valid"/>
      <sheetName val="MAG1 tracker"/>
      <sheetName val="NLD AG1"/>
      <sheetName val="Valid Inputs"/>
      <sheetName val="Sheet2"/>
      <sheetName val="Reasons"/>
      <sheetName val="Site Findings Status Sheet"/>
      <sheetName val="daywork- Tham khao"/>
      <sheetName val="Const_QMS_Dash_Board1"/>
      <sheetName val="Data_Valid1"/>
      <sheetName val="MAG1_tracker"/>
      <sheetName val="NLD_AG1"/>
      <sheetName val="Valid_Inputs"/>
      <sheetName val="Droupdown"/>
      <sheetName val="Phase-1_4th-Addition(Sector)"/>
      <sheetName val="JC Database"/>
      <sheetName val=" Values"/>
      <sheetName val="Data Val."/>
      <sheetName val="Sheet1"/>
      <sheetName val="Const_QMS_Dash_Board2"/>
      <sheetName val="Site_Findings_Status_Sheet"/>
      <sheetName val="daywork-_Tham_khao"/>
      <sheetName val="Data_Valid2"/>
      <sheetName val="MAG1_tracker1"/>
      <sheetName val="NLD_AG11"/>
      <sheetName val="Valid_Inputs1"/>
      <sheetName val="_Values"/>
      <sheetName val="EZ"/>
      <sheetName val="Tag"/>
      <sheetName val="Conditions"/>
      <sheetName val="Ins Erection"/>
      <sheetName val="Consequences Categories"/>
      <sheetName val="Cause Categories"/>
      <sheetName val="Note"/>
      <sheetName val="Dropdown"/>
      <sheetName val="Sheet3"/>
      <sheetName val="City Codes"/>
      <sheetName val="Const_QMS_Dash_Board4"/>
      <sheetName val="Data_Valid4"/>
      <sheetName val="MAG1_tracker3"/>
      <sheetName val="NLD_AG13"/>
      <sheetName val="Valid_Inputs3"/>
      <sheetName val="Site_Findings_Status_Sheet2"/>
      <sheetName val="daywork-_Tham_khao2"/>
      <sheetName val="JC_Database2"/>
      <sheetName val="Data_Val_2"/>
      <sheetName val="_Values2"/>
      <sheetName val="JC_Database"/>
      <sheetName val="Data_Val_"/>
      <sheetName val="Const_QMS_Dash_Board3"/>
      <sheetName val="Data_Valid3"/>
      <sheetName val="MAG1_tracker2"/>
      <sheetName val="NLD_AG12"/>
      <sheetName val="Valid_Inputs2"/>
      <sheetName val="Site_Findings_Status_Sheet1"/>
      <sheetName val="daywork-_Tham_khao1"/>
      <sheetName val="JC_Database1"/>
      <sheetName val="Data_Val_1"/>
      <sheetName val="_Values1"/>
      <sheetName val="gVL"/>
      <sheetName val="Estimate"/>
      <sheetName val="EMPL-ETIME"/>
      <sheetName val="Risk"/>
      <sheetName val="Fiber Work"/>
      <sheetName val="SCO Support Sites"/>
      <sheetName val="FTTH Fiber Work"/>
      <sheetName val="Milestones"/>
      <sheetName val="Additional 96F Blowing"/>
      <sheetName val="Inside Premises"/>
      <sheetName val="Distribution College only"/>
      <sheetName val="Scope Productivity"/>
      <sheetName val="MP Productivity"/>
      <sheetName val="Invoices"/>
      <sheetName val="Evaluate"/>
      <sheetName val="FitOutConfCentre"/>
      <sheetName val="Pass-Thru Income JE"/>
      <sheetName val="#REF"/>
      <sheetName val="COLUMN"/>
      <sheetName val="Data Dictionery"/>
      <sheetName val="New Drop Down Menu"/>
      <sheetName val="Earnings model"/>
      <sheetName val="IIb"/>
      <sheetName val="Calculations"/>
      <sheetName val="Civil Boq"/>
      <sheetName val="L-Planks"/>
      <sheetName val="Pre-cast Qty"/>
      <sheetName val="precast RC element"/>
      <sheetName val="Typical floor on 3BHK -STD"/>
      <sheetName val="Loads"/>
      <sheetName val="1"/>
      <sheetName val="CASHFLOWS"/>
      <sheetName val="BS"/>
      <sheetName val="Const_QMS_Dash_Board5"/>
      <sheetName val="Data_Valid5"/>
      <sheetName val="MAG1_tracker4"/>
      <sheetName val="NLD_AG14"/>
      <sheetName val="Valid_Inputs4"/>
      <sheetName val="Site_Findings_Status_Sheet3"/>
      <sheetName val="daywork-_Tham_khao3"/>
      <sheetName val="JC_Database3"/>
      <sheetName val="_Values3"/>
      <sheetName val="Data_Val_3"/>
      <sheetName val="Ins_Erection"/>
      <sheetName val="Consequences_Categories"/>
      <sheetName val="Cause_Categories"/>
      <sheetName val="City_Codes"/>
      <sheetName val="Fiber_Work"/>
      <sheetName val="SCO_Support_Sites"/>
      <sheetName val="FTTH_Fiber_Work"/>
      <sheetName val="Additional_96F_Blowing"/>
      <sheetName val="Inside_Premises"/>
      <sheetName val="Distribution_College_only"/>
      <sheetName val="Scope_Productivity"/>
      <sheetName val="MP_Productivity"/>
      <sheetName val="Pass-Thru_Income_JE"/>
      <sheetName val="Data_Dictionery"/>
      <sheetName val="New_Drop_Down_Menu"/>
      <sheetName val="SPT vs PHI"/>
      <sheetName val="Overview"/>
      <sheetName val="JAN91"/>
      <sheetName val="Assum"/>
      <sheetName val="BSHEET"/>
      <sheetName val="DATA 91-98"/>
      <sheetName val="NPO - Model"/>
      <sheetName val="upa"/>
      <sheetName val="hist&amp;proj"/>
      <sheetName val="Rate Analysis"/>
      <sheetName val="InputPO_Del"/>
      <sheetName val="Material "/>
      <sheetName val="Complex_F"/>
      <sheetName val="98Price"/>
      <sheetName val="Intro"/>
      <sheetName val="UK Report"/>
      <sheetName val="Const_QMS_Dash_Board6"/>
      <sheetName val="Data_Valid6"/>
      <sheetName val="MAG1_tracker5"/>
      <sheetName val="NLD_AG15"/>
      <sheetName val="Valid_Inputs5"/>
      <sheetName val="Site_Findings_Status_Sheet4"/>
      <sheetName val="daywork-_Tham_khao4"/>
      <sheetName val="JC_Database4"/>
      <sheetName val="_Values4"/>
      <sheetName val="Data_Val_4"/>
      <sheetName val="Ins_Erection1"/>
      <sheetName val="Consequences_Categories1"/>
      <sheetName val="Cause_Categories1"/>
      <sheetName val="City_Codes1"/>
      <sheetName val="Fiber_Work1"/>
      <sheetName val="SCO_Support_Sites1"/>
      <sheetName val="FTTH_Fiber_Work1"/>
      <sheetName val="Additional_96F_Blowing1"/>
      <sheetName val="Inside_Premises1"/>
      <sheetName val="Distribution_College_only1"/>
      <sheetName val="Scope_Productivity1"/>
      <sheetName val="MP_Productivity1"/>
      <sheetName val="Pass-Thru_Income_JE1"/>
      <sheetName val="Data_Dictionery1"/>
      <sheetName val="New_Drop_Down_Menu1"/>
      <sheetName val="SPT_vs_PHI"/>
      <sheetName val="Earnings_model"/>
      <sheetName val="Civil_Boq"/>
      <sheetName val="Pre-cast_Qty"/>
      <sheetName val="precast_RC_element"/>
      <sheetName val="Typical_floor_on_3BHK_-STD"/>
      <sheetName val="DATA_91-98"/>
      <sheetName val="NPO_-_Model"/>
      <sheetName val="Rate_Analysis"/>
      <sheetName val="Material_"/>
      <sheetName val="UK_Report"/>
      <sheetName val="PROCTOR"/>
      <sheetName val="CP-R0"/>
      <sheetName val="Back up"/>
      <sheetName val="Summary"/>
      <sheetName val="Summary MEP"/>
      <sheetName val="Summary MEP (2)"/>
      <sheetName val="Electrical  (2)"/>
      <sheetName val="Fire (2)"/>
      <sheetName val="Plumbing (2)"/>
      <sheetName val="All Assumptions"/>
      <sheetName val="Finishing Schedule"/>
      <sheetName val="KP MALL-Area Take Off"/>
      <sheetName val="Arera, Peri.Basement"/>
      <sheetName val="BOH Area"/>
      <sheetName val="Bulk Head"/>
      <sheetName val="Retail Area (TI)"/>
      <sheetName val="KPM-Rate Analysis"/>
      <sheetName val="Electrical "/>
      <sheetName val="Fire"/>
      <sheetName val="Plumbing"/>
      <sheetName val="Elevator &amp; Escalator"/>
      <sheetName val="HVAC"/>
      <sheetName val="MP Working"/>
      <sheetName val="Coalmine"/>
      <sheetName val="Aus&amp; Sing"/>
      <sheetName val="duct1"/>
      <sheetName val="Cash Flow Working"/>
      <sheetName val="Labor abs-NMR"/>
      <sheetName val="Design"/>
      <sheetName val="sheet6"/>
      <sheetName val="SC Cost FEB 03"/>
      <sheetName val="Eq. Mobilization"/>
      <sheetName val="purpose&amp;input"/>
      <sheetName val="Proposed"/>
      <sheetName val="Pro Pavement"/>
      <sheetName val="17"/>
      <sheetName val="Cost of O &amp; O"/>
      <sheetName val="Diesel Analysis"/>
      <sheetName val="Mix Design"/>
      <sheetName val="P-Ins &amp; Bonds"/>
      <sheetName val="63611648"/>
      <sheetName val="Const_QMS_Dash_Board7"/>
      <sheetName val="Data_Valid7"/>
      <sheetName val="MAG1_tracker6"/>
      <sheetName val="NLD_AG16"/>
      <sheetName val="Valid_Inputs6"/>
      <sheetName val="Site_Findings_Status_Sheet5"/>
      <sheetName val="daywork-_Tham_khao5"/>
      <sheetName val="JC_Database5"/>
      <sheetName val="Data_Val_5"/>
      <sheetName val="_Values5"/>
      <sheetName val="Ins_Erection2"/>
      <sheetName val="Consequences_Categories2"/>
      <sheetName val="Cause_Categories2"/>
      <sheetName val="City_Codes2"/>
      <sheetName val="Fiber_Work2"/>
      <sheetName val="SCO_Support_Sites2"/>
      <sheetName val="FTTH_Fiber_Work2"/>
      <sheetName val="Additional_96F_Blowing2"/>
      <sheetName val="Inside_Premises2"/>
      <sheetName val="Distribution_College_only2"/>
      <sheetName val="Scope_Productivity2"/>
      <sheetName val="MP_Productivity2"/>
      <sheetName val="Pass-Thru_Income_JE2"/>
      <sheetName val="Data_Dictionery2"/>
      <sheetName val="New_Drop_Down_Menu2"/>
      <sheetName val="SPT_vs_PHI1"/>
      <sheetName val="Earnings_model1"/>
      <sheetName val="Civil_Boq1"/>
      <sheetName val="Pre-cast_Qty1"/>
      <sheetName val="precast_RC_element1"/>
      <sheetName val="Typical_floor_on_3BHK_-STD1"/>
      <sheetName val="DATA_91-981"/>
      <sheetName val="Material_1"/>
      <sheetName val="IIIa"/>
      <sheetName val="xSeries255"/>
      <sheetName val="Input sheet"/>
      <sheetName val="Section_by_layers_old"/>
      <sheetName val="Section_by_layers"/>
      <sheetName val="Torsion_Properties"/>
      <sheetName val="02"/>
      <sheetName val="08"/>
      <sheetName val="03"/>
      <sheetName val="04"/>
      <sheetName val="05"/>
      <sheetName val="FT-05-02IsoBOM"/>
      <sheetName val="BASIC RATES"/>
      <sheetName val="data"/>
      <sheetName val="Rate_Analysis1"/>
      <sheetName val="NPO_-_Model1"/>
      <sheetName val="Back_up"/>
      <sheetName val="Summary_MEP"/>
      <sheetName val="Summary_MEP_(2)"/>
      <sheetName val="Electrical__(2)"/>
      <sheetName val="Fire_(2)"/>
      <sheetName val="Plumbing_(2)"/>
      <sheetName val="All_Assumptions"/>
      <sheetName val="Finishing_Schedule"/>
      <sheetName val="KP_MALL-Area_Take_Off"/>
      <sheetName val="Arera,_Peri_Basement"/>
      <sheetName val="BOH_Area"/>
      <sheetName val="Bulk_Head"/>
      <sheetName val="Retail_Area_(TI)"/>
      <sheetName val="KPM-Rate_Analysis"/>
      <sheetName val="Electrical_"/>
      <sheetName val="Elevator_&amp;_Escalator"/>
      <sheetName val="MP_Working"/>
      <sheetName val="UK_Report1"/>
      <sheetName val="Aus&amp;_Sing"/>
      <sheetName val="BOQ-for Main DB"/>
      <sheetName val="Labour &amp; Plant"/>
      <sheetName val="Const_QMS_Dash_Board8"/>
      <sheetName val="Site_Findings_Status_Sheet6"/>
      <sheetName val="daywork-_Tham_khao6"/>
      <sheetName val="Data_Valid8"/>
      <sheetName val="MAG1_tracker7"/>
      <sheetName val="NLD_AG17"/>
      <sheetName val="Valid_Inputs7"/>
      <sheetName val="_Values6"/>
      <sheetName val="JC_Database6"/>
      <sheetName val="Data_Val_6"/>
      <sheetName val="Consequences_Categories3"/>
      <sheetName val="Cause_Categories3"/>
      <sheetName val="City_Codes3"/>
      <sheetName val="Ins_Erection3"/>
      <sheetName val="Fiber_Work3"/>
      <sheetName val="SCO_Support_Sites3"/>
      <sheetName val="FTTH_Fiber_Work3"/>
      <sheetName val="Additional_96F_Blowing3"/>
      <sheetName val="Inside_Premises3"/>
      <sheetName val="Distribution_College_only3"/>
      <sheetName val="Scope_Productivity3"/>
      <sheetName val="MP_Productivity3"/>
      <sheetName val="Pass-Thru_Income_JE3"/>
      <sheetName val="Data_Dictionery3"/>
      <sheetName val="New_Drop_Down_Menu3"/>
      <sheetName val="SPT_vs_PHI2"/>
      <sheetName val="Earnings_model2"/>
      <sheetName val="Civil_Boq2"/>
      <sheetName val="Pre-cast_Qty2"/>
      <sheetName val="precast_RC_element2"/>
      <sheetName val="Typical_floor_on_3BHK_-STD2"/>
      <sheetName val="DATA_91-982"/>
      <sheetName val="Rate_Analysis2"/>
      <sheetName val="Material_2"/>
      <sheetName val="NPO_-_Model2"/>
      <sheetName val="Back_up1"/>
      <sheetName val="Summary_MEP1"/>
      <sheetName val="Summary_MEP_(2)1"/>
      <sheetName val="Electrical__(2)1"/>
      <sheetName val="Fire_(2)1"/>
      <sheetName val="Plumbing_(2)1"/>
      <sheetName val="All_Assumptions1"/>
      <sheetName val="Finishing_Schedule1"/>
      <sheetName val="KP_MALL-Area_Take_Off1"/>
      <sheetName val="Arera,_Peri_Basement1"/>
      <sheetName val="BOH_Area1"/>
      <sheetName val="Bulk_Head1"/>
      <sheetName val="Retail_Area_(TI)1"/>
      <sheetName val="KPM-Rate_Analysis1"/>
      <sheetName val="Electrical_1"/>
      <sheetName val="Elevator_&amp;_Escalator1"/>
      <sheetName val="MP_Working1"/>
      <sheetName val="UK_Report2"/>
      <sheetName val="Aus&amp;_Sing1"/>
      <sheetName val="No-5"/>
      <sheetName val="SC_Cost_FEB_03"/>
      <sheetName val="SC_Cost_FEB_031"/>
      <sheetName val="BLK2"/>
      <sheetName val="BLK3"/>
      <sheetName val="E &amp; R"/>
      <sheetName val="radar"/>
      <sheetName val="UG"/>
      <sheetName val="01.11.2004"/>
      <sheetName val="Sump"/>
      <sheetName val="Activity"/>
      <sheetName val="Crew"/>
      <sheetName val="Piping"/>
      <sheetName val="Pipe Supports"/>
      <sheetName val="GF Columns"/>
      <sheetName val="beam-reinft-machine rm"/>
      <sheetName val="Cash_Flow_Working"/>
      <sheetName val="Labor_abs-NMR"/>
      <sheetName val="SALES"/>
      <sheetName val="x-rate"/>
      <sheetName val="Const_QMS_Dash_Board9"/>
      <sheetName val="Data_Valid9"/>
      <sheetName val="MAG1_tracker8"/>
      <sheetName val="NLD_AG18"/>
      <sheetName val="Valid_Inputs8"/>
      <sheetName val="Site_Findings_Status_Sheet7"/>
      <sheetName val="daywork-_Tham_khao7"/>
      <sheetName val="JC_Database7"/>
      <sheetName val="Data_Val_7"/>
      <sheetName val="_Values7"/>
      <sheetName val="Ins_Erection4"/>
      <sheetName val="Consequences_Categories4"/>
      <sheetName val="Cause_Categories4"/>
      <sheetName val="City_Codes4"/>
      <sheetName val="Fiber_Work4"/>
      <sheetName val="SCO_Support_Sites4"/>
      <sheetName val="FTTH_Fiber_Work4"/>
      <sheetName val="Additional_96F_Blowing4"/>
      <sheetName val="Inside_Premises4"/>
      <sheetName val="Distribution_College_only4"/>
      <sheetName val="Scope_Productivity4"/>
      <sheetName val="MP_Productivity4"/>
      <sheetName val="Pass-Thru_Income_JE4"/>
      <sheetName val="Data_Dictionery4"/>
      <sheetName val="New_Drop_Down_Menu4"/>
      <sheetName val="SPT_vs_PHI3"/>
      <sheetName val="Earnings_model3"/>
      <sheetName val="Civil_Boq3"/>
      <sheetName val="Pre-cast_Qty3"/>
      <sheetName val="precast_RC_element3"/>
      <sheetName val="Typical_floor_on_3BHK_-STD3"/>
      <sheetName val="DATA_91-983"/>
      <sheetName val="Material_3"/>
      <sheetName val="Cash_Flow_Working1"/>
      <sheetName val="Labor_abs-NMR1"/>
      <sheetName val="Const_QMS_Dash_Board10"/>
      <sheetName val="Data_Valid10"/>
      <sheetName val="MAG1_tracker9"/>
      <sheetName val="NLD_AG19"/>
      <sheetName val="Valid_Inputs9"/>
      <sheetName val="Site_Findings_Status_Sheet8"/>
      <sheetName val="daywork-_Tham_khao8"/>
      <sheetName val="JC_Database8"/>
      <sheetName val="_Values8"/>
      <sheetName val="Data_Val_8"/>
      <sheetName val="Ins_Erection5"/>
      <sheetName val="Consequences_Categories5"/>
      <sheetName val="Cause_Categories5"/>
      <sheetName val="City_Codes5"/>
      <sheetName val="Fiber_Work5"/>
      <sheetName val="SCO_Support_Sites5"/>
      <sheetName val="FTTH_Fiber_Work5"/>
      <sheetName val="Additional_96F_Blowing5"/>
      <sheetName val="Inside_Premises5"/>
      <sheetName val="Distribution_College_only5"/>
      <sheetName val="Scope_Productivity5"/>
      <sheetName val="MP_Productivity5"/>
      <sheetName val="Pass-Thru_Income_JE5"/>
      <sheetName val="Data_Dictionery5"/>
      <sheetName val="New_Drop_Down_Menu5"/>
      <sheetName val="SPT_vs_PHI4"/>
      <sheetName val="Earnings_model4"/>
      <sheetName val="Civil_Boq4"/>
      <sheetName val="Pre-cast_Qty4"/>
      <sheetName val="precast_RC_element4"/>
      <sheetName val="Typical_floor_on_3BHK_-STD4"/>
      <sheetName val="DATA_91-984"/>
      <sheetName val="Material_4"/>
      <sheetName val="Back_up2"/>
      <sheetName val="Summary_MEP2"/>
      <sheetName val="Summary_MEP_(2)2"/>
      <sheetName val="Electrical__(2)2"/>
      <sheetName val="Fire_(2)2"/>
      <sheetName val="Plumbing_(2)2"/>
      <sheetName val="All_Assumptions2"/>
      <sheetName val="Finishing_Schedule2"/>
      <sheetName val="KP_MALL-Area_Take_Off2"/>
      <sheetName val="Arera,_Peri_Basement2"/>
      <sheetName val="BOH_Area2"/>
      <sheetName val="Bulk_Head2"/>
      <sheetName val="Retail_Area_(TI)2"/>
      <sheetName val="KPM-Rate_Analysis2"/>
      <sheetName val="Electrical_2"/>
      <sheetName val="Elevator_&amp;_Escalator2"/>
      <sheetName val="MP_Working2"/>
      <sheetName val="SC_Cost_FEB_032"/>
      <sheetName val="Cash_Flow_Working2"/>
      <sheetName val="Labor_abs-NMR2"/>
      <sheetName val="Eq__Mobilization"/>
      <sheetName val="Pro_Pavement"/>
      <sheetName val="Cost_of_O_&amp;_O"/>
      <sheetName val="Diesel_Analysis"/>
      <sheetName val="Mix_Design"/>
      <sheetName val="P-Ins_&amp;_Bonds"/>
      <sheetName val="입찰내역 발주처 양식"/>
      <sheetName val="old_serial no."/>
      <sheetName val="tot_ass_9697"/>
      <sheetName val="ancillary"/>
      <sheetName val="BASIS -DEC 08"/>
      <sheetName val="MASTER_RATE ANALYSIS"/>
      <sheetName val="col-reinft1"/>
      <sheetName val="BFS"/>
      <sheetName val="CASH-FLOW"/>
      <sheetName val="TB"/>
      <sheetName val="PRECAST lightconc-II"/>
      <sheetName val="MSP Distrbution Linking to S-1"/>
      <sheetName val="RateAnalysis"/>
      <sheetName val="Combined Results "/>
      <sheetName val="Cashflow"/>
      <sheetName val="pile Fabrication"/>
      <sheetName val="BQMPALOC"/>
      <sheetName val="abst-of -cost"/>
      <sheetName val="P &amp; l "/>
      <sheetName val="shanghai計算BASE10"/>
      <sheetName val="Price Working -SRP"/>
      <sheetName val="Sheet4"/>
      <sheetName val="entitlements"/>
      <sheetName val="Mat.Cost"/>
      <sheetName val="PLC"/>
      <sheetName val="Costing"/>
      <sheetName val="ABB_Alt1"/>
      <sheetName val="Price Schedule_ME"/>
      <sheetName val="Price Schedule_ME (2)"/>
      <sheetName val="DetEst"/>
      <sheetName val="labour"/>
      <sheetName val="Fill this out first..."/>
      <sheetName val="Lead"/>
      <sheetName val="Mat_Cost"/>
      <sheetName val="Price_Schedule_ME"/>
      <sheetName val="Price_Schedule_ME_(2)"/>
      <sheetName val="Fill_this_out_first___"/>
      <sheetName val="Debits as on 12.04.08"/>
      <sheetName val="Debits_as_on_12_04_08"/>
      <sheetName val="Chennai"/>
      <sheetName val="MN T.B."/>
      <sheetName val="Cost_any"/>
      <sheetName val="inWords"/>
      <sheetName val="220Kv (2)"/>
      <sheetName val="starter"/>
      <sheetName val="Mat_Cost1"/>
      <sheetName val="Price_Schedule_ME1"/>
      <sheetName val="Price_Schedule_ME_(2)1"/>
      <sheetName val="Debits_as_on_12_04_081"/>
      <sheetName val="Fill_this_out_first___1"/>
      <sheetName val="Mat_Cost2"/>
      <sheetName val="Price_Schedule_ME2"/>
      <sheetName val="Price_Schedule_ME_(2)2"/>
      <sheetName val="Debits_as_on_12_04_082"/>
      <sheetName val="Fill_this_out_first___2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Quote Sheet"/>
      <sheetName val="Key Ratios"/>
      <sheetName val="Table"/>
      <sheetName val="SUPPORT1"/>
      <sheetName val="Historical IS"/>
      <sheetName val="Rate_Analysis4"/>
      <sheetName val="NPO_-_Model4"/>
      <sheetName val="Back_up3"/>
      <sheetName val="Summary_MEP3"/>
      <sheetName val="Summary_MEP_(2)3"/>
      <sheetName val="Electrical__(2)3"/>
      <sheetName val="Fire_(2)3"/>
      <sheetName val="Plumbing_(2)3"/>
      <sheetName val="All_Assumptions3"/>
      <sheetName val="Finishing_Schedule3"/>
      <sheetName val="KP_MALL-Area_Take_Off3"/>
      <sheetName val="Arera,_Peri_Basement3"/>
      <sheetName val="BOH_Area3"/>
      <sheetName val="Bulk_Head3"/>
      <sheetName val="Retail_Area_(TI)3"/>
      <sheetName val="KPM-Rate_Analysis3"/>
      <sheetName val="Electrical_3"/>
      <sheetName val="Elevator_&amp;_Escalator3"/>
      <sheetName val="MP_Working3"/>
      <sheetName val="UK_Report4"/>
      <sheetName val="Aus&amp;_Sing3"/>
      <sheetName val="Cash_Flow_Working3"/>
      <sheetName val="Labor_abs-NMR3"/>
      <sheetName val="SC_Cost_FEB_033"/>
      <sheetName val="Eq__Mobilization3"/>
      <sheetName val="Pro_Pavement3"/>
      <sheetName val="Cost_of_O_&amp;_O3"/>
      <sheetName val="Diesel_Analysis3"/>
      <sheetName val="Mix_Design3"/>
      <sheetName val="P-Ins_&amp;_Bonds3"/>
      <sheetName val="Eq__Mobilization1"/>
      <sheetName val="Pro_Pavement1"/>
      <sheetName val="Cost_of_O_&amp;_O1"/>
      <sheetName val="Diesel_Analysis1"/>
      <sheetName val="Mix_Design1"/>
      <sheetName val="P-Ins_&amp;_Bonds1"/>
      <sheetName val="Rate_Analysis3"/>
      <sheetName val="NPO_-_Model3"/>
      <sheetName val="UK_Report3"/>
      <sheetName val="Aus&amp;_Sing2"/>
      <sheetName val="Eq__Mobilization2"/>
      <sheetName val="Pro_Pavement2"/>
      <sheetName val="Cost_of_O_&amp;_O2"/>
      <sheetName val="Diesel_Analysis2"/>
      <sheetName val="Mix_Design2"/>
      <sheetName val="P-Ins_&amp;_Bonds2"/>
      <sheetName val="Const_QMS_Dash_Board13"/>
      <sheetName val="Data_Valid13"/>
      <sheetName val="MAG1_tracker12"/>
      <sheetName val="NLD_AG112"/>
      <sheetName val="Valid_Inputs12"/>
      <sheetName val="Site_Findings_Status_Sheet11"/>
      <sheetName val="daywork-_Tham_khao11"/>
      <sheetName val="JC_Database11"/>
      <sheetName val="_Values11"/>
      <sheetName val="Data_Val_11"/>
      <sheetName val="Ins_Erection8"/>
      <sheetName val="City_Codes8"/>
      <sheetName val="Consequences_Categories8"/>
      <sheetName val="Cause_Categories8"/>
      <sheetName val="Fiber_Work8"/>
      <sheetName val="SCO_Support_Sites8"/>
      <sheetName val="FTTH_Fiber_Work8"/>
      <sheetName val="Additional_96F_Blowing8"/>
      <sheetName val="Inside_Premises8"/>
      <sheetName val="Distribution_College_only8"/>
      <sheetName val="Scope_Productivity8"/>
      <sheetName val="MP_Productivity8"/>
      <sheetName val="Pass-Thru_Income_JE8"/>
      <sheetName val="Data_Dictionery8"/>
      <sheetName val="New_Drop_Down_Menu8"/>
      <sheetName val="SPT_vs_PHI7"/>
      <sheetName val="Earnings_model7"/>
      <sheetName val="Civil_Boq7"/>
      <sheetName val="Pre-cast_Qty7"/>
      <sheetName val="precast_RC_element7"/>
      <sheetName val="Typical_floor_on_3BHK_-STD7"/>
      <sheetName val="DATA_91-987"/>
      <sheetName val="Rate_Analysis7"/>
      <sheetName val="Material_7"/>
      <sheetName val="NPO_-_Model7"/>
      <sheetName val="Back_up6"/>
      <sheetName val="Summary_MEP6"/>
      <sheetName val="Summary_MEP_(2)6"/>
      <sheetName val="Electrical__(2)6"/>
      <sheetName val="Fire_(2)6"/>
      <sheetName val="Plumbing_(2)6"/>
      <sheetName val="All_Assumptions6"/>
      <sheetName val="Finishing_Schedule6"/>
      <sheetName val="KP_MALL-Area_Take_Off6"/>
      <sheetName val="Arera,_Peri_Basement6"/>
      <sheetName val="BOH_Area6"/>
      <sheetName val="Bulk_Head6"/>
      <sheetName val="Retail_Area_(TI)6"/>
      <sheetName val="KPM-Rate_Analysis6"/>
      <sheetName val="Electrical_6"/>
      <sheetName val="Elevator_&amp;_Escalator6"/>
      <sheetName val="MP_Working6"/>
      <sheetName val="UK_Report7"/>
      <sheetName val="Aus&amp;_Sing6"/>
      <sheetName val="Cash_Flow_Working6"/>
      <sheetName val="Labor_abs-NMR6"/>
      <sheetName val="SC_Cost_FEB_036"/>
      <sheetName val="Eq__Mobilization6"/>
      <sheetName val="Pro_Pavement6"/>
      <sheetName val="Cost_of_O_&amp;_O6"/>
      <sheetName val="Diesel_Analysis6"/>
      <sheetName val="Mix_Design6"/>
      <sheetName val="P-Ins_&amp;_Bonds6"/>
      <sheetName val="Input_sheet2"/>
      <sheetName val="BASIC_RATES2"/>
      <sheetName val="BOQ-for_Main_DB1"/>
      <sheetName val="Labour_&amp;_Plant1"/>
      <sheetName val="E_&amp;_R1"/>
      <sheetName val="01_11_20041"/>
      <sheetName val="Pipe_Supports1"/>
      <sheetName val="GF_Columns1"/>
      <sheetName val="beam-reinft-machine_rm1"/>
      <sheetName val="P_&amp;_l_1"/>
      <sheetName val="Const_QMS_Dash_Board11"/>
      <sheetName val="Data_Valid11"/>
      <sheetName val="MAG1_tracker10"/>
      <sheetName val="NLD_AG110"/>
      <sheetName val="Valid_Inputs10"/>
      <sheetName val="Site_Findings_Status_Sheet9"/>
      <sheetName val="daywork-_Tham_khao9"/>
      <sheetName val="JC_Database9"/>
      <sheetName val="_Values9"/>
      <sheetName val="Data_Val_9"/>
      <sheetName val="Ins_Erection6"/>
      <sheetName val="City_Codes6"/>
      <sheetName val="Consequences_Categories6"/>
      <sheetName val="Cause_Categories6"/>
      <sheetName val="Fiber_Work6"/>
      <sheetName val="SCO_Support_Sites6"/>
      <sheetName val="FTTH_Fiber_Work6"/>
      <sheetName val="Additional_96F_Blowing6"/>
      <sheetName val="Inside_Premises6"/>
      <sheetName val="Distribution_College_only6"/>
      <sheetName val="Scope_Productivity6"/>
      <sheetName val="MP_Productivity6"/>
      <sheetName val="Pass-Thru_Income_JE6"/>
      <sheetName val="Data_Dictionery6"/>
      <sheetName val="New_Drop_Down_Menu6"/>
      <sheetName val="SPT_vs_PHI5"/>
      <sheetName val="Earnings_model5"/>
      <sheetName val="Civil_Boq5"/>
      <sheetName val="Pre-cast_Qty5"/>
      <sheetName val="precast_RC_element5"/>
      <sheetName val="Typical_floor_on_3BHK_-STD5"/>
      <sheetName val="DATA_91-985"/>
      <sheetName val="Rate_Analysis5"/>
      <sheetName val="Material_5"/>
      <sheetName val="NPO_-_Model5"/>
      <sheetName val="Back_up4"/>
      <sheetName val="Summary_MEP4"/>
      <sheetName val="Summary_MEP_(2)4"/>
      <sheetName val="Electrical__(2)4"/>
      <sheetName val="Fire_(2)4"/>
      <sheetName val="Plumbing_(2)4"/>
      <sheetName val="All_Assumptions4"/>
      <sheetName val="Finishing_Schedule4"/>
      <sheetName val="KP_MALL-Area_Take_Off4"/>
      <sheetName val="Arera,_Peri_Basement4"/>
      <sheetName val="BOH_Area4"/>
      <sheetName val="Bulk_Head4"/>
      <sheetName val="Retail_Area_(TI)4"/>
      <sheetName val="KPM-Rate_Analysis4"/>
      <sheetName val="Electrical_4"/>
      <sheetName val="Elevator_&amp;_Escalator4"/>
      <sheetName val="MP_Working4"/>
      <sheetName val="UK_Report5"/>
      <sheetName val="Aus&amp;_Sing4"/>
      <sheetName val="Cash_Flow_Working4"/>
      <sheetName val="Labor_abs-NMR4"/>
      <sheetName val="SC_Cost_FEB_034"/>
      <sheetName val="Eq__Mobilization4"/>
      <sheetName val="Pro_Pavement4"/>
      <sheetName val="Cost_of_O_&amp;_O4"/>
      <sheetName val="Diesel_Analysis4"/>
      <sheetName val="Mix_Design4"/>
      <sheetName val="P-Ins_&amp;_Bonds4"/>
      <sheetName val="Input_sheet"/>
      <sheetName val="BASIC_RATES"/>
      <sheetName val="Const_QMS_Dash_Board12"/>
      <sheetName val="Data_Valid12"/>
      <sheetName val="MAG1_tracker11"/>
      <sheetName val="NLD_AG111"/>
      <sheetName val="Valid_Inputs11"/>
      <sheetName val="Site_Findings_Status_Sheet10"/>
      <sheetName val="daywork-_Tham_khao10"/>
      <sheetName val="JC_Database10"/>
      <sheetName val="_Values10"/>
      <sheetName val="Data_Val_10"/>
      <sheetName val="Ins_Erection7"/>
      <sheetName val="City_Codes7"/>
      <sheetName val="Consequences_Categories7"/>
      <sheetName val="Cause_Categories7"/>
      <sheetName val="Fiber_Work7"/>
      <sheetName val="SCO_Support_Sites7"/>
      <sheetName val="FTTH_Fiber_Work7"/>
      <sheetName val="Additional_96F_Blowing7"/>
      <sheetName val="Inside_Premises7"/>
      <sheetName val="Distribution_College_only7"/>
      <sheetName val="Scope_Productivity7"/>
      <sheetName val="MP_Productivity7"/>
      <sheetName val="Pass-Thru_Income_JE7"/>
      <sheetName val="Data_Dictionery7"/>
      <sheetName val="New_Drop_Down_Menu7"/>
      <sheetName val="SPT_vs_PHI6"/>
      <sheetName val="Earnings_model6"/>
      <sheetName val="Civil_Boq6"/>
      <sheetName val="Pre-cast_Qty6"/>
      <sheetName val="precast_RC_element6"/>
      <sheetName val="Typical_floor_on_3BHK_-STD6"/>
      <sheetName val="DATA_91-986"/>
      <sheetName val="Rate_Analysis6"/>
      <sheetName val="Material_6"/>
      <sheetName val="NPO_-_Model6"/>
      <sheetName val="Back_up5"/>
      <sheetName val="Summary_MEP5"/>
      <sheetName val="Summary_MEP_(2)5"/>
      <sheetName val="Electrical__(2)5"/>
      <sheetName val="Fire_(2)5"/>
      <sheetName val="Plumbing_(2)5"/>
      <sheetName val="All_Assumptions5"/>
      <sheetName val="Finishing_Schedule5"/>
      <sheetName val="KP_MALL-Area_Take_Off5"/>
      <sheetName val="Arera,_Peri_Basement5"/>
      <sheetName val="BOH_Area5"/>
      <sheetName val="Bulk_Head5"/>
      <sheetName val="Retail_Area_(TI)5"/>
      <sheetName val="KPM-Rate_Analysis5"/>
      <sheetName val="Electrical_5"/>
      <sheetName val="Elevator_&amp;_Escalator5"/>
      <sheetName val="MP_Working5"/>
      <sheetName val="UK_Report6"/>
      <sheetName val="Aus&amp;_Sing5"/>
      <sheetName val="Cash_Flow_Working5"/>
      <sheetName val="Labor_abs-NMR5"/>
      <sheetName val="SC_Cost_FEB_035"/>
      <sheetName val="Eq__Mobilization5"/>
      <sheetName val="Pro_Pavement5"/>
      <sheetName val="Cost_of_O_&amp;_O5"/>
      <sheetName val="Diesel_Analysis5"/>
      <sheetName val="Mix_Design5"/>
      <sheetName val="P-Ins_&amp;_Bonds5"/>
      <sheetName val="Input_sheet1"/>
      <sheetName val="BASIC_RATES1"/>
      <sheetName val="BOQ-for_Main_DB"/>
      <sheetName val="Labour_&amp;_Plant"/>
      <sheetName val="E_&amp;_R"/>
      <sheetName val="01_11_2004"/>
      <sheetName val="Pipe_Supports"/>
      <sheetName val="GF_Columns"/>
      <sheetName val="beam-reinft-machine_rm"/>
      <sheetName val="P_&amp;_l_"/>
      <sheetName val="Const_QMS_Dash_Board14"/>
      <sheetName val="Data_Valid14"/>
      <sheetName val="MAG1_tracker13"/>
      <sheetName val="NLD_AG113"/>
      <sheetName val="Valid_Inputs13"/>
      <sheetName val="Site_Findings_Status_Sheet12"/>
      <sheetName val="daywork-_Tham_khao12"/>
      <sheetName val="JC_Database12"/>
      <sheetName val="_Values12"/>
      <sheetName val="Data_Val_12"/>
      <sheetName val="Ins_Erection9"/>
      <sheetName val="City_Codes9"/>
      <sheetName val="Consequences_Categories9"/>
      <sheetName val="Cause_Categories9"/>
      <sheetName val="Fiber_Work9"/>
      <sheetName val="SCO_Support_Sites9"/>
      <sheetName val="FTTH_Fiber_Work9"/>
      <sheetName val="Additional_96F_Blowing9"/>
      <sheetName val="Inside_Premises9"/>
      <sheetName val="Distribution_College_only9"/>
      <sheetName val="Scope_Productivity9"/>
      <sheetName val="MP_Productivity9"/>
      <sheetName val="Pass-Thru_Income_JE9"/>
      <sheetName val="Data_Dictionery9"/>
      <sheetName val="New_Drop_Down_Menu9"/>
      <sheetName val="SPT_vs_PHI8"/>
      <sheetName val="Earnings_model8"/>
      <sheetName val="Civil_Boq8"/>
      <sheetName val="Pre-cast_Qty8"/>
      <sheetName val="precast_RC_element8"/>
      <sheetName val="Typical_floor_on_3BHK_-STD8"/>
      <sheetName val="DATA_91-988"/>
      <sheetName val="Rate_Analysis8"/>
      <sheetName val="Material_8"/>
      <sheetName val="NPO_-_Model8"/>
      <sheetName val="Back_up7"/>
      <sheetName val="Summary_MEP7"/>
      <sheetName val="Summary_MEP_(2)7"/>
      <sheetName val="Electrical__(2)7"/>
      <sheetName val="Fire_(2)7"/>
      <sheetName val="Plumbing_(2)7"/>
      <sheetName val="All_Assumptions7"/>
      <sheetName val="Finishing_Schedule7"/>
      <sheetName val="KP_MALL-Area_Take_Off7"/>
      <sheetName val="Arera,_Peri_Basement7"/>
      <sheetName val="BOH_Area7"/>
      <sheetName val="Bulk_Head7"/>
      <sheetName val="Retail_Area_(TI)7"/>
      <sheetName val="KPM-Rate_Analysis7"/>
      <sheetName val="Electrical_7"/>
      <sheetName val="Elevator_&amp;_Escalator7"/>
      <sheetName val="MP_Working7"/>
      <sheetName val="UK_Report8"/>
      <sheetName val="Aus&amp;_Sing7"/>
      <sheetName val="Cash_Flow_Working7"/>
      <sheetName val="Labor_abs-NMR7"/>
      <sheetName val="SC_Cost_FEB_037"/>
      <sheetName val="Eq__Mobilization7"/>
      <sheetName val="Pro_Pavement7"/>
      <sheetName val="Cost_of_O_&amp;_O7"/>
      <sheetName val="Diesel_Analysis7"/>
      <sheetName val="Mix_Design7"/>
      <sheetName val="P-Ins_&amp;_Bonds7"/>
      <sheetName val="Const_QMS_Dash_Board16"/>
      <sheetName val="Data_Valid16"/>
      <sheetName val="MAG1_tracker15"/>
      <sheetName val="NLD_AG115"/>
      <sheetName val="Valid_Inputs15"/>
      <sheetName val="Site_Findings_Status_Sheet14"/>
      <sheetName val="daywork-_Tham_khao14"/>
      <sheetName val="JC_Database14"/>
      <sheetName val="_Values14"/>
      <sheetName val="Data_Val_14"/>
      <sheetName val="Ins_Erection11"/>
      <sheetName val="City_Codes11"/>
      <sheetName val="Consequences_Categories11"/>
      <sheetName val="Cause_Categories11"/>
      <sheetName val="Fiber_Work11"/>
      <sheetName val="SCO_Support_Sites11"/>
      <sheetName val="FTTH_Fiber_Work11"/>
      <sheetName val="Additional_96F_Blowing11"/>
      <sheetName val="Inside_Premises11"/>
      <sheetName val="Distribution_College_only11"/>
      <sheetName val="Scope_Productivity11"/>
      <sheetName val="MP_Productivity11"/>
      <sheetName val="Pass-Thru_Income_JE11"/>
      <sheetName val="Data_Dictionery11"/>
      <sheetName val="New_Drop_Down_Menu11"/>
      <sheetName val="SPT_vs_PHI10"/>
      <sheetName val="Earnings_model10"/>
      <sheetName val="Civil_Boq10"/>
      <sheetName val="Pre-cast_Qty10"/>
      <sheetName val="precast_RC_element10"/>
      <sheetName val="Typical_floor_on_3BHK_-STD10"/>
      <sheetName val="DATA_91-9810"/>
      <sheetName val="Rate_Analysis10"/>
      <sheetName val="Material_10"/>
      <sheetName val="NPO_-_Model10"/>
      <sheetName val="Back_up9"/>
      <sheetName val="Summary_MEP9"/>
      <sheetName val="Summary_MEP_(2)9"/>
      <sheetName val="Electrical__(2)9"/>
      <sheetName val="Fire_(2)9"/>
      <sheetName val="Plumbing_(2)9"/>
      <sheetName val="All_Assumptions9"/>
      <sheetName val="Finishing_Schedule9"/>
      <sheetName val="KP_MALL-Area_Take_Off9"/>
      <sheetName val="Arera,_Peri_Basement9"/>
      <sheetName val="BOH_Area9"/>
      <sheetName val="Bulk_Head9"/>
      <sheetName val="Retail_Area_(TI)9"/>
      <sheetName val="KPM-Rate_Analysis9"/>
      <sheetName val="Electrical_9"/>
      <sheetName val="Elevator_&amp;_Escalator9"/>
      <sheetName val="MP_Working9"/>
      <sheetName val="UK_Report10"/>
      <sheetName val="Aus&amp;_Sing9"/>
      <sheetName val="Cash_Flow_Working9"/>
      <sheetName val="Labor_abs-NMR9"/>
      <sheetName val="SC_Cost_FEB_039"/>
      <sheetName val="Eq__Mobilization9"/>
      <sheetName val="Pro_Pavement9"/>
      <sheetName val="Cost_of_O_&amp;_O9"/>
      <sheetName val="Diesel_Analysis9"/>
      <sheetName val="Mix_Design9"/>
      <sheetName val="P-Ins_&amp;_Bonds9"/>
      <sheetName val="Input_sheet4"/>
      <sheetName val="BASIC_RATES4"/>
      <sheetName val="BOQ-for_Main_DB3"/>
      <sheetName val="Labour_&amp;_Plant3"/>
      <sheetName val="E_&amp;_R3"/>
      <sheetName val="01_11_20043"/>
      <sheetName val="Pipe_Supports3"/>
      <sheetName val="GF_Columns3"/>
      <sheetName val="beam-reinft-machine_rm3"/>
      <sheetName val="P_&amp;_l_3"/>
      <sheetName val="입찰내역_발주처_양식1"/>
      <sheetName val="old_serial_no_1"/>
      <sheetName val="BASIS_-DEC_081"/>
      <sheetName val="pile_Fabrication1"/>
      <sheetName val="PRECAST_lightconc-II1"/>
      <sheetName val="MSP_Distrbution_Linking_to_S-11"/>
      <sheetName val="Combined_Results_1"/>
      <sheetName val="MASTER_RATE_ANALYSIS1"/>
      <sheetName val="abst-of_-cost1"/>
      <sheetName val="Const_QMS_Dash_Board15"/>
      <sheetName val="Data_Valid15"/>
      <sheetName val="MAG1_tracker14"/>
      <sheetName val="NLD_AG114"/>
      <sheetName val="Valid_Inputs14"/>
      <sheetName val="Site_Findings_Status_Sheet13"/>
      <sheetName val="daywork-_Tham_khao13"/>
      <sheetName val="JC_Database13"/>
      <sheetName val="_Values13"/>
      <sheetName val="Data_Val_13"/>
      <sheetName val="Ins_Erection10"/>
      <sheetName val="City_Codes10"/>
      <sheetName val="Consequences_Categories10"/>
      <sheetName val="Cause_Categories10"/>
      <sheetName val="Fiber_Work10"/>
      <sheetName val="SCO_Support_Sites10"/>
      <sheetName val="FTTH_Fiber_Work10"/>
      <sheetName val="Additional_96F_Blowing10"/>
      <sheetName val="Inside_Premises10"/>
      <sheetName val="Distribution_College_only10"/>
      <sheetName val="Scope_Productivity10"/>
      <sheetName val="MP_Productivity10"/>
      <sheetName val="Pass-Thru_Income_JE10"/>
      <sheetName val="Data_Dictionery10"/>
      <sheetName val="New_Drop_Down_Menu10"/>
      <sheetName val="SPT_vs_PHI9"/>
      <sheetName val="Earnings_model9"/>
      <sheetName val="Civil_Boq9"/>
      <sheetName val="Pre-cast_Qty9"/>
      <sheetName val="precast_RC_element9"/>
      <sheetName val="Typical_floor_on_3BHK_-STD9"/>
      <sheetName val="DATA_91-989"/>
      <sheetName val="Rate_Analysis9"/>
      <sheetName val="Material_9"/>
      <sheetName val="NPO_-_Model9"/>
      <sheetName val="Back_up8"/>
      <sheetName val="Summary_MEP8"/>
      <sheetName val="Summary_MEP_(2)8"/>
      <sheetName val="Electrical__(2)8"/>
      <sheetName val="Fire_(2)8"/>
      <sheetName val="Plumbing_(2)8"/>
      <sheetName val="All_Assumptions8"/>
      <sheetName val="Finishing_Schedule8"/>
      <sheetName val="KP_MALL-Area_Take_Off8"/>
      <sheetName val="Arera,_Peri_Basement8"/>
      <sheetName val="BOH_Area8"/>
      <sheetName val="Bulk_Head8"/>
      <sheetName val="Retail_Area_(TI)8"/>
      <sheetName val="KPM-Rate_Analysis8"/>
      <sheetName val="Electrical_8"/>
      <sheetName val="Elevator_&amp;_Escalator8"/>
      <sheetName val="MP_Working8"/>
      <sheetName val="UK_Report9"/>
      <sheetName val="Aus&amp;_Sing8"/>
      <sheetName val="Cash_Flow_Working8"/>
      <sheetName val="Labor_abs-NMR8"/>
      <sheetName val="SC_Cost_FEB_038"/>
      <sheetName val="Eq__Mobilization8"/>
      <sheetName val="Pro_Pavement8"/>
      <sheetName val="Cost_of_O_&amp;_O8"/>
      <sheetName val="Diesel_Analysis8"/>
      <sheetName val="Mix_Design8"/>
      <sheetName val="P-Ins_&amp;_Bonds8"/>
      <sheetName val="Input_sheet3"/>
      <sheetName val="BASIC_RATES3"/>
      <sheetName val="BOQ-for_Main_DB2"/>
      <sheetName val="Labour_&amp;_Plant2"/>
      <sheetName val="E_&amp;_R2"/>
      <sheetName val="01_11_20042"/>
      <sheetName val="Pipe_Supports2"/>
      <sheetName val="GF_Columns2"/>
      <sheetName val="beam-reinft-machine_rm2"/>
      <sheetName val="P_&amp;_l_2"/>
      <sheetName val="입찰내역_발주처_양식"/>
      <sheetName val="old_serial_no_"/>
      <sheetName val="BASIS_-DEC_08"/>
      <sheetName val="pile_Fabrication"/>
      <sheetName val="PRECAST_lightconc-II"/>
      <sheetName val="MSP_Distrbution_Linking_to_S-1"/>
      <sheetName val="Combined_Results_"/>
      <sheetName val="MASTER_RATE_ANALYSIS"/>
      <sheetName val="abst-of_-cost"/>
      <sheetName val="Contractor Details"/>
      <sheetName val="Template"/>
      <sheetName val="Headings"/>
      <sheetName val="India F&amp;S Template"/>
      <sheetName val="Core Data"/>
      <sheetName val="Settings"/>
      <sheetName val="Mezzanine Floor Beam"/>
      <sheetName val="Detailed Summary (4)"/>
      <sheetName val="p&amp;m"/>
      <sheetName val="Fee Rate Summary"/>
      <sheetName val="feasi"/>
      <sheetName val="INDIGINEOUS ITEMS "/>
      <sheetName val="BHANDUP"/>
      <sheetName val="cost Sft"/>
      <sheetName val="calcul"/>
      <sheetName val="activit-graph  "/>
      <sheetName val=" "/>
      <sheetName val="Internal Plaster-FTP-Block D4"/>
      <sheetName val="CABLERET"/>
      <sheetName val="11-hsd"/>
      <sheetName val="Drop Down"/>
      <sheetName val="TBAL9697 -group wise  sdpl"/>
      <sheetName val="Fin Sum"/>
      <sheetName val="Steel-Circular"/>
      <sheetName val="Original"/>
      <sheetName val="Process"/>
      <sheetName val="Chart2 Tornado"/>
      <sheetName val="PAN INDIA DETAILS"/>
      <sheetName val="BULK"/>
      <sheetName val="Bill No-11"/>
      <sheetName val="WAGERATE BY CRAFT"/>
      <sheetName val="Direct_Lbr"/>
      <sheetName val="Rates"/>
      <sheetName val="Bech_Lab"/>
      <sheetName val="Detail"/>
      <sheetName val="A"/>
      <sheetName val="B"/>
      <sheetName val="FORM-16"/>
      <sheetName val="대비표"/>
      <sheetName val="FI"/>
      <sheetName val="PCA"/>
      <sheetName val="oresreqsum"/>
      <sheetName val="C &amp; G RHS"/>
      <sheetName val="LTG-STG"/>
      <sheetName val="Pier-H"/>
      <sheetName val="REL"/>
      <sheetName val="ncp"/>
      <sheetName val="Final Basic rate"/>
      <sheetName val="basdat"/>
      <sheetName val="doq"/>
      <sheetName val="Materials Cost(PCC)"/>
      <sheetName val="ANX3A70R"/>
      <sheetName val="PRECAST CONCRETE"/>
      <sheetName val="Status"/>
      <sheetName val="Project ODC_NDEU"/>
      <sheetName val="SC-E-02-03"/>
      <sheetName val="TB-JUNE-2003-18.7.03"/>
      <sheetName val="计算表（TF-54)"/>
      <sheetName val="计算表（PS-18)"/>
      <sheetName val="土方计算表（PS-18)"/>
      <sheetName val="计算表（TF-8)"/>
      <sheetName val="土方计算表（TF-8)"/>
      <sheetName val="计算表（TF-51)"/>
      <sheetName val="土方计算表（TF-51)"/>
      <sheetName val="计算表（TF-44)"/>
      <sheetName val="土方计算表（TF-44)"/>
      <sheetName val="土方计算表（TF-54)"/>
      <sheetName val="计算表（GANTRY)"/>
      <sheetName val="土方计算表（GANTRY)"/>
      <sheetName val="计算表（TF-35电缆沟)"/>
      <sheetName val="土方计算表（TF-35电缆沟)"/>
      <sheetName val="License Area"/>
      <sheetName val="Form 6"/>
      <sheetName val="analysis"/>
      <sheetName val="Const_QMS_Dash_Board17"/>
      <sheetName val="Data_Valid17"/>
      <sheetName val="MAG1_tracker16"/>
      <sheetName val="NLD_AG116"/>
      <sheetName val="Valid_Inputs16"/>
      <sheetName val="Site_Findings_Status_Sheet15"/>
      <sheetName val="daywork-_Tham_khao15"/>
      <sheetName val="JC_Database15"/>
      <sheetName val="Data_Val_15"/>
      <sheetName val="_Values15"/>
      <sheetName val="City_Codes12"/>
      <sheetName val="Ins_Erection12"/>
      <sheetName val="Fiber_Work12"/>
      <sheetName val="SCO_Support_Sites12"/>
      <sheetName val="FTTH_Fiber_Work12"/>
      <sheetName val="Additional_96F_Blowing12"/>
      <sheetName val="Inside_Premises12"/>
      <sheetName val="Distribution_College_only12"/>
      <sheetName val="Scope_Productivity12"/>
      <sheetName val="MP_Productivity12"/>
      <sheetName val="Consequences_Categories12"/>
      <sheetName val="Cause_Categories12"/>
      <sheetName val="Pass-Thru_Income_JE12"/>
      <sheetName val="Data_Dictionery12"/>
      <sheetName val="New_Drop_Down_Menu12"/>
      <sheetName val="SPT_vs_PHI11"/>
      <sheetName val="Earnings_model11"/>
      <sheetName val="Civil_Boq11"/>
      <sheetName val="Pre-cast_Qty11"/>
      <sheetName val="precast_RC_element11"/>
      <sheetName val="Typical_floor_on_3BHK_-STD11"/>
      <sheetName val="DATA_91-9811"/>
      <sheetName val="Rate_Analysis11"/>
      <sheetName val="Material_11"/>
      <sheetName val="NPO_-_Model11"/>
      <sheetName val="Back_up10"/>
      <sheetName val="Summary_MEP10"/>
      <sheetName val="Summary_MEP_(2)10"/>
      <sheetName val="Electrical__(2)10"/>
      <sheetName val="Fire_(2)10"/>
      <sheetName val="Plumbing_(2)10"/>
      <sheetName val="All_Assumptions10"/>
      <sheetName val="Finishing_Schedule10"/>
      <sheetName val="KP_MALL-Area_Take_Off10"/>
      <sheetName val="Arera,_Peri_Basement10"/>
      <sheetName val="BOH_Area10"/>
      <sheetName val="Bulk_Head10"/>
      <sheetName val="Retail_Area_(TI)10"/>
      <sheetName val="KPM-Rate_Analysis10"/>
      <sheetName val="Electrical_10"/>
      <sheetName val="Elevator_&amp;_Escalator10"/>
      <sheetName val="MP_Working10"/>
      <sheetName val="UK_Report11"/>
      <sheetName val="Aus&amp;_Sing10"/>
      <sheetName val="Cash_Flow_Working10"/>
      <sheetName val="Labor_abs-NMR10"/>
      <sheetName val="SC_Cost_FEB_0310"/>
      <sheetName val="Eq__Mobilization10"/>
      <sheetName val="Pro_Pavement10"/>
      <sheetName val="Cost_of_O_&amp;_O10"/>
      <sheetName val="Diesel_Analysis10"/>
      <sheetName val="Mix_Design10"/>
      <sheetName val="P-Ins_&amp;_Bonds10"/>
      <sheetName val="Input_sheet5"/>
      <sheetName val="BASIC_RATES5"/>
      <sheetName val="BOQ-for_Main_DB4"/>
      <sheetName val="Labour_&amp;_Plant4"/>
      <sheetName val="E_&amp;_R4"/>
      <sheetName val="01_11_20044"/>
      <sheetName val="Pipe_Supports4"/>
      <sheetName val="GF_Columns4"/>
      <sheetName val="beam-reinft-machine_rm4"/>
      <sheetName val="P_&amp;_l_4"/>
      <sheetName val="입찰내역_발주처_양식2"/>
      <sheetName val="old_serial_no_2"/>
      <sheetName val="BASIS_-DEC_082"/>
      <sheetName val="pile_Fabrication2"/>
      <sheetName val="PRECAST_lightconc-II2"/>
      <sheetName val="MSP_Distrbution_Linking_to_S-12"/>
      <sheetName val="Combined_Results_2"/>
      <sheetName val="MASTER_RATE_ANALYSIS2"/>
      <sheetName val="abst-of_-cost2"/>
      <sheetName val="Categories"/>
      <sheetName val="Category"/>
      <sheetName val="UK"/>
      <sheetName val="15"/>
      <sheetName val="NN"/>
      <sheetName val="Summary year Plan"/>
      <sheetName val="SBI(Siliguri)"/>
      <sheetName val="RES-PLANNING"/>
      <sheetName val="Material List "/>
      <sheetName val="beam-reinft-IIInd floor"/>
      <sheetName val="Set"/>
      <sheetName val="RCC Rates"/>
      <sheetName val="Flooring1"/>
      <sheetName val="Civil Works"/>
      <sheetName val="factors"/>
      <sheetName val="NPV"/>
      <sheetName val="Costcal"/>
      <sheetName val="Mat_Cost3"/>
      <sheetName val="Price_Schedule_ME3"/>
      <sheetName val="Price_Schedule_ME_(2)3"/>
      <sheetName val="Fill_this_out_first___3"/>
      <sheetName val="Debits_as_on_12_04_083"/>
      <sheetName val="MN_T_B_"/>
      <sheetName val="220Kv_(2)"/>
      <sheetName val="ACAD_Finishes"/>
      <sheetName val="Site_Details"/>
      <sheetName val="Site_Area_Statement"/>
      <sheetName val="Mat_Cost4"/>
      <sheetName val="Price_Schedule_ME4"/>
      <sheetName val="Price_Schedule_ME_(2)4"/>
      <sheetName val="Fill_this_out_first___4"/>
      <sheetName val="Debits_as_on_12_04_084"/>
      <sheetName val="MN_T_B_1"/>
      <sheetName val="220Kv_(2)1"/>
      <sheetName val="ACAD_Finishes1"/>
      <sheetName val="Site_Details1"/>
      <sheetName val="Site_Area_Statement1"/>
      <sheetName val="Price_Working_-SRP"/>
      <sheetName val="Const_QMS_Dash_Board18"/>
      <sheetName val="Site_Findings_Status_Sheet16"/>
      <sheetName val="Data_Valid18"/>
      <sheetName val="MAG1_tracker17"/>
      <sheetName val="NLD_AG117"/>
      <sheetName val="Valid_Inputs17"/>
      <sheetName val="daywork-_Tham_khao16"/>
      <sheetName val="JC_Database16"/>
      <sheetName val="_Values16"/>
      <sheetName val="Data_Val_16"/>
      <sheetName val="Ins_Erection13"/>
      <sheetName val="City_Codes13"/>
      <sheetName val="Consequences_Categories13"/>
      <sheetName val="Cause_Categories13"/>
      <sheetName val="Fiber_Work13"/>
      <sheetName val="SCO_Support_Sites13"/>
      <sheetName val="FTTH_Fiber_Work13"/>
      <sheetName val="Additional_96F_Blowing13"/>
      <sheetName val="Inside_Premises13"/>
      <sheetName val="Distribution_College_only13"/>
      <sheetName val="Scope_Productivity13"/>
      <sheetName val="MP_Productivity13"/>
      <sheetName val="Pass-Thru_Income_JE13"/>
      <sheetName val="Data_Dictionery13"/>
      <sheetName val="New_Drop_Down_Menu13"/>
      <sheetName val="SPT_vs_PHI12"/>
      <sheetName val="Earnings_model12"/>
      <sheetName val="Civil_Boq12"/>
      <sheetName val="Pre-cast_Qty12"/>
      <sheetName val="precast_RC_element12"/>
      <sheetName val="Typical_floor_on_3BHK_-STD12"/>
      <sheetName val="DATA_91-9812"/>
      <sheetName val="Rate_Analysis12"/>
      <sheetName val="Material_12"/>
      <sheetName val="NPO_-_Model12"/>
      <sheetName val="Back_up11"/>
      <sheetName val="Summary_MEP11"/>
      <sheetName val="Summary_MEP_(2)11"/>
      <sheetName val="Electrical__(2)11"/>
      <sheetName val="Fire_(2)11"/>
      <sheetName val="Plumbing_(2)11"/>
      <sheetName val="All_Assumptions11"/>
      <sheetName val="Finishing_Schedule11"/>
      <sheetName val="KP_MALL-Area_Take_Off11"/>
      <sheetName val="Arera,_Peri_Basement11"/>
      <sheetName val="BOH_Area11"/>
      <sheetName val="Bulk_Head11"/>
      <sheetName val="Retail_Area_(TI)11"/>
      <sheetName val="KPM-Rate_Analysis11"/>
      <sheetName val="Electrical_11"/>
      <sheetName val="Elevator_&amp;_Escalator11"/>
      <sheetName val="MP_Working11"/>
      <sheetName val="UK_Report12"/>
      <sheetName val="Aus&amp;_Sing11"/>
      <sheetName val="Cash_Flow_Working11"/>
      <sheetName val="Labor_abs-NMR11"/>
      <sheetName val="SC_Cost_FEB_0311"/>
      <sheetName val="Eq__Mobilization11"/>
      <sheetName val="Pro_Pavement11"/>
      <sheetName val="Cost_of_O_&amp;_O11"/>
      <sheetName val="Diesel_Analysis11"/>
      <sheetName val="Mix_Design11"/>
      <sheetName val="P-Ins_&amp;_Bonds11"/>
      <sheetName val="Input_sheet6"/>
      <sheetName val="BASIC_RATES6"/>
      <sheetName val="BOQ-for_Main_DB5"/>
      <sheetName val="Labour_&amp;_Plant5"/>
      <sheetName val="E_&amp;_R5"/>
      <sheetName val="01_11_20045"/>
      <sheetName val="Pipe_Supports5"/>
      <sheetName val="GF_Columns5"/>
      <sheetName val="beam-reinft-machine_rm5"/>
      <sheetName val="P_&amp;_l_5"/>
      <sheetName val="입찰내역_발주처_양식3"/>
      <sheetName val="old_serial_no_3"/>
      <sheetName val="BASIS_-DEC_083"/>
      <sheetName val="pile_Fabrication3"/>
      <sheetName val="PRECAST_lightconc-II3"/>
      <sheetName val="MSP_Distrbution_Linking_to_S-13"/>
      <sheetName val="Combined_Results_3"/>
      <sheetName val="MASTER_RATE_ANALYSIS3"/>
      <sheetName val="abst-of_-cost3"/>
      <sheetName val="Price_Working_-SRP1"/>
      <sheetName val="Historical_IS"/>
      <sheetName val="Chart2_Tornado"/>
      <sheetName val="VARIABLE"/>
      <sheetName val="13-septic"/>
      <sheetName val="7-ug"/>
      <sheetName val="2-utility"/>
      <sheetName val="storm water1"/>
      <sheetName val="std-rates"/>
      <sheetName val="SB_SCH_A3"/>
      <sheetName val="SB SCH_A7"/>
      <sheetName val="Stub Col"/>
      <sheetName val="F.Slab"/>
      <sheetName val="Plinth Beam1"/>
      <sheetName val="Frist Floor"/>
      <sheetName val="Col up to plinth (RL)"/>
      <sheetName val="FORM7"/>
      <sheetName val="BLOCK WORK B2"/>
      <sheetName val="FF SlabBeam"/>
      <sheetName val="Detailed Summary (5)"/>
      <sheetName val="Pipe Bedding"/>
      <sheetName val="SGS ACQ"/>
      <sheetName val="switch"/>
      <sheetName val="PPA Summary"/>
      <sheetName val="Plinth beam"/>
      <sheetName val="Bed Class"/>
      <sheetName val="Cd"/>
      <sheetName val="BOQ"/>
      <sheetName val="TOTCO"/>
      <sheetName val="EXPENSES"/>
      <sheetName val="Drop_Down"/>
      <sheetName val="License_Area"/>
      <sheetName val="Const_QMS_Dash_Board19"/>
      <sheetName val="Data_Valid19"/>
      <sheetName val="MAG1_tracker18"/>
      <sheetName val="NLD_AG118"/>
      <sheetName val="Valid_Inputs18"/>
      <sheetName val="Site_Findings_Status_Sheet17"/>
      <sheetName val="daywork-_Tham_khao17"/>
      <sheetName val="JC_Database17"/>
      <sheetName val="_Values17"/>
      <sheetName val="Data_Val_17"/>
      <sheetName val="Ins_Erection14"/>
      <sheetName val="City_Codes14"/>
      <sheetName val="Consequences_Categories14"/>
      <sheetName val="Cause_Categories14"/>
      <sheetName val="Fiber_Work14"/>
      <sheetName val="SCO_Support_Sites14"/>
      <sheetName val="FTTH_Fiber_Work14"/>
      <sheetName val="Additional_96F_Blowing14"/>
      <sheetName val="Inside_Premises14"/>
      <sheetName val="Distribution_College_only14"/>
      <sheetName val="Scope_Productivity14"/>
      <sheetName val="MP_Productivity14"/>
      <sheetName val="Pass-Thru_Income_JE14"/>
      <sheetName val="Data_Dictionery14"/>
      <sheetName val="New_Drop_Down_Menu14"/>
      <sheetName val="SPT_vs_PHI13"/>
      <sheetName val="Earnings_model13"/>
      <sheetName val="Civil_Boq13"/>
      <sheetName val="Pre-cast_Qty13"/>
      <sheetName val="precast_RC_element13"/>
      <sheetName val="Typical_floor_on_3BHK_-STD13"/>
      <sheetName val="DATA_91-9813"/>
      <sheetName val="Rate_Analysis13"/>
      <sheetName val="Material_13"/>
      <sheetName val="NPO_-_Model13"/>
      <sheetName val="Back_up12"/>
      <sheetName val="Summary_MEP12"/>
      <sheetName val="Summary_MEP_(2)12"/>
      <sheetName val="Electrical__(2)12"/>
      <sheetName val="Fire_(2)12"/>
      <sheetName val="Plumbing_(2)12"/>
      <sheetName val="All_Assumptions12"/>
      <sheetName val="Finishing_Schedule12"/>
      <sheetName val="KP_MALL-Area_Take_Off12"/>
      <sheetName val="Arera,_Peri_Basement12"/>
      <sheetName val="BOH_Area12"/>
      <sheetName val="Bulk_Head12"/>
      <sheetName val="Retail_Area_(TI)12"/>
      <sheetName val="KPM-Rate_Analysis12"/>
      <sheetName val="Electrical_12"/>
      <sheetName val="Elevator_&amp;_Escalator12"/>
      <sheetName val="MP_Working12"/>
      <sheetName val="UK_Report13"/>
      <sheetName val="Aus&amp;_Sing12"/>
      <sheetName val="Cash_Flow_Working12"/>
      <sheetName val="Labor_abs-NMR12"/>
      <sheetName val="SC_Cost_FEB_0312"/>
      <sheetName val="Eq__Mobilization12"/>
      <sheetName val="Pro_Pavement12"/>
      <sheetName val="Cost_of_O_&amp;_O12"/>
      <sheetName val="Diesel_Analysis12"/>
      <sheetName val="Mix_Design12"/>
      <sheetName val="P-Ins_&amp;_Bonds12"/>
      <sheetName val="Input_sheet7"/>
      <sheetName val="BASIC_RATES7"/>
      <sheetName val="BOQ-for_Main_DB6"/>
      <sheetName val="Labour_&amp;_Plant6"/>
      <sheetName val="E_&amp;_R6"/>
      <sheetName val="01_11_20046"/>
      <sheetName val="Pipe_Supports6"/>
      <sheetName val="GF_Columns6"/>
      <sheetName val="beam-reinft-machine_rm6"/>
      <sheetName val="P_&amp;_l_6"/>
      <sheetName val="입찰내역_발주처_양식4"/>
      <sheetName val="old_serial_no_4"/>
      <sheetName val="BASIS_-DEC_084"/>
      <sheetName val="pile_Fabrication4"/>
      <sheetName val="PRECAST_lightconc-II4"/>
      <sheetName val="MSP_Distrbution_Linking_to_S-14"/>
      <sheetName val="Combined_Results_4"/>
      <sheetName val="MASTER_RATE_ANALYSIS4"/>
      <sheetName val="abst-of_-cost4"/>
      <sheetName val="Price_Working_-SRP2"/>
      <sheetName val="Historical_IS1"/>
      <sheetName val="Chart2_Tornado1"/>
      <sheetName val="Drop_Down1"/>
      <sheetName val="License_Area1"/>
      <sheetName val="Contractor_Details"/>
      <sheetName val="Mezzanine_Floor_Beam"/>
      <sheetName val="Detailed_Summary_(4)"/>
      <sheetName val="Fee_Rate_Summary"/>
      <sheetName val="INDIGINEOUS_ITEMS_"/>
      <sheetName val="cost_Sft"/>
      <sheetName val="activit-graph__"/>
      <sheetName val="_"/>
      <sheetName val="Internal_Plaster-FTP-Block_D4"/>
      <sheetName val="TBAL9697_-group_wise__sdpl"/>
      <sheetName val="Fin_Sum"/>
      <sheetName val="Quote_Sheet"/>
      <sheetName val="Form_6"/>
      <sheetName val="Summary_year_Plan"/>
      <sheetName val="Material_List_"/>
      <sheetName val="beam-reinft-IIInd_floor"/>
      <sheetName val="RCC_Rates"/>
      <sheetName val="Civil_Works"/>
      <sheetName val="storm_water1"/>
      <sheetName val="SB_SCH_A7"/>
      <sheetName val="Stub_Col"/>
      <sheetName val="F_Slab"/>
      <sheetName val="Plinth_Beam1"/>
      <sheetName val="Frist_Floor"/>
      <sheetName val="Col_up_to_plinth_(RL)"/>
      <sheetName val="BLOCK_WORK_B2"/>
      <sheetName val="FF_SlabBeam"/>
      <sheetName val="Detailed_Summary_(5)"/>
      <sheetName val="Pipe_Bedding"/>
      <sheetName val="SGS_ACQ"/>
      <sheetName val="PPA_Summary"/>
      <sheetName val="Plinth_beam"/>
      <sheetName val="Bed_Class"/>
      <sheetName val="PAN_INDIA_DETAILS"/>
      <sheetName val="Bus Ways"/>
      <sheetName val="ANAL"/>
      <sheetName val="DATA SHEET"/>
      <sheetName val="Achievements_Highlights 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Base Data"/>
      <sheetName val="North Zone-Tot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>
        <row r="179">
          <cell r="H179">
            <v>540</v>
          </cell>
        </row>
      </sheetData>
      <sheetData sheetId="151">
        <row r="179">
          <cell r="H179">
            <v>540</v>
          </cell>
        </row>
      </sheetData>
      <sheetData sheetId="152"/>
      <sheetData sheetId="153"/>
      <sheetData sheetId="154">
        <row r="179">
          <cell r="H179">
            <v>540</v>
          </cell>
        </row>
      </sheetData>
      <sheetData sheetId="155">
        <row r="179">
          <cell r="H179">
            <v>540</v>
          </cell>
        </row>
      </sheetData>
      <sheetData sheetId="156">
        <row r="179">
          <cell r="H179">
            <v>540</v>
          </cell>
        </row>
      </sheetData>
      <sheetData sheetId="157">
        <row r="179">
          <cell r="H179">
            <v>540</v>
          </cell>
        </row>
      </sheetData>
      <sheetData sheetId="158"/>
      <sheetData sheetId="159"/>
      <sheetData sheetId="160">
        <row r="179">
          <cell r="H179">
            <v>540</v>
          </cell>
        </row>
      </sheetData>
      <sheetData sheetId="161">
        <row r="179">
          <cell r="H179">
            <v>540</v>
          </cell>
        </row>
      </sheetData>
      <sheetData sheetId="162">
        <row r="179">
          <cell r="H179">
            <v>540</v>
          </cell>
        </row>
      </sheetData>
      <sheetData sheetId="163"/>
      <sheetData sheetId="164"/>
      <sheetData sheetId="165"/>
      <sheetData sheetId="166">
        <row r="179">
          <cell r="H179">
            <v>540</v>
          </cell>
        </row>
      </sheetData>
      <sheetData sheetId="167">
        <row r="179">
          <cell r="H179">
            <v>540</v>
          </cell>
        </row>
      </sheetData>
      <sheetData sheetId="168">
        <row r="179">
          <cell r="H179">
            <v>540</v>
          </cell>
        </row>
      </sheetData>
      <sheetData sheetId="169"/>
      <sheetData sheetId="170"/>
      <sheetData sheetId="171"/>
      <sheetData sheetId="172">
        <row r="179">
          <cell r="H179">
            <v>540</v>
          </cell>
        </row>
      </sheetData>
      <sheetData sheetId="173">
        <row r="179">
          <cell r="H179">
            <v>540</v>
          </cell>
        </row>
      </sheetData>
      <sheetData sheetId="174"/>
      <sheetData sheetId="175"/>
      <sheetData sheetId="176"/>
      <sheetData sheetId="177"/>
      <sheetData sheetId="178">
        <row r="179">
          <cell r="H179">
            <v>540</v>
          </cell>
        </row>
      </sheetData>
      <sheetData sheetId="179">
        <row r="179">
          <cell r="H179">
            <v>540</v>
          </cell>
        </row>
      </sheetData>
      <sheetData sheetId="180"/>
      <sheetData sheetId="181"/>
      <sheetData sheetId="182">
        <row r="179">
          <cell r="H179">
            <v>540</v>
          </cell>
        </row>
      </sheetData>
      <sheetData sheetId="183">
        <row r="179">
          <cell r="H179">
            <v>540</v>
          </cell>
        </row>
      </sheetData>
      <sheetData sheetId="184"/>
      <sheetData sheetId="185"/>
      <sheetData sheetId="186" refreshError="1"/>
      <sheetData sheetId="187"/>
      <sheetData sheetId="188">
        <row r="179">
          <cell r="H179">
            <v>540</v>
          </cell>
        </row>
      </sheetData>
      <sheetData sheetId="189">
        <row r="179">
          <cell r="H179">
            <v>540</v>
          </cell>
        </row>
      </sheetData>
      <sheetData sheetId="190">
        <row r="179">
          <cell r="H179">
            <v>540</v>
          </cell>
        </row>
      </sheetData>
      <sheetData sheetId="191"/>
      <sheetData sheetId="192"/>
      <sheetData sheetId="193">
        <row r="179">
          <cell r="H179">
            <v>540</v>
          </cell>
        </row>
      </sheetData>
      <sheetData sheetId="194">
        <row r="179">
          <cell r="H179">
            <v>540</v>
          </cell>
        </row>
      </sheetData>
      <sheetData sheetId="195">
        <row r="179">
          <cell r="H179">
            <v>540</v>
          </cell>
        </row>
      </sheetData>
      <sheetData sheetId="196">
        <row r="179">
          <cell r="H179">
            <v>540</v>
          </cell>
        </row>
      </sheetData>
      <sheetData sheetId="197"/>
      <sheetData sheetId="198"/>
      <sheetData sheetId="199">
        <row r="179">
          <cell r="H179">
            <v>540</v>
          </cell>
        </row>
      </sheetData>
      <sheetData sheetId="200">
        <row r="179">
          <cell r="H179">
            <v>540</v>
          </cell>
        </row>
      </sheetData>
      <sheetData sheetId="201">
        <row r="179">
          <cell r="H179">
            <v>540</v>
          </cell>
        </row>
      </sheetData>
      <sheetData sheetId="202"/>
      <sheetData sheetId="203"/>
      <sheetData sheetId="204"/>
      <sheetData sheetId="205"/>
      <sheetData sheetId="206">
        <row r="179">
          <cell r="H179">
            <v>540</v>
          </cell>
        </row>
      </sheetData>
      <sheetData sheetId="207">
        <row r="179">
          <cell r="H179">
            <v>540</v>
          </cell>
        </row>
      </sheetData>
      <sheetData sheetId="208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>
        <row r="179">
          <cell r="H179">
            <v>540</v>
          </cell>
        </row>
      </sheetData>
      <sheetData sheetId="228">
        <row r="179">
          <cell r="H179">
            <v>540</v>
          </cell>
        </row>
      </sheetData>
      <sheetData sheetId="229"/>
      <sheetData sheetId="230"/>
      <sheetData sheetId="231"/>
      <sheetData sheetId="232">
        <row r="179">
          <cell r="H179">
            <v>540</v>
          </cell>
        </row>
      </sheetData>
      <sheetData sheetId="233">
        <row r="179">
          <cell r="H179">
            <v>540</v>
          </cell>
        </row>
      </sheetData>
      <sheetData sheetId="234"/>
      <sheetData sheetId="235"/>
      <sheetData sheetId="236"/>
      <sheetData sheetId="237"/>
      <sheetData sheetId="238">
        <row r="179">
          <cell r="H179">
            <v>540</v>
          </cell>
        </row>
      </sheetData>
      <sheetData sheetId="239">
        <row r="179">
          <cell r="H179">
            <v>540</v>
          </cell>
        </row>
      </sheetData>
      <sheetData sheetId="240">
        <row r="179">
          <cell r="H179">
            <v>540</v>
          </cell>
        </row>
      </sheetData>
      <sheetData sheetId="241"/>
      <sheetData sheetId="242"/>
      <sheetData sheetId="243"/>
      <sheetData sheetId="244">
        <row r="179">
          <cell r="H179">
            <v>540</v>
          </cell>
        </row>
      </sheetData>
      <sheetData sheetId="245">
        <row r="179">
          <cell r="H179">
            <v>540</v>
          </cell>
        </row>
      </sheetData>
      <sheetData sheetId="246">
        <row r="179">
          <cell r="H179">
            <v>540</v>
          </cell>
        </row>
      </sheetData>
      <sheetData sheetId="247"/>
      <sheetData sheetId="248"/>
      <sheetData sheetId="249"/>
      <sheetData sheetId="250">
        <row r="179">
          <cell r="H179">
            <v>540</v>
          </cell>
        </row>
      </sheetData>
      <sheetData sheetId="251">
        <row r="179">
          <cell r="H179">
            <v>540</v>
          </cell>
        </row>
      </sheetData>
      <sheetData sheetId="252"/>
      <sheetData sheetId="253"/>
      <sheetData sheetId="254"/>
      <sheetData sheetId="255"/>
      <sheetData sheetId="256">
        <row r="179">
          <cell r="H179">
            <v>540</v>
          </cell>
        </row>
      </sheetData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 refreshError="1"/>
      <sheetData sheetId="296" refreshError="1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/>
      <sheetData sheetId="353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/>
      <sheetData sheetId="368"/>
      <sheetData sheetId="369">
        <row r="179">
          <cell r="H179">
            <v>540</v>
          </cell>
        </row>
      </sheetData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>
        <row r="179">
          <cell r="H179">
            <v>540</v>
          </cell>
        </row>
      </sheetData>
      <sheetData sheetId="489">
        <row r="179">
          <cell r="H179">
            <v>540</v>
          </cell>
        </row>
      </sheetData>
      <sheetData sheetId="490" refreshError="1"/>
      <sheetData sheetId="491">
        <row r="179">
          <cell r="H179">
            <v>540</v>
          </cell>
        </row>
      </sheetData>
      <sheetData sheetId="492">
        <row r="179">
          <cell r="H179">
            <v>540</v>
          </cell>
        </row>
      </sheetData>
      <sheetData sheetId="493">
        <row r="179">
          <cell r="H179">
            <v>540</v>
          </cell>
        </row>
      </sheetData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>
        <row r="179">
          <cell r="H179">
            <v>540</v>
          </cell>
        </row>
      </sheetData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>
        <row r="179">
          <cell r="H179">
            <v>540</v>
          </cell>
        </row>
      </sheetData>
      <sheetData sheetId="511">
        <row r="179">
          <cell r="H179">
            <v>540</v>
          </cell>
        </row>
      </sheetData>
      <sheetData sheetId="512">
        <row r="179">
          <cell r="H179">
            <v>540</v>
          </cell>
        </row>
      </sheetData>
      <sheetData sheetId="513">
        <row r="179">
          <cell r="H179">
            <v>540</v>
          </cell>
        </row>
      </sheetData>
      <sheetData sheetId="514">
        <row r="179">
          <cell r="H179">
            <v>540</v>
          </cell>
        </row>
      </sheetData>
      <sheetData sheetId="515" refreshError="1"/>
      <sheetData sheetId="516" refreshError="1"/>
      <sheetData sheetId="517"/>
      <sheetData sheetId="518"/>
      <sheetData sheetId="519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>
        <row r="179">
          <cell r="H179">
            <v>540</v>
          </cell>
        </row>
      </sheetData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yna"/>
      <sheetName val="Adjust"/>
      <sheetName val="CFlow"/>
      <sheetName val="Mnthly Oper Exp"/>
      <sheetName val="CFlow2"/>
      <sheetName val="CFlow3"/>
      <sheetName val="IRR"/>
      <sheetName val="Quarterly CF"/>
      <sheetName val="Variance"/>
      <sheetName val="Debt"/>
      <sheetName val="Debt 2"/>
      <sheetName val="L"/>
      <sheetName val="Exec Sum"/>
      <sheetName val="Asset Sum"/>
      <sheetName val="dyna cash flow"/>
      <sheetName val="Value"/>
      <sheetName val="Value 2"/>
      <sheetName val="Budget"/>
      <sheetName val="Sheet1"/>
      <sheetName val="Credit Ten CF"/>
      <sheetName val="SC-E-02-03"/>
      <sheetName val="TB-JUNE-2003-18.7.03"/>
      <sheetName val="INFO"/>
      <sheetName val="NOTES 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ared Cost %"/>
      <sheetName val="Hyperion Roll-up"/>
      <sheetName val="Hyperion Roll-up (2)"/>
      <sheetName val="Ownership split"/>
      <sheetName val="Owners %  Excl Hotel in 840"/>
      <sheetName val="Bay &amp; Parking Rev Alloc"/>
      <sheetName val="105 Adelaide"/>
      <sheetName val="Royal Centre (Standard Life)"/>
      <sheetName val="Hudson Bay Centre Amort"/>
      <sheetName val="Validation"/>
      <sheetName val="PDFLO_WK"/>
      <sheetName val="Expense Adjustments"/>
      <sheetName val="Les Cèdres"/>
      <sheetName val="B"/>
      <sheetName val="ecc_res"/>
      <sheetName val="Do Not Delete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valuation"/>
      <sheetName val="Prop_List"/>
      <sheetName val="Parameters"/>
      <sheetName val="resumo"/>
      <sheetName val="NPV_Combo"/>
      <sheetName val="Fund Waterfall"/>
      <sheetName val="taxcalcs"/>
      <sheetName val="Community List"/>
      <sheetName val="F9_Hidden_Lists"/>
      <sheetName val="by Bucket (Hol)"/>
      <sheetName val="LISTS"/>
      <sheetName val="by Bucket (Timber)"/>
      <sheetName val="ago03"/>
      <sheetName val="Sheet1"/>
      <sheetName val="apports"/>
      <sheetName val="B_Sheet_1lacs"/>
      <sheetName val="B_Sheet"/>
      <sheetName val="Stabilized"/>
      <sheetName val="Stats"/>
      <sheetName val="Operating Assets"/>
      <sheetName val="Margin Check"/>
      <sheetName val="Sorts"/>
      <sheetName val="Revs"/>
      <sheetName val="SS mkts"/>
      <sheetName val="Budg compare"/>
      <sheetName val="Rollup"/>
      <sheetName val="SS64"/>
      <sheetName val="SS63"/>
      <sheetName val="SS81"/>
      <sheetName val="SS85"/>
      <sheetName val="Stab87"/>
      <sheetName val="14LU"/>
      <sheetName val="Transit"/>
      <sheetName val="22218"/>
      <sheetName val="Virtus"/>
      <sheetName val="Wst"/>
      <sheetName val="Core"/>
      <sheetName val="20111"/>
      <sheetName val="20128"/>
      <sheetName val="20152"/>
      <sheetName val="20153"/>
      <sheetName val="20154"/>
      <sheetName val="20155"/>
      <sheetName val="20156"/>
      <sheetName val="20157"/>
      <sheetName val="20501"/>
      <sheetName val="20502"/>
      <sheetName val="20516"/>
      <sheetName val="20604"/>
      <sheetName val="20612"/>
      <sheetName val="20613"/>
      <sheetName val="20614"/>
      <sheetName val="20615"/>
      <sheetName val="20616"/>
      <sheetName val="20619"/>
      <sheetName val="20620"/>
      <sheetName val="20712"/>
      <sheetName val="20713"/>
      <sheetName val="20714"/>
      <sheetName val="20715"/>
      <sheetName val="20716"/>
      <sheetName val="20807"/>
      <sheetName val="20905"/>
      <sheetName val="20907"/>
      <sheetName val="20908"/>
      <sheetName val="20909"/>
      <sheetName val="20916"/>
      <sheetName val="20921"/>
      <sheetName val="20922"/>
      <sheetName val="20923"/>
      <sheetName val="20924"/>
      <sheetName val="20925"/>
      <sheetName val="20926"/>
      <sheetName val="20929"/>
      <sheetName val="20931"/>
      <sheetName val="22002"/>
      <sheetName val="22109"/>
      <sheetName val="22207"/>
      <sheetName val="22212"/>
      <sheetName val="22215"/>
      <sheetName val="22216"/>
      <sheetName val="22217"/>
      <sheetName val="22409"/>
      <sheetName val="22410"/>
      <sheetName val="22601"/>
      <sheetName val="22820"/>
      <sheetName val="22821"/>
      <sheetName val="22822"/>
      <sheetName val="22823"/>
      <sheetName val="22824"/>
      <sheetName val="22825"/>
      <sheetName val="22826"/>
      <sheetName val="22900"/>
      <sheetName val="22901"/>
      <sheetName val="22902"/>
      <sheetName val="23313"/>
      <sheetName val="23314"/>
      <sheetName val="23317"/>
      <sheetName val="23318"/>
      <sheetName val="23319"/>
      <sheetName val="23320"/>
      <sheetName val="23501"/>
      <sheetName val="20305"/>
      <sheetName val="Trans"/>
      <sheetName val="20309"/>
      <sheetName val="20310"/>
      <sheetName val="20503"/>
      <sheetName val="20805"/>
      <sheetName val="20808"/>
      <sheetName val="20809"/>
      <sheetName val="20810"/>
      <sheetName val="20811"/>
      <sheetName val="20906"/>
      <sheetName val="20936"/>
      <sheetName val="20934"/>
      <sheetName val="22310"/>
      <sheetName val="22520"/>
      <sheetName val="22521"/>
      <sheetName val="22522"/>
      <sheetName val="22827"/>
      <sheetName val="22828"/>
      <sheetName val="23315"/>
      <sheetName val="23316"/>
      <sheetName val="Virt"/>
      <sheetName val="20804"/>
      <sheetName val="20927"/>
      <sheetName val="20928"/>
      <sheetName val="22903"/>
      <sheetName val="23200"/>
      <sheetName val="23300"/>
      <sheetName val="23301"/>
      <sheetName val="23302"/>
      <sheetName val="23303"/>
      <sheetName val="23304"/>
      <sheetName val="23305"/>
      <sheetName val="23306"/>
      <sheetName val="West"/>
      <sheetName val="23106"/>
      <sheetName val="23107"/>
      <sheetName val="23108"/>
      <sheetName val="23500"/>
      <sheetName val="Portfolio Op_ALL CF"/>
      <sheetName val="Financials&gt;"/>
      <sheetName val="Jan17"/>
      <sheetName val="Feb17"/>
      <sheetName val="Mar17"/>
      <sheetName val="Apr17"/>
      <sheetName val="May17"/>
      <sheetName val="Jun17"/>
      <sheetName val="Jul17"/>
      <sheetName val="Aug17"/>
      <sheetName val="Sep17"/>
      <sheetName val="Oct17"/>
      <sheetName val="Nov17"/>
      <sheetName val="Dec17"/>
      <sheetName val="Jan17E"/>
      <sheetName val="Feb17E"/>
      <sheetName val="Mar17E"/>
      <sheetName val="Apr17E"/>
      <sheetName val="May17E"/>
      <sheetName val="Jun17E"/>
      <sheetName val="Jul17E"/>
      <sheetName val="Aug17E"/>
      <sheetName val="Sep17E"/>
      <sheetName val="Oct17E"/>
      <sheetName val="Nov17E"/>
      <sheetName val="Dec17E"/>
      <sheetName val="Jan18E"/>
      <sheetName val="Feb18E"/>
      <sheetName val="Mar18E"/>
      <sheetName val="Apr18E"/>
      <sheetName val="May18E"/>
      <sheetName val="Jun18E"/>
      <sheetName val="Jul18E"/>
      <sheetName val="Aug18E"/>
      <sheetName val="Sep18E"/>
      <sheetName val="Oct18E"/>
      <sheetName val="Nov18E"/>
      <sheetName val="Dec18E"/>
      <sheetName val="Jan18"/>
      <sheetName val="Feb18"/>
      <sheetName val="Mar18"/>
      <sheetName val="Apr18"/>
      <sheetName val="May18"/>
      <sheetName val="Jun18"/>
      <sheetName val="Jul18"/>
      <sheetName val="Aug18"/>
      <sheetName val="Sep18"/>
      <sheetName val="Oct18"/>
      <sheetName val="Nov18"/>
      <sheetName val="Dec18"/>
      <sheetName val="Jan19E"/>
      <sheetName val="Feb19E"/>
      <sheetName val="Mar19E"/>
      <sheetName val="Apr19E"/>
      <sheetName val="May19E"/>
      <sheetName val="Jun19E"/>
      <sheetName val="Jul19E"/>
      <sheetName val="Aug19E"/>
      <sheetName val="Sep19E"/>
      <sheetName val="Oct19E"/>
      <sheetName val="Nov19E"/>
      <sheetName val="Dec19E"/>
      <sheetName val="Jan19"/>
      <sheetName val="Feb19"/>
      <sheetName val="Mar19"/>
      <sheetName val="Apr19"/>
      <sheetName val="May19"/>
      <sheetName val="Jun19"/>
      <sheetName val="Jul19"/>
      <sheetName val="Jan20E"/>
      <sheetName val="Feb20E"/>
      <sheetName val="Mar20E"/>
      <sheetName val="Apr20E"/>
      <sheetName val="May20E"/>
      <sheetName val="Jun20E"/>
      <sheetName val="Jul20E"/>
      <sheetName val="Aug20E"/>
      <sheetName val="Sep20E"/>
      <sheetName val="Oct20E"/>
      <sheetName val="Nov20E"/>
      <sheetName val="Dec20E"/>
      <sheetName val="Fund_Waterfall"/>
      <sheetName val="Community_List"/>
      <sheetName val="by_Bucket_(Hol)"/>
      <sheetName val="by_Bucket_(Timber)"/>
      <sheetName val="Les Cèdres"/>
      <sheetName val="Site Details"/>
      <sheetName val="Services"/>
    </sheetNames>
    <sheetDataSet>
      <sheetData sheetId="0" refreshError="1">
        <row r="1">
          <cell r="A1" t="str">
            <v>DATE</v>
          </cell>
        </row>
        <row r="106">
          <cell r="E106" t="str">
            <v xml:space="preserve"> Assisted Living</v>
          </cell>
          <cell r="F106">
            <v>0</v>
          </cell>
        </row>
        <row r="107">
          <cell r="E107" t="str">
            <v xml:space="preserve"> Res. Rel./Mkt.</v>
          </cell>
          <cell r="F107">
            <v>2.5869693980707278E-2</v>
          </cell>
        </row>
        <row r="108">
          <cell r="E108" t="str">
            <v xml:space="preserve"> Dietary</v>
          </cell>
          <cell r="F108">
            <v>0.23784987771234778</v>
          </cell>
        </row>
        <row r="109">
          <cell r="E109" t="str">
            <v xml:space="preserve"> Housekeeping</v>
          </cell>
          <cell r="F109">
            <v>5.3033171685964067E-2</v>
          </cell>
        </row>
        <row r="110">
          <cell r="E110" t="str">
            <v xml:space="preserve"> Emp. Ben.</v>
          </cell>
          <cell r="F110">
            <v>9.5140947836652945E-2</v>
          </cell>
        </row>
        <row r="111">
          <cell r="E111" t="str">
            <v xml:space="preserve"> Maint. &amp; Rep.</v>
          </cell>
          <cell r="F111">
            <v>5.9996479158770613E-2</v>
          </cell>
        </row>
        <row r="112">
          <cell r="E112" t="str">
            <v xml:space="preserve"> Plant</v>
          </cell>
          <cell r="F112">
            <v>0.12025809427341963</v>
          </cell>
        </row>
        <row r="113">
          <cell r="E113" t="str">
            <v xml:space="preserve"> Gen. &amp; Admin.</v>
          </cell>
          <cell r="F113">
            <v>9.8079371889019634E-2</v>
          </cell>
        </row>
        <row r="114">
          <cell r="E114" t="str">
            <v xml:space="preserve"> Mgmnt.Fee</v>
          </cell>
          <cell r="F114">
            <v>0.13105478117365144</v>
          </cell>
        </row>
        <row r="115">
          <cell r="E115" t="str">
            <v xml:space="preserve"> Property Taxes</v>
          </cell>
          <cell r="F115">
            <v>0.15519424184311179</v>
          </cell>
        </row>
        <row r="116">
          <cell r="E116" t="str">
            <v xml:space="preserve"> Reserves</v>
          </cell>
          <cell r="F116">
            <v>2.3523340446354773E-2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106">
          <cell r="E106">
            <v>3.1582547886895629E-2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 refreshError="1"/>
      <sheetData sheetId="228" refreshError="1"/>
      <sheetData sheetId="22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ensitivity"/>
      <sheetName val="Assume"/>
      <sheetName val="Tenancy"/>
      <sheetName val="RENT"/>
      <sheetName val="Fut_Perf"/>
      <sheetName val="Entities"/>
      <sheetName val="A"/>
      <sheetName val="SUMMARY"/>
      <sheetName val="B_Sheet_1lacs"/>
      <sheetName val="B_Sheet"/>
      <sheetName val="TESTE"/>
      <sheetName val="COMPLEXALL"/>
      <sheetName val="COA-IPC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CrudeProp"/>
      <sheetName val="#REF"/>
      <sheetName val="Selprices1"/>
      <sheetName val="AC"/>
      <sheetName val="27 Value Scenarios"/>
      <sheetName val="03 Detailed"/>
      <sheetName val="01 Bid Price summary"/>
      <sheetName val="Level-1-3 WBDS"/>
      <sheetName val="COMPLEXALL"/>
      <sheetName val="BS_RSLACS"/>
      <sheetName val="Satyen"/>
      <sheetName val="27_Value_Scenarios"/>
      <sheetName val="03_Detailed"/>
      <sheetName val="01_Bid_Price_summary"/>
      <sheetName val="Level-1-3_WBDS"/>
      <sheetName val="Bspl Main"/>
      <sheetName val="Progress Reoprt"/>
      <sheetName val="Plan"/>
      <sheetName val="rate"/>
      <sheetName val="PANDU"/>
      <sheetName val="A"/>
      <sheetName val="Services"/>
      <sheetName val="Summary"/>
      <sheetName val="AFL"/>
      <sheetName val="CIPL"/>
      <sheetName val="IPL"/>
      <sheetName val="OPL"/>
      <sheetName val="RSL"/>
      <sheetName val="SIPL"/>
      <sheetName val="CRUDE UPD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ingston 1st Amort Table"/>
      <sheetName val="Hudson Bay Centre Amort"/>
      <sheetName val="#REF"/>
      <sheetName val="105 Adelaide"/>
      <sheetName val="Mapping - Investments"/>
      <sheetName val="PARKING"/>
      <sheetName val="Tables"/>
      <sheetName val="Inputs"/>
      <sheetName val="CORPACT"/>
      <sheetName val="Prepaid expenses"/>
      <sheetName val="Title"/>
      <sheetName val="Valuation"/>
      <sheetName val="13TH SKYLINE"/>
      <sheetName val="BS"/>
      <sheetName val="1150-1200 Kingston Amort Table "/>
      <sheetName val="JV"/>
      <sheetName val="Page 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Budget Summary"/>
      <sheetName val="Rent &amp; Shared Service Costs"/>
      <sheetName val="Depreciation &amp; FBT"/>
      <sheetName val="Account Codes"/>
      <sheetName val="Account Mapping to BAM"/>
      <sheetName val="Macro1"/>
      <sheetName val="Contents"/>
      <sheetName val="Entities"/>
      <sheetName val="SUMMARY"/>
      <sheetName val="SELECTIONS"/>
      <sheetName val="BPY SUM"/>
      <sheetName val="Current Vs Prior"/>
      <sheetName val="PY ANNUAL"/>
      <sheetName val="Personnel"/>
      <sheetName val="1. Main Sheet"/>
      <sheetName val="PickLists"/>
      <sheetName val="Data"/>
      <sheetName val="Budget_Summary"/>
      <sheetName val="Rent_&amp;_Shared_Service_Costs"/>
      <sheetName val="Depreciation_&amp;_FBT"/>
      <sheetName val="Account_Codes"/>
      <sheetName val="Account_Mapping_to_BAM"/>
      <sheetName val="1__Main_Sheet"/>
      <sheetName val="Inputs"/>
      <sheetName val="Reference Tables"/>
      <sheetName val="leasdat"/>
      <sheetName val="Commercial Forecasting Summary "/>
      <sheetName val="Comp"/>
      <sheetName val="COLUMN"/>
      <sheetName val="Conditions"/>
      <sheetName val="Liability Mgmt"/>
      <sheetName val="Shell Future_18Feb"/>
      <sheetName val="Sheet1"/>
    </sheetNames>
    <sheetDataSet>
      <sheetData sheetId="0" refreshError="1">
        <row r="1">
          <cell r="E1" t="str">
            <v>&lt;Region&gt;</v>
          </cell>
        </row>
        <row r="2">
          <cell r="E2" t="str">
            <v>NSW</v>
          </cell>
        </row>
        <row r="3">
          <cell r="E3" t="str">
            <v>VIC</v>
          </cell>
        </row>
        <row r="4">
          <cell r="E4" t="str">
            <v>QLD</v>
          </cell>
        </row>
        <row r="5">
          <cell r="E5" t="str">
            <v>WA</v>
          </cell>
        </row>
        <row r="6">
          <cell r="E6" t="str">
            <v>Asset Management</v>
          </cell>
        </row>
        <row r="7">
          <cell r="E7" t="str">
            <v xml:space="preserve">Executive </v>
          </cell>
        </row>
        <row r="8">
          <cell r="E8" t="str">
            <v>Accounting Shared Services</v>
          </cell>
        </row>
        <row r="9">
          <cell r="E9" t="str">
            <v>Legal</v>
          </cell>
        </row>
        <row r="10">
          <cell r="E10" t="str">
            <v>Project Solutions</v>
          </cell>
        </row>
        <row r="11">
          <cell r="E11" t="str">
            <v>Marketing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COPY (3)"/>
      <sheetName val="ORIGINAL"/>
      <sheetName val="INT.INV. "/>
      <sheetName val="BS"/>
      <sheetName val="PL"/>
      <sheetName val="Dep Sch"/>
      <sheetName val="BSSCH"/>
      <sheetName val="PLSCH"/>
      <sheetName val="Dep Cal"/>
      <sheetName val="Smry Dep"/>
      <sheetName val="Groupings"/>
      <sheetName val="Trial Bal HM 31-03-2004"/>
      <sheetName val="FA"/>
      <sheetName val="Data"/>
      <sheetName val="Summary"/>
      <sheetName val="Other"/>
      <sheetName val="TB-New"/>
      <sheetName val="Final Inc Tax computation"/>
      <sheetName val="Drilling"/>
      <sheetName val="Assum"/>
      <sheetName val="115JB"/>
      <sheetName val="Main"/>
      <sheetName val="TBCOPY_(3)"/>
      <sheetName val="INT_INV__"/>
      <sheetName val="Dep_Sch"/>
      <sheetName val="Dep_Cal"/>
      <sheetName val="Smry_Dep"/>
      <sheetName val="Trial_Bal_HM_31-03-2004"/>
      <sheetName val="RES"/>
      <sheetName val="P &amp; L"/>
      <sheetName val="Reserves &amp; Surplus"/>
      <sheetName val="Other Expenses"/>
      <sheetName val="200B"/>
      <sheetName val="INDORAMA Group June 02"/>
      <sheetName val="entitlements"/>
      <sheetName val="Grouping"/>
      <sheetName val="Profit &amp; Loss Account"/>
      <sheetName val="Macro"/>
      <sheetName val="Invest"/>
      <sheetName val="tower"/>
      <sheetName val="Addi Jan - Dec 99"/>
      <sheetName val="sep01"/>
      <sheetName val="IG-fixed ROIC"/>
      <sheetName val="IG fixed RONIC"/>
      <sheetName val="CASH FLOW AND BALANCE SHEET"/>
      <sheetName val="DCF Analysis"/>
      <sheetName val="Sheet1"/>
      <sheetName val="Delhi"/>
      <sheetName val="PGW"/>
      <sheetName val="BudgetVsActualFY2014"/>
      <sheetName val="Ann IS"/>
      <sheetName val="2.Valuation"/>
      <sheetName val="3.Summary"/>
      <sheetName val="HBI NCD"/>
      <sheetName val="Occupancy &amp; Trade density wkng"/>
      <sheetName val="Parameter"/>
      <sheetName val="Agency BS"/>
      <sheetName val="Détails plans d'actions"/>
      <sheetName val="inve"/>
      <sheetName val="Base Info"/>
      <sheetName val="Vivarea"/>
      <sheetName val="KEY INPUTS"/>
      <sheetName val="DEL1"/>
      <sheetName val="TB"/>
      <sheetName val="Bal Sheet"/>
      <sheetName val="Rising Main"/>
      <sheetName val="Revenue-Invoicewise"/>
      <sheetName val="CAPITAL ADV"/>
      <sheetName val="Cover"/>
      <sheetName val="CUSTOMER STRATEGIES"/>
      <sheetName val="CustOrg"/>
      <sheetName val="#REF"/>
      <sheetName val="BS-oct-01-mar-03"/>
      <sheetName val="SysNavigation"/>
      <sheetName val="dec98"/>
      <sheetName val="Key"/>
      <sheetName val="OC5-Push Diag"/>
      <sheetName val="Franchise Input"/>
      <sheetName val="Register"/>
      <sheetName val="STORE MANAGEMENT"/>
      <sheetName val="Depn chart"/>
      <sheetName val="COMBSCHEDULE"/>
      <sheetName val="TESORERIA"/>
      <sheetName val="a-4"/>
      <sheetName val="CockPit"/>
      <sheetName val="cell rel"/>
      <sheetName val="Information"/>
      <sheetName val="Return to Provision"/>
      <sheetName val="14"/>
      <sheetName val="Ledg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-Sch-E"/>
      <sheetName val="Leasehold "/>
      <sheetName val="Freehold land"/>
      <sheetName val="Building"/>
      <sheetName val="P&amp;M"/>
      <sheetName val="Elect Instal"/>
      <sheetName val="Equipment"/>
      <sheetName val="F&amp;F"/>
      <sheetName val="Vehicle"/>
      <sheetName val="Ship"/>
      <sheetName val="Aircrafts"/>
      <sheetName val="Jetties"/>
      <sheetName val="Develp"/>
      <sheetName val="Reserve"/>
      <sheetName val="FA Register"/>
      <sheetName val="Manual Posting"/>
      <sheetName val="Tech"/>
      <sheetName val="lease"/>
      <sheetName val="techwork"/>
      <sheetName val="software"/>
      <sheetName val="softlist"/>
      <sheetName val="XREF"/>
      <sheetName val="EA"/>
      <sheetName val="Conditions"/>
      <sheetName val="Liability Mgmt"/>
      <sheetName val="Total"/>
      <sheetName val="Cap.Com.Wk"/>
      <sheetName val="Consolidated"/>
      <sheetName val="NETTING OFF-Mar-15"/>
      <sheetName val="Data"/>
      <sheetName val="Home"/>
      <sheetName val="Base"/>
      <sheetName val="NOTES "/>
      <sheetName val="INFO"/>
      <sheetName val="SCH A-G"/>
      <sheetName val="SCH D"/>
      <sheetName val="JV"/>
      <sheetName val="ZSM37"/>
      <sheetName val="REFORMATE"/>
      <sheetName val="Realised Brkg"/>
      <sheetName val="MIS DUMP"/>
      <sheetName val="TRECUC"/>
      <sheetName val="TRENCP"/>
      <sheetName val="TREDSLPCI"/>
      <sheetName val="PF"/>
      <sheetName val="ECR &amp; IDC - LOI"/>
      <sheetName val="SUMM"/>
      <sheetName val="MONTH 1"/>
      <sheetName val="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idance"/>
      <sheetName val="GP Analysis"/>
      <sheetName val="Sales"/>
      <sheetName val="LS"/>
      <sheetName val="Obsv"/>
      <sheetName val="control"/>
      <sheetName val="codes"/>
      <sheetName val="Analytical"/>
      <sheetName val="Avg Rate"/>
      <sheetName val="Detail"/>
      <sheetName val="CN  Cut-off"/>
      <sheetName val="Cut off"/>
      <sheetName val="Sample-Monthwise"/>
      <sheetName val="Sample-Productwise"/>
      <sheetName val="Excess Calc"/>
      <sheetName val="XREF"/>
      <sheetName val="Tickmarks"/>
      <sheetName val="Threshold Calc"/>
      <sheetName val="ROMM Data for Validation"/>
      <sheetName val="Sheet1"/>
      <sheetName val="PDN"/>
      <sheetName val="TAB 1"/>
      <sheetName val="2.Control Sheet"/>
      <sheetName val=""/>
      <sheetName val="Home"/>
      <sheetName val="GP_Analysis"/>
      <sheetName val="Avg_Rate"/>
      <sheetName val="CN__Cut-off"/>
      <sheetName val="Cut_off"/>
      <sheetName val="Excess_Calc"/>
      <sheetName val="Threshold_Calc"/>
      <sheetName val="ROMM_Data_for_Validation"/>
      <sheetName val="TAB_1"/>
      <sheetName val="2_Control_Sheet"/>
      <sheetName val="#REF"/>
      <sheetName val="Service Function"/>
      <sheetName val="TB-WORK "/>
      <sheetName val="Leadsheet"/>
      <sheetName val="8140 Revenue - Substantive Test"/>
      <sheetName val="Testing"/>
      <sheetName val="XLR_NoRangeSheet"/>
      <sheetName val="BS-Sch-E"/>
      <sheetName val="oresreq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Quarterwise%20Target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176.735631134259" createdVersion="6" refreshedVersion="6" minRefreshableVersion="3" recordCount="2059" xr:uid="{00000000-000A-0000-FFFF-FFFF18000000}">
  <cacheSource type="worksheet">
    <worksheetSource name="MASTER" r:id="rId2"/>
  </cacheSource>
  <cacheFields count="58">
    <cacheField name="APEX ID" numFmtId="0">
      <sharedItems/>
    </cacheField>
    <cacheField name="Sl. No." numFmtId="0">
      <sharedItems containsString="0" containsBlank="1" containsNumber="1" containsInteger="1" minValue="1" maxValue="1959"/>
    </cacheField>
    <cacheField name="Land ID" numFmtId="0">
      <sharedItems containsBlank="1"/>
    </cacheField>
    <cacheField name="9008 Store Code" numFmtId="0">
      <sharedItems containsBlank="1" containsMixedTypes="1" containsNumber="1" containsInteger="1" minValue="1879" maxValue="9693"/>
    </cacheField>
    <cacheField name="NP01 Site Code" numFmtId="0">
      <sharedItems containsBlank="1" containsMixedTypes="1" containsNumber="1" containsInteger="1" minValue="1914" maxValue="9545"/>
    </cacheField>
    <cacheField name="PD" numFmtId="0">
      <sharedItems containsBlank="1"/>
    </cacheField>
    <cacheField name="Business Format" numFmtId="0">
      <sharedItems containsBlank="1" count="16">
        <s v="L. Dark Store"/>
        <s v="F. SCM"/>
        <s v="C. Grocery"/>
        <s v="B. Fashion &amp; Lifestyle"/>
        <s v="I. Petro"/>
        <s v="G. GreenField and Other Large Scale Projects"/>
        <s v="M. Brands"/>
        <s v="A. Consumer Electronics &amp; Jewels"/>
        <s v="J. Jio Business"/>
        <s v="E. Other Business"/>
        <s v="K. Other Office Infrastructure"/>
        <s v="D. Pharma Format"/>
        <m u="1"/>
        <s v="M.Brands" u="1"/>
        <s v="A. Consumer Electronics" u="1"/>
        <s v="H. New Energy Business" u="1"/>
      </sharedItems>
    </cacheField>
    <cacheField name="Format" numFmtId="0">
      <sharedItems containsBlank="1" count="23">
        <s v="Dark Store"/>
        <s v="SCM BF"/>
        <s v="Grocery"/>
        <s v="Trends &amp; Allied Formats"/>
        <s v="SCM"/>
        <s v="Trends &amp; Allied Formats (Part A)"/>
        <s v="Petro"/>
        <s v="GreenField"/>
        <s v="Brands"/>
        <s v="Consumer Electronics"/>
        <s v="Jio Business"/>
        <s v="Other Business"/>
        <s v="Trends &amp; Allied Formats (Part B)"/>
        <s v="Jewels &amp; Allied Formats"/>
        <s v="V Retail"/>
        <s v="Office"/>
        <s v="Pharma Format"/>
        <m u="1"/>
        <s v="IBC-Office" u="1"/>
        <s v="Other Fashion &amp; Lifestyle Formats" u="1"/>
        <s v="F&amp;L Wholesale Formats" u="1"/>
        <s v="FMCG Lab" u="1"/>
        <s v="GreenField and Other Large Scale Projects" u="1"/>
      </sharedItems>
    </cacheField>
    <cacheField name="Sub Format" numFmtId="0">
      <sharedItems containsBlank="1" count="191">
        <s v="Dark Store"/>
        <s v="Milk Basket"/>
        <s v="Smart"/>
        <s v="Catwalk"/>
        <s v="Amante"/>
        <s v="Trends Transformation (Partial)"/>
        <s v="CPC"/>
        <s v="Value DC"/>
        <s v="POS Migration"/>
        <s v="Trends"/>
        <s v="Smart Net - DC"/>
        <s v="Zivame EBO"/>
        <s v="F&amp;L - Dehire"/>
        <s v="Grocery - Dehire"/>
        <s v="Yousta"/>
        <s v="Yousta Conversion"/>
        <s v="Azorte"/>
        <s v="Trends - Renovation"/>
        <s v="Mini Depo - Aug"/>
        <s v="GAP EBO"/>
        <s v="Trends Footwear"/>
        <s v="Terminal Aug"/>
        <s v="Signature"/>
        <s v="Consumer Pump"/>
        <s v="SCM - Dehire"/>
        <s v="Mall Revamp"/>
        <s v="Performax"/>
        <s v="Fashion Factory"/>
        <s v="Trends Woman"/>
        <s v="PCS"/>
        <s v="Trends 3.0"/>
        <s v="Footwear - Refit"/>
        <s v="FreshPik"/>
        <s v="Trends Man"/>
        <s v="Digital DC"/>
        <s v="Lee Cooper EBO"/>
        <s v="Trends Small Town"/>
        <s v="Go Fresh"/>
        <s v="Ed-A-Mamma EBO"/>
        <s v="Urban Ladder DC"/>
        <s v="Market Place"/>
        <s v="F&amp;L DC"/>
        <s v="WH"/>
        <s v="Trends Small Town 3.0"/>
        <s v="Trends - Refit"/>
        <s v="Smart Bazar - Refit"/>
        <s v="Trends Transformation (Full)"/>
        <s v="Clovia - POS Migration"/>
        <s v="Clovia"/>
        <s v="Blushlace in Smart"/>
        <s v="Azorte Conversion"/>
        <s v="Jio DC"/>
        <s v="Smart Point"/>
        <s v="Grocery - Refit"/>
        <s v="Digital Stores"/>
        <s v="Compact Digital"/>
        <s v="Grocery - Refit (Partial)"/>
        <s v="Digital - Refit"/>
        <s v="Jio Centre"/>
        <s v="Misc - Refit"/>
        <s v="7-Eleven"/>
        <s v="Jewels SAS"/>
        <s v="Centro Footwear (V Retail)"/>
        <s v="Consumer Electronics - Dehire"/>
        <s v="Furniture - Mid Premium Store (UL)"/>
        <s v="Johnplayer EBO"/>
        <s v="Performax SIS"/>
        <s v="Admin Office (Corporate Services)"/>
        <s v="Pharma COCO Store (SP Fix Setup)"/>
        <s v="Grocery Bismi"/>
        <s v="Digital 3K"/>
        <s v="Grocery - SLP Works"/>
        <s v="Misc - Dehire"/>
        <s v="DMS"/>
        <s v="Centro Footwear (V Retail) - Refit"/>
        <s v="Ecko SIS"/>
        <s v="7-Eleven - Dehire"/>
        <s v="Jewels - Refit"/>
        <s v="Urban Ladder SIS"/>
        <s v="Digital Bismi"/>
        <s v="Grocery Refit"/>
        <s v="Trends 4.0"/>
        <s v="Trends "/>
        <s v="Avantra"/>
        <s v="Jio Mart Digital"/>
        <s v="RESQ"/>
        <m u="1"/>
        <s v="Central to Centro" u="1"/>
        <s v="Railway Consumer Depot" u="1"/>
        <s v="MINIDX - Refit" u="1"/>
        <s v="Groceries" u="1"/>
        <s v="Jewels Refit" u="1"/>
        <s v="Trends Transformation" u="1"/>
        <s v="Refit - Light Replacement" u="1"/>
        <s v="Food DC" u="1"/>
        <s v="Ancestry" u="1"/>
        <s v="Centro Footwear (V Retail) - POS Migration" u="1"/>
        <s v="Centro - Refit" u="1"/>
        <s v="Trends WIW 3.0" u="1"/>
        <s v="Jewels - Dehire" u="1"/>
        <s v="EV Battery Swapping" u="1"/>
        <s v="Misc Toilet Works @ SBZ" u="1"/>
        <s v="Jio Point" u="1"/>
        <s v="Small Store/Easyday to Signature Fresh" u="1"/>
        <s v="Avantara Façade Replacement Works" u="1"/>
        <s v="MINIDX Refit" u="1"/>
        <s v="Device DC" u="1"/>
        <s v="Grocery Bismi - Refit" u="1"/>
        <s v="Pharma COCO Store (Additional Work in Operational Store)" u="1"/>
        <s v="Payless" u="1"/>
        <s v="Digital- Refit " u="1"/>
        <s v="CNC to Smart Conversion" u="1"/>
        <s v="Digital Store - Dehire " u="1"/>
        <s v="NDC" u="1"/>
        <s v="Centro NSO" u="1"/>
        <s v="Smart Bazar Refit" u="1"/>
        <s v="Signature Conversion" u="1"/>
        <s v="Ajio" u="1"/>
        <s v="Trends Junior" u="1"/>
        <s v="Centro Footwear (V Retail) - Dehire" u="1"/>
        <s v="Jewels DC" u="1"/>
        <s v="R&amp;D FMCG Lab" u="1"/>
        <s v="Pharma-DC" u="1"/>
        <s v="FBB to Trends" u="1"/>
        <s v="Jamnagar Mall - Strip Mall" u="1"/>
        <s v="Industrial Plant" u="1"/>
        <s v="Digital Bismi - Refit" u="1"/>
        <s v="Beauty (TIRA)" u="1"/>
        <s v="Cover Story - Refit" u="1"/>
        <s v="Cover story" u="1"/>
        <s v="Swadesh" u="1"/>
        <s v="Trends Footwear to Facelift" u="1"/>
        <s v="FC" u="1"/>
        <s v="Zivame in Smart Bazar" u="1"/>
        <s v="Record Room" u="1"/>
        <s v="HoReCa" u="1"/>
        <s v="MINI DX" u="1"/>
        <s v="Jewels SIS" u="1"/>
        <s v="Sambandam Store" u="1"/>
        <s v="Jamnagar Mall - Township" u="1"/>
        <s v="Greenfield" u="1"/>
        <s v="Transport HUB- F&amp;L" u="1"/>
        <s v="Metro" u="1"/>
        <s v="CNC to Metro" u="1"/>
        <s v="Milk basket in Smart Bazar" u="1"/>
        <s v="Trends 3.0-Renovation &amp; Additional Floor" u="1"/>
        <s v="Portico SIS" u="1"/>
        <s v="Smart Hub - DC" u="1"/>
        <s v="Maintenance &amp; Service Location (MSL)" u="1"/>
        <s v="Grocery Office" u="1"/>
        <s v="TDSC" u="1"/>
        <s v="Ancestry SIS" u="1"/>
        <s v="Wholesale Store" u="1"/>
        <s v="Jio Store (SSST)" u="1"/>
        <s v="Jio Mart - Kirana" u="1"/>
        <s v="Grocery - Dark Store" u="1"/>
        <s v="Kalanikethan / VRK Heritage" u="1"/>
        <s v="Milkbasket in SmartNET" u="1"/>
        <s v="Centro Footwear (V Retail) in Smart Bazar" u="1"/>
        <s v="Ecom" u="1"/>
        <s v="Trends 3.0 " u="1"/>
        <s v="Resque ( COCO + COFO+FOFO)" u="1"/>
        <s v="Pharma SKDS - Refit" u="1"/>
        <s v="Centro Footwear (V Retail) - The Shoe Store" u="1"/>
        <s v="Smart Bazar DC" u="1"/>
        <s v="Beauty DC" u="1"/>
        <s v="Office at IBC (TDSC+Office+Cafeteria+Design Studio)" u="1"/>
        <s v="Collection centre" u="1"/>
        <s v="Pharma-Partition Modi. Work (Refit)" u="1"/>
        <s v="My Jio Store" u="1"/>
        <s v="Fashion World" u="1"/>
        <s v="B2B" u="1"/>
        <s v="BWS in Smart Bazar" u="1"/>
        <s v="7 Eleven in Smart Bazar" u="1"/>
        <s v="B2C" u="1"/>
        <s v="Smart Bazar Azorte - Refit" u="1"/>
        <s v="Kalanikethan Conversion" u="1"/>
        <s v="Lift" u="1"/>
        <s v="Lee Cooper SIS" u="1"/>
        <s v="Women's World @ SBZ" u="1"/>
        <s v="Portico EBO" u="1"/>
        <s v="Signature Fresh Plus" u="1"/>
        <s v="Trends in Smart Bazar" u="1"/>
        <s v="Trends Footwear SIS" u="1"/>
        <s v="Blushlace in Smart Bazar" u="1"/>
        <s v="SKDS - Value Format " u="1"/>
        <s v="Netmed" u="1"/>
        <s v="Footwear Refit" u="1"/>
        <s v="GAP SIS" u="1"/>
        <s v="Trends Sarees" u="1"/>
        <s v="Yousta - Refit" u="1"/>
      </sharedItems>
    </cacheField>
    <cacheField name="PM Head" numFmtId="0">
      <sharedItems/>
    </cacheField>
    <cacheField name="PM" numFmtId="0">
      <sharedItems/>
    </cacheField>
    <cacheField name="PM Planner" numFmtId="0">
      <sharedItems/>
    </cacheField>
    <cacheField name="Site Type (Dehire/NSO/Refit)" numFmtId="0">
      <sharedItems containsBlank="1" count="8">
        <s v="NSO"/>
        <s v="SCM"/>
        <s v="Refit"/>
        <s v="Dehire"/>
        <s v="Petro"/>
        <s v="SIS"/>
        <m u="1"/>
        <s v="Renovation" u="1"/>
      </sharedItems>
    </cacheField>
    <cacheField name="Zone" numFmtId="0">
      <sharedItems/>
    </cacheField>
    <cacheField name="ZH" numFmtId="0">
      <sharedItems containsBlank="1" count="9">
        <s v="KC"/>
        <s v="AK"/>
        <s v="BK"/>
        <s v="RT"/>
        <s v="SD"/>
        <s v="SZ FO"/>
        <m u="1"/>
        <s v="JD" u="1"/>
        <s v="AS" u="1"/>
      </sharedItems>
    </cacheField>
    <cacheField name="State" numFmtId="0">
      <sharedItems/>
    </cacheField>
    <cacheField name="Cluster" numFmtId="0">
      <sharedItems containsBlank="1"/>
    </cacheField>
    <cacheField name="EIC" numFmtId="0">
      <sharedItems containsBlank="1"/>
    </cacheField>
    <cacheField name="Site Name" numFmtId="0">
      <sharedItems/>
    </cacheField>
    <cacheField name="City" numFmtId="0">
      <sharedItems containsBlank="1"/>
    </cacheField>
    <cacheField name="Area (Sqft)" numFmtId="3">
      <sharedItems containsBlank="1" containsMixedTypes="1" containsNumber="1" minValue="160" maxValue="325000"/>
    </cacheField>
    <cacheField name="RFC Date" numFmtId="14">
      <sharedItems containsNonDate="0" containsDate="1" containsString="0" containsBlank="1" minDate="2022-04-30T00:00:00" maxDate="2026-06-04T00:00:00"/>
    </cacheField>
    <cacheField name="Actual Start Date" numFmtId="14">
      <sharedItems containsNonDate="0" containsDate="1" containsString="0" containsBlank="1" minDate="2022-04-30T00:00:00" maxDate="2026-06-04T00:00:00"/>
    </cacheField>
    <cacheField name="Standard Duration" numFmtId="0">
      <sharedItems containsString="0" containsBlank="1" containsNumber="1" containsInteger="1" minValue="0" maxValue="90"/>
    </cacheField>
    <cacheField name="Change Note / Site Specific Duration" numFmtId="0">
      <sharedItems containsString="0" containsBlank="1" containsNumber="1" containsInteger="1" minValue="0" maxValue="300"/>
    </cacheField>
    <cacheField name="Planned Finish Date" numFmtId="14">
      <sharedItems containsDate="1" containsBlank="1" containsMixedTypes="1" minDate="1900-01-14T00:00:00" maxDate="2026-08-05T00:00:00"/>
    </cacheField>
    <cacheField name="Forecasted Finish Date" numFmtId="14">
      <sharedItems containsDate="1" containsBlank="1" containsMixedTypes="1" minDate="1900-01-14T00:00:00" maxDate="2026-08-05T00:00:00"/>
    </cacheField>
    <cacheField name="Actual Finish Date" numFmtId="14">
      <sharedItems containsNonDate="0" containsDate="1" containsString="0" containsBlank="1" minDate="2025-11-11T00:00:00" maxDate="2026-06-04T00:00:00"/>
    </cacheField>
    <cacheField name="EPC Status (Current Week)" numFmtId="0">
      <sharedItems containsBlank="1" count="31">
        <s v="EPC Ready"/>
        <s v="Budget Submitted - Approval Awaited"/>
        <s v="Budget Approved - RFC Awaited"/>
        <s v="Dropped"/>
        <s v="WIP"/>
        <s v="SDR Done - ML Pending"/>
        <s v="EPC Ready Previous FY"/>
        <s v="On Hold"/>
        <s v="Pre Budget Dehire Site"/>
        <s v="ML Received - Design WIP"/>
        <s v="Partial WIP"/>
        <s v="ML Received - Business Issue"/>
        <s v="NRFC"/>
        <s v="Pre SDR Site"/>
        <s v="YTS"/>
        <s v="No EPC Work - F&amp;F"/>
        <s v="SDR In Progress"/>
        <m u="1"/>
        <s v="SDR in Process" u="1"/>
        <s v="Hold" u="1"/>
        <s v="YTS - On Hold" u="1"/>
        <s v="ML Pending" u="1"/>
        <s v="EPC Ready " u="1"/>
        <s v="Forecast RFC" u="1"/>
        <s v="WO - In Process" u="1"/>
        <s v="WIP - On Hold" u="1"/>
        <s v="Vendor finalization - In Process" u="1"/>
        <s v="Design In Process" u="1"/>
        <s v="Design in Progress" u="1"/>
        <s v="SDR - In Progress" u="1"/>
        <s v="NOA - In Process" u="1"/>
      </sharedItems>
      <fieldGroup par="56"/>
    </cacheField>
    <cacheField name="% Completion (Current Week)" numFmtId="9">
      <sharedItems containsString="0" containsBlank="1" containsNumber="1" minValue="0" maxValue="1"/>
    </cacheField>
    <cacheField name="Remarks (Current Week)" numFmtId="0">
      <sharedItems containsBlank="1"/>
    </cacheField>
    <cacheField name="HOTO Date" numFmtId="167">
      <sharedItems containsDate="1" containsBlank="1" containsMixedTypes="1" minDate="2024-10-15T00:00:00" maxDate="2026-07-01T00:00:00"/>
    </cacheField>
    <cacheField name="Launch Date" numFmtId="14">
      <sharedItems containsDate="1" containsBlank="1" containsMixedTypes="1" minDate="2026-04-02T00:00:00" maxDate="2026-06-03T00:00:00"/>
    </cacheField>
    <cacheField name="LAUNCHED / YTL" numFmtId="14">
      <sharedItems containsBlank="1"/>
    </cacheField>
    <cacheField name="FY" numFmtId="0">
      <sharedItems containsBlank="1"/>
    </cacheField>
    <cacheField name="AOP / NON AOP" numFmtId="0">
      <sharedItems containsBlank="1"/>
    </cacheField>
    <cacheField name="Planned (Month) Bucket" numFmtId="0">
      <sharedItems/>
    </cacheField>
    <cacheField name="Actual (Month) Bucket" numFmtId="15">
      <sharedItems/>
    </cacheField>
    <cacheField name="Target Date" numFmtId="15">
      <sharedItems containsBlank="1"/>
    </cacheField>
    <cacheField name="Target" numFmtId="14">
      <sharedItems containsNonDate="0" containsString="0" containsBlank="1"/>
    </cacheField>
    <cacheField name="P vs A" numFmtId="14">
      <sharedItems containsNonDate="0" containsString="0" containsBlank="1"/>
    </cacheField>
    <cacheField name="Dehire Target" numFmtId="14">
      <sharedItems containsNonDate="0" containsString="0" containsBlank="1"/>
    </cacheField>
    <cacheField name="Need Push / Sure" numFmtId="14">
      <sharedItems containsNonDate="0" containsString="0" containsBlank="1"/>
    </cacheField>
    <cacheField name="Remarks" numFmtId="14">
      <sharedItems containsNonDate="0" containsString="0" containsBlank="1"/>
    </cacheField>
    <cacheField name="RFP" numFmtId="0">
      <sharedItems containsNonDate="0" containsString="0" containsBlank="1"/>
    </cacheField>
    <cacheField name="Rent Start Date" numFmtId="14">
      <sharedItems containsNonDate="0" containsString="0" containsBlank="1"/>
    </cacheField>
    <cacheField name="Dead Rent Days" numFmtId="0">
      <sharedItems containsNonDate="0" containsString="0" containsBlank="1"/>
    </cacheField>
    <cacheField name="Dead Rent Bucket" numFmtId="0">
      <sharedItems containsNonDate="0" containsBlank="1" count="7">
        <m/>
        <s v="" u="1"/>
        <s v="0 to 5 Days" u="1"/>
        <s v="15 to 25 Days" u="1"/>
        <s v="5 to 15 Days" u="1"/>
        <s v="NA" u="1"/>
        <s v="More than 25 Days" u="1"/>
      </sharedItems>
    </cacheField>
    <cacheField name="Dead Rent Status" numFmtId="14">
      <sharedItems containsNonDate="0" containsBlank="1" count="7">
        <m/>
        <s v="" u="1"/>
        <s v="Within Limit" u="1"/>
        <s v="Exceeding Limit" u="1"/>
        <s v="Exceeding Linmit" u="1"/>
        <s v="Within Limits" u="1"/>
        <s v="NA" u="1"/>
      </sharedItems>
    </cacheField>
    <cacheField name="ML Date" numFmtId="14">
      <sharedItems containsNonDate="0" containsString="0" containsBlank="1"/>
    </cacheField>
    <cacheField name="LOA Date" numFmtId="14">
      <sharedItems containsNonDate="0" containsString="0" containsBlank="1"/>
    </cacheField>
    <cacheField name="EPC Status (Last Week)" numFmtId="0">
      <sharedItems containsNonDate="0" containsString="0" containsBlank="1"/>
    </cacheField>
    <cacheField name="% Completion (Last Week)" numFmtId="0">
      <sharedItems containsNonDate="0" containsString="0" containsBlank="1"/>
    </cacheField>
    <cacheField name="Remarks (Last Week)" numFmtId="0">
      <sharedItems containsNonDate="0" containsString="0" containsBlank="1"/>
    </cacheField>
    <cacheField name="AOP / NON Phase" numFmtId="14">
      <sharedItems containsNonDate="0" containsString="0" containsBlank="1"/>
    </cacheField>
    <cacheField name="Phase Wise Sites" numFmtId="14">
      <sharedItems containsNonDate="0" containsString="0" containsBlank="1"/>
    </cacheField>
    <cacheField name="EPC Status (Current Week)2" numFmtId="0" databaseField="0">
      <fieldGroup par="57" base="28">
        <discretePr count="31">
          <x v="1"/>
          <x v="20"/>
          <x v="20"/>
          <x v="3"/>
          <x v="2"/>
          <x v="5"/>
          <x v="0"/>
          <x v="7"/>
          <x v="22"/>
          <x v="6"/>
          <x v="10"/>
          <x v="4"/>
          <x v="12"/>
          <x v="21"/>
          <x v="8"/>
          <x v="24"/>
          <x v="18"/>
          <x v="11"/>
          <x v="23"/>
          <x v="29"/>
          <x v="13"/>
          <x v="14"/>
          <x v="15"/>
          <x v="16"/>
          <x v="27"/>
          <x v="17"/>
          <x v="25"/>
          <x v="26"/>
          <x v="19"/>
          <x v="9"/>
          <x v="28"/>
        </discretePr>
        <groupItems count="30">
          <s v="EPC Ready Previous FY"/>
          <s v="EPC Ready"/>
          <s v="WIP"/>
          <s v="Dropped"/>
          <s v="ML Received - Business Issue"/>
          <s v="SDR Done - ML Pending"/>
          <s v="ML Received - Design WIP"/>
          <s v="On Hold"/>
          <s v="YTS"/>
          <s v="SDR - In Progress"/>
          <s v="Partial WIP"/>
          <m/>
          <s v="NRFC"/>
          <s v="YTS - On Hold"/>
          <s v="ML Pending"/>
          <s v="EPC Ready "/>
          <s v="Forecast RFC"/>
          <s v="WIP - On Hold"/>
          <s v="SDR in Progress"/>
          <s v="Design in Progress"/>
          <s v="Group1"/>
          <s v="Pre SDR Site"/>
          <s v="Pre Budget Dehire Site"/>
          <s v="SDR in Process"/>
          <s v="No EPC Work - F&amp;F"/>
          <s v="Vendor finalization - In Process"/>
          <s v="Design In Process"/>
          <s v="WO - In Process"/>
          <s v="NOA - In Process"/>
          <s v="Hold"/>
        </groupItems>
      </fieldGroup>
    </cacheField>
    <cacheField name="EPC Status (Current Week)3" numFmtId="0" databaseField="0">
      <fieldGroup base="28">
        <discretePr count="31">
          <x v="1"/>
          <x v="19"/>
          <x v="19"/>
          <x v="3"/>
          <x v="2"/>
          <x v="5"/>
          <x v="0"/>
          <x v="6"/>
          <x v="21"/>
          <x v="19"/>
          <x v="9"/>
          <x v="4"/>
          <x v="11"/>
          <x v="20"/>
          <x v="7"/>
          <x v="23"/>
          <x v="17"/>
          <x v="10"/>
          <x v="22"/>
          <x v="28"/>
          <x v="12"/>
          <x v="13"/>
          <x v="14"/>
          <x v="15"/>
          <x v="26"/>
          <x v="16"/>
          <x v="24"/>
          <x v="25"/>
          <x v="18"/>
          <x v="8"/>
          <x v="27"/>
        </discretePr>
        <groupItems count="29">
          <s v="EPC Ready Previous FY"/>
          <s v="EPC Ready"/>
          <s v="WIP"/>
          <s v="Dropped"/>
          <s v="ML Received - Business Issue"/>
          <s v="SDR Done - ML Pending"/>
          <s v="On Hold"/>
          <s v="YTS"/>
          <s v="SDR - In Progress"/>
          <s v="Partial WIP"/>
          <m/>
          <s v="NRFC"/>
          <s v="YTS - On Hold"/>
          <s v="ML Pending"/>
          <s v="EPC Ready "/>
          <s v="Forecast RFC"/>
          <s v="WIP - On Hold"/>
          <s v="SDR in Progress"/>
          <s v="Design in Progress"/>
          <s v="Group2"/>
          <s v="Pre SDR Site"/>
          <s v="Pre Budget Dehire Site"/>
          <s v="SDR in Process"/>
          <s v="No EPC Work - F&amp;F"/>
          <s v="Vendor finalization - In Process"/>
          <s v="Design In Process"/>
          <s v="WO - In Process"/>
          <s v="NOA - In Process"/>
          <s v="Hold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59">
  <r>
    <s v="GRDSKC14784"/>
    <n v="1"/>
    <s v="DS-MH-00125"/>
    <s v="TBMN"/>
    <s v="QHNQ"/>
    <s v="DARKMQHNQ00"/>
    <x v="0"/>
    <x v="0"/>
    <x v="0"/>
    <s v="Srinivas P"/>
    <s v="Purushottam M"/>
    <s v="Prasad Deshmukh"/>
    <x v="0"/>
    <s v="West"/>
    <x v="0"/>
    <s v="Maharashtra"/>
    <m/>
    <s v="Biplab Hota"/>
    <s v="Yelwande Property, Hinjewadi"/>
    <s v="Pune"/>
    <n v="2782"/>
    <d v="2026-04-29T00:00:00"/>
    <d v="2026-04-30T00:00:00"/>
    <n v="15"/>
    <m/>
    <d v="2026-05-15T00:00:00"/>
    <d v="2026-06-01T00:00:00"/>
    <d v="2026-06-02T00:00:00"/>
    <x v="0"/>
    <n v="1"/>
    <m/>
    <s v="PENDING"/>
    <m/>
    <s v="YTL"/>
    <s v="FY 26-27"/>
    <s v="AOP"/>
    <s v="MAY 26 PLANNED"/>
    <s v="JUNE 26"/>
    <s v=" "/>
    <m/>
    <m/>
    <m/>
    <m/>
    <m/>
    <m/>
    <m/>
    <m/>
    <x v="0"/>
    <x v="0"/>
    <m/>
    <m/>
    <m/>
    <m/>
    <m/>
    <m/>
    <m/>
  </r>
  <r>
    <s v="MBSKAK14858"/>
    <n v="2"/>
    <m/>
    <m/>
    <m/>
    <m/>
    <x v="1"/>
    <x v="1"/>
    <x v="1"/>
    <s v="Srinivas P"/>
    <s v="Santanu Halder"/>
    <s v="Chinmay Desai"/>
    <x v="1"/>
    <s v="South"/>
    <x v="1"/>
    <s v="Karnataka"/>
    <m/>
    <m/>
    <s v="Whitefield Bangalore -Milkbasket  Additional Area - Survey No: 86, 90/3 &amp; 91/3 , Koralur Village, Kasaba Hobli, Hoskote Taluk,Bangalore-560067"/>
    <m/>
    <n v="44420"/>
    <m/>
    <m/>
    <n v="0"/>
    <m/>
    <s v=" "/>
    <m/>
    <m/>
    <x v="1"/>
    <n v="0"/>
    <m/>
    <m/>
    <m/>
    <m/>
    <s v="FY 26-27"/>
    <s v="AOP"/>
    <s v=" "/>
    <s v=" "/>
    <s v="MAY 25"/>
    <m/>
    <m/>
    <m/>
    <m/>
    <m/>
    <m/>
    <m/>
    <m/>
    <x v="0"/>
    <x v="0"/>
    <m/>
    <m/>
    <m/>
    <m/>
    <m/>
    <m/>
    <m/>
  </r>
  <r>
    <s v="SMRTBK14902"/>
    <n v="3"/>
    <m/>
    <m/>
    <m/>
    <m/>
    <x v="2"/>
    <x v="2"/>
    <x v="2"/>
    <s v="Ketan S"/>
    <s v="Shanmuga Rajan"/>
    <s v="Ayush Shetiye"/>
    <x v="0"/>
    <s v="West"/>
    <x v="2"/>
    <s v="Maharashtra"/>
    <m/>
    <m/>
    <s v="Wankhede property, Malkhapur"/>
    <s v="Buldhana"/>
    <m/>
    <m/>
    <m/>
    <n v="35"/>
    <m/>
    <s v=" "/>
    <m/>
    <m/>
    <x v="2"/>
    <n v="0"/>
    <m/>
    <m/>
    <m/>
    <m/>
    <s v="FY 26-27"/>
    <s v="AOP"/>
    <s v=" "/>
    <s v=" "/>
    <s v="JUNE 25"/>
    <m/>
    <m/>
    <m/>
    <m/>
    <m/>
    <m/>
    <m/>
    <m/>
    <x v="0"/>
    <x v="0"/>
    <m/>
    <m/>
    <m/>
    <m/>
    <m/>
    <m/>
    <m/>
  </r>
  <r>
    <s v="CATWRT13832"/>
    <n v="4"/>
    <m/>
    <m/>
    <m/>
    <m/>
    <x v="3"/>
    <x v="3"/>
    <x v="3"/>
    <s v="Srinivas P"/>
    <s v="Gaurav Shinde"/>
    <s v="Ankush Hanwate"/>
    <x v="0"/>
    <s v="North"/>
    <x v="3"/>
    <s v="Punjab"/>
    <m/>
    <m/>
    <s v="VR MALL MOHALI"/>
    <s v="Mohali"/>
    <m/>
    <m/>
    <m/>
    <n v="35"/>
    <m/>
    <s v=" "/>
    <m/>
    <m/>
    <x v="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AMANRT4572"/>
    <n v="5"/>
    <m/>
    <m/>
    <m/>
    <m/>
    <x v="3"/>
    <x v="3"/>
    <x v="4"/>
    <s v="Srinivas P"/>
    <s v="Gaurav Shinde"/>
    <s v="Ankush Hanwate"/>
    <x v="0"/>
    <s v="North"/>
    <x v="3"/>
    <s v="Punjab"/>
    <m/>
    <m/>
    <s v="VR Mall"/>
    <m/>
    <n v="344"/>
    <m/>
    <m/>
    <n v="15"/>
    <m/>
    <s v=" "/>
    <m/>
    <m/>
    <x v="1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SD15194"/>
    <n v="6"/>
    <m/>
    <s v="TPM2"/>
    <s v="Q0NI"/>
    <s v="TFITAQ0NI03"/>
    <x v="3"/>
    <x v="3"/>
    <x v="5"/>
    <s v="Amit C"/>
    <s v="Jitendra Talreja"/>
    <s v="Nitesh Warhade"/>
    <x v="2"/>
    <s v="East"/>
    <x v="4"/>
    <s v="Andhra Pradesh"/>
    <m/>
    <s v="Ramana Babu PMC"/>
    <s v="Vizag Waltair Rd Siripuram"/>
    <s v="Vizag"/>
    <n v="13877"/>
    <d v="2026-02-05T00:00:00"/>
    <d v="2026-02-05T00:00:00"/>
    <n v="0"/>
    <n v="15"/>
    <d v="2026-02-20T00:00:00"/>
    <d v="2026-05-10T00:00:00"/>
    <d v="2026-05-18T00:00:00"/>
    <x v="0"/>
    <n v="1"/>
    <s v="Cycle-1 EPC"/>
    <d v="2026-05-18T00:00:00"/>
    <d v="2026-05-18T00:00:00"/>
    <s v="Launched"/>
    <s v="FY 26-27"/>
    <s v="NON AOP"/>
    <s v="FEBRUARY 26 PLANNED"/>
    <s v="MAY 26"/>
    <s v=" "/>
    <m/>
    <m/>
    <m/>
    <m/>
    <m/>
    <m/>
    <m/>
    <m/>
    <x v="0"/>
    <x v="0"/>
    <m/>
    <m/>
    <m/>
    <m/>
    <m/>
    <m/>
    <m/>
  </r>
  <r>
    <s v="TRTRSD15188"/>
    <n v="7"/>
    <m/>
    <s v="TN49"/>
    <s v="NC50"/>
    <s v="TRNDANC5006"/>
    <x v="3"/>
    <x v="3"/>
    <x v="5"/>
    <s v="Amit C"/>
    <s v="Jitendra Talreja"/>
    <s v="Nitesh Warhade"/>
    <x v="2"/>
    <s v="East"/>
    <x v="4"/>
    <s v="Andhra Pradesh"/>
    <m/>
    <s v="Ramana Babu PMC"/>
    <s v="Vizag Daba Garden"/>
    <s v="Vizag"/>
    <n v="13107"/>
    <d v="2026-02-05T00:00:00"/>
    <d v="2026-02-05T00:00:00"/>
    <n v="0"/>
    <n v="15"/>
    <d v="2026-02-20T00:00:00"/>
    <d v="2026-04-18T00:00:00"/>
    <d v="2026-04-16T00:00:00"/>
    <x v="0"/>
    <n v="1"/>
    <s v="Cycle-1 EPC"/>
    <d v="2026-04-12T00:00:00"/>
    <d v="2026-04-12T00:00:00"/>
    <s v="Launched"/>
    <s v="FY 26-27"/>
    <s v="NON AOP"/>
    <s v="FEBRUARY 26 PLANNED"/>
    <s v="APRIL 26"/>
    <s v=" "/>
    <m/>
    <m/>
    <m/>
    <m/>
    <m/>
    <m/>
    <m/>
    <m/>
    <x v="0"/>
    <x v="0"/>
    <m/>
    <m/>
    <m/>
    <m/>
    <m/>
    <m/>
    <m/>
  </r>
  <r>
    <s v="TRTRSD15142"/>
    <n v="8"/>
    <m/>
    <s v="TQE7"/>
    <s v="Q0XN"/>
    <s v="TFITAQ0XN02"/>
    <x v="3"/>
    <x v="3"/>
    <x v="5"/>
    <s v="Amit C"/>
    <s v="Jitendra Talreja"/>
    <s v="Nitesh Warhade"/>
    <x v="2"/>
    <s v="East"/>
    <x v="4"/>
    <s v="Andhra Pradesh"/>
    <m/>
    <s v="Surya Teja Duddu"/>
    <s v="Vishakhapatnam Madhuravada"/>
    <s v="Visakhapatnam"/>
    <n v="15440"/>
    <d v="2026-01-29T00:00:00"/>
    <d v="2026-01-29T00:00:00"/>
    <n v="0"/>
    <n v="15"/>
    <d v="2026-02-13T00:00:00"/>
    <d v="2026-04-10T00:00:00"/>
    <d v="2026-04-14T00:00:00"/>
    <x v="0"/>
    <n v="1"/>
    <s v="Cycle-1 EPC"/>
    <d v="2026-04-14T00:00:00"/>
    <d v="2026-04-14T00:00:00"/>
    <s v="Launched"/>
    <s v="FY 26-27"/>
    <s v="NON AOP"/>
    <s v="FEBRUARY 26 PLANNED"/>
    <s v="APRIL 26"/>
    <s v=" "/>
    <m/>
    <m/>
    <m/>
    <m/>
    <m/>
    <m/>
    <m/>
    <m/>
    <x v="0"/>
    <x v="0"/>
    <m/>
    <m/>
    <m/>
    <m/>
    <m/>
    <m/>
    <m/>
  </r>
  <r>
    <s v="GRDSKC15268"/>
    <n v="9"/>
    <s v="DS-MH-00126"/>
    <m/>
    <m/>
    <m/>
    <x v="0"/>
    <x v="0"/>
    <x v="0"/>
    <s v="Srinivas P"/>
    <s v="Purushottam M"/>
    <s v="Prasad Deshmukh"/>
    <x v="0"/>
    <s v="West"/>
    <x v="0"/>
    <s v="Maharashtra"/>
    <m/>
    <m/>
    <s v="Vinayak Arcade - Akurdi, Pune"/>
    <s v="Pune"/>
    <m/>
    <m/>
    <m/>
    <n v="15"/>
    <m/>
    <m/>
    <m/>
    <m/>
    <x v="3"/>
    <m/>
    <m/>
    <m/>
    <m/>
    <m/>
    <s v="FY 26-27"/>
    <s v="AOP"/>
    <s v=" "/>
    <s v=" "/>
    <s v="OCTOBER 25"/>
    <m/>
    <m/>
    <m/>
    <m/>
    <m/>
    <m/>
    <m/>
    <m/>
    <x v="0"/>
    <x v="0"/>
    <m/>
    <m/>
    <m/>
    <m/>
    <m/>
    <m/>
    <m/>
  </r>
  <r>
    <s v="GRDSRT14773"/>
    <n v="10"/>
    <s v="DS-DL-00328"/>
    <s v="TBFP"/>
    <s v="QHHX"/>
    <s v="DARKDQHHX00"/>
    <x v="0"/>
    <x v="0"/>
    <x v="0"/>
    <s v="Srinivas P"/>
    <s v="Purushottam M"/>
    <s v="Prasad Deshmukh"/>
    <x v="0"/>
    <s v="North"/>
    <x v="0"/>
    <s v="Delhi &amp; NCR"/>
    <m/>
    <s v="Arun Bhati"/>
    <s v="Vikaspuri"/>
    <s v="Delhi"/>
    <n v="2379"/>
    <d v="2026-02-25T00:00:00"/>
    <d v="2026-03-11T00:00:00"/>
    <n v="15"/>
    <m/>
    <d v="2026-03-26T00:00:00"/>
    <d v="2026-04-06T00:00:00"/>
    <d v="2026-04-07T00:00:00"/>
    <x v="0"/>
    <n v="1"/>
    <m/>
    <s v="PENDING"/>
    <d v="2026-04-30T00:00:00"/>
    <s v="Launched"/>
    <s v="FY 26-27"/>
    <s v="AOP"/>
    <s v="MARCH 26 PLANNED"/>
    <s v="APRIL 26"/>
    <s v=" "/>
    <m/>
    <m/>
    <m/>
    <m/>
    <m/>
    <m/>
    <m/>
    <m/>
    <x v="0"/>
    <x v="0"/>
    <m/>
    <m/>
    <m/>
    <m/>
    <m/>
    <m/>
    <m/>
  </r>
  <r>
    <s v="SCPCAK14857"/>
    <n v="11"/>
    <m/>
    <m/>
    <m/>
    <m/>
    <x v="1"/>
    <x v="1"/>
    <x v="6"/>
    <s v="Srinivas P"/>
    <s v="Santanu Halder"/>
    <s v="Chinmay Desai"/>
    <x v="1"/>
    <s v="East"/>
    <x v="1"/>
    <s v="Andhra Pradesh"/>
    <m/>
    <m/>
    <s v="Vijayawada FFDC - Vijayawada"/>
    <m/>
    <n v="37376"/>
    <m/>
    <m/>
    <n v="0"/>
    <m/>
    <s v=" "/>
    <m/>
    <m/>
    <x v="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VADCKC14912"/>
    <n v="12"/>
    <m/>
    <s v="SAQN"/>
    <s v="QHIL"/>
    <s v="DCDCCQHIL00"/>
    <x v="1"/>
    <x v="1"/>
    <x v="7"/>
    <s v="Srinivas P"/>
    <s v="Purushottam M"/>
    <s v="Prasad Deshmukh"/>
    <x v="1"/>
    <s v="West"/>
    <x v="0"/>
    <s v="Chattisgarh"/>
    <m/>
    <s v="Abhay Shrivastava"/>
    <s v="VFDC - Dumartarai, Raipur"/>
    <s v="Raipur"/>
    <n v="91898"/>
    <d v="2026-02-13T00:00:00"/>
    <d v="2026-02-20T00:00:00"/>
    <n v="60"/>
    <n v="0"/>
    <d v="2026-04-21T00:00:00"/>
    <d v="2026-06-15T00:00:00"/>
    <m/>
    <x v="4"/>
    <n v="0.9"/>
    <m/>
    <m/>
    <m/>
    <m/>
    <s v="FY 26-27"/>
    <s v="AOP"/>
    <s v="APRIL 26 PLANNED"/>
    <s v=" "/>
    <s v=" "/>
    <m/>
    <m/>
    <m/>
    <m/>
    <m/>
    <m/>
    <m/>
    <m/>
    <x v="0"/>
    <x v="0"/>
    <m/>
    <m/>
    <m/>
    <m/>
    <m/>
    <m/>
    <m/>
  </r>
  <r>
    <s v="POSMRT11376"/>
    <n v="13"/>
    <m/>
    <s v="T5ZH"/>
    <s v="QM0O"/>
    <s v="RZIVDQM0O00"/>
    <x v="3"/>
    <x v="3"/>
    <x v="8"/>
    <s v="Srinivas P"/>
    <s v="Gaurav Shinde"/>
    <s v="Ankush Hanwate"/>
    <x v="2"/>
    <s v="North"/>
    <x v="3"/>
    <s v="Delhi &amp; NCR"/>
    <s v="Delhi"/>
    <s v="Prakhar Pratap Singh"/>
    <s v="Vegas Mall "/>
    <s v="Delhi &amp; Ncr"/>
    <n v="520"/>
    <m/>
    <m/>
    <n v="0"/>
    <m/>
    <s v=" "/>
    <m/>
    <m/>
    <x v="1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DSBK232"/>
    <n v="14"/>
    <m/>
    <m/>
    <m/>
    <m/>
    <x v="3"/>
    <x v="3"/>
    <x v="9"/>
    <s v="Srinivas P"/>
    <s v="Gaurav Shinde"/>
    <s v="Ankush Hanwate"/>
    <x v="0"/>
    <s v="West"/>
    <x v="2"/>
    <s v="Gujarat"/>
    <s v="Surat"/>
    <m/>
    <s v="Ved Road,Surat"/>
    <s v="Surat"/>
    <m/>
    <m/>
    <m/>
    <n v="35"/>
    <m/>
    <s v=" "/>
    <m/>
    <m/>
    <x v="5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TRDSBK11231"/>
    <n v="15"/>
    <m/>
    <m/>
    <m/>
    <m/>
    <x v="3"/>
    <x v="3"/>
    <x v="9"/>
    <s v="Srinivas P"/>
    <s v="Gaurav Shinde"/>
    <s v="Ankush Hanwate"/>
    <x v="0"/>
    <s v="West"/>
    <x v="2"/>
    <s v="Maharashtra"/>
    <s v="Marathwada"/>
    <m/>
    <s v="Vazirabad,Nanded"/>
    <s v="Nanded"/>
    <m/>
    <m/>
    <m/>
    <n v="35"/>
    <m/>
    <s v=" "/>
    <m/>
    <m/>
    <x v="5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SCPCAK13877"/>
    <n v="16"/>
    <m/>
    <s v="S0GI"/>
    <s v="Q4KF"/>
    <s v="CPC1VQ4KF00"/>
    <x v="1"/>
    <x v="1"/>
    <x v="6"/>
    <s v="Srinivas P"/>
    <s v="Santanu Halder"/>
    <s v="Chinmay Desai"/>
    <x v="1"/>
    <s v="South"/>
    <x v="1"/>
    <s v="Kerala"/>
    <s v="Ernakulam"/>
    <s v="Dijeesh P D"/>
    <s v="Vazhakulam, Aluva-FFDC additional Scope"/>
    <s v="Ernakulam"/>
    <n v="61093"/>
    <d v="2025-12-30T00:00:00"/>
    <d v="2025-12-30T00:00:00"/>
    <n v="0"/>
    <n v="30"/>
    <d v="2026-01-29T00:00:00"/>
    <d v="2026-02-25T00:00:00"/>
    <d v="2026-02-23T00:00:00"/>
    <x v="6"/>
    <n v="1"/>
    <s v="YTL"/>
    <d v="2026-05-25T00:00:00"/>
    <m/>
    <s v="YTL"/>
    <s v="FY 25-26"/>
    <s v="AOP"/>
    <s v=" "/>
    <s v=" "/>
    <s v=" "/>
    <m/>
    <m/>
    <m/>
    <m/>
    <m/>
    <m/>
    <m/>
    <m/>
    <x v="0"/>
    <x v="0"/>
    <m/>
    <m/>
    <m/>
    <m/>
    <m/>
    <m/>
    <m/>
  </r>
  <r>
    <s v="GRDSRT14738"/>
    <n v="17"/>
    <s v="DS-DL-00209"/>
    <s v="T9U0"/>
    <s v="Q8A0"/>
    <s v="DARKDQ8A000"/>
    <x v="0"/>
    <x v="0"/>
    <x v="0"/>
    <s v="Srinivas P"/>
    <s v="Purushottam M"/>
    <s v="Prasad Deshmukh"/>
    <x v="0"/>
    <s v="North"/>
    <x v="3"/>
    <s v="Delhi &amp; NCR"/>
    <m/>
    <s v="Manoj Gupta"/>
    <s v="Vasant Kunj"/>
    <s v="Delhi NCR"/>
    <m/>
    <m/>
    <m/>
    <n v="15"/>
    <m/>
    <s v=" "/>
    <d v="2025-12-13T00:00:00"/>
    <m/>
    <x v="7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SNDCKC13716"/>
    <n v="18"/>
    <m/>
    <n v="9693"/>
    <s v="NFZ8"/>
    <s v="SMRTGNFZ801"/>
    <x v="1"/>
    <x v="4"/>
    <x v="10"/>
    <s v="Srinivas P"/>
    <s v="Purushottam M"/>
    <s v="Prasad Deshmukh"/>
    <x v="1"/>
    <s v="West"/>
    <x v="0"/>
    <s v="Gujarat"/>
    <m/>
    <s v="Haresh Patil"/>
    <s v="Vantara Jamnagar"/>
    <s v="Jamnagar"/>
    <n v="19087"/>
    <d v="2025-11-15T00:00:00"/>
    <d v="2025-11-18T00:00:00"/>
    <n v="90"/>
    <n v="0"/>
    <d v="2026-02-16T00:00:00"/>
    <d v="2026-04-16T00:00:00"/>
    <d v="2026-04-15T00:00:00"/>
    <x v="0"/>
    <n v="1"/>
    <m/>
    <s v="PENDING"/>
    <m/>
    <s v="YTL"/>
    <s v="FY 26-27"/>
    <s v="NON AOP"/>
    <s v="FEBRUARY 26 PLANNED"/>
    <s v="APRIL 26"/>
    <s v=" "/>
    <m/>
    <m/>
    <m/>
    <m/>
    <m/>
    <m/>
    <m/>
    <m/>
    <x v="0"/>
    <x v="0"/>
    <m/>
    <m/>
    <m/>
    <m/>
    <m/>
    <m/>
    <m/>
  </r>
  <r>
    <s v="POSMRT11378"/>
    <n v="19"/>
    <m/>
    <s v="T5ZG"/>
    <s v="QM0N"/>
    <s v="RZIVDQM0N00"/>
    <x v="3"/>
    <x v="3"/>
    <x v="8"/>
    <s v="Srinivas P"/>
    <s v="Gaurav Shinde"/>
    <s v="Ankush Hanwate"/>
    <x v="2"/>
    <s v="North"/>
    <x v="3"/>
    <s v="Delhi &amp; NCR"/>
    <s v="Delhi"/>
    <s v="Saket Sharma"/>
    <s v="V3S Mall"/>
    <s v="Delhi &amp; Ncr"/>
    <n v="550"/>
    <m/>
    <m/>
    <n v="0"/>
    <m/>
    <s v=" "/>
    <m/>
    <m/>
    <x v="1"/>
    <n v="0"/>
    <m/>
    <d v="2024-10-15T00:00:00"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ZIVART10522"/>
    <n v="20"/>
    <m/>
    <m/>
    <m/>
    <m/>
    <x v="3"/>
    <x v="3"/>
    <x v="11"/>
    <s v="Srinivas P"/>
    <s v="Gaurav Shinde"/>
    <s v="Ankush Hanwate"/>
    <x v="0"/>
    <s v="North"/>
    <x v="3"/>
    <s v="Delhi &amp; NCR"/>
    <s v="Delhi"/>
    <m/>
    <s v="Uttam Nagar, Delhi"/>
    <s v="Delhi"/>
    <n v="767"/>
    <m/>
    <m/>
    <n v="15"/>
    <m/>
    <s v=" "/>
    <m/>
    <m/>
    <x v="2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FLDHKC13245"/>
    <n v="21"/>
    <m/>
    <s v="T9XE"/>
    <s v="QXOE"/>
    <m/>
    <x v="3"/>
    <x v="3"/>
    <x v="12"/>
    <s v="Srinivas P"/>
    <s v="Jitendra Talreja"/>
    <s v="Nitesh Warhade"/>
    <x v="3"/>
    <s v="North"/>
    <x v="0"/>
    <s v="Rajasthan"/>
    <s v="Udaipur"/>
    <m/>
    <s v="Urban Square Mall"/>
    <s v="Udaipur"/>
    <n v="556"/>
    <m/>
    <m/>
    <n v="0"/>
    <n v="25"/>
    <s v=" "/>
    <m/>
    <m/>
    <x v="8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GRDHRT5045"/>
    <n v="22"/>
    <m/>
    <s v="FROI"/>
    <s v="QFBQ"/>
    <s v="DH-SMPT-451-UP-U2FW"/>
    <x v="2"/>
    <x v="2"/>
    <x v="13"/>
    <s v="Ketan S"/>
    <s v="Shanmuga Rajan"/>
    <s v="Ayush Shetiye"/>
    <x v="3"/>
    <s v="North"/>
    <x v="0"/>
    <s v="Uttar Pradesh"/>
    <s v="Kanpur"/>
    <s v="Sanjoy Das"/>
    <s v="UP Kanpur KIDWAI NAGAR"/>
    <s v="Kanpur"/>
    <n v="2300"/>
    <d v="2026-03-09T00:00:00"/>
    <d v="2026-03-09T00:00:00"/>
    <n v="0"/>
    <n v="15"/>
    <d v="2026-03-24T00:00:00"/>
    <d v="2026-04-18T00:00:00"/>
    <d v="2026-04-20T00:00:00"/>
    <x v="0"/>
    <n v="1"/>
    <m/>
    <s v="PENDING"/>
    <d v="2026-04-20T00:00:00"/>
    <s v="Launched"/>
    <s v="FY 26-27"/>
    <s v="NON AOP"/>
    <s v="MARCH 26 PLANNED"/>
    <s v="APRIL 26"/>
    <s v=" "/>
    <m/>
    <m/>
    <m/>
    <m/>
    <m/>
    <m/>
    <m/>
    <m/>
    <x v="0"/>
    <x v="0"/>
    <m/>
    <m/>
    <m/>
    <m/>
    <m/>
    <m/>
    <m/>
  </r>
  <r>
    <s v="YOTHBK14883"/>
    <n v="23"/>
    <m/>
    <s v="TBET"/>
    <s v="QHHB"/>
    <s v="TYOUMQHHB00"/>
    <x v="3"/>
    <x v="5"/>
    <x v="14"/>
    <s v="Srinivas P"/>
    <s v="Jitendra Talreja"/>
    <s v="Nitesh Warhade"/>
    <x v="0"/>
    <s v="West"/>
    <x v="2"/>
    <s v="Maharashtra"/>
    <s v="West Maharashtra"/>
    <s v="Shivkumar Goswami"/>
    <s v="Unit - F1a to F1f at First Floor, Seasons Mall, Pune"/>
    <s v="Pune"/>
    <n v="6070"/>
    <d v="2026-01-19T00:00:00"/>
    <d v="2026-01-27T00:00:00"/>
    <n v="35"/>
    <n v="20"/>
    <d v="2026-03-23T00:00:00"/>
    <d v="2026-03-25T00:00:00"/>
    <d v="2026-03-25T00:00:00"/>
    <x v="6"/>
    <n v="1"/>
    <s v="Exp Launch by 15/Apr"/>
    <d v="2026-05-13T00:00:00"/>
    <d v="2026-05-15T00:00:00"/>
    <s v="Launched"/>
    <s v="FY 25-26"/>
    <s v="AOP"/>
    <s v=" "/>
    <s v=" "/>
    <s v="OCTOBER 25"/>
    <m/>
    <m/>
    <m/>
    <m/>
    <m/>
    <m/>
    <m/>
    <m/>
    <x v="0"/>
    <x v="0"/>
    <m/>
    <m/>
    <m/>
    <m/>
    <m/>
    <m/>
    <m/>
  </r>
  <r>
    <s v="FLDHKC12701"/>
    <n v="24"/>
    <m/>
    <s v="TDP8"/>
    <s v="NL53"/>
    <s v="DH-TEXP-419-PB-TDP8"/>
    <x v="3"/>
    <x v="3"/>
    <x v="12"/>
    <s v="Srinivas P"/>
    <s v="Jitendra Talreja"/>
    <s v="Nitesh Warhade"/>
    <x v="3"/>
    <s v="North"/>
    <x v="0"/>
    <s v="Punjab"/>
    <m/>
    <m/>
    <s v="TST Zirakpur"/>
    <s v="Zirakpur"/>
    <m/>
    <m/>
    <m/>
    <n v="0"/>
    <n v="25"/>
    <s v=" "/>
    <m/>
    <m/>
    <x v="2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FLDHBK13261"/>
    <n v="25"/>
    <m/>
    <s v="TUO3"/>
    <s v="Q2OL"/>
    <m/>
    <x v="3"/>
    <x v="3"/>
    <x v="12"/>
    <s v="Srinivas P"/>
    <s v="Jitendra Talreja"/>
    <s v="Nitesh Warhade"/>
    <x v="3"/>
    <s v="West"/>
    <x v="0"/>
    <s v="Maharashtra"/>
    <s v="West Maharashtra"/>
    <m/>
    <s v="TS Kolhapur Circle, Civil Hospital Rd"/>
    <s v="Kolhapur"/>
    <m/>
    <m/>
    <m/>
    <n v="0"/>
    <n v="25"/>
    <s v=" "/>
    <m/>
    <m/>
    <x v="8"/>
    <n v="0"/>
    <m/>
    <m/>
    <m/>
    <m/>
    <s v="FY 26-27"/>
    <s v="AOP"/>
    <s v=" "/>
    <s v=" "/>
    <s v="JUNE 25"/>
    <m/>
    <m/>
    <m/>
    <m/>
    <m/>
    <m/>
    <m/>
    <m/>
    <x v="0"/>
    <x v="0"/>
    <m/>
    <m/>
    <m/>
    <m/>
    <m/>
    <m/>
    <m/>
  </r>
  <r>
    <s v="TRDSBK10916"/>
    <n v="26"/>
    <m/>
    <m/>
    <m/>
    <m/>
    <x v="3"/>
    <x v="3"/>
    <x v="9"/>
    <s v="Srinivas P"/>
    <s v="Gaurav Shinde"/>
    <s v="Ankush Hanwate"/>
    <x v="0"/>
    <s v="West"/>
    <x v="2"/>
    <s v="Maharashtra"/>
    <s v="Vidarbha"/>
    <m/>
    <s v="TRENDSMHGadchiroliBus Stand &gt; Vision Mall"/>
    <s v="Gadchiroli"/>
    <m/>
    <m/>
    <m/>
    <n v="35"/>
    <m/>
    <s v=" "/>
    <m/>
    <m/>
    <x v="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YOCOBK13313"/>
    <n v="27"/>
    <m/>
    <m/>
    <m/>
    <m/>
    <x v="3"/>
    <x v="3"/>
    <x v="15"/>
    <s v="Srinivas P"/>
    <s v="Jitendra Talreja"/>
    <s v="Nitesh Warhade"/>
    <x v="0"/>
    <s v="West"/>
    <x v="2"/>
    <s v="Chattisgarh"/>
    <s v="Raipur"/>
    <m/>
    <s v="TRENDS TO Yousta - Pandri, Raipur"/>
    <s v="Raipur"/>
    <n v="13815"/>
    <m/>
    <m/>
    <n v="35"/>
    <m/>
    <s v=" "/>
    <m/>
    <m/>
    <x v="1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AZORBK11465"/>
    <n v="28"/>
    <m/>
    <m/>
    <m/>
    <m/>
    <x v="3"/>
    <x v="3"/>
    <x v="16"/>
    <s v="Srinivas P"/>
    <s v="Gaurav Shinde"/>
    <s v="Ankush Hanwate"/>
    <x v="0"/>
    <s v="West"/>
    <x v="2"/>
    <s v="GMU"/>
    <s v="Mumbai"/>
    <m/>
    <s v="Trends to Azorte - Alpha One"/>
    <s v="Mumbai"/>
    <m/>
    <m/>
    <m/>
    <n v="60"/>
    <m/>
    <s v=" "/>
    <m/>
    <m/>
    <x v="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TRD3RT13839"/>
    <n v="29"/>
    <m/>
    <m/>
    <m/>
    <m/>
    <x v="3"/>
    <x v="3"/>
    <x v="17"/>
    <s v="Srinivas P"/>
    <s v="Gaurav Shinde"/>
    <s v="Ankush Hanwate"/>
    <x v="2"/>
    <s v="North"/>
    <x v="3"/>
    <s v="Uttar Pradesh"/>
    <m/>
    <m/>
    <s v="Trends Renovation 2.0 to 3.0 - Z square Mall Kanpur"/>
    <s v="Kanpur"/>
    <m/>
    <m/>
    <m/>
    <n v="0"/>
    <m/>
    <s v=" "/>
    <m/>
    <m/>
    <x v="1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D3RT13840"/>
    <n v="30"/>
    <m/>
    <m/>
    <m/>
    <m/>
    <x v="3"/>
    <x v="3"/>
    <x v="17"/>
    <s v="Srinivas P"/>
    <s v="Gaurav Shinde"/>
    <s v="Ankush Hanwate"/>
    <x v="2"/>
    <s v="North"/>
    <x v="3"/>
    <s v="Uttar Pradesh"/>
    <m/>
    <m/>
    <s v="Trends Renovation 2.0 to 3.0 - SP marg Allahabad "/>
    <s v="Allahabad"/>
    <m/>
    <m/>
    <m/>
    <n v="0"/>
    <m/>
    <s v=" "/>
    <m/>
    <m/>
    <x v="1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D3BK13374"/>
    <n v="31"/>
    <m/>
    <m/>
    <m/>
    <m/>
    <x v="3"/>
    <x v="3"/>
    <x v="17"/>
    <s v="Srinivas P"/>
    <s v="Gaurav Shinde"/>
    <s v="Ankush Hanwate"/>
    <x v="2"/>
    <s v="West"/>
    <x v="2"/>
    <s v="GMU"/>
    <s v="Mumbai"/>
    <m/>
    <s v="Trends Renovation - Viviana Mall thane- Phase 1"/>
    <s v="Thane"/>
    <m/>
    <m/>
    <m/>
    <n v="0"/>
    <m/>
    <s v=" "/>
    <m/>
    <m/>
    <x v="1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D3BK13373"/>
    <n v="32"/>
    <m/>
    <m/>
    <m/>
    <m/>
    <x v="3"/>
    <x v="3"/>
    <x v="17"/>
    <s v="Srinivas P"/>
    <s v="Gaurav Shinde"/>
    <s v="Ankush Hanwate"/>
    <x v="2"/>
    <s v="West"/>
    <x v="2"/>
    <s v="GMU"/>
    <s v="Mumbai"/>
    <m/>
    <s v="Trends Renovation - Seawoods Grand central- Phase 1"/>
    <s v="Navi Mumbai"/>
    <m/>
    <m/>
    <m/>
    <n v="0"/>
    <m/>
    <s v=" "/>
    <m/>
    <m/>
    <x v="1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D3BK13791"/>
    <n v="33"/>
    <m/>
    <m/>
    <m/>
    <m/>
    <x v="3"/>
    <x v="3"/>
    <x v="17"/>
    <s v="Srinivas P"/>
    <s v="Gaurav Shinde"/>
    <s v="Ankush Hanwate"/>
    <x v="2"/>
    <s v="West"/>
    <x v="2"/>
    <s v="GMU"/>
    <s v="Mumbai"/>
    <m/>
    <s v="Trends Renovation - Malad Inorbit Mall- Phase1"/>
    <s v="Malad"/>
    <m/>
    <m/>
    <m/>
    <n v="0"/>
    <m/>
    <s v=" "/>
    <m/>
    <m/>
    <x v="1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D3BK13376"/>
    <n v="34"/>
    <m/>
    <m/>
    <m/>
    <m/>
    <x v="3"/>
    <x v="3"/>
    <x v="17"/>
    <s v="Srinivas P"/>
    <s v="Gaurav Shinde"/>
    <s v="Ankush Hanwate"/>
    <x v="2"/>
    <s v="West"/>
    <x v="2"/>
    <s v="GMU"/>
    <s v="Mumbai"/>
    <m/>
    <s v="Trends Renovation - Malad Infinity Mall- Phase 1"/>
    <s v="Malad"/>
    <m/>
    <m/>
    <m/>
    <n v="0"/>
    <m/>
    <s v=" "/>
    <m/>
    <m/>
    <x v="1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D3BK13375"/>
    <n v="35"/>
    <m/>
    <m/>
    <m/>
    <m/>
    <x v="3"/>
    <x v="3"/>
    <x v="17"/>
    <s v="Srinivas P"/>
    <s v="Gaurav Shinde"/>
    <s v="Ankush Hanwate"/>
    <x v="2"/>
    <s v="West"/>
    <x v="2"/>
    <s v="Maharashtra"/>
    <s v="West Maharashtra"/>
    <m/>
    <s v="Trends Renovation - Amanora Mall Pune- Phase 1"/>
    <s v="Pune"/>
    <m/>
    <m/>
    <m/>
    <n v="0"/>
    <m/>
    <s v=" "/>
    <m/>
    <m/>
    <x v="9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DSBK14959"/>
    <n v="36"/>
    <m/>
    <m/>
    <m/>
    <m/>
    <x v="3"/>
    <x v="5"/>
    <x v="9"/>
    <s v="Srinivas P"/>
    <s v="Gaurav Shinde"/>
    <s v="Ankush Hanwate"/>
    <x v="2"/>
    <s v="West"/>
    <x v="2"/>
    <s v="GMU"/>
    <m/>
    <m/>
    <s v="Trends Growells Kandivali"/>
    <s v="Mumbai"/>
    <n v="5878"/>
    <m/>
    <m/>
    <m/>
    <m/>
    <s v=" "/>
    <m/>
    <m/>
    <x v="2"/>
    <m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TRD3RT13833"/>
    <n v="37"/>
    <m/>
    <m/>
    <m/>
    <m/>
    <x v="3"/>
    <x v="3"/>
    <x v="17"/>
    <s v="Srinivas P"/>
    <s v="Gaurav Shinde"/>
    <s v="Ankush Hanwate"/>
    <x v="2"/>
    <s v="North"/>
    <x v="3"/>
    <s v="Delhi &amp; NCR"/>
    <s v="Delhi"/>
    <m/>
    <s v="Trends 3.0 Renovation - Rajouri Garden"/>
    <s v="Delhi"/>
    <m/>
    <m/>
    <m/>
    <n v="0"/>
    <m/>
    <s v=" "/>
    <m/>
    <m/>
    <x v="1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D3BK13792"/>
    <n v="38"/>
    <m/>
    <m/>
    <m/>
    <m/>
    <x v="3"/>
    <x v="3"/>
    <x v="17"/>
    <s v="Srinivas P"/>
    <s v="Gaurav Shinde"/>
    <s v="Ankush Hanwate"/>
    <x v="2"/>
    <s v="West"/>
    <x v="2"/>
    <s v="Maharashtra"/>
    <s v="North Maharashtra"/>
    <m/>
    <s v="Trends 3.0 Renovation - Nasik CityCentre Mal- Phase 1"/>
    <s v="Nashik"/>
    <m/>
    <m/>
    <m/>
    <n v="0"/>
    <m/>
    <s v=" "/>
    <m/>
    <m/>
    <x v="1"/>
    <n v="0"/>
    <m/>
    <m/>
    <m/>
    <m/>
    <s v="FY 26-27"/>
    <s v="NON AOP"/>
    <s v=" "/>
    <s v=" "/>
    <s v="JUNE 25"/>
    <m/>
    <m/>
    <m/>
    <m/>
    <m/>
    <m/>
    <m/>
    <m/>
    <x v="0"/>
    <x v="0"/>
    <m/>
    <m/>
    <m/>
    <m/>
    <m/>
    <m/>
    <m/>
  </r>
  <r>
    <s v="TRD3BK13793"/>
    <n v="39"/>
    <m/>
    <m/>
    <m/>
    <m/>
    <x v="3"/>
    <x v="3"/>
    <x v="17"/>
    <s v="Srinivas P"/>
    <s v="Gaurav Shinde"/>
    <s v="Ankush Hanwate"/>
    <x v="2"/>
    <s v="West"/>
    <x v="2"/>
    <s v="Maharashtra"/>
    <s v="West Maharashtra"/>
    <m/>
    <s v="Trends 3.0 Renovation - Amanora Mall, Pune"/>
    <s v="Pune"/>
    <m/>
    <m/>
    <m/>
    <n v="0"/>
    <m/>
    <s v=" "/>
    <m/>
    <m/>
    <x v="1"/>
    <n v="0"/>
    <m/>
    <m/>
    <m/>
    <m/>
    <s v="FY 26-27"/>
    <s v="NON AOP"/>
    <s v=" "/>
    <s v=" "/>
    <s v="APRIL 25"/>
    <m/>
    <m/>
    <m/>
    <m/>
    <m/>
    <m/>
    <m/>
    <m/>
    <x v="0"/>
    <x v="0"/>
    <m/>
    <m/>
    <m/>
    <m/>
    <m/>
    <m/>
    <m/>
  </r>
  <r>
    <s v="MIAGKC14820"/>
    <n v="40"/>
    <m/>
    <m/>
    <m/>
    <m/>
    <x v="4"/>
    <x v="6"/>
    <x v="18"/>
    <s v="Anand P"/>
    <s v="Teja Anvesh"/>
    <s v="Dhananjay Raut"/>
    <x v="4"/>
    <s v="North"/>
    <x v="0"/>
    <s v="Uttar Pradesh"/>
    <m/>
    <s v="Atul3 Garg"/>
    <s v="Tilbegumpur- Exhaust Stack to be provided for DG 82.5 KVA"/>
    <s v="Tilbegumpur"/>
    <m/>
    <m/>
    <m/>
    <n v="0"/>
    <m/>
    <s v=" "/>
    <m/>
    <m/>
    <x v="2"/>
    <n v="0"/>
    <s v="Vendor finalization - In Process"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MIAGKC14819"/>
    <n v="41"/>
    <m/>
    <m/>
    <m/>
    <m/>
    <x v="4"/>
    <x v="6"/>
    <x v="18"/>
    <s v="Anand P"/>
    <s v="Teja Anvesh"/>
    <s v="Dhananjay Raut"/>
    <x v="4"/>
    <s v="North"/>
    <x v="0"/>
    <s v="Uttar Pradesh"/>
    <m/>
    <s v="Atul3 Garg"/>
    <s v="Tilbegumpur - Provision of Hazardous waste Shed."/>
    <s v="Tilbegumpur"/>
    <m/>
    <m/>
    <m/>
    <n v="0"/>
    <m/>
    <s v=" "/>
    <m/>
    <m/>
    <x v="2"/>
    <n v="0"/>
    <s v="Vendor finalization - In Process"/>
    <m/>
    <m/>
    <m/>
    <s v="FY 26-27"/>
    <s v="AOP"/>
    <s v=" "/>
    <s v=" "/>
    <s v="APRIL 25"/>
    <m/>
    <m/>
    <m/>
    <m/>
    <m/>
    <m/>
    <m/>
    <m/>
    <x v="0"/>
    <x v="0"/>
    <m/>
    <m/>
    <m/>
    <m/>
    <m/>
    <m/>
    <m/>
  </r>
  <r>
    <s v="MIAGKC14821"/>
    <n v="42"/>
    <m/>
    <m/>
    <m/>
    <m/>
    <x v="4"/>
    <x v="6"/>
    <x v="18"/>
    <s v="Anand P"/>
    <s v="Teja Anvesh"/>
    <s v="Dhananjay Raut"/>
    <x v="4"/>
    <s v="North"/>
    <x v="0"/>
    <s v="Uttar Pradesh"/>
    <m/>
    <s v="Atul3 Garg"/>
    <s v="Tilbegumpur - Louvers on FW Ph shed. Phase I (6 Depot’s)"/>
    <s v="Tilbegumpur"/>
    <m/>
    <m/>
    <m/>
    <n v="0"/>
    <m/>
    <s v=" "/>
    <m/>
    <m/>
    <x v="2"/>
    <n v="0"/>
    <s v="Vendor finalization - In Process"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MIAGKC12175"/>
    <n v="43"/>
    <m/>
    <s v="Not Applicable"/>
    <s v="Not Applicable"/>
    <s v="PETRO-MDUPTI4"/>
    <x v="4"/>
    <x v="6"/>
    <x v="18"/>
    <s v="Anand P"/>
    <s v="Teja Anvesh"/>
    <s v="Dhananjay Raut"/>
    <x v="4"/>
    <s v="North"/>
    <x v="0"/>
    <s v="Uttar Pradesh"/>
    <m/>
    <s v="Neeraj Kumar"/>
    <s v="Tilbegampur-Transformer replacement at (7 Mini Depots ) with statutory approvals"/>
    <s v="Tilbegampur"/>
    <n v="8000"/>
    <d v="2024-11-04T00:00:00"/>
    <d v="2024-11-04T00:00:00"/>
    <n v="0"/>
    <n v="157"/>
    <s v=" "/>
    <d v="2025-04-30T00:00:00"/>
    <m/>
    <x v="10"/>
    <n v="0.87"/>
    <s v="WIP - On Hold"/>
    <m/>
    <m/>
    <m/>
    <s v="FY 26-27"/>
    <s v="AOP"/>
    <s v=" "/>
    <s v=" "/>
    <s v="MAY 25"/>
    <m/>
    <m/>
    <m/>
    <m/>
    <m/>
    <m/>
    <m/>
    <m/>
    <x v="0"/>
    <x v="0"/>
    <m/>
    <m/>
    <m/>
    <m/>
    <m/>
    <m/>
    <m/>
  </r>
  <r>
    <s v="MIAGAK14807"/>
    <n v="44"/>
    <m/>
    <m/>
    <m/>
    <m/>
    <x v="4"/>
    <x v="6"/>
    <x v="18"/>
    <s v="Anand P"/>
    <s v="Teja Anvesh"/>
    <s v="Dhananjay Raut"/>
    <x v="4"/>
    <s v="East"/>
    <x v="1"/>
    <s v="Andhra Pradesh"/>
    <m/>
    <m/>
    <s v="Tada- Exhaust Stack to be provided for DG 82.5 KVA"/>
    <s v="Tada"/>
    <m/>
    <m/>
    <m/>
    <n v="0"/>
    <m/>
    <s v=" "/>
    <m/>
    <m/>
    <x v="2"/>
    <n v="0"/>
    <s v="Vendor finalization - In Process"/>
    <m/>
    <m/>
    <m/>
    <s v="FY 26-27"/>
    <s v="AOP"/>
    <s v=" "/>
    <s v=" "/>
    <s v="MAY 25"/>
    <m/>
    <m/>
    <m/>
    <m/>
    <m/>
    <m/>
    <m/>
    <m/>
    <x v="0"/>
    <x v="0"/>
    <m/>
    <m/>
    <m/>
    <m/>
    <m/>
    <m/>
    <m/>
  </r>
  <r>
    <s v="MIAGAK14806"/>
    <n v="45"/>
    <m/>
    <m/>
    <m/>
    <m/>
    <x v="4"/>
    <x v="6"/>
    <x v="18"/>
    <s v="Anand P"/>
    <s v="Teja Anvesh"/>
    <s v="Dhananjay Raut"/>
    <x v="4"/>
    <s v="East"/>
    <x v="1"/>
    <s v="Andhra Pradesh"/>
    <m/>
    <m/>
    <s v="Tada - Provision of Hazardous waste Shed."/>
    <s v="Tada"/>
    <m/>
    <m/>
    <m/>
    <n v="0"/>
    <m/>
    <s v=" "/>
    <m/>
    <m/>
    <x v="2"/>
    <n v="0"/>
    <s v="Vendor finalization - In Process"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MIAGAK14808"/>
    <n v="46"/>
    <m/>
    <m/>
    <m/>
    <m/>
    <x v="4"/>
    <x v="6"/>
    <x v="18"/>
    <s v="Anand P"/>
    <s v="Teja Anvesh"/>
    <s v="Dhananjay Raut"/>
    <x v="4"/>
    <s v="East"/>
    <x v="1"/>
    <s v="Andhra Pradesh"/>
    <m/>
    <m/>
    <s v="Tada - Louvers on FW Ph shed. Phase I (6 Depot’s)"/>
    <s v="Tada"/>
    <m/>
    <m/>
    <m/>
    <n v="0"/>
    <m/>
    <s v=" "/>
    <m/>
    <m/>
    <x v="2"/>
    <n v="0"/>
    <s v="Vendor finalization - In Process"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ZIVART10565"/>
    <n v="47"/>
    <m/>
    <m/>
    <m/>
    <m/>
    <x v="3"/>
    <x v="3"/>
    <x v="11"/>
    <s v="Srinivas P"/>
    <s v="Gaurav Shinde"/>
    <s v="Ankush Hanwate"/>
    <x v="0"/>
    <s v="North"/>
    <x v="3"/>
    <s v="Punjab"/>
    <m/>
    <m/>
    <s v="Sushma Capitol Zirakpur"/>
    <s v="Zirakpur"/>
    <n v="514"/>
    <m/>
    <m/>
    <n v="15"/>
    <m/>
    <s v=" "/>
    <m/>
    <m/>
    <x v="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GAPERT10689"/>
    <n v="48"/>
    <m/>
    <m/>
    <m/>
    <m/>
    <x v="3"/>
    <x v="3"/>
    <x v="19"/>
    <s v="Srinivas P"/>
    <s v="Gaurav Shinde"/>
    <s v="Ankush Hanwate"/>
    <x v="0"/>
    <s v="North"/>
    <x v="3"/>
    <s v="Punjab"/>
    <m/>
    <m/>
    <s v="Sushma Capital, Peer Muchalla, Zirakpur. PB"/>
    <s v="Zirakpur"/>
    <m/>
    <m/>
    <m/>
    <n v="45"/>
    <m/>
    <s v=" "/>
    <m/>
    <m/>
    <x v="2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FLDHKC10942"/>
    <n v="49"/>
    <m/>
    <m/>
    <m/>
    <m/>
    <x v="3"/>
    <x v="3"/>
    <x v="12"/>
    <s v="Srinivas P"/>
    <s v="Jitendra Talreja"/>
    <s v="Nitesh Warhade"/>
    <x v="3"/>
    <s v="West"/>
    <x v="0"/>
    <s v="GMU"/>
    <s v="Mumbai"/>
    <m/>
    <s v="Sunteck West World,Naigaon"/>
    <s v="Mumbai"/>
    <m/>
    <m/>
    <m/>
    <n v="0"/>
    <n v="25"/>
    <s v=" "/>
    <m/>
    <m/>
    <x v="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SMRTKC14533"/>
    <n v="50"/>
    <m/>
    <m/>
    <m/>
    <m/>
    <x v="2"/>
    <x v="2"/>
    <x v="2"/>
    <s v="Ketan S"/>
    <s v="Shanmuga Rajan"/>
    <s v="Ayush Shetiye"/>
    <x v="0"/>
    <s v="West"/>
    <x v="0"/>
    <s v="Gujarat"/>
    <m/>
    <m/>
    <s v="Strip Mall"/>
    <s v="Jamnagar"/>
    <m/>
    <m/>
    <m/>
    <n v="35"/>
    <m/>
    <s v=" "/>
    <m/>
    <m/>
    <x v="9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SMRTRT14910"/>
    <n v="51"/>
    <m/>
    <m/>
    <m/>
    <m/>
    <x v="2"/>
    <x v="2"/>
    <x v="2"/>
    <s v="Ketan S"/>
    <s v="Shanmuga Rajan"/>
    <s v="Ayush Shetiye"/>
    <x v="0"/>
    <s v="North"/>
    <x v="3"/>
    <s v="Uttar Pradesh"/>
    <m/>
    <m/>
    <s v="Spectrum Metro"/>
    <s v="Noida"/>
    <m/>
    <m/>
    <m/>
    <n v="35"/>
    <m/>
    <s v=" "/>
    <m/>
    <m/>
    <x v="2"/>
    <n v="0"/>
    <m/>
    <m/>
    <m/>
    <m/>
    <s v="FY 26-27"/>
    <s v="AOP"/>
    <s v=" "/>
    <s v=" "/>
    <s v="NOVEMBER 25"/>
    <m/>
    <m/>
    <m/>
    <m/>
    <m/>
    <m/>
    <m/>
    <m/>
    <x v="0"/>
    <x v="0"/>
    <m/>
    <m/>
    <m/>
    <m/>
    <m/>
    <m/>
    <m/>
  </r>
  <r>
    <s v="GRDHKC12634"/>
    <n v="52"/>
    <m/>
    <s v="U11F"/>
    <s v="Q8WS"/>
    <s v="DH-SMPT-451-UP-U11F"/>
    <x v="2"/>
    <x v="2"/>
    <x v="13"/>
    <s v="Ketan S"/>
    <s v="Shanmuga Rajan"/>
    <s v="Ayush Shetiye"/>
    <x v="3"/>
    <s v="North"/>
    <x v="0"/>
    <s v="Uttar Pradesh"/>
    <s v="Lucknow"/>
    <m/>
    <s v="SP UP Lck Janki Ext Bithauli CR "/>
    <s v="Lucknow"/>
    <n v="3073"/>
    <m/>
    <m/>
    <n v="0"/>
    <n v="15"/>
    <s v=" "/>
    <m/>
    <m/>
    <x v="7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GRDHKC14186"/>
    <n v="53"/>
    <m/>
    <s v="U3WI"/>
    <m/>
    <s v="DH-SMPT-451-RJ-U3WI"/>
    <x v="2"/>
    <x v="2"/>
    <x v="13"/>
    <s v="Ketan S"/>
    <s v="Shanmuga Rajan"/>
    <s v="Ayush Shetiye"/>
    <x v="3"/>
    <s v="North"/>
    <x v="0"/>
    <s v="Rajasthan"/>
    <m/>
    <m/>
    <s v="SP RJ Balotra Hotel City Square "/>
    <s v="Barmer"/>
    <n v="8000"/>
    <m/>
    <m/>
    <n v="0"/>
    <m/>
    <s v=" "/>
    <m/>
    <m/>
    <x v="7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GRDHKC14209"/>
    <n v="54"/>
    <m/>
    <s v="U25T"/>
    <m/>
    <s v="DH-SMPT-451-MH-U25T"/>
    <x v="2"/>
    <x v="2"/>
    <x v="13"/>
    <s v="Ketan S"/>
    <s v="Shanmuga Rajan"/>
    <s v="Ayush Shetiye"/>
    <x v="3"/>
    <s v="West"/>
    <x v="0"/>
    <s v="Maharashtra"/>
    <m/>
    <m/>
    <s v="SP Railway Station Main Rd B"/>
    <s v="Bhadravati"/>
    <n v="3202"/>
    <d v="2025-10-15T00:00:00"/>
    <d v="2025-11-04T00:00:00"/>
    <n v="0"/>
    <n v="15"/>
    <s v=" "/>
    <d v="2025-12-04T00:00:00"/>
    <m/>
    <x v="7"/>
    <n v="0.02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GAPEBK11225"/>
    <n v="55"/>
    <m/>
    <m/>
    <m/>
    <m/>
    <x v="3"/>
    <x v="3"/>
    <x v="19"/>
    <s v="Srinivas P"/>
    <s v="Gaurav Shinde"/>
    <s v="Ankush Hanwate"/>
    <x v="0"/>
    <s v="West"/>
    <x v="2"/>
    <s v="Maharashtra"/>
    <s v="West Maharashtra"/>
    <m/>
    <s v="Solitaire World Plaza, Bibwewadi, Pune"/>
    <s v="Pune"/>
    <m/>
    <m/>
    <m/>
    <n v="45"/>
    <m/>
    <s v=" "/>
    <m/>
    <m/>
    <x v="5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SMRTRT10380"/>
    <n v="56"/>
    <m/>
    <m/>
    <m/>
    <m/>
    <x v="2"/>
    <x v="2"/>
    <x v="2"/>
    <s v="Ketan S"/>
    <s v="Shanmuga Rajan"/>
    <s v="Ayush Shetiye"/>
    <x v="0"/>
    <s v="North"/>
    <x v="3"/>
    <s v="Uttar Pradesh"/>
    <m/>
    <m/>
    <s v="Smart Ghana Shopping Mall Elite Chowk"/>
    <s v="Jhansi"/>
    <m/>
    <m/>
    <m/>
    <n v="35"/>
    <m/>
    <s v=" "/>
    <m/>
    <m/>
    <x v="5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SMRTRT10359"/>
    <n v="57"/>
    <m/>
    <m/>
    <m/>
    <m/>
    <x v="2"/>
    <x v="2"/>
    <x v="2"/>
    <s v="Ketan S"/>
    <s v="Shanmuga Rajan"/>
    <s v="Ayush Shetiye"/>
    <x v="0"/>
    <s v="North"/>
    <x v="3"/>
    <s v="Uttar Pradesh"/>
    <m/>
    <m/>
    <s v="Smart GC Tower"/>
    <s v="Bijnor"/>
    <m/>
    <m/>
    <m/>
    <n v="35"/>
    <m/>
    <s v=" "/>
    <m/>
    <m/>
    <x v="11"/>
    <n v="0"/>
    <m/>
    <m/>
    <m/>
    <m/>
    <s v="FY 26-27"/>
    <s v="AOP"/>
    <s v=" "/>
    <s v=" "/>
    <s v="SEPTEMBER 25"/>
    <m/>
    <m/>
    <m/>
    <m/>
    <m/>
    <m/>
    <m/>
    <m/>
    <x v="0"/>
    <x v="0"/>
    <m/>
    <m/>
    <m/>
    <m/>
    <m/>
    <m/>
    <m/>
  </r>
  <r>
    <s v="SMRTRT14899"/>
    <n v="58"/>
    <m/>
    <m/>
    <m/>
    <m/>
    <x v="2"/>
    <x v="2"/>
    <x v="2"/>
    <s v="Ketan S"/>
    <s v="Shanmuga Rajan"/>
    <s v="Ayush Shetiye"/>
    <x v="0"/>
    <s v="North"/>
    <x v="3"/>
    <s v="Delhi &amp; NCR"/>
    <m/>
    <m/>
    <s v="Smart at The Core, Opp Crossing Republic, Ghaziabad"/>
    <s v="Ghaziabad"/>
    <n v="23000"/>
    <m/>
    <m/>
    <n v="35"/>
    <m/>
    <s v=" "/>
    <m/>
    <m/>
    <x v="9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SMRTRT14898"/>
    <n v="59"/>
    <m/>
    <m/>
    <m/>
    <m/>
    <x v="2"/>
    <x v="2"/>
    <x v="2"/>
    <s v="Ketan S"/>
    <s v="Shanmuga Rajan"/>
    <s v="Ayush Shetiye"/>
    <x v="0"/>
    <s v="North"/>
    <x v="3"/>
    <s v="Delhi &amp; NCR"/>
    <m/>
    <m/>
    <s v="Smart at Oxy Street, Koyal Enclave, Loni Road, Ghaziabad"/>
    <s v="Ghaziabad"/>
    <n v="20000"/>
    <m/>
    <m/>
    <n v="35"/>
    <m/>
    <s v=" "/>
    <m/>
    <m/>
    <x v="5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SMRTRT14906"/>
    <n v="60"/>
    <m/>
    <m/>
    <m/>
    <m/>
    <x v="2"/>
    <x v="2"/>
    <x v="2"/>
    <s v="Ketan S"/>
    <s v="Shanmuga Rajan"/>
    <s v="Ayush Shetiye"/>
    <x v="0"/>
    <s v="North"/>
    <x v="3"/>
    <s v="Uttar Pradesh"/>
    <m/>
    <m/>
    <s v="Smart : - Sun Twilight Metro Street, Sector-27, Greater Noida"/>
    <s v="Noida"/>
    <m/>
    <m/>
    <m/>
    <n v="35"/>
    <m/>
    <s v=" "/>
    <m/>
    <m/>
    <x v="2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SMRTRT14897"/>
    <n v="61"/>
    <m/>
    <s v="TBGU"/>
    <s v="QHJC"/>
    <s v="SMRTUQHJC00"/>
    <x v="2"/>
    <x v="2"/>
    <x v="2"/>
    <s v="Ketan S"/>
    <s v="Shanmuga Rajan"/>
    <s v="Ayush Shetiye"/>
    <x v="0"/>
    <s v="North"/>
    <x v="3"/>
    <s v="Uttar Pradesh"/>
    <m/>
    <m/>
    <s v="Smart - Mini Bypass Road, Karmchari Nagar, Bareilly (Semi Constructed)"/>
    <s v="Bareilly"/>
    <n v="21790"/>
    <d v="2026-06-01T00:00:00"/>
    <d v="2026-06-01T00:00:00"/>
    <n v="35"/>
    <m/>
    <d v="2026-07-06T00:00:00"/>
    <d v="2026-07-06T00:00:00"/>
    <m/>
    <x v="4"/>
    <n v="0.08"/>
    <m/>
    <m/>
    <m/>
    <m/>
    <s v="FY 26-27"/>
    <s v="AOP"/>
    <s v="JULY 26 PLANNED"/>
    <s v=" "/>
    <s v=" "/>
    <m/>
    <m/>
    <m/>
    <m/>
    <m/>
    <m/>
    <m/>
    <m/>
    <x v="0"/>
    <x v="0"/>
    <m/>
    <m/>
    <m/>
    <m/>
    <m/>
    <m/>
    <m/>
  </r>
  <r>
    <s v="SMRTBK14904"/>
    <n v="62"/>
    <m/>
    <m/>
    <m/>
    <m/>
    <x v="2"/>
    <x v="2"/>
    <x v="2"/>
    <s v="Ketan S"/>
    <s v="Shanmuga Rajan"/>
    <s v="Ayush Shetiye"/>
    <x v="0"/>
    <s v="West"/>
    <x v="2"/>
    <s v="Chattisgarh"/>
    <m/>
    <m/>
    <s v="Smart - BTS Property option at Kohka, Bhilai (CG)"/>
    <s v="Durg Bhilai"/>
    <m/>
    <m/>
    <m/>
    <n v="35"/>
    <m/>
    <s v=" "/>
    <m/>
    <m/>
    <x v="2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GRDSBK14751"/>
    <n v="63"/>
    <s v="DS-GMU-00097"/>
    <s v="TL6V"/>
    <s v="QZ0J"/>
    <s v="DARKMQZ0J00"/>
    <x v="0"/>
    <x v="0"/>
    <x v="0"/>
    <s v="Srinivas P"/>
    <s v="Purushottam M"/>
    <s v="Prasad Deshmukh"/>
    <x v="0"/>
    <s v="West"/>
    <x v="0"/>
    <s v="GMU"/>
    <m/>
    <s v="Hareshprasad Mishra"/>
    <s v="Siddarth Nagar, Goregoan West"/>
    <s v="Mumbai"/>
    <n v="1860"/>
    <d v="2026-02-11T00:00:00"/>
    <d v="2026-02-17T00:00:00"/>
    <n v="15"/>
    <m/>
    <d v="2026-03-04T00:00:00"/>
    <d v="2026-03-25T00:00:00"/>
    <d v="2026-03-25T00:00:00"/>
    <x v="6"/>
    <n v="1"/>
    <s v="YTL"/>
    <s v="OTHER ISSUES"/>
    <d v="2026-05-16T00:00:00"/>
    <s v="Launched"/>
    <s v="FY 25-26"/>
    <s v="AOP"/>
    <s v=" "/>
    <s v=" "/>
    <s v=" "/>
    <m/>
    <m/>
    <m/>
    <m/>
    <m/>
    <m/>
    <m/>
    <m/>
    <x v="0"/>
    <x v="0"/>
    <m/>
    <m/>
    <m/>
    <m/>
    <m/>
    <m/>
    <m/>
  </r>
  <r>
    <s v="GRDSKC14757"/>
    <n v="64"/>
    <s v="DS-MH-00090"/>
    <m/>
    <s v="QHCJ"/>
    <s v="DARKMQHCJ00"/>
    <x v="0"/>
    <x v="0"/>
    <x v="0"/>
    <s v="Srinivas P"/>
    <s v="Purushottam M"/>
    <s v="Prasad Deshmukh"/>
    <x v="0"/>
    <s v="West"/>
    <x v="0"/>
    <s v="Maharashtra"/>
    <m/>
    <s v="Sushanta Kumar Behera"/>
    <s v="Shridhar Kalash, Besa square, Nagpur"/>
    <s v="Nagpur"/>
    <m/>
    <m/>
    <m/>
    <n v="15"/>
    <m/>
    <s v=" "/>
    <m/>
    <m/>
    <x v="2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GRDSBK14772"/>
    <n v="65"/>
    <s v="DS-MH-00119"/>
    <m/>
    <m/>
    <m/>
    <x v="0"/>
    <x v="0"/>
    <x v="0"/>
    <s v="Srinivas P"/>
    <s v="Purushottam M"/>
    <s v="Prasad Deshmukh"/>
    <x v="0"/>
    <s v="West"/>
    <x v="2"/>
    <s v="Maharashtra"/>
    <m/>
    <m/>
    <s v="Shri Sadguru Siddharudha Adhyatma Samit, Ramnagar"/>
    <s v="Nagpur"/>
    <m/>
    <m/>
    <m/>
    <n v="15"/>
    <m/>
    <s v=" "/>
    <m/>
    <m/>
    <x v="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TRFTRT14957"/>
    <n v="66"/>
    <m/>
    <m/>
    <m/>
    <m/>
    <x v="3"/>
    <x v="5"/>
    <x v="20"/>
    <s v="Srinivas P"/>
    <s v="Gaurav Shinde"/>
    <s v="Ankush Hanwate"/>
    <x v="0"/>
    <s v="North"/>
    <x v="3"/>
    <s v="Punjab"/>
    <m/>
    <m/>
    <s v="Shop No 429L Brand Road Model Town Ludhiana Punjab"/>
    <s v="Ludhiana"/>
    <n v="2263"/>
    <m/>
    <m/>
    <m/>
    <m/>
    <s v=" "/>
    <m/>
    <m/>
    <x v="2"/>
    <m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YOTHBK14879"/>
    <n v="67"/>
    <m/>
    <s v="TBG5 "/>
    <s v="QHJI"/>
    <s v="TYOUMQHJI00"/>
    <x v="3"/>
    <x v="5"/>
    <x v="14"/>
    <s v="Srinivas P"/>
    <s v="Jitendra Talreja"/>
    <s v="Nitesh Warhade"/>
    <x v="0"/>
    <s v="West"/>
    <x v="2"/>
    <s v="Maharashtra"/>
    <s v="West Maharashtra"/>
    <s v="Rahul Atal"/>
    <s v="Shop No 1,2 &amp;3, Aakar Prime -Gangapur Road -Nashik "/>
    <s v="Nashik"/>
    <n v="6166"/>
    <d v="2026-04-10T00:00:00"/>
    <d v="2026-04-13T00:00:00"/>
    <n v="35"/>
    <n v="10"/>
    <d v="2026-05-28T00:00:00"/>
    <d v="2026-06-15T00:00:00"/>
    <m/>
    <x v="4"/>
    <n v="0.75"/>
    <m/>
    <m/>
    <m/>
    <m/>
    <s v="FY 26-27"/>
    <s v="AOP"/>
    <s v="MAY 26 PLANNED"/>
    <s v=" "/>
    <s v="AUGUST 25"/>
    <m/>
    <m/>
    <m/>
    <m/>
    <m/>
    <m/>
    <m/>
    <m/>
    <x v="0"/>
    <x v="0"/>
    <m/>
    <m/>
    <m/>
    <m/>
    <m/>
    <m/>
    <m/>
  </r>
  <r>
    <s v="SMRTBK10365"/>
    <n v="68"/>
    <m/>
    <s v="T7IH"/>
    <s v="QP2K"/>
    <s v="SMRTMQP2K00"/>
    <x v="2"/>
    <x v="2"/>
    <x v="2"/>
    <s v="Ketan S"/>
    <s v="Shanmuga Rajan"/>
    <s v="Ayush Shetiye"/>
    <x v="0"/>
    <s v="West"/>
    <x v="2"/>
    <s v="Maharashtra"/>
    <s v="Marathwada"/>
    <s v="Rohit Patil"/>
    <s v="Shivaji Putala, Vazirabad, Nanded-  "/>
    <s v="Nanded"/>
    <n v="25602"/>
    <d v="2026-01-12T00:00:00"/>
    <d v="2026-01-16T00:00:00"/>
    <n v="35"/>
    <n v="7"/>
    <d v="2026-02-27T00:00:00"/>
    <d v="2026-02-28T00:00:00"/>
    <d v="2026-03-02T00:00:00"/>
    <x v="6"/>
    <n v="1"/>
    <m/>
    <d v="2026-04-28T00:00:00"/>
    <d v="2026-04-30T00:00:00"/>
    <s v="Launched"/>
    <s v="FY 25-26"/>
    <s v="AOP"/>
    <s v=" "/>
    <s v=" "/>
    <s v="SEPTEMBER 25"/>
    <m/>
    <m/>
    <m/>
    <m/>
    <m/>
    <m/>
    <m/>
    <m/>
    <x v="0"/>
    <x v="0"/>
    <m/>
    <m/>
    <m/>
    <m/>
    <m/>
    <m/>
    <m/>
  </r>
  <r>
    <s v="GRDSKC15267"/>
    <n v="69"/>
    <s v="DS-GMU-00178"/>
    <s v="TBI3"/>
    <s v="QHLG"/>
    <s v="DARKMQHLG00"/>
    <x v="0"/>
    <x v="0"/>
    <x v="0"/>
    <s v="Srinivas P"/>
    <s v="Purushottam M"/>
    <s v="Prasad Deshmukh"/>
    <x v="0"/>
    <s v="West"/>
    <x v="0"/>
    <s v="GMU"/>
    <m/>
    <m/>
    <s v="Shiravane, Sector-1, Nerul - Nikhil Hydraulics"/>
    <s v="Mumbai"/>
    <n v="2706"/>
    <d v="2026-03-09T00:00:00"/>
    <d v="2026-03-12T00:00:00"/>
    <n v="15"/>
    <m/>
    <d v="2026-03-27T00:00:00"/>
    <d v="2026-04-05T00:00:00"/>
    <d v="2026-04-07T00:00:00"/>
    <x v="0"/>
    <n v="1"/>
    <m/>
    <s v="PENDING"/>
    <d v="2026-05-15T00:00:00"/>
    <s v="Launched"/>
    <s v="FY 26-27"/>
    <s v="AOP"/>
    <s v="MARCH 26 PLANNED"/>
    <s v="APRIL 26"/>
    <s v=" "/>
    <m/>
    <m/>
    <m/>
    <m/>
    <m/>
    <m/>
    <m/>
    <m/>
    <x v="0"/>
    <x v="0"/>
    <m/>
    <m/>
    <m/>
    <m/>
    <m/>
    <m/>
    <m/>
  </r>
  <r>
    <s v="SMRTBK14535"/>
    <n v="70"/>
    <m/>
    <s v="TBH1"/>
    <s v="QHKJ"/>
    <s v="SMRTMQHKJ00"/>
    <x v="2"/>
    <x v="2"/>
    <x v="2"/>
    <s v="Ketan S"/>
    <s v="Shanmuga Rajan"/>
    <s v="Ayush Shetiye"/>
    <x v="0"/>
    <s v="West"/>
    <x v="2"/>
    <s v="Maharashtra"/>
    <m/>
    <m/>
    <s v="Shinde Complex, Shirur"/>
    <s v="Pune"/>
    <n v="18714"/>
    <d v="2026-05-25T00:00:00"/>
    <d v="2026-05-28T00:00:00"/>
    <n v="35"/>
    <m/>
    <d v="2026-07-02T00:00:00"/>
    <d v="2026-07-02T00:00:00"/>
    <m/>
    <x v="4"/>
    <n v="0.1"/>
    <m/>
    <m/>
    <m/>
    <m/>
    <s v="FY 26-27"/>
    <s v="AOP"/>
    <s v="JULY 26 PLANNED"/>
    <s v=" "/>
    <s v=" "/>
    <m/>
    <m/>
    <m/>
    <m/>
    <m/>
    <m/>
    <m/>
    <m/>
    <x v="0"/>
    <x v="0"/>
    <m/>
    <m/>
    <m/>
    <m/>
    <m/>
    <m/>
    <m/>
  </r>
  <r>
    <s v="TEAGAK14565"/>
    <n v="71"/>
    <m/>
    <m/>
    <m/>
    <m/>
    <x v="4"/>
    <x v="6"/>
    <x v="21"/>
    <s v="Anand P"/>
    <s v="Teja Anvesh"/>
    <s v="Dhananjay Raut"/>
    <x v="4"/>
    <s v="South"/>
    <x v="1"/>
    <s v="Tamil Nadu"/>
    <m/>
    <s v="Vasant A"/>
    <s v="Shifting of ROSOV LCS (24 No’s) at Chennai from Dyke area to area near Tank Farm approach Road along with FLP Distribution Box"/>
    <m/>
    <m/>
    <m/>
    <m/>
    <n v="0"/>
    <m/>
    <s v=" "/>
    <m/>
    <m/>
    <x v="2"/>
    <n v="0"/>
    <s v="Vendor finalization - In Process"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SIGNBK14568"/>
    <n v="72"/>
    <m/>
    <m/>
    <m/>
    <m/>
    <x v="2"/>
    <x v="2"/>
    <x v="22"/>
    <s v="Ketan S"/>
    <s v="Shanmuga Rajan"/>
    <s v="Ayush Shetiye"/>
    <x v="0"/>
    <s v="West"/>
    <x v="2"/>
    <s v="Chattisgarh"/>
    <m/>
    <m/>
    <s v="Shankar Nagar"/>
    <s v="Raipur"/>
    <n v="4027"/>
    <m/>
    <m/>
    <n v="35"/>
    <m/>
    <s v=" "/>
    <m/>
    <m/>
    <x v="3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POSMRT11389"/>
    <n v="73"/>
    <m/>
    <m/>
    <m/>
    <m/>
    <x v="3"/>
    <x v="3"/>
    <x v="8"/>
    <s v="Srinivas P"/>
    <s v="Gaurav Shinde"/>
    <s v="Ankush Hanwate"/>
    <x v="2"/>
    <s v="North"/>
    <x v="3"/>
    <s v="Uttar Pradesh"/>
    <s v="Lucknow"/>
    <m/>
    <s v="Shalimar Lucknow"/>
    <s v="Lucknow"/>
    <n v="236"/>
    <m/>
    <m/>
    <n v="0"/>
    <m/>
    <s v=" "/>
    <m/>
    <m/>
    <x v="1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SMRTBK10388"/>
    <n v="74"/>
    <m/>
    <m/>
    <m/>
    <m/>
    <x v="2"/>
    <x v="2"/>
    <x v="2"/>
    <s v="Ketan S"/>
    <s v="Shanmuga Rajan"/>
    <s v="Ayush Shetiye"/>
    <x v="0"/>
    <s v="West"/>
    <x v="2"/>
    <s v="Maharashtra"/>
    <m/>
    <m/>
    <s v="SFC Annexe "/>
    <m/>
    <m/>
    <m/>
    <m/>
    <n v="35"/>
    <m/>
    <s v=" "/>
    <m/>
    <m/>
    <x v="5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COPUKC13442"/>
    <n v="75"/>
    <m/>
    <m/>
    <m/>
    <m/>
    <x v="4"/>
    <x v="6"/>
    <x v="23"/>
    <s v="Anand P"/>
    <s v="Teja Anvesh"/>
    <s v="Dhananjay Raut"/>
    <x v="4"/>
    <s v="East"/>
    <x v="1"/>
    <s v="West Bengal"/>
    <s v="Kharagpur"/>
    <m/>
    <s v="Setup a petrol pump at RIL (Shyam Sel Group), Kharagpur site"/>
    <s v="Kharagpur"/>
    <m/>
    <m/>
    <m/>
    <n v="0"/>
    <m/>
    <s v=" "/>
    <m/>
    <m/>
    <x v="12"/>
    <n v="0"/>
    <s v="NRFC"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GAPERT11220"/>
    <n v="76"/>
    <m/>
    <m/>
    <m/>
    <m/>
    <x v="3"/>
    <x v="3"/>
    <x v="19"/>
    <s v="Srinivas P"/>
    <s v="Gaurav Shinde"/>
    <s v="Ankush Hanwate"/>
    <x v="0"/>
    <s v="North"/>
    <x v="3"/>
    <s v="Delhi &amp; NCR"/>
    <s v="Delhi - NCR"/>
    <m/>
    <s v="Sector 13 Dwarka"/>
    <s v="Delhi &amp; NCR"/>
    <m/>
    <m/>
    <m/>
    <n v="45"/>
    <m/>
    <s v=" "/>
    <m/>
    <m/>
    <x v="5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TRFTRT10692"/>
    <n v="77"/>
    <m/>
    <m/>
    <m/>
    <m/>
    <x v="3"/>
    <x v="3"/>
    <x v="20"/>
    <s v="Srinivas P"/>
    <s v="Gaurav Shinde"/>
    <s v="Ankush Hanwate"/>
    <x v="0"/>
    <s v="North"/>
    <x v="3"/>
    <s v="Delhi &amp; NCR"/>
    <s v="Delhi"/>
    <m/>
    <s v="Sarojini Market"/>
    <s v="Delhi"/>
    <m/>
    <m/>
    <m/>
    <n v="35"/>
    <m/>
    <s v=" "/>
    <m/>
    <m/>
    <x v="2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GRDSKC14749"/>
    <n v="78"/>
    <s v="DS-DL-00038"/>
    <s v="TM2E"/>
    <s v="QZ4M"/>
    <s v="DARKDQZ4M00"/>
    <x v="0"/>
    <x v="0"/>
    <x v="0"/>
    <s v="Srinivas P"/>
    <s v="Purushottam M"/>
    <s v="Prasad Deshmukh"/>
    <x v="0"/>
    <s v="North"/>
    <x v="0"/>
    <s v="Delhi &amp; NCR"/>
    <m/>
    <s v="Akhilesh Kumar Singh"/>
    <s v="Sarita Vihar"/>
    <s v="Delhi NCR"/>
    <n v="3489"/>
    <d v="2026-01-29T00:00:00"/>
    <d v="2026-02-16T00:00:00"/>
    <n v="15"/>
    <m/>
    <d v="2026-03-03T00:00:00"/>
    <d v="2026-03-28T00:00:00"/>
    <d v="2026-03-31T00:00:00"/>
    <x v="6"/>
    <n v="1"/>
    <s v="YTL"/>
    <d v="2026-04-20T00:00:00"/>
    <d v="2026-04-17T00:00:00"/>
    <s v="Launched"/>
    <s v="FY 25-26"/>
    <s v="AOP"/>
    <s v=" "/>
    <s v=" "/>
    <s v=" "/>
    <m/>
    <m/>
    <m/>
    <m/>
    <m/>
    <m/>
    <m/>
    <m/>
    <x v="0"/>
    <x v="0"/>
    <m/>
    <m/>
    <m/>
    <m/>
    <m/>
    <m/>
    <m/>
  </r>
  <r>
    <s v="GAPERT13418"/>
    <n v="79"/>
    <m/>
    <m/>
    <m/>
    <m/>
    <x v="3"/>
    <x v="3"/>
    <x v="19"/>
    <s v="Srinivas P"/>
    <s v="Gaurav Shinde"/>
    <s v="Ankush Hanwate"/>
    <x v="0"/>
    <s v="North"/>
    <x v="3"/>
    <s v="Rajasthan"/>
    <s v="Jodhpur"/>
    <m/>
    <s v="Sardarpura Road, Jodhpur"/>
    <s v="Jodhpur"/>
    <m/>
    <m/>
    <m/>
    <n v="45"/>
    <m/>
    <s v=" "/>
    <m/>
    <m/>
    <x v="2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SMRTRT14893"/>
    <n v="80"/>
    <m/>
    <s v="TH5A"/>
    <s v="QZGO"/>
    <s v="SMRT9QZGO00"/>
    <x v="2"/>
    <x v="2"/>
    <x v="2"/>
    <s v="Ketan S"/>
    <s v="Shanmuga Rajan"/>
    <s v="Ayush Shetiye"/>
    <x v="0"/>
    <s v="North"/>
    <x v="3"/>
    <s v="Punjab"/>
    <m/>
    <m/>
    <s v="Saran Complex, Abohar ,Punjab"/>
    <s v="Abohar"/>
    <n v="20000"/>
    <d v="2026-04-15T00:00:00"/>
    <d v="2026-04-27T00:00:00"/>
    <n v="35"/>
    <m/>
    <d v="2026-06-01T00:00:00"/>
    <d v="2026-06-25T00:00:00"/>
    <m/>
    <x v="4"/>
    <n v="0.45"/>
    <m/>
    <m/>
    <m/>
    <m/>
    <s v="FY 26-27"/>
    <s v="AOP"/>
    <s v="JUNE 26 PLANNED"/>
    <s v=" "/>
    <s v=" "/>
    <m/>
    <m/>
    <m/>
    <m/>
    <m/>
    <m/>
    <m/>
    <m/>
    <x v="0"/>
    <x v="0"/>
    <m/>
    <m/>
    <m/>
    <m/>
    <m/>
    <m/>
    <m/>
  </r>
  <r>
    <s v="TRFTRT11644"/>
    <n v="81"/>
    <m/>
    <m/>
    <m/>
    <m/>
    <x v="3"/>
    <x v="3"/>
    <x v="20"/>
    <s v="Srinivas P"/>
    <s v="Gaurav Shinde"/>
    <s v="Ankush Hanwate"/>
    <x v="0"/>
    <s v="North"/>
    <x v="3"/>
    <s v="Uttarakhand"/>
    <s v="Dehradun"/>
    <m/>
    <s v="Sanwal Plaza, haldwani-Haldwani"/>
    <s v="Haldwani"/>
    <m/>
    <m/>
    <m/>
    <n v="35"/>
    <m/>
    <s v=" "/>
    <m/>
    <m/>
    <x v="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SCDHAK12650"/>
    <n v="82"/>
    <m/>
    <m/>
    <m/>
    <m/>
    <x v="1"/>
    <x v="4"/>
    <x v="24"/>
    <s v="Srinivas P"/>
    <s v="Santanu Halder"/>
    <s v="Chinmay Desai"/>
    <x v="3"/>
    <s v="East"/>
    <x v="1"/>
    <s v="West Bengal"/>
    <m/>
    <m/>
    <s v="Sankrail DC"/>
    <s v="Sankrail"/>
    <n v="45000"/>
    <m/>
    <m/>
    <n v="0"/>
    <m/>
    <s v=" "/>
    <m/>
    <m/>
    <x v="8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GAPERT11229"/>
    <n v="83"/>
    <m/>
    <m/>
    <m/>
    <m/>
    <x v="3"/>
    <x v="3"/>
    <x v="19"/>
    <s v="Srinivas P"/>
    <s v="Gaurav Shinde"/>
    <s v="Ankush Hanwate"/>
    <x v="0"/>
    <s v="North"/>
    <x v="3"/>
    <s v="Uttar Pradesh"/>
    <s v="Lucknow"/>
    <m/>
    <s v="Saharaganj Mall, Shahnajaf Road, Lucknow"/>
    <s v="Lucknow"/>
    <n v="3146"/>
    <m/>
    <m/>
    <n v="45"/>
    <m/>
    <s v=" "/>
    <m/>
    <m/>
    <x v="5"/>
    <n v="0"/>
    <m/>
    <m/>
    <m/>
    <m/>
    <s v="FY 26-27"/>
    <s v="AOP"/>
    <s v=" "/>
    <s v=" "/>
    <s v="MAY 25"/>
    <m/>
    <m/>
    <m/>
    <m/>
    <m/>
    <m/>
    <m/>
    <m/>
    <x v="0"/>
    <x v="0"/>
    <m/>
    <m/>
    <m/>
    <m/>
    <m/>
    <m/>
    <m/>
  </r>
  <r>
    <s v="MAREKC13731"/>
    <n v="84"/>
    <m/>
    <m/>
    <m/>
    <m/>
    <x v="5"/>
    <x v="7"/>
    <x v="25"/>
    <s v="Srinivas P"/>
    <s v="Purushottam M"/>
    <s v="Prasad Deshmukh"/>
    <x v="1"/>
    <s v="North"/>
    <x v="0"/>
    <s v="Delhi &amp; NCR"/>
    <s v="Delhi"/>
    <m/>
    <s v="RM VIKASPURI"/>
    <s v="Delhi"/>
    <m/>
    <m/>
    <m/>
    <n v="0"/>
    <m/>
    <s v=" "/>
    <m/>
    <m/>
    <x v="5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TEAGKC13803"/>
    <n v="85"/>
    <m/>
    <m/>
    <m/>
    <m/>
    <x v="4"/>
    <x v="6"/>
    <x v="21"/>
    <s v="Anand P"/>
    <s v="Teja Anvesh"/>
    <s v="Dhananjay Raut"/>
    <x v="4"/>
    <s v="North"/>
    <x v="0"/>
    <s v="Delhi &amp; NCR"/>
    <s v="Delhi - NCR"/>
    <s v="Anand Singh"/>
    <s v="Rewari - Implementing Rainwater Harvesting"/>
    <s v="Rewari"/>
    <n v="5500"/>
    <m/>
    <m/>
    <n v="0"/>
    <m/>
    <s v=" "/>
    <m/>
    <m/>
    <x v="1"/>
    <n v="0"/>
    <s v="Budget Submitted - Approval Awaited"/>
    <m/>
    <m/>
    <m/>
    <s v="FY 26-27"/>
    <s v="AOP"/>
    <s v=" "/>
    <s v=" "/>
    <s v="JULY 25"/>
    <m/>
    <m/>
    <m/>
    <m/>
    <m/>
    <m/>
    <m/>
    <m/>
    <x v="0"/>
    <x v="0"/>
    <m/>
    <m/>
    <m/>
    <m/>
    <m/>
    <m/>
    <m/>
  </r>
  <r>
    <s v="TEAGKC13465"/>
    <n v="86"/>
    <m/>
    <s v="Not Applicable"/>
    <s v="Not Applicable"/>
    <s v="Not Applicable"/>
    <x v="4"/>
    <x v="6"/>
    <x v="21"/>
    <s v="Anand P"/>
    <s v="Teja Anvesh"/>
    <s v="Dhananjay Raut"/>
    <x v="4"/>
    <s v="North"/>
    <x v="0"/>
    <s v="Delhi &amp; NCR"/>
    <s v="Delhi - NCR"/>
    <s v="Anand Singh/Ram Kumar Yadav"/>
    <s v="Rewari - Cement Concrete paving under pipeline manifold area at all 5 OTs."/>
    <s v="Rewari"/>
    <n v="26910"/>
    <d v="2026-03-18T00:00:00"/>
    <d v="2026-03-18T00:00:00"/>
    <n v="0"/>
    <n v="90"/>
    <d v="2026-06-16T00:00:00"/>
    <d v="2026-06-16T00:00:00"/>
    <m/>
    <x v="4"/>
    <n v="0.46"/>
    <s v="WIP"/>
    <m/>
    <m/>
    <m/>
    <s v="FY 26-27"/>
    <s v="AOP"/>
    <s v="JUNE 26 PLANNED"/>
    <s v=" "/>
    <s v=" "/>
    <m/>
    <m/>
    <m/>
    <m/>
    <m/>
    <m/>
    <m/>
    <m/>
    <x v="0"/>
    <x v="0"/>
    <m/>
    <m/>
    <m/>
    <m/>
    <m/>
    <m/>
    <m/>
  </r>
  <r>
    <s v="PERFBK10913"/>
    <n v="87"/>
    <m/>
    <m/>
    <m/>
    <m/>
    <x v="3"/>
    <x v="3"/>
    <x v="26"/>
    <s v="Srinivas P"/>
    <s v="Gaurav Shinde"/>
    <s v="Ankush Hanwate"/>
    <x v="0"/>
    <s v="West"/>
    <x v="2"/>
    <s v="Gujarat"/>
    <m/>
    <m/>
    <s v="Reliance Mall, F-10, First Floor, Survey No 44, Moti Khavdi, Jamnagar Gujarat - 361142"/>
    <s v="Jamnagar"/>
    <m/>
    <m/>
    <m/>
    <n v="35"/>
    <m/>
    <s v=" "/>
    <m/>
    <m/>
    <x v="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FFNSBK14887"/>
    <n v="88"/>
    <m/>
    <s v="TBCI"/>
    <s v="QHEV"/>
    <s v="TRFFMQHEV00"/>
    <x v="3"/>
    <x v="3"/>
    <x v="27"/>
    <s v="Srinivas P"/>
    <s v="Gaurav Shinde"/>
    <s v="Ankush Hanwate"/>
    <x v="0"/>
    <s v="West"/>
    <x v="2"/>
    <s v="GMU"/>
    <s v="Mumbai"/>
    <s v="Vaibhav Jadhav"/>
    <s v="Reliance Mall D Victoria Borivali"/>
    <s v="Borivali"/>
    <n v="13078"/>
    <d v="2026-01-16T00:00:00"/>
    <d v="2026-01-19T00:00:00"/>
    <n v="45"/>
    <m/>
    <d v="2026-03-05T00:00:00"/>
    <d v="2026-03-25T00:00:00"/>
    <d v="2026-03-24T00:00:00"/>
    <x v="6"/>
    <n v="1"/>
    <m/>
    <d v="2026-04-01T00:00:00"/>
    <d v="2026-04-15T00:00:00"/>
    <s v="Launched"/>
    <s v="FY 25-26"/>
    <s v="AOP"/>
    <s v=" "/>
    <s v=" "/>
    <s v=" "/>
    <m/>
    <m/>
    <m/>
    <m/>
    <m/>
    <m/>
    <m/>
    <m/>
    <x v="0"/>
    <x v="0"/>
    <m/>
    <m/>
    <m/>
    <m/>
    <m/>
    <m/>
    <m/>
  </r>
  <r>
    <s v="VADCAK14852"/>
    <n v="89"/>
    <m/>
    <m/>
    <m/>
    <m/>
    <x v="1"/>
    <x v="1"/>
    <x v="7"/>
    <s v="Srinivas P"/>
    <s v="Santanu Halder"/>
    <s v="Chinmay Desai"/>
    <x v="1"/>
    <s v="East"/>
    <x v="1"/>
    <s v="Jharkhand"/>
    <m/>
    <m/>
    <s v="Ranchi VFDC - SITE AT TAIMARA, RANCHI, JARIA_x000a_"/>
    <m/>
    <n v="155119"/>
    <m/>
    <m/>
    <n v="0"/>
    <m/>
    <s v=" "/>
    <m/>
    <m/>
    <x v="1"/>
    <n v="0"/>
    <m/>
    <m/>
    <m/>
    <m/>
    <s v="FY 26-27"/>
    <s v="AOP"/>
    <s v=" "/>
    <s v=" "/>
    <s v="SEPTEMBER 25"/>
    <m/>
    <m/>
    <m/>
    <m/>
    <m/>
    <m/>
    <m/>
    <m/>
    <x v="0"/>
    <x v="0"/>
    <m/>
    <m/>
    <m/>
    <m/>
    <m/>
    <m/>
    <m/>
  </r>
  <r>
    <s v="GRDSRT14745"/>
    <n v="90"/>
    <s v="DS-DL-00314"/>
    <s v="TBEE"/>
    <s v="QHGS"/>
    <s v="DARKDQHGS00"/>
    <x v="0"/>
    <x v="0"/>
    <x v="0"/>
    <s v="Srinivas P"/>
    <s v="Purushottam M"/>
    <s v="Prasad Deshmukh"/>
    <x v="0"/>
    <s v="North"/>
    <x v="0"/>
    <s v="Delhi &amp; NCR"/>
    <m/>
    <s v="Arun Bhati"/>
    <s v="Rampura Road"/>
    <s v="Delhi"/>
    <n v="1737"/>
    <d v="2026-01-27T00:00:00"/>
    <d v="2026-01-29T00:00:00"/>
    <n v="15"/>
    <m/>
    <d v="2026-02-13T00:00:00"/>
    <d v="2026-03-07T00:00:00"/>
    <d v="2026-03-11T00:00:00"/>
    <x v="6"/>
    <n v="1"/>
    <m/>
    <d v="2026-03-31T00:00:00"/>
    <d v="2026-04-02T00:00:00"/>
    <s v="Launched"/>
    <s v="FY 25-26"/>
    <s v="AOP"/>
    <s v=" "/>
    <s v=" "/>
    <s v=" "/>
    <m/>
    <m/>
    <m/>
    <m/>
    <m/>
    <m/>
    <m/>
    <m/>
    <x v="0"/>
    <x v="0"/>
    <m/>
    <m/>
    <m/>
    <m/>
    <m/>
    <m/>
    <m/>
  </r>
  <r>
    <s v="FLDCKC14916"/>
    <n v="91"/>
    <m/>
    <s v="SL3L"/>
    <s v="Q3K3"/>
    <s v="CPC19Q3K302"/>
    <x v="1"/>
    <x v="1"/>
    <x v="6"/>
    <s v="Srinivas P"/>
    <s v="Purushottam M"/>
    <s v="Prasad Deshmukh"/>
    <x v="1"/>
    <s v="North"/>
    <x v="0"/>
    <s v="Uttar Pradesh"/>
    <m/>
    <s v="Surender Kumar Dhaka"/>
    <s v="Rajpura - Cold Room"/>
    <s v="Rajpura"/>
    <n v="184397"/>
    <d v="2026-01-23T00:00:00"/>
    <d v="2026-03-31T00:00:00"/>
    <n v="45"/>
    <m/>
    <d v="2026-05-15T00:00:00"/>
    <d v="2026-06-10T00:00:00"/>
    <m/>
    <x v="4"/>
    <n v="0.8"/>
    <m/>
    <m/>
    <m/>
    <m/>
    <s v="FY 26-27"/>
    <s v="AOP"/>
    <s v="MAY 26 PLANNED"/>
    <s v=" "/>
    <s v=" "/>
    <m/>
    <m/>
    <m/>
    <m/>
    <m/>
    <m/>
    <m/>
    <m/>
    <x v="0"/>
    <x v="0"/>
    <m/>
    <m/>
    <m/>
    <m/>
    <m/>
    <m/>
    <m/>
  </r>
  <r>
    <s v="POSMRT11371"/>
    <n v="92"/>
    <m/>
    <s v="T5TY"/>
    <s v="QL5E"/>
    <s v="RZIVDQL5E00"/>
    <x v="3"/>
    <x v="3"/>
    <x v="8"/>
    <s v="Srinivas P"/>
    <s v="Gaurav Shinde"/>
    <s v="Ankush Hanwate"/>
    <x v="2"/>
    <s v="North"/>
    <x v="3"/>
    <s v="Delhi &amp; NCR"/>
    <s v="Delhi"/>
    <s v="Prakhar Pratap Singh"/>
    <s v="Rajouri Garden"/>
    <s v="Delhi &amp; Ncr"/>
    <n v="769"/>
    <m/>
    <m/>
    <n v="0"/>
    <m/>
    <s v=" "/>
    <m/>
    <m/>
    <x v="1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FLDHKC13154"/>
    <n v="93"/>
    <s v="GJ-SM-RAJ-105"/>
    <s v="TPH8"/>
    <s v="Q0LI"/>
    <m/>
    <x v="3"/>
    <x v="3"/>
    <x v="12"/>
    <s v="Srinivas P"/>
    <s v="Jitendra Talreja"/>
    <s v="Nitesh Warhade"/>
    <x v="3"/>
    <s v="West"/>
    <x v="0"/>
    <s v="Gujarat"/>
    <s v="Rajkot"/>
    <m/>
    <s v="Rajkot Vandana Heritage Gondal Road"/>
    <s v="Rajkot"/>
    <n v="13406"/>
    <m/>
    <m/>
    <n v="0"/>
    <n v="25"/>
    <s v=" "/>
    <m/>
    <m/>
    <x v="8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TRWNBK11215"/>
    <n v="94"/>
    <m/>
    <m/>
    <m/>
    <m/>
    <x v="3"/>
    <x v="3"/>
    <x v="28"/>
    <s v="Srinivas P"/>
    <s v="Gaurav Shinde"/>
    <s v="Ankush Hanwate"/>
    <x v="0"/>
    <s v="West"/>
    <x v="2"/>
    <s v="Maharashtra"/>
    <s v="West Maharashtra"/>
    <m/>
    <s v="Rajarampuri Kolhapur Sykes Extension"/>
    <s v="Kolhapur"/>
    <m/>
    <m/>
    <m/>
    <n v="35"/>
    <m/>
    <s v=" "/>
    <m/>
    <m/>
    <x v="5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VADCAK15252"/>
    <n v="95"/>
    <m/>
    <m/>
    <m/>
    <m/>
    <x v="1"/>
    <x v="1"/>
    <x v="7"/>
    <s v="Srinivas P"/>
    <s v="Santanu Halder"/>
    <s v="Chinmay Desai"/>
    <x v="1"/>
    <s v="South"/>
    <x v="1"/>
    <s v="Karnataka"/>
    <m/>
    <m/>
    <s v="Rajamundry DC"/>
    <m/>
    <n v="30000"/>
    <m/>
    <m/>
    <n v="0"/>
    <m/>
    <m/>
    <m/>
    <m/>
    <x v="5"/>
    <m/>
    <m/>
    <m/>
    <m/>
    <m/>
    <s v="FY 26-27"/>
    <s v="AOP"/>
    <s v=" "/>
    <s v=" "/>
    <s v="JUNE 25"/>
    <m/>
    <m/>
    <m/>
    <m/>
    <m/>
    <m/>
    <m/>
    <m/>
    <x v="0"/>
    <x v="0"/>
    <m/>
    <m/>
    <m/>
    <m/>
    <m/>
    <m/>
    <m/>
  </r>
  <r>
    <s v="SPCSKC13721"/>
    <n v="96"/>
    <m/>
    <m/>
    <m/>
    <m/>
    <x v="1"/>
    <x v="4"/>
    <x v="29"/>
    <s v="Srinivas P"/>
    <s v="Purushottam M"/>
    <s v="Prasad Deshmukh"/>
    <x v="1"/>
    <s v="North"/>
    <x v="0"/>
    <s v="Haryana"/>
    <m/>
    <m/>
    <s v="Rai"/>
    <s v="Rai"/>
    <m/>
    <m/>
    <m/>
    <n v="0"/>
    <m/>
    <s v=" "/>
    <m/>
    <m/>
    <x v="5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POSMBK11388"/>
    <n v="97"/>
    <m/>
    <m/>
    <m/>
    <m/>
    <x v="3"/>
    <x v="3"/>
    <x v="8"/>
    <s v="Srinivas P"/>
    <s v="Gaurav Shinde"/>
    <s v="Ankush Hanwate"/>
    <x v="2"/>
    <s v="West"/>
    <x v="2"/>
    <s v="GMU"/>
    <s v="Mumbai"/>
    <m/>
    <s v="R Mall Thane"/>
    <s v="Thane"/>
    <n v="583"/>
    <m/>
    <m/>
    <n v="0"/>
    <m/>
    <s v=" "/>
    <m/>
    <m/>
    <x v="1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POSMBK11381"/>
    <n v="98"/>
    <m/>
    <m/>
    <m/>
    <m/>
    <x v="3"/>
    <x v="3"/>
    <x v="8"/>
    <s v="Srinivas P"/>
    <s v="Gaurav Shinde"/>
    <s v="Ankush Hanwate"/>
    <x v="2"/>
    <s v="West"/>
    <x v="2"/>
    <s v="GMU"/>
    <s v="Mumbai"/>
    <m/>
    <s v="R City Mall"/>
    <s v="Mumbai"/>
    <n v="577"/>
    <m/>
    <m/>
    <n v="0"/>
    <m/>
    <s v=" "/>
    <m/>
    <m/>
    <x v="1"/>
    <n v="0"/>
    <m/>
    <m/>
    <m/>
    <m/>
    <s v="FY 26-27"/>
    <s v="NON AOP"/>
    <s v=" "/>
    <s v=" "/>
    <s v="SEPTEMBER 25"/>
    <m/>
    <m/>
    <m/>
    <m/>
    <m/>
    <m/>
    <m/>
    <m/>
    <x v="0"/>
    <x v="0"/>
    <m/>
    <m/>
    <m/>
    <m/>
    <m/>
    <m/>
    <m/>
  </r>
  <r>
    <s v="TRFTRT11645"/>
    <n v="99"/>
    <m/>
    <m/>
    <m/>
    <m/>
    <x v="3"/>
    <x v="3"/>
    <x v="20"/>
    <s v="Srinivas P"/>
    <s v="Gaurav Shinde"/>
    <s v="Ankush Hanwate"/>
    <x v="0"/>
    <s v="North"/>
    <x v="3"/>
    <s v="Rajasthan"/>
    <s v="Jaipur"/>
    <m/>
    <s v="Queens Road, Jaipur-jaipur"/>
    <s v="Jaipur"/>
    <m/>
    <m/>
    <m/>
    <n v="35"/>
    <m/>
    <s v=" "/>
    <m/>
    <m/>
    <x v="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TRTRBK15151"/>
    <n v="100"/>
    <m/>
    <s v="T9LI"/>
    <s v="QXCN"/>
    <s v="TFITMQXCN02"/>
    <x v="3"/>
    <x v="3"/>
    <x v="5"/>
    <s v="Srinivas P"/>
    <s v="Purushottam M"/>
    <s v="Raj Shende"/>
    <x v="2"/>
    <s v="West"/>
    <x v="2"/>
    <s v="Maharashtra"/>
    <m/>
    <m/>
    <s v="Pune Mall Of Millenia Wakad"/>
    <s v="Pune"/>
    <n v="12422"/>
    <d v="2026-02-24T00:00:00"/>
    <d v="2026-02-24T00:00:00"/>
    <n v="0"/>
    <n v="15"/>
    <d v="2026-03-11T00:00:00"/>
    <d v="2026-04-05T00:00:00"/>
    <d v="2026-02-24T00:00:00"/>
    <x v="0"/>
    <n v="1"/>
    <s v="Cycle-2 EPC"/>
    <d v="2026-04-04T00:00:00"/>
    <d v="2026-04-04T00:00:00"/>
    <s v="Launched"/>
    <s v="FY 26-27"/>
    <s v="NON AOP"/>
    <s v="MARCH 26 PLANNED"/>
    <s v="FEBRUARY 26"/>
    <s v="JULY 25"/>
    <m/>
    <m/>
    <m/>
    <m/>
    <m/>
    <m/>
    <m/>
    <m/>
    <x v="0"/>
    <x v="0"/>
    <m/>
    <m/>
    <m/>
    <m/>
    <m/>
    <m/>
    <m/>
  </r>
  <r>
    <s v="FLDHKC12741"/>
    <n v="101"/>
    <m/>
    <m/>
    <m/>
    <m/>
    <x v="3"/>
    <x v="3"/>
    <x v="12"/>
    <s v="Srinivas P"/>
    <s v="Jitendra Talreja"/>
    <s v="Nitesh Warhade"/>
    <x v="3"/>
    <s v="West"/>
    <x v="0"/>
    <s v="Maharashtra"/>
    <s v="West Maharashtra"/>
    <m/>
    <s v="Pune ascent Mall"/>
    <s v="Pune"/>
    <m/>
    <m/>
    <m/>
    <n v="0"/>
    <n v="25"/>
    <s v=" "/>
    <m/>
    <m/>
    <x v="7"/>
    <n v="0"/>
    <m/>
    <m/>
    <m/>
    <m/>
    <s v="FY 26-27"/>
    <s v="AOP"/>
    <s v=" "/>
    <s v=" "/>
    <s v="OCTOBER 25"/>
    <m/>
    <m/>
    <m/>
    <m/>
    <m/>
    <m/>
    <m/>
    <m/>
    <x v="0"/>
    <x v="0"/>
    <m/>
    <m/>
    <m/>
    <m/>
    <m/>
    <m/>
    <m/>
  </r>
  <r>
    <s v="SPCSAK11396"/>
    <n v="102"/>
    <m/>
    <m/>
    <m/>
    <m/>
    <x v="1"/>
    <x v="4"/>
    <x v="29"/>
    <s v="Srinivas P"/>
    <s v="Santanu Halder"/>
    <s v="Chinmay Desai"/>
    <x v="1"/>
    <s v="East"/>
    <x v="1"/>
    <s v="Telangana"/>
    <s v="Hyderabad"/>
    <m/>
    <s v="Pudur PCS- Additional Work"/>
    <s v="Hyderabad"/>
    <n v="83076"/>
    <m/>
    <m/>
    <n v="0"/>
    <m/>
    <s v=" "/>
    <m/>
    <m/>
    <x v="1"/>
    <n v="0"/>
    <m/>
    <m/>
    <m/>
    <m/>
    <s v="FY 26-27"/>
    <s v="AOP"/>
    <s v=" "/>
    <s v=" "/>
    <s v="DECEMBER 25"/>
    <m/>
    <m/>
    <m/>
    <m/>
    <m/>
    <m/>
    <m/>
    <m/>
    <x v="0"/>
    <x v="0"/>
    <m/>
    <m/>
    <m/>
    <m/>
    <m/>
    <m/>
    <m/>
  </r>
  <r>
    <s v="YOTHRT13534"/>
    <n v="103"/>
    <m/>
    <s v="TK1R"/>
    <s v="QY0Q"/>
    <s v="TYOUUQY0Q00"/>
    <x v="3"/>
    <x v="3"/>
    <x v="14"/>
    <s v="Srinivas P"/>
    <s v="Jitendra Talreja"/>
    <s v="Nitesh Warhade"/>
    <x v="0"/>
    <s v="North"/>
    <x v="3"/>
    <s v="Uttar Pradesh"/>
    <s v="Lucknow"/>
    <s v="PMC Karan Vashith"/>
    <s v="Prominent mall, Lucknow"/>
    <s v="Lucknow"/>
    <n v="9273"/>
    <d v="2026-04-14T00:00:00"/>
    <d v="2026-04-17T00:00:00"/>
    <n v="35"/>
    <m/>
    <d v="2026-05-22T00:00:00"/>
    <d v="2026-06-05T00:00:00"/>
    <d v="2026-06-01T00:00:00"/>
    <x v="0"/>
    <n v="1"/>
    <m/>
    <s v="PENDING"/>
    <m/>
    <s v="YTL"/>
    <s v="FY 26-27"/>
    <s v="AOP"/>
    <s v="MAY 26 PLANNED"/>
    <s v="JUNE 26"/>
    <s v=" "/>
    <m/>
    <m/>
    <m/>
    <m/>
    <m/>
    <m/>
    <m/>
    <m/>
    <x v="0"/>
    <x v="0"/>
    <m/>
    <m/>
    <m/>
    <m/>
    <m/>
    <m/>
    <m/>
  </r>
  <r>
    <s v="FFNSBK11214"/>
    <n v="104"/>
    <m/>
    <m/>
    <m/>
    <m/>
    <x v="3"/>
    <x v="3"/>
    <x v="27"/>
    <s v="Srinivas P"/>
    <s v="Gaurav Shinde"/>
    <s v="Ankush Hanwate"/>
    <x v="0"/>
    <s v="West"/>
    <x v="2"/>
    <s v="Maharashtra"/>
    <s v="West Maharashtra"/>
    <m/>
    <s v="Premier Plaza Mall, Chinchwad Pune"/>
    <s v="Pune"/>
    <m/>
    <m/>
    <m/>
    <n v="45"/>
    <m/>
    <s v=" "/>
    <m/>
    <m/>
    <x v="5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TRDSBK13422"/>
    <n v="105"/>
    <m/>
    <m/>
    <m/>
    <m/>
    <x v="3"/>
    <x v="3"/>
    <x v="9"/>
    <s v="Srinivas P"/>
    <s v="Gaurav Shinde"/>
    <s v="Ankush Hanwate"/>
    <x v="0"/>
    <s v="West"/>
    <x v="2"/>
    <s v="Gujarat"/>
    <s v="Surat"/>
    <m/>
    <s v="Prasang Party Plot, Opp. Mac Donald,_x000a_Sama savli Road, Vadodara"/>
    <s v="Surat"/>
    <m/>
    <m/>
    <m/>
    <n v="35"/>
    <m/>
    <s v=" "/>
    <m/>
    <m/>
    <x v="2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GRDSBK14753"/>
    <n v="106"/>
    <s v="DS-GMU-00082"/>
    <m/>
    <m/>
    <m/>
    <x v="0"/>
    <x v="0"/>
    <x v="0"/>
    <s v="Srinivas P"/>
    <s v="Purushottam M"/>
    <s v="Prasad Deshmukh"/>
    <x v="0"/>
    <s v="West"/>
    <x v="2"/>
    <s v="GMU"/>
    <m/>
    <s v="Sunil Grandhe"/>
    <s v="Prarthane Ville Parle"/>
    <s v="Mumbai"/>
    <m/>
    <m/>
    <m/>
    <n v="15"/>
    <m/>
    <s v=" "/>
    <m/>
    <m/>
    <x v="3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MIAGAK14803"/>
    <n v="107"/>
    <m/>
    <m/>
    <m/>
    <m/>
    <x v="4"/>
    <x v="6"/>
    <x v="18"/>
    <s v="Anand P"/>
    <s v="Teja Anvesh"/>
    <s v="Dhananjay Raut"/>
    <x v="4"/>
    <s v="South"/>
    <x v="1"/>
    <s v="Tamil Nadu"/>
    <m/>
    <m/>
    <s v="Pollachi - Provision of Hazardous waste Shed."/>
    <s v="Pollachi"/>
    <m/>
    <m/>
    <m/>
    <n v="0"/>
    <m/>
    <s v=" "/>
    <m/>
    <m/>
    <x v="2"/>
    <n v="0"/>
    <s v="Vendor finalization - In Process"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MIAGAK14804"/>
    <n v="108"/>
    <m/>
    <m/>
    <m/>
    <m/>
    <x v="4"/>
    <x v="6"/>
    <x v="18"/>
    <s v="Anand P"/>
    <s v="Teja Anvesh"/>
    <s v="Dhananjay Raut"/>
    <x v="4"/>
    <s v="South"/>
    <x v="1"/>
    <s v="Tamil Nadu"/>
    <m/>
    <m/>
    <s v="Pollachi - Louvers on FW Ph shed. Phase II (4 Depot’s)"/>
    <s v="Pollachi"/>
    <m/>
    <m/>
    <m/>
    <n v="0"/>
    <m/>
    <s v=" "/>
    <m/>
    <m/>
    <x v="2"/>
    <n v="0"/>
    <s v="Vendor finalization - In Process"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MIAGAK14805"/>
    <n v="109"/>
    <m/>
    <m/>
    <m/>
    <m/>
    <x v="4"/>
    <x v="6"/>
    <x v="18"/>
    <s v="Anand P"/>
    <s v="Teja Anvesh"/>
    <s v="Dhananjay Raut"/>
    <x v="4"/>
    <s v="South"/>
    <x v="1"/>
    <s v="Tamil Nadu"/>
    <m/>
    <m/>
    <s v="Pollachi - Borewell Head Protection"/>
    <s v="Pollachi"/>
    <m/>
    <m/>
    <m/>
    <n v="0"/>
    <m/>
    <s v=" "/>
    <m/>
    <m/>
    <x v="2"/>
    <n v="0"/>
    <s v="Vendor finalization - In Process"/>
    <m/>
    <s v="s"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POSMBK11375"/>
    <n v="110"/>
    <m/>
    <m/>
    <m/>
    <m/>
    <x v="3"/>
    <x v="3"/>
    <x v="8"/>
    <s v="Srinivas P"/>
    <s v="Gaurav Shinde"/>
    <s v="Ankush Hanwate"/>
    <x v="2"/>
    <s v="West"/>
    <x v="2"/>
    <s v="GMU"/>
    <s v="Mumbai"/>
    <m/>
    <s v="PMC Kurla"/>
    <s v="Kurla"/>
    <n v="427"/>
    <m/>
    <m/>
    <n v="0"/>
    <m/>
    <s v=" "/>
    <m/>
    <m/>
    <x v="1"/>
    <n v="0"/>
    <m/>
    <m/>
    <m/>
    <m/>
    <s v="FY 26-27"/>
    <s v="NON AOP"/>
    <s v=" "/>
    <s v=" "/>
    <s v="MAY 25"/>
    <m/>
    <m/>
    <m/>
    <m/>
    <m/>
    <m/>
    <m/>
    <m/>
    <x v="0"/>
    <x v="0"/>
    <m/>
    <m/>
    <m/>
    <m/>
    <m/>
    <m/>
    <m/>
  </r>
  <r>
    <s v="TRD3RT11240"/>
    <n v="111"/>
    <m/>
    <m/>
    <m/>
    <m/>
    <x v="3"/>
    <x v="3"/>
    <x v="30"/>
    <s v="Srinivas P"/>
    <s v="Gaurav Shinde"/>
    <s v="Ankush Hanwate"/>
    <x v="0"/>
    <s v="North"/>
    <x v="3"/>
    <s v="Delhi &amp; NCR"/>
    <s v="Delhi - NCR"/>
    <m/>
    <s v="PKS Town Central"/>
    <s v="Noida"/>
    <m/>
    <m/>
    <m/>
    <n v="45"/>
    <m/>
    <s v=" "/>
    <m/>
    <m/>
    <x v="5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CATWRT13417"/>
    <n v="112"/>
    <m/>
    <m/>
    <m/>
    <m/>
    <x v="3"/>
    <x v="3"/>
    <x v="3"/>
    <s v="Srinivas P"/>
    <s v="Gaurav Shinde"/>
    <s v="Ankush Hanwate"/>
    <x v="0"/>
    <s v="North"/>
    <x v="3"/>
    <s v="Uttar Pradesh"/>
    <s v="Lucknow"/>
    <m/>
    <s v="Phoenix United Mall, Alambagh, Lucknow"/>
    <s v="Lucknow"/>
    <m/>
    <m/>
    <m/>
    <n v="35"/>
    <m/>
    <s v=" "/>
    <m/>
    <m/>
    <x v="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GAPERT13831"/>
    <n v="113"/>
    <m/>
    <m/>
    <m/>
    <m/>
    <x v="3"/>
    <x v="3"/>
    <x v="19"/>
    <s v="Srinivas P"/>
    <s v="Gaurav Shinde"/>
    <s v="Ankush Hanwate"/>
    <x v="0"/>
    <s v="North"/>
    <x v="3"/>
    <s v="Uttar Pradesh"/>
    <m/>
    <m/>
    <s v="Phoenix United Mall, Alambagh, Lucknow"/>
    <s v="Lucknow"/>
    <m/>
    <m/>
    <m/>
    <n v="45"/>
    <m/>
    <s v=" "/>
    <m/>
    <m/>
    <x v="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AMANRT4573"/>
    <n v="114"/>
    <m/>
    <m/>
    <m/>
    <m/>
    <x v="3"/>
    <x v="3"/>
    <x v="4"/>
    <s v="Srinivas P"/>
    <s v="Gaurav Shinde"/>
    <s v="Ankush Hanwate"/>
    <x v="0"/>
    <s v="North"/>
    <x v="3"/>
    <s v="Uttar Pradesh"/>
    <s v="Lucknow"/>
    <m/>
    <s v="Phoenix United Mall,  Lucknow"/>
    <s v="Lucknow"/>
    <n v="363"/>
    <m/>
    <m/>
    <n v="15"/>
    <m/>
    <s v=" "/>
    <m/>
    <m/>
    <x v="1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FORFBK13795"/>
    <n v="115"/>
    <m/>
    <m/>
    <m/>
    <m/>
    <x v="3"/>
    <x v="3"/>
    <x v="31"/>
    <s v="Srinivas P"/>
    <s v="Gaurav Shinde"/>
    <s v="Ankush Hanwate"/>
    <x v="2"/>
    <s v="West"/>
    <x v="2"/>
    <s v="Maharashtra"/>
    <s v="West Maharashtra"/>
    <m/>
    <s v="Phoenix Market City (PMC), Pune"/>
    <s v="Pune"/>
    <m/>
    <m/>
    <m/>
    <n v="0"/>
    <m/>
    <s v=" "/>
    <m/>
    <m/>
    <x v="1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SGFPBK14579"/>
    <n v="116"/>
    <m/>
    <s v="TBN3"/>
    <s v="QHOL"/>
    <s v="FPIKMQHOL00"/>
    <x v="2"/>
    <x v="2"/>
    <x v="32"/>
    <s v="Ketan S"/>
    <s v="Shanmuga Rajan"/>
    <s v="Ayush Shetiye"/>
    <x v="0"/>
    <s v="West"/>
    <x v="2"/>
    <s v="Maharashtra"/>
    <m/>
    <s v="Rafique Khan"/>
    <s v="Pheonix Marketcity, Viman Nagar"/>
    <s v="Pune"/>
    <n v="6560"/>
    <d v="2026-02-16T00:00:00"/>
    <d v="2026-03-24T00:00:00"/>
    <n v="75"/>
    <m/>
    <d v="2026-06-07T00:00:00"/>
    <d v="2026-06-10T00:00:00"/>
    <m/>
    <x v="4"/>
    <n v="0.78"/>
    <m/>
    <m/>
    <m/>
    <m/>
    <s v="FY 26-27"/>
    <s v="AOP"/>
    <s v="JUNE 26 PLANNED"/>
    <s v=" "/>
    <s v=" "/>
    <m/>
    <m/>
    <m/>
    <m/>
    <m/>
    <m/>
    <m/>
    <m/>
    <x v="0"/>
    <x v="0"/>
    <m/>
    <m/>
    <m/>
    <m/>
    <m/>
    <m/>
    <m/>
  </r>
  <r>
    <s v="TRWNBK10704"/>
    <n v="117"/>
    <m/>
    <m/>
    <m/>
    <m/>
    <x v="3"/>
    <x v="3"/>
    <x v="28"/>
    <s v="Srinivas P"/>
    <s v="Gaurav Shinde"/>
    <s v="Ankush Hanwate"/>
    <x v="0"/>
    <s v="West"/>
    <x v="2"/>
    <s v="Maharashtra"/>
    <s v="West Maharashtra"/>
    <m/>
    <s v="Pebbles Plaza (Aero Mall) "/>
    <s v="Pune"/>
    <m/>
    <m/>
    <m/>
    <n v="35"/>
    <m/>
    <s v=" "/>
    <m/>
    <m/>
    <x v="2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MNBK10705"/>
    <n v="118"/>
    <m/>
    <m/>
    <m/>
    <m/>
    <x v="3"/>
    <x v="3"/>
    <x v="33"/>
    <s v="Srinivas P"/>
    <s v="Gaurav Shinde"/>
    <s v="Ankush Hanwate"/>
    <x v="0"/>
    <s v="West"/>
    <x v="2"/>
    <s v="Maharashtra"/>
    <s v="West Maharashtra"/>
    <m/>
    <s v="Pebbles Plaza (Aero Mall) "/>
    <s v="Pune"/>
    <m/>
    <m/>
    <m/>
    <n v="35"/>
    <m/>
    <s v=" "/>
    <m/>
    <m/>
    <x v="2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DIDCKC14869"/>
    <n v="119"/>
    <m/>
    <m/>
    <s v="QW4M"/>
    <s v="DCDCRQW4M01"/>
    <x v="1"/>
    <x v="1"/>
    <x v="34"/>
    <s v="Srinivas P"/>
    <s v="Purushottam M"/>
    <s v="Prasad Deshmukh"/>
    <x v="1"/>
    <s v="North"/>
    <x v="0"/>
    <s v="Rajasthan"/>
    <m/>
    <m/>
    <s v="PBG Jaipur"/>
    <s v="Jaipur"/>
    <n v="62194"/>
    <m/>
    <m/>
    <n v="0"/>
    <m/>
    <s v=" "/>
    <m/>
    <m/>
    <x v="2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LEECBK13377"/>
    <n v="120"/>
    <m/>
    <m/>
    <m/>
    <m/>
    <x v="3"/>
    <x v="3"/>
    <x v="35"/>
    <s v="Srinivas P"/>
    <s v="Gaurav Shinde"/>
    <s v="Ankush Hanwate"/>
    <x v="0"/>
    <s v="West"/>
    <x v="2"/>
    <s v="Madhya Pradesh"/>
    <s v="Bhopal"/>
    <m/>
    <s v="Payless to Lee Cooper 2.0 - DB Mall  , Bhopal"/>
    <s v="Bhopal"/>
    <m/>
    <m/>
    <m/>
    <n v="35"/>
    <m/>
    <s v=" "/>
    <m/>
    <m/>
    <x v="1"/>
    <n v="0"/>
    <m/>
    <m/>
    <m/>
    <m/>
    <s v="FY 26-27"/>
    <s v="NON AOP"/>
    <s v=" "/>
    <s v=" "/>
    <s v="MAY 25"/>
    <m/>
    <m/>
    <m/>
    <m/>
    <m/>
    <m/>
    <m/>
    <m/>
    <x v="0"/>
    <x v="0"/>
    <m/>
    <m/>
    <m/>
    <m/>
    <m/>
    <m/>
    <m/>
  </r>
  <r>
    <s v="MIAGKC14809"/>
    <n v="121"/>
    <m/>
    <m/>
    <m/>
    <m/>
    <x v="4"/>
    <x v="6"/>
    <x v="18"/>
    <s v="Anand P"/>
    <s v="Teja Anvesh"/>
    <s v="Dhananjay Raut"/>
    <x v="4"/>
    <s v="North"/>
    <x v="0"/>
    <s v="Punjab"/>
    <m/>
    <m/>
    <s v="Patran - Provision of Hazardous waste Shed."/>
    <s v="Patran"/>
    <m/>
    <m/>
    <m/>
    <n v="0"/>
    <m/>
    <s v=" "/>
    <m/>
    <m/>
    <x v="2"/>
    <n v="0"/>
    <s v="Vendor finalization - In Process"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MIAGKC14810"/>
    <n v="122"/>
    <m/>
    <m/>
    <m/>
    <m/>
    <x v="4"/>
    <x v="6"/>
    <x v="18"/>
    <s v="Anand P"/>
    <s v="Teja Anvesh"/>
    <s v="Dhananjay Raut"/>
    <x v="4"/>
    <s v="North"/>
    <x v="0"/>
    <s v="Punjab"/>
    <m/>
    <m/>
    <s v="Patran - Louvers on FW Ph shed. Phase II (4 Depot’s)"/>
    <s v="Patran"/>
    <m/>
    <m/>
    <m/>
    <n v="0"/>
    <m/>
    <s v=" "/>
    <m/>
    <m/>
    <x v="2"/>
    <n v="0"/>
    <s v="Vendor finalization - In Process"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MIAGKC14811"/>
    <n v="123"/>
    <m/>
    <m/>
    <m/>
    <m/>
    <x v="4"/>
    <x v="6"/>
    <x v="18"/>
    <s v="Anand P"/>
    <s v="Teja Anvesh"/>
    <s v="Dhananjay Raut"/>
    <x v="4"/>
    <s v="North"/>
    <x v="0"/>
    <s v="Punjab"/>
    <m/>
    <m/>
    <s v="Patran - Borewell Head Protection"/>
    <s v="Patran"/>
    <m/>
    <m/>
    <m/>
    <n v="0"/>
    <m/>
    <s v=" "/>
    <m/>
    <m/>
    <x v="2"/>
    <n v="0"/>
    <s v="Vendor finalization - In Process"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VADCAK15250"/>
    <n v="124"/>
    <m/>
    <m/>
    <m/>
    <m/>
    <x v="1"/>
    <x v="1"/>
    <x v="7"/>
    <s v="Srinivas P"/>
    <s v="Santanu Halder"/>
    <s v="Chinmay Desai"/>
    <x v="1"/>
    <s v="East"/>
    <x v="1"/>
    <s v="Bihar"/>
    <m/>
    <m/>
    <s v="Patna VFDC (BTS) with PTL"/>
    <m/>
    <s v=" 177,955 "/>
    <m/>
    <m/>
    <n v="0"/>
    <m/>
    <m/>
    <m/>
    <m/>
    <x v="9"/>
    <m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FLDHKC12721"/>
    <n v="125"/>
    <m/>
    <s v="TKN8"/>
    <s v="QCA0"/>
    <m/>
    <x v="3"/>
    <x v="3"/>
    <x v="12"/>
    <s v="Srinivas P"/>
    <s v="Jitendra Talreja"/>
    <s v="Nitesh Warhade"/>
    <x v="3"/>
    <s v="North"/>
    <x v="0"/>
    <s v="Uttar Pradesh"/>
    <m/>
    <m/>
    <s v="Partially De Hire Lower Ground Floor TKN8 Betiahata, Hanuman Mandir Road, Gorakhpur"/>
    <s v="Gorakhpur"/>
    <m/>
    <m/>
    <m/>
    <n v="0"/>
    <n v="25"/>
    <s v=" "/>
    <m/>
    <m/>
    <x v="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GRDSBK14755"/>
    <n v="126"/>
    <s v="DS-GOA-00009"/>
    <m/>
    <m/>
    <m/>
    <x v="0"/>
    <x v="0"/>
    <x v="0"/>
    <s v="Srinivas P"/>
    <s v="Purushottam M"/>
    <s v="Prasad Deshmukh"/>
    <x v="0"/>
    <s v="West"/>
    <x v="2"/>
    <s v="Goa"/>
    <m/>
    <s v="Imran Pasha"/>
    <s v="Panaji, Goa"/>
    <s v="Goa"/>
    <m/>
    <m/>
    <m/>
    <n v="15"/>
    <m/>
    <s v=" "/>
    <m/>
    <m/>
    <x v="3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POSMRT11385"/>
    <n v="127"/>
    <m/>
    <m/>
    <m/>
    <m/>
    <x v="3"/>
    <x v="3"/>
    <x v="8"/>
    <s v="Srinivas P"/>
    <s v="Gaurav Shinde"/>
    <s v="Ankush Hanwate"/>
    <x v="2"/>
    <s v="North"/>
    <x v="3"/>
    <s v="Uttar Pradesh"/>
    <s v="Lucknow"/>
    <m/>
    <s v="PALLASIO-LUCKNOW"/>
    <s v="Lucknow"/>
    <n v="566"/>
    <m/>
    <m/>
    <n v="0"/>
    <m/>
    <s v=" "/>
    <m/>
    <m/>
    <x v="1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GRDSRT14789"/>
    <n v="128"/>
    <s v="DS-DL-00322"/>
    <s v="TBED"/>
    <s v="QHGR"/>
    <s v="DARKDQHGR00"/>
    <x v="0"/>
    <x v="0"/>
    <x v="0"/>
    <s v="Srinivas P"/>
    <s v="Purushottam M"/>
    <s v="Prasad Deshmukh"/>
    <x v="0"/>
    <s v="North"/>
    <x v="3"/>
    <s v="Delhi &amp; NCR"/>
    <m/>
    <m/>
    <s v="Paharganj"/>
    <s v="Delhi"/>
    <m/>
    <m/>
    <m/>
    <n v="15"/>
    <m/>
    <s v=" "/>
    <m/>
    <m/>
    <x v="3"/>
    <n v="0"/>
    <m/>
    <m/>
    <m/>
    <m/>
    <s v="FY 26-27"/>
    <s v="AOP"/>
    <s v=" "/>
    <s v=" "/>
    <s v="JUNE 25"/>
    <m/>
    <m/>
    <m/>
    <m/>
    <m/>
    <m/>
    <m/>
    <m/>
    <x v="0"/>
    <x v="0"/>
    <m/>
    <m/>
    <m/>
    <m/>
    <m/>
    <m/>
    <m/>
  </r>
  <r>
    <s v="TRSTBK10709"/>
    <n v="129"/>
    <m/>
    <m/>
    <m/>
    <m/>
    <x v="3"/>
    <x v="3"/>
    <x v="36"/>
    <s v="Srinivas P"/>
    <s v="Gaurav Shinde"/>
    <s v="Ankush Hanwate"/>
    <x v="0"/>
    <s v="West"/>
    <x v="2"/>
    <s v="Madhya Pradesh"/>
    <m/>
    <m/>
    <s v="Pachore"/>
    <m/>
    <m/>
    <m/>
    <m/>
    <n v="35"/>
    <m/>
    <s v=" "/>
    <m/>
    <m/>
    <x v="1"/>
    <n v="0"/>
    <m/>
    <m/>
    <m/>
    <m/>
    <s v="FY 26-27"/>
    <s v="NON AOP"/>
    <s v=" "/>
    <s v=" "/>
    <s v="MAY 25"/>
    <m/>
    <m/>
    <m/>
    <m/>
    <m/>
    <m/>
    <m/>
    <m/>
    <x v="0"/>
    <x v="0"/>
    <m/>
    <m/>
    <m/>
    <m/>
    <m/>
    <m/>
    <m/>
  </r>
  <r>
    <s v="ZIVART10568"/>
    <n v="130"/>
    <m/>
    <m/>
    <m/>
    <m/>
    <x v="3"/>
    <x v="3"/>
    <x v="11"/>
    <s v="Srinivas P"/>
    <s v="Gaurav Shinde"/>
    <s v="Ankush Hanwate"/>
    <x v="0"/>
    <s v="North"/>
    <x v="3"/>
    <s v="Uttar Pradesh"/>
    <s v="Varanasi"/>
    <m/>
    <s v="ORDERLY BAZAAR, VARANASI"/>
    <s v="Varanasi"/>
    <n v="441"/>
    <m/>
    <m/>
    <n v="15"/>
    <m/>
    <s v=" "/>
    <m/>
    <m/>
    <x v="1"/>
    <n v="0"/>
    <m/>
    <m/>
    <m/>
    <m/>
    <s v="FY 26-27"/>
    <s v="AOP"/>
    <s v=" "/>
    <s v=" "/>
    <s v="AUGUST 25"/>
    <m/>
    <m/>
    <m/>
    <m/>
    <m/>
    <m/>
    <m/>
    <m/>
    <x v="0"/>
    <x v="0"/>
    <m/>
    <m/>
    <m/>
    <m/>
    <m/>
    <m/>
    <m/>
  </r>
  <r>
    <s v="FFNSBK13423"/>
    <n v="131"/>
    <m/>
    <m/>
    <m/>
    <m/>
    <x v="3"/>
    <x v="3"/>
    <x v="27"/>
    <s v="Srinivas P"/>
    <s v="Gaurav Shinde"/>
    <s v="Ankush Hanwate"/>
    <x v="0"/>
    <s v="West"/>
    <x v="2"/>
    <s v="Chattisgarh"/>
    <s v="Raipur"/>
    <m/>
    <s v="Opp Anupam Garden, Near RKC, G.E. Road, Raipur (adjacent to upcoming Digital Store)"/>
    <s v="Raipur"/>
    <m/>
    <m/>
    <m/>
    <n v="45"/>
    <m/>
    <s v=" "/>
    <m/>
    <m/>
    <x v="2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SGFPRT15073"/>
    <n v="132"/>
    <m/>
    <s v="TBPD"/>
    <s v="QHPJ"/>
    <s v="GOFRHQHPJ00"/>
    <x v="2"/>
    <x v="2"/>
    <x v="37"/>
    <s v="Ketan S"/>
    <s v="Shanmuga Rajan"/>
    <s v="Ayush Shetiye"/>
    <x v="0"/>
    <s v="North"/>
    <x v="3"/>
    <s v="Haryana"/>
    <m/>
    <s v="Deepak Gothwal"/>
    <s v="OP Jindal"/>
    <s v="Sonipat"/>
    <n v="2804"/>
    <d v="2026-02-25T00:00:00"/>
    <d v="2026-03-09T00:00:00"/>
    <n v="60"/>
    <m/>
    <d v="2026-05-08T00:00:00"/>
    <d v="2026-05-15T00:00:00"/>
    <d v="2026-05-12T00:00:00"/>
    <x v="0"/>
    <n v="1"/>
    <m/>
    <s v="PENDING"/>
    <m/>
    <s v="YTL"/>
    <s v="FY 26-27"/>
    <s v="AOP"/>
    <s v="MAY 26 PLANNED"/>
    <s v="MAY 26"/>
    <s v=" "/>
    <m/>
    <m/>
    <m/>
    <m/>
    <m/>
    <m/>
    <m/>
    <m/>
    <x v="0"/>
    <x v="0"/>
    <m/>
    <m/>
    <m/>
    <m/>
    <m/>
    <m/>
    <m/>
  </r>
  <r>
    <s v="FLDHKC12720"/>
    <n v="133"/>
    <s v="PB-SM-KHR-903"/>
    <m/>
    <m/>
    <m/>
    <x v="3"/>
    <x v="3"/>
    <x v="12"/>
    <s v="Srinivas P"/>
    <s v="Jitendra Talreja"/>
    <s v="Nitesh Warhade"/>
    <x v="3"/>
    <s v="North"/>
    <x v="0"/>
    <s v="Punjab"/>
    <s v="Mohali"/>
    <m/>
    <s v="Omni Pacific Colonizers Private Limited"/>
    <s v="Mohali "/>
    <m/>
    <m/>
    <m/>
    <n v="0"/>
    <n v="25"/>
    <s v=" "/>
    <m/>
    <m/>
    <x v="2"/>
    <n v="0"/>
    <m/>
    <m/>
    <m/>
    <m/>
    <s v="FY 26-27"/>
    <s v="AOP"/>
    <s v=" "/>
    <s v=" "/>
    <s v="AUGUST 25"/>
    <m/>
    <m/>
    <m/>
    <m/>
    <m/>
    <m/>
    <m/>
    <m/>
    <x v="0"/>
    <x v="0"/>
    <m/>
    <m/>
    <m/>
    <m/>
    <m/>
    <m/>
    <m/>
  </r>
  <r>
    <s v="SMRTBK14903"/>
    <n v="134"/>
    <m/>
    <s v="TL4Z"/>
    <s v="QY8T"/>
    <s v="SMRTGQY8T00"/>
    <x v="2"/>
    <x v="2"/>
    <x v="2"/>
    <s v="Ketan S"/>
    <s v="Shanmuga Rajan"/>
    <s v="Ayush Shetiye"/>
    <x v="0"/>
    <s v="West"/>
    <x v="2"/>
    <s v="Gujarat"/>
    <m/>
    <s v="Nirmal Kumar"/>
    <s v="Om Orbit Mundhra, GJ"/>
    <s v="Mundhra"/>
    <n v="15792"/>
    <d v="2026-02-24T00:00:00"/>
    <d v="2026-02-26T00:00:00"/>
    <n v="35"/>
    <m/>
    <d v="2026-04-02T00:00:00"/>
    <d v="2026-04-24T00:00:00"/>
    <d v="2026-04-22T00:00:00"/>
    <x v="0"/>
    <n v="1"/>
    <m/>
    <s v="PENDING"/>
    <d v="2026-05-29T00:00:00"/>
    <s v="Launched"/>
    <s v="FY 26-27"/>
    <s v="AOP"/>
    <s v="APRIL 26 PLANNED"/>
    <s v="APRIL 26"/>
    <s v=" "/>
    <m/>
    <m/>
    <m/>
    <m/>
    <m/>
    <m/>
    <m/>
    <m/>
    <x v="0"/>
    <x v="0"/>
    <m/>
    <m/>
    <m/>
    <m/>
    <m/>
    <m/>
    <m/>
  </r>
  <r>
    <s v="SMRTBK14901"/>
    <n v="135"/>
    <m/>
    <m/>
    <m/>
    <m/>
    <x v="2"/>
    <x v="2"/>
    <x v="2"/>
    <s v="Ketan S"/>
    <s v="Shanmuga Rajan"/>
    <s v="Ayush Shetiye"/>
    <x v="0"/>
    <s v="West"/>
    <x v="2"/>
    <s v="Maharashtra"/>
    <m/>
    <m/>
    <s v="NSO SMART_KHADSE COMPLEX _ AKOLA_NAGPUR"/>
    <s v="NAGPUR"/>
    <n v="14408"/>
    <m/>
    <m/>
    <n v="35"/>
    <m/>
    <s v=" "/>
    <m/>
    <m/>
    <x v="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EDAMRT14084"/>
    <n v="136"/>
    <m/>
    <s v="TBDK"/>
    <s v="TBDK"/>
    <s v="EDMMDTBDK00"/>
    <x v="6"/>
    <x v="8"/>
    <x v="38"/>
    <s v="Srinivas P"/>
    <s v="Jitendra Talreja"/>
    <s v="Nitesh Warhade"/>
    <x v="0"/>
    <s v="North"/>
    <x v="3"/>
    <s v="Delhi &amp; NCR"/>
    <m/>
    <s v="Manish Kumar Rai"/>
    <s v="NPS Unity Elegante, Delhi"/>
    <s v="Delhi"/>
    <n v="544"/>
    <d v="2026-01-29T00:00:00"/>
    <d v="2026-02-06T00:00:00"/>
    <n v="35"/>
    <m/>
    <d v="2026-03-13T00:00:00"/>
    <d v="2026-04-18T00:00:00"/>
    <d v="2026-04-21T00:00:00"/>
    <x v="0"/>
    <n v="1"/>
    <m/>
    <d v="2026-05-20T00:00:00"/>
    <d v="2026-05-06T00:00:00"/>
    <s v="Launched"/>
    <s v="FY 26-27"/>
    <s v="AOP"/>
    <s v="MARCH 26 PLANNED"/>
    <s v="APRIL 26"/>
    <s v=" "/>
    <m/>
    <m/>
    <m/>
    <m/>
    <m/>
    <m/>
    <m/>
    <m/>
    <x v="0"/>
    <x v="0"/>
    <m/>
    <m/>
    <m/>
    <m/>
    <m/>
    <m/>
    <m/>
  </r>
  <r>
    <s v="TRDSBK11233"/>
    <n v="137"/>
    <m/>
    <m/>
    <m/>
    <m/>
    <x v="3"/>
    <x v="3"/>
    <x v="9"/>
    <s v="Srinivas P"/>
    <s v="Gaurav Shinde"/>
    <s v="Ankush Hanwate"/>
    <x v="0"/>
    <s v="West"/>
    <x v="2"/>
    <s v="GMU"/>
    <s v="Mumbai"/>
    <m/>
    <s v="Nisarg Green Commercial Building "/>
    <s v="Mumbai"/>
    <m/>
    <m/>
    <m/>
    <n v="35"/>
    <m/>
    <s v=" "/>
    <m/>
    <m/>
    <x v="5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SmartW24"/>
    <n v="138"/>
    <m/>
    <s v="TAEP"/>
    <s v="QFNL"/>
    <s v="SMRTMQFNL00"/>
    <x v="2"/>
    <x v="2"/>
    <x v="2"/>
    <s v="Ketan S"/>
    <s v="Shanmuga Rajan"/>
    <s v="Ayush Shetiye"/>
    <x v="0"/>
    <s v="West"/>
    <x v="2"/>
    <s v="GMU"/>
    <s v="Mumbai"/>
    <s v="Nirmal Kumar"/>
    <s v="NIRMAL LIFESTYLE, MULUND"/>
    <s v="Mumbai"/>
    <n v="30300"/>
    <d v="2022-04-30T00:00:00"/>
    <d v="2022-04-30T00:00:00"/>
    <n v="35"/>
    <m/>
    <s v=" "/>
    <m/>
    <m/>
    <x v="2"/>
    <n v="0"/>
    <m/>
    <m/>
    <m/>
    <m/>
    <s v="FY 26-27"/>
    <s v="AOP"/>
    <s v=" "/>
    <s v=" "/>
    <s v="AUGUST 25"/>
    <m/>
    <m/>
    <m/>
    <m/>
    <m/>
    <m/>
    <m/>
    <m/>
    <x v="0"/>
    <x v="0"/>
    <m/>
    <m/>
    <m/>
    <m/>
    <m/>
    <m/>
    <m/>
  </r>
  <r>
    <s v="GRDSKC13968"/>
    <n v="139"/>
    <s v="DS-GMU-00014"/>
    <m/>
    <m/>
    <m/>
    <x v="0"/>
    <x v="0"/>
    <x v="0"/>
    <s v="Srinivas P"/>
    <s v="Purushottam M"/>
    <s v="Prasad Deshmukh"/>
    <x v="0"/>
    <s v="West"/>
    <x v="0"/>
    <s v="GMU"/>
    <s v="Mumbai"/>
    <s v="Dindayal Maurya"/>
    <s v="Niraj Riveria, Kalyan"/>
    <s v="Mumbai"/>
    <n v="2112"/>
    <m/>
    <m/>
    <n v="15"/>
    <m/>
    <s v=" "/>
    <m/>
    <m/>
    <x v="3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TRFTRT11646"/>
    <n v="140"/>
    <m/>
    <m/>
    <m/>
    <m/>
    <x v="3"/>
    <x v="3"/>
    <x v="20"/>
    <s v="Srinivas P"/>
    <s v="Gaurav Shinde"/>
    <s v="Ankush Hanwate"/>
    <x v="0"/>
    <s v="North"/>
    <x v="3"/>
    <s v="Uttar Pradesh"/>
    <m/>
    <m/>
    <s v="Night Plaza, Aligarh-Aligarh"/>
    <s v="Aligarh"/>
    <m/>
    <m/>
    <m/>
    <n v="35"/>
    <m/>
    <s v=" "/>
    <m/>
    <m/>
    <x v="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VADCAK13440"/>
    <n v="141"/>
    <m/>
    <s v="S0KK"/>
    <s v="Q5JR"/>
    <s v="DCDCKQ5JR03"/>
    <x v="1"/>
    <x v="1"/>
    <x v="7"/>
    <s v="Srinivas P"/>
    <s v="Santanu Halder"/>
    <s v="Chinmay Desai"/>
    <x v="1"/>
    <s v="South"/>
    <x v="1"/>
    <s v="Karnataka"/>
    <s v="Bangalore"/>
    <s v="Sreekanth B"/>
    <s v="Nidagatta Bangalore VFDC - PTL Setup"/>
    <s v="Bangalore"/>
    <n v="16455"/>
    <d v="2026-01-08T00:00:00"/>
    <d v="2026-04-11T00:00:00"/>
    <n v="30"/>
    <m/>
    <d v="2026-05-11T00:00:00"/>
    <d v="2026-06-06T00:00:00"/>
    <m/>
    <x v="4"/>
    <n v="0.8"/>
    <m/>
    <m/>
    <m/>
    <m/>
    <s v="FY 26-27"/>
    <s v="AOP"/>
    <s v="MAY 26 PLANNED"/>
    <s v=" "/>
    <s v=" "/>
    <m/>
    <m/>
    <m/>
    <m/>
    <m/>
    <m/>
    <m/>
    <m/>
    <x v="0"/>
    <x v="0"/>
    <m/>
    <m/>
    <m/>
    <m/>
    <m/>
    <m/>
    <m/>
  </r>
  <r>
    <s v="ZIVART10564"/>
    <n v="142"/>
    <m/>
    <m/>
    <m/>
    <m/>
    <x v="3"/>
    <x v="3"/>
    <x v="11"/>
    <s v="Srinivas P"/>
    <s v="Gaurav Shinde"/>
    <s v="Ankush Hanwate"/>
    <x v="0"/>
    <s v="North"/>
    <x v="3"/>
    <s v="Punjab"/>
    <m/>
    <m/>
    <s v="Nexus Mall, Amritsar"/>
    <s v="Amritsar"/>
    <n v="321"/>
    <m/>
    <m/>
    <n v="15"/>
    <m/>
    <s v=" "/>
    <m/>
    <m/>
    <x v="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YOTHRT13342"/>
    <n v="143"/>
    <m/>
    <m/>
    <m/>
    <m/>
    <x v="3"/>
    <x v="3"/>
    <x v="14"/>
    <s v="Srinivas P"/>
    <s v="Jitendra Talreja"/>
    <s v="Nitesh Warhade"/>
    <x v="0"/>
    <s v="North"/>
    <x v="3"/>
    <s v="Punjab"/>
    <m/>
    <m/>
    <s v="Nexus Mall, Amritsar"/>
    <s v="Amritsar"/>
    <m/>
    <m/>
    <m/>
    <n v="35"/>
    <m/>
    <s v=" "/>
    <m/>
    <m/>
    <x v="13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GRDSKC15266"/>
    <n v="144"/>
    <s v="DS-RJ-00037"/>
    <s v="TBKJ"/>
    <s v="QHMD"/>
    <s v="DARKRQHMD00"/>
    <x v="0"/>
    <x v="0"/>
    <x v="0"/>
    <s v="Srinivas P"/>
    <s v="Purushottam M"/>
    <s v="Prasad Deshmukh"/>
    <x v="0"/>
    <s v="North"/>
    <x v="0"/>
    <s v="Rajasthan"/>
    <m/>
    <s v="Vikas Sharma"/>
    <s v="New_Ajmer_1 Shastri Nagar"/>
    <s v="Ajmer"/>
    <n v="2597"/>
    <d v="2026-02-09T00:00:00"/>
    <d v="2026-02-16T00:00:00"/>
    <n v="15"/>
    <m/>
    <d v="2026-03-03T00:00:00"/>
    <d v="2026-03-03T00:00:00"/>
    <d v="2026-03-04T00:00:00"/>
    <x v="6"/>
    <n v="1"/>
    <m/>
    <d v="2026-03-31T00:00:00"/>
    <d v="2026-04-02T00:00:00"/>
    <s v="Launched"/>
    <s v="FY 25-26"/>
    <s v="AOP"/>
    <s v=" "/>
    <s v=" "/>
    <s v=" "/>
    <m/>
    <m/>
    <m/>
    <m/>
    <m/>
    <m/>
    <m/>
    <m/>
    <x v="0"/>
    <x v="0"/>
    <m/>
    <m/>
    <m/>
    <m/>
    <m/>
    <m/>
    <m/>
  </r>
  <r>
    <s v="TRMNBK200"/>
    <n v="145"/>
    <m/>
    <m/>
    <m/>
    <m/>
    <x v="3"/>
    <x v="3"/>
    <x v="33"/>
    <s v="Srinivas P"/>
    <s v="Gaurav Shinde"/>
    <s v="Ankush Hanwate"/>
    <x v="0"/>
    <s v="West"/>
    <x v="2"/>
    <s v="GMU"/>
    <s v="Mumbai"/>
    <m/>
    <s v="Neelsiddhi Amarante, Kalamboli, Panvel,Raigad"/>
    <s v="Panvel"/>
    <m/>
    <m/>
    <m/>
    <n v="35"/>
    <m/>
    <s v=" "/>
    <m/>
    <m/>
    <x v="5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WNBK11218"/>
    <n v="146"/>
    <m/>
    <m/>
    <m/>
    <m/>
    <x v="3"/>
    <x v="3"/>
    <x v="28"/>
    <s v="Srinivas P"/>
    <s v="Gaurav Shinde"/>
    <s v="Ankush Hanwate"/>
    <x v="0"/>
    <s v="West"/>
    <x v="2"/>
    <s v="GMU"/>
    <s v="Mumbai"/>
    <m/>
    <s v="Neelsiddhi Amarante, Kalamboli, Panvel,Raigad"/>
    <s v="Panvel"/>
    <m/>
    <m/>
    <m/>
    <n v="35"/>
    <m/>
    <s v=" "/>
    <m/>
    <m/>
    <x v="5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GRDSKC15269"/>
    <n v="147"/>
    <s v="DS-GJ-00018"/>
    <s v="TBKH"/>
    <s v="QHMB"/>
    <s v="DARKGQHMB00"/>
    <x v="0"/>
    <x v="0"/>
    <x v="0"/>
    <s v="Srinivas P"/>
    <s v="Purushottam M"/>
    <s v="Prasad Deshmukh"/>
    <x v="0"/>
    <s v="West"/>
    <x v="0"/>
    <s v="Gujarat"/>
    <m/>
    <m/>
    <s v="Neelkanth Square, Naroda"/>
    <s v="Ahmedabad"/>
    <n v="2494"/>
    <d v="2026-02-17T00:00:00"/>
    <d v="2026-02-23T00:00:00"/>
    <n v="15"/>
    <m/>
    <d v="2026-03-10T00:00:00"/>
    <d v="2026-03-25T00:00:00"/>
    <d v="2026-03-23T00:00:00"/>
    <x v="6"/>
    <n v="1"/>
    <s v="YTL"/>
    <s v="PENDING"/>
    <d v="2026-04-16T00:00:00"/>
    <s v="Launched"/>
    <s v="FY 25-26"/>
    <s v="AOP"/>
    <s v=" "/>
    <s v=" "/>
    <s v=" "/>
    <m/>
    <m/>
    <m/>
    <m/>
    <m/>
    <m/>
    <m/>
    <m/>
    <x v="0"/>
    <x v="0"/>
    <m/>
    <m/>
    <m/>
    <m/>
    <m/>
    <m/>
    <m/>
  </r>
  <r>
    <s v="ULDCAK14923"/>
    <n v="148"/>
    <m/>
    <s v="SH1U"/>
    <s v="Q6P0"/>
    <s v="DCDCKQ6P000"/>
    <x v="1"/>
    <x v="1"/>
    <x v="39"/>
    <s v="Srinivas P"/>
    <s v="Santanu Halder"/>
    <s v="Chinmay Desai"/>
    <x v="1"/>
    <s v="South"/>
    <x v="1"/>
    <s v="Karnataka"/>
    <s v="Bangalore"/>
    <s v="Vinay H V"/>
    <s v="Neelamangala Urban Ladder- Manufacturing unit"/>
    <s v="Bangalore"/>
    <n v="50290"/>
    <d v="2025-12-16T00:00:00"/>
    <d v="2026-01-14T00:00:00"/>
    <n v="45"/>
    <n v="0"/>
    <d v="2026-02-28T00:00:00"/>
    <d v="2026-05-11T00:00:00"/>
    <d v="2026-05-12T00:00:00"/>
    <x v="0"/>
    <n v="1"/>
    <m/>
    <s v="PENDING"/>
    <m/>
    <s v="YTL"/>
    <s v="FY 26-27"/>
    <s v="NON AOP"/>
    <s v="FEBRUARY 26 PLANNED"/>
    <s v="MAY 26"/>
    <s v=" "/>
    <m/>
    <m/>
    <m/>
    <m/>
    <m/>
    <m/>
    <m/>
    <m/>
    <x v="0"/>
    <x v="0"/>
    <m/>
    <m/>
    <m/>
    <m/>
    <m/>
    <m/>
    <m/>
  </r>
  <r>
    <s v="ULDCAK14924"/>
    <n v="149"/>
    <m/>
    <s v="SH1U"/>
    <s v="Q6P0"/>
    <s v="DCDCKQ6P000"/>
    <x v="1"/>
    <x v="1"/>
    <x v="39"/>
    <s v="Srinivas P"/>
    <s v="Santanu Halder"/>
    <s v="Chinmay Desai"/>
    <x v="1"/>
    <s v="South"/>
    <x v="1"/>
    <s v="Karnataka"/>
    <s v="Bangalore"/>
    <m/>
    <s v="Neelamangala Urban Ladder DC- Warehouse area"/>
    <s v="Bangalore"/>
    <n v="169951"/>
    <d v="2026-03-24T00:00:00"/>
    <d v="2026-03-25T00:00:00"/>
    <n v="45"/>
    <m/>
    <d v="2026-05-09T00:00:00"/>
    <d v="2026-06-20T00:00:00"/>
    <m/>
    <x v="4"/>
    <n v="0.75"/>
    <m/>
    <m/>
    <m/>
    <m/>
    <s v="FY 26-27"/>
    <s v="NON AOP"/>
    <s v="MAY 26 PLANNED"/>
    <s v=" "/>
    <s v=" "/>
    <m/>
    <m/>
    <m/>
    <m/>
    <m/>
    <m/>
    <m/>
    <m/>
    <x v="0"/>
    <x v="0"/>
    <m/>
    <m/>
    <m/>
    <m/>
    <m/>
    <m/>
    <m/>
  </r>
  <r>
    <s v="TRDSRT193"/>
    <n v="150"/>
    <m/>
    <m/>
    <m/>
    <m/>
    <x v="3"/>
    <x v="3"/>
    <x v="9"/>
    <s v="Srinivas P"/>
    <s v="Gaurav Shinde"/>
    <s v="Ankush Hanwate"/>
    <x v="0"/>
    <s v="North"/>
    <x v="3"/>
    <s v="Delhi &amp; NCR"/>
    <s v="Delhi"/>
    <m/>
    <s v="NDRAVG business park, Sarita Vihar, Delhi "/>
    <s v="Delhi"/>
    <m/>
    <m/>
    <m/>
    <n v="35"/>
    <m/>
    <s v=" "/>
    <m/>
    <m/>
    <x v="5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FFNSBK14922"/>
    <n v="151"/>
    <m/>
    <s v="TBJW"/>
    <s v="QHLS"/>
    <s v="TRFFGQHLS00"/>
    <x v="3"/>
    <x v="5"/>
    <x v="27"/>
    <s v="Srinivas P"/>
    <s v="Gaurav Shinde"/>
    <s v="Ankush Hanwate"/>
    <x v="0"/>
    <s v="West"/>
    <x v="2"/>
    <s v="Gujarat"/>
    <m/>
    <s v="Mayurdhwajsinh Solanki"/>
    <s v="Navsari Carolina Mall"/>
    <s v="Navsari"/>
    <n v="7026"/>
    <d v="2026-02-24T00:00:00"/>
    <d v="2026-03-02T00:00:00"/>
    <n v="45"/>
    <m/>
    <d v="2026-04-16T00:00:00"/>
    <d v="2026-05-15T00:00:00"/>
    <d v="2026-05-25T00:00:00"/>
    <x v="0"/>
    <n v="1"/>
    <m/>
    <s v="PENDING"/>
    <m/>
    <s v="YTL"/>
    <s v="FY 26-27"/>
    <s v="AOP"/>
    <s v="APRIL 26 PLANNED"/>
    <s v="MAY 26"/>
    <s v=" "/>
    <m/>
    <m/>
    <m/>
    <m/>
    <m/>
    <m/>
    <m/>
    <m/>
    <x v="0"/>
    <x v="0"/>
    <m/>
    <m/>
    <m/>
    <m/>
    <m/>
    <m/>
    <m/>
  </r>
  <r>
    <s v="TRSTBK11236"/>
    <n v="152"/>
    <m/>
    <m/>
    <m/>
    <m/>
    <x v="3"/>
    <x v="3"/>
    <x v="36"/>
    <s v="Srinivas P"/>
    <s v="Gaurav Shinde"/>
    <s v="Ankush Hanwate"/>
    <x v="0"/>
    <s v="West"/>
    <x v="2"/>
    <s v="Goa"/>
    <s v="Goa"/>
    <m/>
    <s v="Navelim "/>
    <s v="Goa"/>
    <m/>
    <m/>
    <m/>
    <n v="35"/>
    <m/>
    <s v=" "/>
    <m/>
    <m/>
    <x v="5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FFNSBK224"/>
    <n v="153"/>
    <m/>
    <m/>
    <m/>
    <m/>
    <x v="3"/>
    <x v="3"/>
    <x v="27"/>
    <s v="Srinivas P"/>
    <s v="Gaurav Shinde"/>
    <s v="Ankush Hanwate"/>
    <x v="0"/>
    <s v="West"/>
    <x v="2"/>
    <s v="Maharashtra"/>
    <s v="North Maharashtra"/>
    <m/>
    <s v="Nasik-Pinnacle Mall"/>
    <s v="Nashik"/>
    <m/>
    <m/>
    <m/>
    <n v="45"/>
    <m/>
    <s v=" "/>
    <m/>
    <m/>
    <x v="5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SCDHAK12645"/>
    <n v="154"/>
    <m/>
    <m/>
    <m/>
    <m/>
    <x v="1"/>
    <x v="4"/>
    <x v="24"/>
    <s v="Srinivas P"/>
    <s v="Santanu Halder"/>
    <s v="Chinmay Desai"/>
    <x v="3"/>
    <s v="East"/>
    <x v="1"/>
    <s v="Telangana"/>
    <s v="Hyderabad"/>
    <m/>
    <s v="Nalgonda SmartHub"/>
    <s v="Nalgonda"/>
    <n v="25878"/>
    <m/>
    <m/>
    <n v="0"/>
    <n v="15"/>
    <s v=" "/>
    <m/>
    <m/>
    <x v="8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GRDSKC14785"/>
    <n v="155"/>
    <s v="DS-MH-00029"/>
    <m/>
    <m/>
    <m/>
    <x v="0"/>
    <x v="0"/>
    <x v="0"/>
    <s v="Srinivas P"/>
    <s v="Purushottam M"/>
    <s v="Prasad Deshmukh"/>
    <x v="0"/>
    <s v="West"/>
    <x v="0"/>
    <s v="Maharashtra"/>
    <m/>
    <s v="Sushant3 Behra"/>
    <s v="Nagpur, Dighori, Narsala  Bhutekar Complex"/>
    <s v="Nagpur"/>
    <m/>
    <m/>
    <m/>
    <n v="15"/>
    <m/>
    <s v=" "/>
    <m/>
    <m/>
    <x v="3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SMRTBK14907"/>
    <n v="156"/>
    <m/>
    <m/>
    <m/>
    <m/>
    <x v="2"/>
    <x v="2"/>
    <x v="2"/>
    <s v="Ketan S"/>
    <s v="Shanmuga Rajan"/>
    <s v="Ayush Shetiye"/>
    <x v="0"/>
    <s v="West"/>
    <x v="2"/>
    <s v="Maharashtra"/>
    <m/>
    <m/>
    <s v="Nagpur London OCM5, Orange City street "/>
    <s v="NAGPUR"/>
    <m/>
    <m/>
    <m/>
    <n v="35"/>
    <m/>
    <s v=" "/>
    <m/>
    <m/>
    <x v="2"/>
    <n v="0"/>
    <m/>
    <m/>
    <m/>
    <m/>
    <s v="FY 26-27"/>
    <s v="AOP"/>
    <s v=" "/>
    <s v=" "/>
    <s v="JUNE 25"/>
    <m/>
    <m/>
    <m/>
    <m/>
    <m/>
    <m/>
    <m/>
    <m/>
    <x v="0"/>
    <x v="0"/>
    <m/>
    <m/>
    <m/>
    <m/>
    <m/>
    <m/>
    <m/>
  </r>
  <r>
    <s v="TRTRAK15201"/>
    <n v="157"/>
    <m/>
    <s v="T729"/>
    <s v="NGK7"/>
    <s v="TRNDKNGK701"/>
    <x v="3"/>
    <x v="3"/>
    <x v="5"/>
    <s v="Amit C"/>
    <s v="Jitendra Talreja"/>
    <s v="Nitesh Warhade"/>
    <x v="2"/>
    <s v="South"/>
    <x v="1"/>
    <s v="Karnataka"/>
    <m/>
    <m/>
    <s v="Mysore Nazarabad"/>
    <s v="Mysore"/>
    <n v="9215"/>
    <d v="2026-02-16T00:00:00"/>
    <d v="2026-02-16T00:00:00"/>
    <n v="0"/>
    <n v="15"/>
    <d v="2026-03-03T00:00:00"/>
    <d v="2026-05-10T00:00:00"/>
    <d v="2026-05-21T00:00:00"/>
    <x v="0"/>
    <n v="1"/>
    <s v="Cycle-2 EPC"/>
    <d v="2026-05-21T00:00:00"/>
    <d v="2026-05-21T00:00:00"/>
    <s v="Launched"/>
    <s v="FY 26-27"/>
    <s v="NON AOP"/>
    <s v="MARCH 26 PLANNED"/>
    <s v="MAY 26"/>
    <s v=" "/>
    <m/>
    <m/>
    <m/>
    <m/>
    <m/>
    <m/>
    <m/>
    <m/>
    <x v="0"/>
    <x v="0"/>
    <m/>
    <m/>
    <m/>
    <m/>
    <m/>
    <m/>
    <m/>
  </r>
  <r>
    <s v="YOCOBK14872"/>
    <n v="158"/>
    <m/>
    <m/>
    <s v="QHFU"/>
    <s v="TYOUMQHFU00"/>
    <x v="3"/>
    <x v="5"/>
    <x v="15"/>
    <s v="Srinivas P"/>
    <s v="Jitendra Talreja"/>
    <s v="Nitesh Warhade"/>
    <x v="0"/>
    <s v="West"/>
    <x v="2"/>
    <s v="GMU"/>
    <m/>
    <m/>
    <s v="Mumbai Shagun Insignia Ulwe"/>
    <s v="Mumbai"/>
    <n v="12830"/>
    <m/>
    <m/>
    <n v="35"/>
    <m/>
    <s v=" "/>
    <m/>
    <m/>
    <x v="2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FLDHKC13148"/>
    <n v="159"/>
    <s v="MU-SM-GMU-255"/>
    <s v="1925"/>
    <s v="NF71"/>
    <m/>
    <x v="3"/>
    <x v="3"/>
    <x v="12"/>
    <s v="Srinivas P"/>
    <s v="Jitendra Talreja"/>
    <s v="Nitesh Warhade"/>
    <x v="3"/>
    <s v="West"/>
    <x v="0"/>
    <s v="GMU"/>
    <s v="Mumbai"/>
    <m/>
    <s v="Mumbai LittleWKhargh"/>
    <s v="Mumbai"/>
    <n v="10255"/>
    <m/>
    <m/>
    <n v="0"/>
    <n v="25"/>
    <s v=" "/>
    <m/>
    <m/>
    <x v="2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GRDSBK14786"/>
    <n v="160"/>
    <s v="DS-MH-00110"/>
    <s v="TBCH"/>
    <s v="QHEU"/>
    <s v="DARKMQHEU00"/>
    <x v="0"/>
    <x v="0"/>
    <x v="0"/>
    <s v="Srinivas P"/>
    <s v="Purushottam M"/>
    <s v="Prasad Deshmukh"/>
    <x v="0"/>
    <s v="West"/>
    <x v="2"/>
    <s v="Maharashtra"/>
    <m/>
    <m/>
    <s v="MR Hall, Mohammadwadi, Pune"/>
    <s v="Pune"/>
    <n v="3530.16"/>
    <d v="2025-11-25T00:00:00"/>
    <d v="2025-12-02T00:00:00"/>
    <n v="15"/>
    <m/>
    <d v="2025-12-17T00:00:00"/>
    <d v="2025-12-22T00:00:00"/>
    <d v="2026-01-06T00:00:00"/>
    <x v="6"/>
    <n v="1"/>
    <m/>
    <s v="OTHER ISSUES"/>
    <d v="2026-04-03T00:00:00"/>
    <s v="Launched"/>
    <s v="FY 25-26"/>
    <s v="AOP"/>
    <s v=" "/>
    <s v=" "/>
    <s v=" "/>
    <m/>
    <m/>
    <m/>
    <m/>
    <m/>
    <m/>
    <m/>
    <m/>
    <x v="0"/>
    <x v="0"/>
    <m/>
    <m/>
    <m/>
    <m/>
    <m/>
    <m/>
    <m/>
  </r>
  <r>
    <s v="GAPEBK11219"/>
    <n v="161"/>
    <m/>
    <m/>
    <m/>
    <m/>
    <x v="3"/>
    <x v="3"/>
    <x v="19"/>
    <s v="Srinivas P"/>
    <s v="Gaurav Shinde"/>
    <s v="Ankush Hanwate"/>
    <x v="0"/>
    <s v="West"/>
    <x v="2"/>
    <s v="Maharashtra"/>
    <s v="West Maharashtra"/>
    <m/>
    <s v="Motwani Chambers (NRB House), JB Road Pune"/>
    <s v="Pune"/>
    <m/>
    <m/>
    <m/>
    <n v="45"/>
    <m/>
    <s v=" "/>
    <m/>
    <m/>
    <x v="5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GRDSRT14759"/>
    <n v="162"/>
    <s v="DS-DL-00308"/>
    <s v="TA2Y"/>
    <s v="QAFP"/>
    <s v="DARKDQAFP00"/>
    <x v="0"/>
    <x v="0"/>
    <x v="0"/>
    <s v="Srinivas P"/>
    <s v="Purushottam M"/>
    <s v="Prasad Deshmukh"/>
    <x v="0"/>
    <s v="North"/>
    <x v="0"/>
    <s v="Delhi &amp; NCR"/>
    <m/>
    <s v="Arun Bhati"/>
    <s v="Mongolpuri"/>
    <s v="Delhi NCR"/>
    <n v="2935"/>
    <d v="2026-02-07T00:00:00"/>
    <d v="2026-02-15T00:00:00"/>
    <n v="15"/>
    <m/>
    <d v="2026-03-02T00:00:00"/>
    <d v="2026-03-25T00:00:00"/>
    <d v="2026-03-26T00:00:00"/>
    <x v="6"/>
    <n v="1"/>
    <s v="YTL"/>
    <d v="2026-04-20T00:00:00"/>
    <d v="2026-04-08T00:00:00"/>
    <s v="Launched"/>
    <s v="FY 25-26"/>
    <s v="AOP"/>
    <s v=" "/>
    <s v=" "/>
    <s v=" "/>
    <m/>
    <m/>
    <m/>
    <m/>
    <m/>
    <m/>
    <m/>
    <m/>
    <x v="0"/>
    <x v="0"/>
    <m/>
    <m/>
    <m/>
    <m/>
    <m/>
    <m/>
    <m/>
  </r>
  <r>
    <s v="MBSKKC14913"/>
    <n v="163"/>
    <m/>
    <m/>
    <m/>
    <m/>
    <x v="1"/>
    <x v="1"/>
    <x v="1"/>
    <s v="Srinivas P"/>
    <s v="Purushottam M"/>
    <s v="Prasad Deshmukh"/>
    <x v="1"/>
    <s v="West"/>
    <x v="0"/>
    <s v="GMU"/>
    <m/>
    <s v="Sangram Shinde"/>
    <s v="Monginis - Andheri"/>
    <s v="Mumbai"/>
    <n v="13626"/>
    <m/>
    <m/>
    <n v="0"/>
    <m/>
    <s v=" "/>
    <m/>
    <m/>
    <x v="5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SMRTBK10348"/>
    <n v="164"/>
    <m/>
    <m/>
    <m/>
    <m/>
    <x v="2"/>
    <x v="2"/>
    <x v="2"/>
    <s v="Ketan S"/>
    <s v="Shanmuga Rajan"/>
    <s v="Ayush Shetiye"/>
    <x v="0"/>
    <s v="West"/>
    <x v="2"/>
    <s v="Maharashtra"/>
    <m/>
    <m/>
    <s v="Mohan Bhabad Heights Property"/>
    <s v="Malakpet"/>
    <m/>
    <m/>
    <m/>
    <n v="35"/>
    <m/>
    <s v=" "/>
    <m/>
    <m/>
    <x v="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SMRTRT14891"/>
    <n v="165"/>
    <m/>
    <s v="T9QL"/>
    <s v="QXHR"/>
    <s v="SMRTIQXHR00"/>
    <x v="2"/>
    <x v="2"/>
    <x v="2"/>
    <s v="Ketan S"/>
    <s v="Shanmuga Rajan"/>
    <s v="Ayush Shetiye"/>
    <x v="0"/>
    <s v="North"/>
    <x v="3"/>
    <s v="Himachal Pradesh"/>
    <m/>
    <m/>
    <s v="Mohalla Adarsh Nagar, Chamba, HP"/>
    <s v="Chamba"/>
    <n v="21000"/>
    <d v="2026-04-24T00:00:00"/>
    <d v="2026-04-27T00:00:00"/>
    <n v="35"/>
    <m/>
    <d v="2026-06-01T00:00:00"/>
    <d v="2026-06-20T00:00:00"/>
    <m/>
    <x v="4"/>
    <n v="0.52"/>
    <m/>
    <m/>
    <m/>
    <m/>
    <s v="FY 26-27"/>
    <s v="AOP"/>
    <s v="JUNE 26 PLANNED"/>
    <s v=" "/>
    <s v=" "/>
    <m/>
    <m/>
    <m/>
    <m/>
    <m/>
    <m/>
    <m/>
    <m/>
    <x v="0"/>
    <x v="0"/>
    <m/>
    <m/>
    <m/>
    <m/>
    <m/>
    <m/>
    <m/>
  </r>
  <r>
    <s v="TRTRSD15210"/>
    <n v="166"/>
    <m/>
    <n v="5798"/>
    <s v="NP29"/>
    <s v="TRNDNNP2901"/>
    <x v="3"/>
    <x v="3"/>
    <x v="5"/>
    <s v="Amit C"/>
    <s v="Jitendra Talreja"/>
    <s v="Nitesh Warhade"/>
    <x v="2"/>
    <s v="East"/>
    <x v="4"/>
    <s v="Telangana"/>
    <m/>
    <s v="Maruthi Rao Patibandla"/>
    <s v="Miryalguda Sagar Rd"/>
    <s v="Hyderabad"/>
    <n v="6329"/>
    <d v="2026-02-06T00:00:00"/>
    <d v="2026-02-06T00:00:00"/>
    <n v="0"/>
    <n v="15"/>
    <d v="2026-02-21T00:00:00"/>
    <d v="2026-04-30T00:00:00"/>
    <d v="2026-05-06T00:00:00"/>
    <x v="0"/>
    <n v="1"/>
    <s v="Cycle-1 EPC"/>
    <d v="2026-05-06T00:00:00"/>
    <d v="2026-05-06T00:00:00"/>
    <s v="Launched"/>
    <s v="FY 26-27"/>
    <s v="NON AOP"/>
    <s v="FEBRUARY 26 PLANNED"/>
    <s v="MAY 26"/>
    <s v=" "/>
    <m/>
    <m/>
    <m/>
    <m/>
    <m/>
    <m/>
    <m/>
    <m/>
    <x v="0"/>
    <x v="0"/>
    <m/>
    <m/>
    <m/>
    <m/>
    <m/>
    <m/>
    <m/>
  </r>
  <r>
    <s v="TRD3BK14884"/>
    <n v="167"/>
    <m/>
    <m/>
    <s v="QZ9G"/>
    <s v="TRNDMQZ9G00"/>
    <x v="3"/>
    <x v="5"/>
    <x v="30"/>
    <s v="Srinivas P"/>
    <s v="Gaurav Shinde"/>
    <s v="Ankush Hanwate"/>
    <x v="0"/>
    <s v="West"/>
    <x v="2"/>
    <s v="Maharashtra"/>
    <m/>
    <m/>
    <s v="MH-Pune-Baner-La Commercia"/>
    <s v="Pune"/>
    <n v="12703"/>
    <m/>
    <m/>
    <n v="45"/>
    <m/>
    <s v=" "/>
    <m/>
    <m/>
    <x v="2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YOCOBK14880"/>
    <n v="168"/>
    <m/>
    <m/>
    <m/>
    <m/>
    <x v="3"/>
    <x v="5"/>
    <x v="15"/>
    <s v="Srinivas P"/>
    <s v="Jitendra Talreja"/>
    <s v="Nitesh Warhade"/>
    <x v="0"/>
    <s v="West"/>
    <x v="2"/>
    <s v="GMU"/>
    <m/>
    <m/>
    <s v="MH _ Kharghar _ Little World Mall "/>
    <s v="Kharghar"/>
    <n v="9897"/>
    <m/>
    <m/>
    <n v="35"/>
    <m/>
    <s v=" "/>
    <m/>
    <m/>
    <x v="2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POSMRT11372"/>
    <n v="169"/>
    <m/>
    <s v="T5YO"/>
    <s v="QL9V"/>
    <s v="RZIVHQL9V00"/>
    <x v="3"/>
    <x v="3"/>
    <x v="8"/>
    <s v="Srinivas P"/>
    <s v="Gaurav Shinde"/>
    <s v="Ankush Hanwate"/>
    <x v="2"/>
    <s v="North"/>
    <x v="3"/>
    <s v="Haryana"/>
    <s v="Delhi - NCR"/>
    <s v="Prakhar Pratap Singh"/>
    <s v="MGF Metropolitan Mall"/>
    <s v="Gurugram"/>
    <n v="507"/>
    <m/>
    <m/>
    <n v="0"/>
    <m/>
    <s v=" "/>
    <m/>
    <m/>
    <x v="1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FORFRT13798"/>
    <n v="170"/>
    <m/>
    <m/>
    <m/>
    <m/>
    <x v="3"/>
    <x v="3"/>
    <x v="31"/>
    <s v="Srinivas P"/>
    <s v="Gaurav Shinde"/>
    <s v="Ankush Hanwate"/>
    <x v="2"/>
    <s v="West"/>
    <x v="2"/>
    <s v="Madhya Pradesh"/>
    <s v="Indore"/>
    <m/>
    <s v="Mega Mall Indore"/>
    <s v="Indore"/>
    <m/>
    <m/>
    <m/>
    <n v="0"/>
    <m/>
    <s v=" "/>
    <m/>
    <m/>
    <x v="1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FORFBK13796"/>
    <n v="171"/>
    <m/>
    <m/>
    <m/>
    <m/>
    <x v="3"/>
    <x v="3"/>
    <x v="31"/>
    <s v="Srinivas P"/>
    <s v="Gaurav Shinde"/>
    <s v="Ankush Hanwate"/>
    <x v="2"/>
    <s v="West"/>
    <x v="2"/>
    <s v="GMU"/>
    <s v="Mumbai"/>
    <m/>
    <s v="Maxus Mall Bhayander"/>
    <s v="Mumbai"/>
    <m/>
    <m/>
    <m/>
    <n v="0"/>
    <m/>
    <s v=" "/>
    <m/>
    <m/>
    <x v="1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DSBK11227"/>
    <n v="172"/>
    <m/>
    <m/>
    <m/>
    <m/>
    <x v="3"/>
    <x v="3"/>
    <x v="9"/>
    <s v="Srinivas P"/>
    <s v="Gaurav Shinde"/>
    <s v="Ankush Hanwate"/>
    <x v="0"/>
    <s v="West"/>
    <x v="2"/>
    <s v="Gujarat"/>
    <s v="Rajkot"/>
    <m/>
    <s v="Marvell Plus Mall, Rajkot, GJ"/>
    <s v="Rajkot"/>
    <m/>
    <m/>
    <m/>
    <n v="35"/>
    <m/>
    <s v=" "/>
    <m/>
    <m/>
    <x v="5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MARKKC14867"/>
    <n v="173"/>
    <m/>
    <s v="S4AN"/>
    <s v="QX2J"/>
    <s v="MPFCHQX2J00"/>
    <x v="1"/>
    <x v="1"/>
    <x v="40"/>
    <s v="Srinivas P"/>
    <s v="Purushottam M"/>
    <s v="Prasad Deshmukh"/>
    <x v="1"/>
    <s v="North"/>
    <x v="0"/>
    <s v="Haryana"/>
    <m/>
    <s v="Balram Soni"/>
    <s v="Marketplace Koka Kulana"/>
    <s v="Jhajjar"/>
    <n v="89548"/>
    <d v="2025-12-09T00:00:00"/>
    <d v="2026-03-10T00:00:00"/>
    <n v="45"/>
    <n v="0"/>
    <d v="2026-04-24T00:00:00"/>
    <d v="2026-06-10T00:00:00"/>
    <m/>
    <x v="4"/>
    <n v="0.9"/>
    <s v="GRAP HOLD"/>
    <m/>
    <m/>
    <m/>
    <s v="FY 26-27"/>
    <s v="NON AOP"/>
    <s v="APRIL 26 PLANNED"/>
    <s v=" "/>
    <s v=" "/>
    <m/>
    <m/>
    <m/>
    <m/>
    <m/>
    <m/>
    <m/>
    <m/>
    <x v="0"/>
    <x v="0"/>
    <m/>
    <m/>
    <m/>
    <m/>
    <m/>
    <m/>
    <m/>
  </r>
  <r>
    <s v="MARKAK13878"/>
    <n v="174"/>
    <m/>
    <m/>
    <m/>
    <m/>
    <x v="1"/>
    <x v="1"/>
    <x v="40"/>
    <s v="Srinivas P"/>
    <s v="Santanu Halder"/>
    <s v="Chinmay Desai"/>
    <x v="1"/>
    <s v="South"/>
    <x v="1"/>
    <s v="Karnataka"/>
    <s v="Bengaluru "/>
    <m/>
    <s v="Marketplace at Bangalore Neelamangala Metro DC"/>
    <s v="Bengaluru"/>
    <n v="26550"/>
    <m/>
    <m/>
    <n v="0"/>
    <m/>
    <s v=" "/>
    <m/>
    <m/>
    <x v="1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MARKAK13752"/>
    <n v="175"/>
    <m/>
    <m/>
    <m/>
    <m/>
    <x v="1"/>
    <x v="1"/>
    <x v="40"/>
    <s v="Srinivas P"/>
    <s v="Santanu Halder"/>
    <s v="Chinmay Desai"/>
    <x v="1"/>
    <s v="South"/>
    <x v="1"/>
    <s v="Tamil Nadu"/>
    <s v="Chennai"/>
    <m/>
    <s v="Market Place Co-Located with Chennai B100 Digital DC"/>
    <s v="Chennai"/>
    <n v="16493"/>
    <m/>
    <m/>
    <n v="0"/>
    <m/>
    <s v=" "/>
    <m/>
    <m/>
    <x v="1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AS15112"/>
    <n v="176"/>
    <m/>
    <s v="T523"/>
    <s v="NUU7"/>
    <s v="TRNDTNUU701"/>
    <x v="3"/>
    <x v="3"/>
    <x v="5"/>
    <s v="Amit C"/>
    <s v="Jitendra Talreja"/>
    <s v="Nitesh Warhade"/>
    <x v="2"/>
    <s v="South"/>
    <x v="5"/>
    <s v="Tamil Nadu"/>
    <m/>
    <m/>
    <s v="Marina Mall  - Trends"/>
    <s v="Chennai"/>
    <n v="10709"/>
    <d v="2026-03-28T00:00:00"/>
    <d v="2026-03-28T00:00:00"/>
    <n v="0"/>
    <n v="15"/>
    <d v="2026-04-12T00:00:00"/>
    <d v="2026-05-31T00:00:00"/>
    <m/>
    <x v="4"/>
    <m/>
    <s v="Cycle-2 EPC"/>
    <m/>
    <m/>
    <m/>
    <s v="FY 26-27"/>
    <s v="NON AOP"/>
    <s v="APRIL 26 PLANNED"/>
    <s v=" "/>
    <s v=" "/>
    <m/>
    <m/>
    <m/>
    <m/>
    <m/>
    <m/>
    <m/>
    <m/>
    <x v="0"/>
    <x v="0"/>
    <m/>
    <m/>
    <m/>
    <m/>
    <m/>
    <m/>
    <m/>
  </r>
  <r>
    <s v="SMRTRT14892"/>
    <n v="177"/>
    <m/>
    <s v="TC9N"/>
    <s v="QV7F"/>
    <s v="SMRTHQV7F00"/>
    <x v="2"/>
    <x v="2"/>
    <x v="2"/>
    <s v="Ketan S"/>
    <s v="Shanmuga Rajan"/>
    <s v="Ayush Shetiye"/>
    <x v="0"/>
    <s v="North"/>
    <x v="3"/>
    <s v="Delhi &amp; NCR"/>
    <m/>
    <m/>
    <s v="Mansha Vega, Sector-82, Faridabad"/>
    <s v="Faridabad"/>
    <n v="25000"/>
    <d v="2026-04-27T00:00:00"/>
    <d v="2026-05-12T00:00:00"/>
    <n v="35"/>
    <m/>
    <d v="2026-06-04T00:00:00"/>
    <d v="2026-06-16T00:00:00"/>
    <m/>
    <x v="4"/>
    <n v="0.4"/>
    <m/>
    <m/>
    <m/>
    <m/>
    <s v="FY 26-27"/>
    <s v="AOP"/>
    <s v="JUNE 26 PLANNED"/>
    <s v=" "/>
    <s v=" "/>
    <m/>
    <m/>
    <m/>
    <m/>
    <m/>
    <m/>
    <m/>
    <m/>
    <x v="0"/>
    <x v="0"/>
    <m/>
    <m/>
    <m/>
    <m/>
    <m/>
    <m/>
    <m/>
  </r>
  <r>
    <s v="FLDCAK14854"/>
    <n v="178"/>
    <m/>
    <m/>
    <m/>
    <m/>
    <x v="1"/>
    <x v="1"/>
    <x v="41"/>
    <s v="Srinivas P"/>
    <s v="Santanu Halder"/>
    <s v="Chinmay Desai"/>
    <x v="1"/>
    <s v="South"/>
    <x v="1"/>
    <s v="Karnataka"/>
    <m/>
    <m/>
    <s v="Mangalore FFDC - Nandikoor, Padubidri, Mangalore -Udupi"/>
    <m/>
    <n v="32044"/>
    <m/>
    <m/>
    <n v="0"/>
    <m/>
    <s v=" "/>
    <m/>
    <m/>
    <x v="2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MIAGKC14812"/>
    <n v="179"/>
    <m/>
    <m/>
    <m/>
    <m/>
    <x v="4"/>
    <x v="6"/>
    <x v="18"/>
    <s v="Anand P"/>
    <s v="Teja Anvesh"/>
    <s v="Dhananjay Raut"/>
    <x v="4"/>
    <s v="North"/>
    <x v="0"/>
    <s v="Rajasthan"/>
    <m/>
    <m/>
    <s v="Mandar - Provision of Hazardous waste Shed."/>
    <s v="Mandar"/>
    <m/>
    <m/>
    <m/>
    <n v="0"/>
    <m/>
    <s v=" "/>
    <m/>
    <m/>
    <x v="2"/>
    <n v="0"/>
    <s v="Vendor finalization - In Process"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MIAGKC14814"/>
    <n v="180"/>
    <m/>
    <m/>
    <m/>
    <m/>
    <x v="4"/>
    <x v="6"/>
    <x v="18"/>
    <s v="Anand P"/>
    <s v="Teja Anvesh"/>
    <s v="Dhananjay Raut"/>
    <x v="4"/>
    <s v="North"/>
    <x v="0"/>
    <s v="Rajasthan"/>
    <m/>
    <m/>
    <s v="Mandar - Louvers on FW Ph shed. Phase I (6 Depot’s)"/>
    <s v="Mandar"/>
    <m/>
    <m/>
    <m/>
    <n v="0"/>
    <m/>
    <s v=" "/>
    <m/>
    <m/>
    <x v="2"/>
    <n v="0"/>
    <s v="Vendor finalization - In Process"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MIAGKC14813"/>
    <n v="181"/>
    <m/>
    <m/>
    <m/>
    <m/>
    <x v="4"/>
    <x v="6"/>
    <x v="18"/>
    <s v="Anand P"/>
    <s v="Teja Anvesh"/>
    <s v="Dhananjay Raut"/>
    <x v="4"/>
    <s v="North"/>
    <x v="0"/>
    <s v="Rajasthan"/>
    <m/>
    <m/>
    <s v="Mandar - Exhaust Stack to be provided for DG 82.5 KVA"/>
    <s v="Mandar"/>
    <m/>
    <m/>
    <m/>
    <n v="0"/>
    <m/>
    <s v=" "/>
    <m/>
    <m/>
    <x v="2"/>
    <n v="0"/>
    <s v="Vendor finalization - In Process"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TRMNRT11237"/>
    <n v="182"/>
    <m/>
    <m/>
    <m/>
    <m/>
    <x v="3"/>
    <x v="3"/>
    <x v="33"/>
    <s v="Srinivas P"/>
    <s v="Gaurav Shinde"/>
    <s v="Ankush Hanwate"/>
    <x v="0"/>
    <s v="North"/>
    <x v="3"/>
    <s v="Uttar Pradesh"/>
    <s v="Lucknow"/>
    <m/>
    <s v="Lulu Mall, Lucknow"/>
    <s v="Lucknow"/>
    <m/>
    <m/>
    <m/>
    <n v="35"/>
    <m/>
    <s v=" "/>
    <m/>
    <m/>
    <x v="5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GRDSKC13971"/>
    <n v="183"/>
    <s v="DS-GMU-00026"/>
    <m/>
    <s v="QX8I"/>
    <s v="DARKMQX8I00"/>
    <x v="0"/>
    <x v="0"/>
    <x v="0"/>
    <s v="Srinivas P"/>
    <s v="Purushottam M"/>
    <s v="Prasad Deshmukh"/>
    <x v="0"/>
    <s v="West"/>
    <x v="0"/>
    <s v="GMU"/>
    <s v="Mumbai"/>
    <s v="Dindayal Maurya"/>
    <s v="LOYALKA HOUSE - BABULNATH - GIRGAON- MUMBAI"/>
    <s v="Mumbai"/>
    <n v="2112"/>
    <m/>
    <m/>
    <n v="15"/>
    <m/>
    <s v=" "/>
    <m/>
    <m/>
    <x v="3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TRFTBK11223"/>
    <n v="184"/>
    <m/>
    <m/>
    <m/>
    <m/>
    <x v="3"/>
    <x v="3"/>
    <x v="20"/>
    <s v="Srinivas P"/>
    <s v="Gaurav Shinde"/>
    <s v="Ankush Hanwate"/>
    <x v="0"/>
    <s v="West"/>
    <x v="2"/>
    <s v="Maharashtra"/>
    <s v="Vidarbha"/>
    <m/>
    <s v="Land Mark Mall , &gt; UGF- Ethnicity Store  Wardha Road, Ramdaspeth , Nagpur. "/>
    <s v="Nagpur"/>
    <m/>
    <m/>
    <m/>
    <n v="35"/>
    <m/>
    <s v=" "/>
    <m/>
    <m/>
    <x v="5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FLDHKC13244"/>
    <n v="185"/>
    <m/>
    <s v="T32G"/>
    <s v="QZ1T"/>
    <m/>
    <x v="3"/>
    <x v="3"/>
    <x v="12"/>
    <s v="Srinivas P"/>
    <s v="Jitendra Talreja"/>
    <s v="Nitesh Warhade"/>
    <x v="3"/>
    <s v="North"/>
    <x v="0"/>
    <s v="Rajasthan"/>
    <s v="Udaipur"/>
    <m/>
    <s v="Lake city Mall"/>
    <s v="Udaipur"/>
    <n v="897"/>
    <m/>
    <m/>
    <n v="0"/>
    <n v="25"/>
    <s v=" "/>
    <m/>
    <m/>
    <x v="8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TRD3BK14885"/>
    <n v="186"/>
    <m/>
    <s v="T0S1"/>
    <s v="Q4HF"/>
    <s v="TRNDMQ4HF00"/>
    <x v="3"/>
    <x v="5"/>
    <x v="30"/>
    <s v="Srinivas P"/>
    <s v="Gaurav Shinde"/>
    <s v="Ankush Hanwate"/>
    <x v="0"/>
    <s v="West"/>
    <x v="2"/>
    <s v="Maharashtra"/>
    <s v="West Maharashtra"/>
    <s v="Imran Pasha"/>
    <s v="La Sky Lark"/>
    <s v="Pune"/>
    <n v="12209"/>
    <d v="2026-02-02T00:00:00"/>
    <d v="2026-02-06T00:00:00"/>
    <n v="45"/>
    <n v="10"/>
    <d v="2026-04-02T00:00:00"/>
    <d v="2026-06-05T00:00:00"/>
    <m/>
    <x v="4"/>
    <n v="0.95"/>
    <m/>
    <m/>
    <m/>
    <m/>
    <s v="FY 26-27"/>
    <s v="NON AOP"/>
    <s v="APRIL 26 PLANNED"/>
    <s v=" "/>
    <s v=" "/>
    <m/>
    <m/>
    <m/>
    <m/>
    <m/>
    <m/>
    <m/>
    <m/>
    <x v="0"/>
    <x v="0"/>
    <m/>
    <m/>
    <m/>
    <m/>
    <m/>
    <m/>
    <m/>
  </r>
  <r>
    <s v="GAPEBK10699"/>
    <n v="187"/>
    <m/>
    <m/>
    <m/>
    <m/>
    <x v="3"/>
    <x v="3"/>
    <x v="19"/>
    <s v="Srinivas P"/>
    <s v="Gaurav Shinde"/>
    <s v="Ankush Hanwate"/>
    <x v="0"/>
    <s v="West"/>
    <x v="2"/>
    <s v="Maharashtra"/>
    <s v="West Maharashtra"/>
    <m/>
    <s v="La Commercia Baner"/>
    <s v="Pune"/>
    <m/>
    <m/>
    <m/>
    <n v="45"/>
    <m/>
    <s v=" "/>
    <m/>
    <m/>
    <x v="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TRD3BK13799"/>
    <n v="188"/>
    <m/>
    <s v="TM7P"/>
    <s v="QZ9G"/>
    <s v="TRNDMQZ9G00"/>
    <x v="3"/>
    <x v="3"/>
    <x v="30"/>
    <s v="Srinivas P"/>
    <s v="Gaurav Shinde"/>
    <s v="Ankush Hanwate"/>
    <x v="0"/>
    <s v="West"/>
    <x v="2"/>
    <s v="Maharashtra"/>
    <s v="West Maharashtra"/>
    <s v="Imran Pasha"/>
    <s v="La Commercia Baner"/>
    <s v="Pune"/>
    <n v="12703"/>
    <d v="2026-02-02T00:00:00"/>
    <d v="2026-02-06T00:00:00"/>
    <n v="45"/>
    <m/>
    <d v="2026-03-23T00:00:00"/>
    <d v="2026-05-08T00:00:00"/>
    <d v="2026-05-11T00:00:00"/>
    <x v="0"/>
    <n v="1"/>
    <m/>
    <s v="PENDING"/>
    <d v="2026-05-16T00:00:00"/>
    <s v="Launched"/>
    <s v="FY 26-27"/>
    <s v="NON AOP"/>
    <s v="MARCH 26 PLANNED"/>
    <s v="MAY 26"/>
    <s v=" "/>
    <m/>
    <m/>
    <m/>
    <m/>
    <m/>
    <m/>
    <m/>
    <m/>
    <x v="0"/>
    <x v="0"/>
    <m/>
    <m/>
    <m/>
    <m/>
    <m/>
    <m/>
    <m/>
  </r>
  <r>
    <s v="TRTRAS15113"/>
    <n v="189"/>
    <m/>
    <s v="TE94"/>
    <s v="NVR3"/>
    <s v="TRNDTNVR301"/>
    <x v="3"/>
    <x v="3"/>
    <x v="5"/>
    <s v="Amit C"/>
    <s v="Jitendra Talreja"/>
    <s v="Nitesh Warhade"/>
    <x v="2"/>
    <s v="South"/>
    <x v="1"/>
    <s v="Tamil Nadu"/>
    <m/>
    <s v="Vijayakumar M"/>
    <s v="Kovilambaka RadialRd"/>
    <s v="Chennai"/>
    <n v="9866"/>
    <d v="2026-01-31T00:00:00"/>
    <d v="2026-01-31T00:00:00"/>
    <n v="0"/>
    <n v="15"/>
    <d v="2026-02-15T00:00:00"/>
    <d v="2026-05-31T00:00:00"/>
    <m/>
    <x v="4"/>
    <m/>
    <s v="Cycle-1 EPC"/>
    <m/>
    <m/>
    <m/>
    <s v="FY 26-27"/>
    <s v="NON AOP"/>
    <s v="FEBRUARY 26 PLANNED"/>
    <s v=" "/>
    <s v=" "/>
    <m/>
    <m/>
    <m/>
    <m/>
    <m/>
    <m/>
    <m/>
    <m/>
    <x v="0"/>
    <x v="0"/>
    <m/>
    <m/>
    <m/>
    <m/>
    <m/>
    <m/>
    <m/>
  </r>
  <r>
    <s v="GRDSBK14766"/>
    <n v="190"/>
    <s v="DS-GMU-00165 "/>
    <m/>
    <m/>
    <m/>
    <x v="0"/>
    <x v="0"/>
    <x v="0"/>
    <s v="Srinivas P"/>
    <s v="Purushottam M"/>
    <s v="Prasad Deshmukh"/>
    <x v="0"/>
    <s v="West"/>
    <x v="2"/>
    <s v="GMU"/>
    <m/>
    <m/>
    <s v="Kotkar Industrial Estate,Goregson Eas"/>
    <s v="Mumbai"/>
    <m/>
    <m/>
    <m/>
    <n v="15"/>
    <m/>
    <s v=" "/>
    <m/>
    <m/>
    <x v="3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SMRTRT14890"/>
    <n v="191"/>
    <m/>
    <s v="T9RD"/>
    <s v="QXIM"/>
    <s v="SMRT9QXIM00"/>
    <x v="2"/>
    <x v="2"/>
    <x v="2"/>
    <s v="Ketan S"/>
    <s v="Shanmuga Rajan"/>
    <s v="Ayush Shetiye"/>
    <x v="0"/>
    <s v="North"/>
    <x v="3"/>
    <s v="Punjab"/>
    <s v="Bhatinda"/>
    <s v="Harpreet Singh"/>
    <s v="KOTKAPURA,BATHINDA ROAD,FARIDKOT,PUNJAB"/>
    <s v="Faridkot"/>
    <n v="19643"/>
    <d v="2026-01-20T00:00:00"/>
    <d v="2026-01-22T00:00:00"/>
    <n v="35"/>
    <m/>
    <d v="2026-02-26T00:00:00"/>
    <d v="2026-03-10T00:00:00"/>
    <d v="2026-03-07T00:00:00"/>
    <x v="6"/>
    <n v="1"/>
    <m/>
    <s v="PENDING"/>
    <d v="2026-04-11T00:00:00"/>
    <s v="Launched"/>
    <s v="FY 25-26"/>
    <s v="AOP"/>
    <s v=" "/>
    <s v=" "/>
    <s v=" "/>
    <m/>
    <m/>
    <m/>
    <m/>
    <m/>
    <m/>
    <m/>
    <m/>
    <x v="0"/>
    <x v="0"/>
    <m/>
    <m/>
    <m/>
    <m/>
    <m/>
    <m/>
    <m/>
  </r>
  <r>
    <s v="TRTRSD15105"/>
    <n v="192"/>
    <m/>
    <n v="1899"/>
    <s v="NF57"/>
    <s v="TRNDWNF5700"/>
    <x v="3"/>
    <x v="3"/>
    <x v="5"/>
    <s v="Amit C"/>
    <s v="Jitendra Talreja"/>
    <s v="Nitesh Warhade"/>
    <x v="2"/>
    <s v="East"/>
    <x v="4"/>
    <s v="West Bengal"/>
    <m/>
    <s v="Debraj Chakraborty"/>
    <s v="Kolkata Banik Towers"/>
    <s v="Kolkata"/>
    <n v="8207"/>
    <d v="2026-01-30T00:00:00"/>
    <d v="2026-01-30T00:00:00"/>
    <n v="0"/>
    <n v="15"/>
    <d v="2026-02-14T00:00:00"/>
    <d v="2026-04-18T00:00:00"/>
    <d v="2026-04-15T00:00:00"/>
    <x v="0"/>
    <n v="1"/>
    <s v="Cycle-1 EPC"/>
    <d v="2026-04-14T00:00:00"/>
    <d v="2026-04-14T00:00:00"/>
    <s v="Launched"/>
    <s v="FY 26-27"/>
    <s v="NON AOP"/>
    <s v="FEBRUARY 26 PLANNED"/>
    <s v="APRIL 26"/>
    <s v=" "/>
    <m/>
    <m/>
    <m/>
    <m/>
    <m/>
    <m/>
    <m/>
    <m/>
    <x v="0"/>
    <x v="0"/>
    <m/>
    <m/>
    <m/>
    <m/>
    <m/>
    <m/>
    <m/>
  </r>
  <r>
    <s v="SCPCAK13726"/>
    <n v="193"/>
    <m/>
    <s v="S4ND"/>
    <s v="QY6B"/>
    <s v="DCDCWQY6B00"/>
    <x v="1"/>
    <x v="1"/>
    <x v="6"/>
    <s v="Srinivas P"/>
    <s v="Santanu Halder"/>
    <s v="Chinmay Desai"/>
    <x v="1"/>
    <s v="East"/>
    <x v="1"/>
    <s v="West Bengal"/>
    <s v="Kolkata"/>
    <s v="Balaram Sahu"/>
    <s v="Kolkata (Meri Chai) FFDC"/>
    <s v="Kolkata"/>
    <n v="40197"/>
    <d v="2025-11-03T00:00:00"/>
    <d v="2025-11-14T00:00:00"/>
    <n v="0"/>
    <n v="60"/>
    <d v="2026-01-14T00:00:00"/>
    <d v="2026-02-18T00:00:00"/>
    <d v="2026-02-16T00:00:00"/>
    <x v="6"/>
    <n v="1"/>
    <s v="YTL"/>
    <d v="2026-02-02T00:00:00"/>
    <m/>
    <s v="YTL"/>
    <s v="FY 25-26"/>
    <s v="AOP"/>
    <s v=" "/>
    <s v=" "/>
    <s v=" "/>
    <m/>
    <m/>
    <m/>
    <m/>
    <m/>
    <m/>
    <m/>
    <m/>
    <x v="0"/>
    <x v="0"/>
    <m/>
    <m/>
    <m/>
    <m/>
    <m/>
    <m/>
    <m/>
  </r>
  <r>
    <s v="SCWHKC10992"/>
    <n v="194"/>
    <m/>
    <s v="QX8X"/>
    <s v="QX8X"/>
    <s v="DCDCHQX8X00"/>
    <x v="1"/>
    <x v="1"/>
    <x v="42"/>
    <s v="Srinivas P"/>
    <s v="Purushottam M"/>
    <s v="Prasad Deshmukh"/>
    <x v="1"/>
    <s v="North"/>
    <x v="0"/>
    <s v="Haryana"/>
    <s v="Delhi - NCR"/>
    <s v="Shadab Alam"/>
    <s v="Koka - Kulana - Hamleys - RBL"/>
    <s v="Jhajjar"/>
    <n v="250646"/>
    <d v="2025-11-10T00:00:00"/>
    <d v="2025-11-29T00:00:00"/>
    <n v="90"/>
    <n v="90"/>
    <d v="2026-02-27T00:00:00"/>
    <d v="2026-06-10T00:00:00"/>
    <m/>
    <x v="4"/>
    <n v="0.9"/>
    <m/>
    <m/>
    <m/>
    <m/>
    <s v="FY 26-27"/>
    <s v="AOP"/>
    <s v="FEBRUARY 26 PLANNED"/>
    <s v=" "/>
    <s v=" "/>
    <m/>
    <m/>
    <m/>
    <m/>
    <m/>
    <m/>
    <m/>
    <m/>
    <x v="0"/>
    <x v="0"/>
    <m/>
    <m/>
    <m/>
    <m/>
    <m/>
    <m/>
    <m/>
  </r>
  <r>
    <s v="SCDHAK12646"/>
    <n v="195"/>
    <m/>
    <m/>
    <m/>
    <m/>
    <x v="1"/>
    <x v="4"/>
    <x v="24"/>
    <s v="Srinivas P"/>
    <s v="Santanu Halder"/>
    <s v="Chinmay Desai"/>
    <x v="3"/>
    <s v="South"/>
    <x v="1"/>
    <s v="Kerala"/>
    <s v="Cochin"/>
    <m/>
    <s v="Kochi- SmartHub"/>
    <s v="Kochi"/>
    <n v="61099"/>
    <m/>
    <m/>
    <n v="0"/>
    <m/>
    <s v=" "/>
    <m/>
    <m/>
    <x v="8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GRDSBK14787"/>
    <n v="196"/>
    <s v="DS-MH-00120_x000a_"/>
    <m/>
    <m/>
    <m/>
    <x v="0"/>
    <x v="0"/>
    <x v="0"/>
    <s v="Srinivas P"/>
    <s v="Purushottam M"/>
    <s v="Prasad Deshmukh"/>
    <x v="0"/>
    <s v="West"/>
    <x v="2"/>
    <s v="Maharashtra"/>
    <m/>
    <m/>
    <s v="Khan Complex, Gulshan colony"/>
    <s v="Nashik"/>
    <m/>
    <m/>
    <m/>
    <n v="15"/>
    <m/>
    <s v=" "/>
    <m/>
    <m/>
    <x v="3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GRDSKC15270"/>
    <n v="197"/>
    <s v="DS-MH-00108"/>
    <m/>
    <m/>
    <m/>
    <x v="0"/>
    <x v="0"/>
    <x v="0"/>
    <s v="Srinivas P"/>
    <s v="Purushottam M"/>
    <s v="Prasad Deshmukh"/>
    <x v="0"/>
    <s v="West"/>
    <x v="0"/>
    <s v="Maharashtra"/>
    <m/>
    <m/>
    <s v="Karanjawane imperial, Pune"/>
    <s v="Pune"/>
    <m/>
    <m/>
    <m/>
    <n v="15"/>
    <m/>
    <m/>
    <m/>
    <m/>
    <x v="3"/>
    <m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TEAGKC13462"/>
    <n v="198"/>
    <m/>
    <m/>
    <m/>
    <m/>
    <x v="4"/>
    <x v="6"/>
    <x v="21"/>
    <s v="Anand P"/>
    <s v="Teja Anvesh"/>
    <s v="Dhananjay Raut"/>
    <x v="4"/>
    <s v="North"/>
    <x v="0"/>
    <s v="Uttar Pradesh"/>
    <s v="Kanpur"/>
    <s v="Manmohan Nautiyal"/>
    <s v="Kanpur- Earthing grid additional 50mm strip provision at all 5 OTs in line with Earthing adequacy study recommendations."/>
    <s v="Kanpur"/>
    <m/>
    <m/>
    <m/>
    <n v="0"/>
    <n v="90"/>
    <s v=" "/>
    <m/>
    <m/>
    <x v="1"/>
    <n v="0"/>
    <s v="Budget Submitted - Approval Awaited"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TEAGKC13668"/>
    <n v="199"/>
    <m/>
    <m/>
    <m/>
    <m/>
    <x v="4"/>
    <x v="6"/>
    <x v="21"/>
    <s v="Anand P"/>
    <s v="Teja Anvesh"/>
    <s v="Dhananjay Raut"/>
    <x v="4"/>
    <s v="North"/>
    <x v="0"/>
    <s v="Uttar Pradesh"/>
    <s v="Kanpur"/>
    <s v="Manmohan Nautiyal"/>
    <s v="Kanpur - New MOC- Paving below Manifold Kanpur "/>
    <s v="Kanpur"/>
    <n v="20000"/>
    <m/>
    <m/>
    <n v="0"/>
    <n v="120"/>
    <s v=" "/>
    <m/>
    <m/>
    <x v="12"/>
    <n v="0"/>
    <s v="NRFC"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TEAGKC13816"/>
    <n v="200"/>
    <m/>
    <m/>
    <m/>
    <m/>
    <x v="4"/>
    <x v="6"/>
    <x v="21"/>
    <s v="Anand P"/>
    <s v="Teja Anvesh"/>
    <s v="Dhananjay Raut"/>
    <x v="4"/>
    <s v="North"/>
    <x v="0"/>
    <s v="Uttar Pradesh"/>
    <s v="Kanpur"/>
    <s v="Manmohan Nautiyal"/>
    <s v="Kanpur - Implementing Rainwater Harvesting"/>
    <s v="Kanpur"/>
    <n v="20000"/>
    <m/>
    <m/>
    <n v="0"/>
    <m/>
    <s v=" "/>
    <m/>
    <m/>
    <x v="12"/>
    <n v="0"/>
    <s v="NRFC"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TEAGKC14846"/>
    <n v="201"/>
    <m/>
    <s v="Not Applicable"/>
    <s v="Not Applicable"/>
    <s v="Not Applicable"/>
    <x v="4"/>
    <x v="6"/>
    <x v="21"/>
    <s v="Anand P"/>
    <s v="Teja Anvesh"/>
    <s v="Dhananjay Raut"/>
    <x v="4"/>
    <s v="North"/>
    <x v="0"/>
    <s v="Uttar Pradesh"/>
    <m/>
    <s v="Manmohan Nautiyal"/>
    <s v="Kanpur - Emergency Exit (Staircase) for Control Room"/>
    <s v="Kanpur"/>
    <n v="172"/>
    <d v="2026-03-09T00:00:00"/>
    <d v="2026-03-09T00:00:00"/>
    <n v="0"/>
    <n v="45"/>
    <d v="2026-04-23T00:00:00"/>
    <d v="2026-05-30T00:00:00"/>
    <d v="2026-05-28T00:00:00"/>
    <x v="0"/>
    <n v="1"/>
    <s v="EPC Ready"/>
    <s v="PENDING"/>
    <d v="2026-05-28T00:00:00"/>
    <s v="Launched"/>
    <s v="FY 26-27"/>
    <s v="AOP"/>
    <s v="APRIL 26 PLANNED"/>
    <s v="MAY 26"/>
    <s v=" "/>
    <m/>
    <m/>
    <m/>
    <m/>
    <m/>
    <m/>
    <m/>
    <m/>
    <x v="0"/>
    <x v="0"/>
    <m/>
    <m/>
    <m/>
    <m/>
    <m/>
    <m/>
    <m/>
  </r>
  <r>
    <s v="ZIVART10567"/>
    <n v="202"/>
    <m/>
    <m/>
    <m/>
    <m/>
    <x v="3"/>
    <x v="3"/>
    <x v="11"/>
    <s v="Srinivas P"/>
    <s v="Gaurav Shinde"/>
    <s v="Ankush Hanwate"/>
    <x v="0"/>
    <s v="North"/>
    <x v="3"/>
    <s v="Delhi &amp; NCR"/>
    <s v="Delhi"/>
    <m/>
    <s v="Kalkaji Delhi"/>
    <s v="Delhi &amp; Ncr"/>
    <n v="747"/>
    <m/>
    <m/>
    <n v="15"/>
    <m/>
    <s v=" "/>
    <m/>
    <m/>
    <x v="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SCDHAK15258"/>
    <n v="203"/>
    <m/>
    <m/>
    <m/>
    <m/>
    <x v="1"/>
    <x v="4"/>
    <x v="24"/>
    <s v="Srinivas P"/>
    <s v="Santanu Halder"/>
    <s v="Chinmay Desai"/>
    <x v="3"/>
    <s v="East"/>
    <x v="1"/>
    <s v="Andhra Pradesh"/>
    <s v="Kadapa"/>
    <m/>
    <s v="Kadapa Smartub- Shed 4A"/>
    <s v="Kadapa"/>
    <n v="19360"/>
    <m/>
    <m/>
    <n v="0"/>
    <m/>
    <m/>
    <m/>
    <m/>
    <x v="1"/>
    <m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FLDHKC13248"/>
    <n v="204"/>
    <m/>
    <s v="TCG7"/>
    <s v="NAN0"/>
    <m/>
    <x v="3"/>
    <x v="3"/>
    <x v="12"/>
    <s v="Srinivas P"/>
    <s v="Jitendra Talreja"/>
    <s v="Nitesh Warhade"/>
    <x v="3"/>
    <s v="North"/>
    <x v="0"/>
    <s v="Haryana"/>
    <m/>
    <m/>
    <s v="Jind Safidon Gate"/>
    <s v="Jind"/>
    <n v="6772"/>
    <m/>
    <m/>
    <n v="0"/>
    <n v="25"/>
    <s v=" "/>
    <m/>
    <m/>
    <x v="8"/>
    <n v="0"/>
    <m/>
    <m/>
    <m/>
    <m/>
    <s v="FY 26-27"/>
    <s v="AOP"/>
    <s v=" "/>
    <s v=" "/>
    <s v="OCTOBER 25"/>
    <m/>
    <m/>
    <m/>
    <m/>
    <m/>
    <m/>
    <m/>
    <m/>
    <x v="0"/>
    <x v="0"/>
    <m/>
    <m/>
    <m/>
    <m/>
    <m/>
    <m/>
    <m/>
  </r>
  <r>
    <s v="YOTHRT14875"/>
    <n v="205"/>
    <m/>
    <m/>
    <s v="QABR"/>
    <s v="TYOUDQABR00"/>
    <x v="3"/>
    <x v="5"/>
    <x v="14"/>
    <s v="Srinivas P"/>
    <s v="Jitendra Talreja"/>
    <s v="Nitesh Warhade"/>
    <x v="0"/>
    <s v="North"/>
    <x v="3"/>
    <s v="Delhi &amp; NCR"/>
    <m/>
    <m/>
    <s v="Jasola Vihar Shaheen Bagh Metro Station, Delhi"/>
    <s v="Delhi"/>
    <n v="8604"/>
    <m/>
    <m/>
    <n v="35"/>
    <m/>
    <s v=" "/>
    <m/>
    <m/>
    <x v="2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TRTRBK15183"/>
    <n v="206"/>
    <m/>
    <n v="8033"/>
    <s v="NCT3"/>
    <s v="TRNDGNCT303"/>
    <x v="3"/>
    <x v="3"/>
    <x v="5"/>
    <s v="Srinivas P"/>
    <s v="Purushottam M"/>
    <s v="Raj Shende"/>
    <x v="2"/>
    <s v="West"/>
    <x v="0"/>
    <s v="Gujarat"/>
    <m/>
    <m/>
    <s v="Jamnagar Crystal Mall"/>
    <s v="Jamnagar"/>
    <n v="16333"/>
    <d v="2026-04-08T00:00:00"/>
    <d v="2026-04-08T00:00:00"/>
    <m/>
    <n v="15"/>
    <d v="2026-04-23T00:00:00"/>
    <d v="2026-05-31T00:00:00"/>
    <m/>
    <x v="4"/>
    <m/>
    <s v="Cycle-1 EPC"/>
    <m/>
    <m/>
    <m/>
    <s v="FY 26-27"/>
    <s v="NON AOP"/>
    <s v="APRIL 26 PLANNED"/>
    <s v=" "/>
    <s v=" "/>
    <m/>
    <m/>
    <m/>
    <m/>
    <m/>
    <m/>
    <m/>
    <m/>
    <x v="0"/>
    <x v="0"/>
    <m/>
    <m/>
    <m/>
    <m/>
    <m/>
    <m/>
    <m/>
  </r>
  <r>
    <s v="FLDHKC13226"/>
    <n v="207"/>
    <s v="UP-SM-JER-003"/>
    <s v="TFR4"/>
    <s v="QYU5"/>
    <m/>
    <x v="3"/>
    <x v="3"/>
    <x v="12"/>
    <s v="Srinivas P"/>
    <s v="Jitendra Talreja"/>
    <s v="Nitesh Warhade"/>
    <x v="3"/>
    <s v="North"/>
    <x v="0"/>
    <s v="Uttar Pradesh"/>
    <m/>
    <m/>
    <s v="Jalesar TST"/>
    <s v="Jalesar"/>
    <n v="4000"/>
    <m/>
    <m/>
    <n v="0"/>
    <n v="25"/>
    <s v=" "/>
    <m/>
    <m/>
    <x v="2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EDAMRT14921"/>
    <n v="208"/>
    <m/>
    <s v="TK8X"/>
    <s v="TK8X"/>
    <s v="EDMMUTK8X00"/>
    <x v="6"/>
    <x v="8"/>
    <x v="38"/>
    <s v="Srinivas P"/>
    <s v="Jitendra Talreja"/>
    <s v="Nitesh Warhade"/>
    <x v="0"/>
    <s v="North"/>
    <x v="3"/>
    <s v="Uttar Pradesh"/>
    <m/>
    <s v="Avinesh Pandey"/>
    <s v="IP Sigra Mall, Varanasi Shop No. 9,10 &amp; 11, Vidyapeeth Road, Shastri Nagar, Varanasi UP 221002"/>
    <s v="Varanasi"/>
    <n v="1011"/>
    <d v="2026-02-10T00:00:00"/>
    <d v="2026-02-11T00:00:00"/>
    <n v="35"/>
    <m/>
    <d v="2026-03-18T00:00:00"/>
    <d v="2026-04-05T00:00:00"/>
    <d v="2026-04-06T00:00:00"/>
    <x v="0"/>
    <n v="1"/>
    <m/>
    <d v="2026-05-05T00:00:00"/>
    <d v="2026-05-04T00:00:00"/>
    <s v="Launched"/>
    <s v="FY 26-27"/>
    <s v="AOP"/>
    <s v="MARCH 26 PLANNED"/>
    <s v="APRIL 26"/>
    <s v=" "/>
    <m/>
    <m/>
    <m/>
    <m/>
    <m/>
    <m/>
    <m/>
    <m/>
    <x v="0"/>
    <x v="0"/>
    <m/>
    <m/>
    <m/>
    <m/>
    <m/>
    <m/>
    <m/>
  </r>
  <r>
    <s v="FLDHKC12742"/>
    <n v="209"/>
    <m/>
    <n v="1954"/>
    <n v="1954"/>
    <s v="DH-FOOT-419-MP-1954"/>
    <x v="3"/>
    <x v="3"/>
    <x v="12"/>
    <s v="Srinivas P"/>
    <s v="Jitendra Talreja"/>
    <s v="Nitesh Warhade"/>
    <x v="3"/>
    <s v="West"/>
    <x v="0"/>
    <s v="Madhya Pradesh"/>
    <s v="Indore"/>
    <m/>
    <s v="1954 Footprint Treasure Island Indore, # T-12 THIRD FLOOR TREASURE ISLAND, TOKOGANJ MAIN RD (MG RD) MP  Footprint"/>
    <s v="Indore"/>
    <n v="2526"/>
    <d v="2026-05-12T00:00:00"/>
    <d v="2026-05-12T00:00:00"/>
    <n v="0"/>
    <n v="25"/>
    <d v="2026-05-31T00:00:00"/>
    <d v="2026-06-06T00:00:00"/>
    <d v="2026-05-27T00:00:00"/>
    <x v="0"/>
    <n v="1"/>
    <m/>
    <s v="PENDING"/>
    <d v="2026-05-27T00:00:00"/>
    <s v="Launched"/>
    <s v="FY 26-27"/>
    <s v="AOP"/>
    <s v="MAY 26 PLANNED"/>
    <s v="MAY 26"/>
    <s v=" "/>
    <m/>
    <m/>
    <m/>
    <m/>
    <m/>
    <m/>
    <m/>
    <m/>
    <x v="0"/>
    <x v="0"/>
    <m/>
    <m/>
    <m/>
    <m/>
    <m/>
    <m/>
    <m/>
  </r>
  <r>
    <s v="FORFBK13797"/>
    <n v="210"/>
    <m/>
    <m/>
    <m/>
    <m/>
    <x v="3"/>
    <x v="3"/>
    <x v="31"/>
    <s v="Srinivas P"/>
    <s v="Gaurav Shinde"/>
    <s v="Ankush Hanwate"/>
    <x v="2"/>
    <s v="West"/>
    <x v="2"/>
    <s v="GMU"/>
    <s v="Mumbai"/>
    <m/>
    <s v="Infinity Mall Malad"/>
    <s v="Malad"/>
    <m/>
    <m/>
    <m/>
    <n v="0"/>
    <m/>
    <s v=" "/>
    <m/>
    <m/>
    <x v="1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POSMBK11370"/>
    <n v="211"/>
    <m/>
    <m/>
    <m/>
    <m/>
    <x v="3"/>
    <x v="3"/>
    <x v="8"/>
    <s v="Srinivas P"/>
    <s v="Gaurav Shinde"/>
    <s v="Ankush Hanwate"/>
    <x v="2"/>
    <s v="West"/>
    <x v="2"/>
    <s v="GMU"/>
    <s v="Mumbai"/>
    <m/>
    <s v="Infiniti Mall Malad"/>
    <s v="Malad"/>
    <n v="635"/>
    <m/>
    <m/>
    <n v="0"/>
    <m/>
    <s v=" "/>
    <m/>
    <m/>
    <x v="1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FLDCKC14915"/>
    <n v="212"/>
    <m/>
    <m/>
    <m/>
    <m/>
    <x v="1"/>
    <x v="1"/>
    <x v="6"/>
    <s v="Srinivas P"/>
    <s v="Purushottam M"/>
    <s v="Prasad Deshmukh"/>
    <x v="1"/>
    <s v="West"/>
    <x v="0"/>
    <s v="Madhya Pradesh"/>
    <m/>
    <m/>
    <s v="Indore (FFDC in VFDC)"/>
    <s v="Indore"/>
    <n v="11118"/>
    <m/>
    <m/>
    <n v="0"/>
    <m/>
    <s v=" "/>
    <m/>
    <m/>
    <x v="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VADCKC10987"/>
    <n v="213"/>
    <m/>
    <m/>
    <m/>
    <m/>
    <x v="1"/>
    <x v="1"/>
    <x v="7"/>
    <s v="Srinivas P"/>
    <s v="Purushottam M"/>
    <s v="Prasad Deshmukh"/>
    <x v="1"/>
    <s v="West"/>
    <x v="0"/>
    <s v="Madhya Pradesh"/>
    <s v="Indore"/>
    <m/>
    <s v="Indore "/>
    <s v="Indore"/>
    <m/>
    <m/>
    <m/>
    <n v="0"/>
    <m/>
    <s v=" "/>
    <m/>
    <m/>
    <x v="5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TRTRSD15150"/>
    <n v="214"/>
    <m/>
    <s v="TQ13"/>
    <s v="ND87"/>
    <s v="TRNDNND8704"/>
    <x v="3"/>
    <x v="3"/>
    <x v="5"/>
    <s v="Amit C"/>
    <s v="Jitendra Talreja"/>
    <s v="Nitesh Warhade"/>
    <x v="2"/>
    <s v="East"/>
    <x v="4"/>
    <s v="Telangana"/>
    <m/>
    <s v="Maruthi Rao Patibandla"/>
    <s v="Hyderabad RK Puram"/>
    <s v="Hyderabad"/>
    <n v="14106"/>
    <d v="2026-02-05T00:00:00"/>
    <d v="2026-02-05T00:00:00"/>
    <n v="0"/>
    <n v="15"/>
    <d v="2026-02-20T00:00:00"/>
    <d v="2026-05-31T00:00:00"/>
    <d v="2026-06-02T00:00:00"/>
    <x v="0"/>
    <n v="1"/>
    <s v="Cycle-1 EPC"/>
    <s v="PENDING"/>
    <m/>
    <s v="YTL"/>
    <s v="FY 26-27"/>
    <s v="NON AOP"/>
    <s v="FEBRUARY 26 PLANNED"/>
    <s v="JUNE 26"/>
    <s v="DECEMBER 25"/>
    <m/>
    <m/>
    <m/>
    <m/>
    <m/>
    <m/>
    <m/>
    <m/>
    <x v="0"/>
    <x v="0"/>
    <m/>
    <m/>
    <m/>
    <m/>
    <m/>
    <m/>
    <m/>
  </r>
  <r>
    <s v="TRTRSD15157"/>
    <n v="215"/>
    <m/>
    <s v="TWQD"/>
    <s v="Q6H4"/>
    <s v="TFITNQ6H401"/>
    <x v="3"/>
    <x v="3"/>
    <x v="5"/>
    <s v="Amit C"/>
    <s v="Jitendra Talreja"/>
    <s v="Nitesh Warhade"/>
    <x v="2"/>
    <s v="East"/>
    <x v="4"/>
    <s v="Telangana"/>
    <m/>
    <s v="Sai Kumar PMC"/>
    <s v="Hyderabad Nacharam near Digital &amp; SMART"/>
    <s v="Hyderabad"/>
    <n v="12724"/>
    <d v="2026-02-05T00:00:00"/>
    <d v="2026-02-05T00:00:00"/>
    <n v="0"/>
    <n v="15"/>
    <d v="2026-02-20T00:00:00"/>
    <d v="2026-05-31T00:00:00"/>
    <d v="2026-05-27T00:00:00"/>
    <x v="0"/>
    <n v="1"/>
    <s v="Cycle-1 EPC"/>
    <d v="2026-06-01T00:00:00"/>
    <m/>
    <s v="YTL"/>
    <s v="FY 26-27"/>
    <s v="NON AOP"/>
    <s v="FEBRUARY 26 PLANNED"/>
    <s v="MAY 26"/>
    <s v=" "/>
    <m/>
    <m/>
    <m/>
    <m/>
    <m/>
    <m/>
    <m/>
    <m/>
    <x v="0"/>
    <x v="0"/>
    <m/>
    <m/>
    <m/>
    <m/>
    <m/>
    <m/>
    <m/>
  </r>
  <r>
    <s v="VADCAK15253"/>
    <n v="216"/>
    <m/>
    <s v="FREI"/>
    <s v="QA7O"/>
    <s v="DCDCNQA7O00"/>
    <x v="1"/>
    <x v="1"/>
    <x v="7"/>
    <s v="Srinivas P"/>
    <s v="Santanu Halder"/>
    <s v="Chinmay Desai"/>
    <x v="1"/>
    <s v="East"/>
    <x v="1"/>
    <s v="Telangana"/>
    <m/>
    <m/>
    <s v="Hyderabad Medchal VFDC-PTL Setup"/>
    <s v="Hyderabad"/>
    <n v="18180"/>
    <d v="2026-02-27T00:00:00"/>
    <d v="2026-03-10T00:00:00"/>
    <n v="30"/>
    <m/>
    <d v="2026-04-09T00:00:00"/>
    <d v="2026-05-08T00:00:00"/>
    <d v="2026-05-08T00:00:00"/>
    <x v="0"/>
    <n v="1"/>
    <m/>
    <s v="PENDING"/>
    <m/>
    <s v="YTL"/>
    <s v="FY 26-27"/>
    <s v="AOP"/>
    <s v="APRIL 26 PLANNED"/>
    <s v="MAY 26"/>
    <s v="JUNE 25"/>
    <m/>
    <m/>
    <m/>
    <m/>
    <m/>
    <m/>
    <m/>
    <m/>
    <x v="0"/>
    <x v="0"/>
    <m/>
    <m/>
    <m/>
    <m/>
    <m/>
    <m/>
    <m/>
  </r>
  <r>
    <s v="TRTRSD15245"/>
    <n v="217"/>
    <m/>
    <s v="T9QO"/>
    <s v="QXHU"/>
    <s v="TFITNQXHU01"/>
    <x v="3"/>
    <x v="3"/>
    <x v="5"/>
    <s v="Amit C"/>
    <s v="Jitendra Talreja"/>
    <s v="Nitesh Warhade"/>
    <x v="2"/>
    <s v="East"/>
    <x v="4"/>
    <s v="Telangana"/>
    <m/>
    <s v="Shankar T"/>
    <s v="Hyderabad Dammaiguda Secunderabad"/>
    <s v="Hyderabad"/>
    <n v="9748"/>
    <d v="2026-02-05T00:00:00"/>
    <d v="2026-02-05T00:00:00"/>
    <n v="0"/>
    <n v="15"/>
    <d v="2026-02-20T00:00:00"/>
    <d v="2026-04-18T00:00:00"/>
    <d v="2026-04-15T00:00:00"/>
    <x v="0"/>
    <n v="1"/>
    <s v="Cycle-1 EPC"/>
    <d v="2026-04-15T00:00:00"/>
    <d v="2026-04-15T00:00:00"/>
    <s v="Launched"/>
    <s v="FY 26-27"/>
    <s v="NON AOP"/>
    <s v="FEBRUARY 26 PLANNED"/>
    <s v="APRIL 26"/>
    <s v=" "/>
    <m/>
    <m/>
    <m/>
    <m/>
    <m/>
    <m/>
    <m/>
    <m/>
    <x v="0"/>
    <x v="0"/>
    <m/>
    <m/>
    <m/>
    <m/>
    <m/>
    <m/>
    <m/>
  </r>
  <r>
    <s v="MIAGAK14566"/>
    <n v="218"/>
    <m/>
    <m/>
    <m/>
    <m/>
    <x v="4"/>
    <x v="6"/>
    <x v="18"/>
    <s v="Anand P"/>
    <s v="Teja Anvesh"/>
    <s v="Dhananjay Raut"/>
    <x v="4"/>
    <s v="East"/>
    <x v="1"/>
    <s v="Telangana"/>
    <m/>
    <s v="Ranjit Sinha"/>
    <s v="Huzurnagar Mini Depo - Admin Building"/>
    <m/>
    <m/>
    <m/>
    <m/>
    <n v="0"/>
    <m/>
    <s v=" "/>
    <m/>
    <m/>
    <x v="12"/>
    <n v="0"/>
    <s v="NRFC"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MIAGAK14815"/>
    <n v="219"/>
    <m/>
    <m/>
    <m/>
    <m/>
    <x v="4"/>
    <x v="6"/>
    <x v="18"/>
    <s v="Anand P"/>
    <s v="Teja Anvesh"/>
    <s v="Dhananjay Raut"/>
    <x v="4"/>
    <s v="East"/>
    <x v="1"/>
    <s v="Telangana"/>
    <m/>
    <s v="Ranjit Sinha"/>
    <s v="Huzurnagar - Provision of Hazardous waste Shed."/>
    <s v="Huzurnagar"/>
    <m/>
    <m/>
    <m/>
    <n v="0"/>
    <m/>
    <s v=" "/>
    <m/>
    <m/>
    <x v="2"/>
    <n v="0"/>
    <s v="Vendor finalization - In Process"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MIAGAK14817"/>
    <n v="220"/>
    <m/>
    <m/>
    <m/>
    <m/>
    <x v="4"/>
    <x v="6"/>
    <x v="18"/>
    <s v="Anand P"/>
    <s v="Teja Anvesh"/>
    <s v="Dhananjay Raut"/>
    <x v="4"/>
    <s v="East"/>
    <x v="1"/>
    <s v="Telangana"/>
    <m/>
    <s v="Ranjit Sinha"/>
    <s v="Huzurnagar - Louvers on FW Ph shed. Phase II (4 Depot’s)"/>
    <s v="Huzurnagar"/>
    <m/>
    <m/>
    <m/>
    <n v="0"/>
    <m/>
    <s v=" "/>
    <m/>
    <m/>
    <x v="2"/>
    <n v="0"/>
    <s v="Vendor finalization - In Process"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MIAGAK14816"/>
    <n v="221"/>
    <m/>
    <m/>
    <m/>
    <m/>
    <x v="4"/>
    <x v="6"/>
    <x v="18"/>
    <s v="Anand P"/>
    <s v="Teja Anvesh"/>
    <s v="Dhananjay Raut"/>
    <x v="4"/>
    <s v="East"/>
    <x v="1"/>
    <s v="Telangana"/>
    <m/>
    <s v="Ranjit Sinha"/>
    <s v="Huzurnagar - Exhaust Stack to be provided for DG 82.5 KVA"/>
    <s v="Huzurnagar"/>
    <m/>
    <m/>
    <m/>
    <n v="0"/>
    <m/>
    <s v=" "/>
    <m/>
    <m/>
    <x v="2"/>
    <n v="0"/>
    <s v="Vendor finalization - In Process"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MIAGAK14818"/>
    <n v="222"/>
    <m/>
    <m/>
    <m/>
    <m/>
    <x v="4"/>
    <x v="6"/>
    <x v="18"/>
    <s v="Anand P"/>
    <s v="Teja Anvesh"/>
    <s v="Dhananjay Raut"/>
    <x v="4"/>
    <s v="East"/>
    <x v="1"/>
    <s v="Telangana"/>
    <m/>
    <s v="Ranjit Sinha"/>
    <s v="Huzurnagar - Borewell Head Protection"/>
    <s v="Huzurnagar"/>
    <m/>
    <m/>
    <m/>
    <n v="0"/>
    <m/>
    <s v=" "/>
    <m/>
    <m/>
    <x v="2"/>
    <n v="0"/>
    <s v="Vendor finalization - In Process"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MIAGAK13851"/>
    <n v="223"/>
    <m/>
    <s v="Not Applicable"/>
    <s v="Not Applicable"/>
    <s v="Not Applicable"/>
    <x v="4"/>
    <x v="6"/>
    <x v="18"/>
    <s v="Anand P"/>
    <s v="Teja Anvesh"/>
    <s v="Dhananjay Raut"/>
    <x v="4"/>
    <s v="East"/>
    <x v="1"/>
    <s v="Telangana"/>
    <s v="Hyderabad"/>
    <s v="Rohin Chand"/>
    <s v="Huzurnagagr Mini Depo - Phase I works"/>
    <s v="Huzurnagar"/>
    <n v="20000"/>
    <d v="2025-09-22T00:00:00"/>
    <d v="2025-09-23T00:00:00"/>
    <n v="0"/>
    <n v="120"/>
    <d v="2026-01-20T00:00:00"/>
    <d v="2026-06-16T00:00:00"/>
    <m/>
    <x v="4"/>
    <n v="0.89"/>
    <s v="WIP"/>
    <m/>
    <m/>
    <m/>
    <s v="FY 26-27"/>
    <s v="AOP"/>
    <s v="JANUARY 26 PLANNED"/>
    <s v=" "/>
    <s v=" "/>
    <m/>
    <m/>
    <m/>
    <m/>
    <m/>
    <m/>
    <m/>
    <m/>
    <x v="0"/>
    <x v="0"/>
    <m/>
    <m/>
    <m/>
    <m/>
    <m/>
    <m/>
    <m/>
  </r>
  <r>
    <s v="DIDCAK14853"/>
    <n v="224"/>
    <m/>
    <m/>
    <m/>
    <m/>
    <x v="1"/>
    <x v="1"/>
    <x v="34"/>
    <s v="Srinivas P"/>
    <s v="Santanu Halder"/>
    <s v="Chinmay Desai"/>
    <x v="1"/>
    <s v="South"/>
    <x v="1"/>
    <s v="Karnataka"/>
    <m/>
    <m/>
    <s v="Hubli Digital DC - S M Enterprises S.No 69, Murarhalli village, Pune - Bangalore Road, Hubli"/>
    <m/>
    <n v="111364"/>
    <m/>
    <m/>
    <n v="0"/>
    <m/>
    <s v=" "/>
    <m/>
    <m/>
    <x v="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DIDCAK15251"/>
    <n v="225"/>
    <m/>
    <m/>
    <m/>
    <m/>
    <x v="1"/>
    <x v="1"/>
    <x v="34"/>
    <s v="Srinivas P"/>
    <s v="Santanu Halder"/>
    <s v="Chinmay Desai"/>
    <x v="1"/>
    <s v="South"/>
    <x v="1"/>
    <s v="Karnataka"/>
    <m/>
    <m/>
    <s v="Hubli Digital DC"/>
    <m/>
    <n v="123000"/>
    <m/>
    <m/>
    <n v="0"/>
    <m/>
    <m/>
    <m/>
    <m/>
    <x v="5"/>
    <m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POSMBK11391"/>
    <n v="226"/>
    <m/>
    <m/>
    <m/>
    <m/>
    <x v="3"/>
    <x v="3"/>
    <x v="8"/>
    <s v="Srinivas P"/>
    <s v="Gaurav Shinde"/>
    <s v="Ankush Hanwate"/>
    <x v="2"/>
    <s v="West"/>
    <x v="2"/>
    <s v="GMU"/>
    <s v="Mumbai"/>
    <m/>
    <s v="HSP Mall"/>
    <s v="Mumbai"/>
    <n v="725"/>
    <m/>
    <m/>
    <n v="0"/>
    <m/>
    <s v=" "/>
    <m/>
    <m/>
    <x v="1"/>
    <n v="0"/>
    <m/>
    <m/>
    <m/>
    <m/>
    <s v="FY 26-27"/>
    <s v="NON AOP"/>
    <s v=" "/>
    <s v=" "/>
    <s v="MAY 25"/>
    <m/>
    <m/>
    <m/>
    <m/>
    <m/>
    <m/>
    <m/>
    <m/>
    <x v="0"/>
    <x v="0"/>
    <m/>
    <m/>
    <m/>
    <m/>
    <m/>
    <m/>
    <m/>
  </r>
  <r>
    <s v="GAPERT13838"/>
    <n v="227"/>
    <m/>
    <m/>
    <m/>
    <m/>
    <x v="3"/>
    <x v="3"/>
    <x v="19"/>
    <s v="Srinivas P"/>
    <s v="Gaurav Shinde"/>
    <s v="Ankush Hanwate"/>
    <x v="0"/>
    <s v="North"/>
    <x v="3"/>
    <s v="Punjab"/>
    <m/>
    <m/>
    <s v="HLP Galleria"/>
    <m/>
    <m/>
    <m/>
    <m/>
    <n v="45"/>
    <m/>
    <s v=" "/>
    <m/>
    <m/>
    <x v="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GRDSKC13969"/>
    <n v="228"/>
    <s v="DS-GMU-00023"/>
    <m/>
    <m/>
    <m/>
    <x v="0"/>
    <x v="0"/>
    <x v="0"/>
    <s v="Srinivas P"/>
    <s v="Purushottam M"/>
    <s v="Prasad Deshmukh"/>
    <x v="0"/>
    <s v="West"/>
    <x v="0"/>
    <s v="GMU"/>
    <s v="Mumbai"/>
    <s v="Dindayal Maurya"/>
    <s v="Hindustan Mineral Products, Sion East"/>
    <s v="Mumbai"/>
    <n v="2355"/>
    <m/>
    <m/>
    <n v="15"/>
    <m/>
    <s v=" "/>
    <m/>
    <m/>
    <x v="3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TEAGAK13568"/>
    <n v="229"/>
    <m/>
    <s v="Not Applicable"/>
    <s v="Not Applicable"/>
    <s v="Not Applicable"/>
    <x v="4"/>
    <x v="6"/>
    <x v="21"/>
    <s v="Anand P"/>
    <s v="Teja Anvesh"/>
    <s v="Dhananjay Raut"/>
    <x v="4"/>
    <s v="East"/>
    <x v="1"/>
    <s v="West Bengal"/>
    <s v="Kharagpur"/>
    <s v="Arshad Ali Shaukat"/>
    <s v="Haldia - Wind Girder &amp; MVWSS Replacement - Haldia - Tk 1A, 1B , 7A &amp; 7B "/>
    <s v="Haldia"/>
    <n v="5000"/>
    <d v="2025-06-12T00:00:00"/>
    <d v="2025-06-12T00:00:00"/>
    <n v="0"/>
    <n v="152"/>
    <d v="2025-11-11T00:00:00"/>
    <d v="2026-04-30T00:00:00"/>
    <d v="2026-05-18T00:00:00"/>
    <x v="0"/>
    <n v="1"/>
    <s v="EPC Ready"/>
    <d v="2026-05-18T00:00:00"/>
    <d v="2026-05-18T00:00:00"/>
    <s v="Launched"/>
    <s v="FY 26-27"/>
    <s v="AOP"/>
    <s v="NOVEMBER 25 PLANNED"/>
    <s v="MAY 26"/>
    <s v=" "/>
    <m/>
    <m/>
    <m/>
    <m/>
    <m/>
    <m/>
    <m/>
    <m/>
    <x v="0"/>
    <x v="0"/>
    <m/>
    <m/>
    <m/>
    <m/>
    <m/>
    <m/>
    <m/>
  </r>
  <r>
    <s v="TEAGAK13456"/>
    <n v="230"/>
    <m/>
    <s v="Not Applicable"/>
    <s v="Not Applicable"/>
    <s v="Not Applicable"/>
    <x v="4"/>
    <x v="6"/>
    <x v="21"/>
    <s v="Anand P"/>
    <s v="Teja Anvesh"/>
    <s v="Dhananjay Raut"/>
    <x v="4"/>
    <s v="East"/>
    <x v="1"/>
    <s v="West Bengal"/>
    <s v="Kharagpur"/>
    <s v="Arif Rahaman"/>
    <s v="Haldia - Paving below DP Vessel area "/>
    <s v="Haldia"/>
    <n v="4250"/>
    <d v="2025-09-22T00:00:00"/>
    <d v="2025-09-22T00:00:00"/>
    <n v="0"/>
    <n v="120"/>
    <d v="2026-01-20T00:00:00"/>
    <d v="2026-06-06T00:00:00"/>
    <m/>
    <x v="4"/>
    <n v="0.91"/>
    <s v="WIP"/>
    <m/>
    <m/>
    <m/>
    <s v="FY 26-27"/>
    <s v="AOP"/>
    <s v="JANUARY 26 PLANNED"/>
    <s v=" "/>
    <s v=" "/>
    <m/>
    <m/>
    <m/>
    <m/>
    <m/>
    <m/>
    <m/>
    <m/>
    <x v="0"/>
    <x v="0"/>
    <m/>
    <m/>
    <m/>
    <m/>
    <m/>
    <m/>
    <m/>
  </r>
  <r>
    <s v="TEAGAK14567"/>
    <n v="231"/>
    <m/>
    <m/>
    <m/>
    <m/>
    <x v="4"/>
    <x v="6"/>
    <x v="21"/>
    <s v="Anand P"/>
    <s v="Teja Anvesh"/>
    <s v="Dhananjay Raut"/>
    <x v="4"/>
    <s v="East"/>
    <x v="1"/>
    <s v="West Bengal"/>
    <m/>
    <s v="Arifur Rehman"/>
    <s v="Haldia - Implementing Rainwater Harvesting"/>
    <m/>
    <m/>
    <m/>
    <m/>
    <n v="0"/>
    <m/>
    <s v=" "/>
    <m/>
    <m/>
    <x v="12"/>
    <n v="0"/>
    <s v="NRFC"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TEAGAK13458"/>
    <n v="232"/>
    <m/>
    <m/>
    <m/>
    <m/>
    <x v="4"/>
    <x v="6"/>
    <x v="21"/>
    <s v="Anand P"/>
    <s v="Teja Anvesh"/>
    <s v="Dhananjay Raut"/>
    <x v="4"/>
    <s v="East"/>
    <x v="1"/>
    <s v="West Bengal"/>
    <s v="Kharagpur"/>
    <s v="Arifur Rehman"/>
    <s v="Haldia - Cement Concrete paving under pipeline manifold area at all 5 OTs."/>
    <s v="Haldia"/>
    <m/>
    <m/>
    <m/>
    <n v="0"/>
    <m/>
    <s v=" "/>
    <m/>
    <m/>
    <x v="12"/>
    <n v="0"/>
    <s v="NRFC"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SCPCAK12994"/>
    <n v="233"/>
    <m/>
    <m/>
    <m/>
    <m/>
    <x v="1"/>
    <x v="1"/>
    <x v="6"/>
    <s v="Srinivas P"/>
    <s v="Santanu Halder"/>
    <s v="Chinmay Desai"/>
    <x v="1"/>
    <s v="East"/>
    <x v="4"/>
    <s v="Assam &amp; NE"/>
    <s v="Guwahati"/>
    <m/>
    <s v="Guwahati Madanpur FFDC"/>
    <s v="Guwahati"/>
    <n v="35892"/>
    <m/>
    <m/>
    <n v="0"/>
    <n v="45"/>
    <s v=" "/>
    <m/>
    <m/>
    <x v="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GRDSBK13983"/>
    <n v="234"/>
    <s v="DS-MH-00020"/>
    <m/>
    <m/>
    <m/>
    <x v="0"/>
    <x v="0"/>
    <x v="0"/>
    <s v="Srinivas P"/>
    <s v="Purushottam M"/>
    <s v="Prasad Deshmukh"/>
    <x v="0"/>
    <s v="West"/>
    <x v="2"/>
    <s v="Maharashtra"/>
    <s v="North Maharashtra"/>
    <s v="Mithlesh8.Kumar@ril.com"/>
    <s v="Gulshan Colony, Nashik - Metro C&amp;C Nashik"/>
    <s v="Nashik"/>
    <n v="2578"/>
    <m/>
    <m/>
    <n v="15"/>
    <m/>
    <s v=" "/>
    <m/>
    <m/>
    <x v="3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FLDHKC10937"/>
    <n v="235"/>
    <m/>
    <m/>
    <m/>
    <m/>
    <x v="3"/>
    <x v="3"/>
    <x v="12"/>
    <s v="Srinivas P"/>
    <s v="Jitendra Talreja"/>
    <s v="Nitesh Warhade"/>
    <x v="3"/>
    <s v="West"/>
    <x v="0"/>
    <s v="GMU"/>
    <s v="Mumbai"/>
    <m/>
    <s v="Gulmohar Plaza Virar"/>
    <s v="Mumbai"/>
    <m/>
    <m/>
    <m/>
    <n v="0"/>
    <n v="25"/>
    <s v=" "/>
    <m/>
    <m/>
    <x v="1"/>
    <n v="0"/>
    <m/>
    <m/>
    <m/>
    <m/>
    <s v="FY 26-27"/>
    <s v="AOP"/>
    <s v=" "/>
    <s v=" "/>
    <s v="OCTOBER 25"/>
    <m/>
    <m/>
    <m/>
    <m/>
    <m/>
    <m/>
    <m/>
    <m/>
    <x v="0"/>
    <x v="0"/>
    <m/>
    <m/>
    <m/>
    <m/>
    <m/>
    <m/>
    <m/>
  </r>
  <r>
    <s v="YOTHBK14877"/>
    <n v="236"/>
    <m/>
    <m/>
    <m/>
    <m/>
    <x v="3"/>
    <x v="5"/>
    <x v="14"/>
    <s v="Srinivas P"/>
    <s v="Jitendra Talreja"/>
    <s v="Nitesh Warhade"/>
    <x v="0"/>
    <s v="West"/>
    <x v="2"/>
    <s v="GMU"/>
    <m/>
    <m/>
    <s v="Ground Floor, Bhumi Pinnacale, Roadpali, Kalamboli, Panvel 400706_x000a_Bhoomi Pinnacle"/>
    <s v="Kakamboli"/>
    <n v="5451"/>
    <m/>
    <m/>
    <n v="35"/>
    <m/>
    <s v=" "/>
    <m/>
    <m/>
    <x v="2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AZORBK10915"/>
    <n v="237"/>
    <m/>
    <m/>
    <m/>
    <m/>
    <x v="3"/>
    <x v="3"/>
    <x v="16"/>
    <s v="Srinivas P"/>
    <s v="Gaurav Shinde"/>
    <s v="Ankush Hanwate"/>
    <x v="0"/>
    <s v="West"/>
    <x v="2"/>
    <s v="Gujarat"/>
    <m/>
    <m/>
    <s v="Green Township"/>
    <s v="Jamnagar"/>
    <m/>
    <m/>
    <m/>
    <n v="60"/>
    <m/>
    <s v=" "/>
    <m/>
    <m/>
    <x v="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SIGNRT14569"/>
    <n v="238"/>
    <m/>
    <m/>
    <m/>
    <m/>
    <x v="2"/>
    <x v="2"/>
    <x v="37"/>
    <s v="Ketan S"/>
    <s v="Shanmuga Rajan"/>
    <s v="Ayush Shetiye"/>
    <x v="0"/>
    <s v="North"/>
    <x v="3"/>
    <s v="Uttar Pradesh"/>
    <m/>
    <m/>
    <s v="Gomti Nagar"/>
    <s v="Lucknow"/>
    <n v="5490"/>
    <m/>
    <m/>
    <n v="35"/>
    <m/>
    <s v=" "/>
    <m/>
    <m/>
    <x v="2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STRT11054"/>
    <n v="239"/>
    <m/>
    <m/>
    <m/>
    <m/>
    <x v="3"/>
    <x v="3"/>
    <x v="43"/>
    <s v="Srinivas P"/>
    <s v="Gaurav Shinde"/>
    <s v="Ankush Hanwate"/>
    <x v="0"/>
    <s v="North"/>
    <x v="3"/>
    <s v="Uttar Pradesh"/>
    <m/>
    <m/>
    <s v="GOLA LAKHIMPUR KHERI"/>
    <s v="Lakhimpur Kheri"/>
    <m/>
    <m/>
    <m/>
    <n v="45"/>
    <m/>
    <s v=" "/>
    <m/>
    <m/>
    <x v="1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GRDSKC14769"/>
    <n v="240"/>
    <s v="DS-GMU-00163"/>
    <m/>
    <m/>
    <m/>
    <x v="0"/>
    <x v="0"/>
    <x v="0"/>
    <s v="Srinivas P"/>
    <s v="Purushottam M"/>
    <s v="Prasad Deshmukh"/>
    <x v="0"/>
    <s v="West"/>
    <x v="0"/>
    <s v="GMU"/>
    <m/>
    <s v="Dindayal1 Maurya"/>
    <s v="Gokhale Road, Naupada, Thane West"/>
    <s v="Mumbai"/>
    <m/>
    <m/>
    <m/>
    <n v="15"/>
    <m/>
    <s v=" "/>
    <m/>
    <m/>
    <x v="2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POSMRT11374"/>
    <n v="241"/>
    <m/>
    <s v="T5TZ"/>
    <s v="QL5F"/>
    <s v="RZIVDQL5F00"/>
    <x v="3"/>
    <x v="3"/>
    <x v="8"/>
    <s v="Srinivas P"/>
    <s v="Gaurav Shinde"/>
    <s v="Ankush Hanwate"/>
    <x v="2"/>
    <s v="North"/>
    <x v="3"/>
    <s v="Delhi &amp; NCR"/>
    <s v="Delhi"/>
    <s v="Hanish Gupta"/>
    <s v="GK M Block"/>
    <s v="Delhi &amp; Ncr"/>
    <n v="900"/>
    <m/>
    <m/>
    <n v="0"/>
    <m/>
    <s v=" "/>
    <m/>
    <m/>
    <x v="1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MIAGAK14792"/>
    <n v="242"/>
    <m/>
    <m/>
    <m/>
    <m/>
    <x v="4"/>
    <x v="6"/>
    <x v="18"/>
    <s v="Anand P"/>
    <s v="Teja Anvesh"/>
    <s v="Dhananjay Raut"/>
    <x v="4"/>
    <s v="East"/>
    <x v="1"/>
    <s v="Orissa"/>
    <m/>
    <m/>
    <s v="Girisola - Provision of Hazardous waste Shed."/>
    <s v="Girisola"/>
    <m/>
    <m/>
    <m/>
    <n v="0"/>
    <m/>
    <s v=" "/>
    <m/>
    <m/>
    <x v="2"/>
    <n v="0"/>
    <s v="Vendor finalization - In Process"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MIAGAK14794"/>
    <n v="243"/>
    <m/>
    <m/>
    <m/>
    <m/>
    <x v="4"/>
    <x v="6"/>
    <x v="18"/>
    <s v="Anand P"/>
    <s v="Teja Anvesh"/>
    <s v="Dhananjay Raut"/>
    <x v="4"/>
    <s v="East"/>
    <x v="1"/>
    <s v="Orissa"/>
    <m/>
    <m/>
    <s v="Girisola - Louvers on FW Ph shed. Phase I (6 Depot’s)"/>
    <s v="Girisola"/>
    <m/>
    <m/>
    <m/>
    <n v="0"/>
    <m/>
    <s v=" "/>
    <m/>
    <m/>
    <x v="2"/>
    <n v="0"/>
    <s v="Vendor finalization - In Process"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MIAGAK14793"/>
    <n v="244"/>
    <m/>
    <m/>
    <m/>
    <m/>
    <x v="4"/>
    <x v="6"/>
    <x v="18"/>
    <s v="Anand P"/>
    <s v="Teja Anvesh"/>
    <s v="Dhananjay Raut"/>
    <x v="4"/>
    <s v="East"/>
    <x v="1"/>
    <s v="Orissa"/>
    <m/>
    <m/>
    <s v="Girisola- - Exhaust Stack to be provided for DG 82.5 KVA"/>
    <s v="Girisola"/>
    <m/>
    <m/>
    <m/>
    <n v="0"/>
    <m/>
    <s v=" "/>
    <m/>
    <m/>
    <x v="2"/>
    <n v="0"/>
    <s v="Vendor finalization - In Process"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TRTRRT15089"/>
    <n v="245"/>
    <m/>
    <n v="8123"/>
    <s v="NDB9"/>
    <s v="TRNDUNDB900"/>
    <x v="3"/>
    <x v="3"/>
    <x v="5"/>
    <s v="Srinivas P"/>
    <s v="Purushottam M"/>
    <s v="Raj Shende"/>
    <x v="2"/>
    <s v="North"/>
    <x v="3"/>
    <s v="Delhi &amp; NCR"/>
    <m/>
    <s v="Sujit Brahma"/>
    <s v="Ghaziabad Mahagun"/>
    <s v="Ghaziabad"/>
    <n v="15156"/>
    <d v="2026-01-29T00:00:00"/>
    <d v="2026-01-29T00:00:00"/>
    <n v="0"/>
    <n v="15"/>
    <d v="2026-02-13T00:00:00"/>
    <d v="2026-02-20T00:00:00"/>
    <d v="2026-04-27T00:00:00"/>
    <x v="0"/>
    <n v="1"/>
    <s v="Cycle-1 EPC"/>
    <d v="2026-04-25T00:00:00"/>
    <d v="2026-04-25T00:00:00"/>
    <s v="Launched"/>
    <s v="FY 26-27"/>
    <s v="NON AOP"/>
    <s v="FEBRUARY 26 PLANNED"/>
    <s v="APRIL 26"/>
    <s v=" "/>
    <m/>
    <m/>
    <m/>
    <m/>
    <m/>
    <m/>
    <m/>
    <m/>
    <x v="0"/>
    <x v="0"/>
    <m/>
    <m/>
    <m/>
    <m/>
    <m/>
    <m/>
    <m/>
  </r>
  <r>
    <s v="GRDSRT14765"/>
    <n v="246"/>
    <s v="DS-DL-00325"/>
    <s v="TBII"/>
    <s v="QHKO"/>
    <s v="DARKHQHKO00"/>
    <x v="0"/>
    <x v="0"/>
    <x v="0"/>
    <s v="Srinivas P"/>
    <s v="Purushottam M"/>
    <s v="Prasad Deshmukh"/>
    <x v="0"/>
    <s v="North"/>
    <x v="0"/>
    <s v="Delhi &amp; NCR"/>
    <m/>
    <s v="Sushil Kumar Sahu"/>
    <s v="GGN-Sector 79"/>
    <s v="Gurugram"/>
    <n v="1685"/>
    <d v="2026-02-25T00:00:00"/>
    <d v="2026-03-11T00:00:00"/>
    <n v="15"/>
    <m/>
    <d v="2026-03-26T00:00:00"/>
    <d v="2026-04-30T00:00:00"/>
    <d v="2026-04-28T00:00:00"/>
    <x v="0"/>
    <n v="1"/>
    <m/>
    <s v="PENDING"/>
    <d v="2026-05-22T00:00:00"/>
    <s v="Launched"/>
    <s v="FY 26-27"/>
    <s v="AOP"/>
    <s v="MARCH 26 PLANNED"/>
    <s v="APRIL 26"/>
    <s v=" "/>
    <m/>
    <m/>
    <m/>
    <m/>
    <m/>
    <m/>
    <m/>
    <m/>
    <x v="0"/>
    <x v="0"/>
    <m/>
    <m/>
    <m/>
    <m/>
    <m/>
    <m/>
    <m/>
  </r>
  <r>
    <s v="GAPERT13835"/>
    <n v="247"/>
    <m/>
    <m/>
    <m/>
    <m/>
    <x v="3"/>
    <x v="3"/>
    <x v="19"/>
    <s v="Srinivas P"/>
    <s v="Gaurav Shinde"/>
    <s v="Ankush Hanwate"/>
    <x v="0"/>
    <s v="North"/>
    <x v="3"/>
    <s v="Delhi &amp; NCR"/>
    <s v="Delhi - NCR"/>
    <m/>
    <s v="GAP Kids - Felix Plaza Mall, NH 48, Gurgaon"/>
    <s v="Gurugram"/>
    <m/>
    <m/>
    <m/>
    <n v="45"/>
    <m/>
    <s v=" "/>
    <m/>
    <m/>
    <x v="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GAPERT13834"/>
    <n v="248"/>
    <m/>
    <m/>
    <m/>
    <m/>
    <x v="3"/>
    <x v="3"/>
    <x v="19"/>
    <s v="Srinivas P"/>
    <s v="Gaurav Shinde"/>
    <s v="Ankush Hanwate"/>
    <x v="0"/>
    <s v="North"/>
    <x v="3"/>
    <s v="Delhi &amp; NCR"/>
    <s v="Delhi - NCR"/>
    <m/>
    <s v="GAP Adult - Felix Plaza Mall, NH 48, Gurgaon"/>
    <s v="Gurugram"/>
    <m/>
    <m/>
    <m/>
    <n v="45"/>
    <m/>
    <s v=" "/>
    <m/>
    <m/>
    <x v="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GAPERT14955"/>
    <n v="249"/>
    <m/>
    <m/>
    <m/>
    <m/>
    <x v="3"/>
    <x v="5"/>
    <x v="19"/>
    <s v="Srinivas P"/>
    <s v="Gaurav Shinde"/>
    <s v="Ankush Hanwate"/>
    <x v="0"/>
    <s v="North"/>
    <x v="3"/>
    <s v="Punjab"/>
    <m/>
    <m/>
    <s v="GAP - Sushma Capital, Peer Muchalla, Zirakpur. PB"/>
    <s v="Zirakpur"/>
    <n v="4064"/>
    <m/>
    <m/>
    <m/>
    <m/>
    <s v=" "/>
    <m/>
    <m/>
    <x v="2"/>
    <m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GAPERT14956"/>
    <n v="250"/>
    <m/>
    <m/>
    <m/>
    <m/>
    <x v="3"/>
    <x v="5"/>
    <x v="19"/>
    <s v="Srinivas P"/>
    <s v="Gaurav Shinde"/>
    <s v="Ankush Hanwate"/>
    <x v="0"/>
    <s v="North"/>
    <x v="3"/>
    <s v="Punjab"/>
    <m/>
    <m/>
    <s v="GAP - Downtown, Block A, BRS Nagar, Ludhiana, Punjab"/>
    <s v="Ludhiana"/>
    <n v="4848"/>
    <m/>
    <m/>
    <m/>
    <m/>
    <s v=" "/>
    <m/>
    <m/>
    <x v="2"/>
    <m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GRDSKC14779"/>
    <n v="251"/>
    <s v="DS-MH-00113"/>
    <m/>
    <m/>
    <m/>
    <x v="0"/>
    <x v="0"/>
    <x v="0"/>
    <s v="Srinivas P"/>
    <s v="Purushottam M"/>
    <s v="Prasad Deshmukh"/>
    <x v="0"/>
    <s v="West"/>
    <x v="0"/>
    <s v="Maharashtra"/>
    <m/>
    <s v="Biplab Hota"/>
    <s v="Friendship Residency, Baner - Pune"/>
    <s v="Pune"/>
    <m/>
    <m/>
    <m/>
    <n v="15"/>
    <m/>
    <s v=" "/>
    <m/>
    <m/>
    <x v="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TRFTBK11463"/>
    <n v="252"/>
    <m/>
    <n v="1900"/>
    <s v="NF58"/>
    <s v="FOOTMNF5801"/>
    <x v="3"/>
    <x v="3"/>
    <x v="44"/>
    <s v="Srinivas P"/>
    <s v="Gaurav Shinde"/>
    <s v="Ankush Hanwate"/>
    <x v="2"/>
    <s v="West"/>
    <x v="2"/>
    <s v="Maharashtra"/>
    <s v="West Maharashtra"/>
    <m/>
    <s v="Footwear Renovation - Seasons Mall_Pune"/>
    <s v="Pune"/>
    <n v="2404"/>
    <d v="2026-04-27T00:00:00"/>
    <d v="2026-04-27T00:00:00"/>
    <m/>
    <n v="53"/>
    <d v="2026-06-19T00:00:00"/>
    <d v="2026-06-19T00:00:00"/>
    <m/>
    <x v="4"/>
    <n v="0.35"/>
    <m/>
    <m/>
    <m/>
    <m/>
    <s v="FY 26-27"/>
    <s v="AOP"/>
    <s v="JUNE 26 PLANNED"/>
    <s v=" "/>
    <s v=" "/>
    <m/>
    <m/>
    <m/>
    <m/>
    <m/>
    <m/>
    <m/>
    <m/>
    <x v="0"/>
    <x v="0"/>
    <m/>
    <m/>
    <m/>
    <m/>
    <m/>
    <m/>
    <m/>
  </r>
  <r>
    <s v="FORFBK13842"/>
    <n v="253"/>
    <m/>
    <m/>
    <m/>
    <m/>
    <x v="3"/>
    <x v="3"/>
    <x v="31"/>
    <s v="Srinivas P"/>
    <s v="Gaurav Shinde"/>
    <s v="Ankush Hanwate"/>
    <x v="2"/>
    <s v="West"/>
    <x v="2"/>
    <s v="Madhya Pradesh"/>
    <s v="Bhopal"/>
    <m/>
    <s v="Footwear Renovation - DB Mall  , Bhopal"/>
    <s v="Bhopal"/>
    <m/>
    <m/>
    <m/>
    <n v="0"/>
    <m/>
    <s v=" "/>
    <m/>
    <m/>
    <x v="1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FLDHKC12740"/>
    <n v="254"/>
    <m/>
    <s v="F1IE"/>
    <s v="QEWD"/>
    <m/>
    <x v="3"/>
    <x v="3"/>
    <x v="12"/>
    <s v="Srinivas P"/>
    <s v="Jitendra Talreja"/>
    <s v="Nitesh Warhade"/>
    <x v="3"/>
    <s v="West"/>
    <x v="0"/>
    <s v="Goa"/>
    <s v="Goa"/>
    <m/>
    <s v="FF-GOA -MARGAON"/>
    <s v="Margaon"/>
    <m/>
    <m/>
    <m/>
    <n v="0"/>
    <n v="25"/>
    <s v=" "/>
    <m/>
    <m/>
    <x v="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FFNSBK11459"/>
    <n v="255"/>
    <m/>
    <m/>
    <m/>
    <m/>
    <x v="3"/>
    <x v="3"/>
    <x v="27"/>
    <s v="Srinivas P"/>
    <s v="Gaurav Shinde"/>
    <s v="Ankush Hanwate"/>
    <x v="0"/>
    <s v="West"/>
    <x v="2"/>
    <s v="Gujarat"/>
    <s v="Ahmedabad"/>
    <m/>
    <s v="FF Renovation - Ahemadabad City gold Mall"/>
    <s v="Ahmedabad"/>
    <m/>
    <m/>
    <m/>
    <n v="45"/>
    <m/>
    <s v=" "/>
    <m/>
    <m/>
    <x v="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FFNSBK11462"/>
    <n v="256"/>
    <m/>
    <m/>
    <m/>
    <m/>
    <x v="3"/>
    <x v="3"/>
    <x v="27"/>
    <s v="Srinivas P"/>
    <s v="Gaurav Shinde"/>
    <s v="Ankush Hanwate"/>
    <x v="0"/>
    <s v="West"/>
    <x v="2"/>
    <s v="Maharashtra"/>
    <s v="West Maharashtra"/>
    <m/>
    <s v="FF Handewadi Pune"/>
    <s v="Pune"/>
    <m/>
    <m/>
    <m/>
    <n v="45"/>
    <m/>
    <s v=" "/>
    <m/>
    <m/>
    <x v="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TRTRRT15038"/>
    <n v="257"/>
    <m/>
    <n v="8396"/>
    <m/>
    <s v="TRNDHNDW900"/>
    <x v="3"/>
    <x v="3"/>
    <x v="5"/>
    <s v="Srinivas P"/>
    <s v="Purushottam M"/>
    <s v="Raj Shende"/>
    <x v="2"/>
    <s v="North"/>
    <x v="3"/>
    <s v="Delhi &amp; NCR"/>
    <m/>
    <s v="Shyam Sunder Sorout"/>
    <s v="Faridabd TIMS Crown"/>
    <s v="Faridabad"/>
    <n v="7854"/>
    <d v="2026-01-30T00:00:00"/>
    <d v="2026-01-30T00:00:00"/>
    <n v="0"/>
    <n v="15"/>
    <d v="2026-02-14T00:00:00"/>
    <d v="2026-02-20T00:00:00"/>
    <m/>
    <x v="7"/>
    <m/>
    <s v="Cycle-1 EPC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SCDHAK12649"/>
    <n v="258"/>
    <m/>
    <m/>
    <m/>
    <m/>
    <x v="1"/>
    <x v="4"/>
    <x v="24"/>
    <s v="Srinivas P"/>
    <s v="Santanu Halder"/>
    <s v="Chinmay Desai"/>
    <x v="3"/>
    <s v="South"/>
    <x v="1"/>
    <s v="Kerala"/>
    <s v="Ernakulam"/>
    <m/>
    <s v="Ernakulam-VFDC"/>
    <s v="Ernakulam"/>
    <n v="34852"/>
    <m/>
    <m/>
    <n v="0"/>
    <n v="15"/>
    <s v=" "/>
    <m/>
    <m/>
    <x v="8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VADCAK13439"/>
    <n v="259"/>
    <m/>
    <s v="S0XE"/>
    <s v="QI3S"/>
    <s v="DCDCVQI3S02"/>
    <x v="1"/>
    <x v="1"/>
    <x v="7"/>
    <s v="Srinivas P"/>
    <s v="Santanu Halder"/>
    <s v="Chinmay Desai"/>
    <x v="1"/>
    <s v="South"/>
    <x v="1"/>
    <s v="Kerala"/>
    <s v="Ernakulam"/>
    <m/>
    <s v="Ernakulam Aimury VFDC - PTL Setup"/>
    <s v="Ernakulam"/>
    <n v="12592"/>
    <d v="2026-02-22T00:00:00"/>
    <d v="2026-03-03T00:00:00"/>
    <n v="30"/>
    <n v="0"/>
    <d v="2026-04-02T00:00:00"/>
    <d v="2026-06-20T00:00:00"/>
    <m/>
    <x v="4"/>
    <n v="0.94"/>
    <m/>
    <m/>
    <m/>
    <m/>
    <s v="FY 26-27"/>
    <s v="AOP"/>
    <s v="APRIL 26 PLANNED"/>
    <s v=" "/>
    <s v=" "/>
    <m/>
    <m/>
    <m/>
    <m/>
    <m/>
    <m/>
    <m/>
    <m/>
    <x v="0"/>
    <x v="0"/>
    <m/>
    <m/>
    <m/>
    <m/>
    <m/>
    <m/>
    <m/>
  </r>
  <r>
    <s v="GRDSKC14756"/>
    <n v="260"/>
    <s v="DS-MH-00066"/>
    <s v="TM4P"/>
    <s v="QZ6U"/>
    <s v="DARKMQZ6U00"/>
    <x v="0"/>
    <x v="0"/>
    <x v="0"/>
    <s v="Srinivas P"/>
    <s v="Purushottam M"/>
    <s v="Prasad Deshmukh"/>
    <x v="0"/>
    <s v="West"/>
    <x v="0"/>
    <s v="Maharashtra"/>
    <m/>
    <s v="Sushanta Kumar Behera"/>
    <s v="Empress Mall ,Cotton Market, Nagpur"/>
    <s v="Nagpur"/>
    <n v="4699"/>
    <d v="2026-05-08T00:00:00"/>
    <d v="2026-05-14T00:00:00"/>
    <n v="15"/>
    <m/>
    <d v="2026-05-29T00:00:00"/>
    <d v="2026-06-13T00:00:00"/>
    <m/>
    <x v="4"/>
    <n v="0.38"/>
    <m/>
    <m/>
    <m/>
    <m/>
    <s v="FY 26-27"/>
    <s v="AOP"/>
    <s v="MAY 26 PLANNED"/>
    <s v=" "/>
    <s v=" "/>
    <m/>
    <m/>
    <m/>
    <m/>
    <m/>
    <m/>
    <m/>
    <m/>
    <x v="0"/>
    <x v="0"/>
    <m/>
    <m/>
    <m/>
    <m/>
    <m/>
    <m/>
    <m/>
  </r>
  <r>
    <s v="GAPEBK10698"/>
    <n v="261"/>
    <m/>
    <m/>
    <m/>
    <m/>
    <x v="3"/>
    <x v="3"/>
    <x v="19"/>
    <s v="Srinivas P"/>
    <s v="Gaurav Shinde"/>
    <s v="Ankush Hanwate"/>
    <x v="0"/>
    <s v="West"/>
    <x v="2"/>
    <s v="Gujarat"/>
    <m/>
    <m/>
    <s v="Emporis"/>
    <m/>
    <m/>
    <m/>
    <m/>
    <n v="45"/>
    <m/>
    <s v=" "/>
    <m/>
    <m/>
    <x v="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FFNSBK14886"/>
    <n v="262"/>
    <m/>
    <s v="TL4B"/>
    <s v="QY7Y"/>
    <s v="TRFFMQY7Y00"/>
    <x v="3"/>
    <x v="3"/>
    <x v="27"/>
    <s v="Srinivas P"/>
    <s v="Gaurav Shinde"/>
    <s v="Ankush Hanwate"/>
    <x v="0"/>
    <s v="West"/>
    <x v="2"/>
    <s v="Maharashtra"/>
    <s v="West Maharashtra"/>
    <s v="Dnyaneshwar Patil"/>
    <s v="Elpro City Square Mall,Pune"/>
    <s v="Pune"/>
    <n v="20393"/>
    <d v="2026-01-22T00:00:00"/>
    <d v="2026-01-25T00:00:00"/>
    <n v="45"/>
    <n v="15"/>
    <d v="2026-03-26T00:00:00"/>
    <d v="2026-04-30T00:00:00"/>
    <d v="2026-05-04T00:00:00"/>
    <x v="0"/>
    <n v="1"/>
    <m/>
    <d v="2026-05-09T00:00:00"/>
    <m/>
    <s v="YTL"/>
    <s v="FY 26-27"/>
    <s v="AOP"/>
    <s v="MARCH 26 PLANNED"/>
    <s v="MAY 26"/>
    <s v=" "/>
    <m/>
    <m/>
    <m/>
    <m/>
    <m/>
    <m/>
    <m/>
    <m/>
    <x v="0"/>
    <x v="0"/>
    <m/>
    <m/>
    <m/>
    <m/>
    <m/>
    <m/>
    <m/>
  </r>
  <r>
    <s v="SBRERT14517"/>
    <n v="263"/>
    <m/>
    <s v="FRBD"/>
    <s v="Q4VT"/>
    <s v="RSBZ2Q4VT03"/>
    <x v="2"/>
    <x v="2"/>
    <x v="45"/>
    <s v="Ketan S"/>
    <s v="Shanmuga Rajan"/>
    <s v="Ayush Shetiye"/>
    <x v="2"/>
    <s v="North"/>
    <x v="3"/>
    <s v="Punjab"/>
    <s v="Chandigarh"/>
    <s v="Sanjay Singh"/>
    <s v="Elante Mall"/>
    <s v="Chandigarh"/>
    <n v="35554"/>
    <d v="2025-11-18T00:00:00"/>
    <d v="2025-11-18T00:00:00"/>
    <n v="0"/>
    <n v="60"/>
    <d v="2026-01-17T00:00:00"/>
    <d v="2026-04-05T00:00:00"/>
    <d v="2026-04-06T00:00:00"/>
    <x v="0"/>
    <n v="1"/>
    <m/>
    <s v="PENDING"/>
    <m/>
    <s v="YTL"/>
    <s v="FY 26-27"/>
    <s v="NON AOP"/>
    <s v="JANUARY 26 PLANNED"/>
    <s v="APRIL 26"/>
    <s v=" "/>
    <m/>
    <m/>
    <m/>
    <m/>
    <m/>
    <m/>
    <m/>
    <m/>
    <x v="0"/>
    <x v="0"/>
    <m/>
    <m/>
    <m/>
    <m/>
    <m/>
    <m/>
    <m/>
  </r>
  <r>
    <s v="GRDSRT14771"/>
    <n v="264"/>
    <s v="DS-DL-00286"/>
    <s v="T9I5"/>
    <s v="Q6R0"/>
    <s v="DARKDQ6R000"/>
    <x v="0"/>
    <x v="0"/>
    <x v="0"/>
    <s v="Srinivas P"/>
    <s v="Purushottam M"/>
    <s v="Prasad Deshmukh"/>
    <x v="0"/>
    <s v="North"/>
    <x v="3"/>
    <s v="Delhi &amp; NCR"/>
    <s v="Delhi"/>
    <s v="Suresh Kumar"/>
    <s v="East Patel Nagar"/>
    <s v="Delhi NCR"/>
    <n v="1444"/>
    <d v="2026-01-14T00:00:00"/>
    <d v="2026-01-24T00:00:00"/>
    <n v="15"/>
    <m/>
    <d v="2026-02-08T00:00:00"/>
    <d v="2026-03-10T00:00:00"/>
    <d v="2026-03-11T00:00:00"/>
    <x v="6"/>
    <n v="1"/>
    <m/>
    <d v="2026-04-02T00:00:00"/>
    <d v="2026-04-02T00:00:00"/>
    <s v="Launched"/>
    <s v="FY 25-26"/>
    <s v="AOP"/>
    <s v=" "/>
    <s v=" "/>
    <s v=" "/>
    <m/>
    <m/>
    <m/>
    <m/>
    <m/>
    <m/>
    <m/>
    <m/>
    <x v="0"/>
    <x v="0"/>
    <m/>
    <m/>
    <m/>
    <m/>
    <m/>
    <m/>
    <m/>
  </r>
  <r>
    <s v="FLDCAK14862"/>
    <n v="265"/>
    <m/>
    <m/>
    <m/>
    <m/>
    <x v="1"/>
    <x v="1"/>
    <x v="41"/>
    <s v="Srinivas P"/>
    <s v="Santanu Halder"/>
    <s v="Chinmay Desai"/>
    <x v="1"/>
    <s v="South"/>
    <x v="1"/>
    <s v="Tamil Nadu"/>
    <m/>
    <m/>
    <s v="DWS Installation at Madurai( Nilakottai) F&amp;L DC - "/>
    <m/>
    <n v="31000"/>
    <m/>
    <m/>
    <n v="0"/>
    <m/>
    <s v=" "/>
    <m/>
    <m/>
    <x v="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FLDCAK14859"/>
    <n v="266"/>
    <m/>
    <m/>
    <m/>
    <m/>
    <x v="1"/>
    <x v="1"/>
    <x v="41"/>
    <s v="Srinivas P"/>
    <s v="Santanu Halder"/>
    <s v="Chinmay Desai"/>
    <x v="1"/>
    <s v="East"/>
    <x v="1"/>
    <s v="Telangana"/>
    <m/>
    <m/>
    <s v="DWS Installation at Kompally Hyderabad F&amp;L DC - "/>
    <m/>
    <n v="110000"/>
    <m/>
    <m/>
    <n v="0"/>
    <m/>
    <s v=" "/>
    <m/>
    <m/>
    <x v="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FLDCAK14861"/>
    <n v="267"/>
    <m/>
    <s v="SA3T"/>
    <s v="QIMQ"/>
    <s v="DCDCKQIMQ00"/>
    <x v="1"/>
    <x v="1"/>
    <x v="41"/>
    <s v="Srinivas P"/>
    <s v="Santanu Halder"/>
    <s v="Chinmay Desai"/>
    <x v="1"/>
    <s v="South"/>
    <x v="1"/>
    <s v="Karnataka"/>
    <m/>
    <m/>
    <s v="Hoskote F &amp; L DC - Setting  up of Shein operation"/>
    <s v="Hoskote"/>
    <n v="200000"/>
    <m/>
    <m/>
    <n v="75"/>
    <m/>
    <d v="1900-03-18T00:00:00"/>
    <m/>
    <m/>
    <x v="2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FLDCAK14860"/>
    <n v="268"/>
    <m/>
    <m/>
    <m/>
    <m/>
    <x v="1"/>
    <x v="1"/>
    <x v="41"/>
    <s v="Srinivas P"/>
    <s v="Santanu Halder"/>
    <s v="Chinmay Desai"/>
    <x v="1"/>
    <s v="South"/>
    <x v="1"/>
    <s v="Tamil Nadu"/>
    <m/>
    <m/>
    <s v="DWS Installation at Chennai F&amp;L DC - SURVEY NO.10/1B,GNT ROAD SEMBULIVARM VILLAGE PONNERI TALUK, TIRUVALLUR DISCTRICT CHENNAI"/>
    <m/>
    <n v="106000"/>
    <m/>
    <m/>
    <n v="0"/>
    <m/>
    <s v=" "/>
    <m/>
    <m/>
    <x v="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MAREKC14835"/>
    <n v="269"/>
    <m/>
    <s v="DE01"/>
    <s v="DE01"/>
    <s v="9015DDE0102"/>
    <x v="5"/>
    <x v="7"/>
    <x v="25"/>
    <s v="Srinivas P"/>
    <s v="Purushottam M"/>
    <s v="Prasad Deshmukh"/>
    <x v="1"/>
    <s v="North"/>
    <x v="0"/>
    <s v="Delhi &amp; NCR"/>
    <m/>
    <s v="Sujeet Kumar"/>
    <s v="Dwarka Mall - Rewamp Phase 3 - Jio centre"/>
    <s v="Dwarka"/>
    <n v="325000"/>
    <d v="2025-07-21T00:00:00"/>
    <d v="2025-07-23T00:00:00"/>
    <n v="0"/>
    <n v="40"/>
    <d v="2026-01-13T00:00:00"/>
    <d v="2026-06-30T00:00:00"/>
    <m/>
    <x v="4"/>
    <n v="0.93"/>
    <s v="GRAP HOLD - Removed on 03/Feb"/>
    <m/>
    <m/>
    <m/>
    <s v="FY 26-27"/>
    <s v="AOP"/>
    <s v="JANUARY 26 PLANNED"/>
    <s v=" "/>
    <s v=" "/>
    <m/>
    <m/>
    <m/>
    <m/>
    <m/>
    <m/>
    <m/>
    <m/>
    <x v="0"/>
    <x v="0"/>
    <m/>
    <m/>
    <m/>
    <m/>
    <m/>
    <m/>
    <m/>
  </r>
  <r>
    <s v="MAREKC14836"/>
    <n v="270"/>
    <m/>
    <s v="DE01"/>
    <s v="DE01"/>
    <s v="9015DDE0102"/>
    <x v="5"/>
    <x v="7"/>
    <x v="25"/>
    <s v="Srinivas P"/>
    <s v="Purushottam M"/>
    <s v="Prasad Deshmukh"/>
    <x v="1"/>
    <s v="North"/>
    <x v="0"/>
    <s v="Delhi &amp; NCR"/>
    <m/>
    <s v="Sujeet Kumar"/>
    <s v="Dwarka Mall  Revamp - Smart Area Work"/>
    <s v="Dwarka"/>
    <n v="325000"/>
    <d v="2025-04-21T00:00:00"/>
    <d v="2025-12-10T00:00:00"/>
    <n v="0"/>
    <n v="120"/>
    <d v="2026-04-09T00:00:00"/>
    <d v="2026-06-30T00:00:00"/>
    <m/>
    <x v="4"/>
    <n v="0.4"/>
    <m/>
    <m/>
    <m/>
    <m/>
    <s v="FY 26-27"/>
    <s v="AOP"/>
    <s v="APRIL 26 PLANNED"/>
    <s v=" "/>
    <s v=" "/>
    <m/>
    <m/>
    <m/>
    <m/>
    <m/>
    <m/>
    <m/>
    <m/>
    <x v="0"/>
    <x v="0"/>
    <m/>
    <m/>
    <m/>
    <m/>
    <m/>
    <m/>
    <m/>
  </r>
  <r>
    <s v="FLDCKC14868"/>
    <n v="271"/>
    <m/>
    <s v="SAQZ"/>
    <s v="QHIU"/>
    <s v="DCDCCQHIU00"/>
    <x v="1"/>
    <x v="1"/>
    <x v="6"/>
    <s v="Srinivas P"/>
    <s v="Purushottam M"/>
    <s v="Prasad Deshmukh"/>
    <x v="1"/>
    <s v="West"/>
    <x v="0"/>
    <s v="Chattisgarh"/>
    <m/>
    <s v="Abhay Shrivastava"/>
    <s v="FFDC Dumartarai, Raipur"/>
    <s v="Raipur"/>
    <n v="11158"/>
    <d v="2026-02-13T00:00:00"/>
    <d v="2026-02-20T00:00:00"/>
    <n v="60"/>
    <n v="0"/>
    <d v="2026-04-21T00:00:00"/>
    <d v="2026-06-15T00:00:00"/>
    <m/>
    <x v="4"/>
    <n v="0.9"/>
    <m/>
    <m/>
    <m/>
    <m/>
    <s v="FY 26-27"/>
    <s v="AOP"/>
    <s v="APRIL 26 PLANNED"/>
    <s v=" "/>
    <s v=" "/>
    <m/>
    <m/>
    <m/>
    <m/>
    <m/>
    <m/>
    <m/>
    <m/>
    <x v="0"/>
    <x v="0"/>
    <m/>
    <m/>
    <m/>
    <m/>
    <m/>
    <m/>
    <m/>
  </r>
  <r>
    <s v="GRDSBK14938"/>
    <n v="272"/>
    <s v="DS-MH-00098"/>
    <s v="T9H7"/>
    <s v="Q6K0"/>
    <s v="DARKMQ6K000"/>
    <x v="0"/>
    <x v="0"/>
    <x v="0"/>
    <s v="Srinivas P"/>
    <s v="Purushottam M"/>
    <s v="Prasad Deshmukh"/>
    <x v="0"/>
    <s v="West"/>
    <x v="0"/>
    <s v="Maharashtra"/>
    <m/>
    <m/>
    <s v="DS-MH-00098 - New DarkStore - Pune - Maharashtra - Shree Ram Industrial Estate, Survey No 143, Tathawade, Pune 411035"/>
    <s v="Pune"/>
    <n v="2439"/>
    <d v="2026-05-20T00:00:00"/>
    <d v="2026-05-23T00:00:00"/>
    <n v="15"/>
    <m/>
    <d v="2026-06-07T00:00:00"/>
    <d v="2026-06-07T00:00:00"/>
    <m/>
    <x v="4"/>
    <n v="0.35"/>
    <m/>
    <m/>
    <m/>
    <m/>
    <s v="FY 26-27"/>
    <s v="AOP"/>
    <s v="JUNE 26 PLANNED"/>
    <s v=" "/>
    <s v=" "/>
    <m/>
    <m/>
    <m/>
    <m/>
    <m/>
    <m/>
    <m/>
    <m/>
    <x v="0"/>
    <x v="0"/>
    <m/>
    <m/>
    <m/>
    <m/>
    <m/>
    <m/>
    <m/>
  </r>
  <r>
    <s v="GRDSBK14937"/>
    <n v="273"/>
    <s v="DS-MH-00057"/>
    <s v="TN1Q"/>
    <s v="QM2H"/>
    <s v="DARKMQM2H00"/>
    <x v="0"/>
    <x v="0"/>
    <x v="0"/>
    <s v="Srinivas P"/>
    <s v="Purushottam M"/>
    <s v="Prasad Deshmukh"/>
    <x v="0"/>
    <s v="West"/>
    <x v="2"/>
    <s v="Maharashtra"/>
    <s v="North Maharashtra"/>
    <s v="Rahul Atal"/>
    <s v="DS-MH-00057 - Dnyeshwar Nagar - Nashik - Maharashtra - Krishnai Mandai, Chetana Nagar , Near Dnyaneshwar Nagar : Nashik"/>
    <s v="Nashik"/>
    <n v="3293"/>
    <d v="2026-02-02T00:00:00"/>
    <d v="2026-02-05T00:00:00"/>
    <n v="15"/>
    <m/>
    <d v="2026-02-20T00:00:00"/>
    <d v="2026-02-25T00:00:00"/>
    <d v="2026-02-25T00:00:00"/>
    <x v="6"/>
    <n v="1"/>
    <m/>
    <d v="2026-04-05T00:00:00"/>
    <d v="2026-04-02T00:00:00"/>
    <s v="Launched"/>
    <s v="FY 25-26"/>
    <s v="AOP"/>
    <s v=" "/>
    <s v=" "/>
    <s v=" "/>
    <m/>
    <m/>
    <m/>
    <m/>
    <m/>
    <m/>
    <m/>
    <m/>
    <x v="0"/>
    <x v="0"/>
    <m/>
    <m/>
    <m/>
    <m/>
    <m/>
    <m/>
    <m/>
  </r>
  <r>
    <s v="GRDSBK14842"/>
    <n v="274"/>
    <s v="DS-GMU-0016"/>
    <s v="T9U5"/>
    <s v="Q8G0"/>
    <s v="DARKMQ8G000"/>
    <x v="0"/>
    <x v="0"/>
    <x v="0"/>
    <s v="Srinivas P"/>
    <s v="Purushottam M"/>
    <s v="Prasad Deshmukh"/>
    <x v="0"/>
    <s v="West"/>
    <x v="2"/>
    <s v="GMU"/>
    <s v="Mumbai"/>
    <s v="Abhishek Mishra"/>
    <s v="DS-GMU-00166 - Sahkari Bhandar, Fun Fiesta Mall, Nalasopara West- DC -8-9-2025 - Mumbai - GMU - Sahkari Bhandar, Ground Floor, Fun Fiesta Mall, Sriprastha, Nalasopara West, Maharashtra 401203"/>
    <s v="Mumbai"/>
    <n v="2794"/>
    <d v="2026-01-12T00:00:00"/>
    <d v="2026-01-15T00:00:00"/>
    <n v="15"/>
    <n v="14"/>
    <d v="2026-02-13T00:00:00"/>
    <d v="2026-03-07T00:00:00"/>
    <d v="2026-03-11T00:00:00"/>
    <x v="6"/>
    <n v="1"/>
    <s v="YTL"/>
    <d v="2026-05-09T00:00:00"/>
    <d v="2026-04-30T00:00:00"/>
    <s v="Launched"/>
    <s v="FY 25-26"/>
    <s v="AOP"/>
    <s v=" "/>
    <s v=" "/>
    <s v=" "/>
    <m/>
    <m/>
    <m/>
    <m/>
    <m/>
    <m/>
    <m/>
    <m/>
    <x v="0"/>
    <x v="0"/>
    <m/>
    <m/>
    <m/>
    <m/>
    <m/>
    <m/>
    <m/>
  </r>
  <r>
    <s v="GRDSRT14939"/>
    <n v="275"/>
    <s v="DS-DL-00324"/>
    <m/>
    <m/>
    <m/>
    <x v="0"/>
    <x v="0"/>
    <x v="0"/>
    <s v="Srinivas P"/>
    <s v="Purushottam M"/>
    <s v="Prasad Deshmukh"/>
    <x v="0"/>
    <s v="North"/>
    <x v="3"/>
    <s v="Delhi &amp; NCR"/>
    <m/>
    <m/>
    <s v="DS-DL-00324 - Rohini Sec7 - Delhi - Delhi NCR - Village Naharpur, Rohini, Sector 7, Delhi 110085 :: [ID-9194]"/>
    <s v="Delhi"/>
    <m/>
    <m/>
    <m/>
    <m/>
    <n v="0"/>
    <s v=" "/>
    <m/>
    <m/>
    <x v="1"/>
    <m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GRDSRT14941"/>
    <n v="276"/>
    <s v="DS-DL-00274"/>
    <m/>
    <m/>
    <m/>
    <x v="0"/>
    <x v="0"/>
    <x v="0"/>
    <s v="Srinivas P"/>
    <s v="Purushottam M"/>
    <s v="Prasad Deshmukh"/>
    <x v="0"/>
    <s v="North"/>
    <x v="3"/>
    <s v="Delhi &amp; NCR"/>
    <m/>
    <m/>
    <s v="DS-DL-00274 - Ghitorni - Delhi - Delhi NCR - Khasra No. 304, 2, 100 Feet Road, Ghitorni, New Delhi (Option 1) ID-8859"/>
    <s v="Delhi"/>
    <m/>
    <m/>
    <m/>
    <m/>
    <n v="0"/>
    <s v=" "/>
    <m/>
    <m/>
    <x v="1"/>
    <m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GRDSRT14654"/>
    <n v="277"/>
    <s v="DS-DL-00242"/>
    <s v="TM8V"/>
    <s v="QHAH"/>
    <s v="DARKDQHAH00"/>
    <x v="0"/>
    <x v="0"/>
    <x v="0"/>
    <s v="Srinivas P"/>
    <s v="Purushottam M"/>
    <s v="Prasad Deshmukh"/>
    <x v="0"/>
    <s v="North"/>
    <x v="3"/>
    <s v="Delhi &amp; NCR"/>
    <m/>
    <s v="Shyam Sunder Sorout"/>
    <s v="DS-DL-00242-DS Del33-D-56, Uday Chand Marg, South Extension, Part 1, New Delhi :: [ID-8009]"/>
    <s v="Delhi NCR"/>
    <n v="2755"/>
    <d v="2025-10-10T00:00:00"/>
    <d v="2025-10-13T00:00:00"/>
    <n v="15"/>
    <m/>
    <d v="2025-10-28T00:00:00"/>
    <d v="2026-01-20T00:00:00"/>
    <m/>
    <x v="3"/>
    <n v="0.88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AZORRT11222"/>
    <n v="278"/>
    <m/>
    <m/>
    <m/>
    <m/>
    <x v="3"/>
    <x v="3"/>
    <x v="16"/>
    <s v="Srinivas P"/>
    <s v="Gaurav Shinde"/>
    <s v="Ankush Hanwate"/>
    <x v="0"/>
    <s v="North"/>
    <x v="3"/>
    <s v="Punjab"/>
    <s v="Ludhiana"/>
    <m/>
    <s v="Downtown, Block A, BRS Nagar, Ludhiana, Punjab"/>
    <s v="Ludhiana"/>
    <n v="19400"/>
    <m/>
    <m/>
    <n v="60"/>
    <m/>
    <s v=" "/>
    <m/>
    <m/>
    <x v="5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SMRTRT10390"/>
    <n v="279"/>
    <m/>
    <m/>
    <m/>
    <m/>
    <x v="2"/>
    <x v="2"/>
    <x v="2"/>
    <s v="Ketan S"/>
    <s v="Shanmuga Rajan"/>
    <s v="Ayush Shetiye"/>
    <x v="0"/>
    <s v="North"/>
    <x v="3"/>
    <s v="Uttar Pradesh"/>
    <m/>
    <m/>
    <s v="Docket - Smart - The Regency, Delhi Road"/>
    <s v="Qgcu"/>
    <m/>
    <m/>
    <m/>
    <n v="35"/>
    <m/>
    <s v=" "/>
    <m/>
    <m/>
    <x v="5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MIAGAK14795"/>
    <n v="280"/>
    <m/>
    <m/>
    <m/>
    <m/>
    <x v="4"/>
    <x v="6"/>
    <x v="18"/>
    <s v="Anand P"/>
    <s v="Teja Anvesh"/>
    <s v="Dhananjay Raut"/>
    <x v="4"/>
    <s v="East"/>
    <x v="1"/>
    <s v="Bihar"/>
    <m/>
    <m/>
    <s v="Dobhi- Provision of Hazardous waste Shed."/>
    <s v="Dobhi"/>
    <m/>
    <m/>
    <m/>
    <n v="0"/>
    <m/>
    <s v=" "/>
    <m/>
    <m/>
    <x v="2"/>
    <n v="0"/>
    <s v="Vendor finalization - In Process"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MIAGAK14796"/>
    <n v="281"/>
    <m/>
    <m/>
    <m/>
    <m/>
    <x v="4"/>
    <x v="6"/>
    <x v="18"/>
    <s v="Anand P"/>
    <s v="Teja Anvesh"/>
    <s v="Dhananjay Raut"/>
    <x v="4"/>
    <s v="East"/>
    <x v="1"/>
    <s v="Bihar"/>
    <m/>
    <m/>
    <s v="Dobhi- Exhaust Stack to be provided for DG 82.5 KVA"/>
    <s v="Dobhi"/>
    <m/>
    <m/>
    <m/>
    <n v="0"/>
    <m/>
    <s v=" "/>
    <m/>
    <m/>
    <x v="2"/>
    <n v="0"/>
    <s v="Vendor finalization - In Process"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MIAGAK14797"/>
    <n v="282"/>
    <m/>
    <m/>
    <m/>
    <m/>
    <x v="4"/>
    <x v="6"/>
    <x v="18"/>
    <s v="Anand P"/>
    <s v="Teja Anvesh"/>
    <s v="Dhananjay Raut"/>
    <x v="4"/>
    <s v="East"/>
    <x v="1"/>
    <s v="Bihar"/>
    <m/>
    <m/>
    <s v="Dobhi - Louvers on FW Ph shed. Phase I (6 Depot’s)"/>
    <s v="Dobhi"/>
    <m/>
    <m/>
    <m/>
    <n v="0"/>
    <m/>
    <s v=" "/>
    <m/>
    <m/>
    <x v="2"/>
    <n v="0"/>
    <s v="Vendor finalization - In Process"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MIAGAK14798"/>
    <n v="283"/>
    <m/>
    <m/>
    <m/>
    <m/>
    <x v="4"/>
    <x v="6"/>
    <x v="18"/>
    <s v="Anand P"/>
    <s v="Teja Anvesh"/>
    <s v="Dhananjay Raut"/>
    <x v="4"/>
    <s v="East"/>
    <x v="1"/>
    <s v="Bihar"/>
    <m/>
    <m/>
    <s v="Dobhi - Borewell Head Protection"/>
    <s v="Dobhi"/>
    <m/>
    <m/>
    <m/>
    <n v="0"/>
    <m/>
    <s v=" "/>
    <m/>
    <m/>
    <x v="2"/>
    <n v="0"/>
    <s v="Vendor finalization - In Process"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SGFPRT15072"/>
    <n v="284"/>
    <m/>
    <s v="TBKX"/>
    <s v="QHMJ"/>
    <s v="GOFRDQHMJ00"/>
    <x v="2"/>
    <x v="2"/>
    <x v="37"/>
    <s v="Ketan S"/>
    <s v="Shanmuga Rajan"/>
    <s v="Ayush Shetiye"/>
    <x v="0"/>
    <s v="North"/>
    <x v="3"/>
    <s v="Delhi &amp; NCR"/>
    <m/>
    <s v="Prakhar Singh"/>
    <s v="DLF Midtown, Motinagar"/>
    <s v="Delhi"/>
    <n v="6796"/>
    <d v="2026-02-12T00:00:00"/>
    <d v="2026-02-20T00:00:00"/>
    <n v="60"/>
    <m/>
    <d v="2026-04-16T00:00:00"/>
    <d v="2026-06-15T00:00:00"/>
    <m/>
    <x v="4"/>
    <n v="0.8"/>
    <m/>
    <m/>
    <m/>
    <m/>
    <s v="FY 26-27"/>
    <s v="AOP"/>
    <s v="APRIL 26 PLANNED"/>
    <s v=" "/>
    <s v=" "/>
    <m/>
    <m/>
    <m/>
    <m/>
    <m/>
    <m/>
    <m/>
    <m/>
    <x v="0"/>
    <x v="0"/>
    <m/>
    <m/>
    <m/>
    <m/>
    <m/>
    <m/>
    <m/>
  </r>
  <r>
    <s v="TRDSBK11245"/>
    <n v="285"/>
    <m/>
    <m/>
    <m/>
    <m/>
    <x v="3"/>
    <x v="3"/>
    <x v="9"/>
    <s v="Srinivas P"/>
    <s v="Gaurav Shinde"/>
    <s v="Ankush Hanwate"/>
    <x v="0"/>
    <s v="West"/>
    <x v="2"/>
    <s v="Maharashtra"/>
    <s v="West Maharashtra"/>
    <m/>
    <s v="Dharashiv, Osmanabad, Patil complex"/>
    <s v="Pune"/>
    <m/>
    <m/>
    <m/>
    <n v="35"/>
    <m/>
    <s v=" "/>
    <m/>
    <m/>
    <x v="5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TRDSRT4507"/>
    <n v="286"/>
    <m/>
    <m/>
    <m/>
    <m/>
    <x v="3"/>
    <x v="3"/>
    <x v="9"/>
    <s v="Srinivas P"/>
    <s v="Gaurav Shinde"/>
    <s v="Ankush Hanwate"/>
    <x v="0"/>
    <s v="North"/>
    <x v="3"/>
    <s v="Uttar Pradesh"/>
    <m/>
    <m/>
    <s v="Deokali Road, Faizabad"/>
    <s v="Ayodhya"/>
    <m/>
    <m/>
    <m/>
    <n v="35"/>
    <m/>
    <s v=" "/>
    <m/>
    <m/>
    <x v="5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AZORRT238"/>
    <n v="287"/>
    <m/>
    <m/>
    <m/>
    <m/>
    <x v="3"/>
    <x v="3"/>
    <x v="16"/>
    <s v="Srinivas P"/>
    <s v="Gaurav Shinde"/>
    <s v="Ankush Hanwate"/>
    <x v="0"/>
    <s v="North"/>
    <x v="3"/>
    <s v="Haryana"/>
    <m/>
    <m/>
    <s v="Dehradun Raj Heights, Jakhan, Rajpur Road (BTS)"/>
    <s v="Jakhan"/>
    <m/>
    <m/>
    <m/>
    <n v="60"/>
    <m/>
    <s v=" "/>
    <m/>
    <m/>
    <x v="5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FLDHKC13253"/>
    <n v="288"/>
    <s v="DE-SM-DEL-904/FG"/>
    <m/>
    <m/>
    <m/>
    <x v="3"/>
    <x v="3"/>
    <x v="12"/>
    <s v="Srinivas P"/>
    <s v="Jitendra Talreja"/>
    <s v="Nitesh Warhade"/>
    <x v="3"/>
    <s v="North"/>
    <x v="0"/>
    <s v="Uttar Pradesh"/>
    <s v="Delhi - NCR"/>
    <m/>
    <s v="CT-NOIDA-GREAT INDIA PLACE"/>
    <s v="Noida"/>
    <n v="91195"/>
    <m/>
    <m/>
    <n v="0"/>
    <n v="25"/>
    <s v=" "/>
    <m/>
    <m/>
    <x v="7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FLDHKC13255"/>
    <n v="289"/>
    <s v="DE-SM-DEL-381/FG"/>
    <s v="F1MH"/>
    <s v="Q3QH"/>
    <s v="DH-CENT-419-DL-F1MH"/>
    <x v="3"/>
    <x v="3"/>
    <x v="12"/>
    <s v="Srinivas P"/>
    <s v="Jitendra Talreja"/>
    <s v="Nitesh Warhade"/>
    <x v="3"/>
    <s v="North"/>
    <x v="0"/>
    <s v="Delhi &amp; NCR"/>
    <s v="Delhi"/>
    <m/>
    <s v="CT-NEW DELHI-ROHINI"/>
    <s v="Delhi"/>
    <n v="72232"/>
    <m/>
    <m/>
    <n v="0"/>
    <n v="25"/>
    <s v=" "/>
    <m/>
    <m/>
    <x v="7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FLDHKC13254"/>
    <n v="290"/>
    <s v="PB-SM-MOH-075/FG"/>
    <m/>
    <m/>
    <m/>
    <x v="3"/>
    <x v="3"/>
    <x v="12"/>
    <s v="Srinivas P"/>
    <s v="Jitendra Talreja"/>
    <s v="Nitesh Warhade"/>
    <x v="3"/>
    <s v="North"/>
    <x v="0"/>
    <s v="Punjab"/>
    <s v="Mohali"/>
    <m/>
    <s v="CT-MOHALI-NORTH COUNTRY MALL"/>
    <s v="Mohali"/>
    <n v="74500"/>
    <m/>
    <m/>
    <n v="0"/>
    <n v="25"/>
    <s v=" "/>
    <m/>
    <m/>
    <x v="7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FLDHKC13256"/>
    <n v="291"/>
    <s v="UP-SM-LUK-093"/>
    <m/>
    <m/>
    <m/>
    <x v="3"/>
    <x v="3"/>
    <x v="12"/>
    <s v="Srinivas P"/>
    <s v="Jitendra Talreja"/>
    <s v="Nitesh Warhade"/>
    <x v="3"/>
    <s v="North"/>
    <x v="0"/>
    <s v="Uttar Pradesh"/>
    <s v="Lucknow"/>
    <m/>
    <s v="CT-LUCKNOW-SAHARA GANJ"/>
    <s v="Lucknow"/>
    <n v="73774"/>
    <m/>
    <m/>
    <n v="0"/>
    <n v="25"/>
    <s v=" "/>
    <m/>
    <m/>
    <x v="7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COPUKC13444"/>
    <n v="292"/>
    <m/>
    <s v="Not Applicable"/>
    <s v="Not Applicable"/>
    <s v="PETRO-CP-UPCTR08"/>
    <x v="4"/>
    <x v="6"/>
    <x v="23"/>
    <s v="Anand P"/>
    <s v="Teja Anvesh"/>
    <s v="Dhananjay Raut"/>
    <x v="4"/>
    <s v="North"/>
    <x v="0"/>
    <s v="Uttar Pradesh"/>
    <s v="Kanpur"/>
    <s v="Manmohan Nautiyal"/>
    <s v="CP-SIDDHARTHNAGAR,UP"/>
    <s v="Kanpur"/>
    <m/>
    <m/>
    <m/>
    <n v="0"/>
    <m/>
    <s v=" "/>
    <m/>
    <m/>
    <x v="12"/>
    <n v="0"/>
    <s v="NRFC"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COPUKC13443"/>
    <n v="293"/>
    <m/>
    <s v="Not Applicable"/>
    <s v="Not Applicable"/>
    <s v="PETRO-CP-UPCTR04"/>
    <x v="4"/>
    <x v="6"/>
    <x v="23"/>
    <s v="Anand P"/>
    <s v="Teja Anvesh"/>
    <s v="Dhananjay Raut"/>
    <x v="4"/>
    <s v="North"/>
    <x v="0"/>
    <s v="Uttar Pradesh"/>
    <s v="Kanpur"/>
    <s v="Manmohan Nautiyal"/>
    <s v="CP-SAHIBABAD,UP"/>
    <s v="Kanpur"/>
    <m/>
    <m/>
    <m/>
    <n v="0"/>
    <m/>
    <s v=" "/>
    <m/>
    <m/>
    <x v="12"/>
    <n v="0"/>
    <s v="NRFC"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COPUKC13445"/>
    <n v="294"/>
    <m/>
    <s v="Not Applicable"/>
    <s v="Not Applicable"/>
    <s v="PETRO-CP-UPCTR01"/>
    <x v="4"/>
    <x v="6"/>
    <x v="23"/>
    <s v="Anand P"/>
    <s v="Teja Anvesh"/>
    <s v="Dhananjay Raut"/>
    <x v="4"/>
    <s v="North"/>
    <x v="0"/>
    <s v="Uttar Pradesh"/>
    <s v="Kanpur"/>
    <s v="Manmohan Nautiyal"/>
    <s v="CP-ORAI,UP"/>
    <s v="Kanpur"/>
    <m/>
    <m/>
    <m/>
    <n v="0"/>
    <m/>
    <s v=" "/>
    <m/>
    <m/>
    <x v="12"/>
    <n v="0"/>
    <s v="NRFC"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COPUKC13447"/>
    <n v="295"/>
    <m/>
    <s v="Not Applicable"/>
    <s v="Not Applicable"/>
    <s v="PETRO-CP-UPCTR02"/>
    <x v="4"/>
    <x v="6"/>
    <x v="23"/>
    <s v="Anand P"/>
    <s v="Teja Anvesh"/>
    <s v="Dhananjay Raut"/>
    <x v="4"/>
    <s v="North"/>
    <x v="0"/>
    <s v="Uttar Pradesh"/>
    <s v="Kanpur"/>
    <s v="Manmohan Nautiyal"/>
    <s v="CP-BANDA,UP"/>
    <s v="Kanpur"/>
    <m/>
    <m/>
    <m/>
    <n v="0"/>
    <m/>
    <s v=" "/>
    <m/>
    <m/>
    <x v="12"/>
    <n v="0"/>
    <s v="NRFC"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COPUKC15009"/>
    <n v="296"/>
    <m/>
    <m/>
    <m/>
    <m/>
    <x v="4"/>
    <x v="6"/>
    <x v="23"/>
    <s v="Anand P"/>
    <s v="Teja Anvesh"/>
    <s v="Dhananjay Raut"/>
    <x v="4"/>
    <s v="North"/>
    <x v="0"/>
    <s v="Uttar Pradesh"/>
    <m/>
    <m/>
    <s v="CP –UPSRTC depot, Loni, UP"/>
    <s v="Loni"/>
    <m/>
    <m/>
    <m/>
    <n v="0"/>
    <m/>
    <m/>
    <m/>
    <m/>
    <x v="2"/>
    <n v="0"/>
    <s v="NOA - In Process"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COPUAK14847"/>
    <n v="297"/>
    <m/>
    <m/>
    <m/>
    <m/>
    <x v="4"/>
    <x v="6"/>
    <x v="23"/>
    <s v="Anand P"/>
    <s v="Teja Anvesh"/>
    <s v="Dhananjay Raut"/>
    <x v="4"/>
    <s v="East"/>
    <x v="1"/>
    <s v="Andhra Pradesh"/>
    <m/>
    <s v="Rohin Chand"/>
    <s v="CP –M/s Rashtriya Ispat Nigam Ltd, Vizag Steel, AP"/>
    <s v="Vishakhapatnam"/>
    <m/>
    <m/>
    <m/>
    <n v="0"/>
    <m/>
    <s v=" "/>
    <m/>
    <m/>
    <x v="2"/>
    <n v="0"/>
    <s v="NOA - In Process"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COPUAK14706"/>
    <n v="298"/>
    <m/>
    <m/>
    <m/>
    <m/>
    <x v="4"/>
    <x v="6"/>
    <x v="23"/>
    <s v="Anand P"/>
    <s v="Teja Anvesh"/>
    <s v="Dhananjay Raut"/>
    <x v="4"/>
    <s v="East"/>
    <x v="1"/>
    <s v="Orissa"/>
    <m/>
    <s v="Rohin Chand"/>
    <s v="CP - M/s Shivam Condev Pvt Ltd, Korput, OD"/>
    <s v="Bhubaneswar"/>
    <m/>
    <d v="2025-11-16T00:00:00"/>
    <m/>
    <n v="0"/>
    <m/>
    <s v=" "/>
    <m/>
    <m/>
    <x v="2"/>
    <n v="0"/>
    <s v="NOA - In Process"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COPUKC13576"/>
    <n v="299"/>
    <m/>
    <m/>
    <m/>
    <m/>
    <x v="4"/>
    <x v="6"/>
    <x v="23"/>
    <s v="Anand P"/>
    <s v="Teja Anvesh"/>
    <s v="Dhananjay Raut"/>
    <x v="4"/>
    <s v="West"/>
    <x v="0"/>
    <s v="Chattisgarh"/>
    <m/>
    <m/>
    <s v="CP - JSPL Gare IV/6(Mines) _ CG"/>
    <s v="Raigarh"/>
    <m/>
    <m/>
    <m/>
    <n v="0"/>
    <m/>
    <s v=" "/>
    <m/>
    <m/>
    <x v="12"/>
    <n v="0"/>
    <s v="NRFC"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COPUKC13923"/>
    <n v="300"/>
    <m/>
    <s v="Not Applicable"/>
    <s v="Not Applicable"/>
    <s v="Not Applicable"/>
    <x v="4"/>
    <x v="6"/>
    <x v="23"/>
    <s v="Anand P"/>
    <s v="Teja Anvesh"/>
    <s v="Dhananjay Raut"/>
    <x v="4"/>
    <s v="West"/>
    <x v="0"/>
    <s v="GMU"/>
    <s v="Mumbai"/>
    <s v="Biplab Hota"/>
    <s v="CP - BPSP - Hindustan Construction Company Ltd, Karjat, Raigad"/>
    <s v="Karjat"/>
    <n v="6250"/>
    <m/>
    <m/>
    <n v="0"/>
    <m/>
    <s v=" "/>
    <m/>
    <m/>
    <x v="12"/>
    <n v="0"/>
    <s v="NRFC"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COPUKC12917"/>
    <n v="301"/>
    <m/>
    <m/>
    <m/>
    <m/>
    <x v="4"/>
    <x v="6"/>
    <x v="23"/>
    <s v="Anand P"/>
    <s v="Teja Anvesh"/>
    <s v="Dhananjay Raut"/>
    <x v="4"/>
    <s v="West"/>
    <x v="0"/>
    <s v="Maharashtra"/>
    <s v="Vidarbha"/>
    <m/>
    <s v="CP - 2 x 30 KL Consumer Pump,M/s LLYODS METAL &amp; ENERGY LIMTED,Gadchiroli, MH"/>
    <s v="Gadchiroli"/>
    <m/>
    <m/>
    <m/>
    <n v="0"/>
    <m/>
    <s v=" "/>
    <m/>
    <m/>
    <x v="12"/>
    <n v="0"/>
    <s v="NRFC"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DIDCAK14856"/>
    <n v="302"/>
    <m/>
    <m/>
    <m/>
    <m/>
    <x v="1"/>
    <x v="1"/>
    <x v="34"/>
    <s v="Srinivas P"/>
    <s v="Santanu Halder"/>
    <s v="Chinmay Desai"/>
    <x v="1"/>
    <s v="South"/>
    <x v="1"/>
    <s v="Tamil Nadu"/>
    <m/>
    <m/>
    <s v="Consolidation of CDIT operation at Chennai B100 Digital DC - Building no B-100,Unnati Logistic Park Private Ltd, Indospace Industrial Park Meva, Mevalurkuppam Village, Sriperumbudur Taluk, Kancheepuram District, Tamil Nadu 602105"/>
    <m/>
    <n v="209270"/>
    <m/>
    <m/>
    <n v="0"/>
    <m/>
    <s v=" "/>
    <m/>
    <m/>
    <x v="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SCPCAK13885"/>
    <n v="303"/>
    <m/>
    <m/>
    <m/>
    <m/>
    <x v="1"/>
    <x v="1"/>
    <x v="6"/>
    <s v="Srinivas P"/>
    <s v="Santanu Halder"/>
    <s v="Chinmay Desai"/>
    <x v="1"/>
    <s v="South"/>
    <x v="1"/>
    <s v="Karnataka"/>
    <s v="Bengaluru "/>
    <m/>
    <s v="Cold Room at FFDC Neelmangala"/>
    <s v="Bengaluru"/>
    <n v="132185"/>
    <m/>
    <m/>
    <n v="0"/>
    <m/>
    <s v=" "/>
    <m/>
    <m/>
    <x v="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SCPCAK13853"/>
    <n v="304"/>
    <m/>
    <m/>
    <m/>
    <m/>
    <x v="1"/>
    <x v="1"/>
    <x v="6"/>
    <s v="Srinivas P"/>
    <s v="Santanu Halder"/>
    <s v="Chinmay Desai"/>
    <x v="1"/>
    <s v="South"/>
    <x v="1"/>
    <s v="Tamil Nadu"/>
    <s v="Chennai"/>
    <m/>
    <s v="Cold Room at FFDC Chennai"/>
    <s v="Chennai"/>
    <n v="6530"/>
    <m/>
    <m/>
    <n v="0"/>
    <m/>
    <s v=" "/>
    <m/>
    <m/>
    <x v="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SCPCAK13826"/>
    <n v="305"/>
    <m/>
    <m/>
    <m/>
    <m/>
    <x v="1"/>
    <x v="1"/>
    <x v="6"/>
    <s v="Srinivas P"/>
    <s v="Santanu Halder"/>
    <s v="Chinmay Desai"/>
    <x v="1"/>
    <s v="East"/>
    <x v="1"/>
    <s v="Orissa"/>
    <s v="Bhubaneshwar"/>
    <m/>
    <s v="Cold Room at FFDC Bhubaneshwar"/>
    <s v="Bhubaneshwar"/>
    <n v="40565"/>
    <m/>
    <m/>
    <n v="0"/>
    <m/>
    <s v=" "/>
    <m/>
    <m/>
    <x v="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VADCAK13303"/>
    <n v="306"/>
    <m/>
    <s v="SAHO"/>
    <s v="QXNO"/>
    <s v="DCDCTQXNO02"/>
    <x v="1"/>
    <x v="1"/>
    <x v="7"/>
    <s v="Srinivas P"/>
    <s v="Santanu Halder"/>
    <s v="Chinmay Desai"/>
    <x v="1"/>
    <s v="South"/>
    <x v="1"/>
    <s v="Tamil Nadu"/>
    <s v="Coimbatore"/>
    <m/>
    <s v="Coimbatore VFDC - PTL Setup"/>
    <s v="Coimbatore"/>
    <n v="18523"/>
    <d v="2026-03-21T00:00:00"/>
    <d v="2026-03-23T00:00:00"/>
    <n v="30"/>
    <m/>
    <d v="2026-04-22T00:00:00"/>
    <d v="2026-05-09T00:00:00"/>
    <d v="2026-05-11T00:00:00"/>
    <x v="0"/>
    <n v="1"/>
    <m/>
    <s v="PENDING"/>
    <m/>
    <s v="YTL"/>
    <s v="FY 26-27"/>
    <s v="AOP"/>
    <s v="APRIL 26 PLANNED"/>
    <s v="MAY 26"/>
    <s v=" "/>
    <m/>
    <m/>
    <m/>
    <m/>
    <m/>
    <m/>
    <m/>
    <m/>
    <x v="0"/>
    <x v="0"/>
    <m/>
    <m/>
    <m/>
    <m/>
    <m/>
    <m/>
    <m/>
  </r>
  <r>
    <s v="TRTRAS15204"/>
    <n v="307"/>
    <m/>
    <n v="9531"/>
    <s v="NFP4"/>
    <s v="TRNDTNFP400"/>
    <x v="3"/>
    <x v="3"/>
    <x v="5"/>
    <s v="Amit C"/>
    <s v="Jitendra Talreja"/>
    <s v="Nitesh Warhade"/>
    <x v="2"/>
    <s v="South"/>
    <x v="1"/>
    <s v="Tamil Nadu"/>
    <m/>
    <m/>
    <s v="Coimbatore Prozone Mall"/>
    <s v="Coimbatore"/>
    <n v="11773"/>
    <d v="2026-03-19T00:00:00"/>
    <d v="2026-03-19T00:00:00"/>
    <m/>
    <n v="15"/>
    <d v="2026-04-03T00:00:00"/>
    <d v="2026-05-10T00:00:00"/>
    <d v="2026-05-13T00:00:00"/>
    <x v="0"/>
    <n v="1"/>
    <s v="Cycle-2 EPC"/>
    <d v="2026-05-13T00:00:00"/>
    <d v="2026-05-13T00:00:00"/>
    <s v="Launched"/>
    <s v="FY 26-27"/>
    <s v="NON AOP"/>
    <s v="APRIL 26 PLANNED"/>
    <s v="MAY 26"/>
    <s v=" "/>
    <m/>
    <m/>
    <m/>
    <m/>
    <m/>
    <m/>
    <m/>
    <m/>
    <x v="0"/>
    <x v="0"/>
    <m/>
    <m/>
    <m/>
    <m/>
    <m/>
    <m/>
    <m/>
  </r>
  <r>
    <s v="SPCSAK11395"/>
    <n v="308"/>
    <m/>
    <m/>
    <m/>
    <m/>
    <x v="1"/>
    <x v="4"/>
    <x v="29"/>
    <s v="Srinivas P"/>
    <s v="Santanu Halder"/>
    <s v="Chinmay Desai"/>
    <x v="1"/>
    <s v="South"/>
    <x v="1"/>
    <s v="Tamil Nadu"/>
    <s v="Coimbatore"/>
    <m/>
    <s v="Coimbatore PCS - Additional Work"/>
    <s v="Coimbatore"/>
    <n v="36580"/>
    <m/>
    <m/>
    <n v="0"/>
    <m/>
    <s v=" "/>
    <m/>
    <m/>
    <x v="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DIDCAK13827"/>
    <n v="309"/>
    <m/>
    <m/>
    <m/>
    <m/>
    <x v="1"/>
    <x v="1"/>
    <x v="34"/>
    <s v="Srinivas P"/>
    <s v="Santanu Halder"/>
    <s v="Chinmay Desai"/>
    <x v="1"/>
    <s v="South"/>
    <x v="1"/>
    <s v="Tamil Nadu"/>
    <s v="Coimbatore"/>
    <m/>
    <s v="Coimbatore Digital-Modular to Civil Toilet Work "/>
    <s v="Coimbatore"/>
    <n v="692"/>
    <m/>
    <m/>
    <n v="0"/>
    <m/>
    <s v=" "/>
    <m/>
    <m/>
    <x v="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TRTRAS15180"/>
    <n v="310"/>
    <m/>
    <n v="8114"/>
    <m/>
    <s v="TRNDTNDB102"/>
    <x v="3"/>
    <x v="3"/>
    <x v="46"/>
    <s v="Amit C"/>
    <s v="Jitendra Talreja"/>
    <s v="Nitesh Warhade"/>
    <x v="2"/>
    <s v="South"/>
    <x v="1"/>
    <s v="Tamil Nadu"/>
    <m/>
    <m/>
    <s v="Coimbator Brokefield"/>
    <s v="Coimbatore"/>
    <n v="15874"/>
    <m/>
    <m/>
    <m/>
    <m/>
    <m/>
    <m/>
    <m/>
    <x v="12"/>
    <m/>
    <s v="Full Renovation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POSMRT10604"/>
    <n v="311"/>
    <m/>
    <m/>
    <m/>
    <m/>
    <x v="3"/>
    <x v="3"/>
    <x v="47"/>
    <s v="Srinivas P"/>
    <s v="Gaurav Shinde"/>
    <s v="Ankush Hanwate"/>
    <x v="2"/>
    <s v="North"/>
    <x v="3"/>
    <s v="Punjab"/>
    <m/>
    <m/>
    <s v="CLOVIA ZIRAKPUR"/>
    <s v="Zirakpur"/>
    <m/>
    <m/>
    <m/>
    <n v="0"/>
    <n v="7"/>
    <s v=" "/>
    <m/>
    <m/>
    <x v="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POSMRT10594"/>
    <n v="312"/>
    <m/>
    <m/>
    <m/>
    <m/>
    <x v="3"/>
    <x v="3"/>
    <x v="47"/>
    <s v="Srinivas P"/>
    <s v="Gaurav Shinde"/>
    <s v="Ankush Hanwate"/>
    <x v="2"/>
    <s v="North"/>
    <x v="3"/>
    <s v="Haryana"/>
    <m/>
    <m/>
    <s v="CLOVIA YAMUNANAGAR"/>
    <s v="Yamunanagar"/>
    <m/>
    <m/>
    <m/>
    <n v="0"/>
    <n v="7"/>
    <s v=" "/>
    <m/>
    <m/>
    <x v="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POSMRT10590"/>
    <n v="313"/>
    <m/>
    <m/>
    <m/>
    <m/>
    <x v="3"/>
    <x v="3"/>
    <x v="47"/>
    <s v="Srinivas P"/>
    <s v="Gaurav Shinde"/>
    <s v="Ankush Hanwate"/>
    <x v="2"/>
    <s v="North"/>
    <x v="3"/>
    <s v="Delhi &amp; NCR"/>
    <s v="Delhi"/>
    <m/>
    <s v="CLOVIA VIKASPURI"/>
    <s v="Vikaspuri"/>
    <m/>
    <m/>
    <m/>
    <n v="0"/>
    <n v="7"/>
    <s v=" "/>
    <m/>
    <m/>
    <x v="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POSMBK10580"/>
    <n v="314"/>
    <m/>
    <m/>
    <m/>
    <m/>
    <x v="3"/>
    <x v="3"/>
    <x v="47"/>
    <s v="Srinivas P"/>
    <s v="Gaurav Shinde"/>
    <s v="Ankush Hanwate"/>
    <x v="2"/>
    <s v="West"/>
    <x v="2"/>
    <s v="Gujarat"/>
    <s v="Vadodara"/>
    <m/>
    <s v="CLOVIA VADODARA"/>
    <s v="Vadodara"/>
    <m/>
    <m/>
    <m/>
    <n v="0"/>
    <n v="7"/>
    <s v=" "/>
    <m/>
    <m/>
    <x v="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POSMRT10583"/>
    <n v="315"/>
    <m/>
    <m/>
    <m/>
    <m/>
    <x v="3"/>
    <x v="3"/>
    <x v="47"/>
    <s v="Srinivas P"/>
    <s v="Gaurav Shinde"/>
    <s v="Ankush Hanwate"/>
    <x v="2"/>
    <s v="North"/>
    <x v="3"/>
    <s v="Rajasthan"/>
    <s v="Udaipur"/>
    <m/>
    <s v="CLOVIA UDAIPUR"/>
    <s v="Udaipur"/>
    <m/>
    <m/>
    <m/>
    <n v="0"/>
    <n v="7"/>
    <s v=" "/>
    <m/>
    <m/>
    <x v="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POSMRT10602"/>
    <n v="316"/>
    <m/>
    <m/>
    <m/>
    <m/>
    <x v="3"/>
    <x v="3"/>
    <x v="47"/>
    <s v="Srinivas P"/>
    <s v="Gaurav Shinde"/>
    <s v="Ankush Hanwate"/>
    <x v="2"/>
    <s v="North"/>
    <x v="3"/>
    <s v="Haryana"/>
    <m/>
    <m/>
    <s v="CLOVIA SIRSA"/>
    <s v="Sirsa"/>
    <m/>
    <m/>
    <m/>
    <n v="0"/>
    <n v="7"/>
    <s v=" "/>
    <m/>
    <m/>
    <x v="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POSMRT10595"/>
    <n v="317"/>
    <m/>
    <m/>
    <m/>
    <m/>
    <x v="3"/>
    <x v="3"/>
    <x v="47"/>
    <s v="Srinivas P"/>
    <s v="Gaurav Shinde"/>
    <s v="Ankush Hanwate"/>
    <x v="2"/>
    <s v="North"/>
    <x v="3"/>
    <s v="Delhi &amp; NCR"/>
    <s v="Delhi"/>
    <m/>
    <s v="CLOVIA ROHINI"/>
    <s v="Rohini"/>
    <m/>
    <m/>
    <m/>
    <n v="0"/>
    <n v="7"/>
    <s v=" "/>
    <m/>
    <m/>
    <x v="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POSMRT10600"/>
    <n v="318"/>
    <m/>
    <m/>
    <m/>
    <m/>
    <x v="3"/>
    <x v="3"/>
    <x v="47"/>
    <s v="Srinivas P"/>
    <s v="Gaurav Shinde"/>
    <s v="Ankush Hanwate"/>
    <x v="2"/>
    <s v="North"/>
    <x v="3"/>
    <s v="Uttar Pradesh"/>
    <m/>
    <m/>
    <s v="CLOVIA RAMPUR"/>
    <s v="Rampur"/>
    <m/>
    <m/>
    <m/>
    <n v="0"/>
    <n v="7"/>
    <s v=" "/>
    <m/>
    <m/>
    <x v="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POSMRT10587"/>
    <n v="319"/>
    <m/>
    <m/>
    <m/>
    <m/>
    <x v="3"/>
    <x v="3"/>
    <x v="47"/>
    <s v="Srinivas P"/>
    <s v="Gaurav Shinde"/>
    <s v="Ankush Hanwate"/>
    <x v="2"/>
    <s v="North"/>
    <x v="3"/>
    <s v="Delhi &amp; NCR"/>
    <s v="Delhi"/>
    <m/>
    <s v="CLOVIA PITAMPURA-Kohat"/>
    <s v="Pitampura-Kohat"/>
    <m/>
    <m/>
    <m/>
    <n v="0"/>
    <n v="7"/>
    <s v=" "/>
    <m/>
    <m/>
    <x v="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POSMRT10584"/>
    <n v="320"/>
    <m/>
    <m/>
    <m/>
    <m/>
    <x v="3"/>
    <x v="3"/>
    <x v="47"/>
    <s v="Srinivas P"/>
    <s v="Gaurav Shinde"/>
    <s v="Ankush Hanwate"/>
    <x v="2"/>
    <s v="North"/>
    <x v="3"/>
    <s v="Punjab"/>
    <m/>
    <m/>
    <s v="CLOVIA PHAGWARA"/>
    <s v="Phagwara"/>
    <m/>
    <m/>
    <m/>
    <n v="0"/>
    <n v="7"/>
    <s v=" "/>
    <m/>
    <m/>
    <x v="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POSMRT10592"/>
    <n v="321"/>
    <m/>
    <m/>
    <m/>
    <m/>
    <x v="3"/>
    <x v="3"/>
    <x v="47"/>
    <s v="Srinivas P"/>
    <s v="Gaurav Shinde"/>
    <s v="Ankush Hanwate"/>
    <x v="2"/>
    <s v="North"/>
    <x v="3"/>
    <s v="Punjab"/>
    <m/>
    <m/>
    <s v="CLOVIA PATHANKOT"/>
    <s v="Pathankot"/>
    <m/>
    <m/>
    <m/>
    <n v="0"/>
    <n v="7"/>
    <s v=" "/>
    <m/>
    <m/>
    <x v="1"/>
    <n v="0"/>
    <m/>
    <m/>
    <m/>
    <m/>
    <s v="FY 26-27"/>
    <s v="AOP"/>
    <s v=" "/>
    <s v=" "/>
    <s v="APRIL 25"/>
    <m/>
    <m/>
    <m/>
    <m/>
    <m/>
    <m/>
    <m/>
    <m/>
    <x v="0"/>
    <x v="0"/>
    <m/>
    <m/>
    <m/>
    <m/>
    <m/>
    <m/>
    <m/>
  </r>
  <r>
    <s v="POSMRT10581"/>
    <n v="322"/>
    <m/>
    <m/>
    <m/>
    <m/>
    <x v="3"/>
    <x v="3"/>
    <x v="47"/>
    <s v="Srinivas P"/>
    <s v="Gaurav Shinde"/>
    <s v="Ankush Hanwate"/>
    <x v="2"/>
    <s v="North"/>
    <x v="3"/>
    <s v="Haryana"/>
    <s v="Panipat"/>
    <m/>
    <s v="CLOVIA PANIPAT"/>
    <s v="Panipat"/>
    <m/>
    <m/>
    <m/>
    <n v="0"/>
    <n v="7"/>
    <s v=" "/>
    <m/>
    <m/>
    <x v="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POSMRT10589"/>
    <n v="323"/>
    <m/>
    <m/>
    <m/>
    <m/>
    <x v="3"/>
    <x v="3"/>
    <x v="47"/>
    <s v="Srinivas P"/>
    <s v="Gaurav Shinde"/>
    <s v="Ankush Hanwate"/>
    <x v="2"/>
    <s v="North"/>
    <x v="3"/>
    <s v="Uttar Pradesh"/>
    <s v="Delhi - NCR"/>
    <m/>
    <s v="CLOVIA NOIDA SEC-18"/>
    <s v="Noida"/>
    <m/>
    <m/>
    <m/>
    <n v="0"/>
    <n v="7"/>
    <s v=" "/>
    <m/>
    <m/>
    <x v="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POSMRT10598"/>
    <n v="324"/>
    <m/>
    <m/>
    <m/>
    <m/>
    <x v="3"/>
    <x v="3"/>
    <x v="47"/>
    <s v="Srinivas P"/>
    <s v="Gaurav Shinde"/>
    <s v="Ankush Hanwate"/>
    <x v="2"/>
    <s v="North"/>
    <x v="3"/>
    <s v="Punjab"/>
    <m/>
    <m/>
    <s v="CLOVIA NAWANSHAHR"/>
    <s v="Nawanshahr"/>
    <m/>
    <m/>
    <m/>
    <n v="0"/>
    <n v="7"/>
    <s v=" "/>
    <m/>
    <m/>
    <x v="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POSMRT10601"/>
    <n v="325"/>
    <m/>
    <m/>
    <m/>
    <m/>
    <x v="3"/>
    <x v="3"/>
    <x v="47"/>
    <s v="Srinivas P"/>
    <s v="Gaurav Shinde"/>
    <s v="Ankush Hanwate"/>
    <x v="2"/>
    <s v="North"/>
    <x v="3"/>
    <s v="Delhi &amp; NCR"/>
    <s v="Delhi"/>
    <m/>
    <s v="CLOVIA MALVIYA NAGAR"/>
    <s v="Malviya Nagar"/>
    <m/>
    <m/>
    <m/>
    <n v="0"/>
    <n v="7"/>
    <s v=" "/>
    <m/>
    <m/>
    <x v="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POSMRT10576"/>
    <n v="326"/>
    <m/>
    <m/>
    <m/>
    <m/>
    <x v="3"/>
    <x v="3"/>
    <x v="47"/>
    <s v="Srinivas P"/>
    <s v="Gaurav Shinde"/>
    <s v="Ankush Hanwate"/>
    <x v="2"/>
    <s v="North"/>
    <x v="3"/>
    <s v="Uttar Pradesh"/>
    <s v="Lucknow"/>
    <m/>
    <s v="CLOVIA LUCKNOW PLASSIO"/>
    <s v="Lucknow"/>
    <m/>
    <m/>
    <m/>
    <n v="0"/>
    <n v="7"/>
    <s v=" "/>
    <m/>
    <m/>
    <x v="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POSMRT10579"/>
    <n v="327"/>
    <m/>
    <m/>
    <s v="T5YC"/>
    <s v="CLOVDT5YC00"/>
    <x v="3"/>
    <x v="3"/>
    <x v="47"/>
    <s v="Srinivas P"/>
    <s v="Gaurav Shinde"/>
    <s v="Ankush Hanwate"/>
    <x v="2"/>
    <s v="North"/>
    <x v="3"/>
    <s v="Delhi &amp; NCR"/>
    <s v="Delhi"/>
    <s v="Hanish Gupta"/>
    <s v="CLOVIA LAJPAT NAGAR"/>
    <s v="Lajpat Nagar"/>
    <m/>
    <m/>
    <m/>
    <n v="0"/>
    <n v="7"/>
    <s v=" "/>
    <m/>
    <m/>
    <x v="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POSMRT10591"/>
    <n v="328"/>
    <m/>
    <m/>
    <m/>
    <m/>
    <x v="3"/>
    <x v="3"/>
    <x v="47"/>
    <s v="Srinivas P"/>
    <s v="Gaurav Shinde"/>
    <s v="Ankush Hanwate"/>
    <x v="2"/>
    <s v="North"/>
    <x v="3"/>
    <s v="Uttarakhand"/>
    <s v="Dehradun"/>
    <m/>
    <s v="CLOVIA KASHIPUR"/>
    <s v="Kashipur"/>
    <m/>
    <m/>
    <m/>
    <n v="0"/>
    <n v="7"/>
    <s v=" "/>
    <m/>
    <m/>
    <x v="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POSMRT10593"/>
    <n v="329"/>
    <m/>
    <m/>
    <m/>
    <m/>
    <x v="3"/>
    <x v="3"/>
    <x v="47"/>
    <s v="Srinivas P"/>
    <s v="Gaurav Shinde"/>
    <s v="Ankush Hanwate"/>
    <x v="2"/>
    <s v="North"/>
    <x v="3"/>
    <s v="Uttar Pradesh"/>
    <m/>
    <m/>
    <s v="CLOVIA JHANSI"/>
    <s v="Jhansi"/>
    <m/>
    <m/>
    <m/>
    <n v="0"/>
    <n v="7"/>
    <s v=" "/>
    <m/>
    <m/>
    <x v="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POSMRT10578"/>
    <n v="330"/>
    <m/>
    <m/>
    <m/>
    <m/>
    <x v="3"/>
    <x v="3"/>
    <x v="47"/>
    <s v="Srinivas P"/>
    <s v="Gaurav Shinde"/>
    <s v="Ankush Hanwate"/>
    <x v="2"/>
    <s v="North"/>
    <x v="3"/>
    <s v="Jammu &amp; Kashmir"/>
    <s v="Srinagar"/>
    <m/>
    <s v="CLOVIA JAMMU GN"/>
    <s v="Jammu"/>
    <m/>
    <m/>
    <m/>
    <n v="0"/>
    <n v="7"/>
    <s v=" "/>
    <m/>
    <m/>
    <x v="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POSMRT10575"/>
    <n v="331"/>
    <m/>
    <m/>
    <m/>
    <m/>
    <x v="3"/>
    <x v="3"/>
    <x v="47"/>
    <s v="Srinivas P"/>
    <s v="Gaurav Shinde"/>
    <s v="Ankush Hanwate"/>
    <x v="2"/>
    <s v="North"/>
    <x v="3"/>
    <s v="Punjab"/>
    <m/>
    <m/>
    <s v="CLOVIA JALANDHAR"/>
    <s v="Jalandhar"/>
    <m/>
    <m/>
    <m/>
    <n v="0"/>
    <n v="7"/>
    <s v=" "/>
    <m/>
    <m/>
    <x v="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POSMRT10574"/>
    <n v="332"/>
    <m/>
    <m/>
    <m/>
    <m/>
    <x v="3"/>
    <x v="3"/>
    <x v="47"/>
    <s v="Srinivas P"/>
    <s v="Gaurav Shinde"/>
    <s v="Ankush Hanwate"/>
    <x v="2"/>
    <s v="North"/>
    <x v="3"/>
    <s v="Uttar Pradesh"/>
    <m/>
    <m/>
    <s v="CLOVIA INDRA PURAM"/>
    <s v="Indra Puram"/>
    <m/>
    <m/>
    <m/>
    <n v="0"/>
    <n v="7"/>
    <s v=" "/>
    <m/>
    <m/>
    <x v="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POSMRT10582"/>
    <n v="333"/>
    <m/>
    <m/>
    <m/>
    <m/>
    <x v="3"/>
    <x v="3"/>
    <x v="47"/>
    <s v="Srinivas P"/>
    <s v="Gaurav Shinde"/>
    <s v="Ankush Hanwate"/>
    <x v="2"/>
    <s v="North"/>
    <x v="3"/>
    <s v="Punjab"/>
    <m/>
    <m/>
    <s v="CLOVIA HOSHIARPUR"/>
    <s v="Hoshiarpur"/>
    <m/>
    <m/>
    <m/>
    <n v="0"/>
    <n v="7"/>
    <s v=" "/>
    <m/>
    <m/>
    <x v="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POSMRT10577"/>
    <n v="334"/>
    <m/>
    <m/>
    <m/>
    <m/>
    <x v="3"/>
    <x v="3"/>
    <x v="47"/>
    <s v="Srinivas P"/>
    <s v="Gaurav Shinde"/>
    <s v="Ankush Hanwate"/>
    <x v="2"/>
    <s v="North"/>
    <x v="3"/>
    <s v="Uttar Pradesh"/>
    <m/>
    <m/>
    <s v="CLOVIA GAUR CITY MALL"/>
    <s v="Gaur"/>
    <m/>
    <m/>
    <m/>
    <n v="0"/>
    <n v="7"/>
    <s v=" "/>
    <m/>
    <m/>
    <x v="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POSMRT10586"/>
    <n v="335"/>
    <m/>
    <m/>
    <m/>
    <m/>
    <x v="3"/>
    <x v="3"/>
    <x v="47"/>
    <s v="Srinivas P"/>
    <s v="Gaurav Shinde"/>
    <s v="Ankush Hanwate"/>
    <x v="2"/>
    <s v="North"/>
    <x v="3"/>
    <s v="Punjab"/>
    <m/>
    <m/>
    <s v="CLOVIA ELANTE MALL"/>
    <m/>
    <m/>
    <m/>
    <m/>
    <n v="0"/>
    <n v="7"/>
    <s v=" "/>
    <m/>
    <m/>
    <x v="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POSMRT10599"/>
    <n v="336"/>
    <m/>
    <m/>
    <m/>
    <m/>
    <x v="3"/>
    <x v="3"/>
    <x v="47"/>
    <s v="Srinivas P"/>
    <s v="Gaurav Shinde"/>
    <s v="Ankush Hanwate"/>
    <x v="2"/>
    <s v="North"/>
    <x v="3"/>
    <s v="Uttar Pradesh"/>
    <m/>
    <m/>
    <s v="CLOVIA BAREILLY"/>
    <s v="Bareilly"/>
    <m/>
    <m/>
    <m/>
    <n v="0"/>
    <n v="7"/>
    <s v=" "/>
    <m/>
    <m/>
    <x v="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POSMRT10603"/>
    <n v="337"/>
    <m/>
    <m/>
    <m/>
    <m/>
    <x v="3"/>
    <x v="3"/>
    <x v="47"/>
    <s v="Srinivas P"/>
    <s v="Gaurav Shinde"/>
    <s v="Ankush Hanwate"/>
    <x v="2"/>
    <s v="North"/>
    <x v="3"/>
    <s v="Punjab"/>
    <m/>
    <m/>
    <s v="CLOVIA AMRITSAR NEXUS"/>
    <s v="Amritsar"/>
    <m/>
    <m/>
    <m/>
    <n v="0"/>
    <n v="7"/>
    <s v=" "/>
    <m/>
    <m/>
    <x v="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SMRTBK14908"/>
    <n v="338"/>
    <m/>
    <m/>
    <m/>
    <m/>
    <x v="2"/>
    <x v="2"/>
    <x v="2"/>
    <s v="Ketan S"/>
    <s v="Shanmuga Rajan"/>
    <s v="Ayush Shetiye"/>
    <x v="0"/>
    <s v="West"/>
    <x v="2"/>
    <s v="Maharashtra"/>
    <m/>
    <m/>
    <s v="City Centre Mall"/>
    <s v="Dharashiv"/>
    <m/>
    <m/>
    <m/>
    <n v="35"/>
    <m/>
    <s v=" "/>
    <m/>
    <m/>
    <x v="2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CLOVBK10562"/>
    <n v="339"/>
    <m/>
    <m/>
    <m/>
    <m/>
    <x v="3"/>
    <x v="3"/>
    <x v="48"/>
    <s v="Srinivas P"/>
    <s v="Gaurav Shinde"/>
    <s v="Ankush Hanwate"/>
    <x v="0"/>
    <s v="West"/>
    <x v="2"/>
    <s v="Gujarat"/>
    <m/>
    <m/>
    <s v="City Centre Bharuch"/>
    <s v="Bharuch"/>
    <n v="465"/>
    <m/>
    <m/>
    <n v="15"/>
    <m/>
    <s v=" "/>
    <m/>
    <m/>
    <x v="1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FORFBK13794"/>
    <n v="340"/>
    <m/>
    <m/>
    <m/>
    <m/>
    <x v="3"/>
    <x v="3"/>
    <x v="31"/>
    <s v="Srinivas P"/>
    <s v="Gaurav Shinde"/>
    <s v="Ankush Hanwate"/>
    <x v="2"/>
    <s v="West"/>
    <x v="2"/>
    <s v="Chattisgarh"/>
    <s v="Raipur"/>
    <m/>
    <s v="City center Mega city Raipur"/>
    <s v="Raipur"/>
    <m/>
    <m/>
    <m/>
    <n v="0"/>
    <m/>
    <s v=" "/>
    <m/>
    <m/>
    <x v="1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LEECBK13843"/>
    <n v="341"/>
    <m/>
    <m/>
    <m/>
    <m/>
    <x v="3"/>
    <x v="3"/>
    <x v="35"/>
    <s v="Srinivas P"/>
    <s v="Gaurav Shinde"/>
    <s v="Ankush Hanwate"/>
    <x v="0"/>
    <s v="West"/>
    <x v="2"/>
    <s v="Chattisgarh"/>
    <s v="Raipur"/>
    <m/>
    <s v="City center Mega city Raipur"/>
    <s v="Raipur"/>
    <m/>
    <m/>
    <m/>
    <n v="35"/>
    <m/>
    <s v=" "/>
    <m/>
    <m/>
    <x v="1"/>
    <n v="0"/>
    <m/>
    <m/>
    <m/>
    <m/>
    <s v="FY 26-27"/>
    <s v="NON AOP"/>
    <s v=" "/>
    <s v=" "/>
    <s v="JULY 25"/>
    <m/>
    <m/>
    <m/>
    <m/>
    <m/>
    <m/>
    <m/>
    <m/>
    <x v="0"/>
    <x v="0"/>
    <m/>
    <m/>
    <m/>
    <m/>
    <m/>
    <m/>
    <m/>
  </r>
  <r>
    <s v="DIDCAK13829"/>
    <n v="342"/>
    <m/>
    <m/>
    <m/>
    <m/>
    <x v="1"/>
    <x v="1"/>
    <x v="34"/>
    <s v="Srinivas P"/>
    <s v="Santanu Halder"/>
    <s v="Chinmay Desai"/>
    <x v="1"/>
    <s v="South"/>
    <x v="1"/>
    <s v="Tamil Nadu"/>
    <s v="Chennai"/>
    <m/>
    <s v="Chennai-Mevalurkuppam B200 -Modular to Civil Toilet Work "/>
    <s v="Chennai"/>
    <n v="379"/>
    <m/>
    <m/>
    <n v="0"/>
    <m/>
    <s v=" "/>
    <m/>
    <m/>
    <x v="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TRTRAS15082"/>
    <n v="343"/>
    <m/>
    <s v="T822"/>
    <s v="NGO4"/>
    <s v="TFITTNGO403"/>
    <x v="3"/>
    <x v="3"/>
    <x v="5"/>
    <s v="Amit C"/>
    <s v="Jitendra Talreja"/>
    <s v="Nitesh Warhade"/>
    <x v="2"/>
    <s v="South"/>
    <x v="5"/>
    <s v="Tamil Nadu"/>
    <m/>
    <s v="EIC to be Mapped"/>
    <s v="Chennai VR Mall"/>
    <s v="Chennai"/>
    <n v="15571"/>
    <d v="2026-02-11T00:00:00"/>
    <d v="2026-02-11T00:00:00"/>
    <n v="0"/>
    <n v="15"/>
    <d v="2026-02-26T00:00:00"/>
    <d v="2026-05-31T00:00:00"/>
    <m/>
    <x v="4"/>
    <m/>
    <s v="Cycle-1 EPC"/>
    <m/>
    <m/>
    <m/>
    <s v="FY 26-27"/>
    <s v="NON AOP"/>
    <s v="FEBRUARY 26 PLANNED"/>
    <s v=" "/>
    <s v=" "/>
    <m/>
    <m/>
    <m/>
    <m/>
    <m/>
    <m/>
    <m/>
    <m/>
    <x v="0"/>
    <x v="0"/>
    <m/>
    <m/>
    <m/>
    <m/>
    <m/>
    <m/>
    <m/>
  </r>
  <r>
    <s v="TRTRAS15047"/>
    <n v="344"/>
    <m/>
    <n v="9428"/>
    <s v="NFL8"/>
    <s v="TRNDTNFL801"/>
    <x v="3"/>
    <x v="3"/>
    <x v="5"/>
    <s v="Amit C"/>
    <s v="Jitendra Talreja"/>
    <s v="Nitesh Warhade"/>
    <x v="2"/>
    <s v="South"/>
    <x v="5"/>
    <s v="Tamil Nadu"/>
    <m/>
    <s v="EIC to be Mapped"/>
    <s v="Chennai Velachery"/>
    <s v="Chennai"/>
    <n v="9300"/>
    <d v="2026-01-22T00:00:00"/>
    <d v="2026-01-22T00:00:00"/>
    <n v="0"/>
    <n v="15"/>
    <d v="2026-02-06T00:00:00"/>
    <d v="2026-05-31T00:00:00"/>
    <m/>
    <x v="4"/>
    <m/>
    <s v="Cycle-1 EPC"/>
    <m/>
    <m/>
    <m/>
    <s v="FY 26-27"/>
    <s v="NON AOP"/>
    <s v="FEBRUARY 26 PLANNED"/>
    <s v=" "/>
    <s v=" "/>
    <m/>
    <m/>
    <m/>
    <m/>
    <m/>
    <m/>
    <m/>
    <m/>
    <x v="0"/>
    <x v="0"/>
    <m/>
    <m/>
    <m/>
    <m/>
    <m/>
    <m/>
    <m/>
  </r>
  <r>
    <s v="TRTRAS15246"/>
    <n v="345"/>
    <m/>
    <s v="TJ4E"/>
    <s v="QZRF"/>
    <s v="TRNDTQZRF00"/>
    <x v="3"/>
    <x v="3"/>
    <x v="5"/>
    <s v="Amit C"/>
    <s v="Jitendra Talreja"/>
    <s v="Nitesh Warhade"/>
    <x v="2"/>
    <s v="South"/>
    <x v="1"/>
    <s v="Tamil Nadu"/>
    <m/>
    <m/>
    <s v="Chennai Urapakkam"/>
    <s v="Chennai"/>
    <n v="15787"/>
    <d v="2026-02-23T00:00:00"/>
    <d v="2026-02-23T00:00:00"/>
    <n v="0"/>
    <n v="15"/>
    <d v="2026-03-10T00:00:00"/>
    <d v="2026-04-24T00:00:00"/>
    <d v="2026-04-28T00:00:00"/>
    <x v="0"/>
    <n v="1"/>
    <s v="Cycle-2 EPC"/>
    <d v="2026-04-28T00:00:00"/>
    <d v="2026-04-28T00:00:00"/>
    <s v="Launched"/>
    <s v="FY 26-27"/>
    <s v="NON AOP"/>
    <s v="MARCH 26 PLANNED"/>
    <s v="APRIL 26"/>
    <s v=" "/>
    <m/>
    <m/>
    <m/>
    <m/>
    <m/>
    <m/>
    <m/>
    <m/>
    <x v="0"/>
    <x v="0"/>
    <m/>
    <m/>
    <m/>
    <m/>
    <m/>
    <m/>
    <m/>
  </r>
  <r>
    <s v="TRTRAS15230"/>
    <n v="346"/>
    <m/>
    <s v="TAV7"/>
    <s v="QGSF"/>
    <s v="TFITTQGSF01"/>
    <x v="3"/>
    <x v="3"/>
    <x v="5"/>
    <s v="Amit C"/>
    <s v="Jitendra Talreja"/>
    <s v="Nitesh Warhade"/>
    <x v="2"/>
    <s v="South"/>
    <x v="5"/>
    <s v="Tamil Nadu"/>
    <m/>
    <m/>
    <s v="Chennai TISB BB EA Mall"/>
    <s v="Chennai"/>
    <n v="12000"/>
    <d v="2026-04-02T00:00:00"/>
    <d v="2026-04-02T00:00:00"/>
    <n v="0"/>
    <n v="15"/>
    <d v="2026-04-17T00:00:00"/>
    <d v="2026-05-31T00:00:00"/>
    <m/>
    <x v="4"/>
    <m/>
    <s v="Cycle-2 EPC"/>
    <m/>
    <m/>
    <m/>
    <s v="FY 26-27"/>
    <s v="NON AOP"/>
    <s v="APRIL 26 PLANNED"/>
    <s v=" "/>
    <s v=" "/>
    <m/>
    <m/>
    <m/>
    <m/>
    <m/>
    <m/>
    <m/>
    <m/>
    <x v="0"/>
    <x v="0"/>
    <m/>
    <m/>
    <m/>
    <m/>
    <m/>
    <m/>
    <m/>
  </r>
  <r>
    <s v="TRTRAS15020"/>
    <n v="347"/>
    <m/>
    <n v="8113"/>
    <s v="NDA9"/>
    <s v="TRNDTNDA902"/>
    <x v="3"/>
    <x v="3"/>
    <x v="5"/>
    <s v="Amit C"/>
    <s v="Jitendra Talreja"/>
    <s v="Nitesh Warhade"/>
    <x v="2"/>
    <s v="South"/>
    <x v="5"/>
    <s v="Tamil Nadu"/>
    <m/>
    <s v="Yogesh Kapoor"/>
    <s v="Chennai Thiruvanmiur"/>
    <s v="Chennai"/>
    <n v="12234"/>
    <d v="2026-01-22T00:00:00"/>
    <d v="2026-01-22T00:00:00"/>
    <n v="0"/>
    <n v="15"/>
    <d v="2026-02-06T00:00:00"/>
    <d v="2026-05-31T00:00:00"/>
    <m/>
    <x v="4"/>
    <m/>
    <s v="Cycle-1 EPC"/>
    <m/>
    <m/>
    <m/>
    <s v="FY 26-27"/>
    <s v="NON AOP"/>
    <s v="FEBRUARY 26 PLANNED"/>
    <s v=" "/>
    <s v=" "/>
    <m/>
    <m/>
    <m/>
    <m/>
    <m/>
    <m/>
    <m/>
    <m/>
    <x v="0"/>
    <x v="0"/>
    <m/>
    <m/>
    <m/>
    <m/>
    <m/>
    <m/>
    <m/>
  </r>
  <r>
    <s v="TRTRAS15222"/>
    <n v="348"/>
    <m/>
    <s v="T1BF"/>
    <s v="QG6D"/>
    <s v="TFITTQG6D02"/>
    <x v="3"/>
    <x v="3"/>
    <x v="5"/>
    <s v="Amit C"/>
    <s v="Jitendra Talreja"/>
    <s v="Nitesh Warhade"/>
    <x v="2"/>
    <s v="South"/>
    <x v="5"/>
    <s v="Tamil Nadu"/>
    <m/>
    <s v="EIC to be Mapped"/>
    <s v="Chennai Tana Street Purasawakkam"/>
    <s v="Chennai"/>
    <n v="11515"/>
    <d v="2026-02-11T00:00:00"/>
    <d v="2026-02-11T00:00:00"/>
    <n v="0"/>
    <n v="15"/>
    <d v="2026-02-26T00:00:00"/>
    <d v="2026-04-10T00:00:00"/>
    <d v="2026-04-13T00:00:00"/>
    <x v="0"/>
    <n v="1"/>
    <s v="Cycle-1 EPC"/>
    <d v="2026-04-20T00:00:00"/>
    <d v="2026-04-20T00:00:00"/>
    <s v="Launched"/>
    <s v="FY 26-27"/>
    <s v="NON AOP"/>
    <s v="FEBRUARY 26 PLANNED"/>
    <s v="APRIL 26"/>
    <s v=" "/>
    <m/>
    <m/>
    <m/>
    <m/>
    <m/>
    <m/>
    <m/>
    <m/>
    <x v="0"/>
    <x v="0"/>
    <m/>
    <m/>
    <m/>
    <m/>
    <m/>
    <m/>
    <m/>
  </r>
  <r>
    <s v="TRTRAS15219"/>
    <n v="349"/>
    <m/>
    <s v="TQ56"/>
    <s v="NE23"/>
    <s v="TRNDTNE2302"/>
    <x v="3"/>
    <x v="3"/>
    <x v="5"/>
    <s v="Amit C"/>
    <s v="Jitendra Talreja"/>
    <s v="Nitesh Warhade"/>
    <x v="2"/>
    <s v="South"/>
    <x v="5"/>
    <s v="Tamil Nadu"/>
    <m/>
    <m/>
    <s v="Chennai Sholinganallur OMR"/>
    <s v="Chennai"/>
    <n v="10044"/>
    <d v="2026-03-18T00:00:00"/>
    <d v="2026-03-18T00:00:00"/>
    <n v="0"/>
    <n v="15"/>
    <d v="2026-04-02T00:00:00"/>
    <d v="2026-05-31T00:00:00"/>
    <m/>
    <x v="4"/>
    <m/>
    <s v="Cycle-2 EPC"/>
    <m/>
    <m/>
    <m/>
    <s v="FY 26-27"/>
    <s v="NON AOP"/>
    <s v="APRIL 26 PLANNED"/>
    <s v=" "/>
    <s v=" "/>
    <m/>
    <m/>
    <m/>
    <m/>
    <m/>
    <m/>
    <m/>
    <m/>
    <x v="0"/>
    <x v="0"/>
    <m/>
    <m/>
    <m/>
    <m/>
    <m/>
    <m/>
    <m/>
  </r>
  <r>
    <s v="TRTRAS15232"/>
    <n v="350"/>
    <m/>
    <n v="5748"/>
    <s v="NP01"/>
    <s v="TRNDTNP0102"/>
    <x v="3"/>
    <x v="3"/>
    <x v="5"/>
    <s v="Amit C"/>
    <s v="Jitendra Talreja"/>
    <s v="Nitesh Warhade"/>
    <x v="2"/>
    <s v="South"/>
    <x v="5"/>
    <s v="Tamil Nadu"/>
    <m/>
    <s v="Satyendra singh PMC"/>
    <s v="Chennai Shanti Colny"/>
    <s v="Chennai"/>
    <n v="8732"/>
    <d v="2026-02-09T00:00:00"/>
    <d v="2026-02-09T00:00:00"/>
    <n v="0"/>
    <n v="15"/>
    <d v="2026-02-24T00:00:00"/>
    <d v="2026-05-31T00:00:00"/>
    <m/>
    <x v="4"/>
    <m/>
    <s v="Cycle-1 EPC"/>
    <m/>
    <m/>
    <m/>
    <s v="FY 26-27"/>
    <s v="NON AOP"/>
    <s v="FEBRUARY 26 PLANNED"/>
    <s v=" "/>
    <s v=" "/>
    <m/>
    <m/>
    <m/>
    <m/>
    <m/>
    <m/>
    <m/>
    <m/>
    <x v="0"/>
    <x v="0"/>
    <m/>
    <m/>
    <m/>
    <m/>
    <m/>
    <m/>
    <m/>
  </r>
  <r>
    <s v="TRTRAS15119"/>
    <n v="351"/>
    <m/>
    <s v="TA12"/>
    <s v="NGT9"/>
    <s v="TRNDTNGT902"/>
    <x v="3"/>
    <x v="3"/>
    <x v="5"/>
    <s v="Amit C"/>
    <s v="Jitendra Talreja"/>
    <s v="Nitesh Warhade"/>
    <x v="2"/>
    <s v="South"/>
    <x v="5"/>
    <s v="Tamil Nadu"/>
    <m/>
    <m/>
    <s v="Chennai RIL Iypthngl"/>
    <s v="Chennai"/>
    <n v="11344"/>
    <d v="2026-03-28T00:00:00"/>
    <d v="2026-03-28T00:00:00"/>
    <n v="0"/>
    <n v="15"/>
    <d v="2026-04-12T00:00:00"/>
    <d v="2026-05-31T00:00:00"/>
    <m/>
    <x v="4"/>
    <m/>
    <s v="Cycle-2 EPC"/>
    <m/>
    <m/>
    <m/>
    <s v="FY 26-27"/>
    <s v="NON AOP"/>
    <s v="APRIL 26 PLANNED"/>
    <s v=" "/>
    <s v=" "/>
    <m/>
    <m/>
    <m/>
    <m/>
    <m/>
    <m/>
    <m/>
    <m/>
    <x v="0"/>
    <x v="0"/>
    <m/>
    <m/>
    <m/>
    <m/>
    <m/>
    <m/>
    <m/>
  </r>
  <r>
    <s v="TRTRAS15034"/>
    <n v="352"/>
    <m/>
    <n v="8110"/>
    <m/>
    <s v="TRNDTNDA601"/>
    <x v="3"/>
    <x v="3"/>
    <x v="46"/>
    <s v="Amit C"/>
    <s v="Jitendra Talreja"/>
    <s v="Nitesh Warhade"/>
    <x v="2"/>
    <s v="South"/>
    <x v="1"/>
    <s v="Tamil Nadu"/>
    <m/>
    <m/>
    <s v="Chennai Perambur"/>
    <s v="Chennai"/>
    <n v="9317"/>
    <m/>
    <m/>
    <m/>
    <m/>
    <m/>
    <m/>
    <m/>
    <x v="12"/>
    <m/>
    <s v="Full Renovation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AS15098"/>
    <n v="353"/>
    <m/>
    <s v="TEA6"/>
    <s v="NCR5"/>
    <s v="TFITTNCR501"/>
    <x v="3"/>
    <x v="3"/>
    <x v="5"/>
    <s v="Amit C"/>
    <s v="Jitendra Talreja"/>
    <s v="Nitesh Warhade"/>
    <x v="2"/>
    <s v="South"/>
    <x v="1"/>
    <s v="Tamil Nadu"/>
    <m/>
    <s v="Palanisamy Chelladurai"/>
    <s v="Chennai Pammal main road Krishna Nagar"/>
    <s v="Chennai"/>
    <n v="12578"/>
    <d v="2026-03-04T00:00:00"/>
    <d v="2026-03-04T00:00:00"/>
    <n v="0"/>
    <n v="15"/>
    <d v="2026-03-19T00:00:00"/>
    <d v="2026-05-10T00:00:00"/>
    <d v="2026-05-22T00:00:00"/>
    <x v="0"/>
    <n v="1"/>
    <s v="Cycle-2 EPC"/>
    <d v="2026-05-22T00:00:00"/>
    <d v="2026-05-22T00:00:00"/>
    <s v="Launched"/>
    <s v="FY 26-27"/>
    <s v="NON AOP"/>
    <s v="MARCH 26 PLANNED"/>
    <s v="MAY 26"/>
    <s v=" "/>
    <m/>
    <m/>
    <m/>
    <m/>
    <m/>
    <m/>
    <m/>
    <m/>
    <x v="0"/>
    <x v="0"/>
    <m/>
    <m/>
    <m/>
    <m/>
    <m/>
    <m/>
    <m/>
  </r>
  <r>
    <s v="TRTRAS15044"/>
    <n v="354"/>
    <m/>
    <n v="8292"/>
    <s v="NDO6"/>
    <s v="TRNDTNDO602"/>
    <x v="3"/>
    <x v="3"/>
    <x v="5"/>
    <s v="Amit C"/>
    <s v="Jitendra Talreja"/>
    <s v="Nitesh Warhade"/>
    <x v="2"/>
    <s v="South"/>
    <x v="1"/>
    <s v="Tamil Nadu"/>
    <m/>
    <s v="Janarthanan Ekambaram"/>
    <s v="Chennai Pallikaranai"/>
    <s v="Chennai"/>
    <n v="9990"/>
    <d v="2026-01-21T00:00:00"/>
    <d v="2026-01-21T00:00:00"/>
    <n v="0"/>
    <n v="15"/>
    <d v="2026-02-05T00:00:00"/>
    <d v="2026-05-10T00:00:00"/>
    <d v="2026-05-15T00:00:00"/>
    <x v="0"/>
    <n v="1"/>
    <s v="Cycle-1 EPC"/>
    <s v="PENDING"/>
    <m/>
    <s v="YTL"/>
    <s v="FY 26-27"/>
    <s v="NON AOP"/>
    <s v="FEBRUARY 26 PLANNED"/>
    <s v="MAY 26"/>
    <s v=" "/>
    <m/>
    <m/>
    <m/>
    <m/>
    <m/>
    <m/>
    <m/>
    <m/>
    <x v="0"/>
    <x v="0"/>
    <m/>
    <m/>
    <m/>
    <m/>
    <m/>
    <m/>
    <m/>
  </r>
  <r>
    <s v="TRTRAS15221"/>
    <n v="355"/>
    <m/>
    <s v="TSN8"/>
    <s v="Q2PA"/>
    <s v="TFITTQ2PA01"/>
    <x v="3"/>
    <x v="3"/>
    <x v="5"/>
    <s v="Amit C"/>
    <s v="Jitendra Talreja"/>
    <s v="Nitesh Warhade"/>
    <x v="2"/>
    <s v="South"/>
    <x v="1"/>
    <s v="Tamil Nadu"/>
    <m/>
    <m/>
    <s v="Chennai Padur"/>
    <s v="Chennai"/>
    <n v="12200"/>
    <d v="2026-04-03T00:00:00"/>
    <d v="2026-04-03T00:00:00"/>
    <n v="0"/>
    <n v="15"/>
    <d v="2026-04-18T00:00:00"/>
    <d v="2026-05-31T00:00:00"/>
    <m/>
    <x v="4"/>
    <m/>
    <s v="Cycle-2 EPC"/>
    <m/>
    <m/>
    <m/>
    <s v="FY 26-27"/>
    <s v="NON AOP"/>
    <s v="APRIL 26 PLANNED"/>
    <s v=" "/>
    <s v=" "/>
    <m/>
    <m/>
    <m/>
    <m/>
    <m/>
    <m/>
    <m/>
    <m/>
    <x v="0"/>
    <x v="0"/>
    <m/>
    <m/>
    <m/>
    <m/>
    <m/>
    <m/>
    <m/>
  </r>
  <r>
    <s v="TRTRAS15118"/>
    <n v="356"/>
    <m/>
    <s v="TW17"/>
    <s v="NNM9"/>
    <s v="TRNDTNNM903"/>
    <x v="3"/>
    <x v="3"/>
    <x v="5"/>
    <s v="Amit C"/>
    <s v="Jitendra Talreja"/>
    <s v="Nitesh Warhade"/>
    <x v="2"/>
    <s v="South"/>
    <x v="5"/>
    <s v="Tamil Nadu"/>
    <m/>
    <m/>
    <s v="Chennai OMR"/>
    <s v="Chennai"/>
    <n v="9190"/>
    <d v="2026-01-23T00:00:00"/>
    <d v="2026-02-23T00:00:00"/>
    <n v="0"/>
    <n v="15"/>
    <d v="2026-03-10T00:00:00"/>
    <d v="2026-04-10T00:00:00"/>
    <d v="2026-04-10T00:00:00"/>
    <x v="0"/>
    <n v="1"/>
    <s v="Cycle-2 EPC"/>
    <d v="2026-04-11T00:00:00"/>
    <d v="2026-04-11T00:00:00"/>
    <s v="Launched"/>
    <s v="FY 26-27"/>
    <s v="NON AOP"/>
    <s v="MARCH 26 PLANNED"/>
    <s v="APRIL 26"/>
    <s v=" "/>
    <m/>
    <m/>
    <m/>
    <m/>
    <m/>
    <m/>
    <m/>
    <m/>
    <x v="0"/>
    <x v="0"/>
    <m/>
    <m/>
    <m/>
    <m/>
    <m/>
    <m/>
    <m/>
  </r>
  <r>
    <s v="SCPCAK15254"/>
    <n v="357"/>
    <m/>
    <m/>
    <m/>
    <m/>
    <x v="1"/>
    <x v="1"/>
    <x v="6"/>
    <s v="Srinivas P"/>
    <s v="Santanu Halder"/>
    <s v="Chinmay Desai"/>
    <x v="1"/>
    <s v="South"/>
    <x v="1"/>
    <s v="Tamil Nadu"/>
    <m/>
    <m/>
    <s v="Chennai- MMLP  FFDC (WH04)"/>
    <m/>
    <n v="72449"/>
    <m/>
    <m/>
    <n v="0"/>
    <m/>
    <m/>
    <m/>
    <m/>
    <x v="9"/>
    <m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FLDCAK15255"/>
    <n v="358"/>
    <m/>
    <s v="SAX4"/>
    <s v="QIBI"/>
    <s v="DCDCTQIBI00"/>
    <x v="1"/>
    <x v="1"/>
    <x v="41"/>
    <s v="Srinivas P"/>
    <s v="Santanu Halder"/>
    <s v="Chinmay Desai"/>
    <x v="1"/>
    <s v="South"/>
    <x v="1"/>
    <s v="Tamil Nadu"/>
    <m/>
    <m/>
    <s v="Chennai- MMLP  F&amp;L DC (WH01A)"/>
    <s v="Chennai"/>
    <n v="161441"/>
    <d v="2026-04-24T00:00:00"/>
    <d v="2026-05-21T00:00:00"/>
    <n v="75"/>
    <m/>
    <d v="2026-08-04T00:00:00"/>
    <d v="2026-08-04T00:00:00"/>
    <m/>
    <x v="4"/>
    <n v="7.0000000000000007E-2"/>
    <m/>
    <m/>
    <m/>
    <m/>
    <s v="FY 26-27"/>
    <s v="AOP"/>
    <s v="AUGUST 26 PLANNED"/>
    <s v=" "/>
    <s v=" "/>
    <m/>
    <m/>
    <m/>
    <m/>
    <m/>
    <m/>
    <m/>
    <m/>
    <x v="0"/>
    <x v="0"/>
    <m/>
    <m/>
    <m/>
    <m/>
    <m/>
    <m/>
    <m/>
  </r>
  <r>
    <s v="VADCAK15256"/>
    <n v="359"/>
    <m/>
    <s v="SAWL"/>
    <s v="QIAD"/>
    <s v="DCDCTQIAD00"/>
    <x v="1"/>
    <x v="1"/>
    <x v="7"/>
    <s v="Srinivas P"/>
    <s v="Santanu Halder"/>
    <s v="Chinmay Desai"/>
    <x v="1"/>
    <s v="South"/>
    <x v="1"/>
    <s v="Tamil Nadu"/>
    <m/>
    <s v="Ganesh B"/>
    <s v="Chennai- MMLP VFDC (with automation) (WH02)"/>
    <s v="Chennai"/>
    <s v=" 320,693 "/>
    <d v="2026-04-20T00:00:00"/>
    <d v="2026-04-28T00:00:00"/>
    <n v="90"/>
    <m/>
    <d v="2026-07-27T00:00:00"/>
    <d v="2026-07-27T00:00:00"/>
    <m/>
    <x v="4"/>
    <n v="0.12"/>
    <m/>
    <m/>
    <m/>
    <m/>
    <s v="FY 26-27"/>
    <s v="AOP"/>
    <s v="JULY 26 PLANNED"/>
    <s v=" "/>
    <s v=" "/>
    <m/>
    <m/>
    <m/>
    <m/>
    <m/>
    <m/>
    <m/>
    <m/>
    <x v="0"/>
    <x v="0"/>
    <m/>
    <m/>
    <m/>
    <m/>
    <m/>
    <m/>
    <m/>
  </r>
  <r>
    <s v="DIDCAK14855"/>
    <n v="360"/>
    <m/>
    <s v="SAYH"/>
    <s v="QIBN"/>
    <s v="DCDCTQIBN00"/>
    <x v="1"/>
    <x v="1"/>
    <x v="34"/>
    <s v="Srinivas P"/>
    <s v="Santanu Halder"/>
    <s v="Chinmay Desai"/>
    <x v="1"/>
    <s v="South"/>
    <x v="1"/>
    <s v="Tamil Nadu"/>
    <m/>
    <m/>
    <s v="Chennai- MMLP  Digital DC (WH04)"/>
    <s v="Chennai"/>
    <n v="215864"/>
    <d v="2026-05-07T00:00:00"/>
    <m/>
    <n v="75"/>
    <m/>
    <d v="2026-07-24T00:00:00"/>
    <m/>
    <m/>
    <x v="14"/>
    <n v="0"/>
    <m/>
    <m/>
    <m/>
    <m/>
    <s v="FY 26-27"/>
    <s v="AOP"/>
    <s v="JULY 26 PLANNED"/>
    <s v=" "/>
    <s v=" "/>
    <m/>
    <m/>
    <m/>
    <m/>
    <m/>
    <m/>
    <m/>
    <m/>
    <x v="0"/>
    <x v="0"/>
    <m/>
    <m/>
    <m/>
    <m/>
    <m/>
    <m/>
    <m/>
  </r>
  <r>
    <s v="TRTRAS15117"/>
    <n v="361"/>
    <m/>
    <s v="TS82"/>
    <s v="NXT6"/>
    <s v="TRNDTNXT602"/>
    <x v="3"/>
    <x v="3"/>
    <x v="5"/>
    <s v="Amit C"/>
    <s v="Jitendra Talreja"/>
    <s v="Nitesh Warhade"/>
    <x v="2"/>
    <s v="South"/>
    <x v="5"/>
    <s v="Tamil Nadu"/>
    <m/>
    <s v="EIC to be Mapped"/>
    <s v="Chennai Madhavaram R"/>
    <s v="Chennai"/>
    <n v="8817"/>
    <d v="2026-01-31T00:00:00"/>
    <d v="2026-01-31T00:00:00"/>
    <n v="0"/>
    <n v="15"/>
    <d v="2026-02-15T00:00:00"/>
    <d v="2026-02-20T00:00:00"/>
    <m/>
    <x v="7"/>
    <m/>
    <s v="Cycle-1 EPC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AS15121"/>
    <n v="362"/>
    <m/>
    <s v="FR2M"/>
    <s v="QEXJ"/>
    <s v="TRNFTQEXJ01"/>
    <x v="3"/>
    <x v="3"/>
    <x v="5"/>
    <s v="Amit C"/>
    <s v="Jitendra Talreja"/>
    <s v="Nitesh Warhade"/>
    <x v="2"/>
    <s v="South"/>
    <x v="5"/>
    <s v="Tamil Nadu"/>
    <m/>
    <s v="EIC to be Mapped"/>
    <s v="Chennai FBB Chennai Mount Poonamallee Rd"/>
    <s v="Chennai"/>
    <n v="11170"/>
    <d v="2026-02-03T00:00:00"/>
    <d v="2026-02-03T00:00:00"/>
    <n v="0"/>
    <n v="15"/>
    <d v="2026-02-18T00:00:00"/>
    <d v="2026-04-05T00:00:00"/>
    <d v="2026-04-08T00:00:00"/>
    <x v="0"/>
    <n v="1"/>
    <s v="Cycle-1 EPC"/>
    <s v="PENDING"/>
    <m/>
    <s v="YTL"/>
    <s v="FY 26-27"/>
    <s v="NON AOP"/>
    <s v="FEBRUARY 26 PLANNED"/>
    <s v="APRIL 26"/>
    <s v=" "/>
    <m/>
    <m/>
    <m/>
    <m/>
    <m/>
    <m/>
    <m/>
    <m/>
    <x v="0"/>
    <x v="0"/>
    <m/>
    <m/>
    <m/>
    <m/>
    <m/>
    <m/>
    <m/>
  </r>
  <r>
    <s v="TEAGAK13454"/>
    <n v="363"/>
    <m/>
    <s v="Not Applicable"/>
    <s v="Not Applicable"/>
    <s v="Not Applicable"/>
    <x v="4"/>
    <x v="6"/>
    <x v="21"/>
    <s v="Anand P"/>
    <s v="Teja Anvesh"/>
    <s v="Dhananjay Raut"/>
    <x v="4"/>
    <s v="South"/>
    <x v="1"/>
    <s v="Tamil Nadu"/>
    <s v="Chennai"/>
    <s v="A Vasanth"/>
    <s v="Chennai- Earthing grid additional 50mm strip provision at all 5 OTs in line with Earthing adequacy study recommendations."/>
    <s v="Chennai"/>
    <n v="5000"/>
    <d v="2025-08-11T00:00:00"/>
    <d v="2025-08-11T00:00:00"/>
    <n v="0"/>
    <n v="80"/>
    <d v="2025-10-30T00:00:00"/>
    <d v="2026-05-15T00:00:00"/>
    <m/>
    <x v="10"/>
    <n v="0.9"/>
    <s v="WIP - On Hold"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DIDCAK13828"/>
    <n v="364"/>
    <m/>
    <m/>
    <m/>
    <m/>
    <x v="1"/>
    <x v="1"/>
    <x v="34"/>
    <s v="Srinivas P"/>
    <s v="Santanu Halder"/>
    <s v="Chinmay Desai"/>
    <x v="1"/>
    <s v="South"/>
    <x v="1"/>
    <s v="Tamil Nadu"/>
    <s v="Chennai"/>
    <m/>
    <s v="Chennai B100 Marketplace -Modular to Civil Toilet Work "/>
    <s v="Chennai"/>
    <n v="408"/>
    <m/>
    <m/>
    <n v="0"/>
    <m/>
    <s v=" "/>
    <m/>
    <m/>
    <x v="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TRTRAS15106"/>
    <n v="365"/>
    <m/>
    <n v="8108"/>
    <s v="NDA4"/>
    <s v="TRNDTNDA401"/>
    <x v="3"/>
    <x v="3"/>
    <x v="46"/>
    <s v="Amit C"/>
    <s v="Jitendra Talreja"/>
    <s v="Nitesh Warhade"/>
    <x v="2"/>
    <s v="South"/>
    <x v="1"/>
    <s v="Tamil Nadu"/>
    <m/>
    <m/>
    <s v="Chennai Ambattur"/>
    <s v="Chennai"/>
    <n v="9985"/>
    <d v="2026-06-03T00:00:00"/>
    <d v="2026-06-03T00:00:00"/>
    <m/>
    <n v="50"/>
    <d v="2026-07-23T00:00:00"/>
    <d v="2026-07-23T00:00:00"/>
    <m/>
    <x v="4"/>
    <m/>
    <s v="Full Renovation"/>
    <m/>
    <m/>
    <m/>
    <s v="FY 26-27"/>
    <s v="NON AOP"/>
    <s v="JULY 26 PLANNED"/>
    <s v=" "/>
    <s v=" "/>
    <m/>
    <m/>
    <m/>
    <m/>
    <m/>
    <m/>
    <m/>
    <m/>
    <x v="0"/>
    <x v="0"/>
    <m/>
    <m/>
    <m/>
    <m/>
    <m/>
    <m/>
    <m/>
  </r>
  <r>
    <s v="TRTRAS15140"/>
    <n v="366"/>
    <m/>
    <s v="TG6N"/>
    <s v="QZXE"/>
    <m/>
    <x v="3"/>
    <x v="3"/>
    <x v="5"/>
    <s v="Amit C"/>
    <s v="Jitendra Talreja"/>
    <s v="Nitesh Warhade"/>
    <x v="2"/>
    <s v="South"/>
    <x v="5"/>
    <s v="Tamil Nadu"/>
    <m/>
    <m/>
    <s v="Chennai Aerohub Chennai Airport"/>
    <s v="Chennai"/>
    <n v="13214"/>
    <m/>
    <m/>
    <n v="0"/>
    <m/>
    <m/>
    <m/>
    <m/>
    <x v="3"/>
    <m/>
    <s v="NO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AS15108"/>
    <n v="367"/>
    <m/>
    <s v="TB26"/>
    <s v="NVL4"/>
    <s v="TRNDTNVL404"/>
    <x v="3"/>
    <x v="3"/>
    <x v="5"/>
    <s v="Amit C"/>
    <s v="Jitendra Talreja"/>
    <s v="Nitesh Warhade"/>
    <x v="2"/>
    <s v="South"/>
    <x v="5"/>
    <s v="Tamil Nadu"/>
    <m/>
    <s v="Satyendra singh PMC"/>
    <s v="Chennai 2nd Avenue"/>
    <s v="Chennai"/>
    <n v="10215"/>
    <d v="2026-01-30T00:00:00"/>
    <d v="2026-01-30T00:00:00"/>
    <n v="0"/>
    <n v="15"/>
    <d v="2026-02-14T00:00:00"/>
    <d v="2026-05-31T00:00:00"/>
    <m/>
    <x v="4"/>
    <m/>
    <s v="Cycle-1 EPC"/>
    <m/>
    <m/>
    <m/>
    <s v="FY 26-27"/>
    <s v="NON AOP"/>
    <s v="FEBRUARY 26 PLANNED"/>
    <s v=" "/>
    <s v=" "/>
    <m/>
    <m/>
    <m/>
    <m/>
    <m/>
    <m/>
    <m/>
    <m/>
    <x v="0"/>
    <x v="0"/>
    <m/>
    <m/>
    <m/>
    <m/>
    <m/>
    <m/>
    <m/>
  </r>
  <r>
    <s v="TEAGAK13678"/>
    <n v="368"/>
    <m/>
    <m/>
    <m/>
    <m/>
    <x v="4"/>
    <x v="6"/>
    <x v="21"/>
    <s v="Anand P"/>
    <s v="Teja Anvesh"/>
    <s v="Dhananjay Raut"/>
    <x v="4"/>
    <s v="South"/>
    <x v="1"/>
    <s v="Tamil Nadu"/>
    <s v="Chennai"/>
    <s v="Vasanth A"/>
    <s v="Chennai - Schematic for Tank 6A &amp; 6B - Recirculation Line "/>
    <s v="Chennai"/>
    <n v="20000"/>
    <m/>
    <m/>
    <n v="0"/>
    <n v="120"/>
    <s v=" "/>
    <m/>
    <m/>
    <x v="12"/>
    <n v="0"/>
    <s v="NRFC"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TEAGAK14681"/>
    <n v="369"/>
    <m/>
    <m/>
    <m/>
    <m/>
    <x v="4"/>
    <x v="6"/>
    <x v="21"/>
    <s v="Anand P"/>
    <s v="Teja Anvesh"/>
    <s v="Dhananjay Raut"/>
    <x v="4"/>
    <s v="South"/>
    <x v="1"/>
    <s v="Tamil Nadu"/>
    <m/>
    <s v="Vasant A"/>
    <s v="Chennai - Grating on strom water Drain Phase II"/>
    <s v="Chennai"/>
    <m/>
    <m/>
    <m/>
    <n v="0"/>
    <n v="45"/>
    <s v=" "/>
    <m/>
    <m/>
    <x v="2"/>
    <n v="0"/>
    <s v="Vendor finalization - In Process"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TEAGAK14564"/>
    <n v="370"/>
    <m/>
    <m/>
    <m/>
    <m/>
    <x v="4"/>
    <x v="6"/>
    <x v="21"/>
    <s v="Anand P"/>
    <s v="Teja Anvesh"/>
    <s v="Dhananjay Raut"/>
    <x v="4"/>
    <s v="South"/>
    <x v="1"/>
    <s v="Tamil Nadu"/>
    <m/>
    <s v="Vasant A"/>
    <s v="Chennai - Enhancing Water Management with Garland Drain Installation Along Boundary Walls."/>
    <m/>
    <m/>
    <m/>
    <m/>
    <n v="0"/>
    <m/>
    <s v=" "/>
    <m/>
    <m/>
    <x v="2"/>
    <n v="0"/>
    <s v="Vendor finalization - In Process"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TEAGAK13452"/>
    <n v="371"/>
    <m/>
    <s v="Not Applicable"/>
    <s v="Not Applicable"/>
    <s v="Not Applicable"/>
    <x v="4"/>
    <x v="6"/>
    <x v="21"/>
    <s v="Anand P"/>
    <s v="Teja Anvesh"/>
    <s v="Dhananjay Raut"/>
    <x v="4"/>
    <s v="South"/>
    <x v="1"/>
    <s v="Tamil Nadu"/>
    <s v="Chennai"/>
    <s v="Ganesh B"/>
    <s v="Chennai - Drivers Amenity Block to be constructed to provide basic facilities for drivers and cleaners."/>
    <s v="Chennai"/>
    <n v="20000"/>
    <d v="2025-05-19T00:00:00"/>
    <d v="2025-05-21T00:00:00"/>
    <n v="0"/>
    <n v="201"/>
    <d v="2025-12-06T00:00:00"/>
    <d v="2026-04-30T00:00:00"/>
    <d v="2026-05-12T00:00:00"/>
    <x v="0"/>
    <n v="1"/>
    <s v="EPC Ready"/>
    <d v="2026-05-12T00:00:00"/>
    <d v="2026-05-12T00:00:00"/>
    <s v="Launched"/>
    <s v="FY 26-27"/>
    <s v="AOP"/>
    <s v="DECEMBER 25 PLANNED"/>
    <s v="MAY 26"/>
    <s v=" "/>
    <m/>
    <m/>
    <m/>
    <m/>
    <m/>
    <m/>
    <m/>
    <m/>
    <x v="0"/>
    <x v="0"/>
    <m/>
    <m/>
    <m/>
    <m/>
    <m/>
    <m/>
    <m/>
  </r>
  <r>
    <s v="TEAGAK13453"/>
    <n v="372"/>
    <m/>
    <m/>
    <m/>
    <m/>
    <x v="4"/>
    <x v="6"/>
    <x v="21"/>
    <s v="Anand P"/>
    <s v="Teja Anvesh"/>
    <s v="Dhananjay Raut"/>
    <x v="4"/>
    <s v="South"/>
    <x v="1"/>
    <s v="Tamil Nadu"/>
    <s v="Chennai"/>
    <s v="Vasanth A"/>
    <s v="Chennai - Cement Concrete paving under pipeline manifold area at all 5 OTs."/>
    <s v="Chennai"/>
    <m/>
    <m/>
    <m/>
    <n v="0"/>
    <m/>
    <s v=" "/>
    <m/>
    <m/>
    <x v="2"/>
    <n v="0"/>
    <s v="Vendor finalization - In Process"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TRTRAS15223"/>
    <n v="373"/>
    <m/>
    <s v="TI54"/>
    <s v="NWE4"/>
    <s v="TRNDTNWE401"/>
    <x v="3"/>
    <x v="3"/>
    <x v="5"/>
    <s v="Amit C"/>
    <s v="Jitendra Talreja"/>
    <s v="Nitesh Warhade"/>
    <x v="2"/>
    <s v="South"/>
    <x v="5"/>
    <s v="Tamil Nadu"/>
    <m/>
    <s v="Janarthanan"/>
    <s v="Chenai Periyar Nagar"/>
    <s v="Chennai"/>
    <n v="8001"/>
    <d v="2026-02-12T00:00:00"/>
    <d v="2026-02-12T00:00:00"/>
    <n v="0"/>
    <n v="15"/>
    <d v="2026-02-27T00:00:00"/>
    <d v="2026-02-27T00:00:00"/>
    <m/>
    <x v="7"/>
    <m/>
    <s v="Cycle-1 EPC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SMRTBK14909"/>
    <n v="374"/>
    <m/>
    <m/>
    <m/>
    <m/>
    <x v="2"/>
    <x v="2"/>
    <x v="2"/>
    <s v="Ketan S"/>
    <s v="Shanmuga Rajan"/>
    <s v="Ayush Shetiye"/>
    <x v="0"/>
    <s v="West"/>
    <x v="2"/>
    <s v="Maharashtra"/>
    <m/>
    <m/>
    <s v="Chandrama Complex"/>
    <s v="Dhule"/>
    <m/>
    <m/>
    <m/>
    <n v="35"/>
    <m/>
    <s v=" "/>
    <m/>
    <m/>
    <x v="2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GRDSRT14788"/>
    <n v="375"/>
    <s v="DS-DL-00320"/>
    <s v="TBDT"/>
    <s v="QHGF"/>
    <s v="DARKDQHGF00"/>
    <x v="0"/>
    <x v="0"/>
    <x v="0"/>
    <s v="Srinivas P"/>
    <s v="Purushottam M"/>
    <s v="Prasad Deshmukh"/>
    <x v="0"/>
    <s v="North"/>
    <x v="3"/>
    <s v="Delhi &amp; NCR"/>
    <s v="Delhi"/>
    <s v="Sachin Jain"/>
    <s v="Chandani Mahal"/>
    <s v="Delhi"/>
    <n v="3225"/>
    <d v="2026-01-16T00:00:00"/>
    <d v="2026-02-01T00:00:00"/>
    <n v="15"/>
    <m/>
    <d v="2026-02-16T00:00:00"/>
    <d v="2026-02-25T00:00:00"/>
    <d v="2026-02-28T00:00:00"/>
    <x v="6"/>
    <n v="1"/>
    <s v="YTL"/>
    <d v="2026-03-29T00:00:00"/>
    <d v="2026-04-07T00:00:00"/>
    <s v="Launched"/>
    <s v="FY 25-26"/>
    <s v="AOP"/>
    <s v=" "/>
    <s v=" "/>
    <s v=" "/>
    <m/>
    <m/>
    <m/>
    <m/>
    <m/>
    <m/>
    <m/>
    <m/>
    <x v="0"/>
    <x v="0"/>
    <m/>
    <m/>
    <m/>
    <m/>
    <m/>
    <m/>
    <m/>
  </r>
  <r>
    <s v="TRSTRT10912"/>
    <n v="376"/>
    <m/>
    <m/>
    <m/>
    <m/>
    <x v="3"/>
    <x v="3"/>
    <x v="36"/>
    <s v="Srinivas P"/>
    <s v="Gaurav Shinde"/>
    <s v="Ankush Hanwate"/>
    <x v="0"/>
    <s v="North"/>
    <x v="3"/>
    <s v="Uttarakhand"/>
    <s v="Dehradun"/>
    <m/>
    <s v="Chakrata Road, Selaqui, Dist Dehradun - New Option-Selaquai-UT"/>
    <s v="Dehradhun"/>
    <m/>
    <m/>
    <m/>
    <n v="35"/>
    <m/>
    <s v=" "/>
    <m/>
    <m/>
    <x v="1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FFNSBK14953"/>
    <n v="377"/>
    <m/>
    <s v="TBIL"/>
    <s v="QHKR"/>
    <s v="TRFFMQHKR00"/>
    <x v="3"/>
    <x v="5"/>
    <x v="27"/>
    <s v="Srinivas P"/>
    <s v="Gaurav Shinde"/>
    <s v="Ankush Hanwate"/>
    <x v="0"/>
    <s v="West"/>
    <x v="2"/>
    <s v="Maharashtra"/>
    <s v="West Maharashtra"/>
    <s v="Mojim Pathan"/>
    <s v="Centro Autade, Handewadi, Pune"/>
    <s v="Pune"/>
    <n v="19890"/>
    <d v="2026-02-05T00:00:00"/>
    <d v="2026-02-08T00:00:00"/>
    <n v="45"/>
    <n v="15"/>
    <d v="2026-04-09T00:00:00"/>
    <d v="2026-05-12T00:00:00"/>
    <d v="2026-05-25T00:00:00"/>
    <x v="0"/>
    <n v="1"/>
    <m/>
    <s v="PENDING"/>
    <m/>
    <s v="YTL"/>
    <s v="FY 26-27"/>
    <s v="AOP"/>
    <s v="APRIL 26 PLANNED"/>
    <s v="MAY 26"/>
    <s v=" "/>
    <m/>
    <m/>
    <m/>
    <m/>
    <m/>
    <m/>
    <m/>
    <m/>
    <x v="0"/>
    <x v="0"/>
    <m/>
    <m/>
    <m/>
    <m/>
    <m/>
    <m/>
    <m/>
  </r>
  <r>
    <s v="SMRTRT4342"/>
    <n v="378"/>
    <m/>
    <s v="TFX9"/>
    <s v="QYK5"/>
    <m/>
    <x v="2"/>
    <x v="2"/>
    <x v="2"/>
    <s v="Ketan S"/>
    <s v="Shanmuga Rajan"/>
    <s v="Ayush Shetiye"/>
    <x v="0"/>
    <s v="North"/>
    <x v="3"/>
    <s v="Rajasthan"/>
    <m/>
    <m/>
    <s v="Capital Highstreets"/>
    <s v="Bikaner"/>
    <m/>
    <m/>
    <m/>
    <n v="35"/>
    <m/>
    <s v=" "/>
    <m/>
    <m/>
    <x v="2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BLSSRT10218"/>
    <n v="379"/>
    <m/>
    <m/>
    <m/>
    <m/>
    <x v="2"/>
    <x v="2"/>
    <x v="49"/>
    <s v="Ketan S"/>
    <s v="Shanmuga Rajan"/>
    <s v="Ayush Shetiye"/>
    <x v="0"/>
    <s v="North"/>
    <x v="3"/>
    <s v="Rajasthan"/>
    <m/>
    <m/>
    <s v="Capital Highstreets"/>
    <s v="Bikaner"/>
    <m/>
    <m/>
    <m/>
    <n v="35"/>
    <m/>
    <s v=" "/>
    <m/>
    <m/>
    <x v="2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SMRTBK14905"/>
    <n v="380"/>
    <m/>
    <s v="TAJ6"/>
    <s v="QGNB"/>
    <s v="SMRTEQGNB00"/>
    <x v="2"/>
    <x v="2"/>
    <x v="2"/>
    <s v="Ketan S"/>
    <s v="Shanmuga Rajan"/>
    <s v="Ayush Shetiye"/>
    <x v="0"/>
    <s v="West"/>
    <x v="2"/>
    <s v="Madhya Pradesh"/>
    <m/>
    <m/>
    <s v="BTS Property near Sirmor Chowak at Univercity Road, Rewa"/>
    <s v="Rewa"/>
    <n v="14354"/>
    <d v="2026-05-19T00:00:00"/>
    <d v="2026-05-21T00:00:00"/>
    <n v="35"/>
    <m/>
    <d v="2026-06-25T00:00:00"/>
    <d v="2026-06-25T00:00:00"/>
    <m/>
    <x v="4"/>
    <n v="0.15"/>
    <m/>
    <m/>
    <m/>
    <m/>
    <s v="FY 26-27"/>
    <s v="AOP"/>
    <s v="JUNE 26 PLANNED"/>
    <s v=" "/>
    <s v=" "/>
    <m/>
    <m/>
    <m/>
    <m/>
    <m/>
    <m/>
    <m/>
    <m/>
    <x v="0"/>
    <x v="0"/>
    <m/>
    <m/>
    <m/>
    <m/>
    <m/>
    <m/>
    <m/>
  </r>
  <r>
    <s v="GAPERT12959"/>
    <n v="381"/>
    <m/>
    <s v="T5EV"/>
    <s v="QK8X"/>
    <s v="TGAP9QK8X00"/>
    <x v="3"/>
    <x v="3"/>
    <x v="19"/>
    <s v="Srinivas P"/>
    <s v="Gaurav Shinde"/>
    <s v="Ankush Hanwate"/>
    <x v="0"/>
    <s v="North"/>
    <x v="3"/>
    <s v="Punjab"/>
    <s v="Ludhiana"/>
    <s v="Tarjinder Singh"/>
    <s v="BRS, Downtown Ludhiana"/>
    <s v="Ludhiana"/>
    <n v="4848"/>
    <m/>
    <m/>
    <n v="45"/>
    <m/>
    <s v=" "/>
    <m/>
    <m/>
    <x v="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FLDCKC14911"/>
    <n v="382"/>
    <m/>
    <s v="SLPR"/>
    <s v="QERK"/>
    <s v="CPC1HQERK06"/>
    <x v="1"/>
    <x v="1"/>
    <x v="6"/>
    <s v="Srinivas P"/>
    <s v="Purushottam M"/>
    <s v="Prasad Deshmukh"/>
    <x v="1"/>
    <s v="North"/>
    <x v="0"/>
    <s v="Haryana"/>
    <m/>
    <s v="Atul Garg"/>
    <s v="Boiled Chana,Sonipat"/>
    <s v="Sonipat"/>
    <n v="745"/>
    <d v="2026-02-07T00:00:00"/>
    <d v="2026-02-19T00:00:00"/>
    <n v="35"/>
    <n v="0"/>
    <d v="2026-03-26T00:00:00"/>
    <d v="2026-04-06T00:00:00"/>
    <d v="2026-04-08T00:00:00"/>
    <x v="0"/>
    <n v="1"/>
    <s v="GRAP HOLD"/>
    <s v="PENDING"/>
    <m/>
    <s v="YTL"/>
    <s v="FY 26-27"/>
    <s v="AOP"/>
    <s v="MARCH 26 PLANNED"/>
    <s v="APRIL 26"/>
    <s v=" "/>
    <m/>
    <m/>
    <m/>
    <m/>
    <m/>
    <m/>
    <m/>
    <m/>
    <x v="0"/>
    <x v="0"/>
    <m/>
    <m/>
    <m/>
    <m/>
    <m/>
    <m/>
    <m/>
  </r>
  <r>
    <s v="SCDHAK14851"/>
    <n v="383"/>
    <m/>
    <s v="S0DE"/>
    <s v="S0DE"/>
    <s v="DH-URLA-452-KA-S0DE"/>
    <x v="1"/>
    <x v="4"/>
    <x v="24"/>
    <s v="Srinivas P"/>
    <s v="Santanu Halder"/>
    <s v="Chinmay Desai"/>
    <x v="3"/>
    <s v="South"/>
    <x v="1"/>
    <s v="Karnataka"/>
    <s v="Bangalore"/>
    <m/>
    <s v="Bidadi(Urban ladder) - Plot No.1 of Bidadi, 2nd Phase Industrial Area,Shanumanangala Village,Bidadi Hobli, Ramanagara, Ramnagar - 562109"/>
    <s v="Ramnagar"/>
    <n v="202000"/>
    <d v="2026-03-06T00:00:00"/>
    <d v="2026-03-06T00:00:00"/>
    <n v="0"/>
    <n v="35"/>
    <d v="2026-04-10T00:00:00"/>
    <d v="2026-04-30T00:00:00"/>
    <d v="2026-04-28T00:00:00"/>
    <x v="0"/>
    <n v="1"/>
    <m/>
    <s v="PENDING"/>
    <d v="2026-04-28T00:00:00"/>
    <s v="Launched"/>
    <s v="FY 26-27"/>
    <s v="AOP"/>
    <s v="APRIL 26 PLANNED"/>
    <s v="APRIL 26"/>
    <s v=" "/>
    <m/>
    <m/>
    <m/>
    <m/>
    <m/>
    <m/>
    <m/>
    <m/>
    <x v="0"/>
    <x v="0"/>
    <m/>
    <m/>
    <m/>
    <m/>
    <m/>
    <m/>
    <m/>
  </r>
  <r>
    <s v="SMRTBK10364"/>
    <n v="384"/>
    <m/>
    <m/>
    <m/>
    <m/>
    <x v="2"/>
    <x v="2"/>
    <x v="2"/>
    <s v="Ketan S"/>
    <s v="Shanmuga Rajan"/>
    <s v="Ayush Shetiye"/>
    <x v="0"/>
    <s v="West"/>
    <x v="2"/>
    <s v="Maharashtra"/>
    <s v="West Maharashtra"/>
    <m/>
    <s v="Bibewadi Solitaer Business Hub"/>
    <s v="Pune"/>
    <m/>
    <m/>
    <m/>
    <n v="35"/>
    <m/>
    <s v=" "/>
    <m/>
    <m/>
    <x v="1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TEAGKC14845"/>
    <n v="385"/>
    <m/>
    <m/>
    <m/>
    <m/>
    <x v="4"/>
    <x v="6"/>
    <x v="21"/>
    <s v="Anand P"/>
    <s v="Teja Anvesh"/>
    <s v="Dhananjay Raut"/>
    <x v="4"/>
    <s v="West"/>
    <x v="0"/>
    <s v="Madhya Pradesh"/>
    <m/>
    <s v="Umesh Yadav"/>
    <s v="Bhopal - Provision of engineered pipeline supports (120 locations) "/>
    <s v="Bhopal"/>
    <m/>
    <m/>
    <m/>
    <n v="0"/>
    <m/>
    <s v=" "/>
    <m/>
    <m/>
    <x v="2"/>
    <n v="0"/>
    <s v="Vendor finalization - In Process"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TEAGKC13450"/>
    <n v="386"/>
    <m/>
    <s v="Not Applicable"/>
    <s v="Not Applicable"/>
    <s v="Not Applicable"/>
    <x v="4"/>
    <x v="6"/>
    <x v="21"/>
    <s v="Anand P"/>
    <s v="Teja Anvesh"/>
    <s v="Dhananjay Raut"/>
    <x v="4"/>
    <s v="West"/>
    <x v="0"/>
    <s v="Madhya Pradesh"/>
    <s v="Bhopal"/>
    <s v="Umesh Kumar Yadav"/>
    <s v="Bhopal - Cement Concrete paving under pipeline manifold area at all 5 OTs."/>
    <s v="Bhopal"/>
    <n v="20000"/>
    <d v="2026-01-27T00:00:00"/>
    <d v="2026-01-27T00:00:00"/>
    <n v="0"/>
    <n v="120"/>
    <d v="2026-05-27T00:00:00"/>
    <d v="2026-05-31T00:00:00"/>
    <d v="2026-05-29T00:00:00"/>
    <x v="0"/>
    <n v="1"/>
    <s v="EPC Ready"/>
    <s v="PENDING"/>
    <d v="2026-05-29T00:00:00"/>
    <s v="Launched"/>
    <s v="FY 26-27"/>
    <s v="AOP"/>
    <s v="MAY 26 PLANNED"/>
    <s v="MAY 26"/>
    <s v=" "/>
    <m/>
    <m/>
    <m/>
    <m/>
    <m/>
    <m/>
    <m/>
    <m/>
    <x v="0"/>
    <x v="0"/>
    <m/>
    <m/>
    <m/>
    <m/>
    <m/>
    <m/>
    <m/>
  </r>
  <r>
    <s v="MIAGKC14705"/>
    <n v="387"/>
    <m/>
    <s v="Not Applicable"/>
    <s v="Not Applicable"/>
    <s v="Not Applicable"/>
    <x v="4"/>
    <x v="6"/>
    <x v="18"/>
    <s v="Anand P"/>
    <s v="Teja Anvesh"/>
    <s v="Dhananjay Raut"/>
    <x v="4"/>
    <s v="West"/>
    <x v="0"/>
    <s v="Madhya Pradesh"/>
    <m/>
    <s v="Umesh Kumar Yadav"/>
    <s v="Bhopal - Additional Bay of Mix load works "/>
    <s v="Bhopal"/>
    <n v="5500"/>
    <d v="2026-01-27T00:00:00"/>
    <d v="2026-01-27T00:00:00"/>
    <n v="0"/>
    <n v="75"/>
    <d v="2026-04-12T00:00:00"/>
    <d v="2026-06-15T00:00:00"/>
    <m/>
    <x v="4"/>
    <n v="0.8"/>
    <s v="WIP"/>
    <m/>
    <m/>
    <m/>
    <s v="FY 26-27"/>
    <s v="AOP"/>
    <s v="APRIL 26 PLANNED"/>
    <s v=" "/>
    <s v=" "/>
    <m/>
    <m/>
    <m/>
    <m/>
    <m/>
    <m/>
    <m/>
    <m/>
    <x v="0"/>
    <x v="0"/>
    <m/>
    <m/>
    <m/>
    <m/>
    <m/>
    <m/>
    <m/>
  </r>
  <r>
    <s v="MIAGAK14800"/>
    <n v="388"/>
    <m/>
    <m/>
    <m/>
    <m/>
    <x v="4"/>
    <x v="6"/>
    <x v="18"/>
    <s v="Anand P"/>
    <s v="Teja Anvesh"/>
    <s v="Dhananjay Raut"/>
    <x v="4"/>
    <s v="East"/>
    <x v="1"/>
    <s v="Jharkhand"/>
    <m/>
    <m/>
    <s v="Bharagoda- Exhaust Stack to be provided for DG 82.5 KVA"/>
    <s v="Baharagora"/>
    <m/>
    <m/>
    <m/>
    <n v="0"/>
    <m/>
    <s v=" "/>
    <m/>
    <m/>
    <x v="2"/>
    <n v="0"/>
    <s v="Vendor finalization - In Process"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MIAGAK14801"/>
    <n v="389"/>
    <m/>
    <m/>
    <m/>
    <m/>
    <x v="4"/>
    <x v="6"/>
    <x v="18"/>
    <s v="Anand P"/>
    <s v="Teja Anvesh"/>
    <s v="Dhananjay Raut"/>
    <x v="4"/>
    <s v="East"/>
    <x v="1"/>
    <s v="Jharkhand"/>
    <m/>
    <m/>
    <s v="Bharagoda - Louvers on FW Ph shed. Phase I (6 Depot’s)"/>
    <s v="Baharagora"/>
    <m/>
    <m/>
    <m/>
    <n v="0"/>
    <m/>
    <s v=" "/>
    <m/>
    <m/>
    <x v="2"/>
    <n v="0"/>
    <s v="Vendor finalization - In Process"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VADCAK13739"/>
    <n v="390"/>
    <m/>
    <s v="FREC"/>
    <s v="QGBP"/>
    <s v="DCDCKQGBP00"/>
    <x v="1"/>
    <x v="1"/>
    <x v="7"/>
    <s v="Srinivas P"/>
    <s v="Santanu Halder"/>
    <s v="Chinmay Desai"/>
    <x v="1"/>
    <s v="South"/>
    <x v="1"/>
    <s v="Karnataka"/>
    <s v="Bengaluru "/>
    <m/>
    <s v="Bengaluru Dasanpura - PTL Setup"/>
    <s v="Bengaluru"/>
    <n v="221132"/>
    <d v="2026-02-12T00:00:00"/>
    <d v="2026-03-07T00:00:00"/>
    <n v="30"/>
    <n v="0"/>
    <d v="2026-03-30T00:00:00"/>
    <d v="2026-03-30T00:00:00"/>
    <d v="2026-03-26T00:00:00"/>
    <x v="6"/>
    <n v="1"/>
    <s v="YTL"/>
    <s v="PENDING"/>
    <m/>
    <s v="YTL"/>
    <s v="FY 25-26"/>
    <s v="AOP"/>
    <s v=" "/>
    <s v=" "/>
    <s v=" "/>
    <m/>
    <m/>
    <m/>
    <m/>
    <m/>
    <m/>
    <m/>
    <m/>
    <x v="0"/>
    <x v="0"/>
    <m/>
    <m/>
    <m/>
    <m/>
    <m/>
    <m/>
    <m/>
  </r>
  <r>
    <s v="FLDCAK14863"/>
    <n v="391"/>
    <m/>
    <m/>
    <m/>
    <m/>
    <x v="1"/>
    <x v="1"/>
    <x v="41"/>
    <s v="Srinivas P"/>
    <s v="Santanu Halder"/>
    <s v="Chinmay Desai"/>
    <x v="1"/>
    <s v="South"/>
    <x v="1"/>
    <s v="Karnataka"/>
    <m/>
    <m/>
    <s v="Belgaum FFDC - Mr. Mahadev Gokte Property - Kakati - Belgaum (Near by Welcomhotel By ITC Hotels, Belagavi)"/>
    <m/>
    <n v="30450"/>
    <m/>
    <m/>
    <n v="0"/>
    <m/>
    <s v=" "/>
    <m/>
    <m/>
    <x v="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SMRTRT10203"/>
    <n v="392"/>
    <m/>
    <m/>
    <m/>
    <m/>
    <x v="2"/>
    <x v="2"/>
    <x v="2"/>
    <s v="Ketan S"/>
    <s v="Shanmuga Rajan"/>
    <s v="Ayush Shetiye"/>
    <x v="0"/>
    <s v="North"/>
    <x v="3"/>
    <s v="Uttarakhand"/>
    <s v="Dehradun"/>
    <m/>
    <s v="BB Dehradun , Chakarta Road"/>
    <s v="Dehradun"/>
    <m/>
    <m/>
    <m/>
    <n v="35"/>
    <m/>
    <s v=" "/>
    <m/>
    <m/>
    <x v="2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VADCKC14917"/>
    <n v="393"/>
    <m/>
    <m/>
    <m/>
    <m/>
    <x v="1"/>
    <x v="1"/>
    <x v="7"/>
    <s v="Srinivas P"/>
    <s v="Purushottam M"/>
    <s v="Prasad Deshmukh"/>
    <x v="1"/>
    <s v="North"/>
    <x v="0"/>
    <s v="Punjab"/>
    <m/>
    <m/>
    <s v="Banur"/>
    <s v="Banur"/>
    <n v="209993"/>
    <m/>
    <m/>
    <n v="0"/>
    <m/>
    <s v=" "/>
    <m/>
    <m/>
    <x v="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SMRTRT14895"/>
    <n v="394"/>
    <m/>
    <s v="TBNV"/>
    <s v="QHOH"/>
    <s v="SMRTUQHOH00"/>
    <x v="2"/>
    <x v="2"/>
    <x v="2"/>
    <s v="Ketan S"/>
    <s v="Shanmuga Rajan"/>
    <s v="Ayush Shetiye"/>
    <x v="0"/>
    <s v="North"/>
    <x v="3"/>
    <s v="Uttar Pradesh"/>
    <m/>
    <s v="Anand  Prakash"/>
    <s v="BANSURI SQUARE, FATEHBAD ROAD, AGRA ,UP"/>
    <s v="Agra"/>
    <n v="30099"/>
    <d v="2026-03-25T00:00:00"/>
    <d v="2026-03-27T00:00:00"/>
    <n v="35"/>
    <m/>
    <d v="2026-05-01T00:00:00"/>
    <d v="2026-05-31T00:00:00"/>
    <d v="2026-05-27T00:00:00"/>
    <x v="0"/>
    <n v="1"/>
    <m/>
    <s v="PENDING"/>
    <m/>
    <s v="YTL"/>
    <s v="FY 26-27"/>
    <s v="AOP"/>
    <s v="MAY 26 PLANNED"/>
    <s v="MAY 26"/>
    <s v=" "/>
    <m/>
    <m/>
    <m/>
    <m/>
    <m/>
    <m/>
    <m/>
    <m/>
    <x v="0"/>
    <x v="0"/>
    <m/>
    <m/>
    <m/>
    <m/>
    <m/>
    <m/>
    <m/>
  </r>
  <r>
    <s v="TRTRAS15144"/>
    <n v="395"/>
    <m/>
    <n v="8048"/>
    <s v="NCU9"/>
    <s v="TRNDKNCU902"/>
    <x v="3"/>
    <x v="3"/>
    <x v="5"/>
    <s v="Amit C"/>
    <s v="Jitendra Talreja"/>
    <s v="Nitesh Warhade"/>
    <x v="2"/>
    <s v="South"/>
    <x v="5"/>
    <s v="Karnataka"/>
    <m/>
    <s v="Raghu Kumar PMC"/>
    <s v="Bangalore RMM"/>
    <s v="Bangalore"/>
    <n v="13052"/>
    <d v="2026-02-16T00:00:00"/>
    <d v="2026-02-16T00:00:00"/>
    <n v="0"/>
    <n v="15"/>
    <d v="2026-03-03T00:00:00"/>
    <d v="2026-04-18T00:00:00"/>
    <d v="2026-04-20T00:00:00"/>
    <x v="0"/>
    <n v="1"/>
    <s v="Cycle-2 EPC"/>
    <d v="2026-04-20T00:00:00"/>
    <d v="2026-04-20T00:00:00"/>
    <s v="Launched"/>
    <s v="FY 26-27"/>
    <s v="NON AOP"/>
    <s v="MARCH 26 PLANNED"/>
    <s v="APRIL 26"/>
    <s v=" "/>
    <m/>
    <m/>
    <m/>
    <m/>
    <m/>
    <m/>
    <m/>
    <m/>
    <x v="0"/>
    <x v="0"/>
    <m/>
    <m/>
    <m/>
    <m/>
    <m/>
    <m/>
    <m/>
  </r>
  <r>
    <s v="TRTRAK15164"/>
    <n v="396"/>
    <m/>
    <s v="T800"/>
    <s v="NGN6"/>
    <s v="TRNDKNGN602"/>
    <x v="3"/>
    <x v="3"/>
    <x v="5"/>
    <s v="Amit C"/>
    <s v="Jitendra Talreja"/>
    <s v="Nitesh Warhade"/>
    <x v="2"/>
    <s v="South"/>
    <x v="1"/>
    <s v="Karnataka"/>
    <m/>
    <m/>
    <s v="Bangalore R T Nagar"/>
    <s v="Bangalore"/>
    <n v="9690"/>
    <d v="2026-02-21T00:00:00"/>
    <d v="2026-02-21T00:00:00"/>
    <n v="0"/>
    <n v="15"/>
    <d v="2026-03-08T00:00:00"/>
    <d v="2026-05-31T00:00:00"/>
    <m/>
    <x v="4"/>
    <m/>
    <s v="Cycle-2 EPC"/>
    <m/>
    <m/>
    <m/>
    <s v="FY 26-27"/>
    <s v="NON AOP"/>
    <s v="MARCH 26 PLANNED"/>
    <s v=" "/>
    <s v=" "/>
    <m/>
    <m/>
    <m/>
    <m/>
    <m/>
    <m/>
    <m/>
    <m/>
    <x v="0"/>
    <x v="0"/>
    <m/>
    <m/>
    <m/>
    <m/>
    <m/>
    <m/>
    <m/>
  </r>
  <r>
    <s v="TRTRAS15102"/>
    <n v="397"/>
    <m/>
    <n v="5906"/>
    <s v="NP82"/>
    <s v="TRNDKNP8201"/>
    <x v="3"/>
    <x v="3"/>
    <x v="5"/>
    <s v="Amit C"/>
    <s v="Jitendra Talreja"/>
    <s v="Nitesh Warhade"/>
    <x v="2"/>
    <s v="South"/>
    <x v="5"/>
    <s v="Karnataka"/>
    <m/>
    <s v="Rahulkumar Mishra"/>
    <s v="Bangalore Nagarbhavi"/>
    <s v="Bangalore"/>
    <n v="8503"/>
    <d v="2026-01-29T00:00:00"/>
    <d v="2026-01-29T00:00:00"/>
    <n v="0"/>
    <n v="15"/>
    <d v="2026-02-13T00:00:00"/>
    <d v="2026-04-18T00:00:00"/>
    <d v="2026-04-18T00:00:00"/>
    <x v="0"/>
    <n v="1"/>
    <s v="Cycle-1 EPC"/>
    <s v="PENDING"/>
    <m/>
    <s v="YTL"/>
    <s v="FY 26-27"/>
    <s v="NON AOP"/>
    <s v="FEBRUARY 26 PLANNED"/>
    <s v="APRIL 26"/>
    <s v=" "/>
    <m/>
    <m/>
    <m/>
    <m/>
    <m/>
    <m/>
    <m/>
    <m/>
    <x v="0"/>
    <x v="0"/>
    <m/>
    <m/>
    <m/>
    <m/>
    <m/>
    <m/>
    <m/>
  </r>
  <r>
    <s v="TRTRAK15149"/>
    <n v="398"/>
    <m/>
    <n v="8055"/>
    <s v="NCV5"/>
    <s v="TRNDKNCV503"/>
    <x v="3"/>
    <x v="3"/>
    <x v="5"/>
    <s v="Amit C"/>
    <s v="Jitendra Talreja"/>
    <s v="Nitesh Warhade"/>
    <x v="2"/>
    <s v="South"/>
    <x v="1"/>
    <s v="Karnataka"/>
    <m/>
    <s v="Westonsudhakar Veerla"/>
    <s v="Bangalore Malleswram"/>
    <s v="Bangalore"/>
    <n v="13849"/>
    <d v="2026-02-06T00:00:00"/>
    <d v="2026-02-06T00:00:00"/>
    <n v="0"/>
    <n v="15"/>
    <d v="2026-02-21T00:00:00"/>
    <d v="2026-05-10T00:00:00"/>
    <d v="2026-05-11T00:00:00"/>
    <x v="0"/>
    <n v="1"/>
    <s v="Cycle-1 EPC"/>
    <d v="2026-05-11T00:00:00"/>
    <d v="2026-05-11T00:00:00"/>
    <s v="Launched"/>
    <s v="FY 26-27"/>
    <s v="NON AOP"/>
    <s v="FEBRUARY 26 PLANNED"/>
    <s v="MAY 26"/>
    <s v=" "/>
    <m/>
    <m/>
    <m/>
    <m/>
    <m/>
    <m/>
    <m/>
    <m/>
    <x v="0"/>
    <x v="0"/>
    <m/>
    <m/>
    <m/>
    <m/>
    <m/>
    <m/>
    <m/>
  </r>
  <r>
    <s v="TRTRAS15161"/>
    <n v="399"/>
    <m/>
    <s v="TSK1"/>
    <s v="Q2NO"/>
    <s v="TFITKQ2NO02"/>
    <x v="3"/>
    <x v="3"/>
    <x v="5"/>
    <s v="Amit C"/>
    <s v="Jitendra Talreja"/>
    <s v="Nitesh Warhade"/>
    <x v="2"/>
    <s v="South"/>
    <x v="5"/>
    <s v="Karnataka"/>
    <m/>
    <s v="Dileep PMC"/>
    <s v="Bangalore Lulu Global Mall"/>
    <s v="Bangalore"/>
    <n v="7029"/>
    <d v="2026-02-06T00:00:00"/>
    <d v="2026-02-06T00:00:00"/>
    <n v="0"/>
    <n v="15"/>
    <d v="2026-02-21T00:00:00"/>
    <d v="2026-04-18T00:00:00"/>
    <d v="2026-04-17T00:00:00"/>
    <x v="0"/>
    <n v="1"/>
    <s v="Cycle-1 EPC"/>
    <s v="PENDING"/>
    <m/>
    <s v="YTL"/>
    <s v="FY 26-27"/>
    <s v="NON AOP"/>
    <s v="FEBRUARY 26 PLANNED"/>
    <s v="APRIL 26"/>
    <s v=" "/>
    <m/>
    <m/>
    <m/>
    <m/>
    <m/>
    <m/>
    <m/>
    <m/>
    <x v="0"/>
    <x v="0"/>
    <m/>
    <m/>
    <m/>
    <m/>
    <m/>
    <m/>
    <m/>
  </r>
  <r>
    <s v="TRTRAS15146"/>
    <n v="400"/>
    <m/>
    <s v="TSR9"/>
    <s v="Q2PV"/>
    <s v="TFITKQ2PV03"/>
    <x v="3"/>
    <x v="3"/>
    <x v="5"/>
    <s v="Amit C"/>
    <s v="Jitendra Talreja"/>
    <s v="Nitesh Warhade"/>
    <x v="2"/>
    <s v="South"/>
    <x v="5"/>
    <s v="Karnataka"/>
    <m/>
    <s v="Sachin Patil"/>
    <s v="Bangalore Hesaraghatta"/>
    <s v="Bangalore"/>
    <n v="14996"/>
    <d v="2026-02-09T00:00:00"/>
    <d v="2026-02-09T00:00:00"/>
    <n v="0"/>
    <n v="15"/>
    <d v="2026-02-24T00:00:00"/>
    <d v="2026-05-10T00:00:00"/>
    <d v="2026-05-19T00:00:00"/>
    <x v="0"/>
    <n v="1"/>
    <s v="Cycle-1 EPC"/>
    <s v="PENDING"/>
    <m/>
    <s v="YTL"/>
    <s v="FY 26-27"/>
    <s v="NON AOP"/>
    <s v="FEBRUARY 26 PLANNED"/>
    <s v="MAY 26"/>
    <s v=" "/>
    <m/>
    <m/>
    <m/>
    <m/>
    <m/>
    <m/>
    <m/>
    <m/>
    <x v="0"/>
    <x v="0"/>
    <m/>
    <m/>
    <m/>
    <m/>
    <m/>
    <m/>
    <m/>
  </r>
  <r>
    <s v="TRTRAS15160"/>
    <n v="401"/>
    <m/>
    <s v="TSL4"/>
    <s v="Q2OB"/>
    <s v="TFITKQ2OB03"/>
    <x v="3"/>
    <x v="3"/>
    <x v="5"/>
    <s v="Amit C"/>
    <s v="Jitendra Talreja"/>
    <s v="Nitesh Warhade"/>
    <x v="2"/>
    <s v="South"/>
    <x v="5"/>
    <s v="Karnataka"/>
    <m/>
    <s v="EIC to be Mapped"/>
    <s v="Bangalore Haralur Road"/>
    <s v="Bangalore"/>
    <n v="10043"/>
    <d v="2026-02-08T00:00:00"/>
    <d v="2026-02-08T00:00:00"/>
    <n v="0"/>
    <n v="15"/>
    <d v="2026-02-23T00:00:00"/>
    <d v="2026-05-31T00:00:00"/>
    <d v="2026-05-26T00:00:00"/>
    <x v="0"/>
    <n v="1"/>
    <s v="Cycle-1 EPC"/>
    <s v="PENDING"/>
    <m/>
    <s v="YTL"/>
    <s v="FY 26-27"/>
    <s v="NON AOP"/>
    <s v="FEBRUARY 26 PLANNED"/>
    <s v="MAY 26"/>
    <s v=" "/>
    <m/>
    <m/>
    <m/>
    <m/>
    <m/>
    <m/>
    <m/>
    <m/>
    <x v="0"/>
    <x v="0"/>
    <m/>
    <m/>
    <m/>
    <m/>
    <m/>
    <m/>
    <m/>
  </r>
  <r>
    <s v="TRTRAK15163"/>
    <n v="402"/>
    <m/>
    <n v="1975"/>
    <s v="NF96"/>
    <s v="TRNDKNF9602"/>
    <x v="3"/>
    <x v="3"/>
    <x v="5"/>
    <s v="Amit C"/>
    <s v="Jitendra Talreja"/>
    <s v="Nitesh Warhade"/>
    <x v="2"/>
    <s v="South"/>
    <x v="1"/>
    <s v="Karnataka"/>
    <m/>
    <m/>
    <s v="Bangalore Gandhi Bzr"/>
    <s v="Bangalore"/>
    <n v="11664"/>
    <d v="2026-02-20T00:00:00"/>
    <d v="2026-02-20T00:00:00"/>
    <n v="0"/>
    <n v="15"/>
    <d v="2026-03-07T00:00:00"/>
    <d v="2026-05-10T00:00:00"/>
    <d v="2026-05-15T00:00:00"/>
    <x v="0"/>
    <n v="1"/>
    <s v="Cycle-2 EPC"/>
    <s v="PENDING"/>
    <m/>
    <s v="YTL"/>
    <s v="FY 26-27"/>
    <s v="NON AOP"/>
    <s v="MARCH 26 PLANNED"/>
    <s v="MAY 26"/>
    <s v=" "/>
    <m/>
    <m/>
    <m/>
    <m/>
    <m/>
    <m/>
    <m/>
    <m/>
    <x v="0"/>
    <x v="0"/>
    <m/>
    <m/>
    <m/>
    <m/>
    <m/>
    <m/>
    <m/>
  </r>
  <r>
    <s v="TRTRAS15152"/>
    <n v="403"/>
    <m/>
    <s v="FR1W"/>
    <s v="QEXF"/>
    <s v="TRNFKQEXF02"/>
    <x v="3"/>
    <x v="3"/>
    <x v="5"/>
    <s v="Amit C"/>
    <s v="Jitendra Talreja"/>
    <s v="Nitesh Warhade"/>
    <x v="2"/>
    <s v="South"/>
    <x v="5"/>
    <s v="Karnataka"/>
    <m/>
    <s v="EIC to be Mapped"/>
    <s v="Bangalore FBB Bengaluru Koramangala"/>
    <s v="Bangalore"/>
    <n v="13660"/>
    <d v="2026-02-05T00:00:00"/>
    <d v="2026-02-05T00:00:00"/>
    <n v="0"/>
    <n v="15"/>
    <d v="2026-02-20T00:00:00"/>
    <d v="2026-04-18T00:00:00"/>
    <d v="2026-04-18T00:00:00"/>
    <x v="0"/>
    <n v="1"/>
    <s v="Cycle-1 EPC"/>
    <s v="PENDING"/>
    <m/>
    <s v="YTL"/>
    <s v="FY 26-27"/>
    <s v="NON AOP"/>
    <s v="FEBRUARY 26 PLANNED"/>
    <s v="APRIL 26"/>
    <s v=" "/>
    <m/>
    <m/>
    <m/>
    <m/>
    <m/>
    <m/>
    <m/>
    <m/>
    <x v="0"/>
    <x v="0"/>
    <m/>
    <m/>
    <m/>
    <m/>
    <m/>
    <m/>
    <m/>
  </r>
  <r>
    <s v="MIAGAK14799"/>
    <n v="404"/>
    <m/>
    <m/>
    <m/>
    <m/>
    <x v="4"/>
    <x v="6"/>
    <x v="18"/>
    <s v="Anand P"/>
    <s v="Teja Anvesh"/>
    <s v="Dhananjay Raut"/>
    <x v="4"/>
    <s v="East"/>
    <x v="1"/>
    <s v="Jharkhand"/>
    <m/>
    <m/>
    <s v="Bahargora - Provision of Hazardous waste Shed."/>
    <s v="Baharagora"/>
    <m/>
    <m/>
    <m/>
    <n v="0"/>
    <m/>
    <s v=" "/>
    <m/>
    <m/>
    <x v="2"/>
    <n v="0"/>
    <s v="Vendor finalization - In Process"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MIAGAK14802"/>
    <n v="405"/>
    <m/>
    <m/>
    <m/>
    <m/>
    <x v="4"/>
    <x v="6"/>
    <x v="18"/>
    <s v="Anand P"/>
    <s v="Teja Anvesh"/>
    <s v="Dhananjay Raut"/>
    <x v="4"/>
    <s v="East"/>
    <x v="1"/>
    <s v="Jharkhand"/>
    <m/>
    <m/>
    <s v="Baharagora - Borewell Head Protection"/>
    <s v="Baharagora"/>
    <m/>
    <m/>
    <m/>
    <n v="0"/>
    <m/>
    <s v=" "/>
    <m/>
    <m/>
    <x v="2"/>
    <n v="0"/>
    <s v="Vendor finalization - In Process"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SMRTBK14900"/>
    <n v="406"/>
    <m/>
    <m/>
    <m/>
    <m/>
    <x v="2"/>
    <x v="2"/>
    <x v="2"/>
    <s v="Ketan S"/>
    <s v="Shanmuga Rajan"/>
    <s v="Ayush Shetiye"/>
    <x v="0"/>
    <s v="West"/>
    <x v="2"/>
    <s v="Maharashtra"/>
    <m/>
    <m/>
    <s v="AYODHYA Brico Builders,  Shaniwar Peth,Karad"/>
    <s v="Karad"/>
    <n v="23406"/>
    <m/>
    <m/>
    <n v="35"/>
    <m/>
    <s v=" "/>
    <m/>
    <m/>
    <x v="2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YOTHRT13366"/>
    <n v="407"/>
    <m/>
    <m/>
    <m/>
    <m/>
    <x v="3"/>
    <x v="3"/>
    <x v="14"/>
    <s v="Srinivas P"/>
    <s v="Jitendra Talreja"/>
    <s v="Nitesh Warhade"/>
    <x v="0"/>
    <s v="North"/>
    <x v="3"/>
    <s v="Uttar Pradesh"/>
    <s v="Kanpur"/>
    <m/>
    <s v="Awas Vikas, Kanpur"/>
    <s v="Kanpur"/>
    <n v="7421"/>
    <m/>
    <m/>
    <n v="35"/>
    <m/>
    <s v=" "/>
    <m/>
    <m/>
    <x v="2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SMRTRT14896"/>
    <n v="408"/>
    <m/>
    <m/>
    <m/>
    <m/>
    <x v="2"/>
    <x v="2"/>
    <x v="2"/>
    <s v="Ketan S"/>
    <s v="Shanmuga Rajan"/>
    <s v="Ayush Shetiye"/>
    <x v="0"/>
    <s v="North"/>
    <x v="3"/>
    <s v="Delhi &amp; NCR"/>
    <m/>
    <m/>
    <s v="ATS Khyber Range, Landcraft Golf Link, NH 24"/>
    <s v="Ghaziabad"/>
    <n v="15000"/>
    <m/>
    <m/>
    <n v="35"/>
    <m/>
    <s v=" "/>
    <m/>
    <m/>
    <x v="5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VADCSD13545"/>
    <n v="409"/>
    <m/>
    <m/>
    <m/>
    <m/>
    <x v="1"/>
    <x v="1"/>
    <x v="7"/>
    <s v="Srinivas P"/>
    <s v="Santanu Halder"/>
    <s v="Chinmay Desai"/>
    <x v="1"/>
    <s v="East"/>
    <x v="4"/>
    <s v="West Bengal"/>
    <s v="Kolkata"/>
    <m/>
    <s v="Amta VFDC - Additional Work"/>
    <s v="Amta"/>
    <n v="248326"/>
    <m/>
    <m/>
    <n v="0"/>
    <m/>
    <s v=" "/>
    <m/>
    <m/>
    <x v="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AZORRT11616"/>
    <n v="410"/>
    <m/>
    <m/>
    <m/>
    <m/>
    <x v="3"/>
    <x v="3"/>
    <x v="50"/>
    <s v="Srinivas P"/>
    <s v="Gaurav Shinde"/>
    <s v="Ankush Hanwate"/>
    <x v="0"/>
    <s v="North"/>
    <x v="3"/>
    <s v="Delhi &amp; NCR"/>
    <s v="Delhi"/>
    <m/>
    <s v="Ambience Mall , Vasantkunj (Centro)"/>
    <s v="Delhi"/>
    <n v="13088"/>
    <m/>
    <m/>
    <n v="60"/>
    <n v="25"/>
    <s v=" "/>
    <m/>
    <m/>
    <x v="7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DSRT11239"/>
    <n v="411"/>
    <m/>
    <m/>
    <m/>
    <m/>
    <x v="3"/>
    <x v="3"/>
    <x v="9"/>
    <s v="Srinivas P"/>
    <s v="Gaurav Shinde"/>
    <s v="Ankush Hanwate"/>
    <x v="0"/>
    <s v="North"/>
    <x v="3"/>
    <s v="Uttar Pradesh"/>
    <m/>
    <m/>
    <s v="Ambala Road, Saharanpur"/>
    <s v="Saharanpur"/>
    <n v="9635"/>
    <m/>
    <m/>
    <n v="35"/>
    <m/>
    <s v=" "/>
    <m/>
    <m/>
    <x v="5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FLDHKC12737"/>
    <n v="412"/>
    <m/>
    <s v="TAP3"/>
    <s v="QGPT"/>
    <m/>
    <x v="3"/>
    <x v="3"/>
    <x v="12"/>
    <s v="Srinivas P"/>
    <s v="Jitendra Talreja"/>
    <s v="Nitesh Warhade"/>
    <x v="3"/>
    <s v="West"/>
    <x v="0"/>
    <s v="GMU"/>
    <s v="Mumbai"/>
    <m/>
    <s v="Amar Harmony Panvel"/>
    <s v="Mumbai"/>
    <m/>
    <m/>
    <m/>
    <n v="0"/>
    <n v="25"/>
    <s v=" "/>
    <m/>
    <m/>
    <x v="1"/>
    <n v="0"/>
    <m/>
    <m/>
    <m/>
    <m/>
    <s v="FY 26-27"/>
    <s v="AOP"/>
    <s v=" "/>
    <s v=" "/>
    <s v="AUGUST 25"/>
    <m/>
    <m/>
    <m/>
    <m/>
    <m/>
    <m/>
    <m/>
    <m/>
    <x v="0"/>
    <x v="0"/>
    <m/>
    <m/>
    <m/>
    <m/>
    <m/>
    <m/>
    <m/>
  </r>
  <r>
    <s v="POSMRT10535"/>
    <n v="413"/>
    <m/>
    <m/>
    <m/>
    <m/>
    <x v="3"/>
    <x v="3"/>
    <x v="8"/>
    <s v="Srinivas P"/>
    <s v="Gaurav Shinde"/>
    <s v="Ankush Hanwate"/>
    <x v="2"/>
    <s v="North"/>
    <x v="3"/>
    <s v="Delhi &amp; NCR"/>
    <s v="Delhi - NCR"/>
    <m/>
    <s v="amante-Vegas Mall"/>
    <s v="Delhi &amp; Ncr"/>
    <n v="529"/>
    <m/>
    <m/>
    <n v="0"/>
    <n v="7"/>
    <s v=" "/>
    <m/>
    <m/>
    <x v="2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POSMRT10533"/>
    <n v="414"/>
    <m/>
    <m/>
    <m/>
    <m/>
    <x v="3"/>
    <x v="3"/>
    <x v="8"/>
    <s v="Srinivas P"/>
    <s v="Gaurav Shinde"/>
    <s v="Ankush Hanwate"/>
    <x v="2"/>
    <s v="North"/>
    <x v="3"/>
    <s v="Haryana"/>
    <s v="Delhi - NCR"/>
    <m/>
    <s v="amante-Ardee Mall"/>
    <s v="Gurugram"/>
    <n v="903"/>
    <m/>
    <m/>
    <n v="0"/>
    <n v="7"/>
    <s v=" "/>
    <m/>
    <m/>
    <x v="2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RFBK11065"/>
    <n v="415"/>
    <m/>
    <m/>
    <m/>
    <m/>
    <x v="3"/>
    <x v="3"/>
    <x v="44"/>
    <s v="Srinivas P"/>
    <s v="Gaurav Shinde"/>
    <s v="Ankush Hanwate"/>
    <x v="2"/>
    <s v="West"/>
    <x v="2"/>
    <s v="Maharashtra"/>
    <s v="West Maharashtra"/>
    <m/>
    <s v="AMANORA PUNE"/>
    <s v="Pune"/>
    <m/>
    <m/>
    <m/>
    <n v="0"/>
    <m/>
    <s v=" "/>
    <m/>
    <m/>
    <x v="11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AZCOBK14888"/>
    <n v="416"/>
    <m/>
    <s v="TBIR"/>
    <s v="QHKV"/>
    <s v="TAZOGQHKV00"/>
    <x v="3"/>
    <x v="5"/>
    <x v="50"/>
    <s v="Srinivas P"/>
    <s v="Gaurav Shinde"/>
    <s v="Ankush Hanwate"/>
    <x v="0"/>
    <s v="West"/>
    <x v="2"/>
    <s v="Gujarat"/>
    <m/>
    <s v="Kishan Joshi W"/>
    <s v="SBZ to Azorte Alpha One Ahmedabad"/>
    <s v="Ahmedabad"/>
    <n v="13067"/>
    <d v="2026-02-10T00:00:00"/>
    <d v="2026-02-13T00:00:00"/>
    <n v="60"/>
    <n v="10"/>
    <d v="2026-04-24T00:00:00"/>
    <d v="2026-05-15T00:00:00"/>
    <d v="2026-05-15T00:00:00"/>
    <x v="0"/>
    <n v="1"/>
    <m/>
    <d v="2026-05-29T00:00:00"/>
    <d v="2026-05-16T00:00:00"/>
    <s v="Launched"/>
    <s v="FY 26-27"/>
    <s v="NON AOP"/>
    <s v="APRIL 26 PLANNED"/>
    <s v="MAY 26"/>
    <s v=" "/>
    <m/>
    <m/>
    <m/>
    <m/>
    <m/>
    <m/>
    <m/>
    <m/>
    <x v="0"/>
    <x v="0"/>
    <m/>
    <m/>
    <m/>
    <m/>
    <m/>
    <m/>
    <m/>
  </r>
  <r>
    <s v="AZORBK11618"/>
    <n v="417"/>
    <m/>
    <m/>
    <m/>
    <m/>
    <x v="3"/>
    <x v="3"/>
    <x v="50"/>
    <s v="Srinivas P"/>
    <s v="Gaurav Shinde"/>
    <s v="Ankush Hanwate"/>
    <x v="0"/>
    <s v="West"/>
    <x v="2"/>
    <s v="Gujarat"/>
    <s v="Ahmedabad"/>
    <s v="Mayurdhwaj sinh"/>
    <s v="Alpha One "/>
    <s v="Ahmedabad"/>
    <n v="14270"/>
    <m/>
    <m/>
    <n v="60"/>
    <n v="25"/>
    <s v=" "/>
    <m/>
    <m/>
    <x v="7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FLDHKC12724"/>
    <n v="418"/>
    <s v="PB-SM-ADH-901"/>
    <m/>
    <m/>
    <m/>
    <x v="3"/>
    <x v="3"/>
    <x v="12"/>
    <s v="Srinivas P"/>
    <s v="Jitendra Talreja"/>
    <s v="Nitesh Warhade"/>
    <x v="3"/>
    <s v="North"/>
    <x v="0"/>
    <s v="Punjab"/>
    <m/>
    <m/>
    <s v="Ahmedgarh"/>
    <s v="Malerkotla"/>
    <m/>
    <m/>
    <m/>
    <n v="0"/>
    <n v="25"/>
    <s v=" "/>
    <m/>
    <m/>
    <x v="2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FLDHKC13151"/>
    <n v="419"/>
    <s v="GJ-SM-AHM-102"/>
    <s v="TO44"/>
    <s v="ND07"/>
    <m/>
    <x v="3"/>
    <x v="3"/>
    <x v="12"/>
    <s v="Srinivas P"/>
    <s v="Jitendra Talreja"/>
    <s v="Nitesh Warhade"/>
    <x v="3"/>
    <s v="West"/>
    <x v="0"/>
    <s v="Gujarat"/>
    <s v="Ahmedabad"/>
    <m/>
    <s v="Ahmedabad Scienc CT"/>
    <s v="Ahmedabad"/>
    <n v="9563"/>
    <m/>
    <m/>
    <n v="0"/>
    <n v="25"/>
    <s v=" "/>
    <m/>
    <m/>
    <x v="8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FLDHKC13166"/>
    <n v="420"/>
    <s v="GJ-SM-AHM-111-08"/>
    <s v="TFF7"/>
    <s v="QZF4"/>
    <m/>
    <x v="3"/>
    <x v="3"/>
    <x v="12"/>
    <s v="Srinivas P"/>
    <s v="Jitendra Talreja"/>
    <s v="Nitesh Warhade"/>
    <x v="3"/>
    <s v="West"/>
    <x v="0"/>
    <s v="Gujarat"/>
    <s v="Ahmedabad"/>
    <m/>
    <s v="Ahmedabad Celebration City Centre"/>
    <s v="Ahmedabad"/>
    <n v="11331"/>
    <m/>
    <m/>
    <n v="0"/>
    <n v="25"/>
    <s v=" "/>
    <m/>
    <m/>
    <x v="8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TRFTRT13846"/>
    <n v="421"/>
    <m/>
    <m/>
    <m/>
    <m/>
    <x v="3"/>
    <x v="3"/>
    <x v="20"/>
    <s v="Srinivas P"/>
    <s v="Gaurav Shinde"/>
    <s v="Ankush Hanwate"/>
    <x v="0"/>
    <s v="North"/>
    <x v="3"/>
    <s v="Uttar Pradesh"/>
    <m/>
    <m/>
    <s v="Adj Yes Bank, Kutchehry Road, Raebareilly"/>
    <s v="Raebareilly"/>
    <m/>
    <m/>
    <m/>
    <n v="35"/>
    <m/>
    <s v=" "/>
    <m/>
    <m/>
    <x v="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SMRTBK10349"/>
    <n v="422"/>
    <m/>
    <s v="TAQM"/>
    <s v="QF7G"/>
    <s v="SMRTMQF7G00"/>
    <x v="2"/>
    <x v="2"/>
    <x v="2"/>
    <s v="Ketan S"/>
    <s v="Shanmuga Rajan"/>
    <s v="Ayush Shetiye"/>
    <x v="0"/>
    <s v="West"/>
    <x v="2"/>
    <s v="GMU"/>
    <s v="Mumbai"/>
    <m/>
    <s v="Abhilasha Mall, Dombivali"/>
    <s v="Mumbai"/>
    <n v="25638"/>
    <d v="2026-01-20T00:00:00"/>
    <d v="2026-05-18T00:00:00"/>
    <n v="35"/>
    <m/>
    <d v="2026-06-22T00:00:00"/>
    <d v="2026-06-22T00:00:00"/>
    <m/>
    <x v="4"/>
    <n v="0.35"/>
    <m/>
    <m/>
    <m/>
    <m/>
    <s v="FY 26-27"/>
    <s v="AOP"/>
    <s v="JUNE 26 PLANNED"/>
    <s v=" "/>
    <s v=" "/>
    <m/>
    <m/>
    <m/>
    <m/>
    <m/>
    <m/>
    <m/>
    <m/>
    <x v="0"/>
    <x v="0"/>
    <m/>
    <m/>
    <m/>
    <m/>
    <m/>
    <m/>
    <m/>
  </r>
  <r>
    <s v="SMRTRT14894"/>
    <n v="423"/>
    <m/>
    <s v="TBL5"/>
    <s v="QHNH"/>
    <s v="SMRTUQHNH00"/>
    <x v="2"/>
    <x v="2"/>
    <x v="2"/>
    <s v="Ketan S"/>
    <s v="Shanmuga Rajan"/>
    <s v="Ayush Shetiye"/>
    <x v="0"/>
    <s v="North"/>
    <x v="3"/>
    <s v="Uttar Pradesh"/>
    <m/>
    <m/>
    <s v="AAA Mall Etawah UP"/>
    <s v="Etawah"/>
    <n v="24482"/>
    <d v="2026-05-15T00:00:00"/>
    <d v="2026-05-18T00:00:00"/>
    <n v="35"/>
    <m/>
    <d v="2026-06-22T00:00:00"/>
    <d v="2026-06-22T00:00:00"/>
    <m/>
    <x v="4"/>
    <n v="0.4"/>
    <m/>
    <m/>
    <m/>
    <m/>
    <s v="FY 26-27"/>
    <s v="AOP"/>
    <s v="JUNE 26 PLANNED"/>
    <s v=" "/>
    <s v=" "/>
    <m/>
    <m/>
    <m/>
    <m/>
    <m/>
    <m/>
    <m/>
    <m/>
    <x v="0"/>
    <x v="0"/>
    <m/>
    <m/>
    <m/>
    <m/>
    <m/>
    <m/>
    <m/>
  </r>
  <r>
    <s v="YOTHRT14882"/>
    <n v="424"/>
    <m/>
    <m/>
    <s v="QHDS"/>
    <s v="TYOU9QHDS00"/>
    <x v="3"/>
    <x v="5"/>
    <x v="14"/>
    <s v="Srinivas P"/>
    <s v="Jitendra Talreja"/>
    <s v="Nitesh Warhade"/>
    <x v="0"/>
    <s v="North"/>
    <x v="3"/>
    <s v="Punjab"/>
    <m/>
    <m/>
    <s v="9th Avenue, Kharar, PB"/>
    <s v="Kharar"/>
    <n v="8559"/>
    <m/>
    <m/>
    <n v="35"/>
    <m/>
    <s v=" "/>
    <m/>
    <m/>
    <x v="2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TRFTRT13837"/>
    <n v="425"/>
    <m/>
    <m/>
    <m/>
    <m/>
    <x v="3"/>
    <x v="3"/>
    <x v="20"/>
    <s v="Srinivas P"/>
    <s v="Gaurav Shinde"/>
    <s v="Ankush Hanwate"/>
    <x v="0"/>
    <s v="North"/>
    <x v="3"/>
    <s v="Punjab"/>
    <m/>
    <m/>
    <s v="9th Avenue, Kharar, Mohali"/>
    <s v="Mohali"/>
    <m/>
    <m/>
    <m/>
    <n v="35"/>
    <m/>
    <s v=" "/>
    <m/>
    <m/>
    <x v="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FLDHKC13242"/>
    <n v="426"/>
    <m/>
    <s v="T86S"/>
    <s v="QORY"/>
    <m/>
    <x v="3"/>
    <x v="3"/>
    <x v="12"/>
    <s v="Srinivas P"/>
    <s v="Jitendra Talreja"/>
    <s v="Nitesh Warhade"/>
    <x v="3"/>
    <s v="West"/>
    <x v="0"/>
    <s v="Maharashtra"/>
    <s v="West Maharashtra"/>
    <m/>
    <s v="93 Avenue"/>
    <s v="Pune"/>
    <n v="360"/>
    <m/>
    <m/>
    <n v="0"/>
    <n v="25"/>
    <s v=" "/>
    <m/>
    <m/>
    <x v="8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TRDSRT4480"/>
    <n v="427"/>
    <m/>
    <m/>
    <m/>
    <m/>
    <x v="3"/>
    <x v="3"/>
    <x v="30"/>
    <s v="Srinivas P"/>
    <s v="Gaurav Shinde"/>
    <s v="Ankush Hanwate"/>
    <x v="0"/>
    <s v="North"/>
    <x v="3"/>
    <s v="Delhi &amp; NCR"/>
    <s v="Delhi - NCR"/>
    <m/>
    <s v="83 Avenue, Sector-83, Gurgaon"/>
    <s v="Gurugram"/>
    <m/>
    <m/>
    <m/>
    <n v="45"/>
    <m/>
    <s v=" "/>
    <m/>
    <m/>
    <x v="1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GAPEBK11216"/>
    <n v="428"/>
    <m/>
    <m/>
    <m/>
    <m/>
    <x v="3"/>
    <x v="3"/>
    <x v="19"/>
    <s v="Srinivas P"/>
    <s v="Gaurav Shinde"/>
    <s v="Ankush Hanwate"/>
    <x v="0"/>
    <s v="West"/>
    <x v="2"/>
    <s v="Maharashtra"/>
    <s v="West Maharashtra"/>
    <m/>
    <s v="2nd lane Rajarampuri &gt;  Waghule property  &gt; Kolhapur"/>
    <s v="Kolhapur"/>
    <n v="4531"/>
    <m/>
    <m/>
    <n v="45"/>
    <m/>
    <s v=" "/>
    <m/>
    <m/>
    <x v="5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GAPERT10694"/>
    <n v="429"/>
    <m/>
    <m/>
    <m/>
    <m/>
    <x v="3"/>
    <x v="3"/>
    <x v="19"/>
    <s v="Srinivas P"/>
    <s v="Gaurav Shinde"/>
    <s v="Ankush Hanwate"/>
    <x v="0"/>
    <s v="North"/>
    <x v="3"/>
    <s v="Delhi &amp; NCR"/>
    <s v="Delhi"/>
    <m/>
    <s v="24, Bungalow Road Kamla Nagar, Delhi "/>
    <s v="Delhi"/>
    <m/>
    <m/>
    <m/>
    <n v="45"/>
    <m/>
    <s v=" "/>
    <m/>
    <m/>
    <x v="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TRSTBK10934"/>
    <n v="430"/>
    <m/>
    <m/>
    <m/>
    <m/>
    <x v="3"/>
    <x v="3"/>
    <x v="36"/>
    <s v="Srinivas P"/>
    <s v="Gaurav Shinde"/>
    <s v="Ankush Hanwate"/>
    <x v="0"/>
    <s v="West"/>
    <x v="2"/>
    <s v="Maharashtra"/>
    <s v="Vidarbha"/>
    <m/>
    <s v="Akot road &gt; Sarda Complex  (opt 2)"/>
    <s v="Anjangaon"/>
    <m/>
    <m/>
    <m/>
    <n v="35"/>
    <m/>
    <s v=" "/>
    <m/>
    <m/>
    <x v="1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ZIVART11329"/>
    <n v="431"/>
    <m/>
    <m/>
    <m/>
    <m/>
    <x v="3"/>
    <x v="3"/>
    <x v="11"/>
    <s v="Srinivas P"/>
    <s v="Gaurav Shinde"/>
    <s v="Ankush Hanwate"/>
    <x v="0"/>
    <s v="North"/>
    <x v="3"/>
    <s v="Punjab"/>
    <s v="Mohali"/>
    <s v="Sanjay Singh"/>
    <s v=" VR Punjab, Mohali"/>
    <s v="Mohali"/>
    <n v="482"/>
    <m/>
    <m/>
    <n v="15"/>
    <m/>
    <s v=" "/>
    <m/>
    <m/>
    <x v="13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SCPCAK15284"/>
    <n v="432"/>
    <m/>
    <s v="S4ND"/>
    <s v="QY6B"/>
    <s v="DCDCWQY6B00"/>
    <x v="1"/>
    <x v="1"/>
    <x v="6"/>
    <s v="Srinivas P"/>
    <s v="Santanu Halder"/>
    <s v="Chinmay Desai"/>
    <x v="1"/>
    <s v="East"/>
    <x v="1"/>
    <s v="West Bengal"/>
    <s v="Kolkata"/>
    <s v="Rajesh Das"/>
    <s v="Kolkata (Meri Chai) FFDC - Additional Works"/>
    <s v="Kolkata"/>
    <n v="40197"/>
    <d v="2026-02-06T00:00:00"/>
    <d v="2026-02-06T00:00:00"/>
    <n v="45"/>
    <n v="0"/>
    <d v="2026-03-23T00:00:00"/>
    <d v="2026-03-25T00:00:00"/>
    <d v="2026-03-23T00:00:00"/>
    <x v="6"/>
    <n v="1"/>
    <s v="YTL"/>
    <d v="2026-05-07T00:00:00"/>
    <m/>
    <s v="YTL"/>
    <s v="FY 25-26"/>
    <s v="AOP"/>
    <s v=" "/>
    <s v=" "/>
    <s v=" "/>
    <m/>
    <m/>
    <m/>
    <m/>
    <m/>
    <m/>
    <m/>
    <m/>
    <x v="0"/>
    <x v="0"/>
    <m/>
    <m/>
    <m/>
    <m/>
    <m/>
    <m/>
    <m/>
  </r>
  <r>
    <s v="TRTRRT15288"/>
    <n v="433"/>
    <m/>
    <s v="TCG7"/>
    <s v="NAN0"/>
    <s v="TRNDHNAN001"/>
    <x v="3"/>
    <x v="3"/>
    <x v="5"/>
    <s v="Srinivas P"/>
    <s v="Purushottam M"/>
    <s v="Raj Shende"/>
    <x v="2"/>
    <s v="North"/>
    <x v="3"/>
    <s v="Haryana"/>
    <m/>
    <m/>
    <s v="Jind Safidon Gate"/>
    <s v="Jind"/>
    <n v="6772"/>
    <d v="2026-05-01T00:00:00"/>
    <d v="2026-05-01T00:00:00"/>
    <m/>
    <n v="15"/>
    <d v="2026-05-16T00:00:00"/>
    <d v="2026-05-16T00:00:00"/>
    <d v="2026-05-16T00:00:00"/>
    <x v="0"/>
    <n v="1"/>
    <s v="Cycle-1 FM"/>
    <d v="2026-05-16T00:00:00"/>
    <m/>
    <s v="YTL"/>
    <s v="FY 26-27"/>
    <s v="NON AOP"/>
    <s v="MAY 26 PLANNED"/>
    <s v="MAY 26"/>
    <s v=" "/>
    <m/>
    <m/>
    <m/>
    <m/>
    <m/>
    <m/>
    <m/>
    <m/>
    <x v="0"/>
    <x v="0"/>
    <m/>
    <m/>
    <m/>
    <m/>
    <m/>
    <m/>
    <m/>
  </r>
  <r>
    <s v="TRTRBK15289"/>
    <n v="434"/>
    <m/>
    <s v="TJC0"/>
    <m/>
    <m/>
    <x v="3"/>
    <x v="3"/>
    <x v="5"/>
    <s v="Srinivas P"/>
    <s v="Purushottam M"/>
    <s v="Raj Shende"/>
    <x v="2"/>
    <s v="West"/>
    <x v="2"/>
    <s v="Madhya Pradesh"/>
    <m/>
    <m/>
    <s v="Khandwa Landmark One"/>
    <s v="Khandwa"/>
    <n v="6955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BK15290"/>
    <n v="435"/>
    <m/>
    <s v="TCG8"/>
    <m/>
    <m/>
    <x v="3"/>
    <x v="3"/>
    <x v="5"/>
    <s v="Srinivas P"/>
    <s v="Purushottam M"/>
    <s v="Raj Shende"/>
    <x v="2"/>
    <s v="West"/>
    <x v="2"/>
    <s v="Madhya Pradesh"/>
    <m/>
    <m/>
    <s v="Neemuch Fewara Chowk"/>
    <s v="Neemuch"/>
    <n v="5776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BK15291"/>
    <n v="436"/>
    <m/>
    <s v="TZ82"/>
    <m/>
    <m/>
    <x v="3"/>
    <x v="3"/>
    <x v="5"/>
    <s v="Srinivas P"/>
    <s v="Purushottam M"/>
    <s v="Raj Shende"/>
    <x v="2"/>
    <s v="West"/>
    <x v="2"/>
    <s v="Madhya Pradesh"/>
    <m/>
    <m/>
    <s v="Dhar Trimuti Nagar"/>
    <s v="Dhar"/>
    <n v="8693"/>
    <m/>
    <m/>
    <n v="0"/>
    <m/>
    <m/>
    <m/>
    <m/>
    <x v="3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BK15292"/>
    <n v="437"/>
    <m/>
    <s v="TAUZ"/>
    <m/>
    <m/>
    <x v="3"/>
    <x v="3"/>
    <x v="5"/>
    <s v="Srinivas P"/>
    <s v="Purushottam M"/>
    <s v="Raj Shende"/>
    <x v="2"/>
    <s v="West"/>
    <x v="2"/>
    <s v="Madhya Pradesh"/>
    <m/>
    <m/>
    <s v="Datia Opp Collectorate Office"/>
    <s v="Datia"/>
    <n v="8488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BK15293"/>
    <n v="438"/>
    <m/>
    <s v="TAQO"/>
    <m/>
    <m/>
    <x v="3"/>
    <x v="3"/>
    <x v="5"/>
    <s v="Srinivas P"/>
    <s v="Purushottam M"/>
    <s v="Raj Shende"/>
    <x v="2"/>
    <s v="West"/>
    <x v="2"/>
    <s v="Madhya Pradesh"/>
    <m/>
    <m/>
    <s v="Bhopal Surbhi Smart City Awadhpuri"/>
    <s v="Bhopal"/>
    <n v="7680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RT15294"/>
    <n v="439"/>
    <m/>
    <s v="TGD6"/>
    <m/>
    <m/>
    <x v="3"/>
    <x v="3"/>
    <x v="5"/>
    <s v="Srinivas P"/>
    <s v="Purushottam M"/>
    <s v="Raj Shende"/>
    <x v="2"/>
    <s v="North"/>
    <x v="3"/>
    <s v="Uttarakhand"/>
    <m/>
    <m/>
    <s v="Uttarkashi Gyansu Gangotri Road"/>
    <s v="Uttarkashi"/>
    <n v="8265.76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RT15295"/>
    <n v="440"/>
    <m/>
    <s v="TAP2"/>
    <m/>
    <m/>
    <x v="3"/>
    <x v="3"/>
    <x v="5"/>
    <s v="Srinivas P"/>
    <s v="Purushottam M"/>
    <s v="Raj Shende"/>
    <x v="2"/>
    <s v="North"/>
    <x v="3"/>
    <s v="Delhi &amp; NCR"/>
    <m/>
    <m/>
    <s v="Ghaziabad TJ Raj Nagar Extension KW6"/>
    <s v="Ghaziabad"/>
    <n v="1311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BK15296"/>
    <n v="441"/>
    <m/>
    <s v="TAWD"/>
    <m/>
    <m/>
    <x v="3"/>
    <x v="3"/>
    <x v="5"/>
    <s v="Srinivas P"/>
    <s v="Purushottam M"/>
    <s v="Raj Shende"/>
    <x v="2"/>
    <s v="West"/>
    <x v="2"/>
    <s v="Madhya Pradesh"/>
    <m/>
    <m/>
    <s v="Ambah TST Near SBI Ambah"/>
    <s v="Ambah"/>
    <n v="5097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BK15297"/>
    <n v="442"/>
    <m/>
    <s v="TX4Q"/>
    <m/>
    <m/>
    <x v="3"/>
    <x v="3"/>
    <x v="5"/>
    <s v="Srinivas P"/>
    <s v="Purushottam M"/>
    <s v="Raj Shende"/>
    <x v="2"/>
    <s v="West"/>
    <x v="2"/>
    <s v="Madhya Pradesh"/>
    <m/>
    <m/>
    <s v="Khategaon TST"/>
    <s v="Khategaon"/>
    <n v="3821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RT15298"/>
    <n v="443"/>
    <m/>
    <s v="TX7N"/>
    <m/>
    <m/>
    <x v="3"/>
    <x v="3"/>
    <x v="5"/>
    <s v="Srinivas P"/>
    <s v="Purushottam M"/>
    <s v="Raj Shende"/>
    <x v="2"/>
    <s v="North"/>
    <x v="3"/>
    <s v="Rajasthan"/>
    <m/>
    <m/>
    <s v="Rajgarh TST Purana Falsa Pilani Road Bts"/>
    <s v="Rajgarh"/>
    <n v="6582.94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BK15299"/>
    <n v="444"/>
    <m/>
    <s v="TER8"/>
    <m/>
    <m/>
    <x v="3"/>
    <x v="3"/>
    <x v="5"/>
    <s v="Srinivas P"/>
    <s v="Purushottam M"/>
    <s v="Raj Shende"/>
    <x v="2"/>
    <s v="West"/>
    <x v="2"/>
    <s v="Chattisgarh"/>
    <m/>
    <m/>
    <s v="Bhilai TW Durg Supela"/>
    <s v="Bhilai"/>
    <n v="1994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RT15300"/>
    <n v="445"/>
    <m/>
    <s v="TJF3"/>
    <m/>
    <m/>
    <x v="3"/>
    <x v="3"/>
    <x v="5"/>
    <s v="Srinivas P"/>
    <s v="Purushottam M"/>
    <s v="Raj Shende"/>
    <x v="2"/>
    <s v="North"/>
    <x v="3"/>
    <s v="Uttarakhand"/>
    <m/>
    <m/>
    <s v="Bageshwar TST"/>
    <s v="Bageshwar"/>
    <n v="4044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BK15301"/>
    <n v="446"/>
    <m/>
    <s v="TN59"/>
    <m/>
    <m/>
    <x v="3"/>
    <x v="3"/>
    <x v="5"/>
    <s v="Srinivas P"/>
    <s v="Purushottam M"/>
    <s v="Raj Shende"/>
    <x v="2"/>
    <s v="West"/>
    <x v="2"/>
    <s v="Madhya Pradesh"/>
    <m/>
    <m/>
    <s v="Jabalpur TW AvenueMal"/>
    <s v="Jabalpur"/>
    <n v="2141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BK15302"/>
    <n v="447"/>
    <m/>
    <s v="TAIY"/>
    <m/>
    <m/>
    <x v="3"/>
    <x v="3"/>
    <x v="5"/>
    <s v="Srinivas P"/>
    <s v="Purushottam M"/>
    <s v="Raj Shende"/>
    <x v="2"/>
    <s v="West"/>
    <x v="2"/>
    <s v="Madhya Pradesh"/>
    <m/>
    <m/>
    <s v="Badi Bareli TST Opp New Bus Stand"/>
    <s v="Badi Bareli"/>
    <n v="3813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BK15303"/>
    <n v="448"/>
    <m/>
    <s v="TX4Z"/>
    <m/>
    <m/>
    <x v="3"/>
    <x v="3"/>
    <x v="5"/>
    <s v="Srinivas P"/>
    <s v="Purushottam M"/>
    <s v="Raj Shende"/>
    <x v="2"/>
    <s v="West"/>
    <x v="2"/>
    <s v="Chattisgarh"/>
    <m/>
    <m/>
    <s v="Surajpur TST"/>
    <s v="Surajpur"/>
    <n v="4725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BK15304"/>
    <n v="449"/>
    <m/>
    <s v="TX6B"/>
    <m/>
    <m/>
    <x v="3"/>
    <x v="3"/>
    <x v="5"/>
    <s v="Srinivas P"/>
    <s v="Purushottam M"/>
    <s v="Raj Shende"/>
    <x v="2"/>
    <s v="West"/>
    <x v="2"/>
    <s v="Madhya Pradesh"/>
    <m/>
    <m/>
    <s v="Anjad TST CLF High-Tech City"/>
    <s v="Anjad"/>
    <n v="3863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RT15305"/>
    <n v="450"/>
    <m/>
    <s v="TX8K"/>
    <m/>
    <m/>
    <x v="3"/>
    <x v="3"/>
    <x v="5"/>
    <s v="Srinivas P"/>
    <s v="Purushottam M"/>
    <s v="Raj Shende"/>
    <x v="2"/>
    <s v="North"/>
    <x v="3"/>
    <s v="Delhi &amp; NCR"/>
    <m/>
    <m/>
    <s v="Ghaziabad TW Pratap Vihar Vihan Shopping Plaza"/>
    <s v="Ghaziabad"/>
    <n v="1500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BK15306"/>
    <n v="451"/>
    <m/>
    <s v="TL95"/>
    <s v="NWN6"/>
    <s v="TRNDMNWN601"/>
    <x v="3"/>
    <x v="3"/>
    <x v="5"/>
    <s v="Srinivas P"/>
    <s v="Purushottam M"/>
    <s v="Raj Shende"/>
    <x v="2"/>
    <s v="West"/>
    <x v="2"/>
    <s v="Maharashtra"/>
    <m/>
    <m/>
    <s v="Latur TM Surajmahal"/>
    <s v="Latur"/>
    <n v="2449"/>
    <d v="2026-04-30T00:00:00"/>
    <d v="2026-04-30T00:00:00"/>
    <n v="0"/>
    <n v="15"/>
    <d v="2026-05-15T00:00:00"/>
    <d v="2026-05-15T00:00:00"/>
    <d v="2026-05-09T00:00:00"/>
    <x v="0"/>
    <n v="1"/>
    <s v="Cycle-1 FM"/>
    <s v="PENDING"/>
    <m/>
    <s v="YTL"/>
    <s v="FY 26-27"/>
    <s v="NON AOP"/>
    <s v="MAY 26 PLANNED"/>
    <s v="MAY 26"/>
    <s v=" "/>
    <m/>
    <m/>
    <m/>
    <m/>
    <m/>
    <m/>
    <m/>
    <m/>
    <x v="0"/>
    <x v="0"/>
    <m/>
    <m/>
    <m/>
    <m/>
    <m/>
    <m/>
    <m/>
  </r>
  <r>
    <s v="TRTRBK15307"/>
    <n v="452"/>
    <m/>
    <s v="TJE3"/>
    <m/>
    <m/>
    <x v="3"/>
    <x v="3"/>
    <x v="5"/>
    <s v="Srinivas P"/>
    <s v="Purushottam M"/>
    <s v="Raj Shende"/>
    <x v="2"/>
    <s v="West"/>
    <x v="2"/>
    <s v="Madhya Pradesh"/>
    <m/>
    <m/>
    <s v="Shujalpur TST"/>
    <s v="Shujalpur"/>
    <n v="4815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RT15308"/>
    <n v="453"/>
    <m/>
    <s v="TMJ1"/>
    <m/>
    <m/>
    <x v="3"/>
    <x v="3"/>
    <x v="5"/>
    <s v="Srinivas P"/>
    <s v="Purushottam M"/>
    <s v="Raj Shende"/>
    <x v="2"/>
    <s v="North"/>
    <x v="3"/>
    <s v="Uttarakhand"/>
    <m/>
    <m/>
    <s v="Kotdwar TST"/>
    <s v="Kotdwar"/>
    <n v="9362"/>
    <m/>
    <m/>
    <n v="0"/>
    <m/>
    <m/>
    <m/>
    <m/>
    <x v="3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BK15309"/>
    <n v="454"/>
    <m/>
    <s v="TJZ4"/>
    <m/>
    <m/>
    <x v="3"/>
    <x v="3"/>
    <x v="5"/>
    <s v="Srinivas P"/>
    <s v="Purushottam M"/>
    <s v="Raj Shende"/>
    <x v="2"/>
    <s v="West"/>
    <x v="2"/>
    <s v="Maharashtra"/>
    <m/>
    <m/>
    <s v="Majalgaon TST"/>
    <s v="Majalgaon"/>
    <n v="3802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RT15310"/>
    <n v="455"/>
    <m/>
    <s v="TTD2"/>
    <m/>
    <m/>
    <x v="3"/>
    <x v="3"/>
    <x v="5"/>
    <s v="Srinivas P"/>
    <s v="Purushottam M"/>
    <s v="Raj Shende"/>
    <x v="2"/>
    <s v="North"/>
    <x v="3"/>
    <s v="Haryana"/>
    <m/>
    <m/>
    <s v="Mahendergarh TST"/>
    <s v="Mahendergarh"/>
    <n v="6586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RT15311"/>
    <n v="456"/>
    <m/>
    <s v="TLM6"/>
    <m/>
    <m/>
    <x v="3"/>
    <x v="3"/>
    <x v="5"/>
    <s v="Srinivas P"/>
    <s v="Purushottam M"/>
    <s v="Raj Shende"/>
    <x v="2"/>
    <s v="North"/>
    <x v="3"/>
    <s v="Uttar Pradesh"/>
    <m/>
    <m/>
    <s v="Rasra TST"/>
    <s v="Rasra"/>
    <n v="5063.2700000000004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BK15312"/>
    <n v="457"/>
    <m/>
    <s v="TSY7"/>
    <s v="Q2TC"/>
    <s v="TEXPMQ2TC02"/>
    <x v="3"/>
    <x v="3"/>
    <x v="5"/>
    <s v="Srinivas P"/>
    <s v="Purushottam M"/>
    <s v="Raj Shende"/>
    <x v="2"/>
    <s v="West"/>
    <x v="2"/>
    <s v="Maharashtra"/>
    <m/>
    <m/>
    <s v="Chikhali TST"/>
    <s v="Chikhali"/>
    <n v="4808"/>
    <d v="2026-05-14T00:00:00"/>
    <d v="2026-05-14T00:00:00"/>
    <n v="0"/>
    <n v="15"/>
    <d v="2026-05-29T00:00:00"/>
    <d v="2026-05-29T00:00:00"/>
    <d v="2026-05-24T00:00:00"/>
    <x v="0"/>
    <n v="1"/>
    <s v="Cycle-1 FM"/>
    <d v="2026-05-24T00:00:00"/>
    <m/>
    <s v="YTL"/>
    <s v="FY 26-27"/>
    <s v="NON AOP"/>
    <s v="MAY 26 PLANNED"/>
    <s v="MAY 26"/>
    <s v=" "/>
    <m/>
    <m/>
    <m/>
    <m/>
    <m/>
    <m/>
    <m/>
    <m/>
    <x v="0"/>
    <x v="0"/>
    <m/>
    <m/>
    <m/>
    <m/>
    <m/>
    <m/>
    <m/>
  </r>
  <r>
    <s v="TRTRBK15313"/>
    <n v="458"/>
    <m/>
    <s v="TTY4"/>
    <m/>
    <m/>
    <x v="3"/>
    <x v="3"/>
    <x v="5"/>
    <s v="Srinivas P"/>
    <s v="Purushottam M"/>
    <s v="Raj Shende"/>
    <x v="2"/>
    <s v="West"/>
    <x v="2"/>
    <s v="Maharashtra"/>
    <m/>
    <m/>
    <s v="Nagpur TW Budhraja Complex"/>
    <s v="Nagpur"/>
    <n v="1954"/>
    <m/>
    <m/>
    <n v="0"/>
    <m/>
    <m/>
    <m/>
    <m/>
    <x v="3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BK15314"/>
    <n v="459"/>
    <m/>
    <s v="TWVN"/>
    <s v="Q6W2"/>
    <s v="TEXPMQ6W203"/>
    <x v="3"/>
    <x v="3"/>
    <x v="5"/>
    <s v="Srinivas P"/>
    <s v="Purushottam M"/>
    <s v="Raj Shende"/>
    <x v="2"/>
    <s v="West"/>
    <x v="2"/>
    <s v="Maharashtra"/>
    <m/>
    <m/>
    <s v="Deglur TST"/>
    <s v="Deglur"/>
    <n v="4920.6499999999996"/>
    <d v="2026-04-20T00:00:00"/>
    <d v="2026-04-20T00:00:00"/>
    <n v="0"/>
    <n v="15"/>
    <d v="2026-04-30T00:00:00"/>
    <d v="2026-05-05T00:00:00"/>
    <d v="2026-04-29T00:00:00"/>
    <x v="0"/>
    <n v="1"/>
    <s v="Cycle-1 FM"/>
    <d v="2026-04-29T00:00:00"/>
    <d v="2026-04-29T00:00:00"/>
    <s v="Launched"/>
    <s v="FY 26-27"/>
    <s v="NON AOP"/>
    <s v="APRIL 26 PLANNED"/>
    <s v="APRIL 26"/>
    <s v=" "/>
    <m/>
    <m/>
    <m/>
    <m/>
    <m/>
    <m/>
    <m/>
    <m/>
    <x v="0"/>
    <x v="0"/>
    <m/>
    <m/>
    <m/>
    <m/>
    <m/>
    <m/>
    <m/>
  </r>
  <r>
    <s v="TRTRBK15315"/>
    <n v="460"/>
    <m/>
    <s v="TAT2"/>
    <m/>
    <m/>
    <x v="3"/>
    <x v="3"/>
    <x v="5"/>
    <s v="Srinivas P"/>
    <s v="Purushottam M"/>
    <s v="Raj Shende"/>
    <x v="2"/>
    <s v="West"/>
    <x v="2"/>
    <s v="Maharashtra"/>
    <m/>
    <m/>
    <s v="Nagpur TW Indora Square Sequel Ford"/>
    <s v="Nagpur"/>
    <n v="2459.5700000000002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BK15316"/>
    <n v="461"/>
    <m/>
    <s v="TWUF"/>
    <m/>
    <m/>
    <x v="3"/>
    <x v="3"/>
    <x v="5"/>
    <s v="Srinivas P"/>
    <s v="Purushottam M"/>
    <s v="Raj Shende"/>
    <x v="2"/>
    <s v="West"/>
    <x v="2"/>
    <s v="Maharashtra"/>
    <m/>
    <m/>
    <s v="Tumsar TST"/>
    <s v="Tumsar"/>
    <n v="6453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RT15317"/>
    <n v="462"/>
    <m/>
    <s v="TFQ8"/>
    <m/>
    <m/>
    <x v="3"/>
    <x v="3"/>
    <x v="5"/>
    <s v="Srinivas P"/>
    <s v="Purushottam M"/>
    <s v="Raj Shende"/>
    <x v="2"/>
    <s v="North"/>
    <x v="3"/>
    <s v="Uttar Pradesh"/>
    <m/>
    <m/>
    <s v="Domariyaganj TST"/>
    <s v="Domariyaganj"/>
    <n v="4169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BK15318"/>
    <n v="463"/>
    <m/>
    <s v="TDP7"/>
    <m/>
    <m/>
    <x v="3"/>
    <x v="3"/>
    <x v="5"/>
    <s v="Srinivas P"/>
    <s v="Purushottam M"/>
    <s v="Raj Shende"/>
    <x v="2"/>
    <s v="West"/>
    <x v="2"/>
    <s v="Madhya Pradesh"/>
    <m/>
    <m/>
    <s v="Kareli TST"/>
    <s v="Kareli"/>
    <n v="3459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BK15319"/>
    <n v="464"/>
    <m/>
    <s v="TSW9"/>
    <m/>
    <m/>
    <x v="3"/>
    <x v="3"/>
    <x v="5"/>
    <s v="Srinivas P"/>
    <s v="Purushottam M"/>
    <s v="Raj Shende"/>
    <x v="2"/>
    <s v="West"/>
    <x v="2"/>
    <s v="Maharashtra"/>
    <m/>
    <m/>
    <s v="Saoner TST"/>
    <s v="Saoner"/>
    <n v="4706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BK15320"/>
    <n v="465"/>
    <m/>
    <s v="TAL2"/>
    <m/>
    <m/>
    <x v="3"/>
    <x v="3"/>
    <x v="5"/>
    <s v="Srinivas P"/>
    <s v="Purushottam M"/>
    <s v="Raj Shende"/>
    <x v="2"/>
    <s v="West"/>
    <x v="2"/>
    <s v="Madhya Pradesh"/>
    <m/>
    <m/>
    <s v="Sehore"/>
    <s v="Sehore"/>
    <n v="7580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RT15321"/>
    <n v="466"/>
    <m/>
    <s v="TAHI"/>
    <m/>
    <m/>
    <x v="3"/>
    <x v="3"/>
    <x v="5"/>
    <s v="Srinivas P"/>
    <s v="Purushottam M"/>
    <s v="Raj Shende"/>
    <x v="2"/>
    <s v="North"/>
    <x v="3"/>
    <s v="Uttar Pradesh"/>
    <m/>
    <m/>
    <s v="Muhammadabad TST"/>
    <s v="Muhammadabad"/>
    <n v="6540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RT15322"/>
    <n v="467"/>
    <m/>
    <s v="T1QY"/>
    <m/>
    <m/>
    <x v="3"/>
    <x v="3"/>
    <x v="5"/>
    <s v="Srinivas P"/>
    <s v="Purushottam M"/>
    <s v="Raj Shende"/>
    <x v="2"/>
    <s v="North"/>
    <x v="3"/>
    <s v="Jammu &amp; Kashmir"/>
    <m/>
    <m/>
    <s v="Magam TST Ashaq Dar Property"/>
    <s v="Magam"/>
    <n v="7933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BK15323"/>
    <n v="468"/>
    <m/>
    <s v="TGI8"/>
    <s v="QYG1"/>
    <s v="TEXPMQYG103"/>
    <x v="3"/>
    <x v="3"/>
    <x v="5"/>
    <s v="Srinivas P"/>
    <s v="Purushottam M"/>
    <s v="Raj Shende"/>
    <x v="2"/>
    <s v="West"/>
    <x v="2"/>
    <s v="Maharashtra"/>
    <m/>
    <m/>
    <s v="Ambejogai TST Hotel Regal Gajrai"/>
    <s v="Ambejogai"/>
    <n v="4767"/>
    <d v="2026-04-30T00:00:00"/>
    <d v="2026-04-30T00:00:00"/>
    <n v="0"/>
    <n v="15"/>
    <d v="2026-05-15T00:00:00"/>
    <d v="2026-05-15T00:00:00"/>
    <d v="2026-05-09T00:00:00"/>
    <x v="0"/>
    <n v="1"/>
    <s v="Cycle-1 FM"/>
    <d v="2026-05-09T00:00:00"/>
    <m/>
    <s v="YTL"/>
    <s v="FY 26-27"/>
    <s v="NON AOP"/>
    <s v="MAY 26 PLANNED"/>
    <s v="MAY 26"/>
    <s v=" "/>
    <m/>
    <m/>
    <m/>
    <m/>
    <m/>
    <m/>
    <m/>
    <m/>
    <x v="0"/>
    <x v="0"/>
    <m/>
    <m/>
    <m/>
    <m/>
    <m/>
    <m/>
    <m/>
  </r>
  <r>
    <s v="TRTRBK15324"/>
    <n v="469"/>
    <m/>
    <s v="TLJ3"/>
    <m/>
    <m/>
    <x v="3"/>
    <x v="3"/>
    <x v="5"/>
    <s v="Srinivas P"/>
    <s v="Purushottam M"/>
    <s v="Raj Shende"/>
    <x v="2"/>
    <s v="West"/>
    <x v="2"/>
    <s v="Madhya Pradesh"/>
    <m/>
    <m/>
    <s v="Itarsi TST"/>
    <s v="Itarsi"/>
    <n v="6238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BK15325"/>
    <n v="470"/>
    <m/>
    <s v="TJY3"/>
    <m/>
    <m/>
    <x v="3"/>
    <x v="3"/>
    <x v="5"/>
    <s v="Srinivas P"/>
    <s v="Purushottam M"/>
    <s v="Raj Shende"/>
    <x v="2"/>
    <s v="West"/>
    <x v="2"/>
    <s v="Maharashtra"/>
    <m/>
    <m/>
    <s v="Warora TST"/>
    <s v="Warora"/>
    <n v="3728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BK15326"/>
    <n v="471"/>
    <m/>
    <s v="TX5D"/>
    <m/>
    <m/>
    <x v="3"/>
    <x v="3"/>
    <x v="5"/>
    <s v="Srinivas P"/>
    <s v="Purushottam M"/>
    <s v="Raj Shende"/>
    <x v="2"/>
    <s v="West"/>
    <x v="2"/>
    <s v="Chattisgarh"/>
    <m/>
    <m/>
    <s v="Kawardha TST Raipur Road"/>
    <s v="Kawardha"/>
    <n v="4405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RT15327"/>
    <n v="472"/>
    <m/>
    <s v="TX7E"/>
    <m/>
    <m/>
    <x v="3"/>
    <x v="3"/>
    <x v="5"/>
    <s v="Srinivas P"/>
    <s v="Purushottam M"/>
    <s v="Raj Shende"/>
    <x v="2"/>
    <s v="North"/>
    <x v="3"/>
    <s v="Uttar Pradesh"/>
    <m/>
    <m/>
    <s v="Katghar Lalganj TST Asafaq Complex"/>
    <s v="Katghar Lalganj"/>
    <n v="8000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BK15328"/>
    <n v="473"/>
    <m/>
    <s v="TAVA"/>
    <m/>
    <m/>
    <x v="3"/>
    <x v="3"/>
    <x v="5"/>
    <s v="Srinivas P"/>
    <s v="Purushottam M"/>
    <s v="Raj Shende"/>
    <x v="2"/>
    <s v="West"/>
    <x v="2"/>
    <s v="Madhya Pradesh"/>
    <m/>
    <m/>
    <s v="Bhind Trends"/>
    <s v="Bhind"/>
    <n v="8075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RT15329"/>
    <n v="474"/>
    <m/>
    <s v="TTC1"/>
    <m/>
    <m/>
    <x v="3"/>
    <x v="3"/>
    <x v="5"/>
    <s v="Srinivas P"/>
    <s v="Purushottam M"/>
    <s v="Raj Shende"/>
    <x v="2"/>
    <s v="North"/>
    <x v="3"/>
    <s v="Haryana"/>
    <m/>
    <m/>
    <s v="Barara TST"/>
    <s v="Barara"/>
    <n v="4680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BK15330"/>
    <n v="475"/>
    <m/>
    <s v="T33U"/>
    <m/>
    <m/>
    <x v="3"/>
    <x v="3"/>
    <x v="5"/>
    <s v="Srinivas P"/>
    <s v="Purushottam M"/>
    <s v="Raj Shende"/>
    <x v="2"/>
    <s v="West"/>
    <x v="2"/>
    <s v="Maharashtra"/>
    <m/>
    <m/>
    <s v="Digras TST Manora Chowk"/>
    <s v="Digras"/>
    <n v="6026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RT15331"/>
    <n v="476"/>
    <m/>
    <s v="TFR6"/>
    <m/>
    <m/>
    <x v="3"/>
    <x v="3"/>
    <x v="5"/>
    <s v="Srinivas P"/>
    <s v="Purushottam M"/>
    <s v="Raj Shende"/>
    <x v="2"/>
    <s v="North"/>
    <x v="3"/>
    <s v="Haryana"/>
    <m/>
    <m/>
    <s v="Gharaunda TST"/>
    <s v="Gharaunda"/>
    <n v="4376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RT15332"/>
    <n v="477"/>
    <m/>
    <s v="TGM1"/>
    <m/>
    <m/>
    <x v="3"/>
    <x v="3"/>
    <x v="5"/>
    <s v="Srinivas P"/>
    <s v="Purushottam M"/>
    <s v="Raj Shende"/>
    <x v="2"/>
    <s v="North"/>
    <x v="3"/>
    <s v="Haryana"/>
    <m/>
    <m/>
    <s v="Gannaur TST"/>
    <s v="Gannaur"/>
    <n v="4193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BK15333"/>
    <n v="478"/>
    <m/>
    <s v="TDU6"/>
    <m/>
    <m/>
    <x v="3"/>
    <x v="3"/>
    <x v="5"/>
    <s v="Srinivas P"/>
    <s v="Purushottam M"/>
    <s v="Raj Shende"/>
    <x v="2"/>
    <s v="West"/>
    <x v="2"/>
    <s v="Madhya Pradesh"/>
    <m/>
    <m/>
    <s v="Bina TST"/>
    <s v="Bina"/>
    <n v="6220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RT15334"/>
    <n v="479"/>
    <m/>
    <s v="TKB4"/>
    <m/>
    <m/>
    <x v="3"/>
    <x v="3"/>
    <x v="5"/>
    <s v="Srinivas P"/>
    <s v="Purushottam M"/>
    <s v="Raj Shende"/>
    <x v="2"/>
    <s v="North"/>
    <x v="3"/>
    <s v="Haryana"/>
    <m/>
    <m/>
    <s v="Naraingarh TST"/>
    <s v="Naraingarh"/>
    <n v="4715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RT15335"/>
    <n v="480"/>
    <m/>
    <s v="TEQ4"/>
    <m/>
    <m/>
    <x v="3"/>
    <x v="3"/>
    <x v="5"/>
    <s v="Srinivas P"/>
    <s v="Purushottam M"/>
    <s v="Raj Shende"/>
    <x v="2"/>
    <s v="North"/>
    <x v="3"/>
    <s v="Punjab"/>
    <m/>
    <m/>
    <s v="Patti TST"/>
    <s v="Patti"/>
    <n v="6161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RT15336"/>
    <n v="481"/>
    <m/>
    <s v="TA2F"/>
    <m/>
    <m/>
    <x v="3"/>
    <x v="3"/>
    <x v="5"/>
    <s v="Srinivas P"/>
    <s v="Purushottam M"/>
    <s v="Raj Shende"/>
    <x v="2"/>
    <s v="North"/>
    <x v="3"/>
    <s v="Delhi &amp; NCR"/>
    <m/>
    <m/>
    <s v="Gurgaon TW FBB Gurgaon Sector 14"/>
    <s v="Gurugram"/>
    <n v="2855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RT15337"/>
    <n v="482"/>
    <m/>
    <s v="TLM8"/>
    <m/>
    <m/>
    <x v="3"/>
    <x v="3"/>
    <x v="5"/>
    <s v="Srinivas P"/>
    <s v="Purushottam M"/>
    <s v="Raj Shende"/>
    <x v="2"/>
    <s v="North"/>
    <x v="3"/>
    <s v="Uttarakhand"/>
    <m/>
    <m/>
    <s v="Sitarganj TST"/>
    <s v="Sitarganj"/>
    <n v="5165.21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BK15338"/>
    <n v="483"/>
    <m/>
    <s v="TAFZ"/>
    <m/>
    <m/>
    <x v="3"/>
    <x v="3"/>
    <x v="5"/>
    <s v="Srinivas P"/>
    <s v="Purushottam M"/>
    <s v="Raj Shende"/>
    <x v="2"/>
    <s v="West"/>
    <x v="2"/>
    <s v="Madhya Pradesh"/>
    <m/>
    <m/>
    <s v="Rau TST A.B Road"/>
    <s v="Rau"/>
    <n v="5650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BK15339"/>
    <n v="484"/>
    <m/>
    <s v="TWVI"/>
    <m/>
    <m/>
    <x v="3"/>
    <x v="3"/>
    <x v="5"/>
    <s v="Srinivas P"/>
    <s v="Purushottam M"/>
    <s v="Raj Shende"/>
    <x v="2"/>
    <s v="West"/>
    <x v="2"/>
    <s v="Chattisgarh"/>
    <m/>
    <m/>
    <s v="Bemetara TST Nr ICICI Bank Durg"/>
    <s v="Bemetara"/>
    <n v="4691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BK15340"/>
    <n v="485"/>
    <m/>
    <s v="TG0M"/>
    <m/>
    <m/>
    <x v="3"/>
    <x v="3"/>
    <x v="5"/>
    <s v="Srinivas P"/>
    <s v="Purushottam M"/>
    <s v="Raj Shende"/>
    <x v="2"/>
    <s v="West"/>
    <x v="2"/>
    <s v="Maharashtra"/>
    <m/>
    <m/>
    <s v="Katol TST Near Reliance Petrol Pump"/>
    <s v="Katol"/>
    <n v="6170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RT15341"/>
    <n v="486"/>
    <m/>
    <s v="TSX6"/>
    <m/>
    <m/>
    <x v="3"/>
    <x v="3"/>
    <x v="5"/>
    <s v="Srinivas P"/>
    <s v="Purushottam M"/>
    <s v="Raj Shende"/>
    <x v="2"/>
    <s v="North"/>
    <x v="3"/>
    <s v="Rajasthan"/>
    <m/>
    <m/>
    <s v="Bandikui TST"/>
    <s v="Bandikui"/>
    <n v="5813.64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BK15342"/>
    <n v="487"/>
    <m/>
    <s v="TTX6"/>
    <m/>
    <m/>
    <x v="3"/>
    <x v="3"/>
    <x v="5"/>
    <s v="Srinivas P"/>
    <s v="Purushottam M"/>
    <s v="Raj Shende"/>
    <x v="2"/>
    <s v="West"/>
    <x v="2"/>
    <s v="Madhya Pradesh"/>
    <m/>
    <m/>
    <s v="Sarani TST"/>
    <s v="Sarani"/>
    <n v="3660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RT15343"/>
    <n v="488"/>
    <m/>
    <s v="TEQ8"/>
    <m/>
    <m/>
    <x v="3"/>
    <x v="3"/>
    <x v="5"/>
    <s v="Srinivas P"/>
    <s v="Purushottam M"/>
    <s v="Raj Shende"/>
    <x v="2"/>
    <s v="North"/>
    <x v="3"/>
    <s v="Uttar Pradesh"/>
    <m/>
    <m/>
    <s v="Utraula TST"/>
    <s v="Utraula"/>
    <n v="5097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BK15344"/>
    <n v="489"/>
    <m/>
    <s v="TQA4"/>
    <m/>
    <m/>
    <x v="3"/>
    <x v="3"/>
    <x v="5"/>
    <s v="Srinivas P"/>
    <s v="Purushottam M"/>
    <s v="Raj Shende"/>
    <x v="2"/>
    <s v="West"/>
    <x v="2"/>
    <s v="Madhya Pradesh"/>
    <m/>
    <m/>
    <s v="Kukshi TST"/>
    <s v="Kukshi"/>
    <n v="3745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BK15345"/>
    <n v="490"/>
    <m/>
    <s v="TLJ2"/>
    <m/>
    <m/>
    <x v="3"/>
    <x v="3"/>
    <x v="5"/>
    <s v="Srinivas P"/>
    <s v="Purushottam M"/>
    <s v="Raj Shende"/>
    <x v="2"/>
    <s v="West"/>
    <x v="2"/>
    <s v="Chattisgarh"/>
    <m/>
    <m/>
    <s v="Champa TST"/>
    <s v="Champa"/>
    <n v="5465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BK15346"/>
    <n v="491"/>
    <m/>
    <s v="TAFY"/>
    <m/>
    <m/>
    <x v="3"/>
    <x v="3"/>
    <x v="5"/>
    <s v="Srinivas P"/>
    <s v="Purushottam M"/>
    <s v="Raj Shende"/>
    <x v="2"/>
    <s v="West"/>
    <x v="2"/>
    <s v="Madhya Pradesh"/>
    <m/>
    <m/>
    <s v="Nowgoan TST"/>
    <s v="Nowgoan"/>
    <n v="5673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BK15347"/>
    <n v="492"/>
    <m/>
    <s v="TX4Y"/>
    <m/>
    <m/>
    <x v="3"/>
    <x v="3"/>
    <x v="5"/>
    <s v="Srinivas P"/>
    <s v="Purushottam M"/>
    <s v="Raj Shende"/>
    <x v="2"/>
    <s v="West"/>
    <x v="2"/>
    <s v="Madhya Pradesh"/>
    <m/>
    <m/>
    <s v="Raisen TST Sagar Road"/>
    <s v="Raisen"/>
    <n v="6080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RT15348"/>
    <n v="493"/>
    <m/>
    <s v="TCA0"/>
    <m/>
    <m/>
    <x v="3"/>
    <x v="3"/>
    <x v="5"/>
    <s v="Srinivas P"/>
    <s v="Purushottam M"/>
    <s v="Raj Shende"/>
    <x v="2"/>
    <s v="North"/>
    <x v="3"/>
    <s v="Uttarakhand"/>
    <m/>
    <m/>
    <s v="Kichha TST"/>
    <s v="Kichha"/>
    <n v="4503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RT15349"/>
    <n v="494"/>
    <m/>
    <s v="TTG1"/>
    <m/>
    <m/>
    <x v="3"/>
    <x v="3"/>
    <x v="5"/>
    <s v="Srinivas P"/>
    <s v="Purushottam M"/>
    <s v="Raj Shende"/>
    <x v="2"/>
    <s v="North"/>
    <x v="3"/>
    <s v="Delhi &amp; NCR"/>
    <m/>
    <m/>
    <s v="Ghaziabad TW Raj Nagar Extension KW6"/>
    <s v="Ghaziabad"/>
    <n v="1812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RT15350"/>
    <n v="495"/>
    <m/>
    <s v="TKD6"/>
    <m/>
    <m/>
    <x v="3"/>
    <x v="3"/>
    <x v="5"/>
    <s v="Srinivas P"/>
    <s v="Purushottam M"/>
    <s v="Raj Shende"/>
    <x v="2"/>
    <s v="North"/>
    <x v="3"/>
    <s v="Uttarakhand"/>
    <m/>
    <m/>
    <s v="Manglaur TST"/>
    <s v="Manglaur"/>
    <n v="4818.5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BK15351"/>
    <n v="496"/>
    <m/>
    <s v="TLQ8"/>
    <m/>
    <m/>
    <x v="3"/>
    <x v="3"/>
    <x v="5"/>
    <s v="Srinivas P"/>
    <s v="Purushottam M"/>
    <s v="Raj Shende"/>
    <x v="2"/>
    <s v="West"/>
    <x v="2"/>
    <s v="Chattisgarh"/>
    <m/>
    <m/>
    <s v="Kanker TST"/>
    <s v="Kanker"/>
    <n v="4945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BK15352"/>
    <n v="497"/>
    <m/>
    <s v="TDB6"/>
    <m/>
    <m/>
    <x v="3"/>
    <x v="3"/>
    <x v="5"/>
    <s v="Srinivas P"/>
    <s v="Purushottam M"/>
    <s v="Raj Shende"/>
    <x v="2"/>
    <s v="West"/>
    <x v="2"/>
    <s v="Madhya Pradesh"/>
    <m/>
    <m/>
    <s v="Jaora TST"/>
    <s v="Jaora"/>
    <n v="3896"/>
    <m/>
    <m/>
    <n v="0"/>
    <m/>
    <m/>
    <m/>
    <m/>
    <x v="3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RT15353"/>
    <n v="498"/>
    <m/>
    <s v="TME4"/>
    <m/>
    <m/>
    <x v="3"/>
    <x v="3"/>
    <x v="5"/>
    <s v="Srinivas P"/>
    <s v="Purushottam M"/>
    <s v="Raj Shende"/>
    <x v="2"/>
    <s v="North"/>
    <x v="3"/>
    <s v="Rajasthan"/>
    <m/>
    <m/>
    <s v="Fatehpur TST Sikar"/>
    <s v="Fatehpur"/>
    <n v="4187.7700000000004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BK15354"/>
    <n v="499"/>
    <m/>
    <s v="TAIW"/>
    <m/>
    <m/>
    <x v="3"/>
    <x v="3"/>
    <x v="5"/>
    <s v="Srinivas P"/>
    <s v="Purushottam M"/>
    <s v="Raj Shende"/>
    <x v="2"/>
    <s v="West"/>
    <x v="2"/>
    <s v="Madhya Pradesh"/>
    <m/>
    <m/>
    <s v="Agar TST Agar Malwa"/>
    <s v="Agar"/>
    <n v="4370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RT15355"/>
    <n v="500"/>
    <m/>
    <s v="TWVP"/>
    <m/>
    <m/>
    <x v="3"/>
    <x v="3"/>
    <x v="5"/>
    <s v="Srinivas P"/>
    <s v="Purushottam M"/>
    <s v="Raj Shende"/>
    <x v="2"/>
    <s v="North"/>
    <x v="3"/>
    <s v="Uttar Pradesh"/>
    <m/>
    <m/>
    <s v="Mahmudabad TST Paintepur Rd"/>
    <s v="Mahmudabad"/>
    <n v="4890.7299999999996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BK15356"/>
    <n v="501"/>
    <m/>
    <s v="TLN4"/>
    <m/>
    <m/>
    <x v="3"/>
    <x v="3"/>
    <x v="5"/>
    <s v="Srinivas P"/>
    <s v="Purushottam M"/>
    <s v="Raj Shende"/>
    <x v="2"/>
    <s v="West"/>
    <x v="2"/>
    <s v="Madhya Pradesh"/>
    <m/>
    <m/>
    <s v="Manawar TST"/>
    <s v="Manawar"/>
    <n v="4292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RT15357"/>
    <n v="502"/>
    <m/>
    <s v="TA2D"/>
    <m/>
    <m/>
    <x v="3"/>
    <x v="3"/>
    <x v="5"/>
    <s v="Srinivas P"/>
    <s v="Purushottam M"/>
    <s v="Raj Shende"/>
    <x v="2"/>
    <s v="North"/>
    <x v="3"/>
    <s v="Delhi &amp; NCR"/>
    <m/>
    <m/>
    <s v="Gurgaon TJ FBB Gurgaon Sector 14"/>
    <s v="Gurugram"/>
    <n v="2216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RT15358"/>
    <n v="503"/>
    <m/>
    <s v="TDZ4"/>
    <m/>
    <m/>
    <x v="3"/>
    <x v="3"/>
    <x v="5"/>
    <s v="Srinivas P"/>
    <s v="Purushottam M"/>
    <s v="Raj Shende"/>
    <x v="2"/>
    <s v="North"/>
    <x v="3"/>
    <s v="Uttar Pradesh"/>
    <m/>
    <m/>
    <s v="Nanpara TST"/>
    <s v="Nanpara"/>
    <n v="4006.47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BK15359"/>
    <n v="504"/>
    <m/>
    <s v="TWTA"/>
    <m/>
    <m/>
    <x v="3"/>
    <x v="3"/>
    <x v="5"/>
    <s v="Srinivas P"/>
    <s v="Purushottam M"/>
    <s v="Raj Shende"/>
    <x v="2"/>
    <s v="West"/>
    <x v="2"/>
    <s v="Madhya Pradesh"/>
    <m/>
    <m/>
    <s v="Nasrullaganj TST"/>
    <s v="Nasrullaganj"/>
    <n v="5019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BK15360"/>
    <n v="505"/>
    <m/>
    <s v="TIZ8"/>
    <s v="QXE1"/>
    <s v="TEXPMQXE103"/>
    <x v="3"/>
    <x v="3"/>
    <x v="5"/>
    <s v="Srinivas P"/>
    <s v="Purushottam M"/>
    <s v="Raj Shende"/>
    <x v="2"/>
    <s v="West"/>
    <x v="2"/>
    <s v="Maharashtra"/>
    <m/>
    <m/>
    <s v="Karanja Lad TST"/>
    <s v="Karanja Lad"/>
    <n v="4851"/>
    <d v="2026-05-07T00:00:00"/>
    <d v="2026-05-07T00:00:00"/>
    <n v="0"/>
    <n v="15"/>
    <d v="2026-05-22T00:00:00"/>
    <d v="2026-05-31T00:00:00"/>
    <d v="2026-05-29T00:00:00"/>
    <x v="0"/>
    <n v="1"/>
    <s v="Cycle-1 FM"/>
    <s v="PENDING"/>
    <m/>
    <s v="YTL"/>
    <s v="FY 26-27"/>
    <s v="NON AOP"/>
    <s v="MAY 26 PLANNED"/>
    <s v="MAY 26"/>
    <s v=" "/>
    <m/>
    <m/>
    <m/>
    <m/>
    <m/>
    <m/>
    <m/>
    <m/>
    <x v="0"/>
    <x v="0"/>
    <m/>
    <m/>
    <m/>
    <m/>
    <m/>
    <m/>
    <m/>
  </r>
  <r>
    <s v="TRTRRT15361"/>
    <n v="506"/>
    <m/>
    <s v="TGI4"/>
    <m/>
    <m/>
    <x v="3"/>
    <x v="3"/>
    <x v="5"/>
    <s v="Srinivas P"/>
    <s v="Purushottam M"/>
    <s v="Raj Shende"/>
    <x v="2"/>
    <s v="North"/>
    <x v="3"/>
    <s v="Uttar Pradesh"/>
    <m/>
    <m/>
    <s v="Nautanwa TST"/>
    <s v="Nautanwa"/>
    <n v="5660.55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RT15362"/>
    <n v="507"/>
    <m/>
    <s v="TMG4"/>
    <m/>
    <m/>
    <x v="3"/>
    <x v="3"/>
    <x v="5"/>
    <s v="Srinivas P"/>
    <s v="Purushottam M"/>
    <s v="Raj Shende"/>
    <x v="2"/>
    <s v="North"/>
    <x v="3"/>
    <s v="Uttarakhand"/>
    <m/>
    <m/>
    <s v="Vikas Nagar TST"/>
    <s v="Vikas Nagar"/>
    <n v="4852.84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RT15363"/>
    <n v="508"/>
    <m/>
    <s v="TKR5"/>
    <s v="QCJ0"/>
    <s v="TFITRQCJ001"/>
    <x v="3"/>
    <x v="3"/>
    <x v="5"/>
    <s v="Srinivas P"/>
    <s v="Purushottam M"/>
    <s v="Raj Shende"/>
    <x v="2"/>
    <s v="North"/>
    <x v="3"/>
    <s v="Rajasthan"/>
    <m/>
    <m/>
    <s v="Udaipur Urban Square Mall"/>
    <s v="Udaipur"/>
    <n v="9850.67"/>
    <d v="2026-05-06T00:00:00"/>
    <d v="2026-05-06T00:00:00"/>
    <n v="0"/>
    <n v="15"/>
    <d v="2026-05-21T00:00:00"/>
    <d v="2026-05-21T00:00:00"/>
    <d v="2026-05-18T00:00:00"/>
    <x v="0"/>
    <n v="1"/>
    <s v="Cycle-1 FM"/>
    <d v="2026-05-18T00:00:00"/>
    <m/>
    <s v="YTL"/>
    <s v="FY 26-27"/>
    <s v="NON AOP"/>
    <s v="MAY 26 PLANNED"/>
    <s v="MAY 26"/>
    <s v=" "/>
    <m/>
    <m/>
    <m/>
    <m/>
    <m/>
    <m/>
    <m/>
    <m/>
    <x v="0"/>
    <x v="0"/>
    <m/>
    <m/>
    <m/>
    <m/>
    <m/>
    <m/>
    <m/>
  </r>
  <r>
    <s v="TRTRRT15364"/>
    <n v="509"/>
    <m/>
    <s v="TR87"/>
    <s v="QVAN"/>
    <s v="TEXP9QVAN02"/>
    <x v="3"/>
    <x v="3"/>
    <x v="5"/>
    <s v="Srinivas P"/>
    <s v="Purushottam M"/>
    <s v="Raj Shende"/>
    <x v="2"/>
    <s v="North"/>
    <x v="3"/>
    <s v="Punjab"/>
    <m/>
    <m/>
    <s v="Sushma Capital TST Zirakpur"/>
    <s v="Zirakpur"/>
    <n v="9989"/>
    <d v="2026-05-01T00:00:00"/>
    <d v="2026-05-01T00:00:00"/>
    <n v="0"/>
    <n v="15"/>
    <d v="2026-05-16T00:00:00"/>
    <d v="2026-05-16T00:00:00"/>
    <d v="2026-05-12T00:00:00"/>
    <x v="0"/>
    <n v="1"/>
    <s v="Cycle-1 FM"/>
    <d v="2026-05-11T00:00:00"/>
    <m/>
    <s v="YTL"/>
    <s v="FY 26-27"/>
    <s v="NON AOP"/>
    <s v="MAY 26 PLANNED"/>
    <s v="MAY 26"/>
    <s v=" "/>
    <m/>
    <m/>
    <m/>
    <m/>
    <m/>
    <m/>
    <m/>
    <m/>
    <x v="0"/>
    <x v="0"/>
    <m/>
    <m/>
    <m/>
    <m/>
    <m/>
    <m/>
    <m/>
  </r>
  <r>
    <s v="TRTRBK15365"/>
    <n v="510"/>
    <m/>
    <s v="TX5I"/>
    <m/>
    <m/>
    <x v="3"/>
    <x v="3"/>
    <x v="5"/>
    <s v="Srinivas P"/>
    <s v="Purushottam M"/>
    <s v="Raj Shende"/>
    <x v="2"/>
    <s v="West"/>
    <x v="2"/>
    <s v="Maharashtra"/>
    <m/>
    <m/>
    <s v="Wadi TST Agarwal Complex Amravati Rd"/>
    <s v="Wadi"/>
    <n v="6332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BK15366"/>
    <n v="511"/>
    <m/>
    <s v="R218"/>
    <m/>
    <m/>
    <x v="3"/>
    <x v="3"/>
    <x v="5"/>
    <s v="Srinivas P"/>
    <s v="Purushottam M"/>
    <s v="Raj Shende"/>
    <x v="2"/>
    <s v="West"/>
    <x v="2"/>
    <s v="Chattisgarh"/>
    <m/>
    <m/>
    <s v="Korba Palm Mall"/>
    <s v="Korba"/>
    <n v="9811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RT15367"/>
    <n v="512"/>
    <m/>
    <s v="TV30"/>
    <m/>
    <m/>
    <x v="3"/>
    <x v="3"/>
    <x v="5"/>
    <s v="Srinivas P"/>
    <s v="Purushottam M"/>
    <s v="Raj Shende"/>
    <x v="2"/>
    <s v="North"/>
    <x v="3"/>
    <s v="Uttar Pradesh"/>
    <m/>
    <m/>
    <s v="Tundla TST"/>
    <s v="Tundla"/>
    <n v="3504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BK15368"/>
    <n v="513"/>
    <m/>
    <s v="TFV7"/>
    <m/>
    <m/>
    <x v="3"/>
    <x v="3"/>
    <x v="5"/>
    <s v="Srinivas P"/>
    <s v="Purushottam M"/>
    <s v="Raj Shende"/>
    <x v="2"/>
    <s v="West"/>
    <x v="2"/>
    <s v="Madhya Pradesh"/>
    <m/>
    <m/>
    <s v="Dhamnod TST"/>
    <s v="Dhamnod"/>
    <n v="5247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BK15369"/>
    <n v="514"/>
    <m/>
    <s v="TQD4"/>
    <m/>
    <m/>
    <x v="3"/>
    <x v="3"/>
    <x v="5"/>
    <s v="Srinivas P"/>
    <s v="Purushottam M"/>
    <s v="Raj Shende"/>
    <x v="2"/>
    <s v="West"/>
    <x v="2"/>
    <s v="Maharashtra"/>
    <m/>
    <m/>
    <s v="Kamptee TST"/>
    <s v="Kamptee"/>
    <n v="4274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RT15370"/>
    <n v="515"/>
    <m/>
    <s v="TSZ9"/>
    <m/>
    <m/>
    <x v="3"/>
    <x v="3"/>
    <x v="5"/>
    <s v="Srinivas P"/>
    <s v="Purushottam M"/>
    <s v="Raj Shende"/>
    <x v="2"/>
    <s v="North"/>
    <x v="3"/>
    <s v="Himachal Pradesh"/>
    <m/>
    <m/>
    <s v="Dharamshala TST"/>
    <s v="Dharamshala"/>
    <n v="9175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BK15371"/>
    <n v="516"/>
    <m/>
    <s v="TKB5"/>
    <m/>
    <m/>
    <x v="3"/>
    <x v="3"/>
    <x v="5"/>
    <s v="Srinivas P"/>
    <s v="Purushottam M"/>
    <s v="Raj Shende"/>
    <x v="2"/>
    <s v="West"/>
    <x v="2"/>
    <s v="Maharashtra"/>
    <m/>
    <m/>
    <s v="Warud TST"/>
    <s v="Warud"/>
    <n v="4008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RT15372"/>
    <n v="517"/>
    <m/>
    <s v="TCQ9"/>
    <m/>
    <m/>
    <x v="3"/>
    <x v="3"/>
    <x v="5"/>
    <s v="Srinivas P"/>
    <s v="Purushottam M"/>
    <s v="Raj Shende"/>
    <x v="2"/>
    <s v="North"/>
    <x v="3"/>
    <s v="Punjab"/>
    <m/>
    <m/>
    <s v="Nakodar TST Jalandhar"/>
    <s v="Nakodar"/>
    <n v="9599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BK15373"/>
    <n v="518"/>
    <m/>
    <s v="TOP4"/>
    <m/>
    <m/>
    <x v="3"/>
    <x v="3"/>
    <x v="5"/>
    <s v="Srinivas P"/>
    <s v="Purushottam M"/>
    <s v="Raj Shende"/>
    <x v="2"/>
    <s v="West"/>
    <x v="2"/>
    <s v="Maharashtra"/>
    <m/>
    <m/>
    <s v="Wani TST"/>
    <s v="Wani"/>
    <n v="7237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BK15374"/>
    <n v="519"/>
    <m/>
    <s v="TAB1"/>
    <m/>
    <m/>
    <x v="3"/>
    <x v="3"/>
    <x v="5"/>
    <s v="Srinivas P"/>
    <s v="Purushottam M"/>
    <s v="Raj Shende"/>
    <x v="2"/>
    <s v="West"/>
    <x v="2"/>
    <s v="Maharashtra"/>
    <m/>
    <m/>
    <s v="Ballarpur TST On Mancherial Chandrapur Nagpur Rd"/>
    <s v="Ballarpur"/>
    <n v="6621"/>
    <m/>
    <m/>
    <n v="0"/>
    <m/>
    <m/>
    <m/>
    <m/>
    <x v="3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BK15375"/>
    <n v="520"/>
    <m/>
    <s v="TWQP"/>
    <m/>
    <m/>
    <x v="3"/>
    <x v="3"/>
    <x v="5"/>
    <s v="Srinivas P"/>
    <s v="Purushottam M"/>
    <s v="Raj Shende"/>
    <x v="2"/>
    <s v="West"/>
    <x v="2"/>
    <s v="Chattisgarh"/>
    <m/>
    <m/>
    <s v="Bilaspur Sarkanda"/>
    <s v="Bilaspur"/>
    <n v="8986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BK15376"/>
    <n v="521"/>
    <m/>
    <s v="TWVB"/>
    <s v="Q6U8"/>
    <s v="TEXPMQ6U802"/>
    <x v="3"/>
    <x v="3"/>
    <x v="5"/>
    <s v="Srinivas P"/>
    <s v="Purushottam M"/>
    <s v="Raj Shende"/>
    <x v="2"/>
    <s v="West"/>
    <x v="2"/>
    <s v="Maharashtra"/>
    <m/>
    <m/>
    <s v="Udgir TST Sattar Complex"/>
    <s v="Udgir"/>
    <n v="6999"/>
    <d v="2026-04-19T00:00:00"/>
    <d v="2026-04-19T00:00:00"/>
    <n v="0"/>
    <n v="15"/>
    <d v="2026-04-30T00:00:00"/>
    <d v="2026-05-04T00:00:00"/>
    <d v="2026-04-27T00:00:00"/>
    <x v="0"/>
    <n v="1"/>
    <s v="Cycle-1 FM"/>
    <s v="PENDING"/>
    <m/>
    <s v="YTL"/>
    <s v="FY 26-27"/>
    <s v="NON AOP"/>
    <s v="APRIL 26 PLANNED"/>
    <s v="APRIL 26"/>
    <s v=" "/>
    <m/>
    <m/>
    <m/>
    <m/>
    <m/>
    <m/>
    <m/>
    <m/>
    <x v="0"/>
    <x v="0"/>
    <m/>
    <m/>
    <m/>
    <m/>
    <m/>
    <m/>
    <m/>
  </r>
  <r>
    <s v="TRTRBK15377"/>
    <n v="522"/>
    <m/>
    <s v="TJV4"/>
    <m/>
    <m/>
    <x v="3"/>
    <x v="3"/>
    <x v="5"/>
    <s v="Srinivas P"/>
    <s v="Purushottam M"/>
    <s v="Raj Shende"/>
    <x v="2"/>
    <s v="West"/>
    <x v="2"/>
    <s v="Maharashtra"/>
    <m/>
    <m/>
    <s v="Butibori TST"/>
    <s v="Butibori"/>
    <n v="3480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RT15378"/>
    <n v="523"/>
    <m/>
    <s v="T11E"/>
    <m/>
    <m/>
    <x v="3"/>
    <x v="3"/>
    <x v="5"/>
    <s v="Srinivas P"/>
    <s v="Purushottam M"/>
    <s v="Raj Shende"/>
    <x v="2"/>
    <s v="North"/>
    <x v="3"/>
    <s v="Rajasthan"/>
    <m/>
    <m/>
    <s v="Neerana TST Capital Galleria Neemrana"/>
    <s v="Neerana"/>
    <n v="6669.8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BK15379"/>
    <n v="524"/>
    <m/>
    <s v="TW09"/>
    <m/>
    <m/>
    <x v="3"/>
    <x v="3"/>
    <x v="5"/>
    <s v="Srinivas P"/>
    <s v="Purushottam M"/>
    <s v="Raj Shende"/>
    <x v="2"/>
    <s v="West"/>
    <x v="2"/>
    <s v="Maharashtra"/>
    <m/>
    <m/>
    <s v="BHADRAVATI TST"/>
    <s v="Bhadravati"/>
    <n v="3979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BK15380"/>
    <n v="525"/>
    <m/>
    <s v="TP92"/>
    <m/>
    <m/>
    <x v="3"/>
    <x v="3"/>
    <x v="5"/>
    <s v="Srinivas P"/>
    <s v="Purushottam M"/>
    <s v="Raj Shende"/>
    <x v="2"/>
    <s v="West"/>
    <x v="2"/>
    <s v="Maharashtra"/>
    <m/>
    <m/>
    <s v="Rajura TST"/>
    <s v="Rajura"/>
    <n v="4074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RT15381"/>
    <n v="526"/>
    <m/>
    <s v="TFA0"/>
    <m/>
    <m/>
    <x v="3"/>
    <x v="3"/>
    <x v="5"/>
    <s v="Srinivas P"/>
    <s v="Purushottam M"/>
    <s v="Raj Shende"/>
    <x v="2"/>
    <s v="North"/>
    <x v="3"/>
    <s v="Uttar Pradesh"/>
    <m/>
    <m/>
    <s v="Tanda TST"/>
    <s v="Tanda"/>
    <n v="6443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BK15383"/>
    <n v="527"/>
    <m/>
    <s v="TLJ6"/>
    <m/>
    <m/>
    <x v="3"/>
    <x v="3"/>
    <x v="5"/>
    <s v="Srinivas P"/>
    <s v="Purushottam M"/>
    <s v="Raj Shende"/>
    <x v="2"/>
    <s v="West"/>
    <x v="2"/>
    <s v="Madhya Pradesh"/>
    <m/>
    <m/>
    <s v="Pipariya TST"/>
    <s v="Pipariya"/>
    <n v="5998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RT15384"/>
    <n v="528"/>
    <m/>
    <s v="T61P"/>
    <m/>
    <m/>
    <x v="3"/>
    <x v="3"/>
    <x v="5"/>
    <s v="Srinivas P"/>
    <s v="Purushottam M"/>
    <s v="Raj Shende"/>
    <x v="2"/>
    <s v="North"/>
    <x v="3"/>
    <s v="Rajasthan"/>
    <m/>
    <m/>
    <s v="Chomu TST Metropolis"/>
    <s v="Chomu"/>
    <n v="6036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BK15385"/>
    <n v="529"/>
    <m/>
    <s v="TAB3"/>
    <m/>
    <m/>
    <x v="3"/>
    <x v="3"/>
    <x v="5"/>
    <s v="Srinivas P"/>
    <s v="Purushottam M"/>
    <s v="Raj Shende"/>
    <x v="2"/>
    <s v="West"/>
    <x v="2"/>
    <s v="Maharashtra"/>
    <m/>
    <m/>
    <s v="Murtijapur TST"/>
    <s v="Murtijapur"/>
    <n v="4080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RT15386"/>
    <n v="530"/>
    <m/>
    <s v="TWTT"/>
    <m/>
    <m/>
    <x v="3"/>
    <x v="3"/>
    <x v="5"/>
    <s v="Srinivas P"/>
    <s v="Purushottam M"/>
    <s v="Raj Shende"/>
    <x v="2"/>
    <s v="North"/>
    <x v="3"/>
    <s v="Jammu &amp; Kashmir"/>
    <m/>
    <m/>
    <s v="Bijbehara TST"/>
    <s v="Bijbehara"/>
    <n v="9351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BK15387"/>
    <n v="531"/>
    <m/>
    <s v="TXL4"/>
    <m/>
    <m/>
    <x v="3"/>
    <x v="3"/>
    <x v="5"/>
    <s v="Srinivas P"/>
    <s v="Purushottam M"/>
    <s v="Raj Shende"/>
    <x v="2"/>
    <s v="West"/>
    <x v="2"/>
    <s v="Madhya Pradesh"/>
    <m/>
    <m/>
    <s v="Dabra TST"/>
    <s v="Dabra"/>
    <n v="5777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BK15388"/>
    <n v="532"/>
    <m/>
    <s v="TTB2"/>
    <m/>
    <m/>
    <x v="3"/>
    <x v="3"/>
    <x v="5"/>
    <s v="Srinivas P"/>
    <s v="Purushottam M"/>
    <s v="Raj Shende"/>
    <x v="2"/>
    <s v="West"/>
    <x v="2"/>
    <s v="Madhya Pradesh"/>
    <m/>
    <m/>
    <s v="Gadarwara TST"/>
    <s v="Gadarwara"/>
    <n v="5715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RT15389"/>
    <n v="533"/>
    <m/>
    <s v="TEB6"/>
    <m/>
    <m/>
    <x v="3"/>
    <x v="3"/>
    <x v="5"/>
    <s v="Srinivas P"/>
    <s v="Purushottam M"/>
    <s v="Raj Shende"/>
    <x v="2"/>
    <s v="North"/>
    <x v="3"/>
    <s v="Uttarakhand"/>
    <m/>
    <m/>
    <s v="Khatima TST"/>
    <s v="Khatima"/>
    <n v="6241.61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RT15390"/>
    <n v="534"/>
    <m/>
    <s v="TDV4"/>
    <m/>
    <m/>
    <x v="3"/>
    <x v="3"/>
    <x v="5"/>
    <s v="Srinivas P"/>
    <s v="Purushottam M"/>
    <s v="Raj Shende"/>
    <x v="2"/>
    <s v="North"/>
    <x v="3"/>
    <s v="Rajasthan"/>
    <m/>
    <m/>
    <s v="Kotputli TST"/>
    <s v="Kotputli"/>
    <n v="4951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AK15391"/>
    <n v="535"/>
    <m/>
    <n v="8002"/>
    <m/>
    <m/>
    <x v="3"/>
    <x v="3"/>
    <x v="5"/>
    <s v="Amit C"/>
    <s v="Jitendra Talreja"/>
    <s v="Nitesh Warhade"/>
    <x v="2"/>
    <s v="East"/>
    <x v="4"/>
    <s v="Andhra Pradesh"/>
    <m/>
    <m/>
    <s v="Guntur Arundelpet"/>
    <s v="Guntur"/>
    <n v="6917"/>
    <m/>
    <m/>
    <n v="0"/>
    <m/>
    <m/>
    <m/>
    <m/>
    <x v="12"/>
    <m/>
    <s v="Cycle-1 FM"/>
    <m/>
    <m/>
    <m/>
    <s v="FY 26-27"/>
    <s v="NON AOP"/>
    <s v=" "/>
    <s v=" "/>
    <s v="APRIL 25"/>
    <m/>
    <m/>
    <m/>
    <m/>
    <m/>
    <m/>
    <m/>
    <m/>
    <x v="0"/>
    <x v="0"/>
    <m/>
    <m/>
    <m/>
    <m/>
    <m/>
    <m/>
    <m/>
  </r>
  <r>
    <s v="TRTRSD15392"/>
    <n v="536"/>
    <m/>
    <s v="TX6D"/>
    <m/>
    <m/>
    <x v="3"/>
    <x v="3"/>
    <x v="5"/>
    <s v="Amit C"/>
    <s v="Jitendra Talreja"/>
    <s v="Nitesh Warhade"/>
    <x v="2"/>
    <s v="East"/>
    <x v="4"/>
    <s v="West Bengal"/>
    <m/>
    <m/>
    <s v="Kirnahar TST"/>
    <s v="Kirnahar"/>
    <n v="7649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SD15393"/>
    <n v="537"/>
    <m/>
    <s v="TX8Z"/>
    <m/>
    <m/>
    <x v="3"/>
    <x v="3"/>
    <x v="5"/>
    <s v="Amit C"/>
    <s v="Jitendra Talreja"/>
    <s v="Nitesh Warhade"/>
    <x v="2"/>
    <s v="East"/>
    <x v="4"/>
    <s v="Andhra Pradesh"/>
    <m/>
    <m/>
    <s v="Nellore TW Nellore Ap Mr Hari Prasad Option 2 Krp"/>
    <s v="Nellore"/>
    <n v="1440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SD15394"/>
    <n v="538"/>
    <m/>
    <s v="TTD8"/>
    <m/>
    <m/>
    <x v="3"/>
    <x v="3"/>
    <x v="5"/>
    <s v="Amit C"/>
    <s v="Jitendra Talreja"/>
    <s v="Nitesh Warhade"/>
    <x v="2"/>
    <s v="East"/>
    <x v="4"/>
    <s v="West Bengal"/>
    <m/>
    <m/>
    <s v="Bolpur TW Dena Bank Option"/>
    <s v="Bolpur"/>
    <n v="1442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AS15395"/>
    <n v="539"/>
    <m/>
    <s v="TJQ0"/>
    <s v="QWI1"/>
    <s v="TJNRTQWI101"/>
    <x v="3"/>
    <x v="3"/>
    <x v="5"/>
    <s v="Amit C"/>
    <s v="Jitendra Talreja"/>
    <s v="Nitesh Warhade"/>
    <x v="2"/>
    <s v="South"/>
    <x v="5"/>
    <s v="Tamil Nadu"/>
    <m/>
    <m/>
    <s v="Salem TJ NM Arcade Above Trends Woman"/>
    <s v="Salem"/>
    <n v="1490"/>
    <d v="2026-05-28T00:00:00"/>
    <d v="2026-05-28T00:00:00"/>
    <n v="0"/>
    <n v="15"/>
    <d v="2026-06-12T00:00:00"/>
    <d v="2026-06-12T00:00:00"/>
    <m/>
    <x v="4"/>
    <m/>
    <s v="Cycle-1 FM"/>
    <m/>
    <m/>
    <m/>
    <s v="FY 26-27"/>
    <s v="NON AOP"/>
    <s v="JUNE 26 PLANNED"/>
    <s v=" "/>
    <s v=" "/>
    <m/>
    <m/>
    <m/>
    <m/>
    <m/>
    <m/>
    <m/>
    <m/>
    <x v="0"/>
    <x v="0"/>
    <m/>
    <m/>
    <m/>
    <m/>
    <m/>
    <m/>
    <m/>
  </r>
  <r>
    <s v="TRTRAK15396"/>
    <n v="540"/>
    <m/>
    <s v="T9VI"/>
    <s v="QXMT"/>
    <s v="TWIWAQXMT01"/>
    <x v="3"/>
    <x v="3"/>
    <x v="5"/>
    <s v="Amit C"/>
    <s v="Jitendra Talreja"/>
    <s v="Nitesh Warhade"/>
    <x v="2"/>
    <s v="East"/>
    <x v="4"/>
    <s v="Andhra Pradesh"/>
    <m/>
    <m/>
    <s v="Vijayawada TW Gurunank Colony"/>
    <s v="Vijayawada"/>
    <n v="1508"/>
    <d v="2026-05-04T00:00:00"/>
    <d v="2026-05-04T00:00:00"/>
    <n v="0"/>
    <n v="15"/>
    <d v="2026-05-19T00:00:00"/>
    <d v="2026-05-19T00:00:00"/>
    <d v="2026-05-11T00:00:00"/>
    <x v="0"/>
    <n v="1"/>
    <s v="Cycle-1 FM"/>
    <d v="2026-05-12T00:00:00"/>
    <d v="2026-05-12T00:00:00"/>
    <s v="Launched"/>
    <s v="FY 26-27"/>
    <s v="NON AOP"/>
    <s v="MAY 26 PLANNED"/>
    <s v="MAY 26"/>
    <s v=" "/>
    <m/>
    <m/>
    <m/>
    <m/>
    <m/>
    <m/>
    <m/>
    <m/>
    <x v="0"/>
    <x v="0"/>
    <m/>
    <m/>
    <m/>
    <m/>
    <m/>
    <m/>
    <m/>
  </r>
  <r>
    <s v="TRTRSD15397"/>
    <n v="541"/>
    <m/>
    <s v="TA8K"/>
    <m/>
    <m/>
    <x v="3"/>
    <x v="3"/>
    <x v="5"/>
    <s v="Amit C"/>
    <s v="Jitendra Talreja"/>
    <s v="Nitesh Warhade"/>
    <x v="2"/>
    <s v="East"/>
    <x v="4"/>
    <s v="West Bengal"/>
    <m/>
    <m/>
    <s v="Ilambazar TST"/>
    <s v="Ilambazar"/>
    <n v="5141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SD15398"/>
    <n v="542"/>
    <m/>
    <s v="T9AM"/>
    <s v="QSAF"/>
    <s v="TMANAQSAF01"/>
    <x v="3"/>
    <x v="3"/>
    <x v="5"/>
    <s v="Amit C"/>
    <s v="Jitendra Talreja"/>
    <s v="Nitesh Warhade"/>
    <x v="2"/>
    <s v="East"/>
    <x v="4"/>
    <s v="Andhra Pradesh"/>
    <m/>
    <m/>
    <s v="Nellore TM Ramalingapuram"/>
    <s v="Nellore"/>
    <n v="1264"/>
    <d v="2026-05-22T00:00:00"/>
    <d v="2026-05-22T00:00:00"/>
    <n v="0"/>
    <n v="15"/>
    <d v="2026-05-31T00:00:00"/>
    <d v="2026-06-06T00:00:00"/>
    <d v="2026-05-26T00:00:00"/>
    <x v="0"/>
    <n v="1"/>
    <s v="Cycle-1 FM"/>
    <d v="2026-05-30T00:00:00"/>
    <m/>
    <s v="YTL"/>
    <s v="FY 26-27"/>
    <s v="NON AOP"/>
    <s v="MAY 26 PLANNED"/>
    <s v="MAY 26"/>
    <s v=" "/>
    <m/>
    <m/>
    <m/>
    <m/>
    <m/>
    <m/>
    <m/>
    <m/>
    <x v="0"/>
    <x v="0"/>
    <m/>
    <m/>
    <m/>
    <m/>
    <m/>
    <m/>
    <m/>
  </r>
  <r>
    <s v="TRTRAK15399"/>
    <n v="543"/>
    <m/>
    <s v="T9VG"/>
    <s v="QXMS"/>
    <s v="TMANAQXMS01"/>
    <x v="3"/>
    <x v="3"/>
    <x v="5"/>
    <s v="Amit C"/>
    <s v="Jitendra Talreja"/>
    <s v="Nitesh Warhade"/>
    <x v="2"/>
    <s v="East"/>
    <x v="4"/>
    <s v="Andhra Pradesh"/>
    <m/>
    <m/>
    <s v="Vijayawada TM Gurunank Colony"/>
    <s v="Vijayawada"/>
    <n v="1350"/>
    <d v="2026-05-04T00:00:00"/>
    <d v="2026-05-04T00:00:00"/>
    <n v="0"/>
    <n v="15"/>
    <d v="2026-05-19T00:00:00"/>
    <d v="2026-05-19T00:00:00"/>
    <d v="2026-05-08T00:00:00"/>
    <x v="0"/>
    <n v="1"/>
    <s v="Cycle-1 FM"/>
    <d v="2026-05-13T00:00:00"/>
    <d v="2026-05-13T00:00:00"/>
    <s v="Launched"/>
    <s v="FY 26-27"/>
    <s v="NON AOP"/>
    <s v="MAY 26 PLANNED"/>
    <s v="MAY 26"/>
    <s v=" "/>
    <m/>
    <m/>
    <m/>
    <m/>
    <m/>
    <m/>
    <m/>
    <m/>
    <x v="0"/>
    <x v="0"/>
    <m/>
    <m/>
    <m/>
    <m/>
    <m/>
    <m/>
    <m/>
  </r>
  <r>
    <s v="TRTRSD15400"/>
    <n v="544"/>
    <m/>
    <s v="TR96"/>
    <s v="NXN9"/>
    <s v="TRNDNNXN903"/>
    <x v="3"/>
    <x v="3"/>
    <x v="5"/>
    <s v="Amit C"/>
    <s v="Jitendra Talreja"/>
    <s v="Nitesh Warhade"/>
    <x v="2"/>
    <s v="East"/>
    <x v="4"/>
    <s v="Telangana"/>
    <m/>
    <m/>
    <s v="Parigi TST"/>
    <s v="Parigi"/>
    <n v="4342"/>
    <d v="2026-05-18T00:00:00"/>
    <d v="2026-05-18T00:00:00"/>
    <n v="0"/>
    <n v="15"/>
    <d v="2026-05-31T00:00:00"/>
    <d v="2026-06-02T00:00:00"/>
    <d v="2026-05-25T00:00:00"/>
    <x v="0"/>
    <n v="1"/>
    <s v="Cycle-1 FM"/>
    <d v="2026-05-25T00:00:00"/>
    <m/>
    <s v="YTL"/>
    <s v="FY 26-27"/>
    <s v="NON AOP"/>
    <s v="MAY 26 PLANNED"/>
    <s v="MAY 26"/>
    <s v=" "/>
    <m/>
    <m/>
    <m/>
    <m/>
    <m/>
    <m/>
    <m/>
    <m/>
    <x v="0"/>
    <x v="0"/>
    <m/>
    <m/>
    <m/>
    <m/>
    <m/>
    <m/>
    <m/>
  </r>
  <r>
    <s v="TRTRSD15401"/>
    <n v="545"/>
    <m/>
    <s v="TGW3"/>
    <s v="QXX1"/>
    <s v="TEXPAQXX101"/>
    <x v="3"/>
    <x v="3"/>
    <x v="5"/>
    <s v="Amit C"/>
    <s v="Jitendra Talreja"/>
    <s v="Nitesh Warhade"/>
    <x v="2"/>
    <s v="East"/>
    <x v="4"/>
    <s v="Andhra Pradesh"/>
    <m/>
    <m/>
    <s v="Palakonda TST"/>
    <s v="Palakonda"/>
    <n v="3881"/>
    <d v="2026-05-06T00:00:00"/>
    <d v="2026-05-06T00:00:00"/>
    <n v="0"/>
    <n v="15"/>
    <d v="2026-05-21T00:00:00"/>
    <d v="2026-05-21T00:00:00"/>
    <d v="2026-05-18T00:00:00"/>
    <x v="0"/>
    <n v="1"/>
    <s v="Cycle-1 FM"/>
    <d v="2026-05-18T00:00:00"/>
    <d v="2026-05-18T00:00:00"/>
    <s v="Launched"/>
    <s v="FY 26-27"/>
    <s v="NON AOP"/>
    <s v="MAY 26 PLANNED"/>
    <s v="MAY 26"/>
    <s v=" "/>
    <m/>
    <m/>
    <m/>
    <m/>
    <m/>
    <m/>
    <m/>
    <m/>
    <x v="0"/>
    <x v="0"/>
    <m/>
    <m/>
    <m/>
    <m/>
    <m/>
    <m/>
    <m/>
  </r>
  <r>
    <s v="TRTRAS15402"/>
    <n v="546"/>
    <m/>
    <s v="TXT6"/>
    <m/>
    <m/>
    <x v="3"/>
    <x v="3"/>
    <x v="5"/>
    <s v="Amit C"/>
    <s v="Jitendra Talreja"/>
    <s v="Nitesh Warhade"/>
    <x v="2"/>
    <s v="South"/>
    <x v="5"/>
    <s v="Karnataka"/>
    <m/>
    <m/>
    <s v="Mangalore TW Padavinangady Airport Road"/>
    <s v="Mangalore"/>
    <n v="1818"/>
    <m/>
    <m/>
    <n v="0"/>
    <m/>
    <m/>
    <m/>
    <m/>
    <x v="3"/>
    <m/>
    <s v="Cycle-1 FM"/>
    <m/>
    <m/>
    <m/>
    <s v="FY 26-27"/>
    <s v="NON AOP"/>
    <s v=" "/>
    <s v=" "/>
    <s v="AUGUST 25"/>
    <m/>
    <m/>
    <m/>
    <m/>
    <m/>
    <m/>
    <m/>
    <m/>
    <x v="0"/>
    <x v="0"/>
    <m/>
    <m/>
    <m/>
    <m/>
    <m/>
    <m/>
    <m/>
  </r>
  <r>
    <s v="TRTRAS15403"/>
    <n v="547"/>
    <m/>
    <s v="TWSF"/>
    <m/>
    <m/>
    <x v="3"/>
    <x v="3"/>
    <x v="5"/>
    <s v="Amit C"/>
    <s v="Jitendra Talreja"/>
    <s v="Nitesh Warhade"/>
    <x v="2"/>
    <s v="South"/>
    <x v="5"/>
    <s v="Tamil Nadu"/>
    <m/>
    <m/>
    <s v="Dindigul TW RM Colony"/>
    <s v="Dindigul"/>
    <n v="1760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AS15404"/>
    <n v="548"/>
    <m/>
    <s v="TTY6"/>
    <m/>
    <m/>
    <x v="3"/>
    <x v="3"/>
    <x v="5"/>
    <s v="Amit C"/>
    <s v="Jitendra Talreja"/>
    <s v="Nitesh Warhade"/>
    <x v="2"/>
    <s v="South"/>
    <x v="5"/>
    <s v="Kerala"/>
    <m/>
    <m/>
    <s v="Payyannur TW Magnum Mall"/>
    <s v="Payyannur"/>
    <n v="1931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SD15406"/>
    <n v="549"/>
    <m/>
    <s v="TST8"/>
    <s v="Q2RH"/>
    <s v="TEXPWQ2RH02"/>
    <x v="3"/>
    <x v="3"/>
    <x v="5"/>
    <s v="Amit C"/>
    <s v="Jitendra Talreja"/>
    <s v="Nitesh Warhade"/>
    <x v="2"/>
    <s v="East"/>
    <x v="4"/>
    <s v="West Bengal"/>
    <m/>
    <m/>
    <s v="Tufanganj TST"/>
    <s v="Tufanganj"/>
    <n v="5428"/>
    <d v="2026-05-15T00:00:00"/>
    <d v="2026-05-15T00:00:00"/>
    <n v="0"/>
    <n v="15"/>
    <d v="2026-05-30T00:00:00"/>
    <d v="2026-05-30T00:00:00"/>
    <d v="2026-05-31T00:00:00"/>
    <x v="0"/>
    <n v="1"/>
    <s v="Cycle-1 FM"/>
    <s v="PENDING"/>
    <m/>
    <s v="YTL"/>
    <s v="FY 26-27"/>
    <s v="NON AOP"/>
    <s v="MAY 26 PLANNED"/>
    <s v="MAY 26"/>
    <s v=" "/>
    <m/>
    <m/>
    <m/>
    <m/>
    <m/>
    <m/>
    <m/>
    <m/>
    <x v="0"/>
    <x v="0"/>
    <m/>
    <m/>
    <m/>
    <m/>
    <m/>
    <m/>
    <m/>
  </r>
  <r>
    <s v="TRTRSD15407"/>
    <n v="550"/>
    <m/>
    <s v="TSZ0"/>
    <s v="Q2TF"/>
    <s v="TEXPAQ2TF03"/>
    <x v="3"/>
    <x v="3"/>
    <x v="5"/>
    <s v="Amit C"/>
    <s v="Jitendra Talreja"/>
    <s v="Nitesh Warhade"/>
    <x v="2"/>
    <s v="East"/>
    <x v="4"/>
    <s v="Andhra Pradesh"/>
    <m/>
    <m/>
    <s v="Kalyandurgam TST"/>
    <s v="Kalyandurgam"/>
    <n v="4641"/>
    <d v="2026-05-28T00:00:00"/>
    <d v="2026-05-28T00:00:00"/>
    <n v="0"/>
    <n v="15"/>
    <d v="2026-06-12T00:00:00"/>
    <d v="2026-06-12T00:00:00"/>
    <m/>
    <x v="4"/>
    <m/>
    <s v="Cycle-1 FM"/>
    <m/>
    <m/>
    <m/>
    <s v="FY 26-27"/>
    <s v="NON AOP"/>
    <s v="JUNE 26 PLANNED"/>
    <s v=" "/>
    <s v=" "/>
    <m/>
    <m/>
    <m/>
    <m/>
    <m/>
    <m/>
    <m/>
    <m/>
    <x v="0"/>
    <x v="0"/>
    <m/>
    <m/>
    <m/>
    <m/>
    <m/>
    <m/>
    <m/>
  </r>
  <r>
    <s v="TRTRAK15408"/>
    <n v="551"/>
    <m/>
    <s v="TWUD"/>
    <m/>
    <m/>
    <x v="3"/>
    <x v="3"/>
    <x v="5"/>
    <s v="Amit C"/>
    <s v="Jitendra Talreja"/>
    <s v="Nitesh Warhade"/>
    <x v="2"/>
    <s v="East"/>
    <x v="4"/>
    <s v="Andhra Pradesh"/>
    <m/>
    <m/>
    <s v="Akiveedu TST West Godavari"/>
    <s v="Akiveedu"/>
    <n v="4015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SD15409"/>
    <n v="552"/>
    <m/>
    <s v="TFC6"/>
    <s v="QZC1"/>
    <s v="TEXPAQZC101"/>
    <x v="3"/>
    <x v="3"/>
    <x v="5"/>
    <s v="Amit C"/>
    <s v="Jitendra Talreja"/>
    <s v="Nitesh Warhade"/>
    <x v="2"/>
    <s v="East"/>
    <x v="4"/>
    <s v="Andhra Pradesh"/>
    <m/>
    <m/>
    <s v="Punganur TST"/>
    <s v="Punganur"/>
    <n v="3988"/>
    <d v="2026-05-21T00:00:00"/>
    <d v="2026-05-21T00:00:00"/>
    <n v="0"/>
    <n v="15"/>
    <d v="2026-05-31T00:00:00"/>
    <d v="2026-06-05T00:00:00"/>
    <d v="2026-05-26T00:00:00"/>
    <x v="0"/>
    <n v="1"/>
    <s v="Cycle-1 FM"/>
    <d v="2026-05-30T00:00:00"/>
    <m/>
    <s v="YTL"/>
    <s v="FY 26-27"/>
    <s v="NON AOP"/>
    <s v="MAY 26 PLANNED"/>
    <s v="MAY 26"/>
    <s v=" "/>
    <m/>
    <m/>
    <m/>
    <m/>
    <m/>
    <m/>
    <m/>
    <m/>
    <x v="0"/>
    <x v="0"/>
    <m/>
    <m/>
    <m/>
    <m/>
    <m/>
    <m/>
    <m/>
  </r>
  <r>
    <s v="TRTRSD15410"/>
    <n v="553"/>
    <m/>
    <s v="TJV5"/>
    <s v="QAB9"/>
    <s v="TEXPWQAB901"/>
    <x v="3"/>
    <x v="3"/>
    <x v="5"/>
    <s v="Amit C"/>
    <s v="Jitendra Talreja"/>
    <s v="Nitesh Warhade"/>
    <x v="2"/>
    <s v="East"/>
    <x v="4"/>
    <s v="West Bengal"/>
    <m/>
    <m/>
    <s v="Dhupguri TST"/>
    <s v="Dhupguri"/>
    <n v="4918"/>
    <d v="2026-05-13T00:00:00"/>
    <d v="2026-05-13T00:00:00"/>
    <n v="0"/>
    <n v="15"/>
    <d v="2026-05-28T00:00:00"/>
    <d v="2026-05-31T00:00:00"/>
    <d v="2026-05-29T00:00:00"/>
    <x v="0"/>
    <n v="1"/>
    <s v="Cycle-1 FM"/>
    <s v="PENDING"/>
    <m/>
    <s v="YTL"/>
    <s v="FY 26-27"/>
    <s v="NON AOP"/>
    <s v="MAY 26 PLANNED"/>
    <s v="MAY 26"/>
    <s v=" "/>
    <m/>
    <m/>
    <m/>
    <m/>
    <m/>
    <m/>
    <m/>
    <m/>
    <x v="0"/>
    <x v="0"/>
    <m/>
    <m/>
    <m/>
    <m/>
    <m/>
    <m/>
    <m/>
  </r>
  <r>
    <s v="TRTRAS15411"/>
    <n v="554"/>
    <m/>
    <s v="TXK7"/>
    <m/>
    <m/>
    <x v="3"/>
    <x v="3"/>
    <x v="5"/>
    <s v="Amit C"/>
    <s v="Jitendra Talreja"/>
    <s v="Nitesh Warhade"/>
    <x v="2"/>
    <s v="South"/>
    <x v="5"/>
    <s v="Tamil Nadu"/>
    <m/>
    <m/>
    <s v="Kanchipuram TJ CV Rajagopal Street"/>
    <s v="Kanchipuram"/>
    <n v="2438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SD15412"/>
    <n v="555"/>
    <m/>
    <s v="TWTW"/>
    <m/>
    <m/>
    <x v="3"/>
    <x v="3"/>
    <x v="5"/>
    <s v="Amit C"/>
    <s v="Jitendra Talreja"/>
    <s v="Nitesh Warhade"/>
    <x v="2"/>
    <s v="East"/>
    <x v="4"/>
    <s v="Jharkhand"/>
    <m/>
    <m/>
    <s v="Nagri TST Itki Road"/>
    <s v="Nagri"/>
    <n v="4501"/>
    <m/>
    <m/>
    <n v="0"/>
    <m/>
    <m/>
    <m/>
    <m/>
    <x v="3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SD15414"/>
    <n v="556"/>
    <m/>
    <s v="TQ78"/>
    <s v="NE31"/>
    <s v="TRNDNNE3102"/>
    <x v="3"/>
    <x v="3"/>
    <x v="5"/>
    <s v="Amit C"/>
    <s v="Jitendra Talreja"/>
    <s v="Nitesh Warhade"/>
    <x v="2"/>
    <s v="East"/>
    <x v="4"/>
    <s v="Telangana"/>
    <m/>
    <m/>
    <s v="Ibrahimpatnam TST"/>
    <s v="Ibrahimpatnam"/>
    <n v="3868"/>
    <d v="2026-05-08T00:00:00"/>
    <d v="2026-05-08T00:00:00"/>
    <n v="0"/>
    <n v="15"/>
    <d v="2026-05-23T00:00:00"/>
    <d v="2026-05-23T00:00:00"/>
    <d v="2026-05-21T00:00:00"/>
    <x v="0"/>
    <n v="1"/>
    <s v="Cycle-1 FM"/>
    <d v="2026-05-21T00:00:00"/>
    <m/>
    <s v="YTL"/>
    <s v="FY 26-27"/>
    <s v="NON AOP"/>
    <s v="MAY 26 PLANNED"/>
    <s v="MAY 26"/>
    <s v=" "/>
    <m/>
    <m/>
    <m/>
    <m/>
    <m/>
    <m/>
    <m/>
    <m/>
    <x v="0"/>
    <x v="0"/>
    <m/>
    <m/>
    <m/>
    <m/>
    <m/>
    <m/>
    <m/>
  </r>
  <r>
    <s v="TRTRAS15415"/>
    <n v="557"/>
    <m/>
    <s v="TAQZ"/>
    <m/>
    <m/>
    <x v="3"/>
    <x v="3"/>
    <x v="5"/>
    <s v="Amit C"/>
    <s v="Jitendra Talreja"/>
    <s v="Nitesh Warhade"/>
    <x v="2"/>
    <s v="South"/>
    <x v="5"/>
    <s v="Tamil Nadu"/>
    <m/>
    <m/>
    <s v="Tiruvarur TW Vijayapuram"/>
    <s v="Tiruvarur"/>
    <n v="2101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AS15416"/>
    <n v="558"/>
    <m/>
    <s v="TJK8"/>
    <m/>
    <m/>
    <x v="3"/>
    <x v="3"/>
    <x v="5"/>
    <s v="Amit C"/>
    <s v="Jitendra Talreja"/>
    <s v="Nitesh Warhade"/>
    <x v="2"/>
    <s v="South"/>
    <x v="5"/>
    <s v="Karnataka"/>
    <m/>
    <m/>
    <s v="Indi TST"/>
    <s v="Indi"/>
    <n v="4514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SD15418"/>
    <n v="559"/>
    <m/>
    <s v="TJV2"/>
    <s v="QAB6"/>
    <s v="TEXPWQAB602"/>
    <x v="3"/>
    <x v="3"/>
    <x v="5"/>
    <s v="Amit C"/>
    <s v="Jitendra Talreja"/>
    <s v="Nitesh Warhade"/>
    <x v="2"/>
    <s v="East"/>
    <x v="4"/>
    <s v="West Bengal"/>
    <m/>
    <m/>
    <s v="Guskara TST"/>
    <s v="Guskara"/>
    <n v="6865"/>
    <d v="2026-05-12T00:00:00"/>
    <d v="2026-05-12T00:00:00"/>
    <n v="0"/>
    <n v="15"/>
    <d v="2026-05-27T00:00:00"/>
    <d v="2026-05-27T00:00:00"/>
    <d v="2026-05-25T00:00:00"/>
    <x v="0"/>
    <n v="1"/>
    <s v="Cycle-1 FM"/>
    <d v="2026-05-25T00:00:00"/>
    <m/>
    <s v="YTL"/>
    <s v="FY 26-27"/>
    <s v="NON AOP"/>
    <s v="MAY 26 PLANNED"/>
    <s v="MAY 26"/>
    <s v=" "/>
    <m/>
    <m/>
    <m/>
    <m/>
    <m/>
    <m/>
    <m/>
    <m/>
    <x v="0"/>
    <x v="0"/>
    <m/>
    <m/>
    <m/>
    <m/>
    <m/>
    <m/>
    <m/>
  </r>
  <r>
    <s v="TRTRAS15419"/>
    <n v="560"/>
    <m/>
    <s v="TLW9"/>
    <s v="QQB6"/>
    <s v="TWIWVQQB601"/>
    <x v="3"/>
    <x v="3"/>
    <x v="5"/>
    <s v="Amit C"/>
    <s v="Jitendra Talreja"/>
    <s v="Nitesh Warhade"/>
    <x v="2"/>
    <s v="South"/>
    <x v="5"/>
    <s v="Kerala"/>
    <m/>
    <m/>
    <s v="Thrissur TW Palace Rd"/>
    <s v="Thrissur"/>
    <n v="1638"/>
    <d v="2026-05-09T00:00:00"/>
    <d v="2026-05-09T00:00:00"/>
    <n v="0"/>
    <n v="15"/>
    <d v="2026-05-24T00:00:00"/>
    <d v="2026-05-24T00:00:00"/>
    <d v="2026-05-14T00:00:00"/>
    <x v="0"/>
    <n v="1"/>
    <s v="Cycle-1 FM"/>
    <s v="PENDING"/>
    <m/>
    <s v="YTL"/>
    <s v="FY 26-27"/>
    <s v="NON AOP"/>
    <s v="MAY 26 PLANNED"/>
    <s v="MAY 26"/>
    <s v=" "/>
    <m/>
    <m/>
    <m/>
    <m/>
    <m/>
    <m/>
    <m/>
    <m/>
    <x v="0"/>
    <x v="0"/>
    <m/>
    <m/>
    <m/>
    <m/>
    <m/>
    <m/>
    <m/>
  </r>
  <r>
    <s v="TRTRSD15420"/>
    <n v="561"/>
    <m/>
    <s v="TJK7"/>
    <m/>
    <m/>
    <x v="3"/>
    <x v="3"/>
    <x v="5"/>
    <s v="Amit C"/>
    <s v="Jitendra Talreja"/>
    <s v="Nitesh Warhade"/>
    <x v="2"/>
    <s v="East"/>
    <x v="4"/>
    <s v="West Bengal"/>
    <m/>
    <m/>
    <s v="Ukhra TST"/>
    <s v="Ukhra"/>
    <n v="5110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SD15421"/>
    <n v="562"/>
    <m/>
    <s v="TWUS"/>
    <s v="Q6T8"/>
    <s v="TEXPWQ6T802"/>
    <x v="3"/>
    <x v="3"/>
    <x v="5"/>
    <s v="Amit C"/>
    <s v="Jitendra Talreja"/>
    <s v="Nitesh Warhade"/>
    <x v="2"/>
    <s v="East"/>
    <x v="4"/>
    <s v="West Bengal"/>
    <m/>
    <m/>
    <s v="Ratua TST Main Road"/>
    <s v="Ratua"/>
    <n v="6450"/>
    <d v="2026-05-15T00:00:00"/>
    <d v="2026-05-15T00:00:00"/>
    <n v="0"/>
    <n v="15"/>
    <d v="2026-05-30T00:00:00"/>
    <d v="2026-05-30T00:00:00"/>
    <d v="2026-05-29T00:00:00"/>
    <x v="0"/>
    <n v="1"/>
    <s v="Cycle-1 FM"/>
    <s v="PENDING"/>
    <m/>
    <s v="YTL"/>
    <s v="FY 26-27"/>
    <s v="NON AOP"/>
    <s v="MAY 26 PLANNED"/>
    <s v="MAY 26"/>
    <s v=" "/>
    <m/>
    <m/>
    <m/>
    <m/>
    <m/>
    <m/>
    <m/>
    <m/>
    <x v="0"/>
    <x v="0"/>
    <m/>
    <m/>
    <m/>
    <m/>
    <m/>
    <m/>
    <m/>
  </r>
  <r>
    <s v="TRTRSD15422"/>
    <n v="563"/>
    <m/>
    <s v="TKD0"/>
    <s v="QAR2"/>
    <s v="TEXPWQAR201"/>
    <x v="3"/>
    <x v="3"/>
    <x v="5"/>
    <s v="Amit C"/>
    <s v="Jitendra Talreja"/>
    <s v="Nitesh Warhade"/>
    <x v="2"/>
    <s v="East"/>
    <x v="4"/>
    <s v="West Bengal"/>
    <m/>
    <m/>
    <s v="Aurangabad TST"/>
    <s v="Aurangabad"/>
    <n v="4020"/>
    <d v="2026-05-14T00:00:00"/>
    <d v="2026-05-14T00:00:00"/>
    <n v="0"/>
    <n v="15"/>
    <d v="2026-05-29T00:00:00"/>
    <d v="2026-05-31T00:00:00"/>
    <m/>
    <x v="4"/>
    <m/>
    <s v="Cycle-1 FM"/>
    <m/>
    <m/>
    <m/>
    <s v="FY 26-27"/>
    <s v="NON AOP"/>
    <s v="MAY 26 PLANNED"/>
    <s v=" "/>
    <s v=" "/>
    <m/>
    <m/>
    <m/>
    <m/>
    <m/>
    <m/>
    <m/>
    <m/>
    <x v="0"/>
    <x v="0"/>
    <m/>
    <m/>
    <m/>
    <m/>
    <m/>
    <m/>
    <m/>
  </r>
  <r>
    <s v="TRTRSD15423"/>
    <n v="564"/>
    <m/>
    <s v="TPO4"/>
    <s v="Q0OM"/>
    <s v="TEXPWQ0OM01"/>
    <x v="3"/>
    <x v="3"/>
    <x v="5"/>
    <s v="Amit C"/>
    <s v="Jitendra Talreja"/>
    <s v="Nitesh Warhade"/>
    <x v="2"/>
    <s v="East"/>
    <x v="4"/>
    <s v="West Bengal"/>
    <m/>
    <m/>
    <s v="Ashigarh Bazar TST"/>
    <s v="Ashigarh Bazar"/>
    <n v="4647"/>
    <d v="2026-05-05T00:00:00"/>
    <d v="2026-05-05T00:00:00"/>
    <n v="0"/>
    <n v="15"/>
    <d v="2026-05-20T00:00:00"/>
    <d v="2026-05-20T00:00:00"/>
    <d v="2026-05-20T00:00:00"/>
    <x v="0"/>
    <n v="1"/>
    <s v="Cycle-1 FM"/>
    <d v="2026-05-18T00:00:00"/>
    <d v="2026-05-18T00:00:00"/>
    <s v="Launched"/>
    <s v="FY 26-27"/>
    <s v="NON AOP"/>
    <s v="MAY 26 PLANNED"/>
    <s v="MAY 26"/>
    <s v=" "/>
    <m/>
    <m/>
    <m/>
    <m/>
    <m/>
    <m/>
    <m/>
    <m/>
    <x v="0"/>
    <x v="0"/>
    <m/>
    <m/>
    <m/>
    <m/>
    <m/>
    <m/>
    <m/>
  </r>
  <r>
    <s v="TRTRSD15424"/>
    <n v="565"/>
    <m/>
    <s v="TAT7"/>
    <m/>
    <m/>
    <x v="3"/>
    <x v="3"/>
    <x v="5"/>
    <s v="Amit C"/>
    <s v="Jitendra Talreja"/>
    <s v="Nitesh Warhade"/>
    <x v="2"/>
    <s v="East"/>
    <x v="4"/>
    <s v="West Bengal"/>
    <m/>
    <m/>
    <s v="Naxalbari TST Main Road"/>
    <s v="Naxalbari"/>
    <n v="6297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SD15425"/>
    <n v="566"/>
    <m/>
    <s v="TTF3"/>
    <m/>
    <m/>
    <x v="3"/>
    <x v="3"/>
    <x v="5"/>
    <s v="Amit C"/>
    <s v="Jitendra Talreja"/>
    <s v="Nitesh Warhade"/>
    <x v="2"/>
    <s v="East"/>
    <x v="4"/>
    <s v="West Bengal"/>
    <m/>
    <m/>
    <s v="Behrampore TW Mohan's"/>
    <s v="Behrampore"/>
    <n v="1797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AS15426"/>
    <n v="567"/>
    <m/>
    <s v="TJM7"/>
    <s v="QWK9"/>
    <s v="TMANTQWK901"/>
    <x v="3"/>
    <x v="3"/>
    <x v="5"/>
    <s v="Amit C"/>
    <s v="Jitendra Talreja"/>
    <s v="Nitesh Warhade"/>
    <x v="2"/>
    <s v="South"/>
    <x v="5"/>
    <s v="Tamil Nadu"/>
    <m/>
    <m/>
    <s v="Salem TM Nm Arcade"/>
    <s v="Salem"/>
    <n v="1500"/>
    <d v="2026-05-28T00:00:00"/>
    <d v="2026-05-28T00:00:00"/>
    <n v="0"/>
    <n v="15"/>
    <d v="2026-06-12T00:00:00"/>
    <d v="2026-06-12T00:00:00"/>
    <m/>
    <x v="4"/>
    <m/>
    <s v="Cycle-1 FM"/>
    <m/>
    <m/>
    <m/>
    <s v="FY 26-27"/>
    <s v="NON AOP"/>
    <s v="JUNE 26 PLANNED"/>
    <s v=" "/>
    <s v=" "/>
    <m/>
    <m/>
    <m/>
    <m/>
    <m/>
    <m/>
    <m/>
    <m/>
    <x v="0"/>
    <x v="0"/>
    <m/>
    <m/>
    <m/>
    <m/>
    <m/>
    <m/>
    <m/>
  </r>
  <r>
    <s v="TRTRSD15428"/>
    <n v="568"/>
    <m/>
    <s v="TTA3"/>
    <s v="Q2TR"/>
    <s v="TEXPWQ2TR02"/>
    <x v="3"/>
    <x v="3"/>
    <x v="5"/>
    <s v="Amit C"/>
    <s v="Jitendra Talreja"/>
    <s v="Nitesh Warhade"/>
    <x v="2"/>
    <s v="East"/>
    <x v="4"/>
    <s v="West Bengal"/>
    <m/>
    <m/>
    <s v="Chandipur TST"/>
    <s v="Chandipur"/>
    <n v="5587"/>
    <d v="2026-05-11T00:00:00"/>
    <d v="2026-05-11T00:00:00"/>
    <n v="0"/>
    <n v="15"/>
    <d v="2026-05-26T00:00:00"/>
    <d v="2026-05-26T00:00:00"/>
    <d v="2026-05-23T00:00:00"/>
    <x v="0"/>
    <n v="1"/>
    <s v="Cycle-1 FM"/>
    <s v="PENDING"/>
    <m/>
    <s v="YTL"/>
    <s v="FY 26-27"/>
    <s v="NON AOP"/>
    <s v="MAY 26 PLANNED"/>
    <s v="MAY 26"/>
    <s v=" "/>
    <m/>
    <m/>
    <m/>
    <m/>
    <m/>
    <m/>
    <m/>
    <m/>
    <x v="0"/>
    <x v="0"/>
    <m/>
    <m/>
    <m/>
    <m/>
    <m/>
    <m/>
    <m/>
  </r>
  <r>
    <s v="TRTRAK15429"/>
    <n v="569"/>
    <m/>
    <s v="TCO8"/>
    <m/>
    <m/>
    <x v="3"/>
    <x v="3"/>
    <x v="5"/>
    <s v="Amit C"/>
    <s v="Jitendra Talreja"/>
    <s v="Nitesh Warhade"/>
    <x v="2"/>
    <s v="East"/>
    <x v="4"/>
    <s v="Orissa"/>
    <m/>
    <m/>
    <s v="Bhubaneswar TM Utkal Galleria Mall"/>
    <s v="Bhubaneshwar"/>
    <n v="2792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SD15430"/>
    <n v="570"/>
    <m/>
    <s v="TDO2"/>
    <m/>
    <m/>
    <x v="3"/>
    <x v="3"/>
    <x v="5"/>
    <s v="Amit C"/>
    <s v="Jitendra Talreja"/>
    <s v="Nitesh Warhade"/>
    <x v="2"/>
    <s v="East"/>
    <x v="4"/>
    <s v="West Bengal"/>
    <m/>
    <m/>
    <s v="Dhulian TST"/>
    <s v="Dhulian"/>
    <n v="8406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SD15431"/>
    <n v="571"/>
    <m/>
    <s v="T174"/>
    <s v="QG3S"/>
    <s v="TFITWQG3S02"/>
    <x v="3"/>
    <x v="3"/>
    <x v="5"/>
    <s v="Amit C"/>
    <s v="Jitendra Talreja"/>
    <s v="Nitesh Warhade"/>
    <x v="2"/>
    <s v="East"/>
    <x v="4"/>
    <s v="West Bengal"/>
    <m/>
    <m/>
    <s v="Siliguri Salbari"/>
    <s v="Siliguri"/>
    <n v="9228"/>
    <d v="2026-05-05T00:00:00"/>
    <d v="2026-05-05T00:00:00"/>
    <n v="0"/>
    <n v="15"/>
    <d v="2026-05-20T00:00:00"/>
    <d v="2026-05-20T00:00:00"/>
    <d v="2026-05-20T00:00:00"/>
    <x v="0"/>
    <n v="1"/>
    <s v="Cycle-1 FM"/>
    <d v="2026-05-19T00:00:00"/>
    <d v="2026-05-19T00:00:00"/>
    <s v="Launched"/>
    <s v="FY 26-27"/>
    <s v="NON AOP"/>
    <s v="MAY 26 PLANNED"/>
    <s v="MAY 26"/>
    <s v=" "/>
    <m/>
    <m/>
    <m/>
    <m/>
    <m/>
    <m/>
    <m/>
    <m/>
    <x v="0"/>
    <x v="0"/>
    <m/>
    <m/>
    <m/>
    <m/>
    <m/>
    <m/>
    <m/>
  </r>
  <r>
    <s v="TRTRAS15432"/>
    <n v="572"/>
    <m/>
    <s v="TX8R"/>
    <m/>
    <m/>
    <x v="3"/>
    <x v="3"/>
    <x v="5"/>
    <s v="Amit C"/>
    <s v="Jitendra Talreja"/>
    <s v="Nitesh Warhade"/>
    <x v="2"/>
    <s v="South"/>
    <x v="5"/>
    <s v="Tamil Nadu"/>
    <m/>
    <m/>
    <s v="Nagercoil TW Vansika Complex KP Road"/>
    <s v="Nagercoil"/>
    <n v="1825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AS15434"/>
    <n v="573"/>
    <m/>
    <s v="T91J"/>
    <s v="QOXO"/>
    <s v="TMANVQOXO02"/>
    <x v="3"/>
    <x v="3"/>
    <x v="5"/>
    <s v="Amit C"/>
    <s v="Jitendra Talreja"/>
    <s v="Nitesh Warhade"/>
    <x v="2"/>
    <s v="South"/>
    <x v="5"/>
    <s v="Kerala"/>
    <m/>
    <m/>
    <s v="Thriprayar TM Y Mall"/>
    <s v="Thriprayar"/>
    <n v="1678"/>
    <d v="2026-06-03T00:00:00"/>
    <d v="2026-06-03T00:00:00"/>
    <n v="0"/>
    <n v="15"/>
    <d v="2026-06-18T00:00:00"/>
    <d v="2026-06-18T00:00:00"/>
    <m/>
    <x v="4"/>
    <m/>
    <s v="Cycle-1 FM"/>
    <m/>
    <m/>
    <m/>
    <s v="FY 26-27"/>
    <s v="NON AOP"/>
    <s v="JUNE 26 PLANNED"/>
    <s v=" "/>
    <s v=" "/>
    <m/>
    <m/>
    <m/>
    <m/>
    <m/>
    <m/>
    <m/>
    <m/>
    <x v="0"/>
    <x v="0"/>
    <m/>
    <m/>
    <m/>
    <m/>
    <m/>
    <m/>
    <m/>
  </r>
  <r>
    <s v="TRTRAS15435"/>
    <n v="574"/>
    <m/>
    <s v="TWSP"/>
    <s v="Q6O4"/>
    <s v="TWIWTQ6O401"/>
    <x v="3"/>
    <x v="3"/>
    <x v="5"/>
    <s v="Amit C"/>
    <s v="Jitendra Talreja"/>
    <s v="Nitesh Warhade"/>
    <x v="2"/>
    <s v="South"/>
    <x v="5"/>
    <s v="Tamil Nadu"/>
    <m/>
    <m/>
    <s v="Krishnagiri TW Bangalore Road "/>
    <s v="Krishnagiri"/>
    <n v="1790"/>
    <d v="2026-05-09T00:00:00"/>
    <d v="2026-05-09T00:00:00"/>
    <n v="0"/>
    <n v="15"/>
    <d v="2026-05-24T00:00:00"/>
    <d v="2026-05-24T00:00:00"/>
    <d v="2026-05-14T00:00:00"/>
    <x v="0"/>
    <n v="1"/>
    <s v="Cycle-1 FM"/>
    <s v="PENDING"/>
    <m/>
    <s v="YTL"/>
    <s v="FY 26-27"/>
    <s v="NON AOP"/>
    <s v="MAY 26 PLANNED"/>
    <s v="MAY 26"/>
    <s v=" "/>
    <m/>
    <m/>
    <m/>
    <m/>
    <m/>
    <m/>
    <m/>
    <m/>
    <x v="0"/>
    <x v="0"/>
    <m/>
    <m/>
    <m/>
    <m/>
    <m/>
    <m/>
    <m/>
  </r>
  <r>
    <s v="TRTRSD15436"/>
    <n v="575"/>
    <m/>
    <s v="TXZN"/>
    <s v="Q9OL"/>
    <s v="TFITWQ9OL02"/>
    <x v="3"/>
    <x v="3"/>
    <x v="5"/>
    <s v="Amit C"/>
    <s v="Jitendra Talreja"/>
    <s v="Nitesh Warhade"/>
    <x v="2"/>
    <s v="East"/>
    <x v="4"/>
    <s v="West Bengal"/>
    <m/>
    <m/>
    <s v="Murshidabad Netaji Market"/>
    <s v="Murshidabad"/>
    <n v="9134"/>
    <d v="2026-05-13T00:00:00"/>
    <d v="2026-05-13T00:00:00"/>
    <n v="0"/>
    <n v="15"/>
    <d v="2026-05-28T00:00:00"/>
    <d v="2026-05-31T00:00:00"/>
    <m/>
    <x v="4"/>
    <m/>
    <s v="Cycle-1 FM"/>
    <m/>
    <m/>
    <m/>
    <s v="FY 26-27"/>
    <s v="NON AOP"/>
    <s v="MAY 26 PLANNED"/>
    <s v=" "/>
    <s v=" "/>
    <m/>
    <m/>
    <m/>
    <m/>
    <m/>
    <m/>
    <m/>
    <m/>
    <x v="0"/>
    <x v="0"/>
    <m/>
    <m/>
    <m/>
    <m/>
    <m/>
    <m/>
    <m/>
  </r>
  <r>
    <s v="TRTRAK15437"/>
    <n v="576"/>
    <m/>
    <s v="TW34"/>
    <m/>
    <m/>
    <x v="3"/>
    <x v="3"/>
    <x v="5"/>
    <s v="Amit C"/>
    <s v="Jitendra Talreja"/>
    <s v="Nitesh Warhade"/>
    <x v="2"/>
    <s v="East"/>
    <x v="4"/>
    <s v="Andhra Pradesh"/>
    <m/>
    <m/>
    <s v="Viajayawada TJ PVP"/>
    <s v="Vijayawada"/>
    <n v="1789.5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SD15438"/>
    <n v="577"/>
    <m/>
    <s v="TKB6"/>
    <s v="QAN2"/>
    <s v="TEXPNQAN201"/>
    <x v="3"/>
    <x v="3"/>
    <x v="5"/>
    <s v="Amit C"/>
    <s v="Jitendra Talreja"/>
    <s v="Nitesh Warhade"/>
    <x v="2"/>
    <s v="East"/>
    <x v="4"/>
    <s v="Telangana"/>
    <m/>
    <m/>
    <s v="Jadcherla TST"/>
    <s v="Jadcherla"/>
    <n v="4391"/>
    <d v="2026-05-09T00:00:00"/>
    <d v="2026-05-09T00:00:00"/>
    <n v="0"/>
    <n v="15"/>
    <d v="2026-05-24T00:00:00"/>
    <d v="2026-05-24T00:00:00"/>
    <d v="2026-05-21T00:00:00"/>
    <x v="0"/>
    <n v="1"/>
    <s v="Cycle-1 FM"/>
    <d v="2026-05-21T00:00:00"/>
    <m/>
    <s v="YTL"/>
    <s v="FY 26-27"/>
    <s v="NON AOP"/>
    <s v="MAY 26 PLANNED"/>
    <s v="MAY 26"/>
    <s v=" "/>
    <m/>
    <m/>
    <m/>
    <m/>
    <m/>
    <m/>
    <m/>
    <m/>
    <x v="0"/>
    <x v="0"/>
    <m/>
    <m/>
    <m/>
    <m/>
    <m/>
    <m/>
    <m/>
  </r>
  <r>
    <s v="TRTRSD15439"/>
    <n v="578"/>
    <m/>
    <s v="TEZ1"/>
    <s v="QZG5"/>
    <s v="TEXPNQZG501"/>
    <x v="3"/>
    <x v="3"/>
    <x v="5"/>
    <s v="Amit C"/>
    <s v="Jitendra Talreja"/>
    <s v="Nitesh Warhade"/>
    <x v="2"/>
    <s v="East"/>
    <x v="4"/>
    <s v="Telangana"/>
    <m/>
    <m/>
    <s v="Choutuppal TST"/>
    <s v="Choutuppal"/>
    <n v="5581"/>
    <d v="2026-05-04T00:00:00"/>
    <d v="2026-05-04T00:00:00"/>
    <n v="0"/>
    <n v="15"/>
    <d v="2026-05-19T00:00:00"/>
    <d v="2026-05-31T00:00:00"/>
    <d v="2026-05-27T00:00:00"/>
    <x v="0"/>
    <n v="1"/>
    <s v="Cycle-1 FM"/>
    <s v="PENDING"/>
    <m/>
    <s v="YTL"/>
    <s v="FY 26-27"/>
    <s v="NON AOP"/>
    <s v="MAY 26 PLANNED"/>
    <s v="MAY 26"/>
    <s v=" "/>
    <m/>
    <m/>
    <m/>
    <m/>
    <m/>
    <m/>
    <m/>
    <m/>
    <x v="0"/>
    <x v="0"/>
    <m/>
    <m/>
    <m/>
    <m/>
    <m/>
    <m/>
    <m/>
  </r>
  <r>
    <s v="TRTRSD15440"/>
    <n v="579"/>
    <m/>
    <s v="TDO9"/>
    <m/>
    <m/>
    <x v="3"/>
    <x v="3"/>
    <x v="5"/>
    <s v="Amit C"/>
    <s v="Jitendra Talreja"/>
    <s v="Nitesh Warhade"/>
    <x v="2"/>
    <s v="East"/>
    <x v="4"/>
    <s v="West Bengal"/>
    <m/>
    <m/>
    <s v="Kalna TST"/>
    <s v="Kalna"/>
    <n v="7994"/>
    <m/>
    <m/>
    <n v="0"/>
    <m/>
    <m/>
    <m/>
    <m/>
    <x v="12"/>
    <m/>
    <s v="Cycle-1 FM"/>
    <m/>
    <m/>
    <m/>
    <s v="FY 26-27"/>
    <s v="NON AOP"/>
    <s v=" "/>
    <s v=" "/>
    <s v="JULY 25"/>
    <m/>
    <m/>
    <m/>
    <m/>
    <m/>
    <m/>
    <m/>
    <m/>
    <x v="0"/>
    <x v="0"/>
    <m/>
    <m/>
    <m/>
    <m/>
    <m/>
    <m/>
    <m/>
  </r>
  <r>
    <s v="TRTRSD15442"/>
    <n v="580"/>
    <m/>
    <s v="TTB0"/>
    <s v="Q2TY"/>
    <s v="TEXPWQ2TY01"/>
    <x v="3"/>
    <x v="3"/>
    <x v="5"/>
    <s v="Amit C"/>
    <s v="Jitendra Talreja"/>
    <s v="Nitesh Warhade"/>
    <x v="2"/>
    <s v="East"/>
    <x v="4"/>
    <s v="West Bengal"/>
    <m/>
    <m/>
    <s v="Mathabhanga TST"/>
    <s v="Mathabhanga"/>
    <n v="5670"/>
    <d v="2026-05-14T00:00:00"/>
    <d v="2026-05-14T00:00:00"/>
    <n v="0"/>
    <n v="15"/>
    <d v="2026-05-29T00:00:00"/>
    <d v="2026-05-29T00:00:00"/>
    <d v="2026-05-17T00:00:00"/>
    <x v="0"/>
    <n v="1"/>
    <s v="Cycle-1 FM"/>
    <d v="2026-05-17T00:00:00"/>
    <m/>
    <s v="YTL"/>
    <s v="FY 26-27"/>
    <s v="NON AOP"/>
    <s v="MAY 26 PLANNED"/>
    <s v="MAY 26"/>
    <s v=" "/>
    <m/>
    <m/>
    <m/>
    <m/>
    <m/>
    <m/>
    <m/>
    <m/>
    <x v="0"/>
    <x v="0"/>
    <m/>
    <m/>
    <m/>
    <m/>
    <m/>
    <m/>
    <m/>
  </r>
  <r>
    <s v="TRTRSD15443"/>
    <n v="581"/>
    <m/>
    <s v="TDZ0"/>
    <m/>
    <m/>
    <x v="3"/>
    <x v="3"/>
    <x v="5"/>
    <s v="Amit C"/>
    <s v="Jitendra Talreja"/>
    <s v="Nitesh Warhade"/>
    <x v="2"/>
    <s v="East"/>
    <x v="4"/>
    <s v="West Bengal"/>
    <m/>
    <m/>
    <s v="Jangipur TST"/>
    <s v="Jangipur"/>
    <n v="5715"/>
    <m/>
    <m/>
    <n v="0"/>
    <m/>
    <m/>
    <m/>
    <m/>
    <x v="12"/>
    <m/>
    <s v="Cycle-1 FM"/>
    <m/>
    <m/>
    <m/>
    <s v="FY 26-27"/>
    <s v="NON AOP"/>
    <s v=" "/>
    <s v=" "/>
    <s v="APRIL 25"/>
    <m/>
    <m/>
    <m/>
    <m/>
    <m/>
    <m/>
    <m/>
    <m/>
    <x v="0"/>
    <x v="0"/>
    <m/>
    <m/>
    <m/>
    <m/>
    <m/>
    <m/>
    <m/>
  </r>
  <r>
    <s v="TRTRSD15444"/>
    <n v="582"/>
    <m/>
    <s v="TA2N"/>
    <s v="QGVI"/>
    <s v="TEXPWQGVI01"/>
    <x v="3"/>
    <x v="3"/>
    <x v="5"/>
    <s v="Amit C"/>
    <s v="Jitendra Talreja"/>
    <s v="Nitesh Warhade"/>
    <x v="2"/>
    <s v="East"/>
    <x v="4"/>
    <s v="West Bengal"/>
    <m/>
    <m/>
    <s v="Islampur TST North Dinajpur"/>
    <s v="Islampur"/>
    <n v="7395"/>
    <d v="2026-05-08T00:00:00"/>
    <d v="2026-05-08T00:00:00"/>
    <n v="0"/>
    <n v="15"/>
    <d v="2026-05-23T00:00:00"/>
    <d v="2026-05-31T00:00:00"/>
    <d v="2026-05-26T00:00:00"/>
    <x v="0"/>
    <n v="1"/>
    <s v="Cycle-1 FM"/>
    <d v="2026-05-30T00:00:00"/>
    <m/>
    <s v="YTL"/>
    <s v="FY 26-27"/>
    <s v="NON AOP"/>
    <s v="MAY 26 PLANNED"/>
    <s v="MAY 26"/>
    <s v=" "/>
    <m/>
    <m/>
    <m/>
    <m/>
    <m/>
    <m/>
    <m/>
    <m/>
    <x v="0"/>
    <x v="0"/>
    <m/>
    <m/>
    <m/>
    <m/>
    <m/>
    <m/>
    <m/>
  </r>
  <r>
    <s v="TRTRSD15445"/>
    <n v="583"/>
    <m/>
    <s v="TWVE"/>
    <s v="Q6V2"/>
    <s v="TEXPWQ6V201"/>
    <x v="3"/>
    <x v="3"/>
    <x v="5"/>
    <s v="Amit C"/>
    <s v="Jitendra Talreja"/>
    <s v="Nitesh Warhade"/>
    <x v="2"/>
    <s v="East"/>
    <x v="4"/>
    <s v="West Bengal"/>
    <m/>
    <m/>
    <s v="Borgachia TST"/>
    <s v="Borgachia"/>
    <n v="4742"/>
    <d v="2026-05-10T00:00:00"/>
    <d v="2026-05-10T00:00:00"/>
    <n v="0"/>
    <n v="15"/>
    <d v="2026-05-25T00:00:00"/>
    <d v="2026-05-31T00:00:00"/>
    <m/>
    <x v="4"/>
    <m/>
    <s v="Cycle-1 FM"/>
    <m/>
    <m/>
    <m/>
    <s v="FY 26-27"/>
    <s v="NON AOP"/>
    <s v="MAY 26 PLANNED"/>
    <s v=" "/>
    <s v=" "/>
    <m/>
    <m/>
    <m/>
    <m/>
    <m/>
    <m/>
    <m/>
    <m/>
    <x v="0"/>
    <x v="0"/>
    <m/>
    <m/>
    <m/>
    <m/>
    <m/>
    <m/>
    <m/>
  </r>
  <r>
    <s v="TRTRSD15446"/>
    <n v="584"/>
    <m/>
    <s v="TJL0"/>
    <s v="QWN1"/>
    <s v="TEXPWQWN102"/>
    <x v="3"/>
    <x v="3"/>
    <x v="5"/>
    <s v="Amit C"/>
    <s v="Jitendra Talreja"/>
    <s v="Nitesh Warhade"/>
    <x v="2"/>
    <s v="East"/>
    <x v="4"/>
    <s v="West Bengal"/>
    <m/>
    <m/>
    <s v="Dinhata TST"/>
    <s v="Dinhata"/>
    <n v="5215"/>
    <d v="2026-05-13T00:00:00"/>
    <d v="2026-05-13T00:00:00"/>
    <n v="0"/>
    <n v="15"/>
    <d v="2026-05-28T00:00:00"/>
    <d v="2026-05-28T00:00:00"/>
    <d v="2026-05-24T00:00:00"/>
    <x v="0"/>
    <n v="1"/>
    <s v="Cycle-1 FM"/>
    <d v="2026-05-24T00:00:00"/>
    <m/>
    <s v="YTL"/>
    <s v="FY 26-27"/>
    <s v="NON AOP"/>
    <s v="MAY 26 PLANNED"/>
    <s v="MAY 26"/>
    <s v=" "/>
    <m/>
    <m/>
    <m/>
    <m/>
    <m/>
    <m/>
    <m/>
    <m/>
    <x v="0"/>
    <x v="0"/>
    <m/>
    <m/>
    <m/>
    <m/>
    <m/>
    <m/>
    <m/>
  </r>
  <r>
    <s v="TRTRSD15447"/>
    <n v="585"/>
    <m/>
    <s v="TLU3"/>
    <m/>
    <m/>
    <x v="3"/>
    <x v="3"/>
    <x v="5"/>
    <s v="Amit C"/>
    <s v="Jitendra Talreja"/>
    <s v="Nitesh Warhade"/>
    <x v="2"/>
    <s v="East"/>
    <x v="4"/>
    <s v="West Bengal"/>
    <m/>
    <m/>
    <s v="Durgapur TJ Jxn Mall"/>
    <s v="Durgapur"/>
    <n v="1864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SD15448"/>
    <n v="586"/>
    <m/>
    <s v="TZUU"/>
    <s v="QDKM"/>
    <s v="TEXPQQDKM01"/>
    <x v="3"/>
    <x v="3"/>
    <x v="5"/>
    <s v="Amit C"/>
    <s v="Jitendra Talreja"/>
    <s v="Nitesh Warhade"/>
    <x v="2"/>
    <s v="East"/>
    <x v="4"/>
    <s v="Jharkhand"/>
    <m/>
    <m/>
    <s v="Irba Ormanjhi TST"/>
    <s v="Irba Ormanjhi"/>
    <n v="6192"/>
    <d v="2026-05-05T00:00:00"/>
    <d v="2026-05-05T00:00:00"/>
    <n v="0"/>
    <n v="15"/>
    <d v="2026-05-20T00:00:00"/>
    <d v="2026-05-20T00:00:00"/>
    <d v="2026-05-15T00:00:00"/>
    <x v="0"/>
    <n v="1"/>
    <s v="Cycle-1 FM"/>
    <d v="2026-05-17T00:00:00"/>
    <d v="2026-05-17T00:00:00"/>
    <s v="Launched"/>
    <s v="FY 26-27"/>
    <s v="NON AOP"/>
    <s v="MAY 26 PLANNED"/>
    <s v="MAY 26"/>
    <s v=" "/>
    <m/>
    <m/>
    <m/>
    <m/>
    <m/>
    <m/>
    <m/>
    <m/>
    <x v="0"/>
    <x v="0"/>
    <m/>
    <m/>
    <m/>
    <m/>
    <m/>
    <m/>
    <m/>
  </r>
  <r>
    <s v="TRTRSD15449"/>
    <n v="587"/>
    <m/>
    <s v="TX6F"/>
    <s v="QA3O"/>
    <s v="TEXPWQA3O02"/>
    <x v="3"/>
    <x v="3"/>
    <x v="5"/>
    <s v="Amit C"/>
    <s v="Jitendra Talreja"/>
    <s v="Nitesh Warhade"/>
    <x v="2"/>
    <s v="East"/>
    <x v="4"/>
    <s v="West Bengal"/>
    <m/>
    <m/>
    <s v="Ramnagar TST"/>
    <s v="Ramnagar"/>
    <n v="6602"/>
    <d v="2026-05-13T00:00:00"/>
    <d v="2026-05-13T00:00:00"/>
    <n v="0"/>
    <n v="15"/>
    <d v="2026-05-28T00:00:00"/>
    <d v="2026-05-28T00:00:00"/>
    <d v="2026-05-23T00:00:00"/>
    <x v="0"/>
    <n v="1"/>
    <s v="Cycle-1 FM"/>
    <s v="PENDING"/>
    <m/>
    <s v="YTL"/>
    <s v="FY 26-27"/>
    <s v="NON AOP"/>
    <s v="MAY 26 PLANNED"/>
    <s v="MAY 26"/>
    <s v=" "/>
    <m/>
    <m/>
    <m/>
    <m/>
    <m/>
    <m/>
    <m/>
    <m/>
    <x v="0"/>
    <x v="0"/>
    <m/>
    <m/>
    <m/>
    <m/>
    <m/>
    <m/>
    <m/>
  </r>
  <r>
    <s v="TRTRSD15450"/>
    <n v="588"/>
    <m/>
    <s v="TDY7"/>
    <m/>
    <m/>
    <x v="3"/>
    <x v="3"/>
    <x v="5"/>
    <s v="Amit C"/>
    <s v="Jitendra Talreja"/>
    <s v="Nitesh Warhade"/>
    <x v="2"/>
    <s v="East"/>
    <x v="4"/>
    <s v="Andhra Pradesh"/>
    <m/>
    <m/>
    <s v="Allagadda TST"/>
    <s v="Allagadda"/>
    <n v="4380"/>
    <m/>
    <m/>
    <n v="0"/>
    <m/>
    <m/>
    <m/>
    <m/>
    <x v="3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SD15451"/>
    <n v="589"/>
    <m/>
    <s v="TLH3"/>
    <s v="QIX0"/>
    <s v="TEXPAQIX001"/>
    <x v="3"/>
    <x v="3"/>
    <x v="5"/>
    <s v="Amit C"/>
    <s v="Jitendra Talreja"/>
    <s v="Nitesh Warhade"/>
    <x v="2"/>
    <s v="East"/>
    <x v="4"/>
    <s v="Andhra Pradesh"/>
    <m/>
    <m/>
    <s v="Giddaluru TST"/>
    <s v="Giddaluru"/>
    <n v="3335"/>
    <d v="2026-05-11T00:00:00"/>
    <d v="2026-05-11T00:00:00"/>
    <n v="0"/>
    <n v="15"/>
    <d v="2026-05-26T00:00:00"/>
    <d v="2026-05-26T00:00:00"/>
    <d v="2026-05-13T00:00:00"/>
    <x v="0"/>
    <n v="1"/>
    <s v="Cycle-1 FM"/>
    <d v="2026-05-13T00:00:00"/>
    <d v="2026-05-13T00:00:00"/>
    <s v="Launched"/>
    <s v="FY 26-27"/>
    <s v="NON AOP"/>
    <s v="MAY 26 PLANNED"/>
    <s v="MAY 26"/>
    <s v=" "/>
    <m/>
    <m/>
    <m/>
    <m/>
    <m/>
    <m/>
    <m/>
    <m/>
    <x v="0"/>
    <x v="0"/>
    <m/>
    <m/>
    <m/>
    <m/>
    <m/>
    <m/>
    <m/>
  </r>
  <r>
    <s v="TRTRSD15452"/>
    <n v="590"/>
    <m/>
    <s v="TDY6"/>
    <m/>
    <m/>
    <x v="3"/>
    <x v="3"/>
    <x v="5"/>
    <s v="Amit C"/>
    <s v="Jitendra Talreja"/>
    <s v="Nitesh Warhade"/>
    <x v="2"/>
    <s v="East"/>
    <x v="4"/>
    <s v="Jharkhand"/>
    <m/>
    <m/>
    <s v="Mihijam TST"/>
    <s v="Mihijam"/>
    <n v="5051"/>
    <m/>
    <m/>
    <n v="0"/>
    <m/>
    <m/>
    <m/>
    <m/>
    <x v="12"/>
    <m/>
    <s v="Cycle-1 FM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SD15453"/>
    <n v="591"/>
    <m/>
    <s v="TSV9"/>
    <s v="Q2SB"/>
    <s v="TEXPAQ2SB01"/>
    <x v="3"/>
    <x v="3"/>
    <x v="5"/>
    <s v="Amit C"/>
    <s v="Jitendra Talreja"/>
    <s v="Nitesh Warhade"/>
    <x v="2"/>
    <s v="East"/>
    <x v="4"/>
    <s v="Andhra Pradesh"/>
    <m/>
    <m/>
    <s v="Cumbum TST"/>
    <s v="Cumbum"/>
    <n v="4258"/>
    <d v="2026-05-18T00:00:00"/>
    <d v="2026-05-18T00:00:00"/>
    <n v="0"/>
    <n v="15"/>
    <d v="2026-05-31T00:00:00"/>
    <d v="2026-06-02T00:00:00"/>
    <d v="2026-05-26T00:00:00"/>
    <x v="0"/>
    <n v="1"/>
    <s v="Cycle-1 FM"/>
    <d v="2026-05-30T00:00:00"/>
    <m/>
    <s v="YTL"/>
    <s v="FY 26-27"/>
    <s v="NON AOP"/>
    <s v="MAY 26 PLANNED"/>
    <s v="MAY 26"/>
    <s v=" "/>
    <m/>
    <m/>
    <m/>
    <m/>
    <m/>
    <m/>
    <m/>
    <m/>
    <x v="0"/>
    <x v="0"/>
    <m/>
    <m/>
    <m/>
    <m/>
    <m/>
    <m/>
    <m/>
  </r>
  <r>
    <s v="TRTRAK15457"/>
    <n v="592"/>
    <m/>
    <s v="TEV8"/>
    <s v="QZK9"/>
    <s v="TFITKQZK902"/>
    <x v="3"/>
    <x v="3"/>
    <x v="5"/>
    <s v="Amit C"/>
    <s v="Jitendra Talreja"/>
    <s v="Nitesh Warhade"/>
    <x v="2"/>
    <s v="South"/>
    <x v="1"/>
    <s v="Karnataka"/>
    <m/>
    <s v="Sunil B S  "/>
    <s v="Mysore Double Road"/>
    <s v="Mysore"/>
    <n v="9213"/>
    <d v="2026-02-09T00:00:00"/>
    <d v="2026-02-09T00:00:00"/>
    <m/>
    <n v="15"/>
    <d v="2026-02-24T00:00:00"/>
    <d v="2026-05-10T00:00:00"/>
    <d v="2026-05-21T00:00:00"/>
    <x v="0"/>
    <n v="1"/>
    <s v="Cycle-2 EPC"/>
    <d v="2026-05-21T00:00:00"/>
    <d v="2026-05-21T00:00:00"/>
    <s v="Launched"/>
    <s v="FY 26-27"/>
    <s v="NON AOP"/>
    <s v="FEBRUARY 26 PLANNED"/>
    <s v="MAY 26"/>
    <s v=" "/>
    <m/>
    <m/>
    <m/>
    <m/>
    <m/>
    <m/>
    <m/>
    <m/>
    <x v="0"/>
    <x v="0"/>
    <m/>
    <m/>
    <m/>
    <m/>
    <m/>
    <m/>
    <m/>
  </r>
  <r>
    <s v="TRTRAK15458"/>
    <n v="593"/>
    <m/>
    <n v="8372"/>
    <s v="NDU9"/>
    <s v="TRNDKNDU901"/>
    <x v="3"/>
    <x v="3"/>
    <x v="5"/>
    <s v="Amit C"/>
    <s v="Jitendra Talreja"/>
    <s v="Nitesh Warhade"/>
    <x v="2"/>
    <s v="South"/>
    <x v="1"/>
    <s v="Karnataka"/>
    <m/>
    <s v="Sunil B S  "/>
    <s v="Mysore TIMS KRSTC"/>
    <s v="Mysore"/>
    <n v="10551"/>
    <d v="2026-02-05T00:00:00"/>
    <d v="2026-02-05T00:00:00"/>
    <m/>
    <n v="15"/>
    <d v="2026-02-20T00:00:00"/>
    <d v="2026-05-10T00:00:00"/>
    <d v="2026-05-12T00:00:00"/>
    <x v="0"/>
    <n v="1"/>
    <s v="Cycle-2 EPC"/>
    <d v="2026-05-12T00:00:00"/>
    <d v="2026-05-12T00:00:00"/>
    <s v="Launched"/>
    <s v="FY 26-27"/>
    <s v="NON AOP"/>
    <s v="FEBRUARY 26 PLANNED"/>
    <s v="MAY 26"/>
    <s v=" "/>
    <m/>
    <m/>
    <m/>
    <m/>
    <m/>
    <m/>
    <m/>
    <m/>
    <x v="0"/>
    <x v="0"/>
    <m/>
    <m/>
    <m/>
    <m/>
    <m/>
    <m/>
    <m/>
  </r>
  <r>
    <s v="TRTRSD15469"/>
    <n v="594"/>
    <m/>
    <s v="T527"/>
    <s v="NUU8"/>
    <s v="TRNDBNUU803"/>
    <x v="3"/>
    <x v="3"/>
    <x v="5"/>
    <s v="Amit C"/>
    <s v="Jitendra Talreja"/>
    <s v="Nitesh Warhade"/>
    <x v="2"/>
    <s v="East"/>
    <x v="4"/>
    <s v="Bihar"/>
    <m/>
    <s v="Biswajit Samanta"/>
    <s v="Patna Patna Sahib Railway Station"/>
    <s v="Patna"/>
    <n v="13534"/>
    <d v="2026-02-14T00:00:00"/>
    <d v="2026-02-14T00:00:00"/>
    <m/>
    <n v="15"/>
    <d v="2026-03-01T00:00:00"/>
    <d v="2026-03-01T00:00:00"/>
    <m/>
    <x v="7"/>
    <m/>
    <s v="Cycle-2 EPC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AS15470"/>
    <n v="595"/>
    <m/>
    <n v="9663"/>
    <s v="NUG7"/>
    <s v="TRNDVNUG702"/>
    <x v="3"/>
    <x v="3"/>
    <x v="5"/>
    <s v="Amit C"/>
    <s v="Jitendra Talreja"/>
    <s v="Nitesh Warhade"/>
    <x v="2"/>
    <s v="South"/>
    <x v="5"/>
    <s v="Kerala"/>
    <m/>
    <m/>
    <s v="Kochi Kakkanad Infra"/>
    <s v="Kochi"/>
    <n v="11923"/>
    <d v="2026-02-16T00:00:00"/>
    <d v="2026-02-16T00:00:00"/>
    <m/>
    <n v="15"/>
    <d v="2026-03-03T00:00:00"/>
    <d v="2026-04-24T00:00:00"/>
    <d v="2026-04-28T00:00:00"/>
    <x v="0"/>
    <n v="1"/>
    <s v="Cycle-2 EPC"/>
    <d v="2026-04-26T00:00:00"/>
    <d v="2026-04-26T00:00:00"/>
    <s v="Launched"/>
    <s v="FY 26-27"/>
    <s v="NON AOP"/>
    <s v="MARCH 26 PLANNED"/>
    <s v="APRIL 26"/>
    <s v=" "/>
    <m/>
    <m/>
    <m/>
    <m/>
    <m/>
    <m/>
    <m/>
    <m/>
    <x v="0"/>
    <x v="0"/>
    <m/>
    <m/>
    <m/>
    <m/>
    <m/>
    <m/>
    <m/>
  </r>
  <r>
    <s v="TRTRAS15473"/>
    <n v="596"/>
    <m/>
    <n v="9574"/>
    <s v="NFS8"/>
    <s v="TRNDVNFS800"/>
    <x v="3"/>
    <x v="3"/>
    <x v="5"/>
    <s v="Amit C"/>
    <s v="Jitendra Talreja"/>
    <s v="Nitesh Warhade"/>
    <x v="2"/>
    <s v="South"/>
    <x v="5"/>
    <s v="Kerala"/>
    <m/>
    <m/>
    <s v="Kochi Kadavanthra"/>
    <s v="Kochi"/>
    <n v="8777"/>
    <d v="2026-02-16T00:00:00"/>
    <d v="2026-02-16T00:00:00"/>
    <m/>
    <n v="15"/>
    <d v="2026-03-03T00:00:00"/>
    <d v="2026-04-10T00:00:00"/>
    <d v="2026-04-10T00:00:00"/>
    <x v="0"/>
    <n v="1"/>
    <s v="Cycle-2 EPC"/>
    <d v="2026-04-11T00:00:00"/>
    <d v="2026-04-11T00:00:00"/>
    <s v="Launched"/>
    <s v="FY 26-27"/>
    <s v="NON AOP"/>
    <s v="MARCH 26 PLANNED"/>
    <s v="APRIL 26"/>
    <s v=" "/>
    <m/>
    <m/>
    <m/>
    <m/>
    <m/>
    <m/>
    <m/>
    <m/>
    <x v="0"/>
    <x v="0"/>
    <m/>
    <m/>
    <m/>
    <m/>
    <m/>
    <m/>
    <m/>
  </r>
  <r>
    <s v="TRTRSD15478"/>
    <n v="597"/>
    <m/>
    <n v="8344"/>
    <s v="NDS5"/>
    <s v="TRNDQNDS501"/>
    <x v="3"/>
    <x v="3"/>
    <x v="5"/>
    <s v="Amit C"/>
    <s v="Jitendra Talreja"/>
    <s v="Nitesh Warhade"/>
    <x v="2"/>
    <s v="East"/>
    <x v="4"/>
    <s v="Jharkhand"/>
    <m/>
    <s v="Debdas Dutta"/>
    <s v="Ranchi Sandhya Tower"/>
    <s v="Ranchi"/>
    <n v="11277"/>
    <d v="2026-02-12T00:00:00"/>
    <d v="2026-02-12T00:00:00"/>
    <m/>
    <n v="15"/>
    <d v="2026-02-27T00:00:00"/>
    <d v="2026-04-10T00:00:00"/>
    <d v="2026-04-09T00:00:00"/>
    <x v="0"/>
    <n v="1"/>
    <s v="Cycle-2 EPC"/>
    <d v="2026-04-02T00:00:00"/>
    <d v="2026-04-02T00:00:00"/>
    <s v="Launched"/>
    <s v="FY 26-27"/>
    <s v="NON AOP"/>
    <s v="FEBRUARY 26 PLANNED"/>
    <s v="APRIL 26"/>
    <s v=" "/>
    <m/>
    <m/>
    <m/>
    <m/>
    <m/>
    <m/>
    <m/>
    <m/>
    <x v="0"/>
    <x v="0"/>
    <m/>
    <m/>
    <m/>
    <m/>
    <m/>
    <m/>
    <m/>
  </r>
  <r>
    <s v="TRTRSD15482"/>
    <n v="598"/>
    <m/>
    <n v="5799"/>
    <s v="NP30"/>
    <s v="TRNDBNP3001"/>
    <x v="3"/>
    <x v="3"/>
    <x v="5"/>
    <s v="Amit C"/>
    <s v="Jitendra Talreja"/>
    <s v="Nitesh Warhade"/>
    <x v="2"/>
    <s v="East"/>
    <x v="4"/>
    <s v="Bihar"/>
    <m/>
    <m/>
    <s v="Arrah Dindayal Cmplx"/>
    <s v="Arrah"/>
    <n v="9042"/>
    <d v="2026-02-11T00:00:00"/>
    <d v="2026-02-11T00:00:00"/>
    <m/>
    <n v="15"/>
    <d v="2026-02-26T00:00:00"/>
    <d v="2026-04-10T00:00:00"/>
    <d v="2026-04-14T00:00:00"/>
    <x v="0"/>
    <n v="1"/>
    <s v="Cycle-2 EPC"/>
    <d v="2026-04-14T00:00:00"/>
    <d v="2026-04-14T00:00:00"/>
    <s v="Launched"/>
    <s v="FY 26-27"/>
    <s v="NON AOP"/>
    <s v="FEBRUARY 26 PLANNED"/>
    <s v="APRIL 26"/>
    <s v=" "/>
    <m/>
    <m/>
    <m/>
    <m/>
    <m/>
    <m/>
    <m/>
    <m/>
    <x v="0"/>
    <x v="0"/>
    <m/>
    <m/>
    <m/>
    <m/>
    <m/>
    <m/>
    <m/>
  </r>
  <r>
    <s v="TRTRSD15483"/>
    <n v="599"/>
    <m/>
    <n v="8093"/>
    <s v="NCZ2"/>
    <s v="TRNDYNCZ202"/>
    <x v="3"/>
    <x v="3"/>
    <x v="5"/>
    <s v="Amit C"/>
    <s v="Jitendra Talreja"/>
    <s v="Nitesh Warhade"/>
    <x v="2"/>
    <s v="East"/>
    <x v="4"/>
    <s v="Assam &amp; NE"/>
    <m/>
    <s v="Gopal Krishna Pal"/>
    <s v="Shillong Marba Hub"/>
    <s v="Shillong"/>
    <n v="9451"/>
    <d v="2026-02-11T00:00:00"/>
    <d v="2026-02-11T00:00:00"/>
    <m/>
    <n v="15"/>
    <d v="2026-02-26T00:00:00"/>
    <d v="2026-04-10T00:00:00"/>
    <d v="2026-04-11T00:00:00"/>
    <x v="0"/>
    <n v="1"/>
    <s v="Cycle-2 EPC"/>
    <d v="2026-04-11T00:00:00"/>
    <d v="2026-04-11T00:00:00"/>
    <s v="Launched"/>
    <s v="FY 26-27"/>
    <s v="NON AOP"/>
    <s v="FEBRUARY 26 PLANNED"/>
    <s v="APRIL 26"/>
    <s v=" "/>
    <m/>
    <m/>
    <m/>
    <m/>
    <m/>
    <m/>
    <m/>
    <m/>
    <x v="0"/>
    <x v="0"/>
    <m/>
    <m/>
    <m/>
    <m/>
    <m/>
    <m/>
    <m/>
  </r>
  <r>
    <s v="TRTRSD15485"/>
    <n v="600"/>
    <m/>
    <n v="8330"/>
    <s v="NDR6"/>
    <s v="TRNDNNDR601"/>
    <x v="3"/>
    <x v="3"/>
    <x v="5"/>
    <s v="Amit C"/>
    <s v="Jitendra Talreja"/>
    <s v="Nitesh Warhade"/>
    <x v="2"/>
    <s v="East"/>
    <x v="4"/>
    <s v="Telangana"/>
    <m/>
    <s v="Shankar T"/>
    <s v="Khammam Kama Complex"/>
    <s v="Khammam"/>
    <n v="10185"/>
    <d v="2026-02-13T00:00:00"/>
    <d v="2026-02-13T00:00:00"/>
    <m/>
    <n v="15"/>
    <d v="2026-02-28T00:00:00"/>
    <d v="2026-04-18T00:00:00"/>
    <d v="2026-04-18T00:00:00"/>
    <x v="0"/>
    <n v="1"/>
    <s v="Cycle-2 EPC"/>
    <d v="2026-04-18T00:00:00"/>
    <d v="2026-04-18T00:00:00"/>
    <s v="Launched"/>
    <s v="FY 26-27"/>
    <s v="NON AOP"/>
    <s v="FEBRUARY 26 PLANNED"/>
    <s v="APRIL 26"/>
    <s v=" "/>
    <m/>
    <m/>
    <m/>
    <m/>
    <m/>
    <m/>
    <m/>
    <m/>
    <x v="0"/>
    <x v="0"/>
    <m/>
    <m/>
    <m/>
    <m/>
    <m/>
    <m/>
    <m/>
  </r>
  <r>
    <s v="TRTRSD15487"/>
    <n v="601"/>
    <m/>
    <s v="TGZ9"/>
    <m/>
    <s v="TFITBQXS201"/>
    <x v="3"/>
    <x v="3"/>
    <x v="5"/>
    <s v="Amit C"/>
    <s v="Jitendra Talreja"/>
    <s v="Nitesh Warhade"/>
    <x v="2"/>
    <s v="East"/>
    <x v="4"/>
    <s v="Bihar"/>
    <m/>
    <s v="Kamlesh Vishwakarma"/>
    <s v="Siwan Rajendra Path"/>
    <s v="Siwan"/>
    <n v="12650"/>
    <m/>
    <m/>
    <m/>
    <n v="15"/>
    <d v="1900-01-14T00:00:00"/>
    <d v="1900-01-14T00:00:00"/>
    <m/>
    <x v="7"/>
    <m/>
    <s v="Cycle-2 EPC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SD15489"/>
    <n v="602"/>
    <m/>
    <s v="TH73"/>
    <s v="NVX6"/>
    <s v="TRNDANVX604"/>
    <x v="3"/>
    <x v="3"/>
    <x v="5"/>
    <s v="Amit C"/>
    <s v="Jitendra Talreja"/>
    <s v="Nitesh Warhade"/>
    <x v="2"/>
    <s v="East"/>
    <x v="4"/>
    <s v="Andhra Pradesh"/>
    <m/>
    <s v="Surya Teja Duddu"/>
    <s v="Srikaklm Palkonda Rd"/>
    <s v="Srikakulam"/>
    <n v="13600"/>
    <d v="2026-02-12T00:00:00"/>
    <d v="2026-02-12T00:00:00"/>
    <m/>
    <n v="15"/>
    <d v="2026-02-27T00:00:00"/>
    <d v="2026-05-10T00:00:00"/>
    <d v="2026-05-14T00:00:00"/>
    <x v="0"/>
    <n v="1"/>
    <s v="Cycle-2 EPC"/>
    <d v="2026-05-14T00:00:00"/>
    <d v="2026-05-14T00:00:00"/>
    <s v="Launched"/>
    <s v="FY 26-27"/>
    <s v="NON AOP"/>
    <s v="FEBRUARY 26 PLANNED"/>
    <s v="MAY 26"/>
    <s v=" "/>
    <m/>
    <m/>
    <m/>
    <m/>
    <m/>
    <m/>
    <m/>
    <m/>
    <x v="0"/>
    <x v="0"/>
    <m/>
    <m/>
    <m/>
    <m/>
    <m/>
    <m/>
    <m/>
  </r>
  <r>
    <s v="TRTRAS15495"/>
    <n v="603"/>
    <m/>
    <s v="T9SK"/>
    <s v="QXJH"/>
    <s v="TEXPVQXJH02"/>
    <x v="3"/>
    <x v="3"/>
    <x v="5"/>
    <s v="Amit C"/>
    <s v="Jitendra Talreja"/>
    <s v="Nitesh Warhade"/>
    <x v="2"/>
    <s v="South"/>
    <x v="5"/>
    <s v="Kerala"/>
    <m/>
    <s v="EIC to be Mapped"/>
    <s v="Radha Complex TST Kondotty"/>
    <s v="Kondotty"/>
    <n v="12175"/>
    <d v="2026-02-16T00:00:00"/>
    <d v="2026-02-16T00:00:00"/>
    <m/>
    <n v="15"/>
    <d v="2026-03-03T00:00:00"/>
    <d v="2026-04-30T00:00:00"/>
    <d v="2026-05-01T00:00:00"/>
    <x v="0"/>
    <n v="1"/>
    <s v="Cycle-3 EPC"/>
    <d v="2026-05-02T00:00:00"/>
    <d v="2026-05-02T00:00:00"/>
    <s v="Launched"/>
    <s v="FY 26-27"/>
    <s v="NON AOP"/>
    <s v="MARCH 26 PLANNED"/>
    <s v="MAY 26"/>
    <s v=" "/>
    <m/>
    <m/>
    <m/>
    <m/>
    <m/>
    <m/>
    <m/>
    <m/>
    <x v="0"/>
    <x v="0"/>
    <m/>
    <m/>
    <m/>
    <m/>
    <m/>
    <m/>
    <m/>
  </r>
  <r>
    <s v="TRTRAS15503"/>
    <n v="604"/>
    <m/>
    <s v="TR58"/>
    <s v="NXK3"/>
    <s v="TRNDVNXK302"/>
    <x v="3"/>
    <x v="3"/>
    <x v="5"/>
    <s v="Amit C"/>
    <s v="Jitendra Talreja"/>
    <s v="Nitesh Warhade"/>
    <x v="2"/>
    <s v="South"/>
    <x v="5"/>
    <s v="Kerala"/>
    <m/>
    <m/>
    <s v="Nilambur TST"/>
    <s v="Nilambur"/>
    <n v="10050"/>
    <d v="2026-02-16T00:00:00"/>
    <d v="2026-02-16T00:00:00"/>
    <m/>
    <n v="15"/>
    <d v="2026-03-03T00:00:00"/>
    <d v="2026-05-31T00:00:00"/>
    <m/>
    <x v="4"/>
    <m/>
    <s v="Cycle-4 EPC"/>
    <m/>
    <m/>
    <m/>
    <s v="FY 26-27"/>
    <s v="NON AOP"/>
    <s v="MARCH 26 PLANNED"/>
    <s v=" "/>
    <s v=" "/>
    <m/>
    <m/>
    <m/>
    <m/>
    <m/>
    <m/>
    <m/>
    <m/>
    <x v="0"/>
    <x v="0"/>
    <m/>
    <m/>
    <m/>
    <m/>
    <m/>
    <m/>
    <m/>
  </r>
  <r>
    <s v="VADCKC15525"/>
    <n v="605"/>
    <m/>
    <s v="S0IX"/>
    <s v="Q5FX"/>
    <s v="DCDCMQ5FX02"/>
    <x v="1"/>
    <x v="1"/>
    <x v="7"/>
    <s v="Srinivas P"/>
    <s v="Purushottam M"/>
    <s v="Prasad Deshmukh"/>
    <x v="1"/>
    <s v="West"/>
    <x v="0"/>
    <s v="Maharashtra"/>
    <m/>
    <s v="Prashant Wankhede"/>
    <s v="Pune -Chakan-PTL Installation"/>
    <s v="Pune"/>
    <n v="200285"/>
    <d v="2026-02-13T00:00:00"/>
    <d v="2026-02-17T00:00:00"/>
    <n v="30"/>
    <n v="0"/>
    <d v="2026-03-19T00:00:00"/>
    <d v="2026-05-31T00:00:00"/>
    <d v="2026-06-03T00:00:00"/>
    <x v="0"/>
    <n v="1"/>
    <m/>
    <s v="PENDING"/>
    <m/>
    <s v="YTL"/>
    <s v="FY 26-27"/>
    <s v="AOP"/>
    <s v="MARCH 26 PLANNED"/>
    <s v="JUNE 26"/>
    <s v=" "/>
    <m/>
    <m/>
    <m/>
    <m/>
    <m/>
    <m/>
    <m/>
    <m/>
    <x v="0"/>
    <x v="0"/>
    <m/>
    <m/>
    <m/>
    <m/>
    <m/>
    <m/>
    <m/>
  </r>
  <r>
    <s v="EDAMRT15567"/>
    <n v="606"/>
    <m/>
    <m/>
    <m/>
    <m/>
    <x v="6"/>
    <x v="8"/>
    <x v="38"/>
    <s v="Srinivas P"/>
    <s v="Jitendra Talreja"/>
    <s v="Nitesh Warhade"/>
    <x v="0"/>
    <s v="North"/>
    <x v="3"/>
    <s v="Delhi &amp; NCR"/>
    <m/>
    <m/>
    <s v="DLF Avenue Saket Delhi "/>
    <s v="Delhi"/>
    <n v="904.39"/>
    <m/>
    <m/>
    <m/>
    <m/>
    <m/>
    <m/>
    <m/>
    <x v="7"/>
    <m/>
    <m/>
    <m/>
    <m/>
    <m/>
    <s v="FY 26-27"/>
    <s v="AOP"/>
    <s v=" "/>
    <s v=" "/>
    <s v="OCTOBER 25"/>
    <m/>
    <m/>
    <m/>
    <m/>
    <m/>
    <m/>
    <m/>
    <m/>
    <x v="0"/>
    <x v="0"/>
    <m/>
    <m/>
    <m/>
    <m/>
    <m/>
    <m/>
    <m/>
  </r>
  <r>
    <s v="EDAMRT15568"/>
    <n v="607"/>
    <m/>
    <s v="TBLH"/>
    <s v="TBLH"/>
    <s v="EDMMUTBLH00"/>
    <x v="6"/>
    <x v="8"/>
    <x v="38"/>
    <s v="Srinivas P"/>
    <s v="Jitendra Talreja"/>
    <s v="Nitesh Warhade"/>
    <x v="0"/>
    <s v="North"/>
    <x v="3"/>
    <s v="Uttar Pradesh"/>
    <m/>
    <s v="Jag Lal"/>
    <s v="Palssio , Lucknow"/>
    <s v="Lucknow"/>
    <n v="403"/>
    <d v="2026-02-23T00:00:00"/>
    <d v="2026-03-01T00:00:00"/>
    <n v="35"/>
    <m/>
    <d v="2026-04-05T00:00:00"/>
    <d v="2026-05-08T00:00:00"/>
    <d v="2026-05-08T00:00:00"/>
    <x v="0"/>
    <n v="1"/>
    <m/>
    <d v="2026-05-18T00:00:00"/>
    <d v="2026-05-16T00:00:00"/>
    <s v="Launched"/>
    <s v="FY 26-27"/>
    <s v="AOP"/>
    <s v="APRIL 26 PLANNED"/>
    <s v="MAY 26"/>
    <s v=" "/>
    <m/>
    <m/>
    <m/>
    <m/>
    <m/>
    <m/>
    <m/>
    <m/>
    <x v="0"/>
    <x v="0"/>
    <m/>
    <m/>
    <m/>
    <m/>
    <m/>
    <m/>
    <m/>
  </r>
  <r>
    <s v="EDAMRT15569"/>
    <n v="608"/>
    <m/>
    <m/>
    <m/>
    <m/>
    <x v="6"/>
    <x v="8"/>
    <x v="38"/>
    <s v="Srinivas P"/>
    <s v="Jitendra Talreja"/>
    <s v="Nitesh Warhade"/>
    <x v="0"/>
    <s v="North"/>
    <x v="3"/>
    <s v="Rajasthan"/>
    <m/>
    <m/>
    <s v="Pink walk mall, Jaipur"/>
    <s v="Jaipur"/>
    <n v="997.07"/>
    <m/>
    <m/>
    <m/>
    <m/>
    <m/>
    <m/>
    <m/>
    <x v="2"/>
    <m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YOTHBK15572"/>
    <n v="609"/>
    <m/>
    <m/>
    <m/>
    <m/>
    <x v="3"/>
    <x v="3"/>
    <x v="14"/>
    <s v="Srinivas P"/>
    <s v="Jitendra Talreja"/>
    <s v="Nitesh Warhade"/>
    <x v="0"/>
    <s v="West"/>
    <x v="2"/>
    <s v="GMU"/>
    <m/>
    <m/>
    <s v="Shop No. 1, Blue Empress, Mahavir Nagar, Next to Raghuleela Mall, Kandivali West, MUMBAI SUBURBAN, 400067"/>
    <s v="Kandivali"/>
    <m/>
    <m/>
    <m/>
    <m/>
    <m/>
    <m/>
    <m/>
    <m/>
    <x v="5"/>
    <m/>
    <m/>
    <m/>
    <m/>
    <m/>
    <s v="FY 26-27"/>
    <s v="AOP"/>
    <s v=" "/>
    <s v=" "/>
    <s v="OCTOBER 25"/>
    <m/>
    <m/>
    <m/>
    <m/>
    <m/>
    <m/>
    <m/>
    <m/>
    <x v="0"/>
    <x v="0"/>
    <m/>
    <m/>
    <m/>
    <m/>
    <m/>
    <m/>
    <m/>
  </r>
  <r>
    <s v="YOTHBK15574"/>
    <n v="610"/>
    <m/>
    <m/>
    <m/>
    <m/>
    <x v="3"/>
    <x v="3"/>
    <x v="14"/>
    <s v="Srinivas P"/>
    <s v="Jitendra Talreja"/>
    <s v="Nitesh Warhade"/>
    <x v="0"/>
    <s v="West"/>
    <x v="2"/>
    <s v="Gujarat"/>
    <m/>
    <m/>
    <s v="GJ _ Jamnagar _ RIL Mall "/>
    <s v="Jamnagar"/>
    <m/>
    <m/>
    <m/>
    <m/>
    <m/>
    <m/>
    <m/>
    <m/>
    <x v="9"/>
    <m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YOTHBK15590"/>
    <n v="611"/>
    <m/>
    <m/>
    <m/>
    <m/>
    <x v="3"/>
    <x v="3"/>
    <x v="14"/>
    <s v="Srinivas P"/>
    <s v="Jitendra Talreja"/>
    <s v="Nitesh Warhade"/>
    <x v="0"/>
    <s v="West"/>
    <x v="2"/>
    <s v="Maharashtra"/>
    <s v="West Maharashtra"/>
    <m/>
    <s v="Kolhapur  Tapadia RIL Mall. "/>
    <m/>
    <m/>
    <m/>
    <m/>
    <m/>
    <m/>
    <m/>
    <m/>
    <m/>
    <x v="5"/>
    <m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YOTHBK15591"/>
    <n v="612"/>
    <m/>
    <m/>
    <m/>
    <m/>
    <x v="3"/>
    <x v="3"/>
    <x v="14"/>
    <s v="Srinivas P"/>
    <s v="Jitendra Talreja"/>
    <s v="Nitesh Warhade"/>
    <x v="0"/>
    <s v="West"/>
    <x v="2"/>
    <s v="Maharashtra"/>
    <s v="West Maharashtra"/>
    <m/>
    <s v="Neil Mont, AU Estate. CS NO. 1747/1,  Rajarampuri 5th Lane, Kolhapur - 418006"/>
    <m/>
    <m/>
    <m/>
    <m/>
    <m/>
    <m/>
    <m/>
    <m/>
    <m/>
    <x v="5"/>
    <m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YOTHRT15593"/>
    <n v="613"/>
    <m/>
    <m/>
    <m/>
    <m/>
    <x v="3"/>
    <x v="3"/>
    <x v="14"/>
    <s v="Srinivas P"/>
    <s v="Jitendra Talreja"/>
    <s v="Nitesh Warhade"/>
    <x v="0"/>
    <s v="North"/>
    <x v="3"/>
    <s v="Punjab"/>
    <m/>
    <m/>
    <s v="Opp Ramada Hotel, GTB Road, Jalandhar"/>
    <m/>
    <m/>
    <m/>
    <m/>
    <m/>
    <m/>
    <m/>
    <m/>
    <m/>
    <x v="1"/>
    <m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YOTHRT15594"/>
    <n v="614"/>
    <m/>
    <m/>
    <m/>
    <m/>
    <x v="3"/>
    <x v="3"/>
    <x v="14"/>
    <s v="Srinivas P"/>
    <s v="Jitendra Talreja"/>
    <s v="Nitesh Warhade"/>
    <x v="0"/>
    <s v="North"/>
    <x v="3"/>
    <s v="Rajasthan"/>
    <m/>
    <m/>
    <s v="Pink walk mall, Jaipur"/>
    <s v="Jaipur"/>
    <m/>
    <m/>
    <m/>
    <m/>
    <m/>
    <m/>
    <m/>
    <m/>
    <x v="1"/>
    <m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YOTHRT15601"/>
    <n v="615"/>
    <m/>
    <m/>
    <m/>
    <m/>
    <x v="3"/>
    <x v="3"/>
    <x v="14"/>
    <s v="Srinivas P"/>
    <s v="Jitendra Talreja"/>
    <s v="Nitesh Warhade"/>
    <x v="0"/>
    <s v="North"/>
    <x v="3"/>
    <s v="Uttar Pradesh"/>
    <m/>
    <m/>
    <s v="Metropolitan Mall, Jhansi "/>
    <m/>
    <m/>
    <m/>
    <m/>
    <m/>
    <m/>
    <m/>
    <m/>
    <m/>
    <x v="5"/>
    <m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TRTRRT15607"/>
    <n v="616"/>
    <m/>
    <s v="TEG2"/>
    <s v="NQY3"/>
    <s v="TFITUNQY301"/>
    <x v="3"/>
    <x v="3"/>
    <x v="5"/>
    <s v="Srinivas P"/>
    <s v="Purushottam M"/>
    <s v="Raj Shende"/>
    <x v="2"/>
    <s v="North"/>
    <x v="3"/>
    <s v="Uttar Pradesh"/>
    <m/>
    <m/>
    <s v="Kanpur Lal Bangla Defence Colony"/>
    <s v="Kanpur"/>
    <n v="10451"/>
    <d v="2026-02-20T00:00:00"/>
    <d v="2026-02-20T00:00:00"/>
    <m/>
    <n v="15"/>
    <d v="2026-03-07T00:00:00"/>
    <d v="2026-04-10T00:00:00"/>
    <d v="2026-04-09T00:00:00"/>
    <x v="0"/>
    <n v="1"/>
    <s v="Cycle-2 EPC"/>
    <d v="2026-04-20T00:00:00"/>
    <d v="2026-04-20T00:00:00"/>
    <s v="Launched"/>
    <s v="FY 26-27"/>
    <s v="NON AOP"/>
    <s v="MARCH 26 PLANNED"/>
    <s v="APRIL 26"/>
    <s v=" "/>
    <m/>
    <m/>
    <m/>
    <m/>
    <m/>
    <m/>
    <m/>
    <m/>
    <x v="0"/>
    <x v="0"/>
    <m/>
    <m/>
    <m/>
    <m/>
    <m/>
    <m/>
    <m/>
  </r>
  <r>
    <s v="TRTRSD15611"/>
    <n v="617"/>
    <m/>
    <s v="TK49"/>
    <s v="NWG3"/>
    <s v="TRNDBNWG301"/>
    <x v="3"/>
    <x v="3"/>
    <x v="5"/>
    <s v="Amit C"/>
    <s v="Jitendra Talreja"/>
    <s v="Nitesh Warhade"/>
    <x v="2"/>
    <s v="East"/>
    <x v="4"/>
    <s v="Bihar"/>
    <m/>
    <m/>
    <s v="Patna Polytechnic"/>
    <s v="Patna"/>
    <n v="10003"/>
    <d v="2026-02-19T00:00:00"/>
    <d v="2026-02-19T00:00:00"/>
    <m/>
    <n v="15"/>
    <d v="2026-03-06T00:00:00"/>
    <d v="2026-04-10T00:00:00"/>
    <d v="2026-04-15T00:00:00"/>
    <x v="0"/>
    <n v="1"/>
    <s v="Cycle-4 EPC"/>
    <s v="PENDING"/>
    <m/>
    <s v="YTL"/>
    <s v="FY 26-27"/>
    <s v="NON AOP"/>
    <s v="MARCH 26 PLANNED"/>
    <s v="APRIL 26"/>
    <s v=" "/>
    <m/>
    <m/>
    <m/>
    <m/>
    <m/>
    <m/>
    <m/>
    <m/>
    <x v="0"/>
    <x v="0"/>
    <m/>
    <m/>
    <m/>
    <m/>
    <m/>
    <m/>
    <m/>
  </r>
  <r>
    <s v="TRTRSD15616"/>
    <n v="618"/>
    <m/>
    <s v="TM78"/>
    <s v="NC20"/>
    <s v="TRNDBNC2004"/>
    <x v="3"/>
    <x v="3"/>
    <x v="5"/>
    <s v="Amit C"/>
    <s v="Jitendra Talreja"/>
    <s v="Nitesh Warhade"/>
    <x v="2"/>
    <s v="East"/>
    <x v="4"/>
    <s v="Bihar"/>
    <m/>
    <m/>
    <s v="Gaya G B Road"/>
    <s v="Gaya"/>
    <n v="9466"/>
    <d v="2026-02-18T00:00:00"/>
    <d v="2026-02-18T00:00:00"/>
    <m/>
    <n v="15"/>
    <d v="2026-03-05T00:00:00"/>
    <d v="2026-04-05T00:00:00"/>
    <d v="2026-04-07T00:00:00"/>
    <x v="0"/>
    <n v="1"/>
    <s v="Cycle-3 EPC"/>
    <d v="2026-04-07T00:00:00"/>
    <d v="2026-04-07T00:00:00"/>
    <s v="Launched"/>
    <s v="FY 26-27"/>
    <s v="NON AOP"/>
    <s v="MARCH 26 PLANNED"/>
    <s v="APRIL 26"/>
    <s v=" "/>
    <m/>
    <m/>
    <m/>
    <m/>
    <m/>
    <m/>
    <m/>
    <m/>
    <x v="0"/>
    <x v="0"/>
    <m/>
    <m/>
    <m/>
    <m/>
    <m/>
    <m/>
    <m/>
  </r>
  <r>
    <s v="TRTRSD15617"/>
    <n v="619"/>
    <m/>
    <s v="TY52"/>
    <s v="NB16"/>
    <s v="TRNDBNB1601"/>
    <x v="3"/>
    <x v="3"/>
    <x v="5"/>
    <s v="Amit C"/>
    <s v="Jitendra Talreja"/>
    <s v="Nitesh Warhade"/>
    <x v="2"/>
    <s v="East"/>
    <x v="4"/>
    <s v="Bihar"/>
    <m/>
    <m/>
    <s v="Darbhanga Laheriasarai Tower VIP Rd"/>
    <s v="Darbhanga"/>
    <n v="11566"/>
    <d v="2026-02-19T00:00:00"/>
    <d v="2026-02-19T00:00:00"/>
    <m/>
    <n v="15"/>
    <d v="2026-03-06T00:00:00"/>
    <d v="2026-04-18T00:00:00"/>
    <d v="2026-04-15T00:00:00"/>
    <x v="0"/>
    <n v="1"/>
    <s v="Cycle-3 EPC"/>
    <d v="2026-04-15T00:00:00"/>
    <d v="2026-04-15T00:00:00"/>
    <s v="Launched"/>
    <s v="FY 26-27"/>
    <s v="NON AOP"/>
    <s v="MARCH 26 PLANNED"/>
    <s v="APRIL 26"/>
    <s v=" "/>
    <m/>
    <m/>
    <m/>
    <m/>
    <m/>
    <m/>
    <m/>
    <m/>
    <x v="0"/>
    <x v="0"/>
    <m/>
    <m/>
    <m/>
    <m/>
    <m/>
    <m/>
    <m/>
  </r>
  <r>
    <s v="TRTRSD15618"/>
    <n v="620"/>
    <m/>
    <n v="9089"/>
    <s v="NFC4"/>
    <s v="TMANBNFC401"/>
    <x v="3"/>
    <x v="3"/>
    <x v="5"/>
    <s v="Amit C"/>
    <s v="Jitendra Talreja"/>
    <s v="Nitesh Warhade"/>
    <x v="2"/>
    <s v="East"/>
    <x v="4"/>
    <s v="Bihar"/>
    <m/>
    <m/>
    <s v="Muzafarpur DRB Mall"/>
    <s v="Muzaffarpur"/>
    <n v="9356"/>
    <d v="2026-02-17T00:00:00"/>
    <d v="2026-02-17T00:00:00"/>
    <m/>
    <n v="15"/>
    <d v="2026-03-04T00:00:00"/>
    <d v="2026-04-18T00:00:00"/>
    <d v="2026-04-15T00:00:00"/>
    <x v="0"/>
    <n v="1"/>
    <s v="Cycle-4 EPC"/>
    <d v="2026-04-15T00:00:00"/>
    <d v="2026-04-15T00:00:00"/>
    <s v="Launched"/>
    <s v="FY 26-27"/>
    <s v="NON AOP"/>
    <s v="MARCH 26 PLANNED"/>
    <s v="APRIL 26"/>
    <s v=" "/>
    <m/>
    <m/>
    <m/>
    <m/>
    <m/>
    <m/>
    <m/>
    <m/>
    <x v="0"/>
    <x v="0"/>
    <m/>
    <m/>
    <m/>
    <m/>
    <m/>
    <m/>
    <m/>
  </r>
  <r>
    <s v="TRTRAS15619"/>
    <n v="621"/>
    <m/>
    <s v="T39Q"/>
    <s v="QA4T"/>
    <s v="TEXPVQA4T03"/>
    <x v="3"/>
    <x v="3"/>
    <x v="5"/>
    <s v="Amit C"/>
    <s v="Jitendra Talreja"/>
    <s v="Nitesh Warhade"/>
    <x v="2"/>
    <s v="South"/>
    <x v="5"/>
    <s v="Kerala"/>
    <m/>
    <m/>
    <s v="Vaikom TST Kandathil Arcade"/>
    <s v="Vaikom"/>
    <n v="11099"/>
    <d v="2026-04-02T00:00:00"/>
    <d v="2026-04-02T00:00:00"/>
    <m/>
    <n v="15"/>
    <d v="2026-04-17T00:00:00"/>
    <d v="2026-04-30T00:00:00"/>
    <d v="2026-05-06T00:00:00"/>
    <x v="0"/>
    <n v="1"/>
    <s v="Cycle-3 EPC"/>
    <d v="2026-05-04T00:00:00"/>
    <d v="2026-05-04T00:00:00"/>
    <s v="Launched"/>
    <s v="FY 26-27"/>
    <s v="NON AOP"/>
    <s v="APRIL 26 PLANNED"/>
    <s v="MAY 26"/>
    <s v=" "/>
    <m/>
    <m/>
    <m/>
    <m/>
    <m/>
    <m/>
    <m/>
    <m/>
    <x v="0"/>
    <x v="0"/>
    <m/>
    <m/>
    <m/>
    <m/>
    <m/>
    <m/>
    <m/>
  </r>
  <r>
    <s v="TRTRSD15623"/>
    <n v="622"/>
    <m/>
    <n v="8300"/>
    <s v="NDP2"/>
    <s v="TRNDANDP201"/>
    <x v="3"/>
    <x v="3"/>
    <x v="5"/>
    <s v="Amit C"/>
    <s v="Jitendra Talreja"/>
    <s v="Nitesh Warhade"/>
    <x v="2"/>
    <s v="East"/>
    <x v="4"/>
    <s v="Andhra Pradesh"/>
    <m/>
    <m/>
    <s v="Nellore Kondayapalem"/>
    <s v="Nellore"/>
    <n v="10300"/>
    <d v="2026-02-17T00:00:00"/>
    <d v="2026-02-17T00:00:00"/>
    <m/>
    <n v="15"/>
    <d v="2026-03-04T00:00:00"/>
    <d v="2026-04-30T00:00:00"/>
    <d v="2026-05-04T00:00:00"/>
    <x v="0"/>
    <n v="1"/>
    <s v="Cycle-2 EPC"/>
    <d v="2026-05-04T00:00:00"/>
    <d v="2026-05-04T00:00:00"/>
    <s v="Launched"/>
    <s v="FY 26-27"/>
    <s v="NON AOP"/>
    <s v="MARCH 26 PLANNED"/>
    <s v="MAY 26"/>
    <s v=" "/>
    <m/>
    <m/>
    <m/>
    <m/>
    <m/>
    <m/>
    <m/>
    <m/>
    <x v="0"/>
    <x v="0"/>
    <m/>
    <m/>
    <m/>
    <m/>
    <m/>
    <m/>
    <m/>
  </r>
  <r>
    <s v="TRTRSD15624"/>
    <n v="623"/>
    <m/>
    <s v="T809"/>
    <s v="NVD2"/>
    <s v="TRNDANVD204"/>
    <x v="3"/>
    <x v="3"/>
    <x v="5"/>
    <s v="Amit C"/>
    <s v="Jitendra Talreja"/>
    <s v="Nitesh Warhade"/>
    <x v="2"/>
    <s v="East"/>
    <x v="4"/>
    <s v="Andhra Pradesh"/>
    <m/>
    <m/>
    <s v="Rajmundry Prakas Ngr"/>
    <s v="Rajahmundry"/>
    <n v="11243"/>
    <d v="2026-02-18T00:00:00"/>
    <d v="2026-02-18T00:00:00"/>
    <m/>
    <n v="15"/>
    <d v="2026-03-05T00:00:00"/>
    <d v="2026-04-10T00:00:00"/>
    <d v="2026-04-10T00:00:00"/>
    <x v="0"/>
    <n v="1"/>
    <s v="Cycle-2 EPC"/>
    <d v="2026-04-09T00:00:00"/>
    <d v="2026-04-09T00:00:00"/>
    <s v="Launched"/>
    <s v="FY 26-27"/>
    <s v="NON AOP"/>
    <s v="MARCH 26 PLANNED"/>
    <s v="APRIL 26"/>
    <s v=" "/>
    <m/>
    <m/>
    <m/>
    <m/>
    <m/>
    <m/>
    <m/>
    <m/>
    <x v="0"/>
    <x v="0"/>
    <m/>
    <m/>
    <m/>
    <m/>
    <m/>
    <m/>
    <m/>
  </r>
  <r>
    <s v="TRTRSD15626"/>
    <n v="624"/>
    <m/>
    <s v="TO41"/>
    <s v="ND04"/>
    <s v="TRNDAND0402"/>
    <x v="3"/>
    <x v="3"/>
    <x v="5"/>
    <s v="Amit C"/>
    <s v="Jitendra Talreja"/>
    <s v="Nitesh Warhade"/>
    <x v="2"/>
    <s v="East"/>
    <x v="4"/>
    <s v="Andhra Pradesh"/>
    <m/>
    <m/>
    <s v="Kakinada SRMT Mall"/>
    <s v="Kakinada"/>
    <n v="11901"/>
    <d v="2026-02-18T00:00:00"/>
    <d v="2026-02-18T00:00:00"/>
    <m/>
    <n v="15"/>
    <d v="2026-03-05T00:00:00"/>
    <d v="2026-05-10T00:00:00"/>
    <d v="2026-05-07T00:00:00"/>
    <x v="0"/>
    <n v="1"/>
    <s v="Cycle-2 EPC"/>
    <d v="2026-05-17T00:00:00"/>
    <d v="2026-05-17T00:00:00"/>
    <s v="Launched"/>
    <s v="FY 26-27"/>
    <s v="NON AOP"/>
    <s v="MARCH 26 PLANNED"/>
    <s v="MAY 26"/>
    <s v="JUNE 25"/>
    <m/>
    <m/>
    <m/>
    <m/>
    <m/>
    <m/>
    <m/>
    <m/>
    <x v="0"/>
    <x v="0"/>
    <m/>
    <m/>
    <m/>
    <m/>
    <m/>
    <m/>
    <m/>
  </r>
  <r>
    <s v="TRTRSD15627"/>
    <n v="625"/>
    <m/>
    <n v="5970"/>
    <s v="NQ12"/>
    <s v="TRND6NQ1202"/>
    <x v="3"/>
    <x v="3"/>
    <x v="5"/>
    <s v="Amit C"/>
    <s v="Jitendra Talreja"/>
    <s v="Nitesh Warhade"/>
    <x v="2"/>
    <s v="East"/>
    <x v="4"/>
    <s v="Assam &amp; NE"/>
    <m/>
    <m/>
    <s v="Itanagar Zero Point"/>
    <s v="Itanagar"/>
    <n v="14568"/>
    <d v="2026-02-18T00:00:00"/>
    <d v="2026-02-18T00:00:00"/>
    <m/>
    <n v="15"/>
    <d v="2026-03-05T00:00:00"/>
    <d v="2026-04-30T00:00:00"/>
    <d v="2026-04-30T00:00:00"/>
    <x v="0"/>
    <n v="1"/>
    <s v="Cycle-2 EPC"/>
    <d v="2026-05-03T00:00:00"/>
    <d v="2026-05-03T00:00:00"/>
    <s v="Launched"/>
    <s v="FY 26-27"/>
    <s v="NON AOP"/>
    <s v="MARCH 26 PLANNED"/>
    <s v="APRIL 26"/>
    <s v=" "/>
    <m/>
    <m/>
    <m/>
    <m/>
    <m/>
    <m/>
    <m/>
    <m/>
    <x v="0"/>
    <x v="0"/>
    <m/>
    <m/>
    <m/>
    <m/>
    <m/>
    <m/>
    <m/>
  </r>
  <r>
    <s v="TRTRSD15630"/>
    <n v="626"/>
    <m/>
    <s v="TST6"/>
    <s v="Q2QL"/>
    <s v="TFITFQ2QL03"/>
    <x v="3"/>
    <x v="3"/>
    <x v="5"/>
    <s v="Amit C"/>
    <s v="Jitendra Talreja"/>
    <s v="Nitesh Warhade"/>
    <x v="2"/>
    <s v="East"/>
    <x v="4"/>
    <s v="Assam &amp; NE"/>
    <m/>
    <m/>
    <s v="Guwahati Lal Ganesh"/>
    <s v="Guwahati"/>
    <n v="14075"/>
    <d v="2026-02-18T00:00:00"/>
    <d v="2026-02-18T00:00:00"/>
    <m/>
    <n v="15"/>
    <d v="2026-03-05T00:00:00"/>
    <d v="2026-04-10T00:00:00"/>
    <d v="2026-04-14T00:00:00"/>
    <x v="0"/>
    <n v="1"/>
    <s v="Cycle-4 EPC"/>
    <d v="2026-04-15T00:00:00"/>
    <d v="2026-04-15T00:00:00"/>
    <s v="Launched"/>
    <s v="FY 26-27"/>
    <s v="NON AOP"/>
    <s v="MARCH 26 PLANNED"/>
    <s v="APRIL 26"/>
    <s v=" "/>
    <m/>
    <m/>
    <m/>
    <m/>
    <m/>
    <m/>
    <m/>
    <m/>
    <x v="0"/>
    <x v="0"/>
    <m/>
    <m/>
    <m/>
    <m/>
    <m/>
    <m/>
    <m/>
  </r>
  <r>
    <s v="TRTRAS15632"/>
    <n v="627"/>
    <m/>
    <n v="9647"/>
    <s v="NUG6"/>
    <s v="TFITVNUG601"/>
    <x v="3"/>
    <x v="3"/>
    <x v="5"/>
    <s v="Amit C"/>
    <s v="Jitendra Talreja"/>
    <s v="Nitesh Warhade"/>
    <x v="2"/>
    <s v="South"/>
    <x v="5"/>
    <s v="Kerala"/>
    <m/>
    <m/>
    <s v="Manjery Mallapuram Road/ Mallapuram "/>
    <s v="Manjery"/>
    <n v="7707"/>
    <d v="2026-02-18T00:00:00"/>
    <d v="2026-02-18T00:00:00"/>
    <m/>
    <n v="15"/>
    <d v="2026-03-05T00:00:00"/>
    <d v="2026-05-10T00:00:00"/>
    <d v="2026-05-08T00:00:00"/>
    <x v="0"/>
    <n v="1"/>
    <s v="Cycle-4 EPC"/>
    <d v="2026-05-24T00:00:00"/>
    <d v="2026-05-24T00:00:00"/>
    <s v="Launched"/>
    <s v="FY 26-27"/>
    <s v="NON AOP"/>
    <s v="MARCH 26 PLANNED"/>
    <s v="MAY 26"/>
    <s v=" "/>
    <m/>
    <m/>
    <m/>
    <m/>
    <m/>
    <m/>
    <m/>
    <m/>
    <x v="0"/>
    <x v="0"/>
    <m/>
    <m/>
    <m/>
    <m/>
    <m/>
    <m/>
    <m/>
  </r>
  <r>
    <s v="TRTRAS15633"/>
    <n v="628"/>
    <m/>
    <n v="9535"/>
    <s v="NFP8"/>
    <s v="TRNDVNFP801"/>
    <x v="3"/>
    <x v="3"/>
    <x v="5"/>
    <s v="Amit C"/>
    <s v="Jitendra Talreja"/>
    <s v="Nitesh Warhade"/>
    <x v="2"/>
    <s v="South"/>
    <x v="5"/>
    <s v="Kerala"/>
    <m/>
    <m/>
    <s v="Malapuram Down Hill"/>
    <s v="Malappuram"/>
    <n v="8716"/>
    <d v="2026-02-18T00:00:00"/>
    <d v="2026-02-18T00:00:00"/>
    <m/>
    <n v="15"/>
    <d v="2026-03-05T00:00:00"/>
    <d v="2026-05-31T00:00:00"/>
    <d v="2026-05-26T00:00:00"/>
    <x v="0"/>
    <n v="1"/>
    <s v="Cycle-4 EPC"/>
    <s v="PENDING"/>
    <m/>
    <s v="YTL"/>
    <s v="FY 26-27"/>
    <s v="NON AOP"/>
    <s v="MARCH 26 PLANNED"/>
    <s v="MAY 26"/>
    <s v=" "/>
    <m/>
    <m/>
    <m/>
    <m/>
    <m/>
    <m/>
    <m/>
    <m/>
    <x v="0"/>
    <x v="0"/>
    <m/>
    <m/>
    <m/>
    <m/>
    <m/>
    <m/>
    <m/>
  </r>
  <r>
    <s v="TRTRSD15635"/>
    <n v="629"/>
    <m/>
    <s v="FR1U"/>
    <s v="QEXE"/>
    <s v="TRNFWQEXE02"/>
    <x v="3"/>
    <x v="3"/>
    <x v="5"/>
    <s v="Amit C"/>
    <s v="Jitendra Talreja"/>
    <s v="Nitesh Warhade"/>
    <x v="2"/>
    <s v="East"/>
    <x v="4"/>
    <s v="West Bengal"/>
    <m/>
    <m/>
    <s v="Kolkata TV FBB Kolkata Konnagar Indiragandhi Sarani"/>
    <s v="Kolkata"/>
    <n v="7802"/>
    <d v="2026-02-20T00:00:00"/>
    <d v="2026-02-20T00:00:00"/>
    <m/>
    <n v="15"/>
    <d v="2026-03-07T00:00:00"/>
    <d v="2026-04-18T00:00:00"/>
    <d v="2026-04-15T00:00:00"/>
    <x v="0"/>
    <n v="1"/>
    <s v="Cycle-2 EPC"/>
    <d v="2026-04-15T00:00:00"/>
    <d v="2026-04-15T00:00:00"/>
    <s v="Launched"/>
    <s v="FY 26-27"/>
    <s v="NON AOP"/>
    <s v="MARCH 26 PLANNED"/>
    <s v="APRIL 26"/>
    <s v="APRIL 25"/>
    <m/>
    <m/>
    <m/>
    <m/>
    <m/>
    <m/>
    <m/>
    <m/>
    <x v="0"/>
    <x v="0"/>
    <m/>
    <m/>
    <m/>
    <m/>
    <m/>
    <m/>
    <m/>
  </r>
  <r>
    <s v="TRTRAS15636"/>
    <n v="630"/>
    <m/>
    <s v="TWUL"/>
    <s v="Q6T1"/>
    <s v="TEXPVQ6T103"/>
    <x v="3"/>
    <x v="3"/>
    <x v="5"/>
    <s v="Amit C"/>
    <s v="Jitendra Talreja"/>
    <s v="Nitesh Warhade"/>
    <x v="2"/>
    <s v="South"/>
    <x v="5"/>
    <s v="Kerala"/>
    <m/>
    <m/>
    <s v="Mulanthuruthy TST Pallithazham Road"/>
    <s v="Mulanthuruthy"/>
    <n v="7037"/>
    <d v="2026-04-02T00:00:00"/>
    <d v="2026-04-02T00:00:00"/>
    <m/>
    <n v="15"/>
    <d v="2026-04-17T00:00:00"/>
    <d v="2026-05-10T00:00:00"/>
    <d v="2026-05-18T00:00:00"/>
    <x v="0"/>
    <n v="1"/>
    <s v="Cycle-4 EPC"/>
    <d v="2026-05-24T00:00:00"/>
    <d v="2026-05-24T00:00:00"/>
    <s v="Launched"/>
    <s v="FY 26-27"/>
    <s v="NON AOP"/>
    <s v="APRIL 26 PLANNED"/>
    <s v="MAY 26"/>
    <s v="APRIL 25"/>
    <m/>
    <m/>
    <m/>
    <m/>
    <m/>
    <m/>
    <m/>
    <m/>
    <x v="0"/>
    <x v="0"/>
    <m/>
    <m/>
    <m/>
    <m/>
    <m/>
    <m/>
    <m/>
  </r>
  <r>
    <s v="TRTRAS15637"/>
    <n v="631"/>
    <m/>
    <s v="TT99"/>
    <s v="NZW5"/>
    <s v="TRNDVNZW504"/>
    <x v="3"/>
    <x v="3"/>
    <x v="5"/>
    <s v="Amit C"/>
    <s v="Jitendra Talreja"/>
    <s v="Nitesh Warhade"/>
    <x v="2"/>
    <s v="South"/>
    <x v="5"/>
    <s v="Kerala"/>
    <m/>
    <m/>
    <s v="Feroke TST"/>
    <s v="Feroke"/>
    <n v="6710"/>
    <d v="2026-02-18T00:00:00"/>
    <d v="2026-02-18T00:00:00"/>
    <m/>
    <n v="15"/>
    <d v="2026-03-05T00:00:00"/>
    <d v="2026-05-10T00:00:00"/>
    <m/>
    <x v="7"/>
    <m/>
    <s v="Cycle-4 EPC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VADCSD15664"/>
    <n v="632"/>
    <m/>
    <s v="S4ZK"/>
    <s v="QZ9F"/>
    <s v="DCDCFQZ9F00"/>
    <x v="1"/>
    <x v="1"/>
    <x v="7"/>
    <s v="Srinivas P"/>
    <s v="Santanu Halder"/>
    <s v="Chinmay Desai"/>
    <x v="1"/>
    <s v="East"/>
    <x v="4"/>
    <s v="Assam &amp; NE"/>
    <s v="Guwahati"/>
    <s v="Gopal Pal"/>
    <s v="Guwahati Madanpur VFDC - Phase II"/>
    <s v="Guwahati"/>
    <n v="136878"/>
    <d v="2026-04-14T00:00:00"/>
    <d v="2026-04-14T00:00:00"/>
    <m/>
    <n v="45"/>
    <d v="2026-05-29T00:00:00"/>
    <d v="2026-06-15T00:00:00"/>
    <m/>
    <x v="4"/>
    <n v="0.85"/>
    <m/>
    <m/>
    <m/>
    <m/>
    <s v="FY 26-27"/>
    <s v="AOP"/>
    <s v="MAY 26 PLANNED"/>
    <s v=" "/>
    <s v=" "/>
    <m/>
    <m/>
    <m/>
    <m/>
    <m/>
    <m/>
    <m/>
    <m/>
    <x v="0"/>
    <x v="0"/>
    <m/>
    <m/>
    <m/>
    <m/>
    <m/>
    <m/>
    <m/>
  </r>
  <r>
    <s v="SCPCAK15665"/>
    <n v="633"/>
    <m/>
    <m/>
    <m/>
    <m/>
    <x v="1"/>
    <x v="1"/>
    <x v="6"/>
    <s v="Srinivas P"/>
    <s v="Santanu Halder"/>
    <s v="Chinmay Desai"/>
    <x v="1"/>
    <s v="East"/>
    <x v="1"/>
    <s v="Orissa"/>
    <s v="Bhubaneshwar"/>
    <m/>
    <s v="Bhubaneshwar FFDC"/>
    <m/>
    <m/>
    <m/>
    <m/>
    <m/>
    <m/>
    <m/>
    <m/>
    <m/>
    <x v="9"/>
    <m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SCPCAK15666"/>
    <n v="634"/>
    <m/>
    <m/>
    <m/>
    <m/>
    <x v="1"/>
    <x v="1"/>
    <x v="6"/>
    <s v="Srinivas P"/>
    <s v="Santanu Halder"/>
    <s v="Chinmay Desai"/>
    <x v="1"/>
    <s v="South"/>
    <x v="1"/>
    <s v="Tamil Nadu"/>
    <s v="Chennai"/>
    <m/>
    <s v="Chennai- MMLP  FFDC (WH04)"/>
    <m/>
    <m/>
    <m/>
    <m/>
    <m/>
    <m/>
    <m/>
    <m/>
    <m/>
    <x v="1"/>
    <m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SCDHAK15668"/>
    <n v="635"/>
    <m/>
    <m/>
    <m/>
    <m/>
    <x v="1"/>
    <x v="4"/>
    <x v="24"/>
    <s v="Srinivas P"/>
    <s v="Santanu Halder"/>
    <s v="Chinmay Desai"/>
    <x v="3"/>
    <s v="East"/>
    <x v="1"/>
    <s v="Andhra Pradesh"/>
    <m/>
    <m/>
    <s v="Vijayawada F&amp;L DC"/>
    <m/>
    <m/>
    <m/>
    <m/>
    <m/>
    <m/>
    <m/>
    <m/>
    <m/>
    <x v="1"/>
    <m/>
    <m/>
    <m/>
    <m/>
    <m/>
    <s v="FY 26-27"/>
    <s v="AOP"/>
    <s v=" "/>
    <s v=" "/>
    <s v="JUNE 25"/>
    <m/>
    <m/>
    <m/>
    <m/>
    <m/>
    <m/>
    <m/>
    <m/>
    <x v="0"/>
    <x v="0"/>
    <m/>
    <m/>
    <m/>
    <m/>
    <m/>
    <m/>
    <m/>
  </r>
  <r>
    <s v="SCDHAK15669"/>
    <n v="636"/>
    <m/>
    <m/>
    <m/>
    <m/>
    <x v="1"/>
    <x v="4"/>
    <x v="24"/>
    <s v="Srinivas P"/>
    <s v="Santanu Halder"/>
    <s v="Chinmay Desai"/>
    <x v="3"/>
    <s v="East"/>
    <x v="1"/>
    <s v="West Bengal"/>
    <m/>
    <m/>
    <s v="Bonhooghly Kolkata"/>
    <m/>
    <m/>
    <m/>
    <m/>
    <m/>
    <m/>
    <m/>
    <m/>
    <m/>
    <x v="8"/>
    <m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ULDCKC15671"/>
    <n v="637"/>
    <m/>
    <m/>
    <m/>
    <m/>
    <x v="1"/>
    <x v="1"/>
    <x v="39"/>
    <s v="Srinivas P"/>
    <s v="Purushottam M"/>
    <s v="Prasad Deshmukh"/>
    <x v="1"/>
    <s v="North"/>
    <x v="0"/>
    <s v="Delhi &amp; NCR"/>
    <m/>
    <m/>
    <s v="Tauru (Gurgaon) FC Storage Expansion"/>
    <s v="Gurgaon"/>
    <m/>
    <m/>
    <m/>
    <m/>
    <m/>
    <m/>
    <m/>
    <m/>
    <x v="2"/>
    <m/>
    <m/>
    <m/>
    <m/>
    <m/>
    <s v="FY 26-27"/>
    <s v="NON AOP"/>
    <s v=" "/>
    <s v=" "/>
    <s v="OCTOBER 25"/>
    <m/>
    <m/>
    <m/>
    <m/>
    <m/>
    <m/>
    <m/>
    <m/>
    <x v="0"/>
    <x v="0"/>
    <m/>
    <m/>
    <m/>
    <m/>
    <m/>
    <m/>
    <m/>
  </r>
  <r>
    <s v="MBSKKC15672"/>
    <n v="638"/>
    <m/>
    <m/>
    <m/>
    <m/>
    <x v="1"/>
    <x v="4"/>
    <x v="1"/>
    <s v="Srinivas P"/>
    <s v="Purushottam M"/>
    <s v="Prasad Deshmukh"/>
    <x v="1"/>
    <s v="North"/>
    <x v="0"/>
    <s v="Delhi &amp; NCR"/>
    <m/>
    <m/>
    <s v="Bamnoli Delhi - Cold Room"/>
    <s v="Delhi"/>
    <m/>
    <m/>
    <m/>
    <m/>
    <m/>
    <m/>
    <m/>
    <m/>
    <x v="9"/>
    <m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VADCKC15673"/>
    <n v="639"/>
    <m/>
    <m/>
    <m/>
    <m/>
    <x v="1"/>
    <x v="1"/>
    <x v="7"/>
    <s v="Srinivas P"/>
    <s v="Purushottam M"/>
    <s v="Prasad Deshmukh"/>
    <x v="1"/>
    <s v="North"/>
    <x v="0"/>
    <s v="Haryana"/>
    <m/>
    <m/>
    <s v="JHAJJAR(KULANA) - PTL Installation"/>
    <s v="Jhajjar"/>
    <m/>
    <m/>
    <m/>
    <m/>
    <m/>
    <m/>
    <m/>
    <m/>
    <x v="1"/>
    <m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JIDCKC15674"/>
    <n v="640"/>
    <m/>
    <m/>
    <m/>
    <m/>
    <x v="1"/>
    <x v="1"/>
    <x v="51"/>
    <s v="Srinivas P"/>
    <s v="Purushottam M"/>
    <s v="Prasad Deshmukh"/>
    <x v="1"/>
    <s v="West"/>
    <x v="0"/>
    <s v="Gujarat"/>
    <m/>
    <m/>
    <s v="RAJKOT - FPS"/>
    <m/>
    <m/>
    <m/>
    <m/>
    <m/>
    <m/>
    <m/>
    <m/>
    <m/>
    <x v="5"/>
    <m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VADCKC15675"/>
    <n v="641"/>
    <m/>
    <m/>
    <m/>
    <m/>
    <x v="1"/>
    <x v="1"/>
    <x v="7"/>
    <s v="Srinivas P"/>
    <s v="Purushottam M"/>
    <s v="Prasad Deshmukh"/>
    <x v="1"/>
    <s v="West"/>
    <x v="0"/>
    <s v="Gujarat"/>
    <m/>
    <m/>
    <s v="Vesu Road, Surat"/>
    <m/>
    <m/>
    <m/>
    <m/>
    <m/>
    <m/>
    <m/>
    <m/>
    <m/>
    <x v="1"/>
    <m/>
    <m/>
    <m/>
    <m/>
    <m/>
    <s v="FY 26-27"/>
    <s v="AOP"/>
    <s v=" "/>
    <s v=" "/>
    <s v="AUGUST 25"/>
    <m/>
    <m/>
    <m/>
    <m/>
    <m/>
    <m/>
    <m/>
    <m/>
    <x v="0"/>
    <x v="0"/>
    <m/>
    <m/>
    <m/>
    <m/>
    <m/>
    <m/>
    <m/>
  </r>
  <r>
    <s v="DIDCKC15676"/>
    <n v="642"/>
    <m/>
    <m/>
    <m/>
    <m/>
    <x v="1"/>
    <x v="1"/>
    <x v="34"/>
    <s v="Srinivas P"/>
    <s v="Purushottam M"/>
    <s v="Prasad Deshmukh"/>
    <x v="1"/>
    <s v="North"/>
    <x v="0"/>
    <s v="Jammu &amp; Kashmir"/>
    <m/>
    <m/>
    <s v="Jammu"/>
    <m/>
    <m/>
    <m/>
    <m/>
    <m/>
    <m/>
    <m/>
    <m/>
    <m/>
    <x v="5"/>
    <m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DIDCKC15677"/>
    <n v="643"/>
    <m/>
    <m/>
    <m/>
    <m/>
    <x v="1"/>
    <x v="1"/>
    <x v="34"/>
    <s v="Srinivas P"/>
    <s v="Purushottam M"/>
    <s v="Prasad Deshmukh"/>
    <x v="1"/>
    <s v="West"/>
    <x v="0"/>
    <s v="GMU"/>
    <m/>
    <m/>
    <s v="Mumbai"/>
    <m/>
    <m/>
    <m/>
    <m/>
    <m/>
    <m/>
    <m/>
    <m/>
    <m/>
    <x v="5"/>
    <m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SCWHKC15678"/>
    <n v="644"/>
    <m/>
    <m/>
    <m/>
    <m/>
    <x v="1"/>
    <x v="1"/>
    <x v="42"/>
    <s v="Srinivas P"/>
    <s v="Purushottam M"/>
    <s v="Prasad Deshmukh"/>
    <x v="1"/>
    <s v="West"/>
    <x v="0"/>
    <s v="GMU"/>
    <m/>
    <m/>
    <s v="Bhiwandi Dhamangaon"/>
    <m/>
    <m/>
    <m/>
    <m/>
    <m/>
    <m/>
    <m/>
    <m/>
    <m/>
    <x v="1"/>
    <m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ULDCKC15679"/>
    <n v="645"/>
    <m/>
    <m/>
    <m/>
    <m/>
    <x v="1"/>
    <x v="1"/>
    <x v="39"/>
    <s v="Srinivas P"/>
    <s v="Purushottam M"/>
    <s v="Prasad Deshmukh"/>
    <x v="1"/>
    <s v="West"/>
    <x v="0"/>
    <s v="GMU"/>
    <m/>
    <m/>
    <s v="Bhiwandi Dhamangaon"/>
    <m/>
    <m/>
    <m/>
    <m/>
    <m/>
    <m/>
    <m/>
    <m/>
    <m/>
    <x v="1"/>
    <m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VADCKC15680"/>
    <n v="646"/>
    <m/>
    <m/>
    <m/>
    <m/>
    <x v="1"/>
    <x v="1"/>
    <x v="7"/>
    <s v="Srinivas P"/>
    <s v="Purushottam M"/>
    <s v="Prasad Deshmukh"/>
    <x v="1"/>
    <s v="West"/>
    <x v="0"/>
    <s v="GMU"/>
    <m/>
    <m/>
    <s v="Bhiwandi Shakti Logistics - Block R3"/>
    <m/>
    <m/>
    <m/>
    <m/>
    <m/>
    <m/>
    <m/>
    <m/>
    <m/>
    <x v="2"/>
    <m/>
    <m/>
    <m/>
    <m/>
    <m/>
    <s v="FY 26-27"/>
    <s v="AOP"/>
    <s v=" "/>
    <s v=" "/>
    <s v="JUNE 25"/>
    <m/>
    <m/>
    <m/>
    <m/>
    <m/>
    <m/>
    <m/>
    <m/>
    <x v="0"/>
    <x v="0"/>
    <m/>
    <m/>
    <m/>
    <m/>
    <m/>
    <m/>
    <m/>
  </r>
  <r>
    <s v="SCWHKC15681"/>
    <n v="647"/>
    <m/>
    <m/>
    <m/>
    <m/>
    <x v="1"/>
    <x v="1"/>
    <x v="42"/>
    <s v="Srinivas P"/>
    <s v="Purushottam M"/>
    <s v="Prasad Deshmukh"/>
    <x v="1"/>
    <s v="West"/>
    <x v="0"/>
    <s v="GMU"/>
    <m/>
    <m/>
    <s v="K-Square Bhiwandi RBL DC"/>
    <m/>
    <m/>
    <m/>
    <m/>
    <m/>
    <m/>
    <m/>
    <m/>
    <m/>
    <x v="1"/>
    <m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DIDCKC15682"/>
    <n v="648"/>
    <m/>
    <m/>
    <m/>
    <m/>
    <x v="1"/>
    <x v="1"/>
    <x v="34"/>
    <s v="Srinivas P"/>
    <s v="Purushottam M"/>
    <s v="Prasad Deshmukh"/>
    <x v="1"/>
    <s v="West"/>
    <x v="0"/>
    <s v="GMU"/>
    <m/>
    <m/>
    <s v="Saptshree Bhiwandi"/>
    <m/>
    <m/>
    <m/>
    <m/>
    <m/>
    <m/>
    <m/>
    <m/>
    <m/>
    <x v="1"/>
    <m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VADCKC15683"/>
    <n v="649"/>
    <m/>
    <m/>
    <m/>
    <m/>
    <x v="1"/>
    <x v="1"/>
    <x v="7"/>
    <s v="Srinivas P"/>
    <s v="Purushottam M"/>
    <s v="Prasad Deshmukh"/>
    <x v="1"/>
    <s v="West"/>
    <x v="0"/>
    <s v="Maharashtra"/>
    <m/>
    <m/>
    <s v="Nagpur-Hingana"/>
    <m/>
    <m/>
    <m/>
    <m/>
    <m/>
    <m/>
    <m/>
    <m/>
    <m/>
    <x v="9"/>
    <m/>
    <m/>
    <m/>
    <m/>
    <m/>
    <s v="FY 26-27"/>
    <s v="AOP"/>
    <s v=" "/>
    <s v=" "/>
    <s v="OCTOBER 25"/>
    <m/>
    <m/>
    <m/>
    <m/>
    <m/>
    <m/>
    <m/>
    <m/>
    <x v="0"/>
    <x v="0"/>
    <m/>
    <m/>
    <m/>
    <m/>
    <m/>
    <m/>
    <m/>
  </r>
  <r>
    <s v="DIDCKC15684"/>
    <n v="650"/>
    <m/>
    <m/>
    <m/>
    <m/>
    <x v="1"/>
    <x v="1"/>
    <x v="34"/>
    <s v="Srinivas P"/>
    <s v="Purushottam M"/>
    <s v="Prasad Deshmukh"/>
    <x v="1"/>
    <s v="West"/>
    <x v="0"/>
    <s v="Maharashtra"/>
    <m/>
    <m/>
    <s v="Lonikand DC Sanghar, Pune"/>
    <m/>
    <m/>
    <m/>
    <m/>
    <m/>
    <m/>
    <m/>
    <m/>
    <m/>
    <x v="7"/>
    <m/>
    <m/>
    <m/>
    <m/>
    <m/>
    <s v="FY 26-27"/>
    <s v="AOP"/>
    <s v=" "/>
    <s v=" "/>
    <s v="APRIL 25"/>
    <m/>
    <m/>
    <m/>
    <m/>
    <m/>
    <m/>
    <m/>
    <m/>
    <x v="0"/>
    <x v="0"/>
    <m/>
    <m/>
    <m/>
    <m/>
    <m/>
    <m/>
    <m/>
  </r>
  <r>
    <s v="VADCKC15685"/>
    <n v="651"/>
    <m/>
    <m/>
    <m/>
    <m/>
    <x v="1"/>
    <x v="1"/>
    <x v="7"/>
    <s v="Srinivas P"/>
    <s v="Purushottam M"/>
    <s v="Prasad Deshmukh"/>
    <x v="1"/>
    <s v="West"/>
    <x v="0"/>
    <s v="GMU"/>
    <m/>
    <m/>
    <s v="Bhiwandi - Cold Room"/>
    <m/>
    <m/>
    <m/>
    <m/>
    <m/>
    <m/>
    <m/>
    <m/>
    <m/>
    <x v="1"/>
    <m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MARKKC15686"/>
    <n v="652"/>
    <m/>
    <m/>
    <m/>
    <m/>
    <x v="1"/>
    <x v="1"/>
    <x v="40"/>
    <s v="Srinivas P"/>
    <s v="Purushottam M"/>
    <s v="Prasad Deshmukh"/>
    <x v="1"/>
    <s v="North"/>
    <x v="0"/>
    <s v="Rajasthan"/>
    <m/>
    <m/>
    <s v="Digital DC Jaipur - Marketplace"/>
    <m/>
    <m/>
    <m/>
    <m/>
    <m/>
    <m/>
    <m/>
    <m/>
    <m/>
    <x v="5"/>
    <m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VADCKC15687"/>
    <n v="653"/>
    <m/>
    <m/>
    <m/>
    <m/>
    <x v="1"/>
    <x v="1"/>
    <x v="7"/>
    <s v="Srinivas P"/>
    <s v="Purushottam M"/>
    <s v="Prasad Deshmukh"/>
    <x v="1"/>
    <s v="North"/>
    <x v="0"/>
    <s v="Uttar Pradesh"/>
    <m/>
    <m/>
    <s v="Lucknow"/>
    <m/>
    <m/>
    <m/>
    <m/>
    <m/>
    <m/>
    <m/>
    <m/>
    <m/>
    <x v="5"/>
    <m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SCPCKC15688"/>
    <n v="654"/>
    <m/>
    <m/>
    <m/>
    <m/>
    <x v="1"/>
    <x v="1"/>
    <x v="6"/>
    <s v="Srinivas P"/>
    <s v="Purushottam M"/>
    <s v="Prasad Deshmukh"/>
    <x v="1"/>
    <s v="North"/>
    <x v="0"/>
    <s v="Uttar Pradesh"/>
    <m/>
    <m/>
    <s v="Lucknow-PTL Installation"/>
    <m/>
    <m/>
    <m/>
    <m/>
    <m/>
    <m/>
    <m/>
    <m/>
    <m/>
    <x v="2"/>
    <m/>
    <m/>
    <m/>
    <m/>
    <m/>
    <s v="FY 26-27"/>
    <s v="AOP"/>
    <s v=" "/>
    <s v=" "/>
    <s v="SEPTEMBER 25"/>
    <m/>
    <m/>
    <m/>
    <m/>
    <m/>
    <m/>
    <m/>
    <m/>
    <x v="0"/>
    <x v="0"/>
    <m/>
    <m/>
    <m/>
    <m/>
    <m/>
    <m/>
    <m/>
  </r>
  <r>
    <s v="DIDCKC15689"/>
    <n v="655"/>
    <m/>
    <m/>
    <m/>
    <m/>
    <x v="1"/>
    <x v="1"/>
    <x v="34"/>
    <s v="Srinivas P"/>
    <s v="Purushottam M"/>
    <s v="Prasad Deshmukh"/>
    <x v="1"/>
    <s v="North"/>
    <x v="0"/>
    <s v="Uttarakhand"/>
    <m/>
    <m/>
    <s v="Dehradun"/>
    <m/>
    <m/>
    <m/>
    <m/>
    <m/>
    <m/>
    <m/>
    <m/>
    <m/>
    <x v="5"/>
    <m/>
    <m/>
    <m/>
    <m/>
    <m/>
    <s v="FY 26-27"/>
    <s v="AOP"/>
    <s v=" "/>
    <s v=" "/>
    <s v="AUGUST 25"/>
    <m/>
    <m/>
    <m/>
    <m/>
    <m/>
    <m/>
    <m/>
    <m/>
    <x v="0"/>
    <x v="0"/>
    <m/>
    <m/>
    <m/>
    <m/>
    <m/>
    <m/>
    <m/>
  </r>
  <r>
    <s v="SCDHKC15692"/>
    <n v="656"/>
    <m/>
    <m/>
    <m/>
    <m/>
    <x v="1"/>
    <x v="4"/>
    <x v="24"/>
    <s v="Srinivas P"/>
    <s v="Purushottam M"/>
    <s v="Prasad Deshmukh"/>
    <x v="3"/>
    <s v="North"/>
    <x v="0"/>
    <s v="Haryana"/>
    <m/>
    <m/>
    <s v="RBL Luhari"/>
    <m/>
    <m/>
    <m/>
    <m/>
    <m/>
    <m/>
    <m/>
    <m/>
    <m/>
    <x v="2"/>
    <m/>
    <m/>
    <m/>
    <m/>
    <m/>
    <s v="FY 26-27"/>
    <s v="AOP"/>
    <s v=" "/>
    <s v=" "/>
    <s v="JULY 25"/>
    <m/>
    <m/>
    <m/>
    <m/>
    <m/>
    <m/>
    <m/>
    <m/>
    <x v="0"/>
    <x v="0"/>
    <m/>
    <m/>
    <m/>
    <m/>
    <m/>
    <m/>
    <m/>
  </r>
  <r>
    <s v="SCDHKC15693"/>
    <n v="657"/>
    <m/>
    <m/>
    <m/>
    <m/>
    <x v="1"/>
    <x v="4"/>
    <x v="24"/>
    <s v="Srinivas P"/>
    <s v="Purushottam M"/>
    <s v="Prasad Deshmukh"/>
    <x v="3"/>
    <s v="North"/>
    <x v="0"/>
    <s v="Haryana"/>
    <m/>
    <m/>
    <s v="MP Luhari"/>
    <m/>
    <m/>
    <m/>
    <m/>
    <m/>
    <m/>
    <m/>
    <m/>
    <m/>
    <x v="2"/>
    <m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FLDCAK15695"/>
    <n v="658"/>
    <m/>
    <s v="SLI1"/>
    <s v="QF5Z"/>
    <s v="DCDCWQF5Z02"/>
    <x v="1"/>
    <x v="1"/>
    <x v="41"/>
    <s v="Srinivas P"/>
    <s v="Santanu Halder"/>
    <s v="Chinmay Desai"/>
    <x v="1"/>
    <s v="East"/>
    <x v="1"/>
    <s v="West Bengal"/>
    <m/>
    <m/>
    <s v="Kolkata Panchala consolidation project - Shelving area"/>
    <s v="Kolkata"/>
    <n v="238407"/>
    <d v="2026-02-06T00:00:00"/>
    <d v="2026-02-06T00:00:00"/>
    <n v="30"/>
    <n v="0"/>
    <d v="2026-03-08T00:00:00"/>
    <d v="2026-06-30T00:00:00"/>
    <m/>
    <x v="4"/>
    <n v="0.57999999999999996"/>
    <m/>
    <m/>
    <m/>
    <m/>
    <s v="FY 26-27"/>
    <s v="AOP"/>
    <s v="MARCH 26 PLANNED"/>
    <s v=" "/>
    <s v=" "/>
    <m/>
    <m/>
    <m/>
    <m/>
    <m/>
    <m/>
    <m/>
    <m/>
    <x v="0"/>
    <x v="0"/>
    <m/>
    <m/>
    <m/>
    <m/>
    <m/>
    <m/>
    <m/>
  </r>
  <r>
    <s v="TRTRBK15714"/>
    <n v="659"/>
    <m/>
    <s v="T927"/>
    <s v="NGQ9"/>
    <s v="TRNDENGQ901"/>
    <x v="3"/>
    <x v="3"/>
    <x v="5"/>
    <s v="Srinivas P"/>
    <s v="Purushottam M"/>
    <s v="Raj Shende"/>
    <x v="2"/>
    <s v="West"/>
    <x v="2"/>
    <s v="Madhya Pradesh"/>
    <m/>
    <m/>
    <s v="Gwalior DB City Mall"/>
    <s v="Gwalior"/>
    <n v="6141"/>
    <d v="2026-02-21T00:00:00"/>
    <d v="2026-02-21T00:00:00"/>
    <m/>
    <n v="15"/>
    <d v="2026-03-08T00:00:00"/>
    <d v="2026-04-05T00:00:00"/>
    <d v="2026-02-21T00:00:00"/>
    <x v="0"/>
    <n v="1"/>
    <s v="Cycle-3 EPC"/>
    <d v="2026-04-07T00:00:00"/>
    <d v="2026-04-07T00:00:00"/>
    <s v="Launched"/>
    <s v="FY 26-27"/>
    <s v="NON AOP"/>
    <s v="MARCH 26 PLANNED"/>
    <s v="FEBRUARY 26"/>
    <s v="SEPTEMBER 25"/>
    <m/>
    <m/>
    <m/>
    <m/>
    <m/>
    <m/>
    <m/>
    <m/>
    <x v="0"/>
    <x v="0"/>
    <m/>
    <m/>
    <m/>
    <m/>
    <m/>
    <m/>
    <m/>
  </r>
  <r>
    <s v="TRTRSD15745"/>
    <n v="660"/>
    <m/>
    <n v="5805"/>
    <s v="NP36"/>
    <s v="TRNDBNP3601"/>
    <x v="3"/>
    <x v="3"/>
    <x v="5"/>
    <s v="Amit C"/>
    <s v="Jitendra Talreja"/>
    <s v="Nitesh Warhade"/>
    <x v="2"/>
    <s v="East"/>
    <x v="4"/>
    <s v="Bihar"/>
    <m/>
    <m/>
    <s v="Purnia Ayushi Comp"/>
    <s v="Purnia"/>
    <n v="8904"/>
    <d v="2026-02-21T00:00:00"/>
    <d v="2026-02-21T00:00:00"/>
    <m/>
    <n v="15"/>
    <d v="2026-03-08T00:00:00"/>
    <d v="2026-04-05T00:00:00"/>
    <d v="2026-04-07T00:00:00"/>
    <x v="0"/>
    <n v="1"/>
    <s v="Cycle-3 EPC"/>
    <d v="2026-04-07T00:00:00"/>
    <d v="2026-04-07T00:00:00"/>
    <s v="Launched"/>
    <s v="FY 26-27"/>
    <s v="NON AOP"/>
    <s v="MARCH 26 PLANNED"/>
    <s v="APRIL 26"/>
    <s v=" "/>
    <m/>
    <m/>
    <m/>
    <m/>
    <m/>
    <m/>
    <m/>
    <m/>
    <x v="0"/>
    <x v="0"/>
    <m/>
    <m/>
    <m/>
    <m/>
    <m/>
    <m/>
    <m/>
  </r>
  <r>
    <s v="TRTRSD15748"/>
    <n v="661"/>
    <m/>
    <n v="9087"/>
    <s v="NFC3"/>
    <s v="TRNDANFC303"/>
    <x v="3"/>
    <x v="3"/>
    <x v="5"/>
    <s v="Amit C"/>
    <s v="Jitendra Talreja"/>
    <s v="Nitesh Warhade"/>
    <x v="2"/>
    <s v="East"/>
    <x v="4"/>
    <s v="Andhra Pradesh"/>
    <m/>
    <m/>
    <s v="Vizag Surya Bagh"/>
    <s v="Visakhapatnam"/>
    <n v="5646"/>
    <d v="2026-02-22T00:00:00"/>
    <d v="2026-02-22T00:00:00"/>
    <m/>
    <n v="15"/>
    <d v="2026-03-09T00:00:00"/>
    <d v="2026-04-18T00:00:00"/>
    <d v="2026-04-16T00:00:00"/>
    <x v="0"/>
    <n v="1"/>
    <s v="Cycle-2 EPC"/>
    <d v="2026-04-15T00:00:00"/>
    <d v="2026-04-15T00:00:00"/>
    <s v="Launched"/>
    <s v="FY 26-27"/>
    <s v="NON AOP"/>
    <s v="MARCH 26 PLANNED"/>
    <s v="APRIL 26"/>
    <s v="OCTOBER 25"/>
    <m/>
    <m/>
    <m/>
    <m/>
    <m/>
    <m/>
    <m/>
    <m/>
    <x v="0"/>
    <x v="0"/>
    <m/>
    <m/>
    <m/>
    <m/>
    <m/>
    <m/>
    <m/>
  </r>
  <r>
    <s v="TRTRSD15750"/>
    <n v="662"/>
    <m/>
    <s v="TL35"/>
    <s v="NWL4"/>
    <s v="TRNDBNWL402"/>
    <x v="3"/>
    <x v="3"/>
    <x v="5"/>
    <s v="Amit C"/>
    <s v="Jitendra Talreja"/>
    <s v="Nitesh Warhade"/>
    <x v="2"/>
    <s v="East"/>
    <x v="4"/>
    <s v="Bihar"/>
    <m/>
    <m/>
    <s v="Chapra Near Municipal Chowk"/>
    <s v="Chapra"/>
    <n v="12614"/>
    <d v="2026-02-21T00:00:00"/>
    <d v="2026-02-21T00:00:00"/>
    <m/>
    <n v="15"/>
    <d v="2026-03-08T00:00:00"/>
    <d v="2026-04-24T00:00:00"/>
    <d v="2026-04-21T00:00:00"/>
    <x v="0"/>
    <n v="1"/>
    <s v="Cycle-2 EPC"/>
    <d v="2026-04-21T00:00:00"/>
    <d v="2026-04-21T00:00:00"/>
    <s v="Launched"/>
    <s v="FY 26-27"/>
    <s v="NON AOP"/>
    <s v="MARCH 26 PLANNED"/>
    <s v="APRIL 26"/>
    <s v="JULY 25"/>
    <m/>
    <m/>
    <m/>
    <m/>
    <m/>
    <m/>
    <m/>
    <m/>
    <x v="0"/>
    <x v="0"/>
    <m/>
    <m/>
    <m/>
    <m/>
    <m/>
    <m/>
    <m/>
  </r>
  <r>
    <s v="TRTRSD15752"/>
    <n v="663"/>
    <m/>
    <s v="T654"/>
    <s v="NGI8"/>
    <s v="TRNDANGI800"/>
    <x v="3"/>
    <x v="3"/>
    <x v="5"/>
    <s v="Amit C"/>
    <s v="Jitendra Talreja"/>
    <s v="Nitesh Warhade"/>
    <x v="2"/>
    <s v="East"/>
    <x v="4"/>
    <s v="Andhra Pradesh"/>
    <m/>
    <m/>
    <s v="Vijaywda Bhavanipurm"/>
    <s v="Vijayawada"/>
    <n v="9569"/>
    <d v="2026-02-22T00:00:00"/>
    <d v="2026-02-22T00:00:00"/>
    <m/>
    <n v="15"/>
    <d v="2026-03-09T00:00:00"/>
    <d v="2026-04-05T00:00:00"/>
    <d v="2026-04-04T00:00:00"/>
    <x v="0"/>
    <n v="1"/>
    <s v="Cycle-2 EPC"/>
    <d v="2026-04-04T00:00:00"/>
    <d v="2026-04-04T00:00:00"/>
    <s v="Launched"/>
    <s v="FY 26-27"/>
    <s v="NON AOP"/>
    <s v="MARCH 26 PLANNED"/>
    <s v="APRIL 26"/>
    <s v=" "/>
    <m/>
    <m/>
    <m/>
    <m/>
    <m/>
    <m/>
    <m/>
    <m/>
    <x v="0"/>
    <x v="0"/>
    <m/>
    <m/>
    <m/>
    <m/>
    <m/>
    <m/>
    <m/>
  </r>
  <r>
    <s v="TRTRSD15753"/>
    <n v="664"/>
    <m/>
    <n v="8094"/>
    <s v="NCZ3"/>
    <s v="TRNDONCZ305"/>
    <x v="3"/>
    <x v="3"/>
    <x v="5"/>
    <s v="Amit C"/>
    <s v="Jitendra Talreja"/>
    <s v="Nitesh Warhade"/>
    <x v="2"/>
    <s v="East"/>
    <x v="4"/>
    <s v="Orissa"/>
    <m/>
    <m/>
    <s v="Bhubneswr Janpath"/>
    <s v="Bhubaneshwar"/>
    <n v="26688"/>
    <d v="2026-02-22T00:00:00"/>
    <d v="2026-02-22T00:00:00"/>
    <m/>
    <n v="15"/>
    <d v="2026-03-09T00:00:00"/>
    <d v="2026-05-10T00:00:00"/>
    <d v="2026-05-18T00:00:00"/>
    <x v="0"/>
    <n v="1"/>
    <s v="Cycle-2 EPC"/>
    <d v="2026-04-18T00:00:00"/>
    <d v="2026-04-18T00:00:00"/>
    <s v="Launched"/>
    <s v="FY 26-27"/>
    <s v="NON AOP"/>
    <s v="MARCH 26 PLANNED"/>
    <s v="MAY 26"/>
    <s v=" "/>
    <m/>
    <m/>
    <m/>
    <m/>
    <m/>
    <m/>
    <m/>
    <m/>
    <x v="0"/>
    <x v="0"/>
    <m/>
    <m/>
    <m/>
    <m/>
    <m/>
    <m/>
    <m/>
  </r>
  <r>
    <s v="TRTRSD15755"/>
    <n v="665"/>
    <m/>
    <s v="TXUC"/>
    <s v="Q8R5"/>
    <s v="TFITFQ8R503"/>
    <x v="3"/>
    <x v="3"/>
    <x v="5"/>
    <s v="Amit C"/>
    <s v="Jitendra Talreja"/>
    <s v="Nitesh Warhade"/>
    <x v="2"/>
    <s v="East"/>
    <x v="4"/>
    <s v="Assam &amp; NE"/>
    <m/>
    <m/>
    <s v="Bongaigaon Universal Studio Mall"/>
    <s v="Bongaigaon"/>
    <n v="10450"/>
    <d v="2026-02-22T00:00:00"/>
    <d v="2026-02-22T00:00:00"/>
    <m/>
    <n v="15"/>
    <d v="2026-03-09T00:00:00"/>
    <d v="2026-04-05T00:00:00"/>
    <d v="2026-04-04T00:00:00"/>
    <x v="0"/>
    <n v="1"/>
    <s v="Cycle-4 EPC"/>
    <d v="2026-04-13T00:00:00"/>
    <d v="2026-04-13T00:00:00"/>
    <s v="Launched"/>
    <s v="FY 26-27"/>
    <s v="NON AOP"/>
    <s v="MARCH 26 PLANNED"/>
    <s v="APRIL 26"/>
    <s v=" "/>
    <m/>
    <m/>
    <m/>
    <m/>
    <m/>
    <m/>
    <m/>
    <m/>
    <x v="0"/>
    <x v="0"/>
    <m/>
    <m/>
    <m/>
    <m/>
    <m/>
    <m/>
    <m/>
  </r>
  <r>
    <s v="TRTRSD15758"/>
    <n v="666"/>
    <m/>
    <s v="TZ27"/>
    <s v="NAB4"/>
    <s v="TRNDFNAB402"/>
    <x v="3"/>
    <x v="3"/>
    <x v="5"/>
    <s v="Amit C"/>
    <s v="Jitendra Talreja"/>
    <s v="Nitesh Warhade"/>
    <x v="2"/>
    <s v="East"/>
    <x v="4"/>
    <s v="Assam &amp; NE"/>
    <m/>
    <m/>
    <s v="Biswanath"/>
    <s v="Biswanath"/>
    <n v="11911"/>
    <d v="2026-02-22T00:00:00"/>
    <d v="2026-02-22T00:00:00"/>
    <m/>
    <n v="15"/>
    <d v="2026-03-09T00:00:00"/>
    <d v="2026-04-05T00:00:00"/>
    <d v="2026-04-04T00:00:00"/>
    <x v="0"/>
    <n v="1"/>
    <s v="Cycle-4 EPC"/>
    <d v="2026-04-04T00:00:00"/>
    <d v="2026-04-04T00:00:00"/>
    <s v="Launched"/>
    <s v="FY 26-27"/>
    <s v="NON AOP"/>
    <s v="MARCH 26 PLANNED"/>
    <s v="APRIL 26"/>
    <s v=" "/>
    <m/>
    <m/>
    <m/>
    <m/>
    <m/>
    <m/>
    <m/>
    <m/>
    <x v="0"/>
    <x v="0"/>
    <m/>
    <m/>
    <m/>
    <m/>
    <m/>
    <m/>
    <m/>
  </r>
  <r>
    <s v="TRTRSD15759"/>
    <n v="667"/>
    <m/>
    <n v="8397"/>
    <s v="NDX1"/>
    <s v="TRNDFNDX100"/>
    <x v="3"/>
    <x v="3"/>
    <x v="5"/>
    <s v="Amit C"/>
    <s v="Jitendra Talreja"/>
    <s v="Nitesh Warhade"/>
    <x v="2"/>
    <s v="East"/>
    <x v="4"/>
    <s v="Assam &amp; NE"/>
    <m/>
    <m/>
    <s v="Silchar Nazirapatty"/>
    <s v="Silchar"/>
    <n v="5246"/>
    <d v="2026-02-21T00:00:00"/>
    <d v="2026-02-21T00:00:00"/>
    <m/>
    <n v="15"/>
    <d v="2026-03-08T00:00:00"/>
    <d v="2026-04-05T00:00:00"/>
    <d v="2026-04-04T00:00:00"/>
    <x v="0"/>
    <n v="1"/>
    <s v="Cycle-4 EPC"/>
    <d v="2026-04-13T00:00:00"/>
    <d v="2026-04-13T00:00:00"/>
    <s v="Launched"/>
    <s v="FY 26-27"/>
    <s v="NON AOP"/>
    <s v="MARCH 26 PLANNED"/>
    <s v="APRIL 26"/>
    <s v=" "/>
    <m/>
    <m/>
    <m/>
    <m/>
    <m/>
    <m/>
    <m/>
    <m/>
    <x v="0"/>
    <x v="0"/>
    <m/>
    <m/>
    <m/>
    <m/>
    <m/>
    <m/>
    <m/>
  </r>
  <r>
    <s v="TRTRSD15766"/>
    <n v="668"/>
    <m/>
    <n v="8008"/>
    <s v="NCQ6"/>
    <s v="TRNDNNCQ602"/>
    <x v="3"/>
    <x v="3"/>
    <x v="5"/>
    <s v="Amit C"/>
    <s v="Jitendra Talreja"/>
    <s v="Nitesh Warhade"/>
    <x v="2"/>
    <s v="East"/>
    <x v="4"/>
    <s v="Telangana"/>
    <m/>
    <m/>
    <s v="Hyderabad SrinvasTwr"/>
    <s v="Hyderabad"/>
    <n v="10947"/>
    <d v="2026-02-26T00:00:00"/>
    <d v="2026-02-26T00:00:00"/>
    <m/>
    <n v="15"/>
    <d v="2026-03-13T00:00:00"/>
    <d v="2026-04-18T00:00:00"/>
    <d v="2026-04-15T00:00:00"/>
    <x v="0"/>
    <n v="1"/>
    <s v="Cycle-2 EPC"/>
    <d v="2026-04-15T00:00:00"/>
    <d v="2026-04-15T00:00:00"/>
    <s v="Launched"/>
    <s v="FY 26-27"/>
    <s v="NON AOP"/>
    <s v="MARCH 26 PLANNED"/>
    <s v="APRIL 26"/>
    <s v=" "/>
    <m/>
    <m/>
    <m/>
    <m/>
    <m/>
    <m/>
    <m/>
    <m/>
    <x v="0"/>
    <x v="0"/>
    <m/>
    <m/>
    <m/>
    <m/>
    <m/>
    <m/>
    <m/>
  </r>
  <r>
    <s v="TRTRSD15768"/>
    <n v="669"/>
    <m/>
    <n v="5861"/>
    <s v="NP66"/>
    <s v="TRNDANP6602"/>
    <x v="3"/>
    <x v="3"/>
    <x v="5"/>
    <s v="Amit C"/>
    <s v="Jitendra Talreja"/>
    <s v="Nitesh Warhade"/>
    <x v="2"/>
    <s v="East"/>
    <x v="4"/>
    <s v="Andhra Pradesh"/>
    <m/>
    <m/>
    <s v="Tirupati ByePass Rd"/>
    <s v="Tirupati"/>
    <n v="10005"/>
    <d v="2026-02-26T00:00:00"/>
    <d v="2026-02-26T00:00:00"/>
    <m/>
    <n v="15"/>
    <d v="2026-03-13T00:00:00"/>
    <d v="2026-05-31T00:00:00"/>
    <d v="2026-06-01T00:00:00"/>
    <x v="0"/>
    <n v="1"/>
    <s v="Cycle-2 EPC"/>
    <s v="PENDING"/>
    <m/>
    <s v="YTL"/>
    <s v="FY 26-27"/>
    <s v="NON AOP"/>
    <s v="MARCH 26 PLANNED"/>
    <s v="JUNE 26"/>
    <s v=" "/>
    <m/>
    <m/>
    <m/>
    <m/>
    <m/>
    <m/>
    <m/>
    <m/>
    <x v="0"/>
    <x v="0"/>
    <m/>
    <m/>
    <m/>
    <m/>
    <m/>
    <m/>
    <m/>
  </r>
  <r>
    <s v="TRTRSD15769"/>
    <n v="670"/>
    <m/>
    <s v="TQ54"/>
    <s v="NE21"/>
    <s v="TRNDONE2101"/>
    <x v="3"/>
    <x v="3"/>
    <x v="5"/>
    <s v="Amit C"/>
    <s v="Jitendra Talreja"/>
    <s v="Nitesh Warhade"/>
    <x v="2"/>
    <s v="East"/>
    <x v="4"/>
    <s v="Orissa"/>
    <m/>
    <m/>
    <s v="Rourkela Forum Mall"/>
    <s v="Rourkela"/>
    <n v="14979"/>
    <d v="2026-02-26T00:00:00"/>
    <d v="2026-02-26T00:00:00"/>
    <m/>
    <n v="15"/>
    <d v="2026-03-13T00:00:00"/>
    <d v="2026-04-18T00:00:00"/>
    <d v="2026-04-18T00:00:00"/>
    <x v="0"/>
    <n v="1"/>
    <s v="Cycle-3 EPC"/>
    <d v="2026-04-18T00:00:00"/>
    <d v="2026-04-18T00:00:00"/>
    <s v="Launched"/>
    <s v="FY 26-27"/>
    <s v="NON AOP"/>
    <s v="MARCH 26 PLANNED"/>
    <s v="APRIL 26"/>
    <s v=" "/>
    <m/>
    <m/>
    <m/>
    <m/>
    <m/>
    <m/>
    <m/>
    <m/>
    <x v="0"/>
    <x v="0"/>
    <m/>
    <m/>
    <m/>
    <m/>
    <m/>
    <m/>
    <m/>
  </r>
  <r>
    <s v="TRTRAS15771"/>
    <n v="671"/>
    <m/>
    <s v="TJE2"/>
    <s v="QWZ9"/>
    <s v="TFITVQWZ902"/>
    <x v="3"/>
    <x v="3"/>
    <x v="5"/>
    <s v="Amit C"/>
    <s v="Jitendra Talreja"/>
    <s v="Nitesh Warhade"/>
    <x v="2"/>
    <s v="South"/>
    <x v="5"/>
    <s v="Kerala"/>
    <m/>
    <m/>
    <s v="Trivandrum Malankara Avenue Pattom"/>
    <s v="Trivandrum"/>
    <n v="14510"/>
    <d v="2026-02-25T00:00:00"/>
    <d v="2026-02-25T00:00:00"/>
    <m/>
    <n v="15"/>
    <d v="2026-03-12T00:00:00"/>
    <d v="2026-04-10T00:00:00"/>
    <d v="2026-04-09T00:00:00"/>
    <x v="0"/>
    <n v="1"/>
    <s v="Cycle-2 EPC"/>
    <d v="2026-04-09T00:00:00"/>
    <d v="2026-04-09T00:00:00"/>
    <s v="Launched"/>
    <s v="FY 26-27"/>
    <s v="NON AOP"/>
    <s v="MARCH 26 PLANNED"/>
    <s v="APRIL 26"/>
    <s v=" "/>
    <m/>
    <m/>
    <m/>
    <m/>
    <m/>
    <m/>
    <m/>
    <m/>
    <x v="0"/>
    <x v="0"/>
    <m/>
    <m/>
    <m/>
    <m/>
    <m/>
    <m/>
    <m/>
  </r>
  <r>
    <s v="TRTRSD15773"/>
    <n v="672"/>
    <m/>
    <n v="5907"/>
    <s v="NP83"/>
    <s v="TRNDANP8301"/>
    <x v="3"/>
    <x v="3"/>
    <x v="5"/>
    <s v="Amit C"/>
    <s v="Jitendra Talreja"/>
    <s v="Nitesh Warhade"/>
    <x v="2"/>
    <s v="East"/>
    <x v="4"/>
    <s v="Andhra Pradesh"/>
    <m/>
    <m/>
    <s v="Nellore Felicity Mal"/>
    <s v="Nellore"/>
    <n v="8956"/>
    <d v="2026-02-26T00:00:00"/>
    <d v="2026-02-26T00:00:00"/>
    <m/>
    <n v="15"/>
    <d v="2026-03-13T00:00:00"/>
    <d v="2026-04-30T00:00:00"/>
    <d v="2026-05-04T00:00:00"/>
    <x v="0"/>
    <n v="1"/>
    <s v="Cycle-3 EPC"/>
    <d v="2026-05-04T00:00:00"/>
    <d v="2026-05-04T00:00:00"/>
    <s v="Launched"/>
    <s v="FY 26-27"/>
    <s v="NON AOP"/>
    <s v="MARCH 26 PLANNED"/>
    <s v="MAY 26"/>
    <s v=" "/>
    <m/>
    <m/>
    <m/>
    <m/>
    <m/>
    <m/>
    <m/>
    <m/>
    <x v="0"/>
    <x v="0"/>
    <m/>
    <m/>
    <m/>
    <m/>
    <m/>
    <m/>
    <m/>
  </r>
  <r>
    <s v="TRTRSD15774"/>
    <n v="673"/>
    <m/>
    <n v="8381"/>
    <s v="NDV8"/>
    <s v="TRNDSNDV801"/>
    <x v="3"/>
    <x v="3"/>
    <x v="5"/>
    <s v="Amit C"/>
    <s v="Jitendra Talreja"/>
    <s v="Nitesh Warhade"/>
    <x v="2"/>
    <s v="East"/>
    <x v="4"/>
    <s v="West Bengal"/>
    <m/>
    <m/>
    <s v="Gangtok Golden Plaza"/>
    <s v="Gangtok"/>
    <n v="7340"/>
    <d v="2026-02-27T00:00:00"/>
    <d v="2026-02-27T00:00:00"/>
    <m/>
    <n v="15"/>
    <d v="2026-03-14T00:00:00"/>
    <d v="2026-04-18T00:00:00"/>
    <d v="2026-04-15T00:00:00"/>
    <x v="0"/>
    <n v="1"/>
    <s v="Cycle-3 EPC"/>
    <d v="2026-04-21T00:00:00"/>
    <d v="2026-04-21T00:00:00"/>
    <s v="Launched"/>
    <s v="FY 26-27"/>
    <s v="NON AOP"/>
    <s v="MARCH 26 PLANNED"/>
    <s v="APRIL 26"/>
    <s v=" "/>
    <m/>
    <m/>
    <m/>
    <m/>
    <m/>
    <m/>
    <m/>
    <m/>
    <x v="0"/>
    <x v="0"/>
    <m/>
    <m/>
    <m/>
    <m/>
    <m/>
    <m/>
    <m/>
  </r>
  <r>
    <s v="TRTRSD15776"/>
    <n v="674"/>
    <m/>
    <s v="T588"/>
    <s v="NUW3"/>
    <s v="TRNDNNUW304"/>
    <x v="3"/>
    <x v="3"/>
    <x v="5"/>
    <s v="Amit C"/>
    <s v="Jitendra Talreja"/>
    <s v="Nitesh Warhade"/>
    <x v="2"/>
    <s v="East"/>
    <x v="4"/>
    <s v="Telangana"/>
    <m/>
    <m/>
    <s v="Mehbubnagar Telanga"/>
    <s v="Mahbubnagar"/>
    <n v="10171"/>
    <d v="2026-02-26T00:00:00"/>
    <d v="2026-02-26T00:00:00"/>
    <m/>
    <n v="15"/>
    <d v="2026-03-13T00:00:00"/>
    <d v="2026-04-18T00:00:00"/>
    <d v="2026-04-17T00:00:00"/>
    <x v="0"/>
    <n v="1"/>
    <s v="Cycle-3 EPC"/>
    <d v="2026-04-15T00:00:00"/>
    <d v="2026-04-15T00:00:00"/>
    <s v="Launched"/>
    <s v="FY 26-27"/>
    <s v="NON AOP"/>
    <s v="MARCH 26 PLANNED"/>
    <s v="APRIL 26"/>
    <s v=" "/>
    <m/>
    <m/>
    <m/>
    <m/>
    <m/>
    <m/>
    <m/>
    <m/>
    <x v="0"/>
    <x v="0"/>
    <m/>
    <m/>
    <m/>
    <m/>
    <m/>
    <m/>
    <m/>
  </r>
  <r>
    <s v="TRTRSD15777"/>
    <n v="675"/>
    <m/>
    <s v="TZ58"/>
    <s v="NAD8"/>
    <s v="TRNDANAD802"/>
    <x v="3"/>
    <x v="3"/>
    <x v="5"/>
    <s v="Amit C"/>
    <s v="Jitendra Talreja"/>
    <s v="Nitesh Warhade"/>
    <x v="2"/>
    <s v="East"/>
    <x v="4"/>
    <s v="Andhra Pradesh"/>
    <m/>
    <m/>
    <s v="Vizag Gopalpatnam"/>
    <s v="Vizag"/>
    <n v="9085"/>
    <d v="2026-02-23T00:00:00"/>
    <d v="2026-02-23T00:00:00"/>
    <m/>
    <n v="15"/>
    <d v="2026-03-10T00:00:00"/>
    <d v="2026-04-18T00:00:00"/>
    <d v="2026-04-16T00:00:00"/>
    <x v="0"/>
    <n v="1"/>
    <s v="Cycle-2 EPC"/>
    <d v="2026-04-15T00:00:00"/>
    <d v="2026-04-15T00:00:00"/>
    <s v="Launched"/>
    <s v="FY 26-27"/>
    <s v="NON AOP"/>
    <s v="MARCH 26 PLANNED"/>
    <s v="APRIL 26"/>
    <s v="AUGUST 25"/>
    <m/>
    <m/>
    <m/>
    <m/>
    <m/>
    <m/>
    <m/>
    <m/>
    <x v="0"/>
    <x v="0"/>
    <m/>
    <m/>
    <m/>
    <m/>
    <m/>
    <m/>
    <m/>
  </r>
  <r>
    <s v="TRTRAS15779"/>
    <n v="676"/>
    <m/>
    <s v="T928"/>
    <s v="NGR1"/>
    <s v="TRNDVNGR101"/>
    <x v="3"/>
    <x v="3"/>
    <x v="5"/>
    <s v="Amit C"/>
    <s v="Jitendra Talreja"/>
    <s v="Nitesh Warhade"/>
    <x v="2"/>
    <s v="South"/>
    <x v="5"/>
    <s v="Kerala"/>
    <m/>
    <m/>
    <s v="Edappally United Mal"/>
    <s v="Edappal"/>
    <n v="9352"/>
    <d v="2026-02-24T00:00:00"/>
    <d v="2026-02-24T00:00:00"/>
    <m/>
    <n v="15"/>
    <d v="2026-03-11T00:00:00"/>
    <d v="2026-05-10T00:00:00"/>
    <d v="2026-05-13T00:00:00"/>
    <x v="0"/>
    <n v="1"/>
    <s v="Cycle-3 EPC"/>
    <d v="2026-05-19T00:00:00"/>
    <d v="2026-05-19T00:00:00"/>
    <s v="Launched"/>
    <s v="FY 26-27"/>
    <s v="NON AOP"/>
    <s v="MARCH 26 PLANNED"/>
    <s v="MAY 26"/>
    <s v="JULY 25"/>
    <m/>
    <m/>
    <m/>
    <m/>
    <m/>
    <m/>
    <m/>
    <m/>
    <x v="0"/>
    <x v="0"/>
    <m/>
    <m/>
    <m/>
    <m/>
    <m/>
    <m/>
    <m/>
  </r>
  <r>
    <s v="TRTRSD15780"/>
    <n v="677"/>
    <m/>
    <n v="1994"/>
    <s v="NG09"/>
    <s v="TRNDANG0901"/>
    <x v="3"/>
    <x v="3"/>
    <x v="5"/>
    <s v="Amit C"/>
    <s v="Jitendra Talreja"/>
    <s v="Nitesh Warhade"/>
    <x v="2"/>
    <s v="East"/>
    <x v="4"/>
    <s v="Andhra Pradesh"/>
    <m/>
    <m/>
    <s v="Cuddapah Koti Circle"/>
    <s v="Kadapa"/>
    <n v="11004"/>
    <d v="2026-02-23T00:00:00"/>
    <d v="2026-02-23T00:00:00"/>
    <m/>
    <n v="15"/>
    <d v="2026-03-10T00:00:00"/>
    <d v="2026-05-31T00:00:00"/>
    <d v="2026-05-26T00:00:00"/>
    <x v="0"/>
    <n v="1"/>
    <s v="Cycle-2 EPC"/>
    <d v="2026-05-30T00:00:00"/>
    <m/>
    <s v="YTL"/>
    <s v="FY 26-27"/>
    <s v="NON AOP"/>
    <s v="MARCH 26 PLANNED"/>
    <s v="MAY 26"/>
    <s v=" "/>
    <m/>
    <m/>
    <m/>
    <m/>
    <m/>
    <m/>
    <m/>
    <m/>
    <x v="0"/>
    <x v="0"/>
    <m/>
    <m/>
    <m/>
    <m/>
    <m/>
    <m/>
    <m/>
  </r>
  <r>
    <s v="TRTRSD15781"/>
    <n v="678"/>
    <m/>
    <s v="TE45"/>
    <s v="NGZ7"/>
    <s v="TRNDBNGZ700"/>
    <x v="3"/>
    <x v="3"/>
    <x v="5"/>
    <s v="Amit C"/>
    <s v="Jitendra Talreja"/>
    <s v="Nitesh Warhade"/>
    <x v="2"/>
    <s v="East"/>
    <x v="4"/>
    <s v="Bihar"/>
    <m/>
    <m/>
    <s v="Madhubani Main Mkt"/>
    <s v="Madhubani"/>
    <n v="10073"/>
    <d v="2026-02-28T00:00:00"/>
    <d v="2026-02-28T00:00:00"/>
    <m/>
    <n v="15"/>
    <d v="2026-03-15T00:00:00"/>
    <d v="2026-04-18T00:00:00"/>
    <d v="2026-04-21T00:00:00"/>
    <x v="0"/>
    <n v="1"/>
    <s v="Cycle-3 EPC"/>
    <d v="2026-04-21T00:00:00"/>
    <d v="2026-04-21T00:00:00"/>
    <s v="Launched"/>
    <s v="FY 26-27"/>
    <s v="NON AOP"/>
    <s v="MARCH 26 PLANNED"/>
    <s v="APRIL 26"/>
    <s v=" "/>
    <m/>
    <m/>
    <m/>
    <m/>
    <m/>
    <m/>
    <m/>
    <m/>
    <x v="0"/>
    <x v="0"/>
    <m/>
    <m/>
    <m/>
    <m/>
    <m/>
    <m/>
    <m/>
  </r>
  <r>
    <s v="TRTRSD15782"/>
    <n v="679"/>
    <m/>
    <s v="TG54"/>
    <s v="NVT6"/>
    <s v="TRNDWNVT600"/>
    <x v="3"/>
    <x v="3"/>
    <x v="5"/>
    <s v="Amit C"/>
    <s v="Jitendra Talreja"/>
    <s v="Nitesh Warhade"/>
    <x v="2"/>
    <s v="East"/>
    <x v="4"/>
    <s v="West Bengal"/>
    <m/>
    <m/>
    <s v="QED Mall Kharagpur"/>
    <s v="Kharagpur"/>
    <n v="8135"/>
    <d v="2026-03-01T00:00:00"/>
    <d v="2026-03-01T00:00:00"/>
    <m/>
    <n v="15"/>
    <d v="2026-03-16T00:00:00"/>
    <d v="2026-04-18T00:00:00"/>
    <d v="2026-04-15T00:00:00"/>
    <x v="0"/>
    <n v="1"/>
    <s v="Cycle-3 EPC"/>
    <d v="2026-04-17T00:00:00"/>
    <d v="2026-04-17T00:00:00"/>
    <s v="Launched"/>
    <s v="FY 26-27"/>
    <s v="NON AOP"/>
    <s v="MARCH 26 PLANNED"/>
    <s v="APRIL 26"/>
    <s v="JUNE 25"/>
    <m/>
    <m/>
    <m/>
    <m/>
    <m/>
    <m/>
    <m/>
    <m/>
    <x v="0"/>
    <x v="0"/>
    <m/>
    <m/>
    <m/>
    <m/>
    <m/>
    <m/>
    <m/>
  </r>
  <r>
    <s v="TRTRAS15783"/>
    <n v="680"/>
    <m/>
    <n v="5700"/>
    <s v="NO87"/>
    <s v="TRNDVNO8701"/>
    <x v="3"/>
    <x v="3"/>
    <x v="5"/>
    <s v="Amit C"/>
    <s v="Jitendra Talreja"/>
    <s v="Nitesh Warhade"/>
    <x v="2"/>
    <s v="South"/>
    <x v="5"/>
    <s v="Kerala"/>
    <m/>
    <m/>
    <s v="Kochi Centre Square"/>
    <s v="Kochi"/>
    <n v="7370"/>
    <d v="2026-02-26T00:00:00"/>
    <d v="2026-02-26T00:00:00"/>
    <m/>
    <n v="15"/>
    <d v="2026-03-13T00:00:00"/>
    <d v="2026-04-18T00:00:00"/>
    <m/>
    <x v="7"/>
    <m/>
    <s v="Cycle-2 EPC"/>
    <m/>
    <m/>
    <m/>
    <s v="FY 26-27"/>
    <s v="NON AOP"/>
    <s v=" "/>
    <s v=" "/>
    <s v="JULY 25"/>
    <m/>
    <m/>
    <m/>
    <m/>
    <m/>
    <m/>
    <m/>
    <m/>
    <x v="0"/>
    <x v="0"/>
    <m/>
    <m/>
    <m/>
    <m/>
    <m/>
    <m/>
    <m/>
  </r>
  <r>
    <s v="TRTRSD15785"/>
    <n v="681"/>
    <m/>
    <s v="TSK2"/>
    <s v="Q2NP"/>
    <s v="TFITWQ2NP04"/>
    <x v="3"/>
    <x v="3"/>
    <x v="5"/>
    <s v="Amit C"/>
    <s v="Jitendra Talreja"/>
    <s v="Nitesh Warhade"/>
    <x v="2"/>
    <s v="East"/>
    <x v="4"/>
    <s v="West Bengal"/>
    <m/>
    <m/>
    <s v="Chandan Nagar Barabazaar Main Road"/>
    <s v="Chandan Nagar"/>
    <n v="11334"/>
    <d v="2026-02-28T00:00:00"/>
    <d v="2026-02-28T00:00:00"/>
    <m/>
    <n v="15"/>
    <d v="2026-03-15T00:00:00"/>
    <d v="2026-04-10T00:00:00"/>
    <d v="2026-04-14T00:00:00"/>
    <x v="0"/>
    <n v="1"/>
    <s v="Cycle-3 EPC"/>
    <d v="2026-04-13T00:00:00"/>
    <d v="2026-04-13T00:00:00"/>
    <s v="Launched"/>
    <s v="FY 26-27"/>
    <s v="NON AOP"/>
    <s v="MARCH 26 PLANNED"/>
    <s v="APRIL 26"/>
    <s v="JULY 25"/>
    <m/>
    <m/>
    <m/>
    <m/>
    <m/>
    <m/>
    <m/>
    <m/>
    <x v="0"/>
    <x v="0"/>
    <m/>
    <m/>
    <m/>
    <m/>
    <m/>
    <m/>
    <m/>
  </r>
  <r>
    <s v="TRTRSD15786"/>
    <n v="682"/>
    <m/>
    <n v="8016"/>
    <s v="NZK2"/>
    <s v="TRNDNNZK202"/>
    <x v="3"/>
    <x v="3"/>
    <x v="5"/>
    <s v="Amit C"/>
    <s v="Jitendra Talreja"/>
    <s v="Nitesh Warhade"/>
    <x v="2"/>
    <s v="East"/>
    <x v="4"/>
    <s v="Telangana"/>
    <m/>
    <m/>
    <s v="Warangal Hanmakonda"/>
    <s v="Warangal"/>
    <n v="10146"/>
    <d v="2026-03-03T00:00:00"/>
    <d v="2026-03-03T00:00:00"/>
    <m/>
    <n v="15"/>
    <d v="2026-03-18T00:00:00"/>
    <d v="2026-04-18T00:00:00"/>
    <d v="2026-04-17T00:00:00"/>
    <x v="0"/>
    <n v="1"/>
    <s v="Cycle-3 EPC"/>
    <d v="2026-04-18T00:00:00"/>
    <d v="2026-04-18T00:00:00"/>
    <s v="Launched"/>
    <s v="FY 26-27"/>
    <s v="NON AOP"/>
    <s v="MARCH 26 PLANNED"/>
    <s v="APRIL 26"/>
    <s v="MAY 25"/>
    <m/>
    <m/>
    <m/>
    <m/>
    <m/>
    <m/>
    <m/>
    <m/>
    <x v="0"/>
    <x v="0"/>
    <m/>
    <m/>
    <m/>
    <m/>
    <m/>
    <m/>
    <m/>
  </r>
  <r>
    <s v="TRTRSD15787"/>
    <n v="683"/>
    <m/>
    <n v="1882"/>
    <s v="NF47"/>
    <s v="TRNDFNF4703"/>
    <x v="3"/>
    <x v="3"/>
    <x v="5"/>
    <s v="Amit C"/>
    <s v="Jitendra Talreja"/>
    <s v="Nitesh Warhade"/>
    <x v="2"/>
    <s v="East"/>
    <x v="4"/>
    <s v="Assam &amp; NE"/>
    <m/>
    <m/>
    <s v="Jorhat City Centre"/>
    <s v="Jorhat"/>
    <n v="10703.2"/>
    <d v="2026-03-02T00:00:00"/>
    <d v="2026-03-02T00:00:00"/>
    <m/>
    <n v="15"/>
    <d v="2026-03-17T00:00:00"/>
    <d v="2026-04-10T00:00:00"/>
    <d v="2026-04-11T00:00:00"/>
    <x v="0"/>
    <n v="1"/>
    <s v="Cycle-3 EPC"/>
    <d v="2026-04-11T00:00:00"/>
    <d v="2026-04-11T00:00:00"/>
    <s v="Launched"/>
    <s v="FY 26-27"/>
    <s v="NON AOP"/>
    <s v="MARCH 26 PLANNED"/>
    <s v="APRIL 26"/>
    <s v=" "/>
    <m/>
    <m/>
    <m/>
    <m/>
    <m/>
    <m/>
    <m/>
    <m/>
    <x v="0"/>
    <x v="0"/>
    <m/>
    <m/>
    <m/>
    <m/>
    <m/>
    <m/>
    <m/>
  </r>
  <r>
    <s v="TRTRSD15788"/>
    <n v="684"/>
    <m/>
    <s v="TWQA"/>
    <s v="Q6H1"/>
    <s v="TFITAQ6H103"/>
    <x v="3"/>
    <x v="3"/>
    <x v="5"/>
    <s v="Amit C"/>
    <s v="Jitendra Talreja"/>
    <s v="Nitesh Warhade"/>
    <x v="2"/>
    <s v="East"/>
    <x v="4"/>
    <s v="Andhra Pradesh"/>
    <m/>
    <m/>
    <s v="Srikakulam Ramlaxshman Junction"/>
    <s v="Srikakulam"/>
    <n v="13048"/>
    <d v="2026-02-23T00:00:00"/>
    <d v="2026-02-23T00:00:00"/>
    <m/>
    <n v="15"/>
    <d v="2026-03-10T00:00:00"/>
    <d v="2026-04-30T00:00:00"/>
    <d v="2026-04-28T00:00:00"/>
    <x v="0"/>
    <n v="1"/>
    <s v="Cycle-3 EPC"/>
    <s v="PENDING"/>
    <m/>
    <s v="YTL"/>
    <s v="FY 26-27"/>
    <s v="NON AOP"/>
    <s v="MARCH 26 PLANNED"/>
    <s v="APRIL 26"/>
    <s v=" "/>
    <m/>
    <m/>
    <m/>
    <m/>
    <m/>
    <m/>
    <m/>
    <m/>
    <x v="0"/>
    <x v="0"/>
    <m/>
    <m/>
    <m/>
    <m/>
    <m/>
    <m/>
    <m/>
  </r>
  <r>
    <s v="TRTRSD15790"/>
    <n v="685"/>
    <m/>
    <s v="TR92"/>
    <s v="NXN5"/>
    <s v="TRNDSNXN502"/>
    <x v="3"/>
    <x v="3"/>
    <x v="5"/>
    <s v="Amit C"/>
    <s v="Jitendra Talreja"/>
    <s v="Nitesh Warhade"/>
    <x v="2"/>
    <s v="East"/>
    <x v="4"/>
    <s v="West Bengal"/>
    <m/>
    <m/>
    <s v="Gangtok Vajra World"/>
    <s v="Gangtok"/>
    <n v="10703"/>
    <d v="2026-02-28T00:00:00"/>
    <d v="2026-02-28T00:00:00"/>
    <m/>
    <n v="15"/>
    <d v="2026-03-15T00:00:00"/>
    <d v="2026-04-10T00:00:00"/>
    <d v="2026-04-13T00:00:00"/>
    <x v="0"/>
    <n v="1"/>
    <s v="Cycle-4 EPC"/>
    <d v="2026-04-13T00:00:00"/>
    <d v="2026-04-13T00:00:00"/>
    <s v="Launched"/>
    <s v="FY 26-27"/>
    <s v="NON AOP"/>
    <s v="MARCH 26 PLANNED"/>
    <s v="APRIL 26"/>
    <s v="DECEMBER 25"/>
    <m/>
    <m/>
    <m/>
    <m/>
    <m/>
    <m/>
    <m/>
    <m/>
    <x v="0"/>
    <x v="0"/>
    <m/>
    <m/>
    <m/>
    <m/>
    <m/>
    <m/>
    <m/>
  </r>
  <r>
    <s v="TRTRSD15791"/>
    <n v="686"/>
    <m/>
    <n v="8398"/>
    <s v="NDX2"/>
    <s v="TRNDFNDX201"/>
    <x v="3"/>
    <x v="3"/>
    <x v="5"/>
    <s v="Amit C"/>
    <s v="Jitendra Talreja"/>
    <s v="Nitesh Warhade"/>
    <x v="2"/>
    <s v="East"/>
    <x v="4"/>
    <s v="Assam &amp; NE"/>
    <m/>
    <m/>
    <s v="Dibrugrh RNC Path"/>
    <s v="Dibrugarh"/>
    <n v="7862"/>
    <d v="2026-02-26T00:00:00"/>
    <d v="2026-02-26T00:00:00"/>
    <m/>
    <n v="15"/>
    <d v="2026-03-13T00:00:00"/>
    <d v="2026-04-24T00:00:00"/>
    <d v="2026-04-22T00:00:00"/>
    <x v="0"/>
    <n v="1"/>
    <s v="Cycle-3 EPC"/>
    <d v="2026-04-22T00:00:00"/>
    <d v="2026-04-22T00:00:00"/>
    <s v="Launched"/>
    <s v="FY 26-27"/>
    <s v="NON AOP"/>
    <s v="MARCH 26 PLANNED"/>
    <s v="APRIL 26"/>
    <s v=" "/>
    <m/>
    <m/>
    <m/>
    <m/>
    <m/>
    <m/>
    <m/>
    <m/>
    <x v="0"/>
    <x v="0"/>
    <m/>
    <m/>
    <m/>
    <m/>
    <m/>
    <m/>
    <m/>
  </r>
  <r>
    <s v="TRTRSD15792"/>
    <n v="687"/>
    <m/>
    <s v="TPO3"/>
    <s v="Q0OL"/>
    <s v="TFITAQ0OL03"/>
    <x v="3"/>
    <x v="3"/>
    <x v="5"/>
    <s v="Amit C"/>
    <s v="Jitendra Talreja"/>
    <s v="Nitesh Warhade"/>
    <x v="2"/>
    <s v="East"/>
    <x v="4"/>
    <s v="Andhra Pradesh"/>
    <m/>
    <m/>
    <s v="Tirupati V V Mahal Rd"/>
    <s v="Tirupati"/>
    <n v="12896"/>
    <d v="2026-02-26T00:00:00"/>
    <d v="2026-02-26T00:00:00"/>
    <m/>
    <n v="15"/>
    <d v="2026-03-13T00:00:00"/>
    <d v="2026-05-31T00:00:00"/>
    <m/>
    <x v="4"/>
    <m/>
    <s v="Cycle-3 EPC"/>
    <m/>
    <m/>
    <m/>
    <s v="FY 26-27"/>
    <s v="NON AOP"/>
    <s v="MARCH 26 PLANNED"/>
    <s v=" "/>
    <s v=" "/>
    <m/>
    <m/>
    <m/>
    <m/>
    <m/>
    <m/>
    <m/>
    <m/>
    <x v="0"/>
    <x v="0"/>
    <m/>
    <m/>
    <m/>
    <m/>
    <m/>
    <m/>
    <m/>
  </r>
  <r>
    <s v="TRTRSD15793"/>
    <n v="688"/>
    <m/>
    <n v="8311"/>
    <s v="NDQ1"/>
    <s v="TRNDFNDQ100"/>
    <x v="3"/>
    <x v="3"/>
    <x v="5"/>
    <s v="Amit C"/>
    <s v="Jitendra Talreja"/>
    <s v="Nitesh Warhade"/>
    <x v="2"/>
    <s v="East"/>
    <x v="4"/>
    <s v="Assam &amp; NE"/>
    <m/>
    <m/>
    <s v="Tinsukia GNB Road"/>
    <s v="Tinsukia"/>
    <n v="8209"/>
    <d v="2026-02-26T00:00:00"/>
    <d v="2026-02-26T00:00:00"/>
    <m/>
    <n v="15"/>
    <d v="2026-03-13T00:00:00"/>
    <d v="2026-04-18T00:00:00"/>
    <d v="2026-04-17T00:00:00"/>
    <x v="0"/>
    <n v="1"/>
    <s v="Cycle-3 EPC"/>
    <d v="2026-04-17T00:00:00"/>
    <d v="2026-04-17T00:00:00"/>
    <s v="Launched"/>
    <s v="FY 26-27"/>
    <s v="NON AOP"/>
    <s v="MARCH 26 PLANNED"/>
    <s v="APRIL 26"/>
    <s v=" "/>
    <m/>
    <m/>
    <m/>
    <m/>
    <m/>
    <m/>
    <m/>
    <m/>
    <x v="0"/>
    <x v="0"/>
    <m/>
    <m/>
    <m/>
    <m/>
    <m/>
    <m/>
    <m/>
  </r>
  <r>
    <s v="TRTRSD15794"/>
    <n v="689"/>
    <m/>
    <s v="TIY3"/>
    <s v="QXH8"/>
    <s v="TFITAQXH803"/>
    <x v="3"/>
    <x v="3"/>
    <x v="5"/>
    <s v="Amit C"/>
    <s v="Jitendra Talreja"/>
    <s v="Nitesh Warhade"/>
    <x v="2"/>
    <s v="East"/>
    <x v="4"/>
    <s v="Andhra Pradesh"/>
    <m/>
    <m/>
    <s v="Nellore Gandhi Nagar"/>
    <s v="Nellore"/>
    <n v="12464"/>
    <d v="2026-02-26T00:00:00"/>
    <d v="2026-02-26T00:00:00"/>
    <m/>
    <n v="15"/>
    <d v="2026-03-13T00:00:00"/>
    <d v="2026-05-10T00:00:00"/>
    <d v="2026-05-26T00:00:00"/>
    <x v="0"/>
    <n v="1"/>
    <s v="Cycle-3 EPC"/>
    <d v="2026-05-28T00:00:00"/>
    <m/>
    <s v="YTL"/>
    <s v="FY 26-27"/>
    <s v="NON AOP"/>
    <s v="MARCH 26 PLANNED"/>
    <s v="MAY 26"/>
    <s v=" "/>
    <m/>
    <m/>
    <m/>
    <m/>
    <m/>
    <m/>
    <m/>
    <m/>
    <x v="0"/>
    <x v="0"/>
    <m/>
    <m/>
    <m/>
    <m/>
    <m/>
    <m/>
    <m/>
  </r>
  <r>
    <s v="TRTRSD15796"/>
    <n v="690"/>
    <m/>
    <s v="TWPH"/>
    <s v="Q6E9"/>
    <s v="TFITFQ6E902"/>
    <x v="3"/>
    <x v="3"/>
    <x v="5"/>
    <s v="Amit C"/>
    <s v="Jitendra Talreja"/>
    <s v="Nitesh Warhade"/>
    <x v="2"/>
    <s v="East"/>
    <x v="4"/>
    <s v="Assam &amp; NE"/>
    <m/>
    <m/>
    <s v="Tinsukia Green Heights Mall"/>
    <s v="Tinsukia"/>
    <n v="11246"/>
    <d v="2026-02-26T00:00:00"/>
    <d v="2026-02-26T00:00:00"/>
    <m/>
    <n v="15"/>
    <d v="2026-03-13T00:00:00"/>
    <d v="2026-04-05T00:00:00"/>
    <d v="2026-04-06T00:00:00"/>
    <x v="0"/>
    <n v="1"/>
    <s v="Cycle-3 EPC"/>
    <d v="2026-04-13T00:00:00"/>
    <d v="2026-04-13T00:00:00"/>
    <s v="Launched"/>
    <s v="FY 26-27"/>
    <s v="NON AOP"/>
    <s v="MARCH 26 PLANNED"/>
    <s v="APRIL 26"/>
    <s v="AUGUST 25"/>
    <m/>
    <m/>
    <m/>
    <m/>
    <m/>
    <m/>
    <m/>
    <m/>
    <x v="0"/>
    <x v="0"/>
    <m/>
    <m/>
    <m/>
    <m/>
    <m/>
    <m/>
    <m/>
  </r>
  <r>
    <s v="TRTRSD15799"/>
    <n v="691"/>
    <m/>
    <s v="TO42"/>
    <s v="ND05"/>
    <s v="TRNDAND0502"/>
    <x v="3"/>
    <x v="3"/>
    <x v="5"/>
    <s v="Amit C"/>
    <s v="Jitendra Talreja"/>
    <s v="Nitesh Warhade"/>
    <x v="2"/>
    <s v="East"/>
    <x v="4"/>
    <s v="Andhra Pradesh"/>
    <m/>
    <m/>
    <s v="Gajuwaka SriRamNagar"/>
    <s v="Visakhapatnam"/>
    <n v="5545"/>
    <d v="2026-02-26T00:00:00"/>
    <d v="2026-02-26T00:00:00"/>
    <m/>
    <n v="15"/>
    <d v="2026-03-13T00:00:00"/>
    <d v="2026-04-18T00:00:00"/>
    <d v="2026-04-18T00:00:00"/>
    <x v="0"/>
    <n v="1"/>
    <s v="Cycle-3 EPC"/>
    <d v="2026-04-21T00:00:00"/>
    <d v="2026-04-21T00:00:00"/>
    <s v="Launched"/>
    <s v="FY 26-27"/>
    <s v="NON AOP"/>
    <s v="MARCH 26 PLANNED"/>
    <s v="APRIL 26"/>
    <s v=" "/>
    <m/>
    <m/>
    <m/>
    <m/>
    <m/>
    <m/>
    <m/>
    <m/>
    <x v="0"/>
    <x v="0"/>
    <m/>
    <m/>
    <m/>
    <m/>
    <m/>
    <m/>
    <m/>
  </r>
  <r>
    <s v="TRTRAK15800"/>
    <n v="692"/>
    <m/>
    <s v="T847"/>
    <s v="NGP2"/>
    <s v="TRNDTNGP201"/>
    <x v="3"/>
    <x v="3"/>
    <x v="5"/>
    <s v="Amit C"/>
    <s v="Jitendra Talreja"/>
    <s v="Nitesh Warhade"/>
    <x v="2"/>
    <s v="South"/>
    <x v="1"/>
    <s v="Tamil Nadu"/>
    <m/>
    <s v="Velayutham"/>
    <s v="Coimbator Thudiyalur"/>
    <s v="Coimbatore"/>
    <n v="9479"/>
    <d v="2026-03-04T00:00:00"/>
    <d v="2026-03-04T00:00:00"/>
    <m/>
    <n v="15"/>
    <d v="2026-03-19T00:00:00"/>
    <d v="2026-05-31T00:00:00"/>
    <m/>
    <x v="4"/>
    <m/>
    <s v="Cycle-2 EPC"/>
    <m/>
    <m/>
    <m/>
    <s v="FY 26-27"/>
    <s v="NON AOP"/>
    <s v="MARCH 26 PLANNED"/>
    <s v=" "/>
    <s v=" "/>
    <m/>
    <m/>
    <m/>
    <m/>
    <m/>
    <m/>
    <m/>
    <m/>
    <x v="0"/>
    <x v="0"/>
    <m/>
    <m/>
    <m/>
    <m/>
    <m/>
    <m/>
    <m/>
  </r>
  <r>
    <s v="TRTRSD15801"/>
    <n v="693"/>
    <m/>
    <n v="1879"/>
    <s v="NF44"/>
    <s v="TRNDONF4401"/>
    <x v="3"/>
    <x v="3"/>
    <x v="5"/>
    <s v="Amit C"/>
    <s v="Jitendra Talreja"/>
    <s v="Nitesh Warhade"/>
    <x v="2"/>
    <s v="East"/>
    <x v="4"/>
    <s v="Orissa"/>
    <m/>
    <m/>
    <s v="Brahmapur Church Rd"/>
    <s v="Brahmapur"/>
    <n v="8154"/>
    <d v="2026-02-26T00:00:00"/>
    <d v="2026-02-26T00:00:00"/>
    <m/>
    <n v="15"/>
    <d v="2026-03-13T00:00:00"/>
    <d v="2026-05-10T00:00:00"/>
    <d v="2026-05-09T00:00:00"/>
    <x v="0"/>
    <n v="1"/>
    <s v="Cycle-3 EPC"/>
    <d v="2026-05-09T00:00:00"/>
    <d v="2026-05-09T00:00:00"/>
    <s v="Launched"/>
    <s v="FY 26-27"/>
    <s v="NON AOP"/>
    <s v="MARCH 26 PLANNED"/>
    <s v="MAY 26"/>
    <s v=" "/>
    <m/>
    <m/>
    <m/>
    <m/>
    <m/>
    <m/>
    <m/>
    <m/>
    <x v="0"/>
    <x v="0"/>
    <m/>
    <m/>
    <m/>
    <m/>
    <m/>
    <m/>
    <m/>
  </r>
  <r>
    <s v="TRTRSD15802"/>
    <n v="694"/>
    <m/>
    <s v="TXRN"/>
    <s v="Q8H9"/>
    <s v="TFITWQ8H902"/>
    <x v="3"/>
    <x v="3"/>
    <x v="5"/>
    <s v="Amit C"/>
    <s v="Jitendra Talreja"/>
    <s v="Nitesh Warhade"/>
    <x v="2"/>
    <s v="East"/>
    <x v="4"/>
    <s v="West Bengal"/>
    <m/>
    <m/>
    <s v="Asansol Horizon G T Road"/>
    <s v="Asansol"/>
    <n v="12462"/>
    <d v="2026-02-28T00:00:00"/>
    <d v="2026-02-28T00:00:00"/>
    <m/>
    <n v="15"/>
    <d v="2026-03-15T00:00:00"/>
    <d v="2026-04-18T00:00:00"/>
    <d v="2026-04-16T00:00:00"/>
    <x v="0"/>
    <n v="1"/>
    <s v="Cycle-3 EPC"/>
    <d v="2026-04-15T00:00:00"/>
    <d v="2026-04-15T00:00:00"/>
    <s v="Launched"/>
    <s v="FY 26-27"/>
    <s v="NON AOP"/>
    <s v="MARCH 26 PLANNED"/>
    <s v="APRIL 26"/>
    <s v=" "/>
    <m/>
    <m/>
    <m/>
    <m/>
    <m/>
    <m/>
    <m/>
    <m/>
    <x v="0"/>
    <x v="0"/>
    <m/>
    <m/>
    <m/>
    <m/>
    <m/>
    <m/>
    <m/>
  </r>
  <r>
    <s v="TRTRSD15803"/>
    <n v="695"/>
    <m/>
    <s v="TO85"/>
    <s v="ND27"/>
    <s v="TRNDWND2704"/>
    <x v="3"/>
    <x v="3"/>
    <x v="5"/>
    <s v="Amit C"/>
    <s v="Jitendra Talreja"/>
    <s v="Nitesh Warhade"/>
    <x v="2"/>
    <s v="East"/>
    <x v="4"/>
    <s v="West Bengal"/>
    <m/>
    <m/>
    <s v="Arambagh Gourhati"/>
    <s v="Arambagh"/>
    <n v="9934"/>
    <d v="2026-02-28T00:00:00"/>
    <d v="2026-02-28T00:00:00"/>
    <m/>
    <n v="15"/>
    <d v="2026-03-15T00:00:00"/>
    <d v="2026-04-18T00:00:00"/>
    <d v="2026-04-15T00:00:00"/>
    <x v="0"/>
    <n v="1"/>
    <s v="Cycle-3 EPC"/>
    <d v="2026-04-21T00:00:00"/>
    <d v="2026-04-21T00:00:00"/>
    <s v="Launched"/>
    <s v="FY 26-27"/>
    <s v="NON AOP"/>
    <s v="MARCH 26 PLANNED"/>
    <s v="APRIL 26"/>
    <s v=" "/>
    <m/>
    <m/>
    <m/>
    <m/>
    <m/>
    <m/>
    <m/>
    <m/>
    <x v="0"/>
    <x v="0"/>
    <m/>
    <m/>
    <m/>
    <m/>
    <m/>
    <m/>
    <m/>
  </r>
  <r>
    <s v="TRTRSD15804"/>
    <n v="696"/>
    <m/>
    <n v="8299"/>
    <s v="NDP1"/>
    <s v="TRNDNNDP102"/>
    <x v="3"/>
    <x v="3"/>
    <x v="5"/>
    <s v="Amit C"/>
    <s v="Jitendra Talreja"/>
    <s v="Nitesh Warhade"/>
    <x v="2"/>
    <s v="East"/>
    <x v="4"/>
    <s v="Telangana"/>
    <m/>
    <m/>
    <s v="Warangal Jakotia Com"/>
    <s v="Warangal"/>
    <n v="7643"/>
    <d v="2026-03-20T00:00:00"/>
    <d v="2026-03-20T00:00:00"/>
    <n v="0"/>
    <n v="15"/>
    <d v="2026-04-04T00:00:00"/>
    <d v="2026-05-10T00:00:00"/>
    <d v="2026-05-25T00:00:00"/>
    <x v="0"/>
    <n v="1"/>
    <s v="Cycle-3 EPC"/>
    <d v="2026-05-30T00:00:00"/>
    <m/>
    <s v="YTL"/>
    <s v="FY 26-27"/>
    <s v="NON AOP"/>
    <s v="APRIL 26 PLANNED"/>
    <s v="MAY 26"/>
    <s v=" "/>
    <m/>
    <m/>
    <m/>
    <m/>
    <m/>
    <m/>
    <m/>
    <m/>
    <x v="0"/>
    <x v="0"/>
    <m/>
    <m/>
    <m/>
    <m/>
    <m/>
    <m/>
    <m/>
  </r>
  <r>
    <s v="TRTRAS15805"/>
    <n v="697"/>
    <m/>
    <s v="TQ79"/>
    <s v="NE32"/>
    <s v="TRNDVNE3202"/>
    <x v="3"/>
    <x v="3"/>
    <x v="5"/>
    <s v="Amit C"/>
    <s v="Jitendra Talreja"/>
    <s v="Nitesh Warhade"/>
    <x v="2"/>
    <s v="South"/>
    <x v="5"/>
    <s v="Kerala"/>
    <m/>
    <m/>
    <s v="Perumbavoor TMS Mall"/>
    <s v="Perumbavoor"/>
    <n v="7976"/>
    <d v="2026-02-28T00:00:00"/>
    <d v="2026-02-28T00:00:00"/>
    <m/>
    <n v="15"/>
    <d v="2026-03-15T00:00:00"/>
    <d v="2026-05-10T00:00:00"/>
    <d v="2026-05-16T00:00:00"/>
    <x v="0"/>
    <n v="1"/>
    <s v="Cycle-3 EPC"/>
    <d v="2026-05-24T00:00:00"/>
    <d v="2026-05-24T00:00:00"/>
    <s v="Launched"/>
    <s v="FY 26-27"/>
    <s v="NON AOP"/>
    <s v="MARCH 26 PLANNED"/>
    <s v="MAY 26"/>
    <s v="APRIL 25"/>
    <m/>
    <m/>
    <m/>
    <m/>
    <m/>
    <m/>
    <m/>
    <m/>
    <x v="0"/>
    <x v="0"/>
    <m/>
    <m/>
    <m/>
    <m/>
    <m/>
    <m/>
    <m/>
  </r>
  <r>
    <s v="TRTRSD15806"/>
    <n v="698"/>
    <m/>
    <s v="TX4I"/>
    <s v="QA1R"/>
    <s v="TFITFQA1R01"/>
    <x v="3"/>
    <x v="3"/>
    <x v="5"/>
    <s v="Amit C"/>
    <s v="Jitendra Talreja"/>
    <s v="Nitesh Warhade"/>
    <x v="2"/>
    <s v="East"/>
    <x v="4"/>
    <s v="Assam &amp; NE"/>
    <m/>
    <m/>
    <s v="Silchar Rangirkhadi Point"/>
    <s v="Silchar"/>
    <n v="11663"/>
    <d v="2026-02-26T00:00:00"/>
    <d v="2026-02-26T00:00:00"/>
    <m/>
    <n v="15"/>
    <d v="2026-03-13T00:00:00"/>
    <d v="2026-04-05T00:00:00"/>
    <d v="2026-04-03T00:00:00"/>
    <x v="0"/>
    <n v="1"/>
    <s v="Cycle-3 EPC"/>
    <d v="2026-04-03T00:00:00"/>
    <d v="2026-04-03T00:00:00"/>
    <s v="Launched"/>
    <s v="FY 26-27"/>
    <s v="NON AOP"/>
    <s v="MARCH 26 PLANNED"/>
    <s v="APRIL 26"/>
    <s v=" "/>
    <m/>
    <m/>
    <m/>
    <m/>
    <m/>
    <m/>
    <m/>
    <m/>
    <x v="0"/>
    <x v="0"/>
    <m/>
    <m/>
    <m/>
    <m/>
    <m/>
    <m/>
    <m/>
  </r>
  <r>
    <s v="TRTRAS15807"/>
    <n v="699"/>
    <m/>
    <s v="TZVD"/>
    <s v="QDLQ"/>
    <s v="TFITVQDLQ02"/>
    <x v="3"/>
    <x v="3"/>
    <x v="5"/>
    <s v="Amit C"/>
    <s v="Jitendra Talreja"/>
    <s v="Nitesh Warhade"/>
    <x v="2"/>
    <s v="South"/>
    <x v="5"/>
    <s v="Kerala"/>
    <m/>
    <m/>
    <s v="Kottakkal Chenakkal Tower Main Rd Malappuram"/>
    <s v="Kottakkal"/>
    <n v="12557"/>
    <d v="2026-02-26T00:00:00"/>
    <d v="2026-02-26T00:00:00"/>
    <m/>
    <n v="15"/>
    <d v="2026-03-13T00:00:00"/>
    <d v="2026-05-10T00:00:00"/>
    <d v="2026-05-16T00:00:00"/>
    <x v="0"/>
    <n v="1"/>
    <s v="Cycle-3 EPC"/>
    <s v="PENDING"/>
    <m/>
    <s v="YTL"/>
    <s v="FY 26-27"/>
    <s v="NON AOP"/>
    <s v="MARCH 26 PLANNED"/>
    <s v="MAY 26"/>
    <s v=" "/>
    <m/>
    <m/>
    <m/>
    <m/>
    <m/>
    <m/>
    <m/>
    <m/>
    <x v="0"/>
    <x v="0"/>
    <m/>
    <m/>
    <m/>
    <m/>
    <m/>
    <m/>
    <m/>
  </r>
  <r>
    <s v="TRTRSD15808"/>
    <n v="700"/>
    <m/>
    <s v="TSQ6"/>
    <s v="Q2PR"/>
    <s v="TFITAQ2PR03"/>
    <x v="3"/>
    <x v="3"/>
    <x v="5"/>
    <s v="Amit C"/>
    <s v="Jitendra Talreja"/>
    <s v="Nitesh Warhade"/>
    <x v="2"/>
    <s v="East"/>
    <x v="4"/>
    <s v="Andhra Pradesh"/>
    <m/>
    <m/>
    <s v="Ongole Kurnool Road"/>
    <s v="Ongole"/>
    <n v="11453"/>
    <d v="2026-02-26T00:00:00"/>
    <d v="2026-02-26T00:00:00"/>
    <m/>
    <n v="15"/>
    <d v="2026-03-13T00:00:00"/>
    <d v="2026-05-10T00:00:00"/>
    <d v="2026-05-09T00:00:00"/>
    <x v="0"/>
    <n v="1"/>
    <s v="Cycle-3 EPC"/>
    <d v="2026-05-08T00:00:00"/>
    <d v="2026-05-08T00:00:00"/>
    <s v="Launched"/>
    <s v="FY 26-27"/>
    <s v="NON AOP"/>
    <s v="MARCH 26 PLANNED"/>
    <s v="MAY 26"/>
    <s v=" "/>
    <m/>
    <m/>
    <m/>
    <m/>
    <m/>
    <m/>
    <m/>
    <m/>
    <x v="0"/>
    <x v="0"/>
    <m/>
    <m/>
    <m/>
    <m/>
    <m/>
    <m/>
    <m/>
  </r>
  <r>
    <s v="TRTRAS15811"/>
    <n v="701"/>
    <m/>
    <s v="FR2Y"/>
    <s v="QEUR"/>
    <s v="TRNFVQEUR01"/>
    <x v="3"/>
    <x v="3"/>
    <x v="5"/>
    <s v="Amit C"/>
    <s v="Jitendra Talreja"/>
    <s v="Nitesh Warhade"/>
    <x v="2"/>
    <s v="South"/>
    <x v="5"/>
    <s v="Kerala"/>
    <m/>
    <m/>
    <s v="Kochi TV FBB Cochin Palarivattom"/>
    <s v="Kochi"/>
    <n v="13550"/>
    <d v="2026-02-25T00:00:00"/>
    <d v="2026-02-25T00:00:00"/>
    <m/>
    <n v="15"/>
    <d v="2026-03-12T00:00:00"/>
    <d v="2026-05-31T00:00:00"/>
    <m/>
    <x v="4"/>
    <m/>
    <s v="Cycle-4 EPC"/>
    <m/>
    <m/>
    <m/>
    <s v="FY 26-27"/>
    <s v="NON AOP"/>
    <s v="MARCH 26 PLANNED"/>
    <s v=" "/>
    <s v=" "/>
    <m/>
    <m/>
    <m/>
    <m/>
    <m/>
    <m/>
    <m/>
    <m/>
    <x v="0"/>
    <x v="0"/>
    <m/>
    <m/>
    <m/>
    <m/>
    <m/>
    <m/>
    <m/>
  </r>
  <r>
    <s v="TRTRSD15812"/>
    <n v="702"/>
    <m/>
    <s v="T88N"/>
    <s v="QOTU"/>
    <s v="TFITNQOTU01"/>
    <x v="3"/>
    <x v="3"/>
    <x v="5"/>
    <s v="Amit C"/>
    <s v="Jitendra Talreja"/>
    <s v="Nitesh Warhade"/>
    <x v="2"/>
    <s v="East"/>
    <x v="4"/>
    <s v="Telangana"/>
    <m/>
    <m/>
    <s v="Kammaguda Turkyamjal Malla Reddy Property"/>
    <s v="Kammaguda"/>
    <n v="13352"/>
    <d v="2026-02-26T00:00:00"/>
    <d v="2026-02-26T00:00:00"/>
    <m/>
    <n v="15"/>
    <d v="2026-03-13T00:00:00"/>
    <d v="2026-04-18T00:00:00"/>
    <d v="2026-04-17T00:00:00"/>
    <x v="0"/>
    <n v="1"/>
    <s v="Cycle-2 EPC"/>
    <d v="2026-04-17T00:00:00"/>
    <d v="2026-04-17T00:00:00"/>
    <s v="Launched"/>
    <s v="FY 26-27"/>
    <s v="NON AOP"/>
    <s v="MARCH 26 PLANNED"/>
    <s v="APRIL 26"/>
    <s v="JUNE 25"/>
    <m/>
    <m/>
    <m/>
    <m/>
    <m/>
    <m/>
    <m/>
    <m/>
    <x v="0"/>
    <x v="0"/>
    <m/>
    <m/>
    <m/>
    <m/>
    <m/>
    <m/>
    <m/>
  </r>
  <r>
    <s v="TRTRSD15814"/>
    <n v="703"/>
    <m/>
    <s v="TZ25"/>
    <s v="NAB2"/>
    <s v="TRNDQNAB203"/>
    <x v="3"/>
    <x v="3"/>
    <x v="5"/>
    <s v="Amit C"/>
    <s v="Jitendra Talreja"/>
    <s v="Nitesh Warhade"/>
    <x v="2"/>
    <s v="East"/>
    <x v="4"/>
    <s v="Jharkhand"/>
    <m/>
    <m/>
    <s v="Giridih Centre Point Court Road"/>
    <s v="Giridih"/>
    <n v="9141"/>
    <d v="2026-02-28T00:00:00"/>
    <d v="2026-02-28T00:00:00"/>
    <m/>
    <n v="15"/>
    <d v="2026-03-15T00:00:00"/>
    <d v="2026-04-18T00:00:00"/>
    <d v="2026-04-19T00:00:00"/>
    <x v="0"/>
    <n v="1"/>
    <s v="Cycle-4 EPC"/>
    <d v="2026-04-21T00:00:00"/>
    <d v="2026-04-21T00:00:00"/>
    <s v="Launched"/>
    <s v="FY 26-27"/>
    <s v="NON AOP"/>
    <s v="MARCH 26 PLANNED"/>
    <s v="APRIL 26"/>
    <s v=" "/>
    <m/>
    <m/>
    <m/>
    <m/>
    <m/>
    <m/>
    <m/>
    <m/>
    <x v="0"/>
    <x v="0"/>
    <m/>
    <m/>
    <m/>
    <m/>
    <m/>
    <m/>
    <m/>
  </r>
  <r>
    <s v="TRTRSD15815"/>
    <n v="704"/>
    <m/>
    <s v="TH54"/>
    <s v="NVX4"/>
    <s v="TFITWNVX401"/>
    <x v="3"/>
    <x v="3"/>
    <x v="5"/>
    <s v="Amit C"/>
    <s v="Jitendra Talreja"/>
    <s v="Nitesh Warhade"/>
    <x v="2"/>
    <s v="East"/>
    <x v="4"/>
    <s v="West Bengal"/>
    <m/>
    <m/>
    <s v="Raigunj Sudarshanpur"/>
    <s v="Raigunj"/>
    <n v="8000"/>
    <d v="2026-02-26T00:00:00"/>
    <d v="2026-02-26T00:00:00"/>
    <m/>
    <n v="15"/>
    <d v="2026-03-13T00:00:00"/>
    <d v="2026-04-18T00:00:00"/>
    <d v="2026-04-15T00:00:00"/>
    <x v="0"/>
    <n v="1"/>
    <s v="Cycle-3 EPC"/>
    <d v="2026-04-17T00:00:00"/>
    <d v="2026-04-17T00:00:00"/>
    <s v="Launched"/>
    <s v="FY 26-27"/>
    <s v="NON AOP"/>
    <s v="MARCH 26 PLANNED"/>
    <s v="APRIL 26"/>
    <s v="APRIL 25"/>
    <m/>
    <m/>
    <m/>
    <m/>
    <m/>
    <m/>
    <m/>
    <m/>
    <x v="0"/>
    <x v="0"/>
    <m/>
    <m/>
    <m/>
    <m/>
    <m/>
    <m/>
    <m/>
  </r>
  <r>
    <s v="TRTRSD15816"/>
    <n v="705"/>
    <m/>
    <s v="TZ60"/>
    <s v="NAD0"/>
    <s v="TRNDWNAD001"/>
    <x v="3"/>
    <x v="3"/>
    <x v="5"/>
    <s v="Amit C"/>
    <s v="Jitendra Talreja"/>
    <s v="Nitesh Warhade"/>
    <x v="2"/>
    <s v="East"/>
    <x v="4"/>
    <s v="West Bengal"/>
    <m/>
    <m/>
    <s v="Tamluk Downtown Enclave"/>
    <s v="Tamluk"/>
    <n v="13710"/>
    <d v="2026-02-26T00:00:00"/>
    <d v="2026-02-26T00:00:00"/>
    <m/>
    <n v="15"/>
    <d v="2026-03-13T00:00:00"/>
    <d v="2026-04-10T00:00:00"/>
    <d v="2026-04-09T00:00:00"/>
    <x v="0"/>
    <n v="1"/>
    <s v="Cycle-2 EPC"/>
    <d v="2026-04-08T00:00:00"/>
    <d v="2026-04-08T00:00:00"/>
    <s v="Launched"/>
    <s v="FY 26-27"/>
    <s v="NON AOP"/>
    <s v="MARCH 26 PLANNED"/>
    <s v="APRIL 26"/>
    <s v="MAY 25"/>
    <m/>
    <m/>
    <m/>
    <m/>
    <m/>
    <m/>
    <m/>
    <m/>
    <x v="0"/>
    <x v="0"/>
    <m/>
    <m/>
    <m/>
    <m/>
    <m/>
    <m/>
    <m/>
  </r>
  <r>
    <s v="TRTRSD15817"/>
    <n v="706"/>
    <m/>
    <n v="5934"/>
    <s v="NP95"/>
    <s v="TRNDWNP9500"/>
    <x v="3"/>
    <x v="3"/>
    <x v="5"/>
    <s v="Amit C"/>
    <s v="Jitendra Talreja"/>
    <s v="Nitesh Warhade"/>
    <x v="2"/>
    <s v="East"/>
    <x v="4"/>
    <s v="West Bengal"/>
    <m/>
    <m/>
    <s v="Medinipur KhudiramRd"/>
    <s v="Medinipur"/>
    <n v="10424"/>
    <d v="2026-02-26T00:00:00"/>
    <d v="2026-02-26T00:00:00"/>
    <m/>
    <n v="15"/>
    <d v="2026-03-13T00:00:00"/>
    <d v="2026-04-18T00:00:00"/>
    <d v="2026-04-15T00:00:00"/>
    <x v="0"/>
    <n v="1"/>
    <s v="Cycle-2 EPC"/>
    <d v="2026-04-17T00:00:00"/>
    <d v="2026-04-17T00:00:00"/>
    <s v="Launched"/>
    <s v="FY 26-27"/>
    <s v="NON AOP"/>
    <s v="MARCH 26 PLANNED"/>
    <s v="APRIL 26"/>
    <s v=" "/>
    <m/>
    <m/>
    <m/>
    <m/>
    <m/>
    <m/>
    <m/>
    <m/>
    <x v="0"/>
    <x v="0"/>
    <m/>
    <m/>
    <m/>
    <m/>
    <m/>
    <m/>
    <m/>
  </r>
  <r>
    <s v="TRTRSD15818"/>
    <n v="707"/>
    <m/>
    <s v="TR54"/>
    <s v="NXJ4"/>
    <s v="TRNDWNXJ401"/>
    <x v="3"/>
    <x v="3"/>
    <x v="5"/>
    <s v="Amit C"/>
    <s v="Jitendra Talreja"/>
    <s v="Nitesh Warhade"/>
    <x v="2"/>
    <s v="East"/>
    <x v="4"/>
    <s v="West Bengal"/>
    <m/>
    <m/>
    <s v="Malda English Bazar"/>
    <s v="Malda"/>
    <n v="11920"/>
    <d v="2026-02-26T00:00:00"/>
    <d v="2026-02-26T00:00:00"/>
    <m/>
    <n v="15"/>
    <d v="2026-03-13T00:00:00"/>
    <d v="2026-04-10T00:00:00"/>
    <d v="2026-04-14T00:00:00"/>
    <x v="0"/>
    <n v="1"/>
    <s v="Cycle-2 EPC"/>
    <d v="2026-04-13T00:00:00"/>
    <d v="2026-04-13T00:00:00"/>
    <s v="Launched"/>
    <s v="FY 26-27"/>
    <s v="NON AOP"/>
    <s v="MARCH 26 PLANNED"/>
    <s v="APRIL 26"/>
    <s v=" "/>
    <m/>
    <m/>
    <m/>
    <m/>
    <m/>
    <m/>
    <m/>
    <m/>
    <x v="0"/>
    <x v="0"/>
    <m/>
    <m/>
    <m/>
    <m/>
    <m/>
    <m/>
    <m/>
  </r>
  <r>
    <s v="TRTRSD15819"/>
    <n v="708"/>
    <m/>
    <n v="8001"/>
    <s v="NCP9"/>
    <s v="TRNDANCP904"/>
    <x v="3"/>
    <x v="3"/>
    <x v="5"/>
    <s v="Amit C"/>
    <s v="Jitendra Talreja"/>
    <s v="Nitesh Warhade"/>
    <x v="2"/>
    <s v="East"/>
    <x v="4"/>
    <s v="Andhra Pradesh"/>
    <m/>
    <m/>
    <s v="Eluru Central Plaza"/>
    <s v="Eluru"/>
    <n v="14446"/>
    <d v="2026-02-26T00:00:00"/>
    <d v="2026-02-26T00:00:00"/>
    <m/>
    <n v="15"/>
    <d v="2026-03-13T00:00:00"/>
    <d v="2026-05-31T00:00:00"/>
    <d v="2026-05-27T00:00:00"/>
    <x v="0"/>
    <n v="1"/>
    <s v="Cycle-2 EPC"/>
    <d v="2026-06-30T00:00:00"/>
    <m/>
    <s v="YTL"/>
    <s v="FY 26-27"/>
    <s v="NON AOP"/>
    <s v="MARCH 26 PLANNED"/>
    <s v="MAY 26"/>
    <s v=" "/>
    <m/>
    <m/>
    <m/>
    <m/>
    <m/>
    <m/>
    <m/>
    <m/>
    <x v="0"/>
    <x v="0"/>
    <m/>
    <m/>
    <m/>
    <m/>
    <m/>
    <m/>
    <m/>
  </r>
  <r>
    <s v="TRTRSD15820"/>
    <n v="709"/>
    <m/>
    <s v="TAU7"/>
    <s v="QGRS"/>
    <s v="TFITAQGRS02"/>
    <x v="3"/>
    <x v="3"/>
    <x v="5"/>
    <s v="Amit C"/>
    <s v="Jitendra Talreja"/>
    <s v="Nitesh Warhade"/>
    <x v="2"/>
    <s v="East"/>
    <x v="4"/>
    <s v="Andhra Pradesh"/>
    <m/>
    <m/>
    <s v="Guntur Gujajjaldula"/>
    <s v="Guntur"/>
    <n v="18156"/>
    <d v="2026-02-26T00:00:00"/>
    <d v="2026-02-26T00:00:00"/>
    <m/>
    <n v="15"/>
    <d v="2026-03-13T00:00:00"/>
    <d v="2026-04-05T00:00:00"/>
    <d v="2026-04-08T00:00:00"/>
    <x v="0"/>
    <n v="1"/>
    <s v="Cycle-2 EPC"/>
    <d v="2026-04-08T00:00:00"/>
    <d v="2026-04-08T00:00:00"/>
    <s v="Launched"/>
    <s v="FY 26-27"/>
    <s v="NON AOP"/>
    <s v="MARCH 26 PLANNED"/>
    <s v="APRIL 26"/>
    <s v=" "/>
    <m/>
    <m/>
    <m/>
    <m/>
    <m/>
    <m/>
    <m/>
    <m/>
    <x v="0"/>
    <x v="0"/>
    <m/>
    <m/>
    <m/>
    <m/>
    <m/>
    <m/>
    <m/>
  </r>
  <r>
    <s v="TRTRSD15821"/>
    <n v="710"/>
    <m/>
    <n v="1989"/>
    <s v="NG06"/>
    <s v="TRNDANG0601"/>
    <x v="3"/>
    <x v="3"/>
    <x v="5"/>
    <s v="Amit C"/>
    <s v="Jitendra Talreja"/>
    <s v="Nitesh Warhade"/>
    <x v="2"/>
    <s v="East"/>
    <x v="4"/>
    <s v="Andhra Pradesh"/>
    <m/>
    <m/>
    <s v="Ongole RIL Mall"/>
    <s v="Ongole"/>
    <n v="9856"/>
    <d v="2026-02-26T00:00:00"/>
    <d v="2026-02-26T00:00:00"/>
    <m/>
    <n v="15"/>
    <d v="2026-03-13T00:00:00"/>
    <d v="2026-05-10T00:00:00"/>
    <d v="2026-05-09T00:00:00"/>
    <x v="0"/>
    <n v="1"/>
    <s v="Cycle-2 EPC"/>
    <d v="2026-05-09T00:00:00"/>
    <d v="2026-05-09T00:00:00"/>
    <s v="Launched"/>
    <s v="FY 26-27"/>
    <s v="NON AOP"/>
    <s v="MARCH 26 PLANNED"/>
    <s v="MAY 26"/>
    <s v=" "/>
    <m/>
    <m/>
    <m/>
    <m/>
    <m/>
    <m/>
    <m/>
    <m/>
    <x v="0"/>
    <x v="0"/>
    <m/>
    <m/>
    <m/>
    <m/>
    <m/>
    <m/>
    <m/>
  </r>
  <r>
    <s v="TRTRSD15823"/>
    <n v="711"/>
    <m/>
    <s v="T958"/>
    <s v="NGR7"/>
    <s v="TRNDANGR703"/>
    <x v="3"/>
    <x v="3"/>
    <x v="5"/>
    <s v="Amit C"/>
    <s v="Jitendra Talreja"/>
    <s v="Nitesh Warhade"/>
    <x v="2"/>
    <s v="East"/>
    <x v="4"/>
    <s v="Andhra Pradesh"/>
    <m/>
    <m/>
    <s v="Tanuku Sajjapuram"/>
    <s v="Tanuku"/>
    <n v="11185"/>
    <d v="2026-02-26T00:00:00"/>
    <d v="2026-02-26T00:00:00"/>
    <m/>
    <n v="15"/>
    <d v="2026-03-13T00:00:00"/>
    <d v="2026-04-05T00:00:00"/>
    <d v="2026-04-04T00:00:00"/>
    <x v="0"/>
    <n v="1"/>
    <s v="Cycle-2 EPC"/>
    <d v="2026-04-04T00:00:00"/>
    <d v="2026-04-04T00:00:00"/>
    <s v="Launched"/>
    <s v="FY 26-27"/>
    <s v="NON AOP"/>
    <s v="MARCH 26 PLANNED"/>
    <s v="APRIL 26"/>
    <s v=" "/>
    <m/>
    <m/>
    <m/>
    <m/>
    <m/>
    <m/>
    <m/>
    <m/>
    <x v="0"/>
    <x v="0"/>
    <m/>
    <m/>
    <m/>
    <m/>
    <m/>
    <m/>
    <m/>
  </r>
  <r>
    <s v="TRTRSD15824"/>
    <n v="712"/>
    <m/>
    <n v="5908"/>
    <s v="NP84"/>
    <s v="TRNDQNP8401"/>
    <x v="3"/>
    <x v="3"/>
    <x v="5"/>
    <s v="Amit C"/>
    <s v="Jitendra Talreja"/>
    <s v="Nitesh Warhade"/>
    <x v="2"/>
    <s v="East"/>
    <x v="4"/>
    <s v="Jharkhand"/>
    <m/>
    <m/>
    <s v="Hazaribag Indralok"/>
    <s v="Hazaribag"/>
    <n v="9728"/>
    <d v="2026-02-26T00:00:00"/>
    <d v="2026-02-26T00:00:00"/>
    <m/>
    <n v="15"/>
    <d v="2026-03-13T00:00:00"/>
    <d v="2026-04-18T00:00:00"/>
    <d v="2026-04-17T00:00:00"/>
    <x v="0"/>
    <n v="1"/>
    <s v="Cycle-2 EPC"/>
    <d v="2026-04-17T00:00:00"/>
    <d v="2026-04-17T00:00:00"/>
    <s v="Launched"/>
    <s v="FY 26-27"/>
    <s v="NON AOP"/>
    <s v="MARCH 26 PLANNED"/>
    <s v="APRIL 26"/>
    <s v="APRIL 25"/>
    <m/>
    <m/>
    <m/>
    <m/>
    <m/>
    <m/>
    <m/>
    <m/>
    <x v="0"/>
    <x v="0"/>
    <m/>
    <m/>
    <m/>
    <m/>
    <m/>
    <m/>
    <m/>
  </r>
  <r>
    <s v="TRTRSD15825"/>
    <n v="713"/>
    <m/>
    <s v="TSN9"/>
    <s v="Q3YV"/>
    <s v="TFITQQ3YV02"/>
    <x v="3"/>
    <x v="3"/>
    <x v="5"/>
    <s v="Amit C"/>
    <s v="Jitendra Talreja"/>
    <s v="Nitesh Warhade"/>
    <x v="2"/>
    <s v="East"/>
    <x v="4"/>
    <s v="Jharkhand"/>
    <m/>
    <m/>
    <s v="Jamshedpur Basant Talkies Sakchi"/>
    <s v="Jamshedpur"/>
    <n v="7130"/>
    <d v="2026-02-26T00:00:00"/>
    <d v="2026-02-26T00:00:00"/>
    <m/>
    <n v="15"/>
    <d v="2026-03-13T00:00:00"/>
    <d v="2026-04-05T00:00:00"/>
    <d v="2026-04-08T00:00:00"/>
    <x v="0"/>
    <n v="1"/>
    <s v="Cycle-2 EPC"/>
    <d v="2026-04-08T00:00:00"/>
    <d v="2026-04-08T00:00:00"/>
    <s v="Launched"/>
    <s v="FY 26-27"/>
    <s v="NON AOP"/>
    <s v="MARCH 26 PLANNED"/>
    <s v="APRIL 26"/>
    <s v="APRIL 25"/>
    <m/>
    <m/>
    <m/>
    <m/>
    <m/>
    <m/>
    <m/>
    <m/>
    <x v="0"/>
    <x v="0"/>
    <m/>
    <m/>
    <m/>
    <m/>
    <m/>
    <m/>
    <m/>
  </r>
  <r>
    <s v="TRTRSD15826"/>
    <n v="714"/>
    <m/>
    <n v="8003"/>
    <s v="NCQ2"/>
    <s v="TRNDANCQ202"/>
    <x v="3"/>
    <x v="3"/>
    <x v="5"/>
    <s v="Amit C"/>
    <s v="Jitendra Talreja"/>
    <s v="Nitesh Warhade"/>
    <x v="2"/>
    <s v="East"/>
    <x v="4"/>
    <s v="Andhra Pradesh"/>
    <m/>
    <m/>
    <s v="Guntu Lakshmipuram"/>
    <s v="Guntur"/>
    <n v="14021"/>
    <d v="2026-02-23T00:00:00"/>
    <d v="2026-02-23T00:00:00"/>
    <m/>
    <n v="15"/>
    <d v="2026-03-10T00:00:00"/>
    <d v="2026-04-18T00:00:00"/>
    <d v="2026-04-16T00:00:00"/>
    <x v="0"/>
    <n v="1"/>
    <s v="Cycle-2 EPC"/>
    <d v="2026-04-15T00:00:00"/>
    <d v="2026-04-15T00:00:00"/>
    <s v="Launched"/>
    <s v="FY 26-27"/>
    <s v="NON AOP"/>
    <s v="MARCH 26 PLANNED"/>
    <s v="APRIL 26"/>
    <s v="OCTOBER 25"/>
    <m/>
    <m/>
    <m/>
    <m/>
    <m/>
    <m/>
    <m/>
    <m/>
    <x v="0"/>
    <x v="0"/>
    <m/>
    <m/>
    <m/>
    <m/>
    <m/>
    <m/>
    <m/>
  </r>
  <r>
    <s v="TRTRSD15830"/>
    <n v="715"/>
    <m/>
    <s v="TTL4"/>
    <s v="Q2XU"/>
    <s v="TFITNQ2XU02"/>
    <x v="3"/>
    <x v="3"/>
    <x v="5"/>
    <s v="Amit C"/>
    <s v="Jitendra Talreja"/>
    <s v="Nitesh Warhade"/>
    <x v="2"/>
    <s v="East"/>
    <x v="4"/>
    <s v="Telangana"/>
    <m/>
    <m/>
    <s v="Warangal Hanamkonda"/>
    <s v="Warangal"/>
    <n v="13802"/>
    <d v="2026-02-28T00:00:00"/>
    <d v="2026-02-28T00:00:00"/>
    <m/>
    <n v="15"/>
    <d v="2026-03-15T00:00:00"/>
    <d v="2026-05-31T00:00:00"/>
    <d v="2026-05-29T00:00:00"/>
    <x v="0"/>
    <n v="1"/>
    <s v="Cycle-2 EPC"/>
    <s v="PENDING"/>
    <m/>
    <s v="YTL"/>
    <s v="FY 26-27"/>
    <s v="NON AOP"/>
    <s v="MARCH 26 PLANNED"/>
    <s v="MAY 26"/>
    <s v=" "/>
    <m/>
    <m/>
    <m/>
    <m/>
    <m/>
    <m/>
    <m/>
    <m/>
    <x v="0"/>
    <x v="0"/>
    <m/>
    <m/>
    <m/>
    <m/>
    <m/>
    <m/>
    <m/>
  </r>
  <r>
    <s v="TRTRSD15831"/>
    <n v="716"/>
    <m/>
    <s v="TXP7"/>
    <s v="Q9XA"/>
    <s v="TFITWQ9XA01"/>
    <x v="3"/>
    <x v="3"/>
    <x v="5"/>
    <s v="Amit C"/>
    <s v="Jitendra Talreja"/>
    <s v="Nitesh Warhade"/>
    <x v="2"/>
    <s v="East"/>
    <x v="4"/>
    <s v="West Bengal"/>
    <m/>
    <m/>
    <s v="Durgapur Benachity"/>
    <s v="Durgapur"/>
    <n v="11677"/>
    <d v="2026-02-26T00:00:00"/>
    <d v="2026-02-26T00:00:00"/>
    <m/>
    <n v="15"/>
    <d v="2026-03-13T00:00:00"/>
    <d v="2026-04-18T00:00:00"/>
    <d v="2026-04-15T00:00:00"/>
    <x v="0"/>
    <n v="1"/>
    <s v="Cycle-2 EPC"/>
    <d v="2026-04-13T00:00:00"/>
    <d v="2026-04-13T00:00:00"/>
    <s v="Launched"/>
    <s v="FY 26-27"/>
    <s v="NON AOP"/>
    <s v="MARCH 26 PLANNED"/>
    <s v="APRIL 26"/>
    <s v=" "/>
    <m/>
    <m/>
    <m/>
    <m/>
    <m/>
    <m/>
    <m/>
    <m/>
    <x v="0"/>
    <x v="0"/>
    <m/>
    <m/>
    <m/>
    <m/>
    <m/>
    <m/>
    <m/>
  </r>
  <r>
    <s v="TRTRSD15835"/>
    <n v="717"/>
    <m/>
    <n v="1903"/>
    <s v="NF60"/>
    <s v="TRNDFNF6003"/>
    <x v="3"/>
    <x v="3"/>
    <x v="5"/>
    <s v="Amit C"/>
    <s v="Jitendra Talreja"/>
    <s v="Nitesh Warhade"/>
    <x v="2"/>
    <s v="East"/>
    <x v="4"/>
    <s v="Assam &amp; NE"/>
    <m/>
    <m/>
    <s v="Guwahati Zoo Road"/>
    <s v="Guwahati"/>
    <n v="12026"/>
    <d v="2026-02-26T00:00:00"/>
    <d v="2026-02-26T00:00:00"/>
    <m/>
    <n v="15"/>
    <d v="2026-03-13T00:00:00"/>
    <d v="2026-04-18T00:00:00"/>
    <d v="2026-04-18T00:00:00"/>
    <x v="0"/>
    <n v="1"/>
    <s v="Cycle-3 EPC"/>
    <d v="2026-04-21T00:00:00"/>
    <d v="2026-04-21T00:00:00"/>
    <s v="Launched"/>
    <s v="FY 26-27"/>
    <s v="NON AOP"/>
    <s v="MARCH 26 PLANNED"/>
    <s v="APRIL 26"/>
    <s v="JUNE 25"/>
    <m/>
    <m/>
    <m/>
    <m/>
    <m/>
    <m/>
    <m/>
    <m/>
    <x v="0"/>
    <x v="0"/>
    <m/>
    <m/>
    <m/>
    <m/>
    <m/>
    <m/>
    <m/>
  </r>
  <r>
    <s v="TRTRSD15837"/>
    <n v="718"/>
    <m/>
    <s v="TMJ2"/>
    <s v="QQU9"/>
    <s v="TFITWQQU901"/>
    <x v="3"/>
    <x v="3"/>
    <x v="5"/>
    <s v="Amit C"/>
    <s v="Jitendra Talreja"/>
    <s v="Nitesh Warhade"/>
    <x v="2"/>
    <s v="East"/>
    <x v="4"/>
    <s v="West Bengal"/>
    <m/>
    <m/>
    <s v="Howrah Uluberia"/>
    <s v="Howrah"/>
    <n v="11388"/>
    <d v="2026-03-01T00:00:00"/>
    <d v="2026-03-01T00:00:00"/>
    <m/>
    <n v="15"/>
    <d v="2026-03-16T00:00:00"/>
    <d v="2026-04-24T00:00:00"/>
    <d v="2026-04-24T00:00:00"/>
    <x v="0"/>
    <n v="1"/>
    <s v="Cycle-4 EPC"/>
    <d v="2026-04-24T00:00:00"/>
    <d v="2026-04-24T00:00:00"/>
    <s v="Launched"/>
    <s v="FY 26-27"/>
    <s v="NON AOP"/>
    <s v="MARCH 26 PLANNED"/>
    <s v="APRIL 26"/>
    <s v="APRIL 25"/>
    <m/>
    <m/>
    <m/>
    <m/>
    <m/>
    <m/>
    <m/>
    <m/>
    <x v="0"/>
    <x v="0"/>
    <m/>
    <m/>
    <m/>
    <m/>
    <m/>
    <m/>
    <m/>
  </r>
  <r>
    <s v="TRTRSD15838"/>
    <n v="719"/>
    <m/>
    <s v="TMJ5"/>
    <s v="QQV2"/>
    <s v="TFITWQQV203"/>
    <x v="3"/>
    <x v="3"/>
    <x v="5"/>
    <s v="Amit C"/>
    <s v="Jitendra Talreja"/>
    <s v="Nitesh Warhade"/>
    <x v="2"/>
    <s v="East"/>
    <x v="4"/>
    <s v="West Bengal"/>
    <m/>
    <m/>
    <s v="Chinsurah G T Road Hooghly Milan Cinema"/>
    <s v="Chinsurah"/>
    <n v="11770"/>
    <d v="2026-03-01T00:00:00"/>
    <d v="2026-03-01T00:00:00"/>
    <m/>
    <n v="15"/>
    <d v="2026-03-16T00:00:00"/>
    <d v="2026-04-18T00:00:00"/>
    <d v="2026-04-15T00:00:00"/>
    <x v="0"/>
    <n v="1"/>
    <s v="Cycle-4 EPC"/>
    <d v="2026-04-15T00:00:00"/>
    <d v="2026-04-15T00:00:00"/>
    <s v="Launched"/>
    <s v="FY 26-27"/>
    <s v="NON AOP"/>
    <s v="MARCH 26 PLANNED"/>
    <s v="APRIL 26"/>
    <s v="MAY 25"/>
    <m/>
    <m/>
    <m/>
    <m/>
    <m/>
    <m/>
    <m/>
    <m/>
    <x v="0"/>
    <x v="0"/>
    <m/>
    <m/>
    <m/>
    <m/>
    <m/>
    <m/>
    <m/>
  </r>
  <r>
    <s v="TRTRSD15839"/>
    <n v="720"/>
    <m/>
    <s v="TKC3"/>
    <s v="QAQ5"/>
    <s v="TFITFQAQ501"/>
    <x v="3"/>
    <x v="3"/>
    <x v="5"/>
    <s v="Amit C"/>
    <s v="Jitendra Talreja"/>
    <s v="Nitesh Warhade"/>
    <x v="2"/>
    <s v="East"/>
    <x v="4"/>
    <s v="Assam &amp; NE"/>
    <m/>
    <m/>
    <s v="Nagaon City Life"/>
    <s v="Nagaon"/>
    <n v="8122"/>
    <d v="2026-02-26T00:00:00"/>
    <d v="2026-02-26T00:00:00"/>
    <m/>
    <n v="15"/>
    <d v="2026-03-13T00:00:00"/>
    <d v="2026-04-18T00:00:00"/>
    <d v="2026-04-18T00:00:00"/>
    <x v="0"/>
    <n v="1"/>
    <s v="Cycle-4 EPC"/>
    <d v="2026-04-21T00:00:00"/>
    <d v="2026-04-21T00:00:00"/>
    <s v="Launched"/>
    <s v="FY 26-27"/>
    <s v="NON AOP"/>
    <s v="MARCH 26 PLANNED"/>
    <s v="APRIL 26"/>
    <s v="AUGUST 25"/>
    <m/>
    <m/>
    <m/>
    <m/>
    <m/>
    <m/>
    <m/>
    <m/>
    <x v="0"/>
    <x v="0"/>
    <m/>
    <m/>
    <m/>
    <m/>
    <m/>
    <m/>
    <m/>
  </r>
  <r>
    <s v="TRTRSD15842"/>
    <n v="721"/>
    <m/>
    <s v="TAUT"/>
    <s v="QGBD"/>
    <s v="TFITWQGBD02"/>
    <x v="3"/>
    <x v="3"/>
    <x v="5"/>
    <s v="Amit C"/>
    <s v="Jitendra Talreja"/>
    <s v="Nitesh Warhade"/>
    <x v="2"/>
    <s v="East"/>
    <x v="4"/>
    <s v="West Bengal"/>
    <m/>
    <m/>
    <s v="Kalimpong 9th Mile Kalimpong"/>
    <s v="Kalimpong"/>
    <n v="10243"/>
    <d v="2026-02-26T00:00:00"/>
    <d v="2026-02-26T00:00:00"/>
    <m/>
    <n v="15"/>
    <d v="2026-03-13T00:00:00"/>
    <d v="2026-04-05T00:00:00"/>
    <d v="2026-04-04T00:00:00"/>
    <x v="0"/>
    <n v="1"/>
    <s v="Cycle-4 EPC"/>
    <d v="2026-04-04T00:00:00"/>
    <d v="2026-04-04T00:00:00"/>
    <s v="Launched"/>
    <s v="FY 26-27"/>
    <s v="NON AOP"/>
    <s v="MARCH 26 PLANNED"/>
    <s v="APRIL 26"/>
    <s v=" "/>
    <m/>
    <m/>
    <m/>
    <m/>
    <m/>
    <m/>
    <m/>
    <m/>
    <x v="0"/>
    <x v="0"/>
    <m/>
    <m/>
    <m/>
    <m/>
    <m/>
    <m/>
    <m/>
  </r>
  <r>
    <s v="TRTRSD15843"/>
    <n v="722"/>
    <m/>
    <s v="T866"/>
    <s v="NVF9"/>
    <s v="TRNDFNVF902"/>
    <x v="3"/>
    <x v="3"/>
    <x v="5"/>
    <s v="Amit C"/>
    <s v="Jitendra Talreja"/>
    <s v="Nitesh Warhade"/>
    <x v="2"/>
    <s v="East"/>
    <x v="4"/>
    <s v="Assam &amp; NE"/>
    <m/>
    <m/>
    <s v="Sibsagar Assam"/>
    <s v="Sibsagar"/>
    <n v="9748"/>
    <d v="2026-03-03T00:00:00"/>
    <d v="2026-03-03T00:00:00"/>
    <m/>
    <n v="15"/>
    <d v="2026-03-18T00:00:00"/>
    <d v="2026-04-24T00:00:00"/>
    <d v="2026-04-23T00:00:00"/>
    <x v="0"/>
    <n v="1"/>
    <s v="Cycle-4 EPC"/>
    <s v="PENDING"/>
    <m/>
    <s v="YTL"/>
    <s v="FY 26-27"/>
    <s v="NON AOP"/>
    <s v="MARCH 26 PLANNED"/>
    <s v="APRIL 26"/>
    <s v=" "/>
    <m/>
    <m/>
    <m/>
    <m/>
    <m/>
    <m/>
    <m/>
    <m/>
    <x v="0"/>
    <x v="0"/>
    <m/>
    <m/>
    <m/>
    <m/>
    <m/>
    <m/>
    <m/>
  </r>
  <r>
    <s v="TRTRSD15844"/>
    <n v="723"/>
    <m/>
    <s v="TKU3"/>
    <s v="QDL0"/>
    <s v="TFITNQDL002"/>
    <x v="3"/>
    <x v="3"/>
    <x v="5"/>
    <s v="Amit C"/>
    <s v="Jitendra Talreja"/>
    <s v="Nitesh Warhade"/>
    <x v="2"/>
    <s v="East"/>
    <x v="4"/>
    <s v="Telangana"/>
    <m/>
    <m/>
    <s v="Warangal Nayeem Nagar Hanmakonda"/>
    <s v="Warangal"/>
    <n v="9884"/>
    <d v="2026-02-26T00:00:00"/>
    <d v="2026-02-26T00:00:00"/>
    <m/>
    <n v="15"/>
    <d v="2026-03-13T00:00:00"/>
    <d v="2026-04-18T00:00:00"/>
    <d v="2026-04-17T00:00:00"/>
    <x v="0"/>
    <n v="1"/>
    <s v="Cycle-4 EPC"/>
    <d v="2026-04-17T00:00:00"/>
    <d v="2026-04-17T00:00:00"/>
    <s v="Launched"/>
    <s v="FY 26-27"/>
    <s v="NON AOP"/>
    <s v="MARCH 26 PLANNED"/>
    <s v="APRIL 26"/>
    <s v="AUGUST 25"/>
    <m/>
    <m/>
    <m/>
    <m/>
    <m/>
    <m/>
    <m/>
    <m/>
    <x v="0"/>
    <x v="0"/>
    <m/>
    <m/>
    <m/>
    <m/>
    <m/>
    <m/>
    <m/>
  </r>
  <r>
    <s v="TRTRSD15845"/>
    <n v="724"/>
    <m/>
    <s v="TWPA"/>
    <s v="Q6E2"/>
    <s v="TFITWQ6E202"/>
    <x v="3"/>
    <x v="3"/>
    <x v="5"/>
    <s v="Amit C"/>
    <s v="Jitendra Talreja"/>
    <s v="Nitesh Warhade"/>
    <x v="2"/>
    <s v="East"/>
    <x v="4"/>
    <s v="West Bengal"/>
    <m/>
    <m/>
    <s v="Bandel Swapan Bhawal Option"/>
    <s v="Bandel"/>
    <n v="12248"/>
    <d v="2026-03-01T00:00:00"/>
    <d v="2026-03-01T00:00:00"/>
    <m/>
    <n v="15"/>
    <d v="2026-03-16T00:00:00"/>
    <d v="2026-04-10T00:00:00"/>
    <d v="2026-04-13T00:00:00"/>
    <x v="0"/>
    <n v="1"/>
    <s v="Cycle-4 EPC"/>
    <d v="2026-04-08T00:00:00"/>
    <d v="2026-04-08T00:00:00"/>
    <s v="Launched"/>
    <s v="FY 26-27"/>
    <s v="NON AOP"/>
    <s v="MARCH 26 PLANNED"/>
    <s v="APRIL 26"/>
    <s v=" "/>
    <m/>
    <m/>
    <m/>
    <m/>
    <m/>
    <m/>
    <m/>
    <m/>
    <x v="0"/>
    <x v="0"/>
    <m/>
    <m/>
    <m/>
    <m/>
    <m/>
    <m/>
    <m/>
  </r>
  <r>
    <s v="TRTRAS15846"/>
    <n v="725"/>
    <m/>
    <n v="9532"/>
    <s v="NFP5"/>
    <s v="TRNDVNFP501"/>
    <x v="3"/>
    <x v="3"/>
    <x v="5"/>
    <s v="Amit C"/>
    <s v="Jitendra Talreja"/>
    <s v="Nitesh Warhade"/>
    <x v="2"/>
    <s v="South"/>
    <x v="5"/>
    <s v="Kerala"/>
    <m/>
    <m/>
    <s v="Malapuram UC Plaza"/>
    <s v="Malappuram"/>
    <n v="9138"/>
    <d v="2026-02-24T00:00:00"/>
    <d v="2026-02-24T00:00:00"/>
    <m/>
    <n v="15"/>
    <d v="2026-03-11T00:00:00"/>
    <d v="2026-05-31T00:00:00"/>
    <d v="2026-05-23T00:00:00"/>
    <x v="0"/>
    <n v="1"/>
    <s v="Cycle-3 EPC"/>
    <s v="PENDING"/>
    <m/>
    <s v="YTL"/>
    <s v="FY 26-27"/>
    <s v="NON AOP"/>
    <s v="MARCH 26 PLANNED"/>
    <s v="MAY 26"/>
    <s v=" "/>
    <m/>
    <m/>
    <m/>
    <m/>
    <m/>
    <m/>
    <m/>
    <m/>
    <x v="0"/>
    <x v="0"/>
    <m/>
    <m/>
    <m/>
    <m/>
    <m/>
    <m/>
    <m/>
  </r>
  <r>
    <s v="TRTRSD15847"/>
    <n v="726"/>
    <m/>
    <s v="TW35"/>
    <s v="NNT5"/>
    <s v="TRNDANNT502"/>
    <x v="3"/>
    <x v="3"/>
    <x v="5"/>
    <s v="Amit C"/>
    <s v="Jitendra Talreja"/>
    <s v="Nitesh Warhade"/>
    <x v="2"/>
    <s v="East"/>
    <x v="4"/>
    <s v="Andhra Pradesh"/>
    <m/>
    <m/>
    <s v="Mandapeta TST"/>
    <s v="Mandapeta"/>
    <n v="4480"/>
    <d v="2026-03-28T00:00:00"/>
    <d v="2026-03-28T00:00:00"/>
    <n v="0"/>
    <n v="15"/>
    <d v="2026-04-12T00:00:00"/>
    <d v="2026-04-12T00:00:00"/>
    <d v="2026-04-13T00:00:00"/>
    <x v="0"/>
    <n v="1"/>
    <s v="Cycle-4 EPC"/>
    <d v="2026-04-13T00:00:00"/>
    <d v="2026-04-13T00:00:00"/>
    <s v="Launched"/>
    <s v="FY 26-27"/>
    <s v="NON AOP"/>
    <s v="APRIL 26 PLANNED"/>
    <s v="APRIL 26"/>
    <s v=" "/>
    <m/>
    <m/>
    <m/>
    <m/>
    <m/>
    <m/>
    <m/>
    <m/>
    <x v="0"/>
    <x v="0"/>
    <m/>
    <m/>
    <m/>
    <m/>
    <m/>
    <m/>
    <m/>
  </r>
  <r>
    <s v="TRTRSD15848"/>
    <n v="727"/>
    <m/>
    <s v="TS17"/>
    <s v="QUU2"/>
    <s v="TRNDWQUU202"/>
    <x v="3"/>
    <x v="3"/>
    <x v="5"/>
    <s v="Amit C"/>
    <s v="Jitendra Talreja"/>
    <s v="Nitesh Warhade"/>
    <x v="2"/>
    <s v="East"/>
    <x v="4"/>
    <s v="West Bengal"/>
    <m/>
    <m/>
    <s v="Balurghat Hili More Mangalpur"/>
    <s v="Balurghat"/>
    <n v="13063"/>
    <d v="2026-02-26T00:00:00"/>
    <d v="2026-02-26T00:00:00"/>
    <m/>
    <n v="15"/>
    <d v="2026-03-13T00:00:00"/>
    <d v="2026-04-18T00:00:00"/>
    <d v="2026-04-15T00:00:00"/>
    <x v="0"/>
    <n v="1"/>
    <s v="Cycle-4 EPC"/>
    <d v="2026-04-18T00:00:00"/>
    <d v="2026-04-18T00:00:00"/>
    <s v="Launched"/>
    <s v="FY 26-27"/>
    <s v="NON AOP"/>
    <s v="MARCH 26 PLANNED"/>
    <s v="APRIL 26"/>
    <s v=" "/>
    <m/>
    <m/>
    <m/>
    <m/>
    <m/>
    <m/>
    <m/>
    <m/>
    <x v="0"/>
    <x v="0"/>
    <m/>
    <m/>
    <m/>
    <m/>
    <m/>
    <m/>
    <m/>
  </r>
  <r>
    <s v="TRTRSD15850"/>
    <n v="728"/>
    <m/>
    <s v="T38A"/>
    <s v="QCCS"/>
    <s v="TFITOQCCS01"/>
    <x v="3"/>
    <x v="3"/>
    <x v="5"/>
    <s v="Amit C"/>
    <s v="Jitendra Talreja"/>
    <s v="Nitesh Warhade"/>
    <x v="2"/>
    <s v="East"/>
    <x v="4"/>
    <s v="Orissa"/>
    <m/>
    <m/>
    <s v="Bhubaneswar Next To Falcone Marine Office"/>
    <s v="Bhubaneshwar"/>
    <n v="15730"/>
    <d v="2026-02-26T00:00:00"/>
    <d v="2026-02-26T00:00:00"/>
    <m/>
    <n v="15"/>
    <d v="2026-03-13T00:00:00"/>
    <d v="2026-04-10T00:00:00"/>
    <d v="2026-04-10T00:00:00"/>
    <x v="0"/>
    <n v="1"/>
    <s v="Cycle-3 EPC"/>
    <d v="2026-04-09T00:00:00"/>
    <d v="2026-04-09T00:00:00"/>
    <s v="Launched"/>
    <s v="FY 26-27"/>
    <s v="NON AOP"/>
    <s v="MARCH 26 PLANNED"/>
    <s v="APRIL 26"/>
    <s v=" "/>
    <m/>
    <m/>
    <m/>
    <m/>
    <m/>
    <m/>
    <m/>
    <m/>
    <x v="0"/>
    <x v="0"/>
    <m/>
    <m/>
    <m/>
    <m/>
    <m/>
    <m/>
    <m/>
  </r>
  <r>
    <s v="TRTRSD15852"/>
    <n v="729"/>
    <m/>
    <s v="TDG7"/>
    <s v="NQS7"/>
    <s v="TFITBNQS702"/>
    <x v="3"/>
    <x v="3"/>
    <x v="5"/>
    <s v="Amit C"/>
    <s v="Jitendra Talreja"/>
    <s v="Nitesh Warhade"/>
    <x v="2"/>
    <s v="East"/>
    <x v="4"/>
    <s v="Bihar"/>
    <m/>
    <m/>
    <s v="Supaul Hathkhola Rd"/>
    <s v="Supaul"/>
    <n v="10536"/>
    <d v="2026-02-28T00:00:00"/>
    <d v="2026-02-28T00:00:00"/>
    <m/>
    <n v="15"/>
    <d v="2026-03-15T00:00:00"/>
    <d v="2026-04-18T00:00:00"/>
    <d v="2026-04-17T00:00:00"/>
    <x v="0"/>
    <n v="1"/>
    <s v="Cycle-4 EPC"/>
    <d v="2026-04-17T00:00:00"/>
    <d v="2026-04-17T00:00:00"/>
    <s v="Launched"/>
    <s v="FY 26-27"/>
    <s v="NON AOP"/>
    <s v="MARCH 26 PLANNED"/>
    <s v="APRIL 26"/>
    <s v=" "/>
    <m/>
    <m/>
    <m/>
    <m/>
    <m/>
    <m/>
    <m/>
    <m/>
    <x v="0"/>
    <x v="0"/>
    <m/>
    <m/>
    <m/>
    <m/>
    <m/>
    <m/>
    <m/>
  </r>
  <r>
    <s v="TRTRSD15853"/>
    <n v="730"/>
    <m/>
    <s v="T28R"/>
    <s v="QW1R"/>
    <s v="TFITQQW1R02"/>
    <x v="3"/>
    <x v="3"/>
    <x v="5"/>
    <s v="Amit C"/>
    <s v="Jitendra Talreja"/>
    <s v="Nitesh Warhade"/>
    <x v="2"/>
    <s v="East"/>
    <x v="4"/>
    <s v="Jharkhand"/>
    <m/>
    <m/>
    <s v="Jugsalai Jamshedpur"/>
    <s v="Jugsalai"/>
    <n v="9748"/>
    <d v="2026-02-26T00:00:00"/>
    <d v="2026-02-26T00:00:00"/>
    <m/>
    <n v="15"/>
    <d v="2026-03-13T00:00:00"/>
    <d v="2026-04-05T00:00:00"/>
    <d v="2026-04-08T00:00:00"/>
    <x v="0"/>
    <n v="1"/>
    <s v="Cycle-4 EPC"/>
    <d v="2026-04-07T00:00:00"/>
    <d v="2026-04-07T00:00:00"/>
    <s v="Launched"/>
    <s v="FY 26-27"/>
    <s v="NON AOP"/>
    <s v="MARCH 26 PLANNED"/>
    <s v="APRIL 26"/>
    <s v=" "/>
    <m/>
    <m/>
    <m/>
    <m/>
    <m/>
    <m/>
    <m/>
    <m/>
    <x v="0"/>
    <x v="0"/>
    <m/>
    <m/>
    <m/>
    <m/>
    <m/>
    <m/>
    <m/>
  </r>
  <r>
    <s v="TRTRSD15854"/>
    <n v="731"/>
    <m/>
    <s v="TSR7"/>
    <s v="QEQV"/>
    <s v="TFITNQEQV02"/>
    <x v="3"/>
    <x v="3"/>
    <x v="5"/>
    <s v="Amit C"/>
    <s v="Jitendra Talreja"/>
    <s v="Nitesh Warhade"/>
    <x v="2"/>
    <s v="East"/>
    <x v="4"/>
    <s v="Telangana"/>
    <m/>
    <m/>
    <s v="Nagole Bandlaguda Nagole"/>
    <s v="Nagole"/>
    <n v="12090"/>
    <d v="2026-02-26T00:00:00"/>
    <d v="2026-02-26T00:00:00"/>
    <m/>
    <n v="15"/>
    <d v="2026-03-13T00:00:00"/>
    <d v="2026-05-31T00:00:00"/>
    <d v="2026-05-27T00:00:00"/>
    <x v="0"/>
    <n v="1"/>
    <s v="Cycle-4 EPC"/>
    <d v="2026-05-30T00:00:00"/>
    <m/>
    <s v="YTL"/>
    <s v="FY 26-27"/>
    <s v="NON AOP"/>
    <s v="MARCH 26 PLANNED"/>
    <s v="MAY 26"/>
    <s v="SEPTEMBER 25"/>
    <m/>
    <m/>
    <m/>
    <m/>
    <m/>
    <m/>
    <m/>
    <m/>
    <x v="0"/>
    <x v="0"/>
    <m/>
    <m/>
    <m/>
    <m/>
    <m/>
    <m/>
    <m/>
  </r>
  <r>
    <s v="TRTRSD15855"/>
    <n v="732"/>
    <m/>
    <s v="TSZ6"/>
    <s v="Q2TL"/>
    <s v="TEXPAQ2TL01"/>
    <x v="3"/>
    <x v="3"/>
    <x v="5"/>
    <s v="Amit C"/>
    <s v="Jitendra Talreja"/>
    <s v="Nitesh Warhade"/>
    <x v="2"/>
    <s v="East"/>
    <x v="4"/>
    <s v="Andhra Pradesh"/>
    <m/>
    <m/>
    <s v="Narasapuram TST"/>
    <s v="Narasapuram"/>
    <n v="5739"/>
    <d v="2026-02-28T00:00:00"/>
    <d v="2026-02-28T00:00:00"/>
    <m/>
    <n v="15"/>
    <d v="2026-03-15T00:00:00"/>
    <d v="2026-04-18T00:00:00"/>
    <d v="2026-04-15T00:00:00"/>
    <x v="0"/>
    <n v="1"/>
    <s v="Cycle-4 EPC"/>
    <d v="2026-04-15T00:00:00"/>
    <d v="2026-04-15T00:00:00"/>
    <s v="Launched"/>
    <s v="FY 26-27"/>
    <s v="NON AOP"/>
    <s v="MARCH 26 PLANNED"/>
    <s v="APRIL 26"/>
    <s v=" "/>
    <m/>
    <m/>
    <m/>
    <m/>
    <m/>
    <m/>
    <m/>
    <m/>
    <x v="0"/>
    <x v="0"/>
    <m/>
    <m/>
    <m/>
    <m/>
    <m/>
    <m/>
    <m/>
  </r>
  <r>
    <s v="TRTRAS15857"/>
    <n v="733"/>
    <m/>
    <s v="TP10"/>
    <s v="ND35"/>
    <s v="TRNDKND3502"/>
    <x v="3"/>
    <x v="3"/>
    <x v="5"/>
    <s v="Amit C"/>
    <s v="Jitendra Talreja"/>
    <s v="Nitesh Warhade"/>
    <x v="2"/>
    <s v="South"/>
    <x v="1"/>
    <s v="Karnataka"/>
    <m/>
    <m/>
    <s v="Belgaum Tilakwadi"/>
    <s v="Belgaum"/>
    <n v="9674"/>
    <d v="2026-03-02T00:00:00"/>
    <d v="2026-03-02T00:00:00"/>
    <m/>
    <n v="15"/>
    <d v="2026-03-17T00:00:00"/>
    <d v="2026-04-18T00:00:00"/>
    <d v="2026-04-17T00:00:00"/>
    <x v="0"/>
    <n v="1"/>
    <s v="Cycle-4 EPC"/>
    <d v="2026-04-20T00:00:00"/>
    <d v="2026-04-20T00:00:00"/>
    <s v="Launched"/>
    <s v="FY 26-27"/>
    <s v="NON AOP"/>
    <s v="MARCH 26 PLANNED"/>
    <s v="APRIL 26"/>
    <s v=" "/>
    <m/>
    <m/>
    <m/>
    <m/>
    <m/>
    <m/>
    <m/>
    <m/>
    <x v="0"/>
    <x v="0"/>
    <m/>
    <m/>
    <m/>
    <m/>
    <m/>
    <m/>
    <m/>
  </r>
  <r>
    <s v="TRTRSD15861"/>
    <n v="734"/>
    <m/>
    <s v="FR1D"/>
    <s v="QETS"/>
    <s v="TRNFFQETS01"/>
    <x v="3"/>
    <x v="3"/>
    <x v="5"/>
    <s v="Amit C"/>
    <s v="Jitendra Talreja"/>
    <s v="Nitesh Warhade"/>
    <x v="2"/>
    <s v="East"/>
    <x v="4"/>
    <s v="Assam &amp; NE"/>
    <m/>
    <m/>
    <s v="Guwahati TV FBB Guwahati Paltan Bazaar"/>
    <s v="Guwahati"/>
    <n v="10012.06"/>
    <d v="2026-02-26T00:00:00"/>
    <d v="2026-02-26T00:00:00"/>
    <m/>
    <n v="15"/>
    <d v="2026-03-13T00:00:00"/>
    <d v="2026-04-18T00:00:00"/>
    <d v="2026-04-19T00:00:00"/>
    <x v="0"/>
    <n v="1"/>
    <s v="Cycle-4 EPC"/>
    <d v="2026-04-19T00:00:00"/>
    <d v="2026-04-19T00:00:00"/>
    <s v="Launched"/>
    <s v="FY 26-27"/>
    <s v="NON AOP"/>
    <s v="MARCH 26 PLANNED"/>
    <s v="APRIL 26"/>
    <s v=" "/>
    <m/>
    <m/>
    <m/>
    <m/>
    <m/>
    <m/>
    <m/>
    <m/>
    <x v="0"/>
    <x v="0"/>
    <m/>
    <m/>
    <m/>
    <m/>
    <m/>
    <m/>
    <m/>
  </r>
  <r>
    <s v="TRTRSD15863"/>
    <n v="735"/>
    <m/>
    <s v="TAHB"/>
    <s v="Q7DH"/>
    <s v="TEXPWQ7DH01"/>
    <x v="3"/>
    <x v="3"/>
    <x v="5"/>
    <s v="Amit C"/>
    <s v="Jitendra Talreja"/>
    <s v="Nitesh Warhade"/>
    <x v="2"/>
    <s v="East"/>
    <x v="4"/>
    <s v="West Bengal"/>
    <m/>
    <m/>
    <s v="Ghatal TST Ghatal Market"/>
    <s v="Ghatal"/>
    <n v="9303"/>
    <d v="2026-02-28T00:00:00"/>
    <d v="2026-02-28T00:00:00"/>
    <m/>
    <n v="15"/>
    <d v="2026-03-15T00:00:00"/>
    <d v="2026-04-10T00:00:00"/>
    <d v="2026-04-13T00:00:00"/>
    <x v="0"/>
    <n v="1"/>
    <s v="Cycle-4 EPC"/>
    <d v="2026-04-13T00:00:00"/>
    <d v="2026-04-13T00:00:00"/>
    <s v="Launched"/>
    <s v="FY 26-27"/>
    <s v="NON AOP"/>
    <s v="MARCH 26 PLANNED"/>
    <s v="APRIL 26"/>
    <s v="JUNE 25"/>
    <m/>
    <m/>
    <m/>
    <m/>
    <m/>
    <m/>
    <m/>
    <m/>
    <x v="0"/>
    <x v="0"/>
    <m/>
    <m/>
    <m/>
    <m/>
    <m/>
    <m/>
    <m/>
  </r>
  <r>
    <s v="TRTRSD15864"/>
    <n v="736"/>
    <m/>
    <s v="TK76"/>
    <s v="NWH9"/>
    <s v="TRNDNNWH902"/>
    <x v="3"/>
    <x v="3"/>
    <x v="5"/>
    <s v="Amit C"/>
    <s v="Jitendra Talreja"/>
    <s v="Nitesh Warhade"/>
    <x v="2"/>
    <s v="East"/>
    <x v="4"/>
    <s v="Telangana"/>
    <m/>
    <m/>
    <s v="Zaheerabad TST"/>
    <s v="Zaheerabad"/>
    <n v="4321"/>
    <d v="2026-02-28T00:00:00"/>
    <d v="2026-02-28T00:00:00"/>
    <m/>
    <n v="15"/>
    <d v="2026-03-15T00:00:00"/>
    <d v="2026-04-10T00:00:00"/>
    <d v="2026-04-13T00:00:00"/>
    <x v="0"/>
    <n v="1"/>
    <s v="Cycle-4 EPC"/>
    <d v="2026-04-11T00:00:00"/>
    <d v="2026-04-11T00:00:00"/>
    <s v="Launched"/>
    <s v="FY 26-27"/>
    <s v="NON AOP"/>
    <s v="MARCH 26 PLANNED"/>
    <s v="APRIL 26"/>
    <s v="JUNE 25"/>
    <m/>
    <m/>
    <m/>
    <m/>
    <m/>
    <m/>
    <m/>
    <m/>
    <x v="0"/>
    <x v="0"/>
    <m/>
    <m/>
    <m/>
    <m/>
    <m/>
    <m/>
    <m/>
  </r>
  <r>
    <s v="TRTRSD15866"/>
    <n v="737"/>
    <m/>
    <s v="TKN5"/>
    <s v="QBX0"/>
    <s v="TEXPNQBX001"/>
    <x v="3"/>
    <x v="3"/>
    <x v="5"/>
    <s v="Amit C"/>
    <s v="Jitendra Talreja"/>
    <s v="Nitesh Warhade"/>
    <x v="2"/>
    <s v="East"/>
    <x v="4"/>
    <s v="Telangana"/>
    <m/>
    <m/>
    <s v="Madhira TST"/>
    <s v="Madhira"/>
    <n v="4194"/>
    <d v="2026-02-27T00:00:00"/>
    <d v="2026-02-27T00:00:00"/>
    <m/>
    <n v="15"/>
    <d v="2026-03-14T00:00:00"/>
    <d v="2026-05-31T00:00:00"/>
    <m/>
    <x v="4"/>
    <m/>
    <s v="Cycle-4 EPC"/>
    <m/>
    <m/>
    <m/>
    <s v="FY 26-27"/>
    <s v="NON AOP"/>
    <s v="MARCH 26 PLANNED"/>
    <s v=" "/>
    <s v="SEPTEMBER 25"/>
    <m/>
    <m/>
    <m/>
    <m/>
    <m/>
    <m/>
    <m/>
    <m/>
    <x v="0"/>
    <x v="0"/>
    <m/>
    <m/>
    <m/>
    <m/>
    <m/>
    <m/>
    <m/>
  </r>
  <r>
    <s v="TRTRSD15869"/>
    <n v="738"/>
    <m/>
    <s v="TSV3"/>
    <s v="Q2RV"/>
    <s v="TEXPNQ2RV02"/>
    <x v="3"/>
    <x v="3"/>
    <x v="5"/>
    <s v="Amit C"/>
    <s v="Jitendra Talreja"/>
    <s v="Nitesh Warhade"/>
    <x v="2"/>
    <s v="East"/>
    <x v="4"/>
    <s v="Telangana"/>
    <m/>
    <m/>
    <s v="Sathupally TST"/>
    <s v="Sathupally"/>
    <n v="6433"/>
    <d v="2026-02-27T00:00:00"/>
    <d v="2026-02-27T00:00:00"/>
    <m/>
    <n v="15"/>
    <d v="2026-03-14T00:00:00"/>
    <d v="2026-05-31T00:00:00"/>
    <m/>
    <x v="4"/>
    <m/>
    <s v="Cycle-4 EPC"/>
    <m/>
    <m/>
    <m/>
    <s v="FY 26-27"/>
    <s v="NON AOP"/>
    <s v="MARCH 26 PLANNED"/>
    <s v=" "/>
    <s v=" "/>
    <m/>
    <m/>
    <m/>
    <m/>
    <m/>
    <m/>
    <m/>
    <m/>
    <x v="0"/>
    <x v="0"/>
    <m/>
    <m/>
    <m/>
    <m/>
    <m/>
    <m/>
    <m/>
  </r>
  <r>
    <s v="MIAGAK15906"/>
    <n v="739"/>
    <m/>
    <s v="Not Applicable"/>
    <s v="Not Applicable"/>
    <s v="Not Applicable"/>
    <x v="4"/>
    <x v="6"/>
    <x v="18"/>
    <s v="Anand P"/>
    <s v="Teja Anvesh"/>
    <s v="Dhananjay Raut"/>
    <x v="4"/>
    <s v="East"/>
    <x v="1"/>
    <s v="Telangana"/>
    <m/>
    <s v="Rohin Chand"/>
    <s v="HUZURNAGAR MINI DEPO_Phase I Piping works"/>
    <s v="Huzurnagar"/>
    <n v="20000"/>
    <d v="2026-02-25T00:00:00"/>
    <d v="2026-02-25T00:00:00"/>
    <n v="0"/>
    <n v="60"/>
    <d v="2026-04-26T00:00:00"/>
    <d v="2026-06-18T00:00:00"/>
    <m/>
    <x v="4"/>
    <n v="0.79"/>
    <s v="WIP"/>
    <m/>
    <m/>
    <m/>
    <s v="FY 26-27"/>
    <s v="AOP"/>
    <s v="APRIL 26 PLANNED"/>
    <s v=" "/>
    <s v=" "/>
    <m/>
    <m/>
    <m/>
    <m/>
    <m/>
    <m/>
    <m/>
    <m/>
    <x v="0"/>
    <x v="0"/>
    <m/>
    <m/>
    <m/>
    <m/>
    <m/>
    <m/>
    <m/>
  </r>
  <r>
    <s v="TRTRRT15911"/>
    <n v="740"/>
    <m/>
    <s v="TA1W"/>
    <s v="QGUN"/>
    <s v="TFITUQGUN01"/>
    <x v="3"/>
    <x v="3"/>
    <x v="5"/>
    <s v="Srinivas P"/>
    <s v="Purushottam M"/>
    <s v="Raj Shende"/>
    <x v="2"/>
    <s v="North"/>
    <x v="3"/>
    <s v="Uttar Pradesh"/>
    <m/>
    <m/>
    <s v="Lucknow TB BB Lucknow Sahara Mall"/>
    <s v="Lucknow"/>
    <n v="12201"/>
    <d v="2026-02-25T00:00:00"/>
    <d v="2026-02-25T00:00:00"/>
    <m/>
    <n v="15"/>
    <d v="2026-03-12T00:00:00"/>
    <d v="2026-04-05T00:00:00"/>
    <d v="2026-04-07T00:00:00"/>
    <x v="0"/>
    <n v="1"/>
    <s v="Cycle-3 EPC"/>
    <d v="2026-04-20T00:00:00"/>
    <d v="2026-04-20T00:00:00"/>
    <s v="Launched"/>
    <s v="FY 26-27"/>
    <s v="NON AOP"/>
    <s v="MARCH 26 PLANNED"/>
    <s v="APRIL 26"/>
    <s v="JUNE 25"/>
    <m/>
    <m/>
    <m/>
    <m/>
    <m/>
    <m/>
    <m/>
    <m/>
    <x v="0"/>
    <x v="0"/>
    <m/>
    <m/>
    <m/>
    <m/>
    <m/>
    <m/>
    <m/>
  </r>
  <r>
    <s v="TRTRRT15915"/>
    <n v="741"/>
    <m/>
    <n v="9529"/>
    <s v="NFP2"/>
    <s v="TRNDUNFP200"/>
    <x v="3"/>
    <x v="3"/>
    <x v="5"/>
    <s v="Srinivas P"/>
    <s v="Purushottam M"/>
    <s v="Raj Shende"/>
    <x v="2"/>
    <s v="North"/>
    <x v="3"/>
    <s v="Uttar Pradesh"/>
    <m/>
    <m/>
    <s v="Bareilly Civil Lines"/>
    <s v="Bareilly"/>
    <n v="9149"/>
    <d v="2026-02-25T00:00:00"/>
    <d v="2026-02-25T00:00:00"/>
    <m/>
    <n v="15"/>
    <d v="2026-03-12T00:00:00"/>
    <d v="2026-04-30T00:00:00"/>
    <d v="2026-05-03T00:00:00"/>
    <x v="0"/>
    <n v="1"/>
    <s v="Cycle-3 EPC"/>
    <d v="2026-05-01T00:00:00"/>
    <d v="2026-05-01T00:00:00"/>
    <s v="Launched"/>
    <s v="FY 26-27"/>
    <s v="NON AOP"/>
    <s v="MARCH 26 PLANNED"/>
    <s v="MAY 26"/>
    <s v="MAY 25"/>
    <m/>
    <m/>
    <m/>
    <m/>
    <m/>
    <m/>
    <m/>
    <m/>
    <x v="0"/>
    <x v="0"/>
    <m/>
    <m/>
    <m/>
    <m/>
    <m/>
    <m/>
    <m/>
  </r>
  <r>
    <s v="TRTRRT15916"/>
    <n v="742"/>
    <m/>
    <n v="8122"/>
    <s v="NDB8"/>
    <s v="TRNDUNDB802"/>
    <x v="3"/>
    <x v="3"/>
    <x v="5"/>
    <s v="Srinivas P"/>
    <s v="Purushottam M"/>
    <s v="Raj Shende"/>
    <x v="2"/>
    <s v="North"/>
    <x v="3"/>
    <s v="Uttar Pradesh"/>
    <m/>
    <m/>
    <s v="Bareilly Phoenix Mal"/>
    <s v="Bareilly"/>
    <n v="19105"/>
    <d v="2026-02-26T00:00:00"/>
    <d v="2026-02-26T00:00:00"/>
    <m/>
    <n v="15"/>
    <d v="2026-03-13T00:00:00"/>
    <d v="2026-05-10T00:00:00"/>
    <d v="2026-05-06T00:00:00"/>
    <x v="0"/>
    <n v="1"/>
    <s v="Cycle-3 EPC"/>
    <d v="2026-05-05T00:00:00"/>
    <m/>
    <s v="YTL"/>
    <s v="FY 26-27"/>
    <s v="NON AOP"/>
    <s v="MARCH 26 PLANNED"/>
    <s v="MAY 26"/>
    <s v=" "/>
    <m/>
    <m/>
    <m/>
    <m/>
    <m/>
    <m/>
    <m/>
    <m/>
    <x v="0"/>
    <x v="0"/>
    <m/>
    <m/>
    <m/>
    <m/>
    <m/>
    <m/>
    <m/>
  </r>
  <r>
    <s v="TRTRRT15927"/>
    <n v="743"/>
    <m/>
    <s v="TFD8"/>
    <s v="QZD4"/>
    <s v="TFIT9QZD401"/>
    <x v="3"/>
    <x v="3"/>
    <x v="5"/>
    <s v="Srinivas P"/>
    <s v="Purushottam M"/>
    <s v="Raj Shende"/>
    <x v="2"/>
    <s v="North"/>
    <x v="3"/>
    <s v="Punjab"/>
    <m/>
    <m/>
    <s v="Kapurthala Mall Road"/>
    <s v="Kapurthala"/>
    <n v="11079"/>
    <d v="2026-02-25T00:00:00"/>
    <d v="2026-02-25T00:00:00"/>
    <m/>
    <n v="15"/>
    <d v="2026-03-12T00:00:00"/>
    <d v="2026-04-10T00:00:00"/>
    <d v="2026-04-13T00:00:00"/>
    <x v="0"/>
    <n v="1"/>
    <s v="Cycle-3 EPC"/>
    <d v="2026-04-20T00:00:00"/>
    <d v="2026-04-20T00:00:00"/>
    <s v="Launched"/>
    <s v="FY 26-27"/>
    <s v="NON AOP"/>
    <s v="MARCH 26 PLANNED"/>
    <s v="APRIL 26"/>
    <s v=" "/>
    <m/>
    <m/>
    <m/>
    <m/>
    <m/>
    <m/>
    <m/>
    <m/>
    <x v="0"/>
    <x v="0"/>
    <m/>
    <m/>
    <m/>
    <m/>
    <m/>
    <m/>
    <m/>
  </r>
  <r>
    <s v="TRTRRT15940"/>
    <n v="744"/>
    <m/>
    <s v="TIR2"/>
    <m/>
    <s v="TFIT9QXQ102"/>
    <x v="3"/>
    <x v="3"/>
    <x v="5"/>
    <s v="Srinivas P"/>
    <s v="Purushottam M"/>
    <s v="Raj Shende"/>
    <x v="2"/>
    <s v="North"/>
    <x v="3"/>
    <s v="Punjab"/>
    <m/>
    <m/>
    <s v="Pathankot Dalhousie Road"/>
    <s v="Pathankot"/>
    <n v="10142"/>
    <d v="2026-03-02T00:00:00"/>
    <d v="2026-03-02T00:00:00"/>
    <m/>
    <n v="15"/>
    <d v="2026-03-17T00:00:00"/>
    <d v="2026-03-17T00:00:00"/>
    <m/>
    <x v="7"/>
    <m/>
    <s v="Cycle-4 EPC"/>
    <m/>
    <m/>
    <m/>
    <s v="FY 26-27"/>
    <s v="NON AOP"/>
    <s v=" "/>
    <s v=" "/>
    <s v="APRIL 25"/>
    <m/>
    <m/>
    <m/>
    <m/>
    <m/>
    <m/>
    <m/>
    <m/>
    <x v="0"/>
    <x v="0"/>
    <m/>
    <m/>
    <m/>
    <m/>
    <m/>
    <m/>
    <m/>
  </r>
  <r>
    <s v="TRTRRT15943"/>
    <n v="745"/>
    <m/>
    <n v="8101"/>
    <s v="NCZ8"/>
    <s v="TRNDRNCZ800"/>
    <x v="3"/>
    <x v="3"/>
    <x v="5"/>
    <s v="Srinivas P"/>
    <s v="Purushottam M"/>
    <s v="Raj Shende"/>
    <x v="2"/>
    <s v="North"/>
    <x v="3"/>
    <s v="Rajasthan"/>
    <m/>
    <m/>
    <s v="Ajmer Cine Mall"/>
    <s v="Ajmer"/>
    <n v="9004"/>
    <d v="2026-02-28T00:00:00"/>
    <d v="2026-02-28T00:00:00"/>
    <m/>
    <n v="15"/>
    <d v="2026-03-15T00:00:00"/>
    <d v="2026-05-31T00:00:00"/>
    <m/>
    <x v="4"/>
    <m/>
    <s v="Cycle-4 EPC"/>
    <m/>
    <m/>
    <m/>
    <s v="FY 26-27"/>
    <s v="NON AOP"/>
    <s v="MARCH 26 PLANNED"/>
    <s v=" "/>
    <s v=" "/>
    <m/>
    <m/>
    <m/>
    <m/>
    <m/>
    <m/>
    <m/>
    <m/>
    <x v="0"/>
    <x v="0"/>
    <m/>
    <m/>
    <m/>
    <m/>
    <m/>
    <m/>
    <m/>
  </r>
  <r>
    <s v="TRTRRT15951"/>
    <n v="746"/>
    <m/>
    <s v="TSP4"/>
    <s v="Q8FI"/>
    <s v="TFITUQ8FI01"/>
    <x v="3"/>
    <x v="3"/>
    <x v="5"/>
    <s v="Srinivas P"/>
    <s v="Purushottam M"/>
    <s v="Raj Shende"/>
    <x v="2"/>
    <s v="North"/>
    <x v="3"/>
    <s v="Uttar Pradesh"/>
    <m/>
    <m/>
    <s v="Unnao Moti Nagar"/>
    <s v="Unnao"/>
    <n v="8969.9639999999999"/>
    <d v="2026-02-24T00:00:00"/>
    <d v="2026-02-24T00:00:00"/>
    <m/>
    <n v="15"/>
    <d v="2026-03-11T00:00:00"/>
    <d v="2026-04-05T00:00:00"/>
    <d v="2026-04-06T00:00:00"/>
    <x v="0"/>
    <n v="1"/>
    <s v="Cycle-4 EPC"/>
    <d v="2026-04-20T00:00:00"/>
    <d v="2026-04-20T00:00:00"/>
    <s v="Launched"/>
    <s v="FY 26-27"/>
    <s v="NON AOP"/>
    <s v="MARCH 26 PLANNED"/>
    <s v="APRIL 26"/>
    <s v="MAY 25"/>
    <m/>
    <m/>
    <m/>
    <m/>
    <m/>
    <m/>
    <m/>
    <m/>
    <x v="0"/>
    <x v="0"/>
    <m/>
    <m/>
    <m/>
    <m/>
    <m/>
    <m/>
    <m/>
  </r>
  <r>
    <s v="TRTRRT15961"/>
    <n v="747"/>
    <m/>
    <s v="TL59"/>
    <s v="NWM5"/>
    <s v="TRNDUNWM500"/>
    <x v="3"/>
    <x v="3"/>
    <x v="5"/>
    <s v="Srinivas P"/>
    <s v="Purushottam M"/>
    <s v="Raj Shende"/>
    <x v="2"/>
    <s v="North"/>
    <x v="3"/>
    <s v="Uttar Pradesh"/>
    <m/>
    <m/>
    <s v="Mughalsarai Mughal M"/>
    <s v="Mughalsarai"/>
    <n v="9600"/>
    <d v="2026-03-12T00:00:00"/>
    <d v="2026-03-12T00:00:00"/>
    <m/>
    <n v="15"/>
    <d v="2026-03-27T00:00:00"/>
    <d v="2026-04-10T00:00:00"/>
    <d v="2026-04-13T00:00:00"/>
    <x v="0"/>
    <n v="1"/>
    <s v="Cycle-3 EPC"/>
    <d v="2026-04-20T00:00:00"/>
    <d v="2026-04-20T00:00:00"/>
    <s v="Launched"/>
    <s v="FY 26-27"/>
    <s v="NON AOP"/>
    <s v="MARCH 26 PLANNED"/>
    <s v="APRIL 26"/>
    <s v=" "/>
    <m/>
    <m/>
    <m/>
    <m/>
    <m/>
    <m/>
    <m/>
    <m/>
    <x v="0"/>
    <x v="0"/>
    <m/>
    <m/>
    <m/>
    <m/>
    <m/>
    <m/>
    <m/>
  </r>
  <r>
    <s v="TRTRRT15962"/>
    <n v="748"/>
    <m/>
    <s v="TG55"/>
    <s v="NHO2"/>
    <s v="TRNDUNHO200"/>
    <x v="3"/>
    <x v="3"/>
    <x v="5"/>
    <s v="Srinivas P"/>
    <s v="Purushottam M"/>
    <s v="Raj Shende"/>
    <x v="2"/>
    <s v="North"/>
    <x v="3"/>
    <s v="Uttar Pradesh"/>
    <m/>
    <m/>
    <s v="Mirzapur Gems Mall"/>
    <s v="Mirzapur"/>
    <n v="9571"/>
    <d v="2026-03-09T00:00:00"/>
    <d v="2026-03-09T00:00:00"/>
    <m/>
    <n v="15"/>
    <d v="2026-03-24T00:00:00"/>
    <d v="2026-04-05T00:00:00"/>
    <d v="2026-04-06T00:00:00"/>
    <x v="0"/>
    <n v="1"/>
    <s v="Cycle-3 EPC"/>
    <d v="2026-04-20T00:00:00"/>
    <d v="2026-04-20T00:00:00"/>
    <s v="Launched"/>
    <s v="FY 26-27"/>
    <s v="NON AOP"/>
    <s v="MARCH 26 PLANNED"/>
    <s v="APRIL 26"/>
    <s v=" "/>
    <m/>
    <m/>
    <m/>
    <m/>
    <m/>
    <m/>
    <m/>
    <m/>
    <x v="0"/>
    <x v="0"/>
    <m/>
    <m/>
    <m/>
    <m/>
    <m/>
    <m/>
    <m/>
  </r>
  <r>
    <s v="TRTRRT15963"/>
    <n v="749"/>
    <m/>
    <n v="8343"/>
    <s v="NZJ1"/>
    <s v="TRND5NZJ102"/>
    <x v="3"/>
    <x v="3"/>
    <x v="5"/>
    <s v="Srinivas P"/>
    <s v="Purushottam M"/>
    <s v="Raj Shende"/>
    <x v="2"/>
    <s v="North"/>
    <x v="3"/>
    <s v="Uttar Pradesh"/>
    <m/>
    <m/>
    <s v="Rudrapur Metropolis"/>
    <s v="Rudrapur"/>
    <n v="6680"/>
    <d v="2026-03-06T00:00:00"/>
    <d v="2026-03-06T00:00:00"/>
    <m/>
    <n v="15"/>
    <d v="2026-03-21T00:00:00"/>
    <d v="2026-05-10T00:00:00"/>
    <d v="2026-05-06T00:00:00"/>
    <x v="0"/>
    <n v="1"/>
    <s v="Cycle-3 EPC"/>
    <d v="2026-05-06T00:00:00"/>
    <m/>
    <s v="YTL"/>
    <s v="FY 26-27"/>
    <s v="NON AOP"/>
    <s v="MARCH 26 PLANNED"/>
    <s v="MAY 26"/>
    <s v="MAY 25"/>
    <m/>
    <m/>
    <m/>
    <m/>
    <m/>
    <m/>
    <m/>
    <m/>
    <x v="0"/>
    <x v="0"/>
    <m/>
    <m/>
    <m/>
    <m/>
    <m/>
    <m/>
    <m/>
  </r>
  <r>
    <s v="TRTRRT15965"/>
    <n v="750"/>
    <m/>
    <s v="TQE8"/>
    <s v="Q0XO"/>
    <s v="TFIT9Q0XO03"/>
    <x v="3"/>
    <x v="3"/>
    <x v="5"/>
    <s v="Srinivas P"/>
    <s v="Purushottam M"/>
    <s v="Raj Shende"/>
    <x v="2"/>
    <s v="North"/>
    <x v="3"/>
    <s v="Punjab"/>
    <m/>
    <m/>
    <s v="Moga Bansal Complex"/>
    <s v="Moga"/>
    <n v="8144"/>
    <d v="2026-03-03T00:00:00"/>
    <d v="2026-03-03T00:00:00"/>
    <m/>
    <n v="15"/>
    <d v="2026-03-18T00:00:00"/>
    <d v="2026-04-10T00:00:00"/>
    <d v="2026-04-13T00:00:00"/>
    <x v="0"/>
    <n v="1"/>
    <s v="Cycle-3 EPC"/>
    <d v="2026-04-20T00:00:00"/>
    <d v="2026-04-20T00:00:00"/>
    <s v="Launched"/>
    <s v="FY 26-27"/>
    <s v="NON AOP"/>
    <s v="MARCH 26 PLANNED"/>
    <s v="APRIL 26"/>
    <s v=" "/>
    <m/>
    <m/>
    <m/>
    <m/>
    <m/>
    <m/>
    <m/>
    <m/>
    <x v="0"/>
    <x v="0"/>
    <m/>
    <m/>
    <m/>
    <m/>
    <m/>
    <m/>
    <m/>
  </r>
  <r>
    <s v="TRTRRT15973"/>
    <n v="751"/>
    <m/>
    <s v="TGC9"/>
    <s v="QYI4"/>
    <s v="TFITUQYI402"/>
    <x v="3"/>
    <x v="3"/>
    <x v="5"/>
    <s v="Srinivas P"/>
    <s v="Purushottam M"/>
    <s v="Raj Shende"/>
    <x v="2"/>
    <s v="North"/>
    <x v="3"/>
    <s v="Uttar Pradesh"/>
    <m/>
    <m/>
    <s v="Kannauj Makrand Nagar"/>
    <s v="Kannauj"/>
    <n v="13020"/>
    <d v="2026-03-08T00:00:00"/>
    <d v="2026-03-08T00:00:00"/>
    <m/>
    <n v="15"/>
    <d v="2026-03-23T00:00:00"/>
    <d v="2026-04-05T00:00:00"/>
    <d v="2026-04-06T00:00:00"/>
    <x v="0"/>
    <n v="1"/>
    <s v="Cycle-3 EPC"/>
    <d v="2026-04-20T00:00:00"/>
    <d v="2026-04-20T00:00:00"/>
    <s v="Launched"/>
    <s v="FY 26-27"/>
    <s v="NON AOP"/>
    <s v="MARCH 26 PLANNED"/>
    <s v="APRIL 26"/>
    <s v=" "/>
    <m/>
    <m/>
    <m/>
    <m/>
    <m/>
    <m/>
    <m/>
    <m/>
    <x v="0"/>
    <x v="0"/>
    <m/>
    <m/>
    <m/>
    <m/>
    <m/>
    <m/>
    <m/>
  </r>
  <r>
    <s v="TRTRRT15974"/>
    <n v="752"/>
    <m/>
    <s v="TCN4"/>
    <s v="NAT8"/>
    <s v="TFITUNAT802"/>
    <x v="3"/>
    <x v="3"/>
    <x v="5"/>
    <s v="Srinivas P"/>
    <s v="Purushottam M"/>
    <s v="Raj Shende"/>
    <x v="2"/>
    <s v="North"/>
    <x v="3"/>
    <s v="Uttar Pradesh"/>
    <m/>
    <m/>
    <s v="Azamgarh Civil Lines"/>
    <s v="Azamgarh"/>
    <n v="12000"/>
    <d v="2026-03-08T00:00:00"/>
    <d v="2026-03-08T00:00:00"/>
    <m/>
    <n v="15"/>
    <d v="2026-03-23T00:00:00"/>
    <d v="2026-04-05T00:00:00"/>
    <d v="2026-04-06T00:00:00"/>
    <x v="0"/>
    <n v="1"/>
    <s v="Cycle-3 EPC"/>
    <d v="2026-04-20T00:00:00"/>
    <d v="2026-04-20T00:00:00"/>
    <s v="Launched"/>
    <s v="FY 26-27"/>
    <s v="NON AOP"/>
    <s v="MARCH 26 PLANNED"/>
    <s v="APRIL 26"/>
    <s v=" "/>
    <m/>
    <m/>
    <m/>
    <m/>
    <m/>
    <m/>
    <m/>
    <m/>
    <x v="0"/>
    <x v="0"/>
    <m/>
    <m/>
    <m/>
    <m/>
    <m/>
    <m/>
    <m/>
  </r>
  <r>
    <s v="TRTRRT15975"/>
    <n v="753"/>
    <m/>
    <s v="TKN4"/>
    <s v="QBW0"/>
    <s v="TFITHQBW003"/>
    <x v="3"/>
    <x v="3"/>
    <x v="5"/>
    <s v="Srinivas P"/>
    <s v="Purushottam M"/>
    <s v="Raj Shende"/>
    <x v="2"/>
    <s v="North"/>
    <x v="3"/>
    <s v="Haryana"/>
    <m/>
    <m/>
    <s v="Narnaul Opp Gold Cinema Near Hero Honda Chowk"/>
    <s v="Narnaul"/>
    <n v="9000"/>
    <d v="2026-03-11T00:00:00"/>
    <d v="2026-03-11T00:00:00"/>
    <m/>
    <n v="15"/>
    <d v="2026-03-26T00:00:00"/>
    <d v="2026-04-30T00:00:00"/>
    <d v="2026-04-24T00:00:00"/>
    <x v="0"/>
    <n v="1"/>
    <s v="Cycle-3 EPC"/>
    <d v="2026-04-24T00:00:00"/>
    <d v="2026-04-24T00:00:00"/>
    <s v="Launched"/>
    <s v="FY 26-27"/>
    <s v="NON AOP"/>
    <s v="MARCH 26 PLANNED"/>
    <s v="APRIL 26"/>
    <s v=" "/>
    <m/>
    <m/>
    <m/>
    <m/>
    <m/>
    <m/>
    <m/>
    <m/>
    <x v="0"/>
    <x v="0"/>
    <m/>
    <m/>
    <m/>
    <m/>
    <m/>
    <m/>
    <m/>
  </r>
  <r>
    <s v="TRTRRT15976"/>
    <n v="754"/>
    <m/>
    <s v="T629"/>
    <s v="NGH1"/>
    <s v="TRNDHNGH100"/>
    <x v="3"/>
    <x v="3"/>
    <x v="5"/>
    <s v="Srinivas P"/>
    <s v="Purushottam M"/>
    <s v="Raj Shende"/>
    <x v="2"/>
    <s v="North"/>
    <x v="3"/>
    <s v="Haryana"/>
    <m/>
    <m/>
    <s v="Sirsa Dubwali"/>
    <s v="Sirsa"/>
    <n v="6625"/>
    <d v="2026-03-18T00:00:00"/>
    <d v="2026-03-18T00:00:00"/>
    <m/>
    <n v="15"/>
    <d v="2026-04-02T00:00:00"/>
    <d v="2026-04-05T00:00:00"/>
    <d v="2026-04-07T00:00:00"/>
    <x v="0"/>
    <n v="1"/>
    <s v="Cycle-4 EPC"/>
    <d v="2026-04-20T00:00:00"/>
    <d v="2026-04-20T00:00:00"/>
    <s v="Launched"/>
    <s v="FY 26-27"/>
    <s v="NON AOP"/>
    <s v="APRIL 26 PLANNED"/>
    <s v="APRIL 26"/>
    <s v=" "/>
    <m/>
    <m/>
    <m/>
    <m/>
    <m/>
    <m/>
    <m/>
    <m/>
    <x v="0"/>
    <x v="0"/>
    <m/>
    <m/>
    <m/>
    <m/>
    <m/>
    <m/>
    <m/>
  </r>
  <r>
    <s v="TRTRRT15977"/>
    <n v="755"/>
    <m/>
    <n v="5933"/>
    <s v="NP94"/>
    <s v="TRNDHNP9401"/>
    <x v="3"/>
    <x v="3"/>
    <x v="5"/>
    <s v="Srinivas P"/>
    <s v="Purushottam M"/>
    <s v="Raj Shende"/>
    <x v="2"/>
    <s v="North"/>
    <x v="3"/>
    <s v="Haryana"/>
    <m/>
    <m/>
    <s v="Sonipat Atlus Road"/>
    <s v="Sonipat"/>
    <n v="8360"/>
    <d v="2026-03-09T00:00:00"/>
    <d v="2026-03-09T00:00:00"/>
    <m/>
    <n v="15"/>
    <d v="2026-03-24T00:00:00"/>
    <d v="2026-04-18T00:00:00"/>
    <d v="2026-04-16T00:00:00"/>
    <x v="0"/>
    <n v="1"/>
    <s v="Cycle-4 EPC"/>
    <d v="2026-04-15T00:00:00"/>
    <d v="2026-04-15T00:00:00"/>
    <s v="Launched"/>
    <s v="FY 26-27"/>
    <s v="NON AOP"/>
    <s v="MARCH 26 PLANNED"/>
    <s v="APRIL 26"/>
    <s v=" "/>
    <m/>
    <m/>
    <m/>
    <m/>
    <m/>
    <m/>
    <m/>
    <m/>
    <x v="0"/>
    <x v="0"/>
    <m/>
    <m/>
    <m/>
    <m/>
    <m/>
    <m/>
    <m/>
  </r>
  <r>
    <s v="TRTRRT15978"/>
    <n v="756"/>
    <m/>
    <n v="5794"/>
    <s v="NP25"/>
    <s v="TRNDHNP2500"/>
    <x v="3"/>
    <x v="3"/>
    <x v="5"/>
    <s v="Srinivas P"/>
    <s v="Purushottam M"/>
    <s v="Raj Shende"/>
    <x v="2"/>
    <s v="North"/>
    <x v="3"/>
    <s v="Haryana"/>
    <m/>
    <m/>
    <s v="Panipat Gohana"/>
    <s v="Panipat"/>
    <n v="7230"/>
    <d v="2026-03-06T00:00:00"/>
    <d v="2026-03-06T00:00:00"/>
    <m/>
    <n v="15"/>
    <d v="2026-03-21T00:00:00"/>
    <d v="2026-04-18T00:00:00"/>
    <d v="2026-04-14T00:00:00"/>
    <x v="0"/>
    <n v="1"/>
    <s v="Cycle-4 EPC"/>
    <d v="2026-04-13T00:00:00"/>
    <d v="2026-04-13T00:00:00"/>
    <s v="Launched"/>
    <s v="FY 26-27"/>
    <s v="NON AOP"/>
    <s v="MARCH 26 PLANNED"/>
    <s v="APRIL 26"/>
    <s v=" "/>
    <m/>
    <m/>
    <m/>
    <m/>
    <m/>
    <m/>
    <m/>
    <m/>
    <x v="0"/>
    <x v="0"/>
    <m/>
    <m/>
    <m/>
    <m/>
    <m/>
    <m/>
    <m/>
  </r>
  <r>
    <s v="TRTRRT15981"/>
    <n v="757"/>
    <m/>
    <s v="TWUE"/>
    <s v="Q2UW"/>
    <s v="TEXPJQ2UW02"/>
    <x v="3"/>
    <x v="3"/>
    <x v="5"/>
    <s v="Srinivas P"/>
    <s v="Purushottam M"/>
    <s v="Raj Shende"/>
    <x v="2"/>
    <s v="North"/>
    <x v="3"/>
    <s v="Jammu &amp; Kashmir"/>
    <m/>
    <m/>
    <s v="Doda TST Opposite Town Hall Doda Jammu"/>
    <s v="Doda"/>
    <n v="6432"/>
    <d v="2026-03-09T00:00:00"/>
    <d v="2026-03-09T00:00:00"/>
    <m/>
    <n v="15"/>
    <d v="2026-03-24T00:00:00"/>
    <d v="2026-04-24T00:00:00"/>
    <d v="2026-04-23T00:00:00"/>
    <x v="0"/>
    <n v="1"/>
    <s v="Cycle-4 EPC"/>
    <d v="2026-04-22T00:00:00"/>
    <d v="2026-04-22T00:00:00"/>
    <s v="Launched"/>
    <s v="FY 26-27"/>
    <s v="NON AOP"/>
    <s v="MARCH 26 PLANNED"/>
    <s v="APRIL 26"/>
    <s v=" "/>
    <m/>
    <m/>
    <m/>
    <m/>
    <m/>
    <m/>
    <m/>
    <m/>
    <x v="0"/>
    <x v="0"/>
    <m/>
    <m/>
    <m/>
    <m/>
    <m/>
    <m/>
    <m/>
  </r>
  <r>
    <s v="TRTRRT15982"/>
    <n v="758"/>
    <m/>
    <s v="T43C"/>
    <s v="QJSS"/>
    <s v="TFIT9QJSS01"/>
    <x v="3"/>
    <x v="3"/>
    <x v="5"/>
    <s v="Srinivas P"/>
    <s v="Purushottam M"/>
    <s v="Raj Shende"/>
    <x v="2"/>
    <s v="North"/>
    <x v="3"/>
    <s v="Punjab"/>
    <m/>
    <m/>
    <s v="Jalandhar PPR Mall"/>
    <s v="Jalandhar"/>
    <n v="13075"/>
    <d v="2026-03-05T00:00:00"/>
    <d v="2026-03-05T00:00:00"/>
    <m/>
    <n v="15"/>
    <d v="2026-03-20T00:00:00"/>
    <d v="2026-04-10T00:00:00"/>
    <d v="2026-04-13T00:00:00"/>
    <x v="0"/>
    <n v="1"/>
    <s v="Cycle-4 EPC"/>
    <d v="2026-04-20T00:00:00"/>
    <d v="2026-04-20T00:00:00"/>
    <s v="Launched"/>
    <s v="FY 26-27"/>
    <s v="NON AOP"/>
    <s v="MARCH 26 PLANNED"/>
    <s v="APRIL 26"/>
    <s v=" "/>
    <m/>
    <m/>
    <m/>
    <m/>
    <m/>
    <m/>
    <m/>
    <m/>
    <x v="0"/>
    <x v="0"/>
    <m/>
    <m/>
    <m/>
    <m/>
    <m/>
    <m/>
    <m/>
  </r>
  <r>
    <s v="TRTRRT15983"/>
    <n v="759"/>
    <m/>
    <s v="TGI3"/>
    <s v="QYF5"/>
    <s v="TEXP9QYF502"/>
    <x v="3"/>
    <x v="3"/>
    <x v="5"/>
    <s v="Srinivas P"/>
    <s v="Purushottam M"/>
    <s v="Raj Shende"/>
    <x v="2"/>
    <s v="North"/>
    <x v="3"/>
    <s v="Punjab"/>
    <m/>
    <m/>
    <s v="Mukerian TST"/>
    <s v="Mukerian"/>
    <n v="6130"/>
    <d v="2026-04-06T00:00:00"/>
    <d v="2026-04-06T00:00:00"/>
    <m/>
    <n v="15"/>
    <d v="2026-04-21T00:00:00"/>
    <d v="2026-05-10T00:00:00"/>
    <d v="2026-04-23T00:00:00"/>
    <x v="0"/>
    <n v="1"/>
    <s v="Cycle-4 EPC"/>
    <d v="2026-05-25T00:00:00"/>
    <m/>
    <s v="YTL"/>
    <s v="FY 26-27"/>
    <s v="NON AOP"/>
    <s v="APRIL 26 PLANNED"/>
    <s v="APRIL 26"/>
    <s v=" "/>
    <m/>
    <m/>
    <m/>
    <m/>
    <m/>
    <m/>
    <m/>
    <m/>
    <x v="0"/>
    <x v="0"/>
    <m/>
    <m/>
    <m/>
    <m/>
    <m/>
    <m/>
    <m/>
  </r>
  <r>
    <s v="TRTRRT15984"/>
    <n v="760"/>
    <m/>
    <n v="5996"/>
    <m/>
    <s v="TRNDRNQ2001"/>
    <x v="3"/>
    <x v="3"/>
    <x v="5"/>
    <s v="Srinivas P"/>
    <s v="Purushottam M"/>
    <s v="Raj Shende"/>
    <x v="2"/>
    <s v="North"/>
    <x v="3"/>
    <s v="Rajasthan"/>
    <m/>
    <m/>
    <s v="Bhilwara RIL Mall"/>
    <s v="Bhilwara"/>
    <n v="8312"/>
    <m/>
    <m/>
    <m/>
    <m/>
    <m/>
    <m/>
    <m/>
    <x v="7"/>
    <m/>
    <s v="Cycle-4 EPC"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TRRT15991"/>
    <n v="761"/>
    <m/>
    <s v="TIR5"/>
    <s v="QXQ4"/>
    <s v="TFITUQXQ402"/>
    <x v="3"/>
    <x v="3"/>
    <x v="5"/>
    <s v="Srinivas P"/>
    <s v="Purushottam M"/>
    <s v="Raj Shende"/>
    <x v="2"/>
    <s v="North"/>
    <x v="3"/>
    <s v="Uttar Pradesh"/>
    <m/>
    <m/>
    <s v="Kasganj Soron Gate"/>
    <s v="Kasganj"/>
    <n v="10340"/>
    <d v="2026-03-12T00:00:00"/>
    <d v="2026-03-12T00:00:00"/>
    <m/>
    <n v="15"/>
    <d v="2026-03-27T00:00:00"/>
    <d v="2026-04-30T00:00:00"/>
    <d v="2026-05-03T00:00:00"/>
    <x v="0"/>
    <n v="1"/>
    <s v="Cycle-4 EPC"/>
    <d v="2026-05-01T00:00:00"/>
    <d v="2026-05-01T00:00:00"/>
    <s v="Launched"/>
    <s v="FY 26-27"/>
    <s v="NON AOP"/>
    <s v="MARCH 26 PLANNED"/>
    <s v="MAY 26"/>
    <s v=" "/>
    <m/>
    <m/>
    <m/>
    <m/>
    <m/>
    <m/>
    <m/>
    <m/>
    <x v="0"/>
    <x v="0"/>
    <m/>
    <m/>
    <m/>
    <m/>
    <m/>
    <m/>
    <m/>
  </r>
  <r>
    <s v="TRTRRT15994"/>
    <n v="762"/>
    <m/>
    <n v="5988"/>
    <s v="NQ15"/>
    <s v="TRNDUNQ1502"/>
    <x v="3"/>
    <x v="3"/>
    <x v="5"/>
    <s v="Srinivas P"/>
    <s v="Purushottam M"/>
    <s v="Raj Shende"/>
    <x v="2"/>
    <s v="North"/>
    <x v="3"/>
    <s v="Uttar Pradesh"/>
    <m/>
    <m/>
    <s v="Saharanpur Delhi Rd"/>
    <s v="Saharanpur"/>
    <n v="8370.7199999999993"/>
    <d v="2026-03-08T00:00:00"/>
    <d v="2026-03-08T00:00:00"/>
    <m/>
    <n v="15"/>
    <d v="2026-03-23T00:00:00"/>
    <d v="2026-04-18T00:00:00"/>
    <d v="2026-04-30T00:00:00"/>
    <x v="0"/>
    <n v="1"/>
    <s v="Cycle-4 EPC"/>
    <d v="2026-05-02T00:00:00"/>
    <d v="2026-05-02T00:00:00"/>
    <s v="Launched"/>
    <s v="FY 26-27"/>
    <s v="NON AOP"/>
    <s v="MARCH 26 PLANNED"/>
    <s v="APRIL 26"/>
    <s v=" "/>
    <m/>
    <m/>
    <m/>
    <m/>
    <m/>
    <m/>
    <m/>
    <m/>
    <x v="0"/>
    <x v="0"/>
    <m/>
    <m/>
    <m/>
    <m/>
    <m/>
    <m/>
    <m/>
  </r>
  <r>
    <s v="TRTRRT15996"/>
    <n v="763"/>
    <m/>
    <s v="TKZ2"/>
    <s v="QFN0"/>
    <s v="TFITUQFN001"/>
    <x v="3"/>
    <x v="3"/>
    <x v="5"/>
    <s v="Srinivas P"/>
    <s v="Purushottam M"/>
    <s v="Raj Shende"/>
    <x v="2"/>
    <s v="North"/>
    <x v="3"/>
    <s v="Uttar Pradesh"/>
    <m/>
    <m/>
    <s v="Bhadohi Station Road"/>
    <s v="Bhadohi"/>
    <n v="9309.0300000000007"/>
    <d v="2026-03-11T00:00:00"/>
    <d v="2026-03-11T00:00:00"/>
    <m/>
    <n v="15"/>
    <d v="2026-03-26T00:00:00"/>
    <d v="2026-04-24T00:00:00"/>
    <d v="2026-04-23T00:00:00"/>
    <x v="0"/>
    <n v="1"/>
    <s v="Cycle-4 EPC"/>
    <d v="2026-04-22T00:00:00"/>
    <d v="2026-04-22T00:00:00"/>
    <s v="Launched"/>
    <s v="FY 26-27"/>
    <s v="NON AOP"/>
    <s v="MARCH 26 PLANNED"/>
    <s v="APRIL 26"/>
    <s v=" "/>
    <m/>
    <m/>
    <m/>
    <m/>
    <m/>
    <m/>
    <m/>
    <m/>
    <x v="0"/>
    <x v="0"/>
    <m/>
    <m/>
    <m/>
    <m/>
    <m/>
    <m/>
    <m/>
  </r>
  <r>
    <s v="TRTRRT15997"/>
    <n v="764"/>
    <m/>
    <s v="TOA3"/>
    <s v="Q21D"/>
    <s v="TFITUQ21D03"/>
    <x v="3"/>
    <x v="3"/>
    <x v="5"/>
    <s v="Srinivas P"/>
    <s v="Purushottam M"/>
    <s v="Raj Shende"/>
    <x v="2"/>
    <s v="North"/>
    <x v="3"/>
    <s v="Uttar Pradesh"/>
    <m/>
    <m/>
    <s v="Budaun Station Road"/>
    <s v="Budaun"/>
    <n v="8000"/>
    <d v="2026-03-11T00:00:00"/>
    <d v="2026-03-11T00:00:00"/>
    <m/>
    <n v="15"/>
    <d v="2026-03-26T00:00:00"/>
    <d v="2026-04-24T00:00:00"/>
    <d v="2026-04-23T00:00:00"/>
    <x v="0"/>
    <n v="1"/>
    <s v="Cycle-4 EPC"/>
    <d v="2026-04-24T00:00:00"/>
    <d v="2026-04-24T00:00:00"/>
    <s v="Launched"/>
    <s v="FY 26-27"/>
    <s v="NON AOP"/>
    <s v="MARCH 26 PLANNED"/>
    <s v="APRIL 26"/>
    <s v=" "/>
    <m/>
    <m/>
    <m/>
    <m/>
    <m/>
    <m/>
    <m/>
    <m/>
    <x v="0"/>
    <x v="0"/>
    <m/>
    <m/>
    <m/>
    <m/>
    <m/>
    <m/>
    <m/>
  </r>
  <r>
    <s v="TRTRRT15998"/>
    <n v="765"/>
    <m/>
    <s v="TU31"/>
    <s v="NHF7"/>
    <s v="TRNDUNHF703"/>
    <x v="3"/>
    <x v="3"/>
    <x v="5"/>
    <s v="Srinivas P"/>
    <s v="Purushottam M"/>
    <s v="Raj Shende"/>
    <x v="2"/>
    <s v="North"/>
    <x v="3"/>
    <s v="Uttar Pradesh"/>
    <m/>
    <m/>
    <s v="Padrauna P D City Mall"/>
    <s v="Padrauna"/>
    <n v="7236"/>
    <d v="2026-03-08T00:00:00"/>
    <d v="2026-03-08T00:00:00"/>
    <m/>
    <n v="15"/>
    <d v="2026-03-23T00:00:00"/>
    <d v="2026-04-05T00:00:00"/>
    <d v="2026-04-05T00:00:00"/>
    <x v="0"/>
    <n v="1"/>
    <s v="Cycle-4 EPC"/>
    <d v="2026-04-20T00:00:00"/>
    <d v="2026-04-20T00:00:00"/>
    <s v="Launched"/>
    <s v="FY 26-27"/>
    <s v="NON AOP"/>
    <s v="MARCH 26 PLANNED"/>
    <s v="APRIL 26"/>
    <s v=" "/>
    <m/>
    <m/>
    <m/>
    <m/>
    <m/>
    <m/>
    <m/>
    <m/>
    <x v="0"/>
    <x v="0"/>
    <m/>
    <m/>
    <m/>
    <m/>
    <m/>
    <m/>
    <m/>
  </r>
  <r>
    <s v="TRTRRT16000"/>
    <n v="766"/>
    <m/>
    <s v="TH81"/>
    <s v="NYA9"/>
    <s v="TRND5NYA904"/>
    <x v="3"/>
    <x v="3"/>
    <x v="5"/>
    <s v="Srinivas P"/>
    <s v="Purushottam M"/>
    <s v="Raj Shende"/>
    <x v="2"/>
    <s v="North"/>
    <x v="3"/>
    <s v="Uttarakhand"/>
    <m/>
    <m/>
    <s v="Haridwar Ranipur Rd"/>
    <s v="Haridwar"/>
    <n v="7979"/>
    <d v="2026-03-07T00:00:00"/>
    <d v="2026-03-07T00:00:00"/>
    <m/>
    <n v="15"/>
    <d v="2026-03-22T00:00:00"/>
    <d v="2026-04-10T00:00:00"/>
    <d v="2026-04-09T00:00:00"/>
    <x v="0"/>
    <n v="1"/>
    <s v="Cycle-4 EPC"/>
    <d v="2026-04-20T00:00:00"/>
    <d v="2026-04-20T00:00:00"/>
    <s v="Launched"/>
    <s v="FY 26-27"/>
    <s v="NON AOP"/>
    <s v="MARCH 26 PLANNED"/>
    <s v="APRIL 26"/>
    <s v=" "/>
    <m/>
    <m/>
    <m/>
    <m/>
    <m/>
    <m/>
    <m/>
    <m/>
    <x v="0"/>
    <x v="0"/>
    <m/>
    <m/>
    <m/>
    <m/>
    <m/>
    <m/>
    <m/>
  </r>
  <r>
    <s v="TRTRRT16001"/>
    <n v="767"/>
    <m/>
    <s v="T559"/>
    <s v="NYB7"/>
    <s v="TRND5NYB702"/>
    <x v="3"/>
    <x v="3"/>
    <x v="5"/>
    <s v="Srinivas P"/>
    <s v="Purushottam M"/>
    <s v="Raj Shende"/>
    <x v="2"/>
    <s v="North"/>
    <x v="3"/>
    <s v="Uttarakhand"/>
    <m/>
    <m/>
    <s v="Almora Akashwani"/>
    <s v="Almora"/>
    <n v="7341"/>
    <d v="2026-03-10T00:00:00"/>
    <d v="2026-03-10T00:00:00"/>
    <m/>
    <n v="15"/>
    <d v="2026-03-25T00:00:00"/>
    <d v="2026-04-24T00:00:00"/>
    <d v="2026-04-28T00:00:00"/>
    <x v="0"/>
    <n v="1"/>
    <s v="Cycle-4 EPC"/>
    <d v="2026-04-27T00:00:00"/>
    <d v="2026-04-27T00:00:00"/>
    <s v="Launched"/>
    <s v="FY 26-27"/>
    <s v="NON AOP"/>
    <s v="MARCH 26 PLANNED"/>
    <s v="APRIL 26"/>
    <s v=" "/>
    <m/>
    <m/>
    <m/>
    <m/>
    <m/>
    <m/>
    <m/>
    <m/>
    <x v="0"/>
    <x v="0"/>
    <m/>
    <m/>
    <m/>
    <m/>
    <m/>
    <m/>
    <m/>
  </r>
  <r>
    <s v="TRTRRT16002"/>
    <n v="768"/>
    <m/>
    <s v="TGZ6"/>
    <s v="QXR8"/>
    <s v="TFIT5QXR801"/>
    <x v="3"/>
    <x v="3"/>
    <x v="5"/>
    <s v="Srinivas P"/>
    <s v="Purushottam M"/>
    <s v="Raj Shende"/>
    <x v="2"/>
    <s v="North"/>
    <x v="3"/>
    <s v="Uttarakhand"/>
    <m/>
    <m/>
    <s v="Roorkee Ramnagar Chowk"/>
    <s v="Roorkee"/>
    <n v="10739.52"/>
    <d v="2026-03-07T00:00:00"/>
    <d v="2026-03-07T00:00:00"/>
    <m/>
    <n v="15"/>
    <d v="2026-03-22T00:00:00"/>
    <d v="2026-04-05T00:00:00"/>
    <d v="2026-04-04T00:00:00"/>
    <x v="0"/>
    <n v="1"/>
    <s v="Cycle-4 EPC"/>
    <d v="2026-04-20T00:00:00"/>
    <d v="2026-04-20T00:00:00"/>
    <s v="Launched"/>
    <s v="FY 26-27"/>
    <s v="NON AOP"/>
    <s v="MARCH 26 PLANNED"/>
    <s v="APRIL 26"/>
    <s v=" "/>
    <m/>
    <m/>
    <m/>
    <m/>
    <m/>
    <m/>
    <m/>
    <m/>
    <x v="0"/>
    <x v="0"/>
    <m/>
    <m/>
    <m/>
    <m/>
    <m/>
    <m/>
    <m/>
  </r>
  <r>
    <s v="TRTRRT16003"/>
    <n v="769"/>
    <m/>
    <s v="TSP7"/>
    <s v="Q6J2"/>
    <s v="TFIT5Q6J202"/>
    <x v="3"/>
    <x v="3"/>
    <x v="5"/>
    <s v="Srinivas P"/>
    <s v="Purushottam M"/>
    <s v="Raj Shende"/>
    <x v="2"/>
    <s v="North"/>
    <x v="3"/>
    <s v="Uttarakhand"/>
    <m/>
    <m/>
    <s v="Dehradun Jogiwala"/>
    <s v="Dehradun"/>
    <n v="9643"/>
    <d v="2026-03-08T00:00:00"/>
    <d v="2026-03-08T00:00:00"/>
    <m/>
    <n v="15"/>
    <d v="2026-03-23T00:00:00"/>
    <d v="2026-04-10T00:00:00"/>
    <d v="2026-04-10T00:00:00"/>
    <x v="0"/>
    <n v="1"/>
    <s v="Cycle-4 EPC"/>
    <d v="2026-04-20T00:00:00"/>
    <d v="2026-04-20T00:00:00"/>
    <s v="Launched"/>
    <s v="FY 26-27"/>
    <s v="NON AOP"/>
    <s v="MARCH 26 PLANNED"/>
    <s v="APRIL 26"/>
    <s v="AUGUST 25"/>
    <m/>
    <m/>
    <m/>
    <m/>
    <m/>
    <m/>
    <m/>
    <m/>
    <x v="0"/>
    <x v="0"/>
    <m/>
    <m/>
    <m/>
    <m/>
    <m/>
    <m/>
    <m/>
  </r>
  <r>
    <s v="TRTRRT16004"/>
    <n v="770"/>
    <m/>
    <s v="TX3V"/>
    <s v="Q2E8"/>
    <s v="TFIT5Q2E803"/>
    <x v="3"/>
    <x v="3"/>
    <x v="5"/>
    <s v="Srinivas P"/>
    <s v="Purushottam M"/>
    <s v="Raj Shende"/>
    <x v="2"/>
    <s v="North"/>
    <x v="3"/>
    <s v="Uttarakhand"/>
    <m/>
    <m/>
    <s v="Dehradun Sehastradhara Road"/>
    <s v="Dehradun"/>
    <n v="10609"/>
    <d v="2026-03-08T00:00:00"/>
    <d v="2026-03-08T00:00:00"/>
    <m/>
    <n v="15"/>
    <d v="2026-03-23T00:00:00"/>
    <d v="2026-04-18T00:00:00"/>
    <d v="2026-04-16T00:00:00"/>
    <x v="0"/>
    <n v="1"/>
    <s v="Cycle-4 EPC"/>
    <d v="2026-04-15T00:00:00"/>
    <d v="2026-04-15T00:00:00"/>
    <s v="Launched"/>
    <s v="FY 26-27"/>
    <s v="NON AOP"/>
    <s v="MARCH 26 PLANNED"/>
    <s v="APRIL 26"/>
    <s v=" "/>
    <m/>
    <m/>
    <m/>
    <m/>
    <m/>
    <m/>
    <m/>
    <m/>
    <x v="0"/>
    <x v="0"/>
    <m/>
    <m/>
    <m/>
    <m/>
    <m/>
    <m/>
    <m/>
  </r>
  <r>
    <s v="GRDSKC16005"/>
    <n v="771"/>
    <s v="DS-DL-00326"/>
    <s v="TBEF"/>
    <s v="QHGT"/>
    <s v="DARKHQHGT00"/>
    <x v="0"/>
    <x v="0"/>
    <x v="0"/>
    <s v="Srinivas P"/>
    <s v="Purushottam M"/>
    <s v="Prasad Deshmukh"/>
    <x v="0"/>
    <s v="North"/>
    <x v="0"/>
    <s v="Delhi &amp; NCR"/>
    <m/>
    <s v="Sushil Kumar Sahu"/>
    <s v="GGN-Ardee City"/>
    <s v="Gurugram"/>
    <n v="1330"/>
    <d v="2026-02-25T00:00:00"/>
    <d v="2026-03-11T00:00:00"/>
    <n v="15"/>
    <m/>
    <d v="2026-03-26T00:00:00"/>
    <d v="2026-04-05T00:00:00"/>
    <d v="2026-04-08T00:00:00"/>
    <x v="0"/>
    <n v="1"/>
    <m/>
    <s v="PENDING"/>
    <d v="2026-05-08T00:00:00"/>
    <s v="Launched"/>
    <s v="FY 26-27"/>
    <s v="AOP"/>
    <s v="MARCH 26 PLANNED"/>
    <s v="APRIL 26"/>
    <s v=" "/>
    <m/>
    <m/>
    <m/>
    <m/>
    <m/>
    <m/>
    <m/>
    <m/>
    <x v="0"/>
    <x v="0"/>
    <m/>
    <m/>
    <m/>
    <m/>
    <m/>
    <m/>
    <m/>
  </r>
  <r>
    <s v="TRTRBK16007"/>
    <n v="772"/>
    <m/>
    <n v="8023"/>
    <s v="NZK1"/>
    <s v="TRNDCNZK100"/>
    <x v="3"/>
    <x v="3"/>
    <x v="5"/>
    <s v="Srinivas P"/>
    <s v="Purushottam M"/>
    <s v="Raj Shende"/>
    <x v="2"/>
    <s v="West"/>
    <x v="2"/>
    <s v="Madhya Pradesh"/>
    <m/>
    <m/>
    <s v="Surya Bhilainagar"/>
    <s v="Bhilai"/>
    <n v="13837"/>
    <d v="2026-03-02T00:00:00"/>
    <d v="2026-03-02T00:00:00"/>
    <m/>
    <n v="15"/>
    <d v="2026-03-17T00:00:00"/>
    <d v="2026-04-10T00:00:00"/>
    <d v="2026-03-02T00:00:00"/>
    <x v="0"/>
    <n v="1"/>
    <s v="Cycle-3 EPC"/>
    <d v="2026-04-10T00:00:00"/>
    <d v="2026-04-10T00:00:00"/>
    <s v="Launched"/>
    <s v="FY 26-27"/>
    <s v="NON AOP"/>
    <s v="MARCH 26 PLANNED"/>
    <s v="MARCH 26"/>
    <s v=" "/>
    <m/>
    <m/>
    <m/>
    <m/>
    <m/>
    <m/>
    <m/>
    <m/>
    <x v="0"/>
    <x v="0"/>
    <m/>
    <m/>
    <m/>
    <m/>
    <m/>
    <m/>
    <m/>
  </r>
  <r>
    <s v="TRTRKC16009"/>
    <n v="773"/>
    <m/>
    <s v="TFI1"/>
    <s v="QYZ4"/>
    <s v="TFITEQYZ401"/>
    <x v="3"/>
    <x v="3"/>
    <x v="5"/>
    <s v="Srinivas P"/>
    <s v="Purushottam M"/>
    <s v="Raj Shende"/>
    <x v="2"/>
    <s v="West"/>
    <x v="0"/>
    <s v="Madhya Pradesh"/>
    <m/>
    <m/>
    <s v="Betul Civil Lines"/>
    <s v="Betul"/>
    <n v="9500"/>
    <d v="2026-02-25T00:00:00"/>
    <d v="2026-02-25T00:00:00"/>
    <m/>
    <n v="15"/>
    <d v="2026-03-12T00:00:00"/>
    <d v="2026-04-05T00:00:00"/>
    <d v="2026-02-25T00:00:00"/>
    <x v="0"/>
    <n v="1"/>
    <s v="Cycle-3 EPC"/>
    <d v="2026-04-02T00:00:00"/>
    <d v="2026-04-02T00:00:00"/>
    <s v="Launched"/>
    <s v="FY 26-27"/>
    <s v="NON AOP"/>
    <s v="MARCH 26 PLANNED"/>
    <s v="FEBRUARY 26"/>
    <s v=" "/>
    <m/>
    <m/>
    <m/>
    <m/>
    <m/>
    <m/>
    <m/>
    <m/>
    <x v="0"/>
    <x v="0"/>
    <m/>
    <m/>
    <m/>
    <m/>
    <m/>
    <m/>
    <m/>
  </r>
  <r>
    <s v="TRTRBK16012"/>
    <n v="774"/>
    <m/>
    <s v="TN21"/>
    <s v="NC43"/>
    <s v="TRNDCNC4303"/>
    <x v="3"/>
    <x v="3"/>
    <x v="5"/>
    <s v="Srinivas P"/>
    <s v="Purushottam M"/>
    <s v="Raj Shende"/>
    <x v="2"/>
    <s v="West"/>
    <x v="2"/>
    <s v="Chattisgarh"/>
    <m/>
    <m/>
    <s v="Raipur Centre Mall"/>
    <s v="Raipur"/>
    <n v="10189"/>
    <d v="2026-02-28T00:00:00"/>
    <d v="2026-02-28T00:00:00"/>
    <m/>
    <n v="15"/>
    <d v="2026-03-15T00:00:00"/>
    <d v="2026-04-10T00:00:00"/>
    <d v="2026-02-28T00:00:00"/>
    <x v="0"/>
    <n v="1"/>
    <s v="Cycle-3 EPC"/>
    <d v="2026-04-13T00:00:00"/>
    <d v="2026-04-13T00:00:00"/>
    <s v="Launched"/>
    <s v="FY 26-27"/>
    <s v="NON AOP"/>
    <s v="MARCH 26 PLANNED"/>
    <s v="FEBRUARY 26"/>
    <s v=" "/>
    <m/>
    <m/>
    <m/>
    <m/>
    <m/>
    <m/>
    <m/>
    <m/>
    <x v="0"/>
    <x v="0"/>
    <m/>
    <m/>
    <m/>
    <m/>
    <m/>
    <m/>
    <m/>
  </r>
  <r>
    <s v="TRTRKC16013"/>
    <n v="775"/>
    <m/>
    <s v="TDU9"/>
    <s v="NS51"/>
    <s v="TFITENS5102"/>
    <x v="3"/>
    <x v="3"/>
    <x v="5"/>
    <s v="Srinivas P"/>
    <s v="Purushottam M"/>
    <s v="Raj Shende"/>
    <x v="2"/>
    <s v="West"/>
    <x v="0"/>
    <s v="Madhya Pradesh"/>
    <m/>
    <m/>
    <s v="Balaghat Main Rd Nr Hanuman Chowk"/>
    <s v="Balaghat"/>
    <n v="9000"/>
    <d v="2026-02-25T00:00:00"/>
    <d v="2026-02-25T00:00:00"/>
    <m/>
    <n v="15"/>
    <d v="2026-03-12T00:00:00"/>
    <d v="2026-04-05T00:00:00"/>
    <d v="2026-02-25T00:00:00"/>
    <x v="0"/>
    <n v="1"/>
    <s v="Cycle-3 EPC"/>
    <d v="2026-04-20T00:00:00"/>
    <d v="2026-04-20T00:00:00"/>
    <s v="Launched"/>
    <s v="FY 26-27"/>
    <s v="NON AOP"/>
    <s v="MARCH 26 PLANNED"/>
    <s v="FEBRUARY 26"/>
    <s v=" "/>
    <m/>
    <m/>
    <m/>
    <m/>
    <m/>
    <m/>
    <m/>
    <m/>
    <x v="0"/>
    <x v="0"/>
    <m/>
    <m/>
    <m/>
    <m/>
    <m/>
    <m/>
    <m/>
  </r>
  <r>
    <s v="TRTRKC16014"/>
    <n v="776"/>
    <m/>
    <s v="TDV3"/>
    <s v="NS88"/>
    <s v="TFITENS8802"/>
    <x v="3"/>
    <x v="3"/>
    <x v="5"/>
    <s v="Srinivas P"/>
    <s v="Purushottam M"/>
    <s v="Raj Shende"/>
    <x v="2"/>
    <s v="West"/>
    <x v="0"/>
    <s v="Madhya Pradesh"/>
    <m/>
    <m/>
    <s v="Sagar Prince Jain property Makronia"/>
    <s v="Sagar"/>
    <n v="11963"/>
    <d v="2026-02-27T00:00:00"/>
    <d v="2026-02-27T00:00:00"/>
    <m/>
    <n v="15"/>
    <d v="2026-03-14T00:00:00"/>
    <d v="2026-04-05T00:00:00"/>
    <d v="2026-02-27T00:00:00"/>
    <x v="0"/>
    <n v="1"/>
    <s v="Cycle-4 EPC"/>
    <d v="2026-04-20T00:00:00"/>
    <d v="2026-04-20T00:00:00"/>
    <s v="Launched"/>
    <s v="FY 26-27"/>
    <s v="NON AOP"/>
    <s v="MARCH 26 PLANNED"/>
    <s v="FEBRUARY 26"/>
    <s v=" "/>
    <m/>
    <m/>
    <m/>
    <m/>
    <m/>
    <m/>
    <m/>
    <m/>
    <x v="0"/>
    <x v="0"/>
    <m/>
    <m/>
    <m/>
    <m/>
    <m/>
    <m/>
    <m/>
  </r>
  <r>
    <s v="TRTRBK16015"/>
    <n v="777"/>
    <m/>
    <s v="TIR1"/>
    <s v="QXP9"/>
    <s v="TFITEQXP901"/>
    <x v="3"/>
    <x v="3"/>
    <x v="5"/>
    <s v="Srinivas P"/>
    <s v="Purushottam M"/>
    <s v="Raj Shende"/>
    <x v="2"/>
    <s v="West"/>
    <x v="2"/>
    <s v="Madhya Pradesh"/>
    <m/>
    <m/>
    <s v="Mandla Jabalpur Road"/>
    <s v="Mandla"/>
    <n v="8681"/>
    <d v="2026-03-03T00:00:00"/>
    <d v="2026-03-03T00:00:00"/>
    <m/>
    <n v="15"/>
    <d v="2026-03-18T00:00:00"/>
    <d v="2026-04-10T00:00:00"/>
    <d v="2026-03-03T00:00:00"/>
    <x v="0"/>
    <n v="1"/>
    <s v="Cycle-4 EPC"/>
    <d v="2026-04-11T00:00:00"/>
    <d v="2026-04-11T00:00:00"/>
    <s v="Launched"/>
    <s v="FY 26-27"/>
    <s v="NON AOP"/>
    <s v="MARCH 26 PLANNED"/>
    <s v="MARCH 26"/>
    <s v=" "/>
    <m/>
    <m/>
    <m/>
    <m/>
    <m/>
    <m/>
    <m/>
    <m/>
    <x v="0"/>
    <x v="0"/>
    <m/>
    <m/>
    <m/>
    <m/>
    <m/>
    <m/>
    <m/>
  </r>
  <r>
    <s v="TRTRKC16016"/>
    <n v="778"/>
    <m/>
    <s v="TH39"/>
    <s v="NHE1"/>
    <s v="TRNDENHE100"/>
    <x v="3"/>
    <x v="3"/>
    <x v="5"/>
    <s v="Srinivas P"/>
    <s v="Purushottam M"/>
    <s v="Raj Shende"/>
    <x v="2"/>
    <s v="West"/>
    <x v="0"/>
    <s v="Madhya Pradesh"/>
    <m/>
    <m/>
    <s v="Burhanpur Station Rd"/>
    <s v="Burhanpur"/>
    <n v="7910"/>
    <d v="2026-02-25T00:00:00"/>
    <d v="2026-02-25T00:00:00"/>
    <m/>
    <n v="15"/>
    <d v="2026-03-12T00:00:00"/>
    <d v="2026-04-24T00:00:00"/>
    <d v="2026-04-25T00:00:00"/>
    <x v="0"/>
    <n v="1"/>
    <s v="Cycle-4 EPC"/>
    <d v="2026-04-28T00:00:00"/>
    <d v="2026-04-28T00:00:00"/>
    <s v="Launched"/>
    <s v="FY 26-27"/>
    <s v="NON AOP"/>
    <s v="MARCH 26 PLANNED"/>
    <s v="APRIL 26"/>
    <s v=" "/>
    <m/>
    <m/>
    <m/>
    <m/>
    <m/>
    <m/>
    <m/>
    <m/>
    <x v="0"/>
    <x v="0"/>
    <m/>
    <m/>
    <m/>
    <m/>
    <m/>
    <m/>
    <m/>
  </r>
  <r>
    <s v="TRTRAS16038"/>
    <n v="779"/>
    <m/>
    <n v="8071"/>
    <s v="NCX1"/>
    <s v="TRNDVNCX102"/>
    <x v="3"/>
    <x v="3"/>
    <x v="5"/>
    <s v="Amit C"/>
    <s v="Jitendra Talreja"/>
    <s v="Nitesh Warhade"/>
    <x v="2"/>
    <s v="South"/>
    <x v="5"/>
    <s v="Kerala"/>
    <m/>
    <m/>
    <s v="Thrissur Grand Mall"/>
    <s v="Thrissur"/>
    <n v="18562"/>
    <d v="2026-03-04T00:00:00"/>
    <d v="2026-03-04T00:00:00"/>
    <m/>
    <n v="15"/>
    <d v="2026-03-19T00:00:00"/>
    <d v="2026-03-19T00:00:00"/>
    <m/>
    <x v="7"/>
    <m/>
    <s v="Cycle-4 EPC"/>
    <m/>
    <m/>
    <m/>
    <s v="FY 26-27"/>
    <m/>
    <s v=" "/>
    <s v=" "/>
    <s v=" "/>
    <m/>
    <m/>
    <m/>
    <m/>
    <m/>
    <m/>
    <m/>
    <m/>
    <x v="0"/>
    <x v="0"/>
    <m/>
    <m/>
    <m/>
    <m/>
    <m/>
    <m/>
    <m/>
  </r>
  <r>
    <s v="TRTRSD16039"/>
    <n v="780"/>
    <m/>
    <s v="TSR0"/>
    <s v="QENO"/>
    <s v="TFITNQENO01"/>
    <x v="3"/>
    <x v="3"/>
    <x v="5"/>
    <s v="Amit C"/>
    <s v="Jitendra Talreja"/>
    <s v="Nitesh Warhade"/>
    <x v="2"/>
    <s v="East"/>
    <x v="4"/>
    <s v="Telangana"/>
    <m/>
    <m/>
    <s v="Khammam BK Bazar"/>
    <s v="Khammam"/>
    <n v="16589"/>
    <d v="2026-03-09T00:00:00"/>
    <d v="2026-03-09T00:00:00"/>
    <m/>
    <n v="15"/>
    <d v="2026-03-24T00:00:00"/>
    <d v="2026-05-31T00:00:00"/>
    <d v="2026-05-30T00:00:00"/>
    <x v="0"/>
    <n v="1"/>
    <s v="Cycle-2 EPC"/>
    <s v="PENDING"/>
    <m/>
    <s v="YTL"/>
    <s v="FY 26-27"/>
    <m/>
    <s v="MARCH 26 PLANNED"/>
    <s v="MAY 26"/>
    <s v=" "/>
    <m/>
    <m/>
    <m/>
    <m/>
    <m/>
    <m/>
    <m/>
    <m/>
    <x v="0"/>
    <x v="0"/>
    <m/>
    <m/>
    <m/>
    <m/>
    <m/>
    <m/>
    <m/>
  </r>
  <r>
    <s v="TRTRSD16040"/>
    <n v="781"/>
    <m/>
    <s v="T626"/>
    <s v="NGG8"/>
    <s v="TRNDONGG800"/>
    <x v="3"/>
    <x v="3"/>
    <x v="5"/>
    <s v="Amit C"/>
    <s v="Jitendra Talreja"/>
    <s v="Nitesh Warhade"/>
    <x v="2"/>
    <s v="East"/>
    <x v="4"/>
    <s v="Orissa"/>
    <m/>
    <m/>
    <s v="Bhadrak Roul Complex"/>
    <s v="Bhadrak"/>
    <n v="7981"/>
    <d v="2026-03-11T00:00:00"/>
    <d v="2026-03-11T00:00:00"/>
    <m/>
    <n v="15"/>
    <d v="2026-03-26T00:00:00"/>
    <d v="2026-04-18T00:00:00"/>
    <d v="2026-04-18T00:00:00"/>
    <x v="0"/>
    <n v="1"/>
    <s v="Cycle-3 EPC"/>
    <d v="2026-04-18T00:00:00"/>
    <d v="2026-04-18T00:00:00"/>
    <s v="Launched"/>
    <s v="FY 26-27"/>
    <m/>
    <s v="MARCH 26 PLANNED"/>
    <s v="APRIL 26"/>
    <s v=" "/>
    <m/>
    <m/>
    <m/>
    <m/>
    <m/>
    <m/>
    <m/>
    <m/>
    <x v="0"/>
    <x v="0"/>
    <m/>
    <m/>
    <m/>
    <m/>
    <m/>
    <m/>
    <m/>
  </r>
  <r>
    <s v="TRTRSD16041"/>
    <n v="782"/>
    <m/>
    <s v="T563"/>
    <s v="NGE4"/>
    <s v="TRNDNNGE400"/>
    <x v="3"/>
    <x v="3"/>
    <x v="5"/>
    <s v="Amit C"/>
    <s v="Jitendra Talreja"/>
    <s v="Nitesh Warhade"/>
    <x v="2"/>
    <s v="East"/>
    <x v="4"/>
    <s v="Telangana"/>
    <m/>
    <m/>
    <s v="Siddipet PrashantNgr"/>
    <s v="Siddipet"/>
    <n v="10970"/>
    <d v="2026-03-04T00:00:00"/>
    <d v="2026-03-04T00:00:00"/>
    <m/>
    <n v="15"/>
    <d v="2026-03-19T00:00:00"/>
    <d v="2026-05-31T00:00:00"/>
    <d v="2026-05-27T00:00:00"/>
    <x v="0"/>
    <n v="1"/>
    <s v="Cycle-3 EPC"/>
    <d v="2026-06-01T00:00:00"/>
    <m/>
    <s v="YTL"/>
    <s v="FY 26-27"/>
    <m/>
    <s v="MARCH 26 PLANNED"/>
    <s v="MAY 26"/>
    <s v=" "/>
    <m/>
    <m/>
    <m/>
    <m/>
    <m/>
    <m/>
    <m/>
    <m/>
    <x v="0"/>
    <x v="0"/>
    <m/>
    <m/>
    <m/>
    <m/>
    <m/>
    <m/>
    <m/>
  </r>
  <r>
    <s v="TRTRSD16042"/>
    <n v="783"/>
    <m/>
    <s v="TQE9"/>
    <s v="Q0XP"/>
    <s v="TFITAQ0XP04"/>
    <x v="3"/>
    <x v="3"/>
    <x v="5"/>
    <s v="Amit C"/>
    <s v="Jitendra Talreja"/>
    <s v="Nitesh Warhade"/>
    <x v="2"/>
    <s v="East"/>
    <x v="4"/>
    <s v="Andhra Pradesh"/>
    <m/>
    <m/>
    <s v="Nandyal Padmavati Nagar"/>
    <s v="Nandyal"/>
    <n v="13885"/>
    <d v="2026-03-08T00:00:00"/>
    <d v="2026-03-08T00:00:00"/>
    <m/>
    <n v="15"/>
    <d v="2026-03-23T00:00:00"/>
    <d v="2026-05-31T00:00:00"/>
    <m/>
    <x v="4"/>
    <m/>
    <s v="Cycle-3 EPC"/>
    <m/>
    <m/>
    <m/>
    <s v="FY 26-27"/>
    <m/>
    <s v="MARCH 26 PLANNED"/>
    <s v=" "/>
    <s v=" "/>
    <m/>
    <m/>
    <m/>
    <m/>
    <m/>
    <m/>
    <m/>
    <m/>
    <x v="0"/>
    <x v="0"/>
    <m/>
    <m/>
    <m/>
    <m/>
    <m/>
    <m/>
    <m/>
  </r>
  <r>
    <s v="TRTRSD16043"/>
    <n v="784"/>
    <m/>
    <n v="9673"/>
    <s v="NUG9"/>
    <s v="TRNDBNUG900"/>
    <x v="3"/>
    <x v="3"/>
    <x v="5"/>
    <s v="Amit C"/>
    <s v="Jitendra Talreja"/>
    <s v="Nitesh Warhade"/>
    <x v="2"/>
    <s v="East"/>
    <x v="4"/>
    <s v="Bihar"/>
    <m/>
    <m/>
    <s v="Sitamarhi Kot Bazaar"/>
    <s v="Sitamarhi"/>
    <n v="10684"/>
    <d v="2026-03-08T00:00:00"/>
    <d v="2026-03-08T00:00:00"/>
    <m/>
    <n v="15"/>
    <d v="2026-03-23T00:00:00"/>
    <d v="2026-04-24T00:00:00"/>
    <d v="2026-04-25T00:00:00"/>
    <x v="0"/>
    <n v="1"/>
    <s v="Cycle-3 EPC"/>
    <d v="2026-04-25T00:00:00"/>
    <d v="2026-04-25T00:00:00"/>
    <s v="Launched"/>
    <s v="FY 26-27"/>
    <m/>
    <s v="MARCH 26 PLANNED"/>
    <s v="APRIL 26"/>
    <s v=" "/>
    <m/>
    <m/>
    <m/>
    <m/>
    <m/>
    <m/>
    <m/>
    <m/>
    <x v="0"/>
    <x v="0"/>
    <m/>
    <m/>
    <m/>
    <m/>
    <m/>
    <m/>
    <m/>
  </r>
  <r>
    <s v="TRTRAK16044"/>
    <n v="785"/>
    <m/>
    <s v="TU58"/>
    <s v="NJS7"/>
    <s v="TRNDTNJS702"/>
    <x v="3"/>
    <x v="3"/>
    <x v="5"/>
    <s v="Amit C"/>
    <s v="Jitendra Talreja"/>
    <s v="Nitesh Warhade"/>
    <x v="2"/>
    <s v="South"/>
    <x v="1"/>
    <s v="Tamil Nadu"/>
    <m/>
    <s v="Mohan Balaji"/>
    <s v="Salem Amdham Complex/ Saradha College road, Salem "/>
    <s v="Salem"/>
    <n v="9087"/>
    <d v="2026-03-09T00:00:00"/>
    <d v="2026-03-09T00:00:00"/>
    <m/>
    <n v="15"/>
    <d v="2026-03-24T00:00:00"/>
    <d v="2026-05-31T00:00:00"/>
    <m/>
    <x v="4"/>
    <m/>
    <s v="Cycle-3 EPC"/>
    <m/>
    <m/>
    <m/>
    <s v="FY 26-27"/>
    <m/>
    <s v="MARCH 26 PLANNED"/>
    <s v=" "/>
    <s v=" "/>
    <m/>
    <m/>
    <m/>
    <m/>
    <m/>
    <m/>
    <m/>
    <m/>
    <x v="0"/>
    <x v="0"/>
    <m/>
    <m/>
    <m/>
    <m/>
    <m/>
    <m/>
    <m/>
  </r>
  <r>
    <s v="TRTRAK16045"/>
    <n v="786"/>
    <m/>
    <s v="TZ24"/>
    <s v="NAB1"/>
    <s v="TRNDBNAB103"/>
    <x v="3"/>
    <x v="3"/>
    <x v="5"/>
    <s v="Amit C"/>
    <s v="Jitendra Talreja"/>
    <s v="Nitesh Warhade"/>
    <x v="2"/>
    <s v="East"/>
    <x v="4"/>
    <s v="Bihar"/>
    <m/>
    <m/>
    <s v="Motihari Arya Samaj Road"/>
    <s v="Motihari"/>
    <n v="11068"/>
    <d v="2026-03-08T00:00:00"/>
    <d v="2026-03-08T00:00:00"/>
    <m/>
    <n v="15"/>
    <d v="2026-03-23T00:00:00"/>
    <d v="2026-04-24T00:00:00"/>
    <d v="2026-04-25T00:00:00"/>
    <x v="0"/>
    <n v="1"/>
    <s v="Cycle-3 EPC"/>
    <d v="2026-04-25T00:00:00"/>
    <d v="2026-04-25T00:00:00"/>
    <s v="Launched"/>
    <s v="FY 26-27"/>
    <m/>
    <s v="MARCH 26 PLANNED"/>
    <s v="APRIL 26"/>
    <s v=" "/>
    <m/>
    <m/>
    <m/>
    <m/>
    <m/>
    <m/>
    <m/>
    <m/>
    <x v="0"/>
    <x v="0"/>
    <m/>
    <m/>
    <m/>
    <m/>
    <m/>
    <m/>
    <m/>
  </r>
  <r>
    <s v="TRTRAK16046"/>
    <n v="787"/>
    <m/>
    <n v="8285"/>
    <s v="NDN9"/>
    <s v="TRNDONDN901"/>
    <x v="3"/>
    <x v="3"/>
    <x v="5"/>
    <s v="Amit C"/>
    <s v="Jitendra Talreja"/>
    <s v="Nitesh Warhade"/>
    <x v="2"/>
    <s v="East"/>
    <x v="4"/>
    <s v="Orissa"/>
    <m/>
    <m/>
    <s v="Raurkela Main Road"/>
    <s v="Raurkela"/>
    <n v="10764"/>
    <d v="2026-03-07T00:00:00"/>
    <d v="2026-03-07T00:00:00"/>
    <m/>
    <n v="15"/>
    <d v="2026-03-22T00:00:00"/>
    <d v="2026-05-31T00:00:00"/>
    <d v="2026-05-29T00:00:00"/>
    <x v="0"/>
    <n v="1"/>
    <s v="Cycle-3 EPC"/>
    <s v="PENDING"/>
    <m/>
    <s v="YTL"/>
    <s v="FY 26-27"/>
    <m/>
    <s v="MARCH 26 PLANNED"/>
    <s v="MAY 26"/>
    <s v=" "/>
    <m/>
    <m/>
    <m/>
    <m/>
    <m/>
    <m/>
    <m/>
    <m/>
    <x v="0"/>
    <x v="0"/>
    <m/>
    <m/>
    <m/>
    <m/>
    <m/>
    <m/>
    <m/>
  </r>
  <r>
    <s v="TRTRAK16047"/>
    <n v="788"/>
    <m/>
    <s v="TSN1"/>
    <s v="Q2OT"/>
    <s v="TFITFQ2OT01"/>
    <x v="3"/>
    <x v="3"/>
    <x v="5"/>
    <s v="Amit C"/>
    <s v="Jitendra Talreja"/>
    <s v="Nitesh Warhade"/>
    <x v="2"/>
    <s v="East"/>
    <x v="4"/>
    <s v="Assam &amp; NE"/>
    <m/>
    <m/>
    <s v="Hojai Main Market"/>
    <s v="Hojai"/>
    <n v="12127"/>
    <d v="2026-03-07T00:00:00"/>
    <d v="2026-03-07T00:00:00"/>
    <m/>
    <n v="15"/>
    <d v="2026-03-22T00:00:00"/>
    <d v="2026-04-30T00:00:00"/>
    <d v="2026-04-30T00:00:00"/>
    <x v="0"/>
    <n v="1"/>
    <s v="Cycle-3 EPC"/>
    <d v="2026-05-02T00:00:00"/>
    <d v="2026-05-02T00:00:00"/>
    <s v="Launched"/>
    <s v="FY 26-27"/>
    <m/>
    <s v="MARCH 26 PLANNED"/>
    <s v="APRIL 26"/>
    <s v=" "/>
    <m/>
    <m/>
    <m/>
    <m/>
    <m/>
    <m/>
    <m/>
    <m/>
    <x v="0"/>
    <x v="0"/>
    <m/>
    <m/>
    <m/>
    <m/>
    <m/>
    <m/>
    <m/>
  </r>
  <r>
    <s v="TRTRAK16049"/>
    <n v="789"/>
    <m/>
    <s v="TGV6"/>
    <s v="QXW3"/>
    <s v="TFITWQXW304"/>
    <x v="3"/>
    <x v="3"/>
    <x v="5"/>
    <s v="Amit C"/>
    <s v="Jitendra Talreja"/>
    <s v="Nitesh Warhade"/>
    <x v="2"/>
    <s v="East"/>
    <x v="4"/>
    <s v="West Bengal"/>
    <m/>
    <m/>
    <s v="Jhargram Opposite HDFC bank"/>
    <s v="Jhargram"/>
    <n v="12476"/>
    <d v="2026-03-04T00:00:00"/>
    <d v="2026-03-04T00:00:00"/>
    <m/>
    <n v="15"/>
    <d v="2026-03-19T00:00:00"/>
    <d v="2026-04-10T00:00:00"/>
    <d v="2026-04-10T00:00:00"/>
    <x v="0"/>
    <n v="1"/>
    <s v="Cycle-4 EPC"/>
    <d v="2026-04-10T00:00:00"/>
    <d v="2026-04-10T00:00:00"/>
    <s v="Launched"/>
    <s v="FY 26-27"/>
    <m/>
    <s v="MARCH 26 PLANNED"/>
    <s v="APRIL 26"/>
    <s v=" "/>
    <m/>
    <m/>
    <m/>
    <m/>
    <m/>
    <m/>
    <m/>
    <m/>
    <x v="0"/>
    <x v="0"/>
    <m/>
    <m/>
    <m/>
    <m/>
    <m/>
    <m/>
    <m/>
  </r>
  <r>
    <s v="TRTRAK16050"/>
    <n v="790"/>
    <m/>
    <s v="TXXN"/>
    <s v="Q9HG"/>
    <s v="TFITNQ9HG01"/>
    <x v="3"/>
    <x v="3"/>
    <x v="5"/>
    <s v="Amit C"/>
    <s v="Jitendra Talreja"/>
    <s v="Nitesh Warhade"/>
    <x v="2"/>
    <s v="East"/>
    <x v="4"/>
    <s v="Telangana"/>
    <m/>
    <s v="Murali Krishna Reddy"/>
    <s v="Siddipet Bharat nagar"/>
    <s v="Siddipet"/>
    <n v="12611"/>
    <d v="2026-03-08T00:00:00"/>
    <d v="2026-03-08T00:00:00"/>
    <m/>
    <n v="15"/>
    <d v="2026-03-23T00:00:00"/>
    <d v="2026-05-31T00:00:00"/>
    <d v="2026-05-27T00:00:00"/>
    <x v="0"/>
    <n v="1"/>
    <s v="Cycle-3 EPC"/>
    <d v="2026-05-27T00:00:00"/>
    <m/>
    <s v="YTL"/>
    <s v="FY 26-27"/>
    <m/>
    <s v="MARCH 26 PLANNED"/>
    <s v="MAY 26"/>
    <s v=" "/>
    <m/>
    <m/>
    <m/>
    <m/>
    <m/>
    <m/>
    <m/>
    <m/>
    <x v="0"/>
    <x v="0"/>
    <m/>
    <m/>
    <m/>
    <m/>
    <m/>
    <m/>
    <m/>
  </r>
  <r>
    <s v="TRTRAK16051"/>
    <n v="791"/>
    <m/>
    <n v="8043"/>
    <s v="NCU4"/>
    <s v="TRNDKNCU403"/>
    <x v="3"/>
    <x v="3"/>
    <x v="5"/>
    <s v="Amit C"/>
    <s v="Jitendra Talreja"/>
    <s v="Nitesh Warhade"/>
    <x v="2"/>
    <s v="South"/>
    <x v="1"/>
    <s v="Karnataka"/>
    <m/>
    <m/>
    <s v="Bangalore Banshankri"/>
    <s v="Bangalore"/>
    <n v="19189"/>
    <d v="2026-03-05T00:00:00"/>
    <d v="2026-03-05T00:00:00"/>
    <m/>
    <n v="15"/>
    <d v="2026-03-20T00:00:00"/>
    <d v="2026-05-10T00:00:00"/>
    <d v="2026-05-22T00:00:00"/>
    <x v="0"/>
    <n v="1"/>
    <s v="Cycle-2 EPC"/>
    <d v="2026-05-24T00:00:00"/>
    <d v="2026-05-24T00:00:00"/>
    <s v="Launched"/>
    <s v="FY 26-27"/>
    <m/>
    <s v="MARCH 26 PLANNED"/>
    <s v="MAY 26"/>
    <s v="MAY 25"/>
    <m/>
    <m/>
    <m/>
    <m/>
    <m/>
    <m/>
    <m/>
    <m/>
    <x v="0"/>
    <x v="0"/>
    <m/>
    <m/>
    <m/>
    <m/>
    <m/>
    <m/>
    <m/>
  </r>
  <r>
    <s v="TRTRAK16052"/>
    <n v="792"/>
    <m/>
    <n v="8058"/>
    <s v="NCV7"/>
    <s v="TRNDKNCV702"/>
    <x v="3"/>
    <x v="3"/>
    <x v="5"/>
    <s v="Amit C"/>
    <s v="Jitendra Talreja"/>
    <s v="Nitesh Warhade"/>
    <x v="2"/>
    <s v="South"/>
    <x v="5"/>
    <s v="Karnataka"/>
    <m/>
    <m/>
    <s v="Gulbarga Asian Mall"/>
    <s v="Gulbarga"/>
    <n v="13819"/>
    <d v="2026-03-06T00:00:00"/>
    <d v="2026-03-06T00:00:00"/>
    <m/>
    <n v="15"/>
    <d v="2026-03-21T00:00:00"/>
    <d v="2026-03-21T00:00:00"/>
    <m/>
    <x v="7"/>
    <m/>
    <s v="Cycle-2 EPC"/>
    <m/>
    <m/>
    <m/>
    <s v="FY 26-27"/>
    <m/>
    <s v=" "/>
    <s v=" "/>
    <s v=" "/>
    <m/>
    <m/>
    <m/>
    <m/>
    <m/>
    <m/>
    <m/>
    <m/>
    <x v="0"/>
    <x v="0"/>
    <m/>
    <m/>
    <m/>
    <m/>
    <m/>
    <m/>
    <m/>
  </r>
  <r>
    <s v="TRTRSD16053"/>
    <n v="793"/>
    <m/>
    <s v="TS18"/>
    <s v="QUU3"/>
    <s v="TRNDNQUU304"/>
    <x v="3"/>
    <x v="3"/>
    <x v="5"/>
    <s v="Amit C"/>
    <s v="Jitendra Talreja"/>
    <s v="Nitesh Warhade"/>
    <x v="2"/>
    <s v="East"/>
    <x v="4"/>
    <s v="Telangana"/>
    <m/>
    <m/>
    <s v="Sangreddy Potireddy"/>
    <s v="Sangareddy"/>
    <n v="10913"/>
    <d v="2026-03-09T00:00:00"/>
    <d v="2026-03-09T00:00:00"/>
    <m/>
    <n v="15"/>
    <d v="2026-03-24T00:00:00"/>
    <d v="2026-04-18T00:00:00"/>
    <d v="2026-04-16T00:00:00"/>
    <x v="0"/>
    <n v="1"/>
    <s v="Cycle-2 EPC"/>
    <d v="2026-04-15T00:00:00"/>
    <d v="2026-04-15T00:00:00"/>
    <s v="Launched"/>
    <s v="FY 26-27"/>
    <m/>
    <s v="MARCH 26 PLANNED"/>
    <s v="APRIL 26"/>
    <s v=" "/>
    <m/>
    <m/>
    <m/>
    <m/>
    <m/>
    <m/>
    <m/>
    <m/>
    <x v="0"/>
    <x v="0"/>
    <m/>
    <m/>
    <m/>
    <m/>
    <m/>
    <m/>
    <m/>
  </r>
  <r>
    <s v="TRTRAK16054"/>
    <n v="794"/>
    <m/>
    <s v="TGV5"/>
    <s v="QXW2"/>
    <s v="TFITTQXW202"/>
    <x v="3"/>
    <x v="3"/>
    <x v="5"/>
    <s v="Amit C"/>
    <s v="Jitendra Talreja"/>
    <s v="Nitesh Warhade"/>
    <x v="2"/>
    <s v="South"/>
    <x v="1"/>
    <s v="Tamil Nadu"/>
    <m/>
    <s v="Janarthanan"/>
    <s v="Theni Periyakulam road"/>
    <s v="Theni"/>
    <n v="11241"/>
    <d v="2026-03-09T00:00:00"/>
    <d v="2026-03-09T00:00:00"/>
    <m/>
    <n v="15"/>
    <d v="2026-03-24T00:00:00"/>
    <d v="2026-05-10T00:00:00"/>
    <d v="2026-05-18T00:00:00"/>
    <x v="0"/>
    <n v="1"/>
    <s v="Cycle-2 EPC"/>
    <s v="PENDING"/>
    <m/>
    <s v="YTL"/>
    <s v="FY 26-27"/>
    <m/>
    <s v="MARCH 26 PLANNED"/>
    <s v="MAY 26"/>
    <s v=" "/>
    <m/>
    <m/>
    <m/>
    <m/>
    <m/>
    <m/>
    <m/>
    <m/>
    <x v="0"/>
    <x v="0"/>
    <m/>
    <m/>
    <m/>
    <m/>
    <m/>
    <m/>
    <m/>
  </r>
  <r>
    <s v="TRTRAS16055"/>
    <n v="795"/>
    <m/>
    <s v="T51Y"/>
    <s v="QPMM"/>
    <s v="TFITKQPMM02"/>
    <x v="3"/>
    <x v="3"/>
    <x v="5"/>
    <s v="Amit C"/>
    <s v="Jitendra Talreja"/>
    <s v="Nitesh Warhade"/>
    <x v="2"/>
    <s v="South"/>
    <x v="5"/>
    <s v="Karnataka"/>
    <m/>
    <m/>
    <s v="Bangalore TC Palya Main Rd"/>
    <s v="Bangalore"/>
    <n v="11536"/>
    <d v="2026-03-10T00:00:00"/>
    <d v="2026-03-10T00:00:00"/>
    <m/>
    <n v="15"/>
    <d v="2026-03-25T00:00:00"/>
    <d v="2026-04-05T00:00:00"/>
    <d v="2026-04-07T00:00:00"/>
    <x v="0"/>
    <n v="1"/>
    <s v="Cycle-2 EPC"/>
    <s v="PENDING"/>
    <m/>
    <s v="YTL"/>
    <s v="FY 26-27"/>
    <m/>
    <s v="MARCH 26 PLANNED"/>
    <s v="APRIL 26"/>
    <s v=" "/>
    <m/>
    <m/>
    <m/>
    <m/>
    <m/>
    <m/>
    <m/>
    <m/>
    <x v="0"/>
    <x v="0"/>
    <m/>
    <m/>
    <m/>
    <m/>
    <m/>
    <m/>
    <m/>
  </r>
  <r>
    <s v="TRTRSD16056"/>
    <n v="796"/>
    <m/>
    <n v="1941"/>
    <s v="NF77"/>
    <s v="TRNDANF7702"/>
    <x v="3"/>
    <x v="3"/>
    <x v="5"/>
    <s v="Amit C"/>
    <s v="Jitendra Talreja"/>
    <s v="Nitesh Warhade"/>
    <x v="2"/>
    <s v="East"/>
    <x v="4"/>
    <s v="Andhra Pradesh"/>
    <m/>
    <m/>
    <s v="Kurnool Budhawarpet"/>
    <s v="Kurnool"/>
    <n v="11436"/>
    <d v="2026-03-04T00:00:00"/>
    <d v="2026-03-04T00:00:00"/>
    <m/>
    <n v="15"/>
    <d v="2026-03-19T00:00:00"/>
    <d v="2026-04-10T00:00:00"/>
    <d v="2026-04-13T00:00:00"/>
    <x v="0"/>
    <n v="1"/>
    <s v="Cycle-2 EPC"/>
    <d v="2026-04-13T00:00:00"/>
    <d v="2026-04-13T00:00:00"/>
    <s v="Launched"/>
    <s v="FY 26-27"/>
    <m/>
    <s v="MARCH 26 PLANNED"/>
    <s v="APRIL 26"/>
    <s v=" "/>
    <m/>
    <m/>
    <m/>
    <m/>
    <m/>
    <m/>
    <m/>
    <m/>
    <x v="0"/>
    <x v="0"/>
    <m/>
    <m/>
    <m/>
    <m/>
    <m/>
    <m/>
    <m/>
  </r>
  <r>
    <s v="TRTRSD16057"/>
    <n v="797"/>
    <m/>
    <s v="TC86"/>
    <s v="NYB3"/>
    <s v="TRNDBNYB301"/>
    <x v="3"/>
    <x v="3"/>
    <x v="5"/>
    <s v="Amit C"/>
    <s v="Jitendra Talreja"/>
    <s v="Nitesh Warhade"/>
    <x v="2"/>
    <s v="East"/>
    <x v="4"/>
    <s v="Bihar"/>
    <m/>
    <m/>
    <s v="Nalanda Chakajiyian"/>
    <s v="Biharsharif"/>
    <n v="9376"/>
    <d v="2026-03-06T00:00:00"/>
    <d v="2026-03-06T00:00:00"/>
    <m/>
    <n v="15"/>
    <d v="2026-03-21T00:00:00"/>
    <d v="2026-04-18T00:00:00"/>
    <d v="2026-04-19T00:00:00"/>
    <x v="0"/>
    <n v="1"/>
    <s v="Cycle-2 EPC"/>
    <d v="2026-04-19T00:00:00"/>
    <d v="2026-04-19T00:00:00"/>
    <s v="Launched"/>
    <s v="FY 26-27"/>
    <m/>
    <s v="MARCH 26 PLANNED"/>
    <s v="APRIL 26"/>
    <s v=" "/>
    <m/>
    <m/>
    <m/>
    <m/>
    <m/>
    <m/>
    <m/>
    <m/>
    <x v="0"/>
    <x v="0"/>
    <m/>
    <m/>
    <m/>
    <m/>
    <m/>
    <m/>
    <m/>
  </r>
  <r>
    <s v="TRTRAK16058"/>
    <n v="798"/>
    <m/>
    <s v="TLR9"/>
    <s v="QMV0"/>
    <s v="TFITKQMV002"/>
    <x v="3"/>
    <x v="3"/>
    <x v="5"/>
    <s v="Amit C"/>
    <s v="Jitendra Talreja"/>
    <s v="Nitesh Warhade"/>
    <x v="2"/>
    <s v="South"/>
    <x v="1"/>
    <s v="Karnataka"/>
    <m/>
    <m/>
    <s v="Mandya 100Ft Road"/>
    <s v="Mandya"/>
    <n v="12937"/>
    <d v="2026-03-10T00:00:00"/>
    <d v="2026-03-10T00:00:00"/>
    <m/>
    <n v="15"/>
    <d v="2026-03-25T00:00:00"/>
    <d v="2026-05-10T00:00:00"/>
    <d v="2026-05-21T00:00:00"/>
    <x v="0"/>
    <n v="1"/>
    <s v="Cycle-2 EPC"/>
    <d v="2026-05-21T00:00:00"/>
    <d v="2026-05-21T00:00:00"/>
    <s v="Launched"/>
    <s v="FY 26-27"/>
    <m/>
    <s v="MARCH 26 PLANNED"/>
    <s v="MAY 26"/>
    <s v=" "/>
    <m/>
    <m/>
    <m/>
    <m/>
    <m/>
    <m/>
    <m/>
    <m/>
    <x v="0"/>
    <x v="0"/>
    <m/>
    <m/>
    <m/>
    <m/>
    <m/>
    <m/>
    <m/>
  </r>
  <r>
    <s v="TRTRSD16059"/>
    <n v="799"/>
    <m/>
    <s v="TE40"/>
    <s v="NGZ6"/>
    <s v="TRNDWNGZ600"/>
    <x v="3"/>
    <x v="3"/>
    <x v="5"/>
    <s v="Amit C"/>
    <s v="Jitendra Talreja"/>
    <s v="Nitesh Warhade"/>
    <x v="2"/>
    <s v="East"/>
    <x v="4"/>
    <s v="West Bengal"/>
    <m/>
    <m/>
    <s v="Haldia Bhawanipur"/>
    <s v="Haldia"/>
    <n v="8749"/>
    <d v="2026-03-09T00:00:00"/>
    <d v="2026-03-09T00:00:00"/>
    <m/>
    <n v="15"/>
    <d v="2026-03-24T00:00:00"/>
    <d v="2026-04-18T00:00:00"/>
    <d v="2026-04-15T00:00:00"/>
    <x v="0"/>
    <n v="1"/>
    <s v="Cycle-2 EPC"/>
    <d v="2026-04-10T00:00:00"/>
    <d v="2026-04-10T00:00:00"/>
    <s v="Launched"/>
    <s v="FY 26-27"/>
    <m/>
    <s v="MARCH 26 PLANNED"/>
    <s v="APRIL 26"/>
    <s v="MAY 25"/>
    <m/>
    <m/>
    <m/>
    <m/>
    <m/>
    <m/>
    <m/>
    <m/>
    <x v="0"/>
    <x v="0"/>
    <m/>
    <m/>
    <m/>
    <m/>
    <m/>
    <m/>
    <m/>
  </r>
  <r>
    <s v="TRTRSD16060"/>
    <n v="800"/>
    <m/>
    <n v="5912"/>
    <s v="NP86"/>
    <s v="TRNDANP8601"/>
    <x v="3"/>
    <x v="3"/>
    <x v="5"/>
    <s v="Amit C"/>
    <s v="Jitendra Talreja"/>
    <s v="Nitesh Warhade"/>
    <x v="2"/>
    <s v="East"/>
    <x v="4"/>
    <s v="Andhra Pradesh"/>
    <m/>
    <m/>
    <s v="Narsaropet Sunita Pl"/>
    <s v="Narasaraopet"/>
    <n v="8609"/>
    <d v="2026-03-04T00:00:00"/>
    <d v="2026-03-04T00:00:00"/>
    <m/>
    <n v="15"/>
    <d v="2026-03-19T00:00:00"/>
    <d v="2026-05-10T00:00:00"/>
    <d v="2026-05-26T00:00:00"/>
    <x v="0"/>
    <n v="1"/>
    <s v="Cycle-2 EPC"/>
    <d v="2026-05-30T00:00:00"/>
    <m/>
    <s v="YTL"/>
    <s v="FY 26-27"/>
    <m/>
    <s v="MARCH 26 PLANNED"/>
    <s v="MAY 26"/>
    <s v=" "/>
    <m/>
    <m/>
    <m/>
    <m/>
    <m/>
    <m/>
    <m/>
    <m/>
    <x v="0"/>
    <x v="0"/>
    <m/>
    <m/>
    <m/>
    <m/>
    <m/>
    <m/>
    <m/>
  </r>
  <r>
    <s v="TRTRSD16061"/>
    <n v="801"/>
    <m/>
    <s v="TX4G"/>
    <s v="QA1M"/>
    <s v="TFITBQA1M02"/>
    <x v="3"/>
    <x v="3"/>
    <x v="5"/>
    <s v="Amit C"/>
    <s v="Jitendra Talreja"/>
    <s v="Nitesh Warhade"/>
    <x v="2"/>
    <s v="East"/>
    <x v="4"/>
    <s v="Bihar"/>
    <m/>
    <m/>
    <s v="Begusarai Near Hotel Blue Diamond"/>
    <s v="Begusarai"/>
    <n v="10897"/>
    <d v="2026-03-08T00:00:00"/>
    <d v="2026-03-08T00:00:00"/>
    <m/>
    <n v="15"/>
    <d v="2026-03-23T00:00:00"/>
    <d v="2026-04-05T00:00:00"/>
    <d v="2026-04-04T00:00:00"/>
    <x v="0"/>
    <n v="1"/>
    <s v="Cycle-4 EPC"/>
    <d v="2026-04-06T00:00:00"/>
    <d v="2026-04-06T00:00:00"/>
    <s v="Launched"/>
    <s v="FY 26-27"/>
    <m/>
    <s v="MARCH 26 PLANNED"/>
    <s v="APRIL 26"/>
    <s v=" "/>
    <m/>
    <m/>
    <m/>
    <m/>
    <m/>
    <m/>
    <m/>
    <m/>
    <x v="0"/>
    <x v="0"/>
    <m/>
    <m/>
    <m/>
    <m/>
    <m/>
    <m/>
    <m/>
  </r>
  <r>
    <s v="TRTRAK16062"/>
    <n v="802"/>
    <m/>
    <s v="T0N8"/>
    <s v="Q4FW"/>
    <s v="TFITTQ4FW01"/>
    <x v="3"/>
    <x v="3"/>
    <x v="5"/>
    <s v="Amit C"/>
    <s v="Jitendra Talreja"/>
    <s v="Nitesh Warhade"/>
    <x v="2"/>
    <s v="South"/>
    <x v="1"/>
    <s v="Tamil Nadu"/>
    <m/>
    <s v="Janarthanan"/>
    <s v="Coimbatore VMS Arcade Kavundampalayam"/>
    <s v="Coimbatore"/>
    <n v="12860"/>
    <d v="2026-03-08T00:00:00"/>
    <d v="2026-03-08T00:00:00"/>
    <m/>
    <n v="15"/>
    <d v="2026-03-23T00:00:00"/>
    <d v="2026-05-31T00:00:00"/>
    <m/>
    <x v="4"/>
    <m/>
    <s v="Cycle-3 EPC"/>
    <m/>
    <m/>
    <m/>
    <s v="FY 26-27"/>
    <m/>
    <s v="MARCH 26 PLANNED"/>
    <s v=" "/>
    <s v=" "/>
    <m/>
    <m/>
    <m/>
    <m/>
    <m/>
    <m/>
    <m/>
    <m/>
    <x v="0"/>
    <x v="0"/>
    <m/>
    <m/>
    <m/>
    <m/>
    <m/>
    <m/>
    <m/>
  </r>
  <r>
    <s v="TRTRSD16063"/>
    <n v="803"/>
    <m/>
    <s v="TFS4"/>
    <s v="QYT4"/>
    <s v="TEXPOQYT401"/>
    <x v="3"/>
    <x v="3"/>
    <x v="5"/>
    <s v="Amit C"/>
    <s v="Jitendra Talreja"/>
    <s v="Nitesh Warhade"/>
    <x v="2"/>
    <s v="East"/>
    <x v="4"/>
    <s v="Orissa"/>
    <m/>
    <m/>
    <s v="Jatani TST"/>
    <s v="Jatani"/>
    <n v="6194"/>
    <d v="2026-03-11T00:00:00"/>
    <d v="2026-03-11T00:00:00"/>
    <m/>
    <n v="15"/>
    <d v="2026-03-26T00:00:00"/>
    <d v="2026-04-10T00:00:00"/>
    <d v="2026-04-10T00:00:00"/>
    <x v="0"/>
    <n v="1"/>
    <s v="Cycle-3 EPC"/>
    <d v="2026-04-09T00:00:00"/>
    <d v="2026-04-09T00:00:00"/>
    <s v="Launched"/>
    <s v="FY 26-27"/>
    <m/>
    <s v="MARCH 26 PLANNED"/>
    <s v="APRIL 26"/>
    <s v=" "/>
    <m/>
    <m/>
    <m/>
    <m/>
    <m/>
    <m/>
    <m/>
    <m/>
    <x v="0"/>
    <x v="0"/>
    <m/>
    <m/>
    <m/>
    <m/>
    <m/>
    <m/>
    <m/>
  </r>
  <r>
    <s v="TRTRSD16065"/>
    <n v="804"/>
    <m/>
    <s v="T630"/>
    <s v="NGH2"/>
    <s v="TRNDWNGH200"/>
    <x v="3"/>
    <x v="3"/>
    <x v="5"/>
    <s v="Amit C"/>
    <s v="Jitendra Talreja"/>
    <s v="Nitesh Warhade"/>
    <x v="2"/>
    <s v="East"/>
    <x v="4"/>
    <s v="West Bengal"/>
    <m/>
    <m/>
    <s v="Purulia Raghavpur"/>
    <s v="Purulia"/>
    <n v="9205"/>
    <d v="2026-03-09T00:00:00"/>
    <d v="2026-03-09T00:00:00"/>
    <m/>
    <n v="15"/>
    <d v="2026-03-24T00:00:00"/>
    <d v="2026-04-10T00:00:00"/>
    <d v="2026-04-14T00:00:00"/>
    <x v="0"/>
    <n v="1"/>
    <s v="Cycle-4 EPC"/>
    <d v="2026-04-13T00:00:00"/>
    <d v="2026-04-13T00:00:00"/>
    <s v="Launched"/>
    <s v="FY 26-27"/>
    <m/>
    <s v="MARCH 26 PLANNED"/>
    <s v="APRIL 26"/>
    <s v="SEPTEMBER 25"/>
    <m/>
    <m/>
    <m/>
    <m/>
    <m/>
    <m/>
    <m/>
    <m/>
    <x v="0"/>
    <x v="0"/>
    <m/>
    <m/>
    <m/>
    <m/>
    <m/>
    <m/>
    <m/>
  </r>
  <r>
    <s v="TRTRSD16066"/>
    <n v="805"/>
    <m/>
    <s v="TPK8"/>
    <s v="Q0MN"/>
    <s v="TFITAQ0MN03"/>
    <x v="3"/>
    <x v="3"/>
    <x v="5"/>
    <s v="Amit C"/>
    <s v="Jitendra Talreja"/>
    <s v="Nitesh Warhade"/>
    <x v="2"/>
    <s v="East"/>
    <x v="4"/>
    <s v="Andhra Pradesh"/>
    <m/>
    <m/>
    <s v="Vishakhapatnam MVP Colony Road JK Silk Property"/>
    <s v="Visakhapatnam"/>
    <n v="8800"/>
    <d v="2026-03-09T00:00:00"/>
    <d v="2026-03-09T00:00:00"/>
    <m/>
    <n v="15"/>
    <d v="2026-03-24T00:00:00"/>
    <d v="2026-04-18T00:00:00"/>
    <d v="2026-04-17T00:00:00"/>
    <x v="0"/>
    <n v="1"/>
    <s v="Cycle-3 EPC"/>
    <d v="2026-04-18T00:00:00"/>
    <d v="2026-04-18T00:00:00"/>
    <s v="Launched"/>
    <s v="FY 26-27"/>
    <m/>
    <s v="MARCH 26 PLANNED"/>
    <s v="APRIL 26"/>
    <s v="MAY 25"/>
    <m/>
    <m/>
    <m/>
    <m/>
    <m/>
    <m/>
    <m/>
    <m/>
    <x v="0"/>
    <x v="0"/>
    <m/>
    <m/>
    <m/>
    <m/>
    <m/>
    <m/>
    <m/>
  </r>
  <r>
    <s v="TRTRSD16067"/>
    <n v="806"/>
    <m/>
    <s v="TJZ6"/>
    <s v="QAH4"/>
    <s v="TEXPBQAH401"/>
    <x v="3"/>
    <x v="3"/>
    <x v="5"/>
    <s v="Amit C"/>
    <s v="Jitendra Talreja"/>
    <s v="Nitesh Warhade"/>
    <x v="2"/>
    <s v="East"/>
    <x v="4"/>
    <s v="Bihar"/>
    <m/>
    <m/>
    <s v="Jamalpur TST"/>
    <s v="Jamalpur"/>
    <n v="7914"/>
    <d v="2026-03-07T00:00:00"/>
    <d v="2026-03-07T00:00:00"/>
    <m/>
    <n v="15"/>
    <d v="2026-03-22T00:00:00"/>
    <d v="2026-04-18T00:00:00"/>
    <d v="2026-04-20T00:00:00"/>
    <x v="0"/>
    <n v="1"/>
    <s v="Cycle-4 EPC"/>
    <d v="2026-04-20T00:00:00"/>
    <d v="2026-04-20T00:00:00"/>
    <s v="Launched"/>
    <s v="FY 26-27"/>
    <m/>
    <s v="MARCH 26 PLANNED"/>
    <s v="APRIL 26"/>
    <s v=" "/>
    <m/>
    <m/>
    <m/>
    <m/>
    <m/>
    <m/>
    <m/>
    <m/>
    <x v="0"/>
    <x v="0"/>
    <m/>
    <m/>
    <m/>
    <m/>
    <m/>
    <m/>
    <m/>
  </r>
  <r>
    <s v="TRTRSD16068"/>
    <n v="807"/>
    <m/>
    <s v="TIR0"/>
    <s v="QXP8"/>
    <s v="TFITOQXP804"/>
    <x v="3"/>
    <x v="3"/>
    <x v="5"/>
    <s v="Amit C"/>
    <s v="Jitendra Talreja"/>
    <s v="Nitesh Warhade"/>
    <x v="2"/>
    <s v="East"/>
    <x v="4"/>
    <s v="Orissa"/>
    <m/>
    <m/>
    <s v="Bolangir Near Main market"/>
    <s v="Bolangir"/>
    <n v="10162"/>
    <d v="2026-03-11T00:00:00"/>
    <d v="2026-03-11T00:00:00"/>
    <m/>
    <n v="15"/>
    <d v="2026-03-26T00:00:00"/>
    <d v="2026-04-10T00:00:00"/>
    <d v="2026-04-10T00:00:00"/>
    <x v="0"/>
    <n v="1"/>
    <s v="Cycle-4 EPC"/>
    <d v="2026-04-10T00:00:00"/>
    <d v="2026-04-10T00:00:00"/>
    <s v="Launched"/>
    <s v="FY 26-27"/>
    <m/>
    <s v="MARCH 26 PLANNED"/>
    <s v="APRIL 26"/>
    <s v="AUGUST 25"/>
    <m/>
    <m/>
    <m/>
    <m/>
    <m/>
    <m/>
    <m/>
    <m/>
    <x v="0"/>
    <x v="0"/>
    <m/>
    <m/>
    <m/>
    <m/>
    <m/>
    <m/>
    <m/>
  </r>
  <r>
    <s v="TRTRSD16069"/>
    <n v="808"/>
    <m/>
    <s v="TSK9"/>
    <s v="Q2NW"/>
    <s v="TFITBQ2NW01"/>
    <x v="3"/>
    <x v="3"/>
    <x v="5"/>
    <s v="Amit C"/>
    <s v="Jitendra Talreja"/>
    <s v="Nitesh Warhade"/>
    <x v="2"/>
    <s v="East"/>
    <x v="4"/>
    <s v="Bihar"/>
    <m/>
    <m/>
    <s v="Khagaria Beside Honda MG Road"/>
    <s v="Khagaria"/>
    <n v="8429"/>
    <d v="2026-03-09T00:00:00"/>
    <d v="2026-03-09T00:00:00"/>
    <m/>
    <n v="15"/>
    <d v="2026-03-24T00:00:00"/>
    <d v="2026-04-18T00:00:00"/>
    <d v="2026-04-17T00:00:00"/>
    <x v="0"/>
    <n v="1"/>
    <s v="Cycle-4 EPC"/>
    <d v="2026-04-17T00:00:00"/>
    <d v="2026-04-17T00:00:00"/>
    <s v="Launched"/>
    <s v="FY 26-27"/>
    <m/>
    <s v="MARCH 26 PLANNED"/>
    <s v="APRIL 26"/>
    <s v=" "/>
    <m/>
    <m/>
    <m/>
    <m/>
    <m/>
    <m/>
    <m/>
    <m/>
    <x v="0"/>
    <x v="0"/>
    <m/>
    <m/>
    <m/>
    <m/>
    <m/>
    <m/>
    <m/>
  </r>
  <r>
    <s v="TRTRAS16071"/>
    <n v="809"/>
    <m/>
    <s v="TJP4"/>
    <s v="QWH4"/>
    <s v="TFITVQWH402"/>
    <x v="3"/>
    <x v="3"/>
    <x v="5"/>
    <s v="Amit C"/>
    <s v="Jitendra Talreja"/>
    <s v="Nitesh Warhade"/>
    <x v="2"/>
    <s v="South"/>
    <x v="5"/>
    <s v="Kerala"/>
    <m/>
    <m/>
    <s v="Trivandrum Rashid Arcade Sreekaryam"/>
    <s v="Trivandrum"/>
    <n v="11693"/>
    <d v="2026-03-10T00:00:00"/>
    <d v="2026-03-10T00:00:00"/>
    <m/>
    <n v="15"/>
    <d v="2026-03-25T00:00:00"/>
    <d v="2026-04-18T00:00:00"/>
    <d v="2026-04-21T00:00:00"/>
    <x v="0"/>
    <n v="1"/>
    <s v="Cycle-4 EPC"/>
    <d v="2026-04-21T00:00:00"/>
    <d v="2026-04-21T00:00:00"/>
    <s v="Launched"/>
    <s v="FY 26-27"/>
    <m/>
    <s v="MARCH 26 PLANNED"/>
    <s v="APRIL 26"/>
    <s v=" "/>
    <m/>
    <m/>
    <m/>
    <m/>
    <m/>
    <m/>
    <m/>
    <m/>
    <x v="0"/>
    <x v="0"/>
    <m/>
    <m/>
    <m/>
    <m/>
    <m/>
    <m/>
    <m/>
  </r>
  <r>
    <s v="TRTRSD16073"/>
    <n v="810"/>
    <m/>
    <s v="TAT5"/>
    <s v="QGRJ"/>
    <s v="TEXPOQGRJ03"/>
    <x v="3"/>
    <x v="3"/>
    <x v="5"/>
    <s v="Amit C"/>
    <s v="Jitendra Talreja"/>
    <s v="Nitesh Warhade"/>
    <x v="2"/>
    <s v="East"/>
    <x v="4"/>
    <s v="Orissa"/>
    <m/>
    <m/>
    <s v="Balasore TST Near Remuna Square"/>
    <s v="Balasore"/>
    <n v="9157"/>
    <d v="2026-03-11T00:00:00"/>
    <d v="2026-03-11T00:00:00"/>
    <m/>
    <n v="15"/>
    <d v="2026-03-26T00:00:00"/>
    <d v="2026-04-10T00:00:00"/>
    <d v="2026-04-12T00:00:00"/>
    <x v="0"/>
    <n v="1"/>
    <s v="Cycle-4 EPC"/>
    <d v="2026-04-12T00:00:00"/>
    <d v="2026-04-12T00:00:00"/>
    <s v="Launched"/>
    <s v="FY 26-27"/>
    <m/>
    <s v="MARCH 26 PLANNED"/>
    <s v="APRIL 26"/>
    <s v="NOVEMBER 25"/>
    <m/>
    <m/>
    <m/>
    <m/>
    <m/>
    <m/>
    <m/>
    <m/>
    <x v="0"/>
    <x v="0"/>
    <m/>
    <m/>
    <m/>
    <m/>
    <m/>
    <m/>
    <m/>
  </r>
  <r>
    <s v="TRTRSD16074"/>
    <n v="811"/>
    <m/>
    <s v="TJN0"/>
    <s v="QWL3"/>
    <s v="TEXPWQWL302"/>
    <x v="3"/>
    <x v="3"/>
    <x v="5"/>
    <s v="Amit C"/>
    <s v="Jitendra Talreja"/>
    <s v="Nitesh Warhade"/>
    <x v="2"/>
    <s v="East"/>
    <x v="4"/>
    <s v="West Bengal"/>
    <m/>
    <m/>
    <s v="Bishnupur TST"/>
    <s v="Bishnupur"/>
    <n v="6352"/>
    <d v="2026-03-09T00:00:00"/>
    <d v="2026-03-09T00:00:00"/>
    <m/>
    <n v="15"/>
    <d v="2026-03-24T00:00:00"/>
    <d v="2026-04-10T00:00:00"/>
    <d v="2026-04-13T00:00:00"/>
    <x v="0"/>
    <n v="1"/>
    <s v="Cycle-4 EPC"/>
    <d v="2026-04-13T00:00:00"/>
    <d v="2026-04-13T00:00:00"/>
    <s v="Launched"/>
    <s v="FY 26-27"/>
    <m/>
    <s v="MARCH 26 PLANNED"/>
    <s v="APRIL 26"/>
    <s v=" "/>
    <m/>
    <m/>
    <m/>
    <m/>
    <m/>
    <m/>
    <m/>
    <m/>
    <x v="0"/>
    <x v="0"/>
    <m/>
    <m/>
    <m/>
    <m/>
    <m/>
    <m/>
    <m/>
  </r>
  <r>
    <s v="TRTRAS16075"/>
    <n v="812"/>
    <m/>
    <s v="TGV7"/>
    <s v="QXW4"/>
    <s v="TEXPVQXW401"/>
    <x v="3"/>
    <x v="3"/>
    <x v="5"/>
    <s v="Amit C"/>
    <s v="Jitendra Talreja"/>
    <s v="Nitesh Warhade"/>
    <x v="2"/>
    <s v="South"/>
    <x v="5"/>
    <s v="Kerala"/>
    <m/>
    <m/>
    <s v="Vadakanchery TST"/>
    <s v="Vadakanchery"/>
    <n v="7436"/>
    <d v="2026-03-10T00:00:00"/>
    <d v="2026-03-10T00:00:00"/>
    <m/>
    <n v="15"/>
    <d v="2026-03-25T00:00:00"/>
    <d v="2026-05-10T00:00:00"/>
    <d v="2026-05-11T00:00:00"/>
    <x v="0"/>
    <n v="1"/>
    <s v="Cycle-4 EPC"/>
    <d v="2026-05-24T00:00:00"/>
    <d v="2026-05-24T00:00:00"/>
    <s v="Launched"/>
    <s v="FY 26-27"/>
    <m/>
    <s v="MARCH 26 PLANNED"/>
    <s v="MAY 26"/>
    <s v=" "/>
    <m/>
    <m/>
    <m/>
    <m/>
    <m/>
    <m/>
    <m/>
    <m/>
    <x v="0"/>
    <x v="0"/>
    <m/>
    <m/>
    <m/>
    <m/>
    <m/>
    <m/>
    <m/>
  </r>
  <r>
    <s v="TRTRSD16078"/>
    <n v="813"/>
    <m/>
    <s v="TH52"/>
    <s v="NVX3"/>
    <s v="TRNDBNVX301"/>
    <x v="3"/>
    <x v="3"/>
    <x v="5"/>
    <s v="Amit C"/>
    <s v="Jitendra Talreja"/>
    <s v="Nitesh Warhade"/>
    <x v="2"/>
    <s v="East"/>
    <x v="4"/>
    <s v="Bihar"/>
    <m/>
    <m/>
    <s v="Gopalganj Station Road"/>
    <s v="Gopalganj"/>
    <n v="9800"/>
    <d v="2026-03-06T00:00:00"/>
    <d v="2026-03-06T00:00:00"/>
    <m/>
    <n v="15"/>
    <d v="2026-03-21T00:00:00"/>
    <d v="2026-04-10T00:00:00"/>
    <d v="2026-04-10T00:00:00"/>
    <x v="0"/>
    <n v="1"/>
    <s v="Cycle-4 EPC"/>
    <d v="2026-04-09T00:00:00"/>
    <d v="2026-04-09T00:00:00"/>
    <s v="Launched"/>
    <s v="FY 26-27"/>
    <m/>
    <s v="MARCH 26 PLANNED"/>
    <s v="APRIL 26"/>
    <s v=" "/>
    <m/>
    <m/>
    <m/>
    <m/>
    <m/>
    <m/>
    <m/>
    <m/>
    <x v="0"/>
    <x v="0"/>
    <m/>
    <m/>
    <m/>
    <m/>
    <m/>
    <m/>
    <m/>
  </r>
  <r>
    <s v="TRTRAS16085"/>
    <n v="814"/>
    <m/>
    <s v="TDG1"/>
    <s v="NQS3"/>
    <s v="TWIWKNQS302"/>
    <x v="3"/>
    <x v="3"/>
    <x v="5"/>
    <s v="Amit C"/>
    <s v="Jitendra Talreja"/>
    <s v="Nitesh Warhade"/>
    <x v="2"/>
    <s v="South"/>
    <x v="5"/>
    <s v="Karnataka"/>
    <m/>
    <m/>
    <s v="Bangalore TW OMBR"/>
    <s v="Bangalore"/>
    <n v="1848"/>
    <d v="2026-03-05T00:00:00"/>
    <d v="2026-03-05T00:00:00"/>
    <m/>
    <n v="15"/>
    <d v="2026-03-20T00:00:00"/>
    <d v="2026-05-31T00:00:00"/>
    <d v="2026-05-28T00:00:00"/>
    <x v="0"/>
    <n v="1"/>
    <s v="Cycle-2 EPC"/>
    <s v="PENDING"/>
    <m/>
    <s v="YTL"/>
    <s v="FY 26-27"/>
    <m/>
    <s v="MARCH 26 PLANNED"/>
    <s v="MAY 26"/>
    <s v=" "/>
    <m/>
    <m/>
    <m/>
    <m/>
    <m/>
    <m/>
    <m/>
    <m/>
    <x v="0"/>
    <x v="0"/>
    <m/>
    <m/>
    <m/>
    <m/>
    <m/>
    <m/>
    <m/>
  </r>
  <r>
    <s v="TRTRBK16088"/>
    <n v="815"/>
    <m/>
    <s v="TFI6"/>
    <s v="QYZ9"/>
    <s v="TFITEQYZ902"/>
    <x v="3"/>
    <x v="3"/>
    <x v="5"/>
    <s v="Srinivas P"/>
    <s v="Purushottam M"/>
    <s v="Raj Shende"/>
    <x v="2"/>
    <s v="West"/>
    <x v="2"/>
    <s v="Madhya Pradesh"/>
    <m/>
    <m/>
    <s v="Sidhi Opp District Hospital Jagsheel Complex"/>
    <s v="Sidhi"/>
    <n v="8700"/>
    <d v="2026-03-07T00:00:00"/>
    <d v="2026-03-07T00:00:00"/>
    <m/>
    <n v="15"/>
    <d v="2026-03-22T00:00:00"/>
    <d v="2026-04-05T00:00:00"/>
    <d v="2026-03-07T00:00:00"/>
    <x v="0"/>
    <n v="1"/>
    <s v="Cycle-4 EPC"/>
    <d v="2026-04-02T00:00:00"/>
    <d v="2026-04-02T00:00:00"/>
    <s v="Launched"/>
    <s v="FY 26-27"/>
    <m/>
    <s v="MARCH 26 PLANNED"/>
    <s v="MARCH 26"/>
    <s v="AUGUST 25"/>
    <m/>
    <m/>
    <m/>
    <m/>
    <m/>
    <m/>
    <m/>
    <m/>
    <x v="0"/>
    <x v="0"/>
    <m/>
    <m/>
    <m/>
    <m/>
    <m/>
    <m/>
    <m/>
  </r>
  <r>
    <s v="TRTRBK16090"/>
    <n v="816"/>
    <m/>
    <n v="1934"/>
    <s v="NQM9"/>
    <s v="TRND7NQM903"/>
    <x v="3"/>
    <x v="3"/>
    <x v="5"/>
    <s v="Srinivas P"/>
    <s v="Purushottam M"/>
    <s v="Raj Shende"/>
    <x v="2"/>
    <s v="West"/>
    <x v="2"/>
    <s v="Goa"/>
    <m/>
    <m/>
    <s v="Virani Sales Goa"/>
    <s v="Panjim"/>
    <n v="12085"/>
    <d v="2026-03-08T00:00:00"/>
    <d v="2026-03-08T00:00:00"/>
    <m/>
    <n v="15"/>
    <d v="2026-03-23T00:00:00"/>
    <d v="2026-04-05T00:00:00"/>
    <d v="2026-03-08T00:00:00"/>
    <x v="0"/>
    <n v="1"/>
    <s v="Cycle-4 EPC"/>
    <d v="2026-04-05T00:00:00"/>
    <d v="2026-04-05T00:00:00"/>
    <s v="Launched"/>
    <s v="FY 26-27"/>
    <m/>
    <s v="MARCH 26 PLANNED"/>
    <s v="MARCH 26"/>
    <s v="JUNE 25"/>
    <m/>
    <m/>
    <m/>
    <m/>
    <m/>
    <m/>
    <m/>
    <m/>
    <x v="0"/>
    <x v="0"/>
    <m/>
    <m/>
    <m/>
    <m/>
    <m/>
    <m/>
    <m/>
  </r>
  <r>
    <s v="TRTRBK16091"/>
    <n v="817"/>
    <m/>
    <s v="T86W"/>
    <s v="QOSB"/>
    <s v="TFITCQOSB01"/>
    <x v="3"/>
    <x v="3"/>
    <x v="5"/>
    <s v="Srinivas P"/>
    <s v="Purushottam M"/>
    <s v="Raj Shende"/>
    <x v="2"/>
    <s v="West"/>
    <x v="2"/>
    <s v="Chattisgarh"/>
    <m/>
    <m/>
    <s v="Dhamtari Beside Shri Balaji Plaza Jagdalpur Rd"/>
    <s v="Dhamtari"/>
    <n v="9606"/>
    <d v="2026-03-07T00:00:00"/>
    <d v="2026-03-07T00:00:00"/>
    <m/>
    <n v="15"/>
    <d v="2026-03-22T00:00:00"/>
    <d v="2026-04-10T00:00:00"/>
    <d v="2026-03-07T00:00:00"/>
    <x v="0"/>
    <n v="1"/>
    <s v="Cycle-4 EPC"/>
    <d v="2026-04-10T00:00:00"/>
    <d v="2026-04-10T00:00:00"/>
    <s v="Launched"/>
    <s v="FY 26-27"/>
    <m/>
    <s v="MARCH 26 PLANNED"/>
    <s v="MARCH 26"/>
    <s v=" "/>
    <m/>
    <m/>
    <m/>
    <m/>
    <m/>
    <m/>
    <m/>
    <m/>
    <x v="0"/>
    <x v="0"/>
    <m/>
    <m/>
    <m/>
    <m/>
    <m/>
    <m/>
    <m/>
  </r>
  <r>
    <s v="TRTRBK16092"/>
    <n v="818"/>
    <m/>
    <s v="TX1R"/>
    <s v="Q2QR"/>
    <s v="TFITEQ2QR02"/>
    <x v="3"/>
    <x v="3"/>
    <x v="5"/>
    <s v="Srinivas P"/>
    <s v="Purushottam M"/>
    <s v="Raj Shende"/>
    <x v="2"/>
    <s v="West"/>
    <x v="2"/>
    <s v="Madhya Pradesh"/>
    <m/>
    <m/>
    <s v="Chhatarpur Trends"/>
    <s v="Chhatarpur"/>
    <n v="8328"/>
    <d v="2026-03-06T00:00:00"/>
    <d v="2026-03-06T00:00:00"/>
    <m/>
    <n v="15"/>
    <d v="2026-03-21T00:00:00"/>
    <d v="2026-04-10T00:00:00"/>
    <d v="2026-03-06T00:00:00"/>
    <x v="0"/>
    <n v="1"/>
    <s v="Cycle-4 EPC"/>
    <d v="2026-04-09T00:00:00"/>
    <d v="2026-04-09T00:00:00"/>
    <s v="Launched"/>
    <s v="FY 26-27"/>
    <m/>
    <s v="MARCH 26 PLANNED"/>
    <s v="MARCH 26"/>
    <s v="MAY 25"/>
    <m/>
    <m/>
    <m/>
    <m/>
    <m/>
    <m/>
    <m/>
    <m/>
    <x v="0"/>
    <x v="0"/>
    <m/>
    <m/>
    <m/>
    <m/>
    <m/>
    <m/>
    <m/>
  </r>
  <r>
    <s v="TRTRSD16115"/>
    <n v="819"/>
    <m/>
    <n v="1979"/>
    <s v="NF99"/>
    <s v="TRNDNNF9901"/>
    <x v="3"/>
    <x v="3"/>
    <x v="46"/>
    <s v="Amit C"/>
    <s v="Jitendra Talreja"/>
    <s v="Nitesh Warhade"/>
    <x v="2"/>
    <s v="East"/>
    <x v="4"/>
    <s v="Telangana"/>
    <m/>
    <m/>
    <s v="Hyderabad Mythri ngr"/>
    <s v="Hyderabad"/>
    <n v="11442"/>
    <d v="2026-06-01T00:00:00"/>
    <d v="2026-06-01T00:00:00"/>
    <m/>
    <n v="50"/>
    <d v="2026-07-21T00:00:00"/>
    <d v="2026-07-21T00:00:00"/>
    <m/>
    <x v="4"/>
    <m/>
    <s v="Full Renovation"/>
    <m/>
    <m/>
    <m/>
    <s v="FY 26-27"/>
    <m/>
    <s v="JULY 26 PLANNED"/>
    <s v=" "/>
    <s v="MAY 25"/>
    <m/>
    <m/>
    <m/>
    <m/>
    <m/>
    <m/>
    <m/>
    <m/>
    <x v="0"/>
    <x v="0"/>
    <m/>
    <m/>
    <m/>
    <m/>
    <m/>
    <m/>
    <m/>
  </r>
  <r>
    <s v="TRTRAS16116"/>
    <n v="820"/>
    <m/>
    <s v="TX72"/>
    <s v="NA32"/>
    <s v="TRNDKNA3202"/>
    <x v="3"/>
    <x v="3"/>
    <x v="5"/>
    <s v="Amit C"/>
    <s v="Jitendra Talreja"/>
    <s v="Nitesh Warhade"/>
    <x v="2"/>
    <s v="South"/>
    <x v="5"/>
    <s v="Karnataka"/>
    <m/>
    <m/>
    <s v="Nelamangala"/>
    <s v="Bangalore"/>
    <n v="7531"/>
    <d v="2026-03-15T00:00:00"/>
    <d v="2026-03-15T00:00:00"/>
    <m/>
    <n v="15"/>
    <d v="2026-03-30T00:00:00"/>
    <d v="2026-05-31T00:00:00"/>
    <m/>
    <x v="4"/>
    <m/>
    <s v="Cycle-2 EPC"/>
    <m/>
    <m/>
    <m/>
    <s v="FY 26-27"/>
    <m/>
    <s v="MARCH 26 PLANNED"/>
    <s v=" "/>
    <s v=" "/>
    <m/>
    <m/>
    <m/>
    <m/>
    <m/>
    <m/>
    <m/>
    <m/>
    <x v="0"/>
    <x v="0"/>
    <m/>
    <m/>
    <m/>
    <m/>
    <m/>
    <m/>
    <m/>
  </r>
  <r>
    <s v="TRTRSD16117"/>
    <n v="821"/>
    <m/>
    <n v="8013"/>
    <s v="NCR2"/>
    <s v="TRNDANCR205"/>
    <x v="3"/>
    <x v="3"/>
    <x v="46"/>
    <s v="Amit C"/>
    <s v="Jitendra Talreja"/>
    <s v="Nitesh Warhade"/>
    <x v="2"/>
    <s v="East"/>
    <x v="4"/>
    <s v="Andhra Pradesh"/>
    <m/>
    <m/>
    <s v="Vijaywda BenzCircle"/>
    <s v="Vijayawada"/>
    <n v="17170"/>
    <m/>
    <m/>
    <m/>
    <m/>
    <m/>
    <m/>
    <m/>
    <x v="12"/>
    <m/>
    <s v="Full Renovation"/>
    <m/>
    <m/>
    <m/>
    <s v="FY 26-27"/>
    <m/>
    <s v=" "/>
    <s v=" "/>
    <s v="APRIL 25"/>
    <m/>
    <m/>
    <m/>
    <m/>
    <m/>
    <m/>
    <m/>
    <m/>
    <x v="0"/>
    <x v="0"/>
    <m/>
    <m/>
    <m/>
    <m/>
    <m/>
    <m/>
    <m/>
  </r>
  <r>
    <s v="TRTRSD16118"/>
    <n v="822"/>
    <m/>
    <s v="TC87"/>
    <s v="NGY8"/>
    <s v="TRNDONGY800"/>
    <x v="3"/>
    <x v="3"/>
    <x v="46"/>
    <s v="Amit C"/>
    <s v="Jitendra Talreja"/>
    <s v="Nitesh Warhade"/>
    <x v="2"/>
    <s v="East"/>
    <x v="4"/>
    <s v="Orissa"/>
    <m/>
    <m/>
    <s v="Bhubneswr ForumEspln"/>
    <s v="Bhubaneshwar"/>
    <n v="10266"/>
    <d v="2026-05-08T00:00:00"/>
    <d v="2026-05-08T00:00:00"/>
    <m/>
    <n v="50"/>
    <d v="2026-06-27T00:00:00"/>
    <d v="2026-06-27T00:00:00"/>
    <m/>
    <x v="4"/>
    <m/>
    <s v="Full Renovation"/>
    <m/>
    <m/>
    <m/>
    <s v="FY 26-27"/>
    <m/>
    <s v="JUNE 26 PLANNED"/>
    <s v=" "/>
    <s v=" "/>
    <m/>
    <m/>
    <m/>
    <m/>
    <m/>
    <m/>
    <m/>
    <m/>
    <x v="0"/>
    <x v="0"/>
    <m/>
    <m/>
    <m/>
    <m/>
    <m/>
    <m/>
    <m/>
  </r>
  <r>
    <s v="TRTRSD16119"/>
    <n v="823"/>
    <m/>
    <s v="TSP6"/>
    <s v="Q6J1"/>
    <s v="TFITOQ6J102"/>
    <x v="3"/>
    <x v="3"/>
    <x v="5"/>
    <s v="Amit C"/>
    <s v="Jitendra Talreja"/>
    <s v="Nitesh Warhade"/>
    <x v="2"/>
    <s v="East"/>
    <x v="4"/>
    <s v="Orissa"/>
    <m/>
    <m/>
    <s v="Anugul Sangul"/>
    <s v="Anugul"/>
    <n v="13417"/>
    <d v="2026-03-18T00:00:00"/>
    <d v="2026-03-18T00:00:00"/>
    <m/>
    <n v="15"/>
    <d v="2026-04-02T00:00:00"/>
    <d v="2026-05-10T00:00:00"/>
    <d v="2026-05-21T00:00:00"/>
    <x v="0"/>
    <n v="1"/>
    <s v="Cycle-2 EPC"/>
    <d v="2026-05-27T00:00:00"/>
    <m/>
    <s v="YTL"/>
    <s v="FY 26-27"/>
    <m/>
    <s v="APRIL 26 PLANNED"/>
    <s v="MAY 26"/>
    <s v=" "/>
    <m/>
    <m/>
    <m/>
    <m/>
    <m/>
    <m/>
    <m/>
    <m/>
    <x v="0"/>
    <x v="0"/>
    <m/>
    <m/>
    <m/>
    <m/>
    <m/>
    <m/>
    <m/>
  </r>
  <r>
    <s v="TRTRAS16120"/>
    <n v="824"/>
    <m/>
    <s v="TL34"/>
    <s v="NWL3"/>
    <s v="TRNDVNWL302"/>
    <x v="3"/>
    <x v="3"/>
    <x v="5"/>
    <s v="Amit C"/>
    <s v="Jitendra Talreja"/>
    <s v="Nitesh Warhade"/>
    <x v="2"/>
    <s v="South"/>
    <x v="5"/>
    <s v="Kerala"/>
    <m/>
    <m/>
    <s v="Palakkad Metro Square"/>
    <s v="Palakkad"/>
    <n v="11248"/>
    <d v="2026-03-16T00:00:00"/>
    <d v="2026-03-16T00:00:00"/>
    <m/>
    <n v="15"/>
    <d v="2026-03-31T00:00:00"/>
    <d v="2026-05-31T00:00:00"/>
    <m/>
    <x v="4"/>
    <m/>
    <s v="Cycle-3 EPC"/>
    <m/>
    <m/>
    <m/>
    <s v="FY 26-27"/>
    <m/>
    <s v="MARCH 26 PLANNED"/>
    <s v=" "/>
    <s v=" "/>
    <m/>
    <m/>
    <m/>
    <m/>
    <m/>
    <m/>
    <m/>
    <m/>
    <x v="0"/>
    <x v="0"/>
    <m/>
    <m/>
    <m/>
    <m/>
    <m/>
    <m/>
    <m/>
  </r>
  <r>
    <s v="TRTRSD16121"/>
    <n v="825"/>
    <m/>
    <n v="5784"/>
    <s v="NP19"/>
    <s v="TRNDNNP1901"/>
    <x v="3"/>
    <x v="3"/>
    <x v="5"/>
    <s v="Amit C"/>
    <s v="Jitendra Talreja"/>
    <s v="Nitesh Warhade"/>
    <x v="2"/>
    <s v="East"/>
    <x v="4"/>
    <s v="Telangana"/>
    <m/>
    <m/>
    <s v="Nalgonda Meerbagh"/>
    <s v="Nalgonda"/>
    <n v="6716"/>
    <d v="2026-03-14T00:00:00"/>
    <d v="2026-03-14T00:00:00"/>
    <m/>
    <n v="15"/>
    <d v="2026-03-29T00:00:00"/>
    <d v="2026-05-31T00:00:00"/>
    <m/>
    <x v="4"/>
    <m/>
    <s v="Cycle-2 EPC"/>
    <m/>
    <m/>
    <m/>
    <s v="FY 26-27"/>
    <m/>
    <s v="MARCH 26 PLANNED"/>
    <s v=" "/>
    <s v=" "/>
    <m/>
    <m/>
    <m/>
    <m/>
    <m/>
    <m/>
    <m/>
    <m/>
    <x v="0"/>
    <x v="0"/>
    <m/>
    <m/>
    <m/>
    <m/>
    <m/>
    <m/>
    <m/>
  </r>
  <r>
    <s v="TRTRSD16122"/>
    <n v="826"/>
    <m/>
    <s v="TV28"/>
    <s v="NLY6"/>
    <s v="TRNDNNLY602"/>
    <x v="3"/>
    <x v="3"/>
    <x v="5"/>
    <s v="Amit C"/>
    <s v="Jitendra Talreja"/>
    <s v="Nitesh Warhade"/>
    <x v="2"/>
    <s v="East"/>
    <x v="4"/>
    <s v="Telangana"/>
    <m/>
    <m/>
    <s v="Karimnagar Mukrampur"/>
    <s v="Karimnagar"/>
    <n v="9499"/>
    <d v="2026-03-15T00:00:00"/>
    <d v="2026-03-15T00:00:00"/>
    <m/>
    <n v="15"/>
    <d v="2026-03-30T00:00:00"/>
    <d v="2026-05-31T00:00:00"/>
    <d v="2026-05-31T00:00:00"/>
    <x v="0"/>
    <n v="1"/>
    <s v="Cycle-3 EPC"/>
    <s v="PENDING"/>
    <m/>
    <s v="YTL"/>
    <s v="FY 26-27"/>
    <m/>
    <s v="MARCH 26 PLANNED"/>
    <s v="MAY 26"/>
    <s v="MAY 25"/>
    <m/>
    <m/>
    <m/>
    <m/>
    <m/>
    <m/>
    <m/>
    <m/>
    <x v="0"/>
    <x v="0"/>
    <m/>
    <m/>
    <m/>
    <m/>
    <m/>
    <m/>
    <m/>
  </r>
  <r>
    <s v="TRTRSD16123"/>
    <n v="827"/>
    <m/>
    <n v="9666"/>
    <s v="NFY6"/>
    <s v="TRNDANFY600"/>
    <x v="3"/>
    <x v="3"/>
    <x v="5"/>
    <s v="Amit C"/>
    <s v="Jitendra Talreja"/>
    <s v="Nitesh Warhade"/>
    <x v="2"/>
    <s v="East"/>
    <x v="4"/>
    <s v="Andhra Pradesh"/>
    <m/>
    <m/>
    <s v="Tenali Ratna Arcade"/>
    <s v="Tenali"/>
    <n v="6930"/>
    <d v="2026-03-18T00:00:00"/>
    <d v="2026-03-18T00:00:00"/>
    <m/>
    <n v="15"/>
    <d v="2026-04-02T00:00:00"/>
    <d v="2026-05-31T00:00:00"/>
    <m/>
    <x v="4"/>
    <m/>
    <s v="Cycle-2 EPC"/>
    <m/>
    <m/>
    <m/>
    <s v="FY 26-27"/>
    <m/>
    <s v="APRIL 26 PLANNED"/>
    <s v=" "/>
    <s v=" "/>
    <m/>
    <m/>
    <m/>
    <m/>
    <m/>
    <m/>
    <m/>
    <m/>
    <x v="0"/>
    <x v="0"/>
    <m/>
    <m/>
    <m/>
    <m/>
    <m/>
    <m/>
    <m/>
  </r>
  <r>
    <s v="TRTRAS16124"/>
    <n v="828"/>
    <m/>
    <s v="TU87"/>
    <s v="NKV4"/>
    <s v="TRNDKNKV402"/>
    <x v="3"/>
    <x v="3"/>
    <x v="5"/>
    <s v="Amit C"/>
    <s v="Jitendra Talreja"/>
    <s v="Nitesh Warhade"/>
    <x v="2"/>
    <s v="South"/>
    <x v="5"/>
    <s v="Karnataka"/>
    <m/>
    <m/>
    <s v="Doddaballapura TST"/>
    <s v="Doddaballapura"/>
    <n v="7118"/>
    <d v="2026-03-16T00:00:00"/>
    <d v="2026-03-16T00:00:00"/>
    <m/>
    <n v="15"/>
    <d v="2026-03-31T00:00:00"/>
    <d v="2026-05-10T00:00:00"/>
    <d v="2026-05-11T00:00:00"/>
    <x v="0"/>
    <n v="1"/>
    <s v="Cycle-3 EPC"/>
    <d v="2026-05-11T00:00:00"/>
    <d v="2026-05-11T00:00:00"/>
    <s v="Launched"/>
    <s v="FY 26-27"/>
    <m/>
    <s v="MARCH 26 PLANNED"/>
    <s v="MAY 26"/>
    <s v=" "/>
    <m/>
    <m/>
    <m/>
    <m/>
    <m/>
    <m/>
    <m/>
    <m/>
    <x v="0"/>
    <x v="0"/>
    <m/>
    <m/>
    <m/>
    <m/>
    <m/>
    <m/>
    <m/>
  </r>
  <r>
    <s v="TRTRSD16125"/>
    <n v="829"/>
    <m/>
    <s v="TDS6"/>
    <s v="NM73"/>
    <s v="TFITBNM7302"/>
    <x v="3"/>
    <x v="3"/>
    <x v="5"/>
    <s v="Amit C"/>
    <s v="Jitendra Talreja"/>
    <s v="Nitesh Warhade"/>
    <x v="2"/>
    <s v="East"/>
    <x v="4"/>
    <s v="Bihar"/>
    <m/>
    <m/>
    <s v="Dehri Gandhi Nagar"/>
    <s v="Dehri"/>
    <n v="13000"/>
    <d v="2026-03-17T00:00:00"/>
    <d v="2026-03-17T00:00:00"/>
    <m/>
    <n v="15"/>
    <d v="2026-04-01T00:00:00"/>
    <d v="2026-04-18T00:00:00"/>
    <d v="2026-04-19T00:00:00"/>
    <x v="0"/>
    <n v="1"/>
    <s v="Cycle-2 EPC"/>
    <d v="2026-04-19T00:00:00"/>
    <d v="2026-04-19T00:00:00"/>
    <s v="Launched"/>
    <s v="FY 26-27"/>
    <m/>
    <s v="APRIL 26 PLANNED"/>
    <s v="APRIL 26"/>
    <s v=" "/>
    <m/>
    <m/>
    <m/>
    <m/>
    <m/>
    <m/>
    <m/>
    <m/>
    <x v="0"/>
    <x v="0"/>
    <m/>
    <m/>
    <m/>
    <m/>
    <m/>
    <m/>
    <m/>
  </r>
  <r>
    <s v="TRTRAS16126"/>
    <n v="830"/>
    <m/>
    <s v="TWPT"/>
    <s v="Q6G2"/>
    <s v="TFITTQ6G201"/>
    <x v="3"/>
    <x v="3"/>
    <x v="5"/>
    <s v="Amit C"/>
    <s v="Jitendra Talreja"/>
    <s v="Nitesh Warhade"/>
    <x v="2"/>
    <s v="South"/>
    <x v="5"/>
    <s v="Tamil Nadu"/>
    <m/>
    <m/>
    <s v="Kundrathur Kolachery Kanchipuram"/>
    <s v="Kundrathur"/>
    <n v="14036"/>
    <d v="2026-03-16T00:00:00"/>
    <d v="2026-03-16T00:00:00"/>
    <m/>
    <n v="15"/>
    <d v="2026-03-31T00:00:00"/>
    <d v="2026-05-31T00:00:00"/>
    <d v="2026-05-23T00:00:00"/>
    <x v="0"/>
    <n v="1"/>
    <s v="Cycle-4 EPC"/>
    <s v="PENDING"/>
    <m/>
    <s v="YTL"/>
    <s v="FY 26-27"/>
    <m/>
    <s v="MARCH 26 PLANNED"/>
    <s v="MAY 26"/>
    <s v="JUNE 25"/>
    <m/>
    <m/>
    <m/>
    <m/>
    <m/>
    <m/>
    <m/>
    <m/>
    <x v="0"/>
    <x v="0"/>
    <m/>
    <m/>
    <m/>
    <m/>
    <m/>
    <m/>
    <m/>
  </r>
  <r>
    <s v="TRTRAS16127"/>
    <n v="831"/>
    <m/>
    <s v="TFA8"/>
    <s v="QZI3"/>
    <s v="TEXPVQZI301"/>
    <x v="3"/>
    <x v="3"/>
    <x v="5"/>
    <s v="Amit C"/>
    <s v="Jitendra Talreja"/>
    <s v="Nitesh Warhade"/>
    <x v="2"/>
    <s v="South"/>
    <x v="5"/>
    <s v="Kerala"/>
    <m/>
    <m/>
    <s v="Cherthala TST"/>
    <s v="Cherthala"/>
    <n v="6237"/>
    <d v="2026-03-16T00:00:00"/>
    <d v="2026-03-16T00:00:00"/>
    <m/>
    <n v="15"/>
    <d v="2026-03-31T00:00:00"/>
    <d v="2026-04-10T00:00:00"/>
    <d v="2026-04-14T00:00:00"/>
    <x v="0"/>
    <n v="1"/>
    <s v="Cycle-3 EPC"/>
    <d v="2026-04-20T00:00:00"/>
    <d v="2026-04-20T00:00:00"/>
    <s v="Launched"/>
    <s v="FY 26-27"/>
    <m/>
    <s v="MARCH 26 PLANNED"/>
    <s v="APRIL 26"/>
    <s v="MAY 25"/>
    <m/>
    <m/>
    <m/>
    <m/>
    <m/>
    <m/>
    <m/>
    <m/>
    <x v="0"/>
    <x v="0"/>
    <m/>
    <m/>
    <m/>
    <m/>
    <m/>
    <m/>
    <m/>
  </r>
  <r>
    <s v="TRTRAS16128"/>
    <n v="832"/>
    <m/>
    <n v="5757"/>
    <s v="NP06"/>
    <s v="TRNDVNP0602"/>
    <x v="3"/>
    <x v="3"/>
    <x v="5"/>
    <s v="Amit C"/>
    <s v="Jitendra Talreja"/>
    <s v="Nitesh Warhade"/>
    <x v="2"/>
    <s v="South"/>
    <x v="5"/>
    <s v="Kerala"/>
    <m/>
    <m/>
    <s v="Kochi Grand Centre"/>
    <s v="Kochi"/>
    <n v="8882"/>
    <d v="2026-03-16T00:00:00"/>
    <d v="2026-03-16T00:00:00"/>
    <m/>
    <n v="15"/>
    <d v="2026-03-31T00:00:00"/>
    <d v="2026-05-31T00:00:00"/>
    <m/>
    <x v="4"/>
    <m/>
    <s v="Cycle-2 EPC"/>
    <m/>
    <m/>
    <m/>
    <s v="FY 26-27"/>
    <m/>
    <s v="MARCH 26 PLANNED"/>
    <s v=" "/>
    <s v="MAY 25"/>
    <m/>
    <m/>
    <m/>
    <m/>
    <m/>
    <m/>
    <m/>
    <m/>
    <x v="0"/>
    <x v="0"/>
    <m/>
    <m/>
    <m/>
    <m/>
    <m/>
    <m/>
    <m/>
  </r>
  <r>
    <s v="TRTRAS16129"/>
    <n v="833"/>
    <m/>
    <s v="TMG1"/>
    <s v="QQP1"/>
    <s v="TFITVQQP102"/>
    <x v="3"/>
    <x v="3"/>
    <x v="5"/>
    <s v="Amit C"/>
    <s v="Jitendra Talreja"/>
    <s v="Nitesh Warhade"/>
    <x v="2"/>
    <s v="South"/>
    <x v="5"/>
    <s v="Kerala"/>
    <m/>
    <m/>
    <s v="Alappuzha Near YMCA"/>
    <s v="Alappuzha"/>
    <n v="10895"/>
    <d v="2026-03-19T00:00:00"/>
    <d v="2026-03-19T00:00:00"/>
    <m/>
    <n v="15"/>
    <d v="2026-04-03T00:00:00"/>
    <d v="2026-05-10T00:00:00"/>
    <d v="2026-05-12T00:00:00"/>
    <x v="0"/>
    <n v="1"/>
    <s v="Cycle-3 EPC"/>
    <d v="2026-05-24T00:00:00"/>
    <d v="2026-05-24T00:00:00"/>
    <s v="Launched"/>
    <s v="FY 26-27"/>
    <m/>
    <s v="APRIL 26 PLANNED"/>
    <s v="MAY 26"/>
    <s v="APRIL 25"/>
    <m/>
    <m/>
    <m/>
    <m/>
    <m/>
    <m/>
    <m/>
    <m/>
    <x v="0"/>
    <x v="0"/>
    <m/>
    <m/>
    <m/>
    <m/>
    <m/>
    <m/>
    <m/>
  </r>
  <r>
    <s v="TRTRSD16130"/>
    <n v="834"/>
    <m/>
    <s v="TG88"/>
    <s v="NVU8"/>
    <s v="TRNDNNVU800"/>
    <x v="3"/>
    <x v="3"/>
    <x v="5"/>
    <s v="Amit C"/>
    <s v="Jitendra Talreja"/>
    <s v="Nitesh Warhade"/>
    <x v="2"/>
    <s v="East"/>
    <x v="4"/>
    <s v="Telangana"/>
    <m/>
    <m/>
    <s v="Suryapet Kuda Road"/>
    <s v="Suryapet"/>
    <n v="9794"/>
    <d v="2026-03-16T00:00:00"/>
    <d v="2026-03-16T00:00:00"/>
    <m/>
    <n v="15"/>
    <d v="2026-03-31T00:00:00"/>
    <d v="2026-05-31T00:00:00"/>
    <m/>
    <x v="4"/>
    <m/>
    <s v="Cycle-3 EPC"/>
    <m/>
    <m/>
    <m/>
    <s v="FY 26-27"/>
    <m/>
    <s v="MARCH 26 PLANNED"/>
    <s v=" "/>
    <s v=" "/>
    <m/>
    <m/>
    <m/>
    <m/>
    <m/>
    <m/>
    <m/>
    <m/>
    <x v="0"/>
    <x v="0"/>
    <m/>
    <m/>
    <m/>
    <m/>
    <m/>
    <m/>
    <m/>
  </r>
  <r>
    <s v="TRTRSD16131"/>
    <n v="835"/>
    <m/>
    <s v="T531"/>
    <s v="NUV1"/>
    <s v="TRNDBNUV103"/>
    <x v="3"/>
    <x v="3"/>
    <x v="5"/>
    <s v="Amit C"/>
    <s v="Jitendra Talreja"/>
    <s v="Nitesh Warhade"/>
    <x v="2"/>
    <s v="East"/>
    <x v="4"/>
    <s v="Bihar"/>
    <m/>
    <m/>
    <s v="Hajipur Cine Plaza"/>
    <s v="Hajipur"/>
    <n v="11037"/>
    <d v="2026-03-16T00:00:00"/>
    <d v="2026-03-16T00:00:00"/>
    <m/>
    <n v="15"/>
    <d v="2026-03-31T00:00:00"/>
    <d v="2026-04-18T00:00:00"/>
    <d v="2026-04-16T00:00:00"/>
    <x v="0"/>
    <n v="1"/>
    <s v="Cycle-3 EPC"/>
    <d v="2026-04-15T00:00:00"/>
    <d v="2026-04-15T00:00:00"/>
    <s v="Launched"/>
    <s v="FY 26-27"/>
    <m/>
    <s v="MARCH 26 PLANNED"/>
    <s v="APRIL 26"/>
    <s v="JULY 25"/>
    <m/>
    <m/>
    <m/>
    <m/>
    <m/>
    <m/>
    <m/>
    <m/>
    <x v="0"/>
    <x v="0"/>
    <m/>
    <m/>
    <m/>
    <m/>
    <m/>
    <m/>
    <m/>
  </r>
  <r>
    <s v="TRTRSD16132"/>
    <n v="836"/>
    <m/>
    <n v="5879"/>
    <s v="NP75"/>
    <s v="TRNDWNP7501"/>
    <x v="3"/>
    <x v="3"/>
    <x v="5"/>
    <s v="Amit C"/>
    <s v="Jitendra Talreja"/>
    <s v="Nitesh Warhade"/>
    <x v="2"/>
    <s v="East"/>
    <x v="4"/>
    <s v="West Bengal"/>
    <m/>
    <m/>
    <s v="Alipurduar Cnrt Plaz"/>
    <s v="Alipurduar"/>
    <n v="10174"/>
    <d v="2026-03-18T00:00:00"/>
    <d v="2026-03-18T00:00:00"/>
    <m/>
    <n v="15"/>
    <d v="2026-04-02T00:00:00"/>
    <d v="2026-04-18T00:00:00"/>
    <d v="2026-04-15T00:00:00"/>
    <x v="0"/>
    <n v="1"/>
    <s v="Cycle-3 EPC"/>
    <d v="2026-04-15T00:00:00"/>
    <d v="2026-04-15T00:00:00"/>
    <s v="Launched"/>
    <s v="FY 26-27"/>
    <m/>
    <s v="APRIL 26 PLANNED"/>
    <s v="APRIL 26"/>
    <s v="AUGUST 25"/>
    <m/>
    <m/>
    <m/>
    <m/>
    <m/>
    <m/>
    <m/>
    <m/>
    <x v="0"/>
    <x v="0"/>
    <m/>
    <m/>
    <m/>
    <m/>
    <m/>
    <m/>
    <m/>
  </r>
  <r>
    <s v="TRTRAK16133"/>
    <n v="837"/>
    <m/>
    <s v="T863"/>
    <s v="NVF7"/>
    <s v="TFITKNVF703"/>
    <x v="3"/>
    <x v="3"/>
    <x v="5"/>
    <s v="Amit C"/>
    <s v="Jitendra Talreja"/>
    <s v="Nitesh Warhade"/>
    <x v="2"/>
    <s v="South"/>
    <x v="1"/>
    <s v="Karnataka"/>
    <m/>
    <m/>
    <s v="Dharwad Modern Hall Mall"/>
    <s v="Dharwad"/>
    <n v="6893"/>
    <d v="2026-03-11T00:00:00"/>
    <d v="2026-03-11T00:00:00"/>
    <m/>
    <n v="15"/>
    <d v="2026-03-26T00:00:00"/>
    <d v="2026-05-31T00:00:00"/>
    <m/>
    <x v="4"/>
    <m/>
    <s v="Cycle-3 EPC"/>
    <m/>
    <m/>
    <m/>
    <s v="FY 26-27"/>
    <m/>
    <s v="MARCH 26 PLANNED"/>
    <s v=" "/>
    <s v="AUGUST 25"/>
    <m/>
    <m/>
    <m/>
    <m/>
    <m/>
    <m/>
    <m/>
    <m/>
    <x v="0"/>
    <x v="0"/>
    <m/>
    <m/>
    <m/>
    <m/>
    <m/>
    <m/>
    <m/>
  </r>
  <r>
    <s v="TRTRAK16134"/>
    <n v="838"/>
    <m/>
    <n v="1982"/>
    <s v="NG02"/>
    <s v="TRNDTNG0201"/>
    <x v="3"/>
    <x v="3"/>
    <x v="5"/>
    <s v="Amit C"/>
    <s v="Jitendra Talreja"/>
    <s v="Nitesh Warhade"/>
    <x v="2"/>
    <s v="South"/>
    <x v="1"/>
    <s v="Tamil Nadu"/>
    <m/>
    <m/>
    <s v="Erode RIL Rana Hall"/>
    <s v="Erode"/>
    <n v="7598"/>
    <d v="2026-03-12T00:00:00"/>
    <d v="2026-03-12T00:00:00"/>
    <m/>
    <n v="15"/>
    <d v="2026-03-27T00:00:00"/>
    <d v="2026-05-31T00:00:00"/>
    <m/>
    <x v="4"/>
    <m/>
    <s v="Cycle-3 EPC"/>
    <m/>
    <m/>
    <m/>
    <s v="FY 26-27"/>
    <m/>
    <s v="MARCH 26 PLANNED"/>
    <s v=" "/>
    <s v="APRIL 25"/>
    <m/>
    <m/>
    <m/>
    <m/>
    <m/>
    <m/>
    <m/>
    <m/>
    <x v="0"/>
    <x v="0"/>
    <m/>
    <m/>
    <m/>
    <m/>
    <m/>
    <m/>
    <m/>
  </r>
  <r>
    <s v="TRTRSD16135"/>
    <n v="839"/>
    <m/>
    <s v="TB55"/>
    <s v="NGV9"/>
    <s v="TRNDANGV900"/>
    <x v="3"/>
    <x v="3"/>
    <x v="5"/>
    <s v="Amit C"/>
    <s v="Jitendra Talreja"/>
    <s v="Nitesh Warhade"/>
    <x v="2"/>
    <s v="East"/>
    <x v="4"/>
    <s v="Andhra Pradesh"/>
    <m/>
    <m/>
    <s v="Guntur Naaz Centre"/>
    <s v="Guntur"/>
    <n v="9645"/>
    <d v="2026-03-18T00:00:00"/>
    <d v="2026-03-18T00:00:00"/>
    <m/>
    <n v="15"/>
    <d v="2026-04-02T00:00:00"/>
    <d v="2026-05-10T00:00:00"/>
    <d v="2026-05-24T00:00:00"/>
    <x v="0"/>
    <n v="1"/>
    <s v="Cycle-3 EPC"/>
    <d v="2026-05-27T00:00:00"/>
    <m/>
    <s v="YTL"/>
    <s v="FY 26-27"/>
    <m/>
    <s v="APRIL 26 PLANNED"/>
    <s v="MAY 26"/>
    <s v=" "/>
    <m/>
    <m/>
    <m/>
    <m/>
    <m/>
    <m/>
    <m/>
    <m/>
    <x v="0"/>
    <x v="0"/>
    <m/>
    <m/>
    <m/>
    <m/>
    <m/>
    <m/>
    <m/>
  </r>
  <r>
    <s v="TRTRSD16136"/>
    <n v="840"/>
    <m/>
    <s v="TIS1"/>
    <s v="QXR1"/>
    <s v="TEXPOQXR102"/>
    <x v="3"/>
    <x v="3"/>
    <x v="5"/>
    <s v="Amit C"/>
    <s v="Jitendra Talreja"/>
    <s v="Nitesh Warhade"/>
    <x v="2"/>
    <s v="East"/>
    <x v="4"/>
    <s v="Orissa"/>
    <m/>
    <m/>
    <s v="Semiliguda TST"/>
    <s v="Semiliguda"/>
    <n v="11661"/>
    <d v="2026-03-12T00:00:00"/>
    <d v="2026-03-12T00:00:00"/>
    <m/>
    <n v="15"/>
    <d v="2026-03-27T00:00:00"/>
    <d v="2026-04-05T00:00:00"/>
    <d v="2026-04-08T00:00:00"/>
    <x v="0"/>
    <n v="1"/>
    <s v="Cycle-3 EPC"/>
    <d v="2026-04-08T00:00:00"/>
    <d v="2026-04-08T00:00:00"/>
    <s v="Launched"/>
    <s v="FY 26-27"/>
    <m/>
    <s v="MARCH 26 PLANNED"/>
    <s v="APRIL 26"/>
    <s v="NOVEMBER 25"/>
    <m/>
    <m/>
    <m/>
    <m/>
    <m/>
    <m/>
    <m/>
    <m/>
    <x v="0"/>
    <x v="0"/>
    <m/>
    <m/>
    <m/>
    <m/>
    <m/>
    <m/>
    <m/>
  </r>
  <r>
    <s v="TRTRSD16137"/>
    <n v="841"/>
    <m/>
    <s v="TS25"/>
    <s v="QUW3"/>
    <s v="TRNDNQUW304"/>
    <x v="3"/>
    <x v="3"/>
    <x v="5"/>
    <s v="Amit C"/>
    <s v="Jitendra Talreja"/>
    <s v="Nitesh Warhade"/>
    <x v="2"/>
    <s v="East"/>
    <x v="4"/>
    <s v="Telangana"/>
    <m/>
    <m/>
    <s v="Hyderabad L&amp;T Mall"/>
    <s v="Hyderabad"/>
    <n v="11736"/>
    <d v="2026-03-13T00:00:00"/>
    <d v="2026-03-13T00:00:00"/>
    <m/>
    <n v="15"/>
    <d v="2026-03-28T00:00:00"/>
    <d v="2026-05-31T00:00:00"/>
    <d v="2026-05-27T00:00:00"/>
    <x v="0"/>
    <n v="1"/>
    <s v="Cycle-2 EPC"/>
    <d v="2026-05-27T00:00:00"/>
    <m/>
    <s v="YTL"/>
    <s v="FY 26-27"/>
    <m/>
    <s v="MARCH 26 PLANNED"/>
    <s v="MAY 26"/>
    <s v=" "/>
    <m/>
    <m/>
    <m/>
    <m/>
    <m/>
    <m/>
    <m/>
    <m/>
    <x v="0"/>
    <x v="0"/>
    <m/>
    <m/>
    <m/>
    <m/>
    <m/>
    <m/>
    <m/>
  </r>
  <r>
    <s v="TRTRAK16138"/>
    <n v="842"/>
    <m/>
    <s v="TQE5"/>
    <s v="Q0XL"/>
    <s v="TFITTQ0XL02"/>
    <x v="3"/>
    <x v="3"/>
    <x v="5"/>
    <s v="Amit C"/>
    <s v="Jitendra Talreja"/>
    <s v="Nitesh Warhade"/>
    <x v="2"/>
    <s v="South"/>
    <x v="1"/>
    <s v="Tamil Nadu"/>
    <m/>
    <m/>
    <s v="Coimbatore Lakshmi Mills"/>
    <s v="Coimbatore"/>
    <n v="15659"/>
    <d v="2026-03-12T00:00:00"/>
    <d v="2026-03-12T00:00:00"/>
    <m/>
    <n v="15"/>
    <d v="2026-03-27T00:00:00"/>
    <d v="2026-05-10T00:00:00"/>
    <d v="2026-05-20T00:00:00"/>
    <x v="0"/>
    <n v="1"/>
    <s v="Cycle-3 EPC"/>
    <d v="2026-05-20T00:00:00"/>
    <d v="2026-05-20T00:00:00"/>
    <s v="Launched"/>
    <s v="FY 26-27"/>
    <m/>
    <s v="MARCH 26 PLANNED"/>
    <s v="MAY 26"/>
    <s v="NOVEMBER 25"/>
    <m/>
    <m/>
    <m/>
    <m/>
    <m/>
    <m/>
    <m/>
    <m/>
    <x v="0"/>
    <x v="0"/>
    <m/>
    <m/>
    <m/>
    <m/>
    <m/>
    <m/>
    <m/>
  </r>
  <r>
    <s v="TRTRAK16139"/>
    <n v="843"/>
    <m/>
    <s v="TSM2"/>
    <s v="Q2OJ"/>
    <s v="TFITKQ2OJ03"/>
    <x v="3"/>
    <x v="3"/>
    <x v="5"/>
    <s v="Amit C"/>
    <s v="Jitendra Talreja"/>
    <s v="Nitesh Warhade"/>
    <x v="2"/>
    <s v="South"/>
    <x v="1"/>
    <s v="Karnataka"/>
    <m/>
    <m/>
    <s v="Mangalore Karuna Pride Falnir "/>
    <s v="Mangalore"/>
    <n v="16523"/>
    <d v="2026-03-18T00:00:00"/>
    <d v="2026-03-18T00:00:00"/>
    <m/>
    <n v="15"/>
    <d v="2026-04-02T00:00:00"/>
    <d v="2026-05-31T00:00:00"/>
    <m/>
    <x v="4"/>
    <m/>
    <s v="Cycle-2 EPC"/>
    <m/>
    <m/>
    <m/>
    <s v="FY 26-27"/>
    <m/>
    <s v="APRIL 26 PLANNED"/>
    <s v=" "/>
    <s v="AUGUST 25"/>
    <m/>
    <m/>
    <m/>
    <m/>
    <m/>
    <m/>
    <m/>
    <m/>
    <x v="0"/>
    <x v="0"/>
    <m/>
    <m/>
    <m/>
    <m/>
    <m/>
    <m/>
    <m/>
  </r>
  <r>
    <s v="TRTRSD16140"/>
    <n v="844"/>
    <m/>
    <n v="5967"/>
    <s v="NQ10"/>
    <s v="TRNDANQ1002"/>
    <x v="3"/>
    <x v="3"/>
    <x v="5"/>
    <s v="Amit C"/>
    <s v="Jitendra Talreja"/>
    <s v="Nitesh Warhade"/>
    <x v="2"/>
    <s v="East"/>
    <x v="4"/>
    <s v="Andhra Pradesh"/>
    <m/>
    <m/>
    <s v="Kakinada Bhanugudi"/>
    <s v="Kakinada"/>
    <n v="7515"/>
    <d v="2026-03-12T00:00:00"/>
    <d v="2026-03-12T00:00:00"/>
    <m/>
    <n v="15"/>
    <d v="2026-03-27T00:00:00"/>
    <d v="2026-05-10T00:00:00"/>
    <d v="2026-05-22T00:00:00"/>
    <x v="0"/>
    <n v="1"/>
    <s v="Cycle-3 EPC"/>
    <s v="PENDING"/>
    <m/>
    <s v="YTL"/>
    <s v="FY 26-27"/>
    <m/>
    <s v="MARCH 26 PLANNED"/>
    <s v="MAY 26"/>
    <s v="JULY 25"/>
    <m/>
    <m/>
    <m/>
    <m/>
    <m/>
    <m/>
    <m/>
    <m/>
    <x v="0"/>
    <x v="0"/>
    <m/>
    <m/>
    <m/>
    <m/>
    <m/>
    <m/>
    <m/>
  </r>
  <r>
    <s v="TRTRSD16141"/>
    <n v="845"/>
    <m/>
    <s v="TZVB"/>
    <s v="QDLO"/>
    <s v="TFITAQDLO03"/>
    <x v="3"/>
    <x v="3"/>
    <x v="5"/>
    <s v="Amit C"/>
    <s v="Jitendra Talreja"/>
    <s v="Nitesh Warhade"/>
    <x v="2"/>
    <s v="East"/>
    <x v="4"/>
    <s v="Andhra Pradesh"/>
    <m/>
    <m/>
    <s v="Kakinada Next to Big V Store Main Road"/>
    <s v="Kakinada"/>
    <n v="12958"/>
    <d v="2026-03-12T00:00:00"/>
    <d v="2026-03-12T00:00:00"/>
    <m/>
    <n v="15"/>
    <d v="2026-03-27T00:00:00"/>
    <d v="2026-05-10T00:00:00"/>
    <d v="2026-05-20T00:00:00"/>
    <x v="0"/>
    <n v="1"/>
    <s v="Cycle-3 EPC"/>
    <d v="2026-05-19T00:00:00"/>
    <d v="2026-05-19T00:00:00"/>
    <s v="Launched"/>
    <s v="FY 26-27"/>
    <m/>
    <s v="MARCH 26 PLANNED"/>
    <s v="MAY 26"/>
    <s v=" "/>
    <m/>
    <m/>
    <m/>
    <m/>
    <m/>
    <m/>
    <m/>
    <m/>
    <x v="0"/>
    <x v="0"/>
    <m/>
    <m/>
    <m/>
    <m/>
    <m/>
    <m/>
    <m/>
  </r>
  <r>
    <s v="TRTRSD16142"/>
    <n v="846"/>
    <m/>
    <n v="5872"/>
    <s v="NP72"/>
    <s v="TRNDWNP7200"/>
    <x v="3"/>
    <x v="3"/>
    <x v="5"/>
    <s v="Amit C"/>
    <s v="Jitendra Talreja"/>
    <s v="Nitesh Warhade"/>
    <x v="2"/>
    <s v="East"/>
    <x v="4"/>
    <s v="West Bengal"/>
    <m/>
    <m/>
    <s v="Raniganj NSB Road"/>
    <s v="Raniganj"/>
    <n v="8536"/>
    <d v="2026-03-18T00:00:00"/>
    <d v="2026-03-18T00:00:00"/>
    <m/>
    <n v="15"/>
    <d v="2026-04-02T00:00:00"/>
    <d v="2026-04-18T00:00:00"/>
    <d v="2026-04-19T00:00:00"/>
    <x v="0"/>
    <n v="1"/>
    <s v="Cycle-3 EPC"/>
    <d v="2026-04-16T00:00:00"/>
    <d v="2026-04-16T00:00:00"/>
    <s v="Launched"/>
    <s v="FY 26-27"/>
    <m/>
    <s v="APRIL 26 PLANNED"/>
    <s v="APRIL 26"/>
    <s v=" "/>
    <m/>
    <m/>
    <m/>
    <m/>
    <m/>
    <m/>
    <m/>
    <m/>
    <x v="0"/>
    <x v="0"/>
    <m/>
    <m/>
    <m/>
    <m/>
    <m/>
    <m/>
    <m/>
  </r>
  <r>
    <s v="TRTRSD16143"/>
    <n v="847"/>
    <m/>
    <s v="TL36"/>
    <s v="NWL5"/>
    <s v="TRNDQNWL503"/>
    <x v="3"/>
    <x v="3"/>
    <x v="5"/>
    <s v="Amit C"/>
    <s v="Jitendra Talreja"/>
    <s v="Nitesh Warhade"/>
    <x v="2"/>
    <s v="East"/>
    <x v="4"/>
    <s v="Jharkhand"/>
    <m/>
    <m/>
    <s v="Dumka Royal Majestic"/>
    <s v="Dumka"/>
    <n v="8500"/>
    <d v="2026-03-18T00:00:00"/>
    <d v="2026-03-18T00:00:00"/>
    <m/>
    <n v="15"/>
    <d v="2026-04-02T00:00:00"/>
    <d v="2026-04-18T00:00:00"/>
    <d v="2026-04-18T00:00:00"/>
    <x v="0"/>
    <n v="1"/>
    <s v="Cycle-3 EPC"/>
    <d v="2026-04-21T00:00:00"/>
    <d v="2026-04-21T00:00:00"/>
    <s v="Launched"/>
    <s v="FY 26-27"/>
    <m/>
    <s v="APRIL 26 PLANNED"/>
    <s v="APRIL 26"/>
    <s v="APRIL 25"/>
    <m/>
    <m/>
    <m/>
    <m/>
    <m/>
    <m/>
    <m/>
    <m/>
    <x v="0"/>
    <x v="0"/>
    <m/>
    <m/>
    <m/>
    <m/>
    <m/>
    <m/>
    <m/>
  </r>
  <r>
    <s v="TRTRAK16144"/>
    <n v="848"/>
    <m/>
    <s v="T0AH"/>
    <s v="Q4LQ"/>
    <s v="TFITTQ4LQ02"/>
    <x v="3"/>
    <x v="3"/>
    <x v="5"/>
    <s v="Amit C"/>
    <s v="Jitendra Talreja"/>
    <s v="Nitesh Warhade"/>
    <x v="2"/>
    <s v="South"/>
    <x v="1"/>
    <s v="Tamil Nadu"/>
    <m/>
    <m/>
    <s v="Erode VIP Shopping Centre"/>
    <s v="Erode"/>
    <n v="12551"/>
    <d v="2026-03-12T00:00:00"/>
    <d v="2026-03-12T00:00:00"/>
    <m/>
    <n v="15"/>
    <d v="2026-03-27T00:00:00"/>
    <d v="2026-05-31T00:00:00"/>
    <m/>
    <x v="4"/>
    <m/>
    <s v="Cycle-3 EPC"/>
    <m/>
    <m/>
    <m/>
    <s v="FY 26-27"/>
    <m/>
    <s v="MARCH 26 PLANNED"/>
    <s v=" "/>
    <s v=" "/>
    <m/>
    <m/>
    <m/>
    <m/>
    <m/>
    <m/>
    <m/>
    <m/>
    <x v="0"/>
    <x v="0"/>
    <m/>
    <m/>
    <m/>
    <m/>
    <m/>
    <m/>
    <m/>
  </r>
  <r>
    <s v="TRTRSD16145"/>
    <n v="849"/>
    <m/>
    <s v="T1OG"/>
    <s v="Q2E7"/>
    <s v="TFITAQ2E702"/>
    <x v="3"/>
    <x v="3"/>
    <x v="5"/>
    <s v="Amit C"/>
    <s v="Jitendra Talreja"/>
    <s v="Nitesh Warhade"/>
    <x v="2"/>
    <s v="East"/>
    <x v="4"/>
    <s v="Andhra Pradesh"/>
    <m/>
    <m/>
    <s v="Guntur Phoenix Mall GT Road"/>
    <s v="Guntur"/>
    <n v="15062"/>
    <d v="2026-03-18T00:00:00"/>
    <d v="2026-03-18T00:00:00"/>
    <m/>
    <n v="15"/>
    <d v="2026-04-02T00:00:00"/>
    <d v="2026-05-10T00:00:00"/>
    <d v="2026-05-22T00:00:00"/>
    <x v="0"/>
    <n v="1"/>
    <s v="Cycle-4 EPC"/>
    <d v="2026-05-22T00:00:00"/>
    <m/>
    <s v="YTL"/>
    <s v="FY 26-27"/>
    <m/>
    <s v="APRIL 26 PLANNED"/>
    <s v="MAY 26"/>
    <s v=" "/>
    <m/>
    <m/>
    <m/>
    <m/>
    <m/>
    <m/>
    <m/>
    <m/>
    <x v="0"/>
    <x v="0"/>
    <m/>
    <m/>
    <m/>
    <m/>
    <m/>
    <m/>
    <m/>
  </r>
  <r>
    <s v="TRTRSD16146"/>
    <n v="850"/>
    <m/>
    <s v="TY29"/>
    <s v="NA93"/>
    <s v="TRNDQNA9301"/>
    <x v="3"/>
    <x v="3"/>
    <x v="5"/>
    <s v="Amit C"/>
    <s v="Jitendra Talreja"/>
    <s v="Nitesh Warhade"/>
    <x v="2"/>
    <s v="East"/>
    <x v="4"/>
    <s v="Jharkhand"/>
    <m/>
    <m/>
    <s v="Ramgarh Co located with Smart Hazaribagh Rd"/>
    <s v="Ramgarh"/>
    <n v="10000"/>
    <d v="2026-03-14T00:00:00"/>
    <d v="2026-03-14T00:00:00"/>
    <m/>
    <n v="15"/>
    <d v="2026-03-29T00:00:00"/>
    <d v="2026-04-18T00:00:00"/>
    <d v="2026-04-17T00:00:00"/>
    <x v="0"/>
    <n v="1"/>
    <s v="Cycle-3 EPC"/>
    <d v="2026-04-21T00:00:00"/>
    <d v="2026-04-21T00:00:00"/>
    <s v="Launched"/>
    <s v="FY 26-27"/>
    <m/>
    <s v="MARCH 26 PLANNED"/>
    <s v="APRIL 26"/>
    <s v=" "/>
    <m/>
    <m/>
    <m/>
    <m/>
    <m/>
    <m/>
    <m/>
    <m/>
    <x v="0"/>
    <x v="0"/>
    <m/>
    <m/>
    <m/>
    <m/>
    <m/>
    <m/>
    <m/>
  </r>
  <r>
    <s v="TRTRAS16147"/>
    <n v="851"/>
    <m/>
    <s v="TJA4"/>
    <s v="QXE7"/>
    <s v="TEXPKQXE702"/>
    <x v="3"/>
    <x v="3"/>
    <x v="5"/>
    <s v="Amit C"/>
    <s v="Jitendra Talreja"/>
    <s v="Nitesh Warhade"/>
    <x v="2"/>
    <s v="South"/>
    <x v="5"/>
    <s v="Karnataka"/>
    <m/>
    <m/>
    <s v="Devanahalli TST"/>
    <s v="Devanahalli"/>
    <n v="6066"/>
    <d v="2026-03-20T00:00:00"/>
    <d v="2026-03-20T00:00:00"/>
    <m/>
    <n v="15"/>
    <d v="2026-04-04T00:00:00"/>
    <d v="2026-05-10T00:00:00"/>
    <d v="2026-05-12T00:00:00"/>
    <x v="0"/>
    <n v="1"/>
    <s v="Cycle-3 EPC"/>
    <d v="2026-05-12T00:00:00"/>
    <d v="2026-05-12T00:00:00"/>
    <s v="Launched"/>
    <s v="FY 26-27"/>
    <m/>
    <s v="APRIL 26 PLANNED"/>
    <s v="MAY 26"/>
    <s v=" "/>
    <m/>
    <m/>
    <m/>
    <m/>
    <m/>
    <m/>
    <m/>
    <m/>
    <x v="0"/>
    <x v="0"/>
    <m/>
    <m/>
    <m/>
    <m/>
    <m/>
    <m/>
    <m/>
  </r>
  <r>
    <s v="TRTRSD16148"/>
    <n v="852"/>
    <m/>
    <n v="5743"/>
    <s v="NO96"/>
    <s v="TRNDNNO9601"/>
    <x v="3"/>
    <x v="3"/>
    <x v="5"/>
    <s v="Amit C"/>
    <s v="Jitendra Talreja"/>
    <s v="Nitesh Warhade"/>
    <x v="2"/>
    <s v="East"/>
    <x v="4"/>
    <s v="Telangana"/>
    <m/>
    <m/>
    <s v="Karimnagr RIL Mall"/>
    <s v="Karimnagar"/>
    <n v="8151"/>
    <d v="2026-03-17T00:00:00"/>
    <d v="2026-03-17T00:00:00"/>
    <m/>
    <n v="15"/>
    <d v="2026-04-01T00:00:00"/>
    <d v="2026-05-31T00:00:00"/>
    <d v="2026-05-29T00:00:00"/>
    <x v="0"/>
    <n v="1"/>
    <s v="Cycle-2 EPC"/>
    <d v="2026-06-01T00:00:00"/>
    <m/>
    <s v="YTL"/>
    <s v="FY 26-27"/>
    <m/>
    <s v="APRIL 26 PLANNED"/>
    <s v="MAY 26"/>
    <s v="APRIL 25"/>
    <m/>
    <m/>
    <m/>
    <m/>
    <m/>
    <m/>
    <m/>
    <m/>
    <x v="0"/>
    <x v="0"/>
    <m/>
    <m/>
    <m/>
    <m/>
    <m/>
    <m/>
    <m/>
  </r>
  <r>
    <s v="TRTRSD16149"/>
    <n v="853"/>
    <m/>
    <s v="TC54"/>
    <s v="NGX4"/>
    <s v="TRNDANGX401"/>
    <x v="3"/>
    <x v="3"/>
    <x v="5"/>
    <s v="Amit C"/>
    <s v="Jitendra Talreja"/>
    <s v="Nitesh Warhade"/>
    <x v="2"/>
    <s v="East"/>
    <x v="4"/>
    <s v="Andhra Pradesh"/>
    <m/>
    <m/>
    <s v="Vijaywda TW PVP Mall"/>
    <s v="Vijayawada"/>
    <n v="1930"/>
    <d v="2026-03-12T00:00:00"/>
    <d v="2026-03-12T00:00:00"/>
    <m/>
    <n v="15"/>
    <d v="2026-03-27T00:00:00"/>
    <d v="2026-04-10T00:00:00"/>
    <d v="2026-04-10T00:00:00"/>
    <x v="0"/>
    <n v="1"/>
    <s v="Cycle-3 EPC"/>
    <d v="2026-04-11T00:00:00"/>
    <d v="2026-04-11T00:00:00"/>
    <s v="Launched"/>
    <s v="FY 26-27"/>
    <m/>
    <s v="MARCH 26 PLANNED"/>
    <s v="APRIL 26"/>
    <s v=" "/>
    <m/>
    <m/>
    <m/>
    <m/>
    <m/>
    <m/>
    <m/>
    <m/>
    <x v="0"/>
    <x v="0"/>
    <m/>
    <m/>
    <m/>
    <m/>
    <m/>
    <m/>
    <m/>
  </r>
  <r>
    <s v="TRTRSD16150"/>
    <n v="854"/>
    <m/>
    <s v="TCY1"/>
    <s v="NQG9"/>
    <s v="TFITWNQG901"/>
    <x v="3"/>
    <x v="3"/>
    <x v="5"/>
    <s v="Amit C"/>
    <s v="Jitendra Talreja"/>
    <s v="Nitesh Warhade"/>
    <x v="2"/>
    <s v="East"/>
    <x v="4"/>
    <s v="West Bengal"/>
    <m/>
    <m/>
    <s v="Durgapur City Centre Ambedkar Sarani"/>
    <s v="Durgapur"/>
    <n v="11056"/>
    <d v="2026-03-17T00:00:00"/>
    <d v="2026-03-17T00:00:00"/>
    <m/>
    <n v="15"/>
    <d v="2026-04-01T00:00:00"/>
    <d v="2026-04-18T00:00:00"/>
    <d v="2026-04-19T00:00:00"/>
    <x v="0"/>
    <n v="1"/>
    <s v="Cycle-3 EPC"/>
    <d v="2026-04-15T00:00:00"/>
    <d v="2026-04-15T00:00:00"/>
    <s v="Launched"/>
    <s v="FY 26-27"/>
    <m/>
    <s v="APRIL 26 PLANNED"/>
    <s v="APRIL 26"/>
    <s v="SEPTEMBER 25"/>
    <m/>
    <m/>
    <m/>
    <m/>
    <m/>
    <m/>
    <m/>
    <m/>
    <x v="0"/>
    <x v="0"/>
    <m/>
    <m/>
    <m/>
    <m/>
    <m/>
    <m/>
    <m/>
  </r>
  <r>
    <s v="TRTRSD16151"/>
    <n v="855"/>
    <m/>
    <n v="5753"/>
    <s v="NP04"/>
    <s v="TRNDANP0404"/>
    <x v="3"/>
    <x v="3"/>
    <x v="5"/>
    <s v="Amit C"/>
    <s v="Jitendra Talreja"/>
    <s v="Nitesh Warhade"/>
    <x v="2"/>
    <s v="East"/>
    <x v="4"/>
    <s v="Andhra Pradesh"/>
    <m/>
    <m/>
    <s v="Anantapur Kamla Ngr"/>
    <s v="Anantapur"/>
    <n v="3546"/>
    <d v="2026-03-09T00:00:00"/>
    <d v="2026-03-09T00:00:00"/>
    <m/>
    <n v="15"/>
    <d v="2026-03-24T00:00:00"/>
    <d v="2026-05-31T00:00:00"/>
    <m/>
    <x v="4"/>
    <m/>
    <s v="Cycle-2 EPC"/>
    <m/>
    <m/>
    <m/>
    <s v="FY 26-27"/>
    <m/>
    <s v="MARCH 26 PLANNED"/>
    <s v=" "/>
    <s v=" "/>
    <m/>
    <m/>
    <m/>
    <m/>
    <m/>
    <m/>
    <m/>
    <m/>
    <x v="0"/>
    <x v="0"/>
    <m/>
    <m/>
    <m/>
    <m/>
    <m/>
    <m/>
    <m/>
  </r>
  <r>
    <s v="TRTRAS16152"/>
    <n v="856"/>
    <m/>
    <n v="8067"/>
    <s v="NCW6"/>
    <s v="TRNDVNCW601"/>
    <x v="3"/>
    <x v="3"/>
    <x v="5"/>
    <s v="Amit C"/>
    <s v="Jitendra Talreja"/>
    <s v="Nitesh Warhade"/>
    <x v="2"/>
    <s v="South"/>
    <x v="5"/>
    <s v="Kerala"/>
    <m/>
    <m/>
    <s v="Kollam K Mall"/>
    <s v="Kollam"/>
    <n v="17176"/>
    <d v="2026-03-13T00:00:00"/>
    <d v="2026-03-13T00:00:00"/>
    <m/>
    <n v="15"/>
    <d v="2026-03-28T00:00:00"/>
    <d v="2026-05-31T00:00:00"/>
    <m/>
    <x v="4"/>
    <m/>
    <s v="Cycle-2 EPC"/>
    <m/>
    <m/>
    <m/>
    <s v="FY 26-27"/>
    <m/>
    <s v="MARCH 26 PLANNED"/>
    <s v=" "/>
    <s v="MAY 25"/>
    <m/>
    <m/>
    <m/>
    <m/>
    <m/>
    <m/>
    <m/>
    <m/>
    <x v="0"/>
    <x v="0"/>
    <m/>
    <m/>
    <m/>
    <m/>
    <m/>
    <m/>
    <m/>
  </r>
  <r>
    <s v="TRTRSD16153"/>
    <n v="857"/>
    <m/>
    <n v="8012"/>
    <s v="NCR1"/>
    <s v="TRNDANCR102"/>
    <x v="3"/>
    <x v="3"/>
    <x v="5"/>
    <s v="Amit C"/>
    <s v="Jitendra Talreja"/>
    <s v="Nitesh Warhade"/>
    <x v="2"/>
    <s v="East"/>
    <x v="4"/>
    <s v="Andhra Pradesh"/>
    <m/>
    <m/>
    <s v="Rajmundr AlcotGardn"/>
    <s v="Rajahmundry"/>
    <n v="11816"/>
    <d v="2026-03-16T00:00:00"/>
    <d v="2026-03-16T00:00:00"/>
    <m/>
    <n v="15"/>
    <d v="2026-03-31T00:00:00"/>
    <d v="2026-05-10T00:00:00"/>
    <d v="2026-05-19T00:00:00"/>
    <x v="0"/>
    <n v="1"/>
    <s v="Cycle-3 EPC"/>
    <d v="2026-05-18T00:00:00"/>
    <d v="2026-05-18T00:00:00"/>
    <s v="Launched"/>
    <s v="FY 26-27"/>
    <m/>
    <s v="MARCH 26 PLANNED"/>
    <s v="MAY 26"/>
    <s v="AUGUST 25"/>
    <m/>
    <m/>
    <m/>
    <m/>
    <m/>
    <m/>
    <m/>
    <m/>
    <x v="0"/>
    <x v="0"/>
    <m/>
    <m/>
    <m/>
    <m/>
    <m/>
    <m/>
    <m/>
  </r>
  <r>
    <s v="TRTRAK16154"/>
    <n v="858"/>
    <m/>
    <s v="T956"/>
    <s v="NGR5"/>
    <s v="TRNDTNGR501"/>
    <x v="3"/>
    <x v="3"/>
    <x v="5"/>
    <s v="Amit C"/>
    <s v="Jitendra Talreja"/>
    <s v="Nitesh Warhade"/>
    <x v="2"/>
    <s v="South"/>
    <x v="1"/>
    <s v="Tamil Nadu"/>
    <m/>
    <m/>
    <s v="Trichy VOC Road"/>
    <s v="Trichy"/>
    <n v="10500"/>
    <d v="2026-03-11T00:00:00"/>
    <d v="2026-03-11T00:00:00"/>
    <m/>
    <n v="15"/>
    <d v="2026-03-26T00:00:00"/>
    <d v="2026-05-31T00:00:00"/>
    <m/>
    <x v="4"/>
    <m/>
    <s v="Cycle-2 EPC"/>
    <m/>
    <m/>
    <m/>
    <s v="FY 26-27"/>
    <m/>
    <s v="MARCH 26 PLANNED"/>
    <s v=" "/>
    <s v="JULY 25"/>
    <m/>
    <m/>
    <m/>
    <m/>
    <m/>
    <m/>
    <m/>
    <m/>
    <x v="0"/>
    <x v="0"/>
    <m/>
    <m/>
    <m/>
    <m/>
    <m/>
    <m/>
    <m/>
  </r>
  <r>
    <s v="TRTRSD16155"/>
    <n v="859"/>
    <m/>
    <n v="8015"/>
    <s v="NCR4"/>
    <s v="TRNDANCR403"/>
    <x v="3"/>
    <x v="3"/>
    <x v="46"/>
    <s v="Amit C"/>
    <s v="Jitendra Talreja"/>
    <s v="Nitesh Warhade"/>
    <x v="2"/>
    <s v="East"/>
    <x v="4"/>
    <s v="Andhra Pradesh"/>
    <m/>
    <m/>
    <s v="Vizag Bochupeta"/>
    <s v="Vizianagaram"/>
    <n v="10767"/>
    <m/>
    <m/>
    <m/>
    <m/>
    <m/>
    <m/>
    <m/>
    <x v="12"/>
    <m/>
    <s v="Full Renovation"/>
    <m/>
    <m/>
    <m/>
    <s v="FY 26-27"/>
    <m/>
    <s v=" "/>
    <s v=" "/>
    <s v="JUNE 25"/>
    <m/>
    <m/>
    <m/>
    <m/>
    <m/>
    <m/>
    <m/>
    <m/>
    <x v="0"/>
    <x v="0"/>
    <m/>
    <m/>
    <m/>
    <m/>
    <m/>
    <m/>
    <m/>
  </r>
  <r>
    <s v="TRTRSD16156"/>
    <n v="860"/>
    <m/>
    <s v="TDS7"/>
    <s v="NM83"/>
    <s v="TFITWNM8301"/>
    <x v="3"/>
    <x v="3"/>
    <x v="5"/>
    <s v="Amit C"/>
    <s v="Jitendra Talreja"/>
    <s v="Nitesh Warhade"/>
    <x v="2"/>
    <s v="East"/>
    <x v="4"/>
    <s v="West Bengal"/>
    <m/>
    <m/>
    <s v="Bankura Machantala"/>
    <s v="Bankura"/>
    <n v="11375"/>
    <d v="2026-03-17T00:00:00"/>
    <d v="2026-03-17T00:00:00"/>
    <m/>
    <n v="15"/>
    <d v="2026-04-01T00:00:00"/>
    <d v="2026-04-18T00:00:00"/>
    <d v="2026-04-16T00:00:00"/>
    <x v="0"/>
    <n v="1"/>
    <s v="Cycle-2 EPC"/>
    <d v="2026-04-15T00:00:00"/>
    <d v="2026-04-15T00:00:00"/>
    <s v="Launched"/>
    <s v="FY 26-27"/>
    <m/>
    <s v="APRIL 26 PLANNED"/>
    <s v="APRIL 26"/>
    <s v="JUNE 25"/>
    <m/>
    <m/>
    <m/>
    <m/>
    <m/>
    <m/>
    <m/>
    <m/>
    <x v="0"/>
    <x v="0"/>
    <m/>
    <m/>
    <m/>
    <m/>
    <m/>
    <m/>
    <m/>
  </r>
  <r>
    <s v="TRTRSD16157"/>
    <n v="861"/>
    <m/>
    <s v="TU37"/>
    <s v="NHU5"/>
    <s v="TRNDBNHU503"/>
    <x v="3"/>
    <x v="3"/>
    <x v="5"/>
    <s v="Amit C"/>
    <s v="Jitendra Talreja"/>
    <s v="Nitesh Warhade"/>
    <x v="2"/>
    <s v="East"/>
    <x v="4"/>
    <s v="Bihar"/>
    <m/>
    <m/>
    <s v="Aurangabad Old GT Rd"/>
    <s v="Aurangabad"/>
    <n v="13033"/>
    <d v="2026-03-17T00:00:00"/>
    <d v="2026-03-17T00:00:00"/>
    <m/>
    <n v="15"/>
    <d v="2026-04-01T00:00:00"/>
    <d v="2026-04-18T00:00:00"/>
    <d v="2026-04-20T00:00:00"/>
    <x v="0"/>
    <n v="1"/>
    <s v="Cycle-2 EPC"/>
    <d v="2026-04-20T00:00:00"/>
    <d v="2026-04-20T00:00:00"/>
    <s v="Launched"/>
    <s v="FY 26-27"/>
    <m/>
    <s v="APRIL 26 PLANNED"/>
    <s v="APRIL 26"/>
    <s v=" "/>
    <m/>
    <m/>
    <m/>
    <m/>
    <m/>
    <m/>
    <m/>
    <m/>
    <x v="0"/>
    <x v="0"/>
    <m/>
    <m/>
    <m/>
    <m/>
    <m/>
    <m/>
    <m/>
  </r>
  <r>
    <s v="TRTRAK16158"/>
    <n v="862"/>
    <m/>
    <s v="TV43"/>
    <s v="NMK3"/>
    <s v="TRNDTNMK303"/>
    <x v="3"/>
    <x v="3"/>
    <x v="5"/>
    <s v="Amit C"/>
    <s v="Jitendra Talreja"/>
    <s v="Nitesh Warhade"/>
    <x v="2"/>
    <s v="South"/>
    <x v="1"/>
    <s v="Tamil Nadu"/>
    <m/>
    <m/>
    <s v="Trichy NearABTMaruti"/>
    <s v="Trichy"/>
    <n v="14518"/>
    <d v="2026-03-16T00:00:00"/>
    <d v="2026-03-16T00:00:00"/>
    <m/>
    <n v="15"/>
    <d v="2026-03-31T00:00:00"/>
    <d v="2026-05-31T00:00:00"/>
    <m/>
    <x v="4"/>
    <m/>
    <s v="Cycle-2 EPC"/>
    <m/>
    <m/>
    <m/>
    <s v="FY 26-27"/>
    <m/>
    <s v="MARCH 26 PLANNED"/>
    <s v=" "/>
    <s v=" "/>
    <m/>
    <m/>
    <m/>
    <m/>
    <m/>
    <m/>
    <m/>
    <m/>
    <x v="0"/>
    <x v="0"/>
    <m/>
    <m/>
    <m/>
    <m/>
    <m/>
    <m/>
    <m/>
  </r>
  <r>
    <s v="TRTRSD16159"/>
    <n v="863"/>
    <m/>
    <n v="8041"/>
    <s v="NCU2"/>
    <s v="TRNDQNCU202"/>
    <x v="3"/>
    <x v="3"/>
    <x v="5"/>
    <s v="Amit C"/>
    <s v="Jitendra Talreja"/>
    <s v="Nitesh Warhade"/>
    <x v="2"/>
    <s v="East"/>
    <x v="4"/>
    <s v="Jharkhand"/>
    <m/>
    <m/>
    <s v="Jamshedpr Bombay Twr"/>
    <s v="Jamshedpur"/>
    <n v="13089"/>
    <d v="2026-03-14T00:00:00"/>
    <d v="2026-03-14T00:00:00"/>
    <m/>
    <n v="15"/>
    <d v="2026-03-29T00:00:00"/>
    <d v="2026-05-10T00:00:00"/>
    <d v="2026-05-20T00:00:00"/>
    <x v="0"/>
    <n v="1"/>
    <s v="Cycle-2 EPC"/>
    <d v="2026-05-20T00:00:00"/>
    <m/>
    <s v="YTL"/>
    <s v="FY 26-27"/>
    <m/>
    <s v="MARCH 26 PLANNED"/>
    <s v="MAY 26"/>
    <s v=" "/>
    <m/>
    <m/>
    <m/>
    <m/>
    <m/>
    <m/>
    <m/>
    <m/>
    <x v="0"/>
    <x v="0"/>
    <m/>
    <m/>
    <m/>
    <m/>
    <m/>
    <m/>
    <m/>
  </r>
  <r>
    <s v="TRTRSD16160"/>
    <n v="864"/>
    <m/>
    <s v="TW46"/>
    <s v="NNY6"/>
    <s v="TRNDWNNY604"/>
    <x v="3"/>
    <x v="3"/>
    <x v="5"/>
    <s v="Amit C"/>
    <s v="Jitendra Talreja"/>
    <s v="Nitesh Warhade"/>
    <x v="2"/>
    <s v="East"/>
    <x v="4"/>
    <s v="West Bengal"/>
    <m/>
    <m/>
    <s v="Katwa TST"/>
    <s v="Katwa"/>
    <n v="8253"/>
    <d v="2026-03-16T00:00:00"/>
    <d v="2026-03-16T00:00:00"/>
    <m/>
    <n v="15"/>
    <d v="2026-03-31T00:00:00"/>
    <d v="2026-04-10T00:00:00"/>
    <d v="2026-04-13T00:00:00"/>
    <x v="0"/>
    <n v="1"/>
    <s v="Cycle-3 EPC"/>
    <d v="2026-04-13T00:00:00"/>
    <d v="2026-04-13T00:00:00"/>
    <s v="Launched"/>
    <s v="FY 26-27"/>
    <m/>
    <s v="MARCH 26 PLANNED"/>
    <s v="APRIL 26"/>
    <s v="JUNE 25"/>
    <m/>
    <m/>
    <m/>
    <m/>
    <m/>
    <m/>
    <m/>
    <m/>
    <x v="0"/>
    <x v="0"/>
    <m/>
    <m/>
    <m/>
    <m/>
    <m/>
    <m/>
    <m/>
  </r>
  <r>
    <s v="TRTRSD16161"/>
    <n v="865"/>
    <m/>
    <s v="TDH1"/>
    <s v="NQS9"/>
    <s v="TFITNNQS901"/>
    <x v="3"/>
    <x v="3"/>
    <x v="5"/>
    <s v="Amit C"/>
    <s v="Jitendra Talreja"/>
    <s v="Nitesh Warhade"/>
    <x v="2"/>
    <s v="East"/>
    <x v="4"/>
    <s v="Telangana"/>
    <m/>
    <m/>
    <s v="Wanaparthy KDR Nagar"/>
    <s v="Wanaparthy"/>
    <n v="9430"/>
    <d v="2026-03-14T00:00:00"/>
    <d v="2026-03-14T00:00:00"/>
    <m/>
    <n v="15"/>
    <d v="2026-03-29T00:00:00"/>
    <d v="2026-04-18T00:00:00"/>
    <d v="2026-04-16T00:00:00"/>
    <x v="0"/>
    <n v="1"/>
    <s v="Cycle-4 EPC"/>
    <d v="2026-04-15T00:00:00"/>
    <d v="2026-04-15T00:00:00"/>
    <s v="Launched"/>
    <s v="FY 26-27"/>
    <m/>
    <s v="MARCH 26 PLANNED"/>
    <s v="APRIL 26"/>
    <s v="APRIL 25"/>
    <m/>
    <m/>
    <m/>
    <m/>
    <m/>
    <m/>
    <m/>
    <m/>
    <x v="0"/>
    <x v="0"/>
    <m/>
    <m/>
    <m/>
    <m/>
    <m/>
    <m/>
    <m/>
  </r>
  <r>
    <s v="TRTRSD16162"/>
    <n v="866"/>
    <m/>
    <s v="TX21"/>
    <s v="NXF6"/>
    <s v="TEXPANXF601"/>
    <x v="3"/>
    <x v="3"/>
    <x v="5"/>
    <s v="Amit C"/>
    <s v="Jitendra Talreja"/>
    <s v="Nitesh Warhade"/>
    <x v="2"/>
    <s v="East"/>
    <x v="4"/>
    <s v="Andhra Pradesh"/>
    <m/>
    <m/>
    <s v="Kavali TST"/>
    <s v="Kavali"/>
    <n v="7558"/>
    <d v="2026-03-18T00:00:00"/>
    <d v="2026-03-18T00:00:00"/>
    <m/>
    <n v="15"/>
    <d v="2026-04-02T00:00:00"/>
    <d v="2026-04-30T00:00:00"/>
    <d v="2026-05-04T00:00:00"/>
    <x v="0"/>
    <n v="1"/>
    <s v="Cycle-3 EPC"/>
    <d v="2026-05-04T00:00:00"/>
    <d v="2026-05-04T00:00:00"/>
    <s v="Launched"/>
    <s v="FY 26-27"/>
    <m/>
    <s v="APRIL 26 PLANNED"/>
    <s v="MAY 26"/>
    <s v=" "/>
    <m/>
    <m/>
    <m/>
    <m/>
    <m/>
    <m/>
    <m/>
    <m/>
    <x v="0"/>
    <x v="0"/>
    <m/>
    <m/>
    <m/>
    <m/>
    <m/>
    <m/>
    <m/>
  </r>
  <r>
    <s v="TRTRAK16163"/>
    <n v="867"/>
    <m/>
    <s v="T806"/>
    <s v="NGN7"/>
    <s v="TRNDKNGN701"/>
    <x v="3"/>
    <x v="3"/>
    <x v="5"/>
    <s v="Amit C"/>
    <s v="Jitendra Talreja"/>
    <s v="Nitesh Warhade"/>
    <x v="2"/>
    <s v="South"/>
    <x v="1"/>
    <s v="Karnataka"/>
    <m/>
    <m/>
    <s v="Hubli TIMS UrbnOasis"/>
    <s v="Hubli"/>
    <n v="10005"/>
    <d v="2026-03-11T00:00:00"/>
    <d v="2026-03-11T00:00:00"/>
    <m/>
    <n v="15"/>
    <d v="2026-03-26T00:00:00"/>
    <d v="2026-04-18T00:00:00"/>
    <m/>
    <x v="7"/>
    <m/>
    <s v="Cycle-4 EPC"/>
    <m/>
    <m/>
    <m/>
    <s v="FY 26-27"/>
    <m/>
    <s v=" "/>
    <s v=" "/>
    <s v=" "/>
    <m/>
    <m/>
    <m/>
    <m/>
    <m/>
    <m/>
    <m/>
    <m/>
    <x v="0"/>
    <x v="0"/>
    <m/>
    <m/>
    <m/>
    <m/>
    <m/>
    <m/>
    <m/>
  </r>
  <r>
    <s v="TRTRAK16164"/>
    <n v="868"/>
    <m/>
    <s v="T631"/>
    <s v="NGH3"/>
    <s v="TRNDTNGH302"/>
    <x v="3"/>
    <x v="3"/>
    <x v="5"/>
    <s v="Amit C"/>
    <s v="Jitendra Talreja"/>
    <s v="Nitesh Warhade"/>
    <x v="2"/>
    <s v="South"/>
    <x v="1"/>
    <s v="Tamil Nadu"/>
    <m/>
    <m/>
    <s v="Dindigul Venus Cmplx"/>
    <s v="Dindigul"/>
    <n v="6707"/>
    <d v="2026-03-16T00:00:00"/>
    <d v="2026-03-16T00:00:00"/>
    <m/>
    <n v="15"/>
    <d v="2026-03-31T00:00:00"/>
    <d v="2026-05-10T00:00:00"/>
    <d v="2026-05-16T00:00:00"/>
    <x v="0"/>
    <n v="1"/>
    <s v="Cycle-4 EPC"/>
    <d v="2026-05-16T00:00:00"/>
    <m/>
    <s v="YTL"/>
    <s v="FY 26-27"/>
    <m/>
    <s v="MARCH 26 PLANNED"/>
    <s v="MAY 26"/>
    <s v="JUNE 25"/>
    <m/>
    <m/>
    <m/>
    <m/>
    <m/>
    <m/>
    <m/>
    <m/>
    <x v="0"/>
    <x v="0"/>
    <m/>
    <m/>
    <m/>
    <m/>
    <m/>
    <m/>
    <m/>
  </r>
  <r>
    <s v="TRTRSD16165"/>
    <n v="869"/>
    <m/>
    <s v="TKT9"/>
    <s v="QDH0"/>
    <s v="TEXPWQDH001"/>
    <x v="3"/>
    <x v="3"/>
    <x v="5"/>
    <s v="Amit C"/>
    <s v="Jitendra Talreja"/>
    <s v="Nitesh Warhade"/>
    <x v="2"/>
    <s v="East"/>
    <x v="4"/>
    <s v="West Bengal"/>
    <m/>
    <m/>
    <s v="Rampurhat TST"/>
    <s v="Rampurhat"/>
    <n v="8000"/>
    <d v="2026-03-14T00:00:00"/>
    <d v="2026-03-14T00:00:00"/>
    <m/>
    <n v="15"/>
    <d v="2026-03-29T00:00:00"/>
    <d v="2026-04-10T00:00:00"/>
    <d v="2026-04-09T00:00:00"/>
    <x v="0"/>
    <n v="1"/>
    <s v="Cycle-3 EPC"/>
    <d v="2026-04-09T00:00:00"/>
    <d v="2026-04-09T00:00:00"/>
    <s v="Launched"/>
    <s v="FY 26-27"/>
    <m/>
    <s v="MARCH 26 PLANNED"/>
    <s v="APRIL 26"/>
    <s v="AUGUST 25"/>
    <m/>
    <m/>
    <m/>
    <m/>
    <m/>
    <m/>
    <m/>
    <m/>
    <x v="0"/>
    <x v="0"/>
    <m/>
    <m/>
    <m/>
    <m/>
    <m/>
    <m/>
    <m/>
  </r>
  <r>
    <s v="TRTRSD16167"/>
    <n v="870"/>
    <m/>
    <s v="TU28"/>
    <s v="NGT1"/>
    <s v="TRNDWNGT103"/>
    <x v="3"/>
    <x v="3"/>
    <x v="5"/>
    <s v="Amit C"/>
    <s v="Jitendra Talreja"/>
    <s v="Nitesh Warhade"/>
    <x v="2"/>
    <s v="East"/>
    <x v="4"/>
    <s v="West Bengal"/>
    <m/>
    <m/>
    <s v="Asansol Galaxy Mall"/>
    <s v="Asansol"/>
    <n v="9100"/>
    <d v="2026-03-18T00:00:00"/>
    <d v="2026-03-18T00:00:00"/>
    <m/>
    <n v="15"/>
    <d v="2026-04-02T00:00:00"/>
    <d v="2026-04-18T00:00:00"/>
    <d v="2026-04-19T00:00:00"/>
    <x v="0"/>
    <n v="1"/>
    <s v="Cycle-4 EPC"/>
    <d v="2026-04-15T00:00:00"/>
    <d v="2026-04-15T00:00:00"/>
    <s v="Launched"/>
    <s v="FY 26-27"/>
    <m/>
    <s v="APRIL 26 PLANNED"/>
    <s v="APRIL 26"/>
    <s v="JULY 25"/>
    <m/>
    <m/>
    <m/>
    <m/>
    <m/>
    <m/>
    <m/>
    <m/>
    <x v="0"/>
    <x v="0"/>
    <m/>
    <m/>
    <m/>
    <m/>
    <m/>
    <m/>
    <m/>
  </r>
  <r>
    <s v="TRTRSD16168"/>
    <n v="871"/>
    <m/>
    <s v="TJV1"/>
    <s v="QAB5"/>
    <s v="TEXPWQAB502"/>
    <x v="3"/>
    <x v="3"/>
    <x v="5"/>
    <s v="Amit C"/>
    <s v="Jitendra Talreja"/>
    <s v="Nitesh Warhade"/>
    <x v="2"/>
    <s v="East"/>
    <x v="4"/>
    <s v="West Bengal"/>
    <m/>
    <m/>
    <s v="Chakdah TST"/>
    <s v="Chakdah"/>
    <n v="6736"/>
    <d v="2026-03-13T00:00:00"/>
    <d v="2026-03-13T00:00:00"/>
    <m/>
    <n v="15"/>
    <d v="2026-03-28T00:00:00"/>
    <d v="2026-04-10T00:00:00"/>
    <d v="2026-04-13T00:00:00"/>
    <x v="0"/>
    <n v="1"/>
    <s v="Cycle-4 EPC"/>
    <d v="2026-04-11T00:00:00"/>
    <d v="2026-04-11T00:00:00"/>
    <s v="Launched"/>
    <s v="FY 26-27"/>
    <m/>
    <s v="MARCH 26 PLANNED"/>
    <s v="APRIL 26"/>
    <s v=" "/>
    <m/>
    <m/>
    <m/>
    <m/>
    <m/>
    <m/>
    <m/>
    <m/>
    <x v="0"/>
    <x v="0"/>
    <m/>
    <m/>
    <m/>
    <m/>
    <m/>
    <m/>
    <m/>
  </r>
  <r>
    <s v="TRTRSD16169"/>
    <n v="872"/>
    <m/>
    <s v="TFM6"/>
    <s v="QYW3"/>
    <s v="TEXPAQYW302"/>
    <x v="3"/>
    <x v="3"/>
    <x v="5"/>
    <s v="Amit C"/>
    <s v="Jitendra Talreja"/>
    <s v="Nitesh Warhade"/>
    <x v="2"/>
    <s v="East"/>
    <x v="4"/>
    <s v="Andhra Pradesh"/>
    <m/>
    <m/>
    <s v="Ramachandrapuram TST"/>
    <s v="Ramachandrapuram"/>
    <n v="7000"/>
    <d v="2026-03-11T00:00:00"/>
    <d v="2026-03-11T00:00:00"/>
    <m/>
    <n v="15"/>
    <d v="2026-03-26T00:00:00"/>
    <d v="2026-04-18T00:00:00"/>
    <d v="2026-04-20T00:00:00"/>
    <x v="0"/>
    <n v="1"/>
    <s v="Cycle-4 EPC"/>
    <d v="2026-04-21T00:00:00"/>
    <d v="2026-04-21T00:00:00"/>
    <s v="Launched"/>
    <s v="FY 26-27"/>
    <m/>
    <s v="MARCH 26 PLANNED"/>
    <s v="APRIL 26"/>
    <s v="JULY 25"/>
    <m/>
    <m/>
    <m/>
    <m/>
    <m/>
    <m/>
    <m/>
    <m/>
    <x v="0"/>
    <x v="0"/>
    <m/>
    <m/>
    <m/>
    <m/>
    <m/>
    <m/>
    <m/>
  </r>
  <r>
    <s v="TRTRSD16170"/>
    <n v="873"/>
    <m/>
    <s v="TKE9"/>
    <s v="QAT3"/>
    <s v="TEXPAQAT301"/>
    <x v="3"/>
    <x v="3"/>
    <x v="5"/>
    <s v="Amit C"/>
    <s v="Jitendra Talreja"/>
    <s v="Nitesh Warhade"/>
    <x v="2"/>
    <s v="East"/>
    <x v="4"/>
    <s v="Andhra Pradesh"/>
    <m/>
    <m/>
    <s v="Peddapuram TST"/>
    <s v="Peddapuram"/>
    <n v="7016"/>
    <d v="2026-03-10T00:00:00"/>
    <d v="2026-03-10T00:00:00"/>
    <m/>
    <n v="15"/>
    <d v="2026-03-25T00:00:00"/>
    <d v="2026-04-10T00:00:00"/>
    <d v="2026-04-10T00:00:00"/>
    <x v="0"/>
    <n v="1"/>
    <s v="Cycle-4 EPC"/>
    <d v="2026-04-06T00:00:00"/>
    <d v="2026-04-06T00:00:00"/>
    <s v="Launched"/>
    <s v="FY 26-27"/>
    <m/>
    <s v="MARCH 26 PLANNED"/>
    <s v="APRIL 26"/>
    <s v="MAY 25"/>
    <m/>
    <m/>
    <m/>
    <m/>
    <m/>
    <m/>
    <m/>
    <m/>
    <x v="0"/>
    <x v="0"/>
    <m/>
    <m/>
    <m/>
    <m/>
    <m/>
    <m/>
    <m/>
  </r>
  <r>
    <s v="TRTRSD16172"/>
    <n v="874"/>
    <m/>
    <s v="TTW1"/>
    <s v="Q3DN"/>
    <s v="TEXPWQ3DN02"/>
    <x v="3"/>
    <x v="3"/>
    <x v="5"/>
    <s v="Amit C"/>
    <s v="Jitendra Talreja"/>
    <s v="Nitesh Warhade"/>
    <x v="2"/>
    <s v="East"/>
    <x v="4"/>
    <s v="West Bengal"/>
    <m/>
    <m/>
    <s v="Baruipur TST"/>
    <s v="Baruipur"/>
    <n v="6228"/>
    <d v="2026-03-12T00:00:00"/>
    <d v="2026-03-12T00:00:00"/>
    <m/>
    <n v="15"/>
    <d v="2026-03-27T00:00:00"/>
    <d v="2026-04-10T00:00:00"/>
    <d v="2026-04-14T00:00:00"/>
    <x v="0"/>
    <n v="1"/>
    <s v="Cycle-4 EPC"/>
    <d v="2026-04-15T00:00:00"/>
    <d v="2026-04-15T00:00:00"/>
    <s v="Launched"/>
    <s v="FY 26-27"/>
    <m/>
    <s v="MARCH 26 PLANNED"/>
    <s v="APRIL 26"/>
    <s v=" "/>
    <m/>
    <m/>
    <m/>
    <m/>
    <m/>
    <m/>
    <m/>
    <m/>
    <x v="0"/>
    <x v="0"/>
    <m/>
    <m/>
    <m/>
    <m/>
    <m/>
    <m/>
    <m/>
  </r>
  <r>
    <s v="TRTRAS16173"/>
    <n v="875"/>
    <m/>
    <s v="TTW0"/>
    <s v="Q3DM"/>
    <s v="TEXPKQ3DM02"/>
    <x v="3"/>
    <x v="3"/>
    <x v="5"/>
    <s v="Amit C"/>
    <s v="Jitendra Talreja"/>
    <s v="Nitesh Warhade"/>
    <x v="2"/>
    <s v="South"/>
    <x v="5"/>
    <s v="Karnataka"/>
    <m/>
    <m/>
    <s v="Avalahalli TST"/>
    <s v="Avalahalli"/>
    <n v="7702"/>
    <d v="2026-03-20T00:00:00"/>
    <d v="2026-03-20T00:00:00"/>
    <m/>
    <n v="15"/>
    <d v="2026-04-04T00:00:00"/>
    <d v="2026-04-18T00:00:00"/>
    <d v="2026-04-17T00:00:00"/>
    <x v="0"/>
    <n v="1"/>
    <s v="Cycle-4 EPC"/>
    <s v="PENDING"/>
    <m/>
    <s v="YTL"/>
    <s v="FY 26-27"/>
    <m/>
    <s v="APRIL 26 PLANNED"/>
    <s v="APRIL 26"/>
    <s v=" "/>
    <m/>
    <m/>
    <m/>
    <m/>
    <m/>
    <m/>
    <m/>
    <m/>
    <x v="0"/>
    <x v="0"/>
    <m/>
    <m/>
    <m/>
    <m/>
    <m/>
    <m/>
    <m/>
  </r>
  <r>
    <s v="TRTRSD16174"/>
    <n v="876"/>
    <m/>
    <n v="8134"/>
    <s v="NDC9"/>
    <s v="TRNDWNDC901"/>
    <x v="3"/>
    <x v="3"/>
    <x v="5"/>
    <s v="Amit C"/>
    <s v="Jitendra Talreja"/>
    <s v="Nitesh Warhade"/>
    <x v="2"/>
    <s v="East"/>
    <x v="4"/>
    <s v="West Bengal"/>
    <m/>
    <m/>
    <s v="Darjiling/Darjeeling  Rink Mall"/>
    <s v="Darjiling"/>
    <n v="8526"/>
    <d v="2026-03-16T00:00:00"/>
    <d v="2026-03-16T00:00:00"/>
    <m/>
    <n v="15"/>
    <d v="2026-03-31T00:00:00"/>
    <d v="2026-04-18T00:00:00"/>
    <d v="2026-04-19T00:00:00"/>
    <x v="0"/>
    <n v="1"/>
    <s v="Cycle-4 EPC"/>
    <d v="2026-04-15T00:00:00"/>
    <d v="2026-04-15T00:00:00"/>
    <s v="Launched"/>
    <s v="FY 26-27"/>
    <m/>
    <s v="MARCH 26 PLANNED"/>
    <s v="APRIL 26"/>
    <s v=" "/>
    <m/>
    <m/>
    <m/>
    <m/>
    <m/>
    <m/>
    <m/>
    <m/>
    <x v="0"/>
    <x v="0"/>
    <m/>
    <m/>
    <m/>
    <m/>
    <m/>
    <m/>
    <m/>
  </r>
  <r>
    <s v="TRTRSD16175"/>
    <n v="877"/>
    <m/>
    <s v="TP21"/>
    <s v="ND43"/>
    <s v="TRNDNND4302"/>
    <x v="3"/>
    <x v="3"/>
    <x v="5"/>
    <s v="Amit C"/>
    <s v="Jitendra Talreja"/>
    <s v="Nitesh Warhade"/>
    <x v="2"/>
    <s v="East"/>
    <x v="4"/>
    <s v="Telangana"/>
    <m/>
    <m/>
    <s v="Shadnagar TST"/>
    <s v="Shadnagar"/>
    <n v="5786"/>
    <d v="2026-03-06T00:00:00"/>
    <d v="2026-03-06T00:00:00"/>
    <m/>
    <n v="15"/>
    <d v="2026-03-21T00:00:00"/>
    <d v="2026-04-05T00:00:00"/>
    <d v="2026-04-05T00:00:00"/>
    <x v="0"/>
    <n v="1"/>
    <s v="Cycle-4 EPC"/>
    <d v="2026-04-06T00:00:00"/>
    <d v="2026-04-06T00:00:00"/>
    <s v="Launched"/>
    <s v="FY 26-27"/>
    <m/>
    <s v="MARCH 26 PLANNED"/>
    <s v="APRIL 26"/>
    <s v="JULY 25"/>
    <m/>
    <m/>
    <m/>
    <m/>
    <m/>
    <m/>
    <m/>
    <m/>
    <x v="0"/>
    <x v="0"/>
    <m/>
    <m/>
    <m/>
    <m/>
    <m/>
    <m/>
    <m/>
  </r>
  <r>
    <s v="TRTRSD16176"/>
    <n v="878"/>
    <m/>
    <s v="TP15"/>
    <s v="ND38"/>
    <s v="TRNDNND3802"/>
    <x v="3"/>
    <x v="3"/>
    <x v="5"/>
    <s v="Amit C"/>
    <s v="Jitendra Talreja"/>
    <s v="Nitesh Warhade"/>
    <x v="2"/>
    <s v="East"/>
    <x v="4"/>
    <s v="Telangana"/>
    <m/>
    <m/>
    <s v="Gadwal TST"/>
    <s v="Gadwal"/>
    <n v="4100"/>
    <d v="2026-03-12T00:00:00"/>
    <d v="2026-03-12T00:00:00"/>
    <m/>
    <n v="15"/>
    <d v="2026-03-27T00:00:00"/>
    <d v="2026-04-05T00:00:00"/>
    <d v="2026-04-04T00:00:00"/>
    <x v="0"/>
    <n v="1"/>
    <s v="Cycle-4 EPC"/>
    <d v="2026-04-04T00:00:00"/>
    <d v="2026-04-04T00:00:00"/>
    <s v="Launched"/>
    <s v="FY 26-27"/>
    <m/>
    <s v="MARCH 26 PLANNED"/>
    <s v="APRIL 26"/>
    <s v="JUNE 25"/>
    <m/>
    <m/>
    <m/>
    <m/>
    <m/>
    <m/>
    <m/>
    <m/>
    <x v="0"/>
    <x v="0"/>
    <m/>
    <m/>
    <m/>
    <m/>
    <m/>
    <m/>
    <m/>
  </r>
  <r>
    <s v="TRTRSD16178"/>
    <n v="879"/>
    <m/>
    <s v="TJC2"/>
    <s v="QXB8"/>
    <s v="TFITQQXB802"/>
    <x v="3"/>
    <x v="3"/>
    <x v="5"/>
    <s v="Amit C"/>
    <s v="Jitendra Talreja"/>
    <s v="Nitesh Warhade"/>
    <x v="2"/>
    <s v="East"/>
    <x v="4"/>
    <s v="Jharkhand"/>
    <m/>
    <m/>
    <s v="Khunti Near Bhagat Singh Chowk"/>
    <s v="Khunti"/>
    <n v="9000"/>
    <d v="2026-03-18T00:00:00"/>
    <d v="2026-03-18T00:00:00"/>
    <m/>
    <n v="15"/>
    <d v="2026-04-02T00:00:00"/>
    <d v="2026-04-10T00:00:00"/>
    <d v="2026-04-14T00:00:00"/>
    <x v="0"/>
    <n v="1"/>
    <s v="Cycle-4 EPC"/>
    <d v="2026-04-13T00:00:00"/>
    <d v="2026-04-13T00:00:00"/>
    <s v="Launched"/>
    <s v="FY 26-27"/>
    <m/>
    <s v="APRIL 26 PLANNED"/>
    <s v="APRIL 26"/>
    <s v="MAY 25"/>
    <m/>
    <m/>
    <m/>
    <m/>
    <m/>
    <m/>
    <m/>
    <m/>
    <x v="0"/>
    <x v="0"/>
    <m/>
    <m/>
    <m/>
    <m/>
    <m/>
    <m/>
    <m/>
  </r>
  <r>
    <s v="TRTRAS16179"/>
    <n v="880"/>
    <m/>
    <s v="TWTH"/>
    <s v="Q6Q5"/>
    <s v="TEXPKQ6Q502"/>
    <x v="3"/>
    <x v="3"/>
    <x v="5"/>
    <s v="Amit C"/>
    <s v="Jitendra Talreja"/>
    <s v="Nitesh Warhade"/>
    <x v="2"/>
    <s v="South"/>
    <x v="5"/>
    <s v="Karnataka"/>
    <m/>
    <m/>
    <s v="Sankeshwar TST Gokak Sankeshwar Rd"/>
    <s v="Sankeshwar"/>
    <n v="6789"/>
    <d v="2026-03-17T00:00:00"/>
    <d v="2026-03-17T00:00:00"/>
    <m/>
    <n v="15"/>
    <d v="2026-04-01T00:00:00"/>
    <d v="2026-05-10T00:00:00"/>
    <d v="2026-05-09T00:00:00"/>
    <x v="0"/>
    <n v="1"/>
    <s v="Cycle-4 EPC"/>
    <d v="2026-05-24T00:00:00"/>
    <d v="2026-05-24T00:00:00"/>
    <s v="Launched"/>
    <s v="FY 26-27"/>
    <m/>
    <s v="APRIL 26 PLANNED"/>
    <s v="MAY 26"/>
    <s v="MAY 25"/>
    <m/>
    <m/>
    <m/>
    <m/>
    <m/>
    <m/>
    <m/>
    <m/>
    <x v="0"/>
    <x v="0"/>
    <m/>
    <m/>
    <m/>
    <m/>
    <m/>
    <m/>
    <m/>
  </r>
  <r>
    <s v="TRTRAS16180"/>
    <n v="881"/>
    <m/>
    <s v="TQ97"/>
    <s v="NE33"/>
    <s v="TEXPKNE3302"/>
    <x v="3"/>
    <x v="3"/>
    <x v="5"/>
    <s v="Amit C"/>
    <s v="Jitendra Talreja"/>
    <s v="Nitesh Warhade"/>
    <x v="2"/>
    <s v="South"/>
    <x v="5"/>
    <s v="Karnataka"/>
    <m/>
    <m/>
    <s v="Gokak TST Falls Road"/>
    <s v="Gokak"/>
    <n v="6000"/>
    <d v="2026-03-17T00:00:00"/>
    <d v="2026-03-17T00:00:00"/>
    <m/>
    <n v="15"/>
    <d v="2026-04-01T00:00:00"/>
    <d v="2026-05-10T00:00:00"/>
    <d v="2026-05-07T00:00:00"/>
    <x v="0"/>
    <n v="1"/>
    <s v="Cycle-4 EPC"/>
    <d v="2026-05-06T00:00:00"/>
    <d v="2026-05-06T00:00:00"/>
    <s v="Launched"/>
    <s v="FY 26-27"/>
    <m/>
    <s v="APRIL 26 PLANNED"/>
    <s v="MAY 26"/>
    <s v="JULY 25"/>
    <m/>
    <m/>
    <m/>
    <m/>
    <m/>
    <m/>
    <m/>
    <m/>
    <x v="0"/>
    <x v="0"/>
    <m/>
    <m/>
    <m/>
    <m/>
    <m/>
    <m/>
    <m/>
  </r>
  <r>
    <s v="TRTRAS16181"/>
    <n v="882"/>
    <m/>
    <s v="TTE1"/>
    <s v="Q2VG"/>
    <s v="TWIWKQ2VG02"/>
    <x v="3"/>
    <x v="3"/>
    <x v="5"/>
    <s v="Amit C"/>
    <s v="Jitendra Talreja"/>
    <s v="Nitesh Warhade"/>
    <x v="2"/>
    <s v="South"/>
    <x v="5"/>
    <s v="Karnataka"/>
    <m/>
    <m/>
    <s v="Bangalore TW KR Puram"/>
    <s v="Bangalore"/>
    <n v="1533"/>
    <d v="2026-03-20T00:00:00"/>
    <d v="2026-03-20T00:00:00"/>
    <m/>
    <n v="15"/>
    <d v="2026-04-04T00:00:00"/>
    <d v="2026-04-05T00:00:00"/>
    <d v="2026-04-06T00:00:00"/>
    <x v="0"/>
    <n v="1"/>
    <s v="Cycle-2 EPC"/>
    <s v="PENDING"/>
    <m/>
    <s v="YTL"/>
    <s v="FY 26-27"/>
    <m/>
    <s v="APRIL 26 PLANNED"/>
    <s v="APRIL 26"/>
    <s v="NOVEMBER 25"/>
    <m/>
    <m/>
    <m/>
    <m/>
    <m/>
    <m/>
    <m/>
    <m/>
    <x v="0"/>
    <x v="0"/>
    <m/>
    <m/>
    <m/>
    <m/>
    <m/>
    <m/>
    <m/>
  </r>
  <r>
    <s v="TRTRAS16182"/>
    <n v="883"/>
    <m/>
    <s v="TTG0"/>
    <s v="QGXX"/>
    <s v="TWIWKQGXX03"/>
    <x v="3"/>
    <x v="3"/>
    <x v="5"/>
    <s v="Amit C"/>
    <s v="Jitendra Talreja"/>
    <s v="Nitesh Warhade"/>
    <x v="2"/>
    <s v="South"/>
    <x v="5"/>
    <s v="Karnataka"/>
    <m/>
    <m/>
    <s v="Bangalore TW Kaggadasapura main road"/>
    <s v="Bangalore"/>
    <n v="1846"/>
    <d v="2026-03-17T00:00:00"/>
    <d v="2026-03-17T00:00:00"/>
    <m/>
    <n v="15"/>
    <d v="2026-04-01T00:00:00"/>
    <d v="2026-04-18T00:00:00"/>
    <d v="2026-04-15T00:00:00"/>
    <x v="0"/>
    <n v="1"/>
    <s v="Cycle-2 EPC"/>
    <s v="PENDING"/>
    <m/>
    <s v="YTL"/>
    <s v="FY 26-27"/>
    <m/>
    <s v="APRIL 26 PLANNED"/>
    <s v="APRIL 26"/>
    <s v="MAY 25"/>
    <m/>
    <m/>
    <m/>
    <m/>
    <m/>
    <m/>
    <m/>
    <m/>
    <x v="0"/>
    <x v="0"/>
    <m/>
    <m/>
    <m/>
    <m/>
    <m/>
    <m/>
    <m/>
  </r>
  <r>
    <s v="TRTRSD16186"/>
    <n v="884"/>
    <m/>
    <s v="TY5D"/>
    <s v="QCKS"/>
    <s v="TFITWQCKS02"/>
    <x v="3"/>
    <x v="3"/>
    <x v="5"/>
    <s v="Amit C"/>
    <s v="Jitendra Talreja"/>
    <s v="Nitesh Warhade"/>
    <x v="2"/>
    <s v="East"/>
    <x v="4"/>
    <s v="West Bengal"/>
    <m/>
    <m/>
    <s v="Rashbehari Avenue, Kolkata"/>
    <s v="Kolkata"/>
    <n v="12693"/>
    <d v="2026-03-17T00:00:00"/>
    <d v="2026-03-17T00:00:00"/>
    <m/>
    <n v="15"/>
    <d v="2026-04-01T00:00:00"/>
    <d v="2026-04-18T00:00:00"/>
    <d v="2026-04-19T00:00:00"/>
    <x v="0"/>
    <n v="1"/>
    <s v="Cycle-4 EPC"/>
    <d v="2026-04-18T00:00:00"/>
    <d v="2026-04-18T00:00:00"/>
    <s v="Launched"/>
    <s v="FY 26-27"/>
    <m/>
    <s v="APRIL 26 PLANNED"/>
    <s v="APRIL 26"/>
    <s v="JUNE 25"/>
    <m/>
    <m/>
    <m/>
    <m/>
    <m/>
    <m/>
    <m/>
    <m/>
    <x v="0"/>
    <x v="0"/>
    <m/>
    <m/>
    <m/>
    <m/>
    <m/>
    <m/>
    <m/>
  </r>
  <r>
    <s v="TRTRSD16187"/>
    <n v="885"/>
    <m/>
    <s v="TK57"/>
    <s v="NWH2"/>
    <s v="TRNDNNWH202"/>
    <x v="3"/>
    <x v="3"/>
    <x v="5"/>
    <s v="Amit C"/>
    <s v="Jitendra Talreja"/>
    <s v="Nitesh Warhade"/>
    <x v="2"/>
    <s v="East"/>
    <x v="4"/>
    <s v="Telangana"/>
    <m/>
    <m/>
    <s v="Hyderbd Erumanzil"/>
    <s v="Hyderabad"/>
    <n v="10164"/>
    <d v="2026-03-13T00:00:00"/>
    <d v="2026-03-13T00:00:00"/>
    <m/>
    <n v="15"/>
    <d v="2026-03-28T00:00:00"/>
    <d v="2026-04-30T00:00:00"/>
    <d v="2026-04-29T00:00:00"/>
    <x v="0"/>
    <n v="1"/>
    <s v="Cycle-4 EPC"/>
    <d v="2026-04-29T00:00:00"/>
    <d v="2026-04-29T00:00:00"/>
    <s v="Launched"/>
    <s v="FY 26-27"/>
    <m/>
    <s v="MARCH 26 PLANNED"/>
    <s v="APRIL 26"/>
    <s v="MAY 25"/>
    <m/>
    <m/>
    <m/>
    <m/>
    <m/>
    <m/>
    <m/>
    <m/>
    <x v="0"/>
    <x v="0"/>
    <m/>
    <m/>
    <m/>
    <m/>
    <m/>
    <m/>
    <m/>
  </r>
  <r>
    <s v="COPUAK16106"/>
    <n v="886"/>
    <m/>
    <s v="Not Applicable"/>
    <s v="Not Applicable"/>
    <s v="Not Applicable"/>
    <x v="4"/>
    <x v="6"/>
    <x v="23"/>
    <s v="Anand P"/>
    <s v="Teja Anvesh"/>
    <s v="Dhananjay Raut"/>
    <x v="4"/>
    <s v="East"/>
    <x v="1"/>
    <s v="Telangana"/>
    <m/>
    <s v="Rohin Chand"/>
    <s v="CP - TSRTC - Bhadrachalam Canopy works"/>
    <s v="Bhadrachalam"/>
    <n v="538"/>
    <d v="2026-03-30T00:00:00"/>
    <d v="2026-03-30T00:00:00"/>
    <m/>
    <n v="45"/>
    <d v="2026-05-14T00:00:00"/>
    <d v="2026-05-30T00:00:00"/>
    <m/>
    <x v="10"/>
    <n v="0.14000000000000001"/>
    <s v="WIP - On Hold"/>
    <m/>
    <m/>
    <m/>
    <s v="FY 26-27"/>
    <m/>
    <s v=" "/>
    <s v=" "/>
    <s v="MAY 25"/>
    <m/>
    <m/>
    <m/>
    <m/>
    <m/>
    <m/>
    <m/>
    <m/>
    <x v="0"/>
    <x v="0"/>
    <m/>
    <m/>
    <m/>
    <m/>
    <m/>
    <m/>
    <m/>
  </r>
  <r>
    <s v="COPUAK16107"/>
    <n v="887"/>
    <m/>
    <s v="Not Applicable"/>
    <s v="Not Applicable"/>
    <s v="Not Applicable"/>
    <x v="4"/>
    <x v="6"/>
    <x v="23"/>
    <s v="Anand P"/>
    <s v="Teja Anvesh"/>
    <s v="Dhananjay Raut"/>
    <x v="4"/>
    <s v="East"/>
    <x v="1"/>
    <s v="Telangana"/>
    <m/>
    <s v="Rohin Chand"/>
    <s v="CP - TSRTC - Sattupalli Canopy works"/>
    <s v="Sattupalli"/>
    <n v="538"/>
    <d v="2026-03-30T00:00:00"/>
    <d v="2026-03-30T00:00:00"/>
    <m/>
    <n v="45"/>
    <d v="2026-05-14T00:00:00"/>
    <d v="2026-05-14T00:00:00"/>
    <d v="2026-05-16T00:00:00"/>
    <x v="0"/>
    <n v="1"/>
    <s v="EPC Ready"/>
    <d v="2026-05-16T00:00:00"/>
    <d v="2026-05-16T00:00:00"/>
    <s v="Launched"/>
    <s v="FY 26-27"/>
    <m/>
    <s v="MAY 26 PLANNED"/>
    <s v="MAY 26"/>
    <s v="MAY 25"/>
    <m/>
    <m/>
    <m/>
    <m/>
    <m/>
    <m/>
    <m/>
    <m/>
    <x v="0"/>
    <x v="0"/>
    <m/>
    <m/>
    <m/>
    <m/>
    <m/>
    <m/>
    <m/>
  </r>
  <r>
    <s v="COPUKC16108"/>
    <n v="888"/>
    <m/>
    <m/>
    <m/>
    <m/>
    <x v="4"/>
    <x v="6"/>
    <x v="23"/>
    <s v="Anand P"/>
    <s v="Teja Anvesh"/>
    <s v="Dhananjay Raut"/>
    <x v="4"/>
    <s v="North"/>
    <x v="0"/>
    <s v="Uttar Pradesh"/>
    <m/>
    <m/>
    <s v="CP - UPSRTC - Hardoi Canopy works"/>
    <s v="Hardoi"/>
    <m/>
    <m/>
    <m/>
    <m/>
    <m/>
    <m/>
    <m/>
    <m/>
    <x v="2"/>
    <m/>
    <s v="Vendor finalization - In Process"/>
    <m/>
    <m/>
    <m/>
    <s v="FY 26-27"/>
    <m/>
    <s v=" "/>
    <s v=" "/>
    <s v="JUNE 25"/>
    <m/>
    <m/>
    <m/>
    <m/>
    <m/>
    <m/>
    <m/>
    <m/>
    <x v="0"/>
    <x v="0"/>
    <m/>
    <m/>
    <m/>
    <m/>
    <m/>
    <m/>
    <m/>
  </r>
  <r>
    <s v="COPUKC16109"/>
    <n v="889"/>
    <m/>
    <m/>
    <m/>
    <m/>
    <x v="4"/>
    <x v="6"/>
    <x v="23"/>
    <s v="Anand P"/>
    <s v="Teja Anvesh"/>
    <s v="Dhananjay Raut"/>
    <x v="4"/>
    <s v="North"/>
    <x v="0"/>
    <s v="Uttar Pradesh"/>
    <m/>
    <m/>
    <s v="CP - UPSRTC - Gola Canopy works"/>
    <s v="Gola"/>
    <m/>
    <m/>
    <m/>
    <m/>
    <m/>
    <m/>
    <m/>
    <m/>
    <x v="2"/>
    <m/>
    <s v="Vendor finalization - In Process"/>
    <m/>
    <m/>
    <m/>
    <s v="FY 26-27"/>
    <m/>
    <s v=" "/>
    <s v=" "/>
    <s v=" "/>
    <m/>
    <m/>
    <m/>
    <m/>
    <m/>
    <m/>
    <m/>
    <m/>
    <x v="0"/>
    <x v="0"/>
    <m/>
    <m/>
    <m/>
    <m/>
    <m/>
    <m/>
    <m/>
  </r>
  <r>
    <s v="COPUKC16110"/>
    <n v="890"/>
    <m/>
    <m/>
    <m/>
    <m/>
    <x v="4"/>
    <x v="6"/>
    <x v="23"/>
    <s v="Anand P"/>
    <s v="Teja Anvesh"/>
    <s v="Dhananjay Raut"/>
    <x v="4"/>
    <s v="North"/>
    <x v="0"/>
    <s v="Uttar Pradesh"/>
    <m/>
    <m/>
    <s v="CP - UPSRTC - Siddarthnagar Canopy works"/>
    <s v="Siddarthnagar"/>
    <m/>
    <m/>
    <m/>
    <m/>
    <m/>
    <m/>
    <m/>
    <m/>
    <x v="2"/>
    <m/>
    <s v="Vendor finalization - In Process"/>
    <m/>
    <m/>
    <m/>
    <s v="FY 26-27"/>
    <m/>
    <s v=" "/>
    <s v=" "/>
    <s v="JULY 25"/>
    <m/>
    <m/>
    <m/>
    <m/>
    <m/>
    <m/>
    <m/>
    <m/>
    <x v="0"/>
    <x v="0"/>
    <m/>
    <m/>
    <m/>
    <m/>
    <m/>
    <m/>
    <m/>
  </r>
  <r>
    <s v="COPUKC16111"/>
    <n v="891"/>
    <m/>
    <m/>
    <m/>
    <m/>
    <x v="4"/>
    <x v="6"/>
    <x v="23"/>
    <s v="Anand P"/>
    <s v="Teja Anvesh"/>
    <s v="Dhananjay Raut"/>
    <x v="4"/>
    <s v="North"/>
    <x v="0"/>
    <s v="Uttar Pradesh"/>
    <m/>
    <m/>
    <s v="CP - UPSRTC - Banda Canopy works"/>
    <s v="Banda"/>
    <m/>
    <m/>
    <m/>
    <m/>
    <m/>
    <m/>
    <m/>
    <m/>
    <x v="2"/>
    <m/>
    <s v="Vendor finalization - In Process"/>
    <m/>
    <m/>
    <m/>
    <s v="FY 26-27"/>
    <m/>
    <s v=" "/>
    <s v=" "/>
    <s v="MAY 25"/>
    <m/>
    <m/>
    <m/>
    <m/>
    <m/>
    <m/>
    <m/>
    <m/>
    <x v="0"/>
    <x v="0"/>
    <m/>
    <m/>
    <m/>
    <m/>
    <m/>
    <m/>
    <m/>
  </r>
  <r>
    <s v="COPUKC16112"/>
    <n v="892"/>
    <m/>
    <m/>
    <m/>
    <m/>
    <x v="4"/>
    <x v="6"/>
    <x v="23"/>
    <s v="Anand P"/>
    <s v="Teja Anvesh"/>
    <s v="Dhananjay Raut"/>
    <x v="4"/>
    <s v="North"/>
    <x v="0"/>
    <s v="Haryana"/>
    <m/>
    <m/>
    <s v="CP - HRTC - Palwal"/>
    <s v="Palwal"/>
    <m/>
    <m/>
    <m/>
    <m/>
    <m/>
    <m/>
    <m/>
    <m/>
    <x v="2"/>
    <m/>
    <s v="YTS"/>
    <m/>
    <m/>
    <m/>
    <s v="FY 26-27"/>
    <m/>
    <s v=" "/>
    <s v=" "/>
    <s v="MAY 25"/>
    <m/>
    <m/>
    <m/>
    <m/>
    <m/>
    <m/>
    <m/>
    <m/>
    <x v="0"/>
    <x v="0"/>
    <m/>
    <m/>
    <m/>
    <m/>
    <m/>
    <m/>
    <m/>
  </r>
  <r>
    <s v="COPUKC16113"/>
    <n v="893"/>
    <m/>
    <m/>
    <m/>
    <m/>
    <x v="4"/>
    <x v="6"/>
    <x v="23"/>
    <s v="Anand P"/>
    <s v="Teja Anvesh"/>
    <s v="Dhananjay Raut"/>
    <x v="4"/>
    <s v="North"/>
    <x v="0"/>
    <s v="Haryana"/>
    <m/>
    <m/>
    <s v="CP - HRTC - Asandh"/>
    <s v="Asandh"/>
    <m/>
    <m/>
    <m/>
    <m/>
    <m/>
    <m/>
    <m/>
    <m/>
    <x v="2"/>
    <m/>
    <s v="YTS"/>
    <m/>
    <m/>
    <m/>
    <s v="FY 26-27"/>
    <m/>
    <s v=" "/>
    <s v=" "/>
    <s v="MAY 25"/>
    <m/>
    <m/>
    <m/>
    <m/>
    <m/>
    <m/>
    <m/>
    <m/>
    <x v="0"/>
    <x v="0"/>
    <m/>
    <m/>
    <m/>
    <m/>
    <m/>
    <m/>
    <m/>
  </r>
  <r>
    <s v="COPUKC16114"/>
    <n v="894"/>
    <m/>
    <s v="Not Applicable"/>
    <s v="Not Applicable"/>
    <s v="Not Applicable"/>
    <x v="4"/>
    <x v="6"/>
    <x v="23"/>
    <s v="Anand P"/>
    <s v="Teja Anvesh"/>
    <s v="Dhananjay Raut"/>
    <x v="4"/>
    <s v="North"/>
    <x v="0"/>
    <s v="Haryana"/>
    <m/>
    <s v="Anand Singh"/>
    <s v="CP - HRTC - Rohtak"/>
    <s v="Rohtak"/>
    <n v="600"/>
    <d v="2026-05-04T00:00:00"/>
    <d v="2026-05-04T00:00:00"/>
    <m/>
    <n v="45"/>
    <d v="2026-06-18T00:00:00"/>
    <d v="2026-06-18T00:00:00"/>
    <m/>
    <x v="4"/>
    <n v="0.78"/>
    <s v="WIP"/>
    <m/>
    <m/>
    <m/>
    <s v="FY 26-27"/>
    <m/>
    <s v="JUNE 26 PLANNED"/>
    <s v=" "/>
    <s v="JUNE 25"/>
    <m/>
    <m/>
    <m/>
    <m/>
    <m/>
    <m/>
    <m/>
    <m/>
    <x v="0"/>
    <x v="0"/>
    <m/>
    <m/>
    <m/>
    <m/>
    <m/>
    <m/>
    <m/>
  </r>
  <r>
    <s v="GRDSKC16195"/>
    <n v="895"/>
    <s v="DS-MP-00007"/>
    <s v="TBF5"/>
    <s v="QHIH"/>
    <s v="DARKEQHIH00"/>
    <x v="0"/>
    <x v="0"/>
    <x v="0"/>
    <s v="Srinivas P"/>
    <s v="Purushottam M"/>
    <s v="Prasad Deshmukh"/>
    <x v="0"/>
    <s v="West"/>
    <x v="0"/>
    <s v="Madhya Pradesh"/>
    <s v="Indore"/>
    <s v="Subhro Ghose"/>
    <s v="Silicon City, indore"/>
    <s v="Indore"/>
    <n v="2409.84"/>
    <d v="2026-03-21T00:00:00"/>
    <d v="2026-03-23T00:00:00"/>
    <n v="15"/>
    <m/>
    <d v="2026-04-07T00:00:00"/>
    <d v="2026-04-18T00:00:00"/>
    <d v="2026-04-20T00:00:00"/>
    <x v="0"/>
    <n v="1"/>
    <m/>
    <s v="PENDING"/>
    <d v="2026-05-11T00:00:00"/>
    <s v="Launched"/>
    <s v="FY 26-27"/>
    <m/>
    <s v="APRIL 26 PLANNED"/>
    <s v="APRIL 26"/>
    <s v="MAY 25"/>
    <m/>
    <m/>
    <m/>
    <m/>
    <m/>
    <m/>
    <m/>
    <m/>
    <x v="0"/>
    <x v="0"/>
    <m/>
    <m/>
    <m/>
    <m/>
    <m/>
    <m/>
    <m/>
  </r>
  <r>
    <s v="TRTRSD16196"/>
    <n v="896"/>
    <m/>
    <s v="TWQH"/>
    <s v="Q6H7"/>
    <s v="TFITWQ6H703"/>
    <x v="3"/>
    <x v="3"/>
    <x v="46"/>
    <s v="Amit C"/>
    <s v="Jitendra Talreja"/>
    <s v="Nitesh Warhade"/>
    <x v="2"/>
    <s v="East"/>
    <x v="4"/>
    <s v="West Bengal"/>
    <m/>
    <m/>
    <s v="Kolkata City Market (Mart) Humayun Place Dharmatala"/>
    <s v="Kolkata"/>
    <n v="12489"/>
    <d v="2026-04-27T00:00:00"/>
    <d v="2026-04-27T00:00:00"/>
    <m/>
    <n v="50"/>
    <d v="2026-06-16T00:00:00"/>
    <d v="2026-06-16T00:00:00"/>
    <m/>
    <x v="4"/>
    <m/>
    <s v="Full Renovation"/>
    <m/>
    <m/>
    <m/>
    <s v="FY 26-27"/>
    <m/>
    <s v="JUNE 26 PLANNED"/>
    <s v=" "/>
    <s v="JULY 25"/>
    <m/>
    <m/>
    <m/>
    <m/>
    <m/>
    <m/>
    <m/>
    <m/>
    <x v="0"/>
    <x v="0"/>
    <m/>
    <m/>
    <m/>
    <m/>
    <m/>
    <m/>
    <m/>
  </r>
  <r>
    <s v="TRTRAS16197"/>
    <n v="897"/>
    <m/>
    <s v="R217"/>
    <s v="NGA8"/>
    <s v="TRNDKNGA803"/>
    <x v="3"/>
    <x v="3"/>
    <x v="46"/>
    <s v="Amit C"/>
    <s v="Jitendra Talreja"/>
    <s v="Nitesh Warhade"/>
    <x v="2"/>
    <s v="South"/>
    <x v="5"/>
    <s v="Karnataka"/>
    <m/>
    <m/>
    <s v="Bangalore ComercilSt"/>
    <s v="Bangalore"/>
    <n v="17758"/>
    <d v="2026-06-03T00:00:00"/>
    <d v="2026-06-03T00:00:00"/>
    <m/>
    <n v="50"/>
    <d v="2026-07-23T00:00:00"/>
    <d v="2026-07-23T00:00:00"/>
    <m/>
    <x v="4"/>
    <m/>
    <s v="Full Renovation"/>
    <m/>
    <m/>
    <m/>
    <s v="FY 26-27"/>
    <m/>
    <s v="JULY 26 PLANNED"/>
    <s v=" "/>
    <s v="JULY 25"/>
    <m/>
    <m/>
    <m/>
    <m/>
    <m/>
    <m/>
    <m/>
    <m/>
    <x v="0"/>
    <x v="0"/>
    <m/>
    <m/>
    <m/>
    <m/>
    <m/>
    <m/>
    <m/>
  </r>
  <r>
    <s v="TRTRSD16198"/>
    <n v="898"/>
    <m/>
    <n v="8138"/>
    <s v="NDD4"/>
    <s v="TRNDWNDD401"/>
    <x v="3"/>
    <x v="3"/>
    <x v="46"/>
    <s v="Amit C"/>
    <s v="Jitendra Talreja"/>
    <s v="Nitesh Warhade"/>
    <x v="2"/>
    <s v="East"/>
    <x v="4"/>
    <s v="West Bengal"/>
    <m/>
    <m/>
    <s v="Kolkata IdealRegency"/>
    <s v="Kolkata"/>
    <n v="12909"/>
    <d v="2026-05-21T00:00:00"/>
    <d v="2026-05-21T00:00:00"/>
    <m/>
    <n v="50"/>
    <d v="2026-07-10T00:00:00"/>
    <d v="2026-07-10T00:00:00"/>
    <m/>
    <x v="4"/>
    <m/>
    <s v="Full Renovation"/>
    <m/>
    <m/>
    <m/>
    <s v="FY 26-27"/>
    <m/>
    <s v="JULY 26 PLANNED"/>
    <s v=" "/>
    <s v="OCTOBER 25"/>
    <m/>
    <m/>
    <m/>
    <m/>
    <m/>
    <m/>
    <m/>
    <m/>
    <x v="0"/>
    <x v="0"/>
    <m/>
    <m/>
    <m/>
    <m/>
    <m/>
    <m/>
    <m/>
  </r>
  <r>
    <s v="TRTRSD16199"/>
    <n v="899"/>
    <m/>
    <n v="8139"/>
    <s v="NDD5"/>
    <s v="TRNDWNDD501"/>
    <x v="3"/>
    <x v="3"/>
    <x v="46"/>
    <s v="Amit C"/>
    <s v="Jitendra Talreja"/>
    <s v="Nitesh Warhade"/>
    <x v="2"/>
    <s v="East"/>
    <x v="4"/>
    <s v="West Bengal"/>
    <m/>
    <m/>
    <s v="Kolkata DCN Mall"/>
    <s v="Kolkata"/>
    <n v="16430"/>
    <m/>
    <m/>
    <m/>
    <m/>
    <m/>
    <m/>
    <m/>
    <x v="7"/>
    <m/>
    <s v="Full Renovation"/>
    <m/>
    <m/>
    <m/>
    <s v="FY 26-27"/>
    <m/>
    <s v=" "/>
    <s v=" "/>
    <s v="OCTOBER 25"/>
    <m/>
    <m/>
    <m/>
    <m/>
    <m/>
    <m/>
    <m/>
    <m/>
    <x v="0"/>
    <x v="0"/>
    <m/>
    <m/>
    <m/>
    <m/>
    <m/>
    <m/>
    <m/>
  </r>
  <r>
    <s v="TRTRSD16200"/>
    <n v="900"/>
    <m/>
    <n v="8136"/>
    <s v="NDD2"/>
    <s v="TRNDWNDD201"/>
    <x v="3"/>
    <x v="3"/>
    <x v="46"/>
    <s v="Amit C"/>
    <s v="Jitendra Talreja"/>
    <s v="Nitesh Warhade"/>
    <x v="2"/>
    <s v="East"/>
    <x v="4"/>
    <s v="West Bengal"/>
    <m/>
    <m/>
    <s v="Kolkata Axis Mall"/>
    <s v="Kolkata"/>
    <n v="15965"/>
    <d v="2026-05-03T00:00:00"/>
    <d v="2026-05-03T00:00:00"/>
    <m/>
    <n v="50"/>
    <d v="2026-06-22T00:00:00"/>
    <d v="2026-06-22T00:00:00"/>
    <m/>
    <x v="4"/>
    <m/>
    <s v="Full Renovation"/>
    <m/>
    <m/>
    <m/>
    <s v="FY 26-27"/>
    <m/>
    <s v="JUNE 26 PLANNED"/>
    <s v=" "/>
    <s v="APRIL 25"/>
    <m/>
    <m/>
    <m/>
    <m/>
    <m/>
    <m/>
    <m/>
    <m/>
    <x v="0"/>
    <x v="0"/>
    <m/>
    <m/>
    <m/>
    <m/>
    <m/>
    <m/>
    <m/>
  </r>
  <r>
    <s v="TRTRSD16201"/>
    <n v="901"/>
    <m/>
    <n v="8137"/>
    <s v="NDD3"/>
    <s v="TRNDWNDD303"/>
    <x v="3"/>
    <x v="3"/>
    <x v="46"/>
    <s v="Amit C"/>
    <s v="Jitendra Talreja"/>
    <s v="Nitesh Warhade"/>
    <x v="2"/>
    <s v="East"/>
    <x v="4"/>
    <s v="West Bengal"/>
    <m/>
    <m/>
    <s v="Kolkata Avani"/>
    <s v="Kolkata"/>
    <n v="28469"/>
    <d v="2026-05-03T00:00:00"/>
    <d v="2026-05-03T00:00:00"/>
    <m/>
    <n v="50"/>
    <d v="2026-06-22T00:00:00"/>
    <d v="2026-06-22T00:00:00"/>
    <m/>
    <x v="4"/>
    <m/>
    <s v="Full Renovation"/>
    <m/>
    <m/>
    <m/>
    <s v="FY 26-27"/>
    <m/>
    <s v="JUNE 26 PLANNED"/>
    <s v=" "/>
    <s v="APRIL 25"/>
    <m/>
    <m/>
    <m/>
    <m/>
    <m/>
    <m/>
    <m/>
    <m/>
    <x v="0"/>
    <x v="0"/>
    <m/>
    <m/>
    <m/>
    <m/>
    <m/>
    <m/>
    <m/>
  </r>
  <r>
    <s v="TRTRSD16202"/>
    <n v="902"/>
    <m/>
    <n v="8306"/>
    <s v="NDP6"/>
    <s v="TRNDBNDP602"/>
    <x v="3"/>
    <x v="3"/>
    <x v="46"/>
    <s v="Amit C"/>
    <s v="Jitendra Talreja"/>
    <s v="Nitesh Warhade"/>
    <x v="2"/>
    <s v="East"/>
    <x v="4"/>
    <s v="Bihar"/>
    <m/>
    <m/>
    <s v="Patna Ambition Saphr"/>
    <s v="Patna"/>
    <n v="14222"/>
    <d v="2026-05-20T00:00:00"/>
    <d v="2026-05-20T00:00:00"/>
    <m/>
    <n v="50"/>
    <d v="2026-07-09T00:00:00"/>
    <d v="2026-07-09T00:00:00"/>
    <m/>
    <x v="4"/>
    <m/>
    <s v="Full Renovation"/>
    <m/>
    <m/>
    <m/>
    <s v="FY 26-27"/>
    <m/>
    <s v="JULY 26 PLANNED"/>
    <s v=" "/>
    <s v="OCTOBER 25"/>
    <m/>
    <m/>
    <m/>
    <m/>
    <m/>
    <m/>
    <m/>
    <m/>
    <x v="0"/>
    <x v="0"/>
    <m/>
    <m/>
    <m/>
    <m/>
    <m/>
    <m/>
    <m/>
  </r>
  <r>
    <s v="TRTRSD16203"/>
    <n v="903"/>
    <m/>
    <n v="8133"/>
    <s v="NDC8"/>
    <s v="TRNDWNDC800"/>
    <x v="3"/>
    <x v="3"/>
    <x v="46"/>
    <s v="Amit C"/>
    <s v="Jitendra Talreja"/>
    <s v="Nitesh Warhade"/>
    <x v="2"/>
    <s v="East"/>
    <x v="4"/>
    <s v="West Bengal"/>
    <m/>
    <m/>
    <s v="Burdwan Curzon Gate"/>
    <s v="Burdwan"/>
    <n v="9334"/>
    <d v="2026-05-02T00:00:00"/>
    <d v="2026-05-02T00:00:00"/>
    <m/>
    <n v="50"/>
    <d v="2026-06-21T00:00:00"/>
    <d v="2026-06-21T00:00:00"/>
    <m/>
    <x v="4"/>
    <m/>
    <s v="Full Renovation"/>
    <m/>
    <m/>
    <m/>
    <s v="FY 26-27"/>
    <m/>
    <s v="JUNE 26 PLANNED"/>
    <s v=" "/>
    <s v="APRIL 25"/>
    <m/>
    <m/>
    <m/>
    <m/>
    <m/>
    <m/>
    <m/>
    <m/>
    <x v="0"/>
    <x v="0"/>
    <m/>
    <m/>
    <m/>
    <m/>
    <m/>
    <m/>
    <m/>
  </r>
  <r>
    <s v="TRTRSD16204"/>
    <n v="904"/>
    <m/>
    <n v="8141"/>
    <s v="NDD7"/>
    <s v="TRNDWNDD702"/>
    <x v="3"/>
    <x v="3"/>
    <x v="46"/>
    <s v="Amit C"/>
    <s v="Jitendra Talreja"/>
    <s v="Nitesh Warhade"/>
    <x v="2"/>
    <s v="East"/>
    <x v="4"/>
    <s v="West Bengal"/>
    <m/>
    <m/>
    <s v="Siliguri City Center"/>
    <s v="Siliguri"/>
    <n v="14262"/>
    <d v="2026-05-15T00:00:00"/>
    <d v="2026-05-15T00:00:00"/>
    <m/>
    <n v="50"/>
    <d v="2026-07-04T00:00:00"/>
    <d v="2026-07-04T00:00:00"/>
    <m/>
    <x v="4"/>
    <m/>
    <s v="Full Renovation"/>
    <m/>
    <m/>
    <m/>
    <s v="FY 26-27"/>
    <m/>
    <s v="JULY 26 PLANNED"/>
    <s v=" "/>
    <s v="APRIL 25"/>
    <m/>
    <m/>
    <m/>
    <m/>
    <m/>
    <m/>
    <m/>
    <m/>
    <x v="0"/>
    <x v="0"/>
    <m/>
    <m/>
    <m/>
    <m/>
    <m/>
    <m/>
    <m/>
  </r>
  <r>
    <s v="TRTRSD16205"/>
    <n v="905"/>
    <m/>
    <n v="8307"/>
    <s v="NDP7"/>
    <s v="TRNDONDP702"/>
    <x v="3"/>
    <x v="3"/>
    <x v="46"/>
    <s v="Amit C"/>
    <s v="Jitendra Talreja"/>
    <s v="Nitesh Warhade"/>
    <x v="2"/>
    <s v="East"/>
    <x v="4"/>
    <s v="Orissa"/>
    <m/>
    <m/>
    <s v="Bhubneswr Z Tower"/>
    <s v="Bhubaneshwar"/>
    <n v="14599"/>
    <d v="2026-05-08T00:00:00"/>
    <d v="2026-05-08T00:00:00"/>
    <m/>
    <n v="50"/>
    <d v="2026-06-27T00:00:00"/>
    <d v="2026-06-27T00:00:00"/>
    <m/>
    <x v="4"/>
    <m/>
    <s v="Full Renovation"/>
    <m/>
    <m/>
    <m/>
    <s v="FY 26-27"/>
    <m/>
    <s v="JUNE 26 PLANNED"/>
    <s v=" "/>
    <s v="MAY 25"/>
    <m/>
    <m/>
    <m/>
    <m/>
    <m/>
    <m/>
    <m/>
    <m/>
    <x v="0"/>
    <x v="0"/>
    <m/>
    <m/>
    <m/>
    <m/>
    <m/>
    <m/>
    <m/>
  </r>
  <r>
    <s v="TRTRSD16206"/>
    <n v="906"/>
    <m/>
    <n v="8039"/>
    <s v="NCT9"/>
    <s v="TRNDQNCT901"/>
    <x v="3"/>
    <x v="3"/>
    <x v="46"/>
    <s v="Amit C"/>
    <s v="Jitendra Talreja"/>
    <s v="Nitesh Warhade"/>
    <x v="2"/>
    <s v="East"/>
    <x v="4"/>
    <s v="Jharkhand"/>
    <m/>
    <m/>
    <s v="Bokaro Bokaro Mall"/>
    <s v="Bokaro"/>
    <n v="9962"/>
    <d v="2026-05-11T00:00:00"/>
    <d v="2026-05-11T00:00:00"/>
    <m/>
    <n v="50"/>
    <d v="2026-06-30T00:00:00"/>
    <d v="2026-06-30T00:00:00"/>
    <m/>
    <x v="4"/>
    <m/>
    <s v="Full Renovation"/>
    <m/>
    <m/>
    <m/>
    <s v="FY 26-27"/>
    <m/>
    <s v="JUNE 26 PLANNED"/>
    <s v=" "/>
    <s v="MAY 25"/>
    <m/>
    <m/>
    <m/>
    <m/>
    <m/>
    <m/>
    <m/>
    <m/>
    <x v="0"/>
    <x v="0"/>
    <m/>
    <m/>
    <m/>
    <m/>
    <m/>
    <m/>
    <m/>
  </r>
  <r>
    <s v="TRTRSD16207"/>
    <n v="907"/>
    <m/>
    <s v="T596"/>
    <s v="NGF5"/>
    <s v="TRNDBNGF500"/>
    <x v="3"/>
    <x v="3"/>
    <x v="46"/>
    <s v="Amit C"/>
    <s v="Jitendra Talreja"/>
    <s v="Nitesh Warhade"/>
    <x v="2"/>
    <s v="East"/>
    <x v="4"/>
    <s v="Bihar"/>
    <m/>
    <m/>
    <s v="Patna Kankarbagh"/>
    <s v="Patna"/>
    <n v="10557"/>
    <m/>
    <m/>
    <m/>
    <m/>
    <m/>
    <m/>
    <m/>
    <x v="7"/>
    <m/>
    <s v="Full Renovation"/>
    <m/>
    <m/>
    <m/>
    <s v="FY 26-27"/>
    <m/>
    <s v=" "/>
    <s v=" "/>
    <s v="JULY 25"/>
    <m/>
    <m/>
    <m/>
    <m/>
    <m/>
    <m/>
    <m/>
    <m/>
    <x v="0"/>
    <x v="0"/>
    <m/>
    <m/>
    <m/>
    <m/>
    <m/>
    <m/>
    <m/>
  </r>
  <r>
    <s v="TRTRSD16208"/>
    <n v="908"/>
    <m/>
    <n v="8000"/>
    <s v="NCP8"/>
    <s v="TRNDANCP802"/>
    <x v="3"/>
    <x v="3"/>
    <x v="5"/>
    <s v="Amit C"/>
    <s v="Jitendra Talreja"/>
    <s v="Nitesh Warhade"/>
    <x v="2"/>
    <s v="East"/>
    <x v="4"/>
    <s v="Andhra Pradesh"/>
    <m/>
    <m/>
    <s v="Bhimavrm City Cntr"/>
    <s v="Bhimavaram"/>
    <n v="8180"/>
    <d v="2026-03-24T00:00:00"/>
    <d v="2026-03-24T00:00:00"/>
    <m/>
    <n v="15"/>
    <d v="2026-04-08T00:00:00"/>
    <d v="2026-05-31T00:00:00"/>
    <d v="2026-05-27T00:00:00"/>
    <x v="0"/>
    <n v="1"/>
    <s v="Cycle-4 EPC"/>
    <d v="2026-05-27T00:00:00"/>
    <m/>
    <s v="YTL"/>
    <s v="FY 26-27"/>
    <m/>
    <s v="APRIL 26 PLANNED"/>
    <s v="MAY 26"/>
    <s v="AUGUST 25"/>
    <m/>
    <m/>
    <m/>
    <m/>
    <m/>
    <m/>
    <m/>
    <m/>
    <x v="0"/>
    <x v="0"/>
    <m/>
    <m/>
    <m/>
    <m/>
    <m/>
    <m/>
    <m/>
  </r>
  <r>
    <s v="TRTRAK16209"/>
    <n v="909"/>
    <m/>
    <s v="TOB2"/>
    <s v="Q21W"/>
    <s v="TFITTQ21W01"/>
    <x v="3"/>
    <x v="3"/>
    <x v="5"/>
    <s v="Amit C"/>
    <s v="Jitendra Talreja"/>
    <s v="Nitesh Warhade"/>
    <x v="2"/>
    <s v="South"/>
    <x v="1"/>
    <s v="Tamil Nadu"/>
    <m/>
    <m/>
    <s v="Coimbatore Kuniymtur"/>
    <s v="Coimbatore"/>
    <n v="16646"/>
    <d v="2026-03-20T00:00:00"/>
    <d v="2026-03-20T00:00:00"/>
    <m/>
    <n v="15"/>
    <d v="2026-04-04T00:00:00"/>
    <d v="2026-05-31T00:00:00"/>
    <d v="2026-05-25T00:00:00"/>
    <x v="0"/>
    <n v="1"/>
    <s v="Cycle-2 EPC"/>
    <d v="2026-05-24T00:00:00"/>
    <m/>
    <s v="YTL"/>
    <s v="FY 26-27"/>
    <m/>
    <s v="APRIL 26 PLANNED"/>
    <s v="MAY 26"/>
    <s v=" "/>
    <m/>
    <m/>
    <m/>
    <m/>
    <m/>
    <m/>
    <m/>
    <m/>
    <x v="0"/>
    <x v="0"/>
    <m/>
    <m/>
    <m/>
    <m/>
    <m/>
    <m/>
    <m/>
  </r>
  <r>
    <s v="TRTRAS16210"/>
    <n v="910"/>
    <m/>
    <n v="1930"/>
    <s v="NF73"/>
    <s v="TRNDTNF7301"/>
    <x v="3"/>
    <x v="3"/>
    <x v="5"/>
    <s v="Amit C"/>
    <s v="Jitendra Talreja"/>
    <s v="Nitesh Warhade"/>
    <x v="2"/>
    <s v="South"/>
    <x v="5"/>
    <s v="Tamil Nadu"/>
    <m/>
    <m/>
    <s v="Tirunlvli RILPalymkt"/>
    <s v="Tirunelveli"/>
    <n v="10005"/>
    <d v="2026-03-23T00:00:00"/>
    <d v="2026-03-23T00:00:00"/>
    <m/>
    <n v="15"/>
    <d v="2026-04-07T00:00:00"/>
    <d v="2026-05-31T00:00:00"/>
    <m/>
    <x v="4"/>
    <m/>
    <s v="Cycle-3 EPC"/>
    <m/>
    <m/>
    <m/>
    <s v="FY 26-27"/>
    <m/>
    <s v="APRIL 26 PLANNED"/>
    <s v=" "/>
    <s v=" "/>
    <m/>
    <m/>
    <m/>
    <m/>
    <m/>
    <m/>
    <m/>
    <m/>
    <x v="0"/>
    <x v="0"/>
    <m/>
    <m/>
    <m/>
    <m/>
    <m/>
    <m/>
    <m/>
  </r>
  <r>
    <s v="TRTRAS16211"/>
    <n v="911"/>
    <m/>
    <n v="9555"/>
    <s v="NFR2"/>
    <s v="TRNDVNFR201"/>
    <x v="3"/>
    <x v="3"/>
    <x v="5"/>
    <s v="Amit C"/>
    <s v="Jitendra Talreja"/>
    <s v="Nitesh Warhade"/>
    <x v="2"/>
    <s v="South"/>
    <x v="5"/>
    <s v="Kerala"/>
    <m/>
    <m/>
    <s v="Kodngalur MalabarTWR"/>
    <s v="Kodungallur"/>
    <n v="13293"/>
    <d v="2026-03-24T00:00:00"/>
    <d v="2026-03-24T00:00:00"/>
    <m/>
    <n v="15"/>
    <d v="2026-04-08T00:00:00"/>
    <d v="2026-05-10T00:00:00"/>
    <d v="2026-05-15T00:00:00"/>
    <x v="0"/>
    <n v="1"/>
    <s v="Cycle-2 EPC"/>
    <d v="2026-05-25T00:00:00"/>
    <d v="2026-05-25T00:00:00"/>
    <s v="Launched"/>
    <s v="FY 26-27"/>
    <m/>
    <s v="APRIL 26 PLANNED"/>
    <s v="MAY 26"/>
    <s v=" "/>
    <m/>
    <m/>
    <m/>
    <m/>
    <m/>
    <m/>
    <m/>
    <m/>
    <x v="0"/>
    <x v="0"/>
    <m/>
    <m/>
    <m/>
    <m/>
    <m/>
    <m/>
    <m/>
  </r>
  <r>
    <s v="TRTRAK16212"/>
    <n v="912"/>
    <m/>
    <s v="TX42"/>
    <s v="NXH7"/>
    <s v="TRNDTNXH703"/>
    <x v="3"/>
    <x v="3"/>
    <x v="5"/>
    <s v="Amit C"/>
    <s v="Jitendra Talreja"/>
    <s v="Nitesh Warhade"/>
    <x v="2"/>
    <s v="South"/>
    <x v="1"/>
    <s v="Tamil Nadu"/>
    <m/>
    <m/>
    <s v="Coimbatore Vadavalli"/>
    <s v="Coimbatore"/>
    <n v="12700"/>
    <d v="2026-03-21T00:00:00"/>
    <d v="2026-03-21T00:00:00"/>
    <m/>
    <n v="15"/>
    <d v="2026-04-05T00:00:00"/>
    <d v="2026-05-31T00:00:00"/>
    <m/>
    <x v="4"/>
    <m/>
    <s v="Cycle-2 EPC"/>
    <m/>
    <m/>
    <m/>
    <s v="FY 26-27"/>
    <m/>
    <s v="APRIL 26 PLANNED"/>
    <s v=" "/>
    <s v="AUGUST 25"/>
    <m/>
    <m/>
    <m/>
    <m/>
    <m/>
    <m/>
    <m/>
    <m/>
    <x v="0"/>
    <x v="0"/>
    <m/>
    <m/>
    <m/>
    <m/>
    <m/>
    <m/>
    <m/>
  </r>
  <r>
    <s v="TRTRSD16213"/>
    <n v="913"/>
    <m/>
    <s v="TQE6"/>
    <s v="Q0XM"/>
    <s v="TFITNQ0XM03"/>
    <x v="3"/>
    <x v="3"/>
    <x v="5"/>
    <s v="Amit C"/>
    <s v="Jitendra Talreja"/>
    <s v="Nitesh Warhade"/>
    <x v="2"/>
    <s v="East"/>
    <x v="4"/>
    <s v="Telangana"/>
    <m/>
    <m/>
    <s v="Jagityal Krishna Property"/>
    <s v="Jagityal"/>
    <n v="13949"/>
    <d v="2026-03-24T00:00:00"/>
    <d v="2026-03-24T00:00:00"/>
    <m/>
    <n v="15"/>
    <d v="2026-04-08T00:00:00"/>
    <d v="2026-05-31T00:00:00"/>
    <m/>
    <x v="4"/>
    <m/>
    <s v="Cycle-2 EPC"/>
    <m/>
    <m/>
    <m/>
    <s v="FY 26-27"/>
    <m/>
    <s v="APRIL 26 PLANNED"/>
    <s v=" "/>
    <s v="JUNE 25"/>
    <m/>
    <m/>
    <m/>
    <m/>
    <m/>
    <m/>
    <m/>
    <m/>
    <x v="0"/>
    <x v="0"/>
    <m/>
    <m/>
    <m/>
    <m/>
    <m/>
    <m/>
    <m/>
  </r>
  <r>
    <s v="TRTRAS16214"/>
    <n v="914"/>
    <m/>
    <s v="TA1M"/>
    <s v="QGUD"/>
    <s v="TRNDTQGUD01"/>
    <x v="3"/>
    <x v="3"/>
    <x v="5"/>
    <s v="Amit C"/>
    <s v="Jitendra Talreja"/>
    <s v="Nitesh Warhade"/>
    <x v="2"/>
    <s v="South"/>
    <x v="5"/>
    <s v="Tamil Nadu"/>
    <m/>
    <m/>
    <s v="Mayiladuthurai Pattamangalam street"/>
    <s v="Mayiladuthurai"/>
    <n v="10548"/>
    <d v="2026-03-21T00:00:00"/>
    <d v="2026-03-21T00:00:00"/>
    <m/>
    <n v="15"/>
    <d v="2026-04-05T00:00:00"/>
    <d v="2026-05-31T00:00:00"/>
    <m/>
    <x v="4"/>
    <m/>
    <s v="Cycle-3 EPC"/>
    <m/>
    <m/>
    <m/>
    <s v="FY 26-27"/>
    <m/>
    <s v="APRIL 26 PLANNED"/>
    <s v=" "/>
    <s v=" "/>
    <m/>
    <m/>
    <m/>
    <m/>
    <m/>
    <m/>
    <m/>
    <m/>
    <x v="0"/>
    <x v="0"/>
    <m/>
    <m/>
    <m/>
    <m/>
    <m/>
    <m/>
    <m/>
  </r>
  <r>
    <s v="TRTRSD16215"/>
    <n v="915"/>
    <m/>
    <s v="TH51"/>
    <s v="NHE7"/>
    <s v="TRNDANHE701"/>
    <x v="3"/>
    <x v="3"/>
    <x v="5"/>
    <s v="Amit C"/>
    <s v="Jitendra Talreja"/>
    <s v="Nitesh Warhade"/>
    <x v="2"/>
    <s v="East"/>
    <x v="4"/>
    <s v="Andhra Pradesh"/>
    <m/>
    <m/>
    <s v="Madnpale Ring Road"/>
    <s v="Madanapalle"/>
    <n v="7908"/>
    <d v="2026-03-22T00:00:00"/>
    <d v="2026-03-22T00:00:00"/>
    <m/>
    <n v="15"/>
    <d v="2026-04-06T00:00:00"/>
    <d v="2026-05-31T00:00:00"/>
    <m/>
    <x v="4"/>
    <m/>
    <s v="Cycle-2 EPC"/>
    <m/>
    <m/>
    <m/>
    <s v="FY 26-27"/>
    <m/>
    <s v="APRIL 26 PLANNED"/>
    <s v=" "/>
    <s v="MAY 25"/>
    <m/>
    <m/>
    <m/>
    <m/>
    <m/>
    <m/>
    <m/>
    <m/>
    <x v="0"/>
    <x v="0"/>
    <m/>
    <m/>
    <m/>
    <m/>
    <m/>
    <m/>
    <m/>
  </r>
  <r>
    <s v="TRTRAS16216"/>
    <n v="916"/>
    <m/>
    <s v="T509"/>
    <s v="NGB9"/>
    <s v="TRNDVNGB902"/>
    <x v="3"/>
    <x v="3"/>
    <x v="5"/>
    <s v="Amit C"/>
    <s v="Jitendra Talreja"/>
    <s v="Nitesh Warhade"/>
    <x v="2"/>
    <s v="South"/>
    <x v="5"/>
    <s v="Kerala"/>
    <m/>
    <m/>
    <s v="Thrissur Akkara"/>
    <s v="Irininjalakuda"/>
    <n v="10085"/>
    <d v="2026-03-25T00:00:00"/>
    <d v="2026-03-25T00:00:00"/>
    <m/>
    <n v="15"/>
    <d v="2026-04-09T00:00:00"/>
    <d v="2026-05-31T00:00:00"/>
    <d v="2026-05-25T00:00:00"/>
    <x v="0"/>
    <n v="1"/>
    <s v="Cycle-3 EPC"/>
    <s v="PENDING"/>
    <m/>
    <s v="YTL"/>
    <s v="FY 26-27"/>
    <m/>
    <s v="APRIL 26 PLANNED"/>
    <s v="MAY 26"/>
    <s v="MAY 25"/>
    <m/>
    <m/>
    <m/>
    <m/>
    <m/>
    <m/>
    <m/>
    <m/>
    <x v="0"/>
    <x v="0"/>
    <m/>
    <m/>
    <m/>
    <m/>
    <m/>
    <m/>
    <m/>
  </r>
  <r>
    <s v="TRTRAS16217"/>
    <n v="917"/>
    <m/>
    <s v="T76N"/>
    <s v="QKCK"/>
    <s v="TEXPVQKCK01"/>
    <x v="3"/>
    <x v="3"/>
    <x v="5"/>
    <s v="Amit C"/>
    <s v="Jitendra Talreja"/>
    <s v="Nitesh Warhade"/>
    <x v="2"/>
    <s v="South"/>
    <x v="5"/>
    <s v="Kerala"/>
    <m/>
    <m/>
    <s v="Poojappura TST Commercial Complex"/>
    <s v="Poojappura"/>
    <n v="10600"/>
    <d v="2026-03-24T00:00:00"/>
    <d v="2026-03-24T00:00:00"/>
    <m/>
    <n v="15"/>
    <d v="2026-04-08T00:00:00"/>
    <d v="2026-04-10T00:00:00"/>
    <d v="2026-04-09T00:00:00"/>
    <x v="0"/>
    <n v="1"/>
    <s v="Cycle-3 EPC"/>
    <d v="2026-04-11T00:00:00"/>
    <d v="2026-04-11T00:00:00"/>
    <s v="Launched"/>
    <s v="FY 26-27"/>
    <m/>
    <s v="APRIL 26 PLANNED"/>
    <s v="APRIL 26"/>
    <s v=" "/>
    <m/>
    <m/>
    <m/>
    <m/>
    <m/>
    <m/>
    <m/>
    <m/>
    <x v="0"/>
    <x v="0"/>
    <m/>
    <m/>
    <m/>
    <m/>
    <m/>
    <m/>
    <m/>
  </r>
  <r>
    <s v="TRTRSD16218"/>
    <n v="918"/>
    <m/>
    <s v="TPM9"/>
    <s v="Q0NR"/>
    <s v="TFITAQ0NR04"/>
    <x v="3"/>
    <x v="3"/>
    <x v="5"/>
    <s v="Amit C"/>
    <s v="Jitendra Talreja"/>
    <s v="Nitesh Warhade"/>
    <x v="2"/>
    <s v="East"/>
    <x v="4"/>
    <s v="Andhra Pradesh"/>
    <m/>
    <m/>
    <s v="Chittoor KR Palli"/>
    <s v="Chittoor"/>
    <n v="12377"/>
    <d v="2026-03-25T00:00:00"/>
    <d v="2026-03-25T00:00:00"/>
    <m/>
    <n v="15"/>
    <d v="2026-04-09T00:00:00"/>
    <d v="2026-05-10T00:00:00"/>
    <d v="2026-05-21T00:00:00"/>
    <x v="0"/>
    <n v="1"/>
    <s v="Cycle-3 EPC"/>
    <s v="PENDING"/>
    <m/>
    <s v="YTL"/>
    <s v="FY 26-27"/>
    <m/>
    <s v="APRIL 26 PLANNED"/>
    <s v="MAY 26"/>
    <s v="MAY 25"/>
    <m/>
    <m/>
    <m/>
    <m/>
    <m/>
    <m/>
    <m/>
    <m/>
    <x v="0"/>
    <x v="0"/>
    <m/>
    <m/>
    <m/>
    <m/>
    <m/>
    <m/>
    <m/>
  </r>
  <r>
    <s v="TRTRSD16219"/>
    <n v="919"/>
    <m/>
    <s v="TGC7"/>
    <s v="QYI2"/>
    <s v="TFITAQYI202"/>
    <x v="3"/>
    <x v="3"/>
    <x v="5"/>
    <s v="Amit C"/>
    <s v="Jitendra Talreja"/>
    <s v="Nitesh Warhade"/>
    <x v="2"/>
    <s v="East"/>
    <x v="4"/>
    <s v="Andhra Pradesh"/>
    <m/>
    <m/>
    <s v="Amalapuram High School Rd"/>
    <s v="Amalapuram"/>
    <n v="11445"/>
    <d v="2026-03-21T00:00:00"/>
    <d v="2026-03-21T00:00:00"/>
    <m/>
    <n v="15"/>
    <d v="2026-04-05T00:00:00"/>
    <d v="2026-05-10T00:00:00"/>
    <d v="2026-05-15T00:00:00"/>
    <x v="0"/>
    <n v="1"/>
    <s v="Cycle-3 EPC"/>
    <d v="2026-05-17T00:00:00"/>
    <d v="2026-05-17T00:00:00"/>
    <s v="Launched"/>
    <s v="FY 26-27"/>
    <m/>
    <s v="APRIL 26 PLANNED"/>
    <s v="MAY 26"/>
    <s v="MAY 25"/>
    <m/>
    <m/>
    <m/>
    <m/>
    <m/>
    <m/>
    <m/>
    <m/>
    <x v="0"/>
    <x v="0"/>
    <m/>
    <m/>
    <m/>
    <m/>
    <m/>
    <m/>
    <m/>
  </r>
  <r>
    <s v="TRTRSD16220"/>
    <n v="920"/>
    <m/>
    <s v="TSO9"/>
    <s v="Q2PE"/>
    <s v="TFITBQ2PE02"/>
    <x v="3"/>
    <x v="3"/>
    <x v="5"/>
    <s v="Amit C"/>
    <s v="Jitendra Talreja"/>
    <s v="Nitesh Warhade"/>
    <x v="2"/>
    <s v="East"/>
    <x v="4"/>
    <s v="Bihar"/>
    <m/>
    <m/>
    <s v="Sasaram Near Madhya Gramin Bank"/>
    <s v="Sasaram"/>
    <n v="12218"/>
    <d v="2026-03-20T00:00:00"/>
    <d v="2026-03-20T00:00:00"/>
    <m/>
    <n v="15"/>
    <d v="2026-04-04T00:00:00"/>
    <d v="2026-04-18T00:00:00"/>
    <d v="2026-04-18T00:00:00"/>
    <x v="0"/>
    <n v="1"/>
    <s v="Cycle-3 EPC"/>
    <d v="2026-04-19T00:00:00"/>
    <d v="2026-04-19T00:00:00"/>
    <s v="Launched"/>
    <s v="FY 26-27"/>
    <m/>
    <s v="APRIL 26 PLANNED"/>
    <s v="APRIL 26"/>
    <s v="MAY 25"/>
    <m/>
    <m/>
    <m/>
    <m/>
    <m/>
    <m/>
    <m/>
    <m/>
    <x v="0"/>
    <x v="0"/>
    <m/>
    <m/>
    <m/>
    <m/>
    <m/>
    <m/>
    <m/>
  </r>
  <r>
    <s v="TRTRAS16221"/>
    <n v="921"/>
    <m/>
    <s v="TAPQ"/>
    <s v="QF5W"/>
    <s v="TFITKQF5W02"/>
    <x v="3"/>
    <x v="3"/>
    <x v="5"/>
    <s v="Amit C"/>
    <s v="Jitendra Talreja"/>
    <s v="Nitesh Warhade"/>
    <x v="2"/>
    <s v="South"/>
    <x v="5"/>
    <s v="Karnataka"/>
    <m/>
    <m/>
    <s v="Shimoga Shivamurthy Circle Savalanga Road"/>
    <s v="Shimoga"/>
    <n v="14090"/>
    <d v="2026-03-26T00:00:00"/>
    <d v="2026-03-26T00:00:00"/>
    <m/>
    <n v="15"/>
    <d v="2026-04-10T00:00:00"/>
    <d v="2026-05-31T00:00:00"/>
    <m/>
    <x v="4"/>
    <m/>
    <s v="Cycle-3 EPC"/>
    <m/>
    <m/>
    <m/>
    <s v="FY 26-27"/>
    <m/>
    <s v="APRIL 26 PLANNED"/>
    <s v=" "/>
    <s v="JUNE 25"/>
    <m/>
    <m/>
    <m/>
    <m/>
    <m/>
    <m/>
    <m/>
    <m/>
    <x v="0"/>
    <x v="0"/>
    <m/>
    <m/>
    <m/>
    <m/>
    <m/>
    <m/>
    <m/>
  </r>
  <r>
    <s v="TRTRAK16222"/>
    <n v="922"/>
    <m/>
    <s v="T41X"/>
    <s v="QIQQ"/>
    <s v="TFITTQIQQ01"/>
    <x v="3"/>
    <x v="3"/>
    <x v="5"/>
    <s v="Amit C"/>
    <s v="Jitendra Talreja"/>
    <s v="Nitesh Warhade"/>
    <x v="2"/>
    <s v="South"/>
    <x v="1"/>
    <s v="Tamil Nadu"/>
    <m/>
    <m/>
    <s v="Salem Bharathi Complex"/>
    <s v="Salem"/>
    <n v="11774"/>
    <d v="2026-03-26T00:00:00"/>
    <d v="2026-03-26T00:00:00"/>
    <m/>
    <n v="15"/>
    <d v="2026-04-10T00:00:00"/>
    <d v="2026-05-31T00:00:00"/>
    <m/>
    <x v="4"/>
    <m/>
    <s v="Cycle-3 EPC"/>
    <m/>
    <m/>
    <m/>
    <s v="FY 26-27"/>
    <m/>
    <s v="APRIL 26 PLANNED"/>
    <s v=" "/>
    <s v="JUNE 25"/>
    <m/>
    <m/>
    <m/>
    <m/>
    <m/>
    <m/>
    <m/>
    <m/>
    <x v="0"/>
    <x v="0"/>
    <m/>
    <m/>
    <m/>
    <m/>
    <m/>
    <m/>
    <m/>
  </r>
  <r>
    <s v="TRTRAS16223"/>
    <n v="923"/>
    <m/>
    <s v="TC83"/>
    <s v="NGY4"/>
    <s v="TRNDTNGY402"/>
    <x v="3"/>
    <x v="3"/>
    <x v="5"/>
    <s v="Amit C"/>
    <s v="Jitendra Talreja"/>
    <s v="Nitesh Warhade"/>
    <x v="2"/>
    <s v="South"/>
    <x v="5"/>
    <s v="Tamil Nadu"/>
    <m/>
    <m/>
    <s v="Gumidpndi GNT Road"/>
    <s v="Gummidipoondi"/>
    <n v="7470"/>
    <d v="2026-03-25T00:00:00"/>
    <d v="2026-03-25T00:00:00"/>
    <m/>
    <n v="15"/>
    <d v="2026-04-09T00:00:00"/>
    <d v="2026-04-09T00:00:00"/>
    <m/>
    <x v="7"/>
    <m/>
    <s v="Cycle-3 EPC"/>
    <m/>
    <m/>
    <m/>
    <s v="FY 26-27"/>
    <m/>
    <s v=" "/>
    <s v=" "/>
    <s v="JULY 25"/>
    <m/>
    <m/>
    <m/>
    <m/>
    <m/>
    <m/>
    <m/>
    <m/>
    <x v="0"/>
    <x v="0"/>
    <m/>
    <m/>
    <m/>
    <m/>
    <m/>
    <m/>
    <m/>
  </r>
  <r>
    <s v="TRTRSD16224"/>
    <n v="924"/>
    <m/>
    <s v="T9GK"/>
    <s v="QVAW"/>
    <s v="TFITOQVAW01"/>
    <x v="3"/>
    <x v="3"/>
    <x v="5"/>
    <s v="Amit C"/>
    <s v="Jitendra Talreja"/>
    <s v="Nitesh Warhade"/>
    <x v="2"/>
    <s v="East"/>
    <x v="4"/>
    <s v="Orissa"/>
    <m/>
    <m/>
    <s v="Rourkela F2 Arcade"/>
    <s v="Rourkela"/>
    <n v="11275"/>
    <d v="2026-03-26T00:00:00"/>
    <d v="2026-03-26T00:00:00"/>
    <m/>
    <n v="15"/>
    <d v="2026-04-10T00:00:00"/>
    <d v="2026-05-10T00:00:00"/>
    <d v="2026-05-21T00:00:00"/>
    <x v="0"/>
    <n v="1"/>
    <s v="Cycle-4 EPC"/>
    <d v="2026-05-21T00:00:00"/>
    <d v="2026-05-21T00:00:00"/>
    <s v="Launched"/>
    <s v="FY 26-27"/>
    <m/>
    <s v="APRIL 26 PLANNED"/>
    <s v="MAY 26"/>
    <s v="JUNE 25"/>
    <m/>
    <m/>
    <m/>
    <m/>
    <m/>
    <m/>
    <m/>
    <m/>
    <x v="0"/>
    <x v="0"/>
    <m/>
    <m/>
    <m/>
    <m/>
    <m/>
    <m/>
    <m/>
  </r>
  <r>
    <s v="TRTRAS16225"/>
    <n v="925"/>
    <m/>
    <s v="TY30"/>
    <s v="NA94"/>
    <s v="TRNDTNA9403"/>
    <x v="3"/>
    <x v="3"/>
    <x v="5"/>
    <s v="Amit C"/>
    <s v="Jitendra Talreja"/>
    <s v="Nitesh Warhade"/>
    <x v="2"/>
    <s v="South"/>
    <x v="5"/>
    <s v="Tamil Nadu"/>
    <m/>
    <m/>
    <s v="Dharmapuri Salem Rd"/>
    <s v="Dharmapuri"/>
    <n v="7713"/>
    <d v="2026-03-23T00:00:00"/>
    <d v="2026-03-23T00:00:00"/>
    <m/>
    <n v="15"/>
    <d v="2026-04-07T00:00:00"/>
    <d v="2026-05-31T00:00:00"/>
    <m/>
    <x v="4"/>
    <m/>
    <s v="Cycle-3 EPC"/>
    <m/>
    <m/>
    <m/>
    <s v="FY 26-27"/>
    <m/>
    <s v="APRIL 26 PLANNED"/>
    <s v=" "/>
    <s v="MAY 25"/>
    <m/>
    <m/>
    <m/>
    <m/>
    <m/>
    <m/>
    <m/>
    <m/>
    <x v="0"/>
    <x v="0"/>
    <m/>
    <m/>
    <m/>
    <m/>
    <m/>
    <m/>
    <m/>
  </r>
  <r>
    <s v="TRTRAK16226"/>
    <n v="926"/>
    <m/>
    <s v="TPU3"/>
    <s v="Q0RC"/>
    <s v="TFITTQ0RC02"/>
    <x v="3"/>
    <x v="3"/>
    <x v="5"/>
    <s v="Amit C"/>
    <s v="Jitendra Talreja"/>
    <s v="Nitesh Warhade"/>
    <x v="2"/>
    <s v="South"/>
    <x v="1"/>
    <s v="Tamil Nadu"/>
    <m/>
    <m/>
    <s v="Coimbatore App Sai Baba NSR"/>
    <s v="Coimbatore"/>
    <n v="10062"/>
    <d v="2026-03-21T00:00:00"/>
    <d v="2026-03-21T00:00:00"/>
    <m/>
    <n v="15"/>
    <d v="2026-04-05T00:00:00"/>
    <d v="2026-05-10T00:00:00"/>
    <d v="2026-05-14T00:00:00"/>
    <x v="0"/>
    <n v="1"/>
    <s v="Cycle-3 EPC"/>
    <s v="PENDING"/>
    <m/>
    <s v="YTL"/>
    <s v="FY 26-27"/>
    <m/>
    <s v="APRIL 26 PLANNED"/>
    <s v="MAY 26"/>
    <s v=" "/>
    <m/>
    <m/>
    <m/>
    <m/>
    <m/>
    <m/>
    <m/>
    <m/>
    <x v="0"/>
    <x v="0"/>
    <m/>
    <m/>
    <m/>
    <m/>
    <m/>
    <m/>
    <m/>
  </r>
  <r>
    <s v="TRTRSD16227"/>
    <n v="927"/>
    <m/>
    <n v="5819"/>
    <s v="NP46"/>
    <s v="TRNDONP4600"/>
    <x v="3"/>
    <x v="3"/>
    <x v="5"/>
    <s v="Amit C"/>
    <s v="Jitendra Talreja"/>
    <s v="Nitesh Warhade"/>
    <x v="2"/>
    <s v="East"/>
    <x v="4"/>
    <s v="Orissa"/>
    <m/>
    <m/>
    <s v="Puri Bijaya Subudhi"/>
    <s v="Puri"/>
    <n v="5000"/>
    <d v="2026-03-23T00:00:00"/>
    <d v="2026-03-23T00:00:00"/>
    <m/>
    <n v="15"/>
    <d v="2026-04-07T00:00:00"/>
    <d v="2026-04-18T00:00:00"/>
    <d v="2026-04-19T00:00:00"/>
    <x v="0"/>
    <n v="1"/>
    <s v="Cycle-3 EPC"/>
    <d v="2026-04-21T00:00:00"/>
    <d v="2026-04-21T00:00:00"/>
    <s v="Launched"/>
    <s v="FY 26-27"/>
    <m/>
    <s v="APRIL 26 PLANNED"/>
    <s v="APRIL 26"/>
    <s v="MAY 25"/>
    <m/>
    <m/>
    <m/>
    <m/>
    <m/>
    <m/>
    <m/>
    <m/>
    <x v="0"/>
    <x v="0"/>
    <m/>
    <m/>
    <m/>
    <m/>
    <m/>
    <m/>
    <m/>
  </r>
  <r>
    <s v="TRTRSD16228"/>
    <n v="928"/>
    <m/>
    <s v="T1BH"/>
    <s v="QG6F"/>
    <s v="TFITAQG6F03"/>
    <x v="3"/>
    <x v="3"/>
    <x v="5"/>
    <s v="Amit C"/>
    <s v="Jitendra Talreja"/>
    <s v="Nitesh Warhade"/>
    <x v="2"/>
    <s v="East"/>
    <x v="4"/>
    <s v="Andhra Pradesh"/>
    <m/>
    <m/>
    <s v="Tirupathi Karakambadi Road"/>
    <s v="Tirupati"/>
    <n v="14616"/>
    <d v="2026-03-25T00:00:00"/>
    <d v="2026-03-25T00:00:00"/>
    <m/>
    <n v="15"/>
    <d v="2026-04-09T00:00:00"/>
    <d v="2026-04-30T00:00:00"/>
    <d v="2026-05-05T00:00:00"/>
    <x v="0"/>
    <n v="1"/>
    <s v="Cycle-4 EPC"/>
    <d v="2026-05-05T00:00:00"/>
    <d v="2026-05-05T00:00:00"/>
    <s v="Launched"/>
    <s v="FY 26-27"/>
    <m/>
    <s v="APRIL 26 PLANNED"/>
    <s v="MAY 26"/>
    <s v="JULY 25"/>
    <m/>
    <m/>
    <m/>
    <m/>
    <m/>
    <m/>
    <m/>
    <m/>
    <x v="0"/>
    <x v="0"/>
    <m/>
    <m/>
    <m/>
    <m/>
    <m/>
    <m/>
    <m/>
  </r>
  <r>
    <s v="TRTRSD16229"/>
    <n v="929"/>
    <m/>
    <n v="9221"/>
    <s v="NFL4"/>
    <s v="TRNDANFL402"/>
    <x v="3"/>
    <x v="3"/>
    <x v="5"/>
    <s v="Amit C"/>
    <s v="Jitendra Talreja"/>
    <s v="Nitesh Warhade"/>
    <x v="2"/>
    <s v="East"/>
    <x v="4"/>
    <s v="Andhra Pradesh"/>
    <m/>
    <m/>
    <s v="Adoni NGO Colony"/>
    <s v="Adoni"/>
    <n v="9634"/>
    <d v="2026-03-25T00:00:00"/>
    <d v="2026-03-25T00:00:00"/>
    <m/>
    <n v="15"/>
    <d v="2026-04-09T00:00:00"/>
    <d v="2026-05-31T00:00:00"/>
    <d v="2026-06-02T00:00:00"/>
    <x v="0"/>
    <n v="1"/>
    <s v="Cycle-3 EPC"/>
    <s v="PENDING"/>
    <m/>
    <s v="YTL"/>
    <s v="FY 26-27"/>
    <m/>
    <s v="APRIL 26 PLANNED"/>
    <s v="JUNE 26"/>
    <s v="JUNE 25"/>
    <m/>
    <m/>
    <m/>
    <m/>
    <m/>
    <m/>
    <m/>
    <m/>
    <x v="0"/>
    <x v="0"/>
    <m/>
    <m/>
    <m/>
    <m/>
    <m/>
    <m/>
    <m/>
  </r>
  <r>
    <s v="TRTRSD16230"/>
    <n v="930"/>
    <m/>
    <s v="TV40"/>
    <s v="NMJ9"/>
    <s v="TRNDNNMJ902"/>
    <x v="3"/>
    <x v="3"/>
    <x v="5"/>
    <s v="Amit C"/>
    <s v="Jitendra Talreja"/>
    <s v="Nitesh Warhade"/>
    <x v="2"/>
    <s v="East"/>
    <x v="4"/>
    <s v="Telangana"/>
    <m/>
    <m/>
    <s v="Trends Armoor"/>
    <s v="Armoor"/>
    <n v="10800"/>
    <d v="2026-03-25T00:00:00"/>
    <d v="2026-03-25T00:00:00"/>
    <m/>
    <n v="15"/>
    <d v="2026-04-09T00:00:00"/>
    <d v="2026-05-10T00:00:00"/>
    <d v="2026-05-20T00:00:00"/>
    <x v="0"/>
    <n v="1"/>
    <s v="Cycle-3 EPC"/>
    <s v="PENDING"/>
    <m/>
    <s v="YTL"/>
    <s v="FY 26-27"/>
    <m/>
    <s v="APRIL 26 PLANNED"/>
    <s v="MAY 26"/>
    <s v="MAY 25"/>
    <m/>
    <m/>
    <m/>
    <m/>
    <m/>
    <m/>
    <m/>
    <m/>
    <x v="0"/>
    <x v="0"/>
    <m/>
    <m/>
    <m/>
    <m/>
    <m/>
    <m/>
    <m/>
  </r>
  <r>
    <s v="TRTRAS16231"/>
    <n v="931"/>
    <m/>
    <s v="T76K"/>
    <s v="QKCH"/>
    <s v="TEXPTQKCH02"/>
    <x v="3"/>
    <x v="3"/>
    <x v="5"/>
    <s v="Amit C"/>
    <s v="Jitendra Talreja"/>
    <s v="Nitesh Warhade"/>
    <x v="2"/>
    <s v="South"/>
    <x v="5"/>
    <s v="Tamil Nadu"/>
    <m/>
    <m/>
    <s v="Sulur TST Trichy Main Road"/>
    <s v="Sulur"/>
    <n v="10296"/>
    <d v="2026-03-23T00:00:00"/>
    <d v="2026-03-23T00:00:00"/>
    <m/>
    <n v="15"/>
    <d v="2026-04-07T00:00:00"/>
    <d v="2026-05-31T00:00:00"/>
    <m/>
    <x v="4"/>
    <m/>
    <s v="Cycle-3 EPC"/>
    <m/>
    <m/>
    <m/>
    <s v="FY 26-27"/>
    <m/>
    <s v="APRIL 26 PLANNED"/>
    <s v=" "/>
    <s v="JUNE 25"/>
    <m/>
    <m/>
    <m/>
    <m/>
    <m/>
    <m/>
    <m/>
    <m/>
    <x v="0"/>
    <x v="0"/>
    <m/>
    <m/>
    <m/>
    <m/>
    <m/>
    <m/>
    <m/>
  </r>
  <r>
    <s v="TRTRAK16232"/>
    <n v="932"/>
    <m/>
    <s v="T503"/>
    <s v="NGB5"/>
    <s v="TRNDTNGB501"/>
    <x v="3"/>
    <x v="3"/>
    <x v="5"/>
    <s v="Amit C"/>
    <s v="Jitendra Talreja"/>
    <s v="Nitesh Warhade"/>
    <x v="2"/>
    <s v="South"/>
    <x v="1"/>
    <s v="Tamil Nadu"/>
    <m/>
    <m/>
    <s v="Nagercoil RIL PO Rd"/>
    <s v="Nagercoil"/>
    <n v="6265"/>
    <d v="2026-03-23T00:00:00"/>
    <d v="2026-03-23T00:00:00"/>
    <m/>
    <n v="15"/>
    <d v="2026-04-07T00:00:00"/>
    <d v="2026-05-10T00:00:00"/>
    <d v="2026-05-16T00:00:00"/>
    <x v="0"/>
    <n v="1"/>
    <s v="Cycle-2 EPC"/>
    <d v="2026-05-24T00:00:00"/>
    <d v="2026-05-24T00:00:00"/>
    <s v="Launched"/>
    <s v="FY 26-27"/>
    <m/>
    <s v="APRIL 26 PLANNED"/>
    <s v="MAY 26"/>
    <s v="MAY 25"/>
    <m/>
    <m/>
    <m/>
    <m/>
    <m/>
    <m/>
    <m/>
    <m/>
    <x v="0"/>
    <x v="0"/>
    <m/>
    <m/>
    <m/>
    <m/>
    <m/>
    <m/>
    <m/>
  </r>
  <r>
    <s v="TRTRAK16233"/>
    <n v="933"/>
    <m/>
    <s v="TGC5"/>
    <s v="QYH9"/>
    <s v="TFITTQYH901"/>
    <x v="3"/>
    <x v="3"/>
    <x v="5"/>
    <s v="Amit C"/>
    <s v="Jitendra Talreja"/>
    <s v="Nitesh Warhade"/>
    <x v="2"/>
    <s v="South"/>
    <x v="1"/>
    <s v="Tamil Nadu"/>
    <m/>
    <m/>
    <s v="Tirunlvli Visak Bvan"/>
    <s v="Tirunelveli"/>
    <n v="12000"/>
    <d v="2026-03-21T00:00:00"/>
    <d v="2026-03-21T00:00:00"/>
    <m/>
    <n v="15"/>
    <d v="2026-04-05T00:00:00"/>
    <d v="2026-05-31T00:00:00"/>
    <m/>
    <x v="4"/>
    <m/>
    <s v="Cycle-2 EPC"/>
    <m/>
    <m/>
    <m/>
    <s v="FY 26-27"/>
    <m/>
    <s v="APRIL 26 PLANNED"/>
    <s v=" "/>
    <s v="MAY 25"/>
    <m/>
    <m/>
    <m/>
    <m/>
    <m/>
    <m/>
    <m/>
    <m/>
    <x v="0"/>
    <x v="0"/>
    <m/>
    <m/>
    <m/>
    <m/>
    <m/>
    <m/>
    <m/>
  </r>
  <r>
    <s v="TRTRAK16234"/>
    <n v="934"/>
    <m/>
    <n v="5687"/>
    <s v="NO82"/>
    <s v="TRNDTNO8204"/>
    <x v="3"/>
    <x v="3"/>
    <x v="5"/>
    <s v="Amit C"/>
    <s v="Jitendra Talreja"/>
    <s v="Nitesh Warhade"/>
    <x v="2"/>
    <s v="South"/>
    <x v="1"/>
    <s v="Tamil Nadu"/>
    <m/>
    <m/>
    <s v="Vellore Gandhi Nagar"/>
    <s v="Vellore"/>
    <n v="9616"/>
    <d v="2026-03-17T00:00:00"/>
    <d v="2026-03-17T00:00:00"/>
    <m/>
    <n v="15"/>
    <d v="2026-04-01T00:00:00"/>
    <d v="2026-05-31T00:00:00"/>
    <m/>
    <x v="4"/>
    <m/>
    <s v="Cycle-2 EPC"/>
    <m/>
    <m/>
    <m/>
    <s v="FY 26-27"/>
    <m/>
    <s v="APRIL 26 PLANNED"/>
    <s v=" "/>
    <s v="MAY 25"/>
    <m/>
    <m/>
    <m/>
    <m/>
    <m/>
    <m/>
    <m/>
    <m/>
    <x v="0"/>
    <x v="0"/>
    <m/>
    <m/>
    <m/>
    <m/>
    <m/>
    <m/>
    <m/>
  </r>
  <r>
    <s v="TRTRSD16235"/>
    <n v="935"/>
    <m/>
    <s v="TPO2"/>
    <s v="Q0OK"/>
    <s v="TFITNQ0OK02"/>
    <x v="3"/>
    <x v="3"/>
    <x v="5"/>
    <s v="Amit C"/>
    <s v="Jitendra Talreja"/>
    <s v="Nitesh Warhade"/>
    <x v="2"/>
    <s v="East"/>
    <x v="4"/>
    <s v="Telangana"/>
    <m/>
    <m/>
    <s v="Nizamabad Venu mall"/>
    <s v="Nizamabad"/>
    <n v="9961"/>
    <d v="2026-03-25T00:00:00"/>
    <d v="2026-03-25T00:00:00"/>
    <m/>
    <n v="15"/>
    <d v="2026-04-09T00:00:00"/>
    <d v="2026-05-31T00:00:00"/>
    <m/>
    <x v="4"/>
    <m/>
    <s v="Cycle-2 EPC"/>
    <m/>
    <m/>
    <m/>
    <s v="FY 26-27"/>
    <m/>
    <s v="APRIL 26 PLANNED"/>
    <s v=" "/>
    <s v=" "/>
    <m/>
    <m/>
    <m/>
    <m/>
    <m/>
    <m/>
    <m/>
    <m/>
    <x v="0"/>
    <x v="0"/>
    <m/>
    <m/>
    <m/>
    <m/>
    <m/>
    <m/>
    <m/>
  </r>
  <r>
    <s v="TRTRAK16236"/>
    <n v="936"/>
    <m/>
    <n v="9518"/>
    <s v="NFO5"/>
    <s v="TRNDTNFO501"/>
    <x v="3"/>
    <x v="3"/>
    <x v="5"/>
    <s v="Amit C"/>
    <s v="Jitendra Talreja"/>
    <s v="Nitesh Warhade"/>
    <x v="2"/>
    <s v="South"/>
    <x v="1"/>
    <s v="Tamil Nadu"/>
    <m/>
    <m/>
    <s v="Thanjavur R R Nagar"/>
    <s v="Thanjavur"/>
    <n v="10205"/>
    <d v="2026-03-25T00:00:00"/>
    <d v="2026-03-25T00:00:00"/>
    <m/>
    <n v="15"/>
    <d v="2026-04-09T00:00:00"/>
    <d v="2026-05-10T00:00:00"/>
    <d v="2026-05-14T00:00:00"/>
    <x v="0"/>
    <n v="1"/>
    <s v="Cycle-2 EPC"/>
    <d v="2026-05-26T00:00:00"/>
    <m/>
    <s v="YTL"/>
    <s v="FY 26-27"/>
    <m/>
    <s v="APRIL 26 PLANNED"/>
    <s v="MAY 26"/>
    <s v="JUNE 25"/>
    <m/>
    <m/>
    <m/>
    <m/>
    <m/>
    <m/>
    <m/>
    <m/>
    <x v="0"/>
    <x v="0"/>
    <m/>
    <m/>
    <m/>
    <m/>
    <m/>
    <m/>
    <m/>
  </r>
  <r>
    <s v="TRTRAK16237"/>
    <n v="937"/>
    <m/>
    <n v="5797"/>
    <s v="NP28"/>
    <s v="TRNDTNP2803"/>
    <x v="3"/>
    <x v="3"/>
    <x v="5"/>
    <s v="Amit C"/>
    <s v="Jitendra Talreja"/>
    <s v="Nitesh Warhade"/>
    <x v="2"/>
    <s v="South"/>
    <x v="1"/>
    <s v="Tamil Nadu"/>
    <m/>
    <m/>
    <s v="Thiruvallur JN Road"/>
    <s v="Thiruvallur"/>
    <n v="10250"/>
    <d v="2026-03-24T00:00:00"/>
    <d v="2026-03-24T00:00:00"/>
    <m/>
    <n v="15"/>
    <d v="2026-04-08T00:00:00"/>
    <d v="2026-05-31T00:00:00"/>
    <m/>
    <x v="4"/>
    <m/>
    <s v="Cycle-2 EPC"/>
    <m/>
    <m/>
    <m/>
    <s v="FY 26-27"/>
    <m/>
    <s v="APRIL 26 PLANNED"/>
    <s v=" "/>
    <s v="JUNE 25"/>
    <m/>
    <m/>
    <m/>
    <m/>
    <m/>
    <m/>
    <m/>
    <m/>
    <x v="0"/>
    <x v="0"/>
    <m/>
    <m/>
    <m/>
    <m/>
    <m/>
    <m/>
    <m/>
  </r>
  <r>
    <s v="TRTRAK16238"/>
    <n v="938"/>
    <m/>
    <s v="T990"/>
    <s v="NVG9"/>
    <s v="TRNDTNVG901"/>
    <x v="3"/>
    <x v="3"/>
    <x v="5"/>
    <s v="Amit C"/>
    <s v="Jitendra Talreja"/>
    <s v="Nitesh Warhade"/>
    <x v="2"/>
    <s v="South"/>
    <x v="1"/>
    <s v="Tamil Nadu"/>
    <m/>
    <m/>
    <s v="Chengalpattu GST Rd"/>
    <s v="Chengalpattu"/>
    <n v="10278"/>
    <d v="2026-03-20T00:00:00"/>
    <d v="2026-03-20T00:00:00"/>
    <m/>
    <n v="15"/>
    <d v="2026-04-04T00:00:00"/>
    <d v="2026-05-31T00:00:00"/>
    <m/>
    <x v="4"/>
    <m/>
    <s v="Cycle-2 EPC"/>
    <m/>
    <m/>
    <m/>
    <s v="FY 26-27"/>
    <m/>
    <s v="APRIL 26 PLANNED"/>
    <s v=" "/>
    <s v="MAY 25"/>
    <m/>
    <m/>
    <m/>
    <m/>
    <m/>
    <m/>
    <m/>
    <m/>
    <x v="0"/>
    <x v="0"/>
    <m/>
    <m/>
    <m/>
    <m/>
    <m/>
    <m/>
    <m/>
  </r>
  <r>
    <s v="TRTRAK16239"/>
    <n v="939"/>
    <m/>
    <n v="9586"/>
    <s v="NFT7"/>
    <s v="TRNDTNFT701"/>
    <x v="3"/>
    <x v="3"/>
    <x v="5"/>
    <s v="Amit C"/>
    <s v="Jitendra Talreja"/>
    <s v="Nitesh Warhade"/>
    <x v="2"/>
    <s v="South"/>
    <x v="1"/>
    <s v="Tamil Nadu"/>
    <m/>
    <m/>
    <s v="Vellore SR Arcade"/>
    <s v="Vellore"/>
    <n v="10643"/>
    <d v="2026-03-20T00:00:00"/>
    <d v="2026-03-20T00:00:00"/>
    <m/>
    <n v="15"/>
    <d v="2026-04-04T00:00:00"/>
    <d v="2026-05-31T00:00:00"/>
    <m/>
    <x v="4"/>
    <m/>
    <s v="Cycle-2 EPC"/>
    <m/>
    <m/>
    <m/>
    <s v="FY 26-27"/>
    <m/>
    <s v="APRIL 26 PLANNED"/>
    <s v=" "/>
    <s v=" "/>
    <m/>
    <m/>
    <m/>
    <m/>
    <m/>
    <m/>
    <m/>
    <m/>
    <x v="0"/>
    <x v="0"/>
    <m/>
    <m/>
    <m/>
    <m/>
    <m/>
    <m/>
    <m/>
  </r>
  <r>
    <s v="TRTRAK16240"/>
    <n v="940"/>
    <m/>
    <s v="TS29"/>
    <s v="QUX5"/>
    <s v="TRNDTQUX501"/>
    <x v="3"/>
    <x v="3"/>
    <x v="5"/>
    <s v="Amit C"/>
    <s v="Jitendra Talreja"/>
    <s v="Nitesh Warhade"/>
    <x v="2"/>
    <s v="South"/>
    <x v="1"/>
    <s v="Tamil Nadu"/>
    <m/>
    <m/>
    <s v="Namakkal Salem Rd"/>
    <s v="Namakkal"/>
    <n v="13723"/>
    <d v="2026-03-20T00:00:00"/>
    <d v="2026-03-20T00:00:00"/>
    <m/>
    <n v="15"/>
    <d v="2026-04-04T00:00:00"/>
    <d v="2026-05-31T00:00:00"/>
    <m/>
    <x v="4"/>
    <m/>
    <s v="Cycle-2 EPC"/>
    <m/>
    <m/>
    <m/>
    <s v="FY 26-27"/>
    <m/>
    <s v="APRIL 26 PLANNED"/>
    <s v=" "/>
    <s v=" "/>
    <m/>
    <m/>
    <m/>
    <m/>
    <m/>
    <m/>
    <m/>
    <m/>
    <x v="0"/>
    <x v="0"/>
    <m/>
    <m/>
    <m/>
    <m/>
    <m/>
    <m/>
    <m/>
  </r>
  <r>
    <s v="TRTRAS16241"/>
    <n v="941"/>
    <m/>
    <s v="TWPI"/>
    <s v="Q6F1"/>
    <s v="TFITTQ6F102"/>
    <x v="3"/>
    <x v="3"/>
    <x v="5"/>
    <s v="Amit C"/>
    <s v="Jitendra Talreja"/>
    <s v="Nitesh Warhade"/>
    <x v="2"/>
    <s v="South"/>
    <x v="5"/>
    <s v="Tamil Nadu"/>
    <m/>
    <m/>
    <s v="Tiruvannamalai Vengikkal"/>
    <s v="Tiruvannamalai"/>
    <n v="10453"/>
    <d v="2026-03-23T00:00:00"/>
    <d v="2026-03-23T00:00:00"/>
    <m/>
    <n v="15"/>
    <d v="2026-04-07T00:00:00"/>
    <d v="2026-05-31T00:00:00"/>
    <m/>
    <x v="4"/>
    <m/>
    <s v="Cycle-2 EPC"/>
    <m/>
    <m/>
    <m/>
    <s v="FY 26-27"/>
    <m/>
    <s v="APRIL 26 PLANNED"/>
    <s v=" "/>
    <s v="MAY 25"/>
    <m/>
    <m/>
    <m/>
    <m/>
    <m/>
    <m/>
    <m/>
    <m/>
    <x v="0"/>
    <x v="0"/>
    <m/>
    <m/>
    <m/>
    <m/>
    <m/>
    <m/>
    <m/>
  </r>
  <r>
    <s v="TRTRSD16242"/>
    <n v="942"/>
    <m/>
    <s v="TDN8"/>
    <s v="NE86"/>
    <s v="TFITANE8602"/>
    <x v="3"/>
    <x v="3"/>
    <x v="5"/>
    <s v="Amit C"/>
    <s v="Jitendra Talreja"/>
    <s v="Nitesh Warhade"/>
    <x v="2"/>
    <s v="East"/>
    <x v="4"/>
    <s v="Andhra Pradesh"/>
    <m/>
    <m/>
    <s v="Vijayawad Airport Rd"/>
    <s v="Vijayawada"/>
    <n v="14693"/>
    <d v="2026-03-25T00:00:00"/>
    <d v="2026-03-25T00:00:00"/>
    <m/>
    <n v="15"/>
    <d v="2026-04-09T00:00:00"/>
    <d v="2026-05-31T00:00:00"/>
    <m/>
    <x v="4"/>
    <m/>
    <s v="Cycle-3 EPC"/>
    <m/>
    <m/>
    <m/>
    <s v="FY 26-27"/>
    <m/>
    <s v="APRIL 26 PLANNED"/>
    <s v=" "/>
    <s v="JULY 25"/>
    <m/>
    <m/>
    <m/>
    <m/>
    <m/>
    <m/>
    <m/>
    <m/>
    <x v="0"/>
    <x v="0"/>
    <m/>
    <m/>
    <m/>
    <m/>
    <m/>
    <m/>
    <m/>
  </r>
  <r>
    <s v="TRTRSD16243"/>
    <n v="943"/>
    <m/>
    <s v="TSN6"/>
    <s v="Q2OY"/>
    <s v="TFITWQ2OY02"/>
    <x v="3"/>
    <x v="3"/>
    <x v="5"/>
    <s v="Amit C"/>
    <s v="Jitendra Talreja"/>
    <s v="Nitesh Warhade"/>
    <x v="2"/>
    <s v="East"/>
    <x v="4"/>
    <s v="West Bengal"/>
    <m/>
    <m/>
    <s v="Suri Besides Bequest Hotel"/>
    <s v="Suri"/>
    <n v="11211"/>
    <d v="2026-03-24T00:00:00"/>
    <d v="2026-03-24T00:00:00"/>
    <m/>
    <n v="15"/>
    <d v="2026-04-08T00:00:00"/>
    <d v="2026-04-18T00:00:00"/>
    <d v="2026-04-15T00:00:00"/>
    <x v="0"/>
    <n v="1"/>
    <s v="Cycle-4 EPC"/>
    <d v="2026-04-15T00:00:00"/>
    <d v="2026-04-15T00:00:00"/>
    <s v="Launched"/>
    <s v="FY 26-27"/>
    <m/>
    <s v="APRIL 26 PLANNED"/>
    <s v="APRIL 26"/>
    <s v=" "/>
    <m/>
    <m/>
    <m/>
    <m/>
    <m/>
    <m/>
    <m/>
    <m/>
    <x v="0"/>
    <x v="0"/>
    <m/>
    <m/>
    <m/>
    <m/>
    <m/>
    <m/>
    <m/>
  </r>
  <r>
    <s v="TRTRSD16244"/>
    <n v="944"/>
    <m/>
    <s v="TLS1"/>
    <s v="QMX0"/>
    <s v="TFIT6QMX001"/>
    <x v="3"/>
    <x v="3"/>
    <x v="5"/>
    <s v="Amit C"/>
    <s v="Jitendra Talreja"/>
    <s v="Nitesh Warhade"/>
    <x v="2"/>
    <s v="East"/>
    <x v="4"/>
    <s v="Assam &amp; NE"/>
    <m/>
    <m/>
    <s v="Pachighat Upper Banskota"/>
    <s v="Pasighat"/>
    <n v="12254"/>
    <d v="2026-03-24T00:00:00"/>
    <d v="2026-03-24T00:00:00"/>
    <m/>
    <n v="15"/>
    <d v="2026-04-08T00:00:00"/>
    <d v="2026-04-24T00:00:00"/>
    <d v="2026-04-27T00:00:00"/>
    <x v="0"/>
    <n v="1"/>
    <s v="Cycle-4 EPC"/>
    <d v="2026-04-27T00:00:00"/>
    <d v="2026-04-27T00:00:00"/>
    <s v="Launched"/>
    <s v="FY 26-27"/>
    <m/>
    <s v="APRIL 26 PLANNED"/>
    <s v="APRIL 26"/>
    <s v=" "/>
    <m/>
    <m/>
    <m/>
    <m/>
    <m/>
    <m/>
    <m/>
    <m/>
    <x v="0"/>
    <x v="0"/>
    <m/>
    <m/>
    <m/>
    <m/>
    <m/>
    <m/>
    <m/>
  </r>
  <r>
    <s v="TRTRSD16245"/>
    <n v="945"/>
    <m/>
    <s v="TDG4"/>
    <s v="NQS4"/>
    <s v="TFITANQS402"/>
    <x v="3"/>
    <x v="3"/>
    <x v="5"/>
    <s v="Amit C"/>
    <s v="Jitendra Talreja"/>
    <s v="Nitesh Warhade"/>
    <x v="2"/>
    <s v="East"/>
    <x v="4"/>
    <s v="Andhra Pradesh"/>
    <m/>
    <m/>
    <s v="Dharmavaram Parthasarathi Nagar"/>
    <s v="Dharmavaram"/>
    <n v="10120"/>
    <d v="2026-03-24T00:00:00"/>
    <d v="2026-03-24T00:00:00"/>
    <m/>
    <n v="15"/>
    <d v="2026-04-08T00:00:00"/>
    <d v="2026-05-31T00:00:00"/>
    <d v="2026-06-01T00:00:00"/>
    <x v="0"/>
    <n v="1"/>
    <s v="Cycle-4 EPC"/>
    <s v="PENDING"/>
    <m/>
    <s v="YTL"/>
    <s v="FY 26-27"/>
    <m/>
    <s v="APRIL 26 PLANNED"/>
    <s v="JUNE 26"/>
    <s v=" "/>
    <m/>
    <m/>
    <m/>
    <m/>
    <m/>
    <m/>
    <m/>
    <m/>
    <x v="0"/>
    <x v="0"/>
    <m/>
    <m/>
    <m/>
    <m/>
    <m/>
    <m/>
    <m/>
  </r>
  <r>
    <s v="TRTRSD16246"/>
    <n v="946"/>
    <m/>
    <s v="TV41"/>
    <s v="NMK1"/>
    <s v="TRNDNNMK101"/>
    <x v="3"/>
    <x v="3"/>
    <x v="5"/>
    <s v="Amit C"/>
    <s v="Jitendra Talreja"/>
    <s v="Nitesh Warhade"/>
    <x v="2"/>
    <s v="East"/>
    <x v="4"/>
    <s v="Telangana"/>
    <m/>
    <m/>
    <s v="Siricilla Opp Old Bus Stand"/>
    <s v="Siricilla"/>
    <n v="10007"/>
    <d v="2026-03-24T00:00:00"/>
    <d v="2026-03-24T00:00:00"/>
    <m/>
    <n v="15"/>
    <d v="2026-04-08T00:00:00"/>
    <d v="2026-05-31T00:00:00"/>
    <d v="2026-05-30T00:00:00"/>
    <x v="0"/>
    <n v="1"/>
    <s v="Cycle-4 EPC"/>
    <s v="PENDING"/>
    <m/>
    <s v="YTL"/>
    <s v="FY 26-27"/>
    <m/>
    <s v="APRIL 26 PLANNED"/>
    <s v="MAY 26"/>
    <s v=" "/>
    <m/>
    <m/>
    <m/>
    <m/>
    <m/>
    <m/>
    <m/>
    <m/>
    <x v="0"/>
    <x v="0"/>
    <m/>
    <m/>
    <m/>
    <m/>
    <m/>
    <m/>
    <m/>
  </r>
  <r>
    <s v="TRTRSD16247"/>
    <n v="947"/>
    <m/>
    <s v="TV93"/>
    <s v="NNH5"/>
    <s v="TRNDANNH505"/>
    <x v="3"/>
    <x v="3"/>
    <x v="5"/>
    <s v="Amit C"/>
    <s v="Jitendra Talreja"/>
    <s v="Nitesh Warhade"/>
    <x v="2"/>
    <s v="East"/>
    <x v="4"/>
    <s v="Andhra Pradesh"/>
    <m/>
    <m/>
    <s v="Anakapalli TST"/>
    <s v="Anakapalli"/>
    <n v="8476"/>
    <d v="2026-03-16T00:00:00"/>
    <d v="2026-03-16T00:00:00"/>
    <m/>
    <n v="15"/>
    <d v="2026-03-31T00:00:00"/>
    <d v="2026-05-31T00:00:00"/>
    <d v="2026-05-27T00:00:00"/>
    <x v="0"/>
    <n v="1"/>
    <s v="Cycle-3 EPC"/>
    <d v="2026-05-28T00:00:00"/>
    <m/>
    <s v="YTL"/>
    <s v="FY 26-27"/>
    <m/>
    <s v="MARCH 26 PLANNED"/>
    <s v="MAY 26"/>
    <s v=" "/>
    <m/>
    <m/>
    <m/>
    <m/>
    <m/>
    <m/>
    <m/>
    <m/>
    <x v="0"/>
    <x v="0"/>
    <m/>
    <m/>
    <m/>
    <m/>
    <m/>
    <m/>
    <m/>
  </r>
  <r>
    <s v="TRTRAS16248"/>
    <n v="948"/>
    <m/>
    <s v="T9ME"/>
    <s v="QXDH"/>
    <s v="TEXPTQXDH02"/>
    <x v="3"/>
    <x v="3"/>
    <x v="5"/>
    <s v="Amit C"/>
    <s v="Jitendra Talreja"/>
    <s v="Nitesh Warhade"/>
    <x v="2"/>
    <s v="South"/>
    <x v="5"/>
    <s v="Tamil Nadu"/>
    <m/>
    <m/>
    <s v="Thirumazhisai TST T.H Road"/>
    <s v="Thirumazhisai"/>
    <n v="11382"/>
    <d v="2026-03-25T00:00:00"/>
    <d v="2026-03-25T00:00:00"/>
    <m/>
    <n v="15"/>
    <d v="2026-04-09T00:00:00"/>
    <d v="2026-04-18T00:00:00"/>
    <d v="2026-04-17T00:00:00"/>
    <x v="0"/>
    <n v="1"/>
    <s v="Cycle-4 EPC"/>
    <d v="2026-04-17T00:00:00"/>
    <d v="2026-04-17T00:00:00"/>
    <s v="Launched"/>
    <s v="FY 26-27"/>
    <m/>
    <s v="APRIL 26 PLANNED"/>
    <s v="APRIL 26"/>
    <s v=" "/>
    <m/>
    <m/>
    <m/>
    <m/>
    <m/>
    <m/>
    <m/>
    <m/>
    <x v="0"/>
    <x v="0"/>
    <m/>
    <m/>
    <m/>
    <m/>
    <m/>
    <m/>
    <m/>
  </r>
  <r>
    <s v="TRTRAS16249"/>
    <n v="949"/>
    <m/>
    <s v="TO07"/>
    <s v="NWS6"/>
    <s v="TRNDVNWS603"/>
    <x v="3"/>
    <x v="3"/>
    <x v="5"/>
    <s v="Amit C"/>
    <s v="Jitendra Talreja"/>
    <s v="Nitesh Warhade"/>
    <x v="2"/>
    <s v="South"/>
    <x v="5"/>
    <s v="Kerala"/>
    <m/>
    <m/>
    <s v="Pattambi Matilakam"/>
    <s v="Pattambi"/>
    <n v="10932"/>
    <d v="2026-03-25T00:00:00"/>
    <d v="2026-03-25T00:00:00"/>
    <m/>
    <n v="15"/>
    <d v="2026-04-09T00:00:00"/>
    <d v="2026-05-31T00:00:00"/>
    <d v="2026-05-26T00:00:00"/>
    <x v="0"/>
    <n v="1"/>
    <s v="Cycle-4 EPC"/>
    <s v="PENDING"/>
    <m/>
    <s v="YTL"/>
    <s v="FY 26-27"/>
    <m/>
    <s v="APRIL 26 PLANNED"/>
    <s v="MAY 26"/>
    <s v="MAY 25"/>
    <m/>
    <m/>
    <m/>
    <m/>
    <m/>
    <m/>
    <m/>
    <m/>
    <x v="0"/>
    <x v="0"/>
    <m/>
    <m/>
    <m/>
    <m/>
    <m/>
    <m/>
    <m/>
  </r>
  <r>
    <s v="TRTRAS16250"/>
    <n v="950"/>
    <m/>
    <s v="TZUR"/>
    <s v="QDJZ"/>
    <s v="TEXPVQDJZ01"/>
    <x v="3"/>
    <x v="3"/>
    <x v="5"/>
    <s v="Amit C"/>
    <s v="Jitendra Talreja"/>
    <s v="Nitesh Warhade"/>
    <x v="2"/>
    <s v="South"/>
    <x v="5"/>
    <s v="Kerala"/>
    <m/>
    <m/>
    <s v="Balarampuram TST"/>
    <s v="Balarampuram"/>
    <n v="6928"/>
    <d v="2026-03-23T00:00:00"/>
    <d v="2026-03-23T00:00:00"/>
    <m/>
    <n v="15"/>
    <d v="2026-04-07T00:00:00"/>
    <d v="2026-04-10T00:00:00"/>
    <d v="2026-04-14T00:00:00"/>
    <x v="0"/>
    <n v="1"/>
    <s v="Cycle-4 EPC"/>
    <d v="2026-04-20T00:00:00"/>
    <d v="2026-04-20T00:00:00"/>
    <s v="Launched"/>
    <s v="FY 26-27"/>
    <m/>
    <s v="APRIL 26 PLANNED"/>
    <s v="APRIL 26"/>
    <s v=" "/>
    <m/>
    <m/>
    <m/>
    <m/>
    <m/>
    <m/>
    <m/>
    <m/>
    <x v="0"/>
    <x v="0"/>
    <m/>
    <m/>
    <m/>
    <m/>
    <m/>
    <m/>
    <m/>
  </r>
  <r>
    <s v="TRTRSD16251"/>
    <n v="951"/>
    <m/>
    <s v="TSV7"/>
    <s v="Q2RZ"/>
    <s v="TEXPAQ2RZ03"/>
    <x v="3"/>
    <x v="3"/>
    <x v="5"/>
    <s v="Amit C"/>
    <s v="Jitendra Talreja"/>
    <s v="Nitesh Warhade"/>
    <x v="2"/>
    <s v="East"/>
    <x v="4"/>
    <s v="Andhra Pradesh"/>
    <m/>
    <m/>
    <s v="Payakaraopet TST"/>
    <s v="Payakaraopet"/>
    <n v="9952"/>
    <d v="2026-03-25T00:00:00"/>
    <d v="2026-03-25T00:00:00"/>
    <m/>
    <n v="15"/>
    <d v="2026-04-09T00:00:00"/>
    <d v="2026-05-31T00:00:00"/>
    <d v="2026-05-29T00:00:00"/>
    <x v="0"/>
    <n v="1"/>
    <s v="Cycle-4 EPC"/>
    <s v="PENDING"/>
    <m/>
    <s v="YTL"/>
    <s v="FY 26-27"/>
    <m/>
    <s v="APRIL 26 PLANNED"/>
    <s v="MAY 26"/>
    <s v="JUNE 25"/>
    <m/>
    <m/>
    <m/>
    <m/>
    <m/>
    <m/>
    <m/>
    <m/>
    <x v="0"/>
    <x v="0"/>
    <m/>
    <m/>
    <m/>
    <m/>
    <m/>
    <m/>
    <m/>
  </r>
  <r>
    <s v="TRTRAS16252"/>
    <n v="952"/>
    <m/>
    <n v="1981"/>
    <s v="NSP6"/>
    <s v="TRNDVNSP604"/>
    <x v="3"/>
    <x v="3"/>
    <x v="5"/>
    <s v="Amit C"/>
    <s v="Jitendra Talreja"/>
    <s v="Nitesh Warhade"/>
    <x v="2"/>
    <s v="South"/>
    <x v="5"/>
    <s v="Kerala"/>
    <m/>
    <m/>
    <s v="Alleppey RIL Mall"/>
    <s v="Alleppey"/>
    <n v="10069"/>
    <d v="2026-03-24T00:00:00"/>
    <d v="2026-03-24T00:00:00"/>
    <m/>
    <n v="15"/>
    <d v="2026-04-08T00:00:00"/>
    <d v="2026-05-10T00:00:00"/>
    <d v="2026-05-13T00:00:00"/>
    <x v="0"/>
    <n v="1"/>
    <s v="Cycle-4 EPC"/>
    <d v="2026-05-15T00:00:00"/>
    <d v="2026-05-15T00:00:00"/>
    <s v="Launched"/>
    <s v="FY 26-27"/>
    <m/>
    <s v="APRIL 26 PLANNED"/>
    <s v="MAY 26"/>
    <s v=" "/>
    <m/>
    <m/>
    <m/>
    <m/>
    <m/>
    <m/>
    <m/>
    <m/>
    <x v="0"/>
    <x v="0"/>
    <m/>
    <m/>
    <m/>
    <m/>
    <m/>
    <m/>
    <m/>
  </r>
  <r>
    <s v="TRTRSD16253"/>
    <n v="953"/>
    <m/>
    <s v="TGD3"/>
    <s v="QYI8"/>
    <s v="TFITWQYI803"/>
    <x v="3"/>
    <x v="3"/>
    <x v="5"/>
    <s v="Amit C"/>
    <s v="Jitendra Talreja"/>
    <s v="Nitesh Warhade"/>
    <x v="2"/>
    <s v="East"/>
    <x v="4"/>
    <s v="West Bengal"/>
    <m/>
    <m/>
    <s v="Bangaon Fashion Mart"/>
    <s v="Bangaon"/>
    <n v="8000"/>
    <d v="2026-03-24T00:00:00"/>
    <d v="2026-03-24T00:00:00"/>
    <m/>
    <n v="15"/>
    <d v="2026-04-08T00:00:00"/>
    <d v="2026-04-18T00:00:00"/>
    <d v="2026-04-15T00:00:00"/>
    <x v="0"/>
    <n v="1"/>
    <s v="Cycle-4 EPC"/>
    <d v="2026-04-15T00:00:00"/>
    <d v="2026-04-15T00:00:00"/>
    <s v="Launched"/>
    <s v="FY 26-27"/>
    <m/>
    <s v="APRIL 26 PLANNED"/>
    <s v="APRIL 26"/>
    <s v=" "/>
    <m/>
    <m/>
    <m/>
    <m/>
    <m/>
    <m/>
    <m/>
    <m/>
    <x v="0"/>
    <x v="0"/>
    <m/>
    <m/>
    <m/>
    <m/>
    <m/>
    <m/>
    <m/>
  </r>
  <r>
    <s v="TRTRSD16254"/>
    <n v="954"/>
    <m/>
    <s v="TEW3"/>
    <s v="QZL5"/>
    <s v="TFITOQZL501"/>
    <x v="3"/>
    <x v="3"/>
    <x v="5"/>
    <s v="Amit C"/>
    <s v="Jitendra Talreja"/>
    <s v="Nitesh Warhade"/>
    <x v="2"/>
    <s v="East"/>
    <x v="4"/>
    <s v="Orissa"/>
    <m/>
    <m/>
    <s v="Cuttack Chauliganj"/>
    <s v="Cuttack"/>
    <n v="10800"/>
    <d v="2026-03-24T00:00:00"/>
    <d v="2026-03-24T00:00:00"/>
    <m/>
    <n v="15"/>
    <d v="2026-04-08T00:00:00"/>
    <d v="2026-05-10T00:00:00"/>
    <d v="2026-05-06T00:00:00"/>
    <x v="0"/>
    <n v="1"/>
    <s v="Cycle-4 EPC"/>
    <d v="2026-05-06T00:00:00"/>
    <d v="2026-05-06T00:00:00"/>
    <s v="Launched"/>
    <s v="FY 26-27"/>
    <m/>
    <s v="APRIL 26 PLANNED"/>
    <s v="MAY 26"/>
    <s v=" "/>
    <m/>
    <m/>
    <m/>
    <m/>
    <m/>
    <m/>
    <m/>
    <m/>
    <x v="0"/>
    <x v="0"/>
    <m/>
    <m/>
    <m/>
    <m/>
    <m/>
    <m/>
    <m/>
  </r>
  <r>
    <s v="TRTRSD16255"/>
    <n v="955"/>
    <m/>
    <s v="TML0"/>
    <s v="QQX6"/>
    <s v="TFITOQQX603"/>
    <x v="3"/>
    <x v="3"/>
    <x v="5"/>
    <s v="Amit C"/>
    <s v="Jitendra Talreja"/>
    <s v="Nitesh Warhade"/>
    <x v="2"/>
    <s v="East"/>
    <x v="4"/>
    <s v="Orissa"/>
    <m/>
    <m/>
    <s v="Dhenkanal Dakhina Kali Rd"/>
    <s v="Dhenkanal"/>
    <n v="10500"/>
    <d v="2026-03-22T00:00:00"/>
    <d v="2026-03-22T00:00:00"/>
    <m/>
    <n v="15"/>
    <d v="2026-04-06T00:00:00"/>
    <d v="2026-04-18T00:00:00"/>
    <d v="2026-04-18T00:00:00"/>
    <x v="0"/>
    <n v="1"/>
    <s v="Cycle-4 EPC"/>
    <d v="2026-04-21T00:00:00"/>
    <d v="2026-04-21T00:00:00"/>
    <s v="Launched"/>
    <s v="FY 26-27"/>
    <m/>
    <s v="APRIL 26 PLANNED"/>
    <s v="APRIL 26"/>
    <s v=" "/>
    <m/>
    <m/>
    <m/>
    <m/>
    <m/>
    <m/>
    <m/>
    <m/>
    <x v="0"/>
    <x v="0"/>
    <m/>
    <m/>
    <m/>
    <m/>
    <m/>
    <m/>
    <m/>
  </r>
  <r>
    <s v="TRTRAS16256"/>
    <n v="956"/>
    <m/>
    <s v="TX3O"/>
    <s v="QA1E"/>
    <s v="TFITVQA1E01"/>
    <x v="3"/>
    <x v="3"/>
    <x v="5"/>
    <s v="Amit C"/>
    <s v="Jitendra Talreja"/>
    <s v="Nitesh Warhade"/>
    <x v="2"/>
    <s v="South"/>
    <x v="5"/>
    <s v="Kerala"/>
    <m/>
    <m/>
    <s v="Kollam Near Brand Factory Kadappakkada Kollam"/>
    <s v="Kollam"/>
    <n v="10992"/>
    <d v="2026-03-24T00:00:00"/>
    <d v="2026-03-24T00:00:00"/>
    <m/>
    <n v="15"/>
    <d v="2026-04-08T00:00:00"/>
    <d v="2026-04-30T00:00:00"/>
    <d v="2026-05-02T00:00:00"/>
    <x v="0"/>
    <n v="1"/>
    <s v="Cycle-4 EPC"/>
    <s v="PENDING"/>
    <m/>
    <s v="YTL"/>
    <s v="FY 26-27"/>
    <m/>
    <s v="APRIL 26 PLANNED"/>
    <s v="MAY 26"/>
    <s v="JULY 25"/>
    <m/>
    <m/>
    <m/>
    <m/>
    <m/>
    <m/>
    <m/>
    <m/>
    <x v="0"/>
    <x v="0"/>
    <m/>
    <m/>
    <m/>
    <m/>
    <m/>
    <m/>
    <m/>
  </r>
  <r>
    <s v="TRTRSD16257"/>
    <n v="957"/>
    <m/>
    <s v="TIY0"/>
    <s v="QXH2"/>
    <s v="TFITBQXH202"/>
    <x v="3"/>
    <x v="3"/>
    <x v="5"/>
    <s v="Amit C"/>
    <s v="Jitendra Talreja"/>
    <s v="Nitesh Warhade"/>
    <x v="2"/>
    <s v="East"/>
    <x v="4"/>
    <s v="Bihar"/>
    <m/>
    <m/>
    <s v="Bhabua Suraj Tower"/>
    <s v="Bhabua"/>
    <n v="12000"/>
    <d v="2026-03-25T00:00:00"/>
    <d v="2026-03-25T00:00:00"/>
    <m/>
    <n v="15"/>
    <d v="2026-04-09T00:00:00"/>
    <d v="2026-04-18T00:00:00"/>
    <d v="2026-04-18T00:00:00"/>
    <x v="0"/>
    <n v="1"/>
    <s v="Cycle-4 EPC"/>
    <d v="2026-04-18T00:00:00"/>
    <d v="2026-04-18T00:00:00"/>
    <s v="Launched"/>
    <s v="FY 26-27"/>
    <m/>
    <s v="APRIL 26 PLANNED"/>
    <s v="APRIL 26"/>
    <s v=" "/>
    <m/>
    <m/>
    <m/>
    <m/>
    <m/>
    <m/>
    <m/>
    <m/>
    <x v="0"/>
    <x v="0"/>
    <m/>
    <m/>
    <m/>
    <m/>
    <m/>
    <m/>
    <m/>
  </r>
  <r>
    <s v="TRTRAS16258"/>
    <n v="958"/>
    <m/>
    <s v="TWUA"/>
    <s v="Q6S7"/>
    <s v="TEXPVQ6S702"/>
    <x v="3"/>
    <x v="3"/>
    <x v="5"/>
    <s v="Amit C"/>
    <s v="Jitendra Talreja"/>
    <s v="Nitesh Warhade"/>
    <x v="2"/>
    <s v="South"/>
    <x v="5"/>
    <s v="Kerala"/>
    <m/>
    <m/>
    <s v="Kottiyam TST"/>
    <s v="Kottiyam"/>
    <n v="8727"/>
    <d v="2026-03-25T00:00:00"/>
    <d v="2026-03-25T00:00:00"/>
    <m/>
    <n v="15"/>
    <d v="2026-04-09T00:00:00"/>
    <d v="2026-05-10T00:00:00"/>
    <d v="2026-05-21T00:00:00"/>
    <x v="0"/>
    <n v="1"/>
    <s v="Cycle-4 EPC"/>
    <d v="2026-05-26T00:00:00"/>
    <m/>
    <s v="YTL"/>
    <s v="FY 26-27"/>
    <m/>
    <s v="APRIL 26 PLANNED"/>
    <s v="MAY 26"/>
    <s v=" "/>
    <m/>
    <m/>
    <m/>
    <m/>
    <m/>
    <m/>
    <m/>
    <m/>
    <x v="0"/>
    <x v="0"/>
    <m/>
    <m/>
    <m/>
    <m/>
    <m/>
    <m/>
    <m/>
  </r>
  <r>
    <s v="TRTRAS16259"/>
    <n v="959"/>
    <m/>
    <s v="TW64"/>
    <s v="NOJ5"/>
    <s v="TEXPTNOJ501"/>
    <x v="3"/>
    <x v="3"/>
    <x v="5"/>
    <s v="Amit C"/>
    <s v="Jitendra Talreja"/>
    <s v="Nitesh Warhade"/>
    <x v="2"/>
    <s v="South"/>
    <x v="5"/>
    <s v="Tamil Nadu"/>
    <m/>
    <m/>
    <s v="Arakkonam TST"/>
    <s v="Arakkonam"/>
    <n v="4400"/>
    <d v="2026-03-25T00:00:00"/>
    <d v="2026-03-25T00:00:00"/>
    <m/>
    <n v="15"/>
    <d v="2026-04-09T00:00:00"/>
    <d v="2026-05-31T00:00:00"/>
    <d v="2026-05-28T00:00:00"/>
    <x v="0"/>
    <n v="1"/>
    <s v="Cycle-4 EPC"/>
    <s v="PENDING"/>
    <m/>
    <s v="YTL"/>
    <s v="FY 26-27"/>
    <m/>
    <s v="APRIL 26 PLANNED"/>
    <s v="MAY 26"/>
    <s v="JULY 25"/>
    <m/>
    <m/>
    <m/>
    <m/>
    <m/>
    <m/>
    <m/>
    <m/>
    <x v="0"/>
    <x v="0"/>
    <m/>
    <m/>
    <m/>
    <m/>
    <m/>
    <m/>
    <m/>
  </r>
  <r>
    <s v="TRTRSD16260"/>
    <n v="960"/>
    <m/>
    <s v="TEY9"/>
    <s v="QZG3"/>
    <s v="TEXPNQZG301"/>
    <x v="3"/>
    <x v="3"/>
    <x v="5"/>
    <s v="Amit C"/>
    <s v="Jitendra Talreja"/>
    <s v="Nitesh Warhade"/>
    <x v="2"/>
    <s v="East"/>
    <x v="4"/>
    <s v="Telangana"/>
    <m/>
    <m/>
    <s v="Gajwel TST"/>
    <s v="Gajwel"/>
    <n v="5386"/>
    <d v="2026-03-24T00:00:00"/>
    <d v="2026-03-24T00:00:00"/>
    <m/>
    <n v="15"/>
    <d v="2026-04-08T00:00:00"/>
    <d v="2026-05-10T00:00:00"/>
    <d v="2026-04-25T00:00:00"/>
    <x v="0"/>
    <n v="1"/>
    <s v="Cycle-4 EPC"/>
    <d v="2026-05-06T00:00:00"/>
    <d v="2026-05-06T00:00:00"/>
    <s v="Launched"/>
    <s v="FY 26-27"/>
    <m/>
    <s v="APRIL 26 PLANNED"/>
    <s v="APRIL 26"/>
    <s v="JUNE 25"/>
    <m/>
    <m/>
    <m/>
    <m/>
    <m/>
    <m/>
    <m/>
    <m/>
    <x v="0"/>
    <x v="0"/>
    <m/>
    <m/>
    <m/>
    <m/>
    <m/>
    <m/>
    <m/>
  </r>
  <r>
    <s v="TRTRSD16261"/>
    <n v="961"/>
    <m/>
    <s v="TGH9"/>
    <s v="QYF1"/>
    <s v="TFITAQYF103"/>
    <x v="3"/>
    <x v="3"/>
    <x v="5"/>
    <s v="Amit C"/>
    <s v="Jitendra Talreja"/>
    <s v="Nitesh Warhade"/>
    <x v="2"/>
    <s v="East"/>
    <x v="4"/>
    <s v="Andhra Pradesh"/>
    <m/>
    <m/>
    <s v="Vizianagaram 3 lanterns"/>
    <s v="Vizianagaram"/>
    <n v="10735"/>
    <d v="2026-03-25T00:00:00"/>
    <d v="2026-03-25T00:00:00"/>
    <m/>
    <n v="15"/>
    <d v="2026-04-09T00:00:00"/>
    <d v="2026-05-31T00:00:00"/>
    <d v="2026-05-28T00:00:00"/>
    <x v="0"/>
    <n v="1"/>
    <s v="Cycle-4 EPC"/>
    <s v="PENDING"/>
    <m/>
    <s v="YTL"/>
    <s v="FY 26-27"/>
    <m/>
    <s v="APRIL 26 PLANNED"/>
    <s v="MAY 26"/>
    <s v="JULY 25"/>
    <m/>
    <m/>
    <m/>
    <m/>
    <m/>
    <m/>
    <m/>
    <m/>
    <x v="0"/>
    <x v="0"/>
    <m/>
    <m/>
    <m/>
    <m/>
    <m/>
    <m/>
    <m/>
  </r>
  <r>
    <s v="TRTRAS16262"/>
    <n v="962"/>
    <m/>
    <s v="TU89"/>
    <s v="NKW2"/>
    <s v="TRNDTNKW204"/>
    <x v="3"/>
    <x v="3"/>
    <x v="5"/>
    <s v="Amit C"/>
    <s v="Jitendra Talreja"/>
    <s v="Nitesh Warhade"/>
    <x v="2"/>
    <s v="South"/>
    <x v="5"/>
    <s v="Tamil Nadu"/>
    <m/>
    <m/>
    <s v="Tindivanam TST"/>
    <s v="Tindivanam"/>
    <n v="7264"/>
    <d v="2026-03-23T00:00:00"/>
    <d v="2026-03-23T00:00:00"/>
    <m/>
    <n v="15"/>
    <d v="2026-04-07T00:00:00"/>
    <d v="2026-05-10T00:00:00"/>
    <d v="2026-05-12T00:00:00"/>
    <x v="0"/>
    <n v="1"/>
    <s v="Cycle-4 EPC"/>
    <s v="PENDING"/>
    <m/>
    <s v="YTL"/>
    <s v="FY 26-27"/>
    <m/>
    <s v="APRIL 26 PLANNED"/>
    <s v="MAY 26"/>
    <s v="JULY 25"/>
    <m/>
    <m/>
    <m/>
    <m/>
    <m/>
    <m/>
    <m/>
    <m/>
    <x v="0"/>
    <x v="0"/>
    <m/>
    <m/>
    <m/>
    <m/>
    <m/>
    <m/>
    <m/>
  </r>
  <r>
    <s v="TRTRSD16263"/>
    <n v="963"/>
    <m/>
    <s v="TW91"/>
    <s v="NSP1"/>
    <s v="TRNDANSP102"/>
    <x v="3"/>
    <x v="3"/>
    <x v="5"/>
    <s v="Amit C"/>
    <s v="Jitendra Talreja"/>
    <s v="Nitesh Warhade"/>
    <x v="2"/>
    <s v="East"/>
    <x v="4"/>
    <s v="Andhra Pradesh"/>
    <m/>
    <m/>
    <s v="Palasa TST"/>
    <s v="Palasa"/>
    <n v="5549"/>
    <d v="2026-03-21T00:00:00"/>
    <d v="2026-03-21T00:00:00"/>
    <m/>
    <n v="15"/>
    <d v="2026-04-05T00:00:00"/>
    <d v="2026-05-31T00:00:00"/>
    <d v="2026-05-29T00:00:00"/>
    <x v="0"/>
    <n v="1"/>
    <s v="Cycle-4 EPC"/>
    <d v="2026-06-01T00:00:00"/>
    <m/>
    <s v="YTL"/>
    <s v="FY 26-27"/>
    <m/>
    <s v="APRIL 26 PLANNED"/>
    <s v="MAY 26"/>
    <s v="JULY 25"/>
    <m/>
    <m/>
    <m/>
    <m/>
    <m/>
    <m/>
    <m/>
    <m/>
    <x v="0"/>
    <x v="0"/>
    <m/>
    <m/>
    <m/>
    <m/>
    <m/>
    <m/>
    <m/>
  </r>
  <r>
    <s v="TRTRSD16264"/>
    <n v="964"/>
    <m/>
    <s v="TO67"/>
    <s v="ND17"/>
    <s v="TRND6ND1704"/>
    <x v="3"/>
    <x v="3"/>
    <x v="5"/>
    <s v="Amit C"/>
    <s v="Jitendra Talreja"/>
    <s v="Nitesh Warhade"/>
    <x v="2"/>
    <s v="East"/>
    <x v="4"/>
    <s v="Assam &amp; NE"/>
    <m/>
    <m/>
    <s v="Naharlagun TST"/>
    <s v="Naharlagun"/>
    <n v="7917"/>
    <d v="2026-03-19T00:00:00"/>
    <d v="2026-03-19T00:00:00"/>
    <m/>
    <n v="15"/>
    <d v="2026-04-03T00:00:00"/>
    <d v="2026-04-30T00:00:00"/>
    <d v="2026-04-28T00:00:00"/>
    <x v="0"/>
    <n v="1"/>
    <s v="Cycle-4 EPC"/>
    <s v="PENDING"/>
    <m/>
    <s v="YTL"/>
    <s v="FY 26-27"/>
    <m/>
    <s v="APRIL 26 PLANNED"/>
    <s v="APRIL 26"/>
    <s v="JUNE 25"/>
    <m/>
    <m/>
    <m/>
    <m/>
    <m/>
    <m/>
    <m/>
    <m/>
    <x v="0"/>
    <x v="0"/>
    <m/>
    <m/>
    <m/>
    <m/>
    <m/>
    <m/>
    <m/>
  </r>
  <r>
    <s v="TRTRSD16265"/>
    <n v="965"/>
    <m/>
    <s v="TGZ8"/>
    <s v="QXS1"/>
    <s v="TFITOQXS104"/>
    <x v="3"/>
    <x v="3"/>
    <x v="5"/>
    <s v="Amit C"/>
    <s v="Jitendra Talreja"/>
    <s v="Nitesh Warhade"/>
    <x v="2"/>
    <s v="East"/>
    <x v="4"/>
    <s v="Orissa"/>
    <m/>
    <m/>
    <s v="Jagatsinghpur Nr Bhoomika Eye Hospital"/>
    <s v="Jagatsinghpur"/>
    <n v="5407"/>
    <d v="2026-03-20T00:00:00"/>
    <d v="2026-03-20T00:00:00"/>
    <m/>
    <n v="15"/>
    <d v="2026-04-04T00:00:00"/>
    <d v="2026-04-24T00:00:00"/>
    <d v="2026-04-26T00:00:00"/>
    <x v="0"/>
    <n v="1"/>
    <s v="Cycle-4 EPC"/>
    <d v="2026-04-26T00:00:00"/>
    <d v="2026-04-26T00:00:00"/>
    <s v="Launched"/>
    <s v="FY 26-27"/>
    <m/>
    <s v="APRIL 26 PLANNED"/>
    <s v="APRIL 26"/>
    <s v=" "/>
    <m/>
    <m/>
    <m/>
    <m/>
    <m/>
    <m/>
    <m/>
    <m/>
    <x v="0"/>
    <x v="0"/>
    <m/>
    <m/>
    <m/>
    <m/>
    <m/>
    <m/>
    <m/>
  </r>
  <r>
    <s v="TRTRSD16266"/>
    <n v="966"/>
    <m/>
    <s v="TSU3"/>
    <s v="Q2RM"/>
    <s v="TEXPAQ2RM01"/>
    <x v="3"/>
    <x v="3"/>
    <x v="5"/>
    <s v="Amit C"/>
    <s v="Jitendra Talreja"/>
    <s v="Nitesh Warhade"/>
    <x v="2"/>
    <s v="East"/>
    <x v="4"/>
    <s v="Andhra Pradesh"/>
    <m/>
    <m/>
    <s v="Bobbili TST"/>
    <s v="Bobbili"/>
    <n v="5124"/>
    <d v="2026-03-24T00:00:00"/>
    <d v="2026-03-24T00:00:00"/>
    <m/>
    <n v="15"/>
    <d v="2026-04-08T00:00:00"/>
    <d v="2026-04-18T00:00:00"/>
    <d v="2026-04-18T00:00:00"/>
    <x v="0"/>
    <n v="1"/>
    <s v="Cycle-4 EPC"/>
    <d v="2026-04-19T00:00:00"/>
    <d v="2026-04-19T00:00:00"/>
    <s v="Launched"/>
    <s v="FY 26-27"/>
    <m/>
    <s v="APRIL 26 PLANNED"/>
    <s v="APRIL 26"/>
    <s v="AUGUST 25"/>
    <m/>
    <m/>
    <m/>
    <m/>
    <m/>
    <m/>
    <m/>
    <m/>
    <x v="0"/>
    <x v="0"/>
    <m/>
    <m/>
    <m/>
    <m/>
    <m/>
    <m/>
    <m/>
  </r>
  <r>
    <s v="TRTRSD16267"/>
    <n v="967"/>
    <m/>
    <s v="TW88"/>
    <s v="NSB7"/>
    <s v="TRNDANSB703"/>
    <x v="3"/>
    <x v="3"/>
    <x v="5"/>
    <s v="Amit C"/>
    <s v="Jitendra Talreja"/>
    <s v="Nitesh Warhade"/>
    <x v="2"/>
    <s v="East"/>
    <x v="4"/>
    <s v="Andhra Pradesh"/>
    <m/>
    <m/>
    <s v="Rajam TST"/>
    <s v="Rajam"/>
    <n v="4159"/>
    <d v="2026-03-24T00:00:00"/>
    <d v="2026-03-24T00:00:00"/>
    <m/>
    <n v="15"/>
    <d v="2026-04-08T00:00:00"/>
    <d v="2026-04-18T00:00:00"/>
    <d v="2026-04-16T00:00:00"/>
    <x v="0"/>
    <n v="1"/>
    <s v="Cycle-4 EPC"/>
    <d v="2026-04-17T00:00:00"/>
    <d v="2026-04-17T00:00:00"/>
    <s v="Launched"/>
    <s v="FY 26-27"/>
    <m/>
    <s v="APRIL 26 PLANNED"/>
    <s v="APRIL 26"/>
    <s v=" "/>
    <m/>
    <m/>
    <m/>
    <m/>
    <m/>
    <m/>
    <m/>
    <m/>
    <x v="0"/>
    <x v="0"/>
    <m/>
    <m/>
    <m/>
    <m/>
    <m/>
    <m/>
    <m/>
  </r>
  <r>
    <s v="TRTRSD16268"/>
    <n v="968"/>
    <m/>
    <s v="TSU1"/>
    <s v="Q2RK"/>
    <s v="TEXPOQ2RK03"/>
    <x v="3"/>
    <x v="3"/>
    <x v="5"/>
    <s v="Amit C"/>
    <s v="Jitendra Talreja"/>
    <s v="Nitesh Warhade"/>
    <x v="2"/>
    <s v="East"/>
    <x v="4"/>
    <s v="Orissa"/>
    <m/>
    <m/>
    <s v="Jajpur TST Byasanagar"/>
    <s v="Jajpur"/>
    <n v="6644"/>
    <d v="2026-03-25T00:00:00"/>
    <d v="2026-03-25T00:00:00"/>
    <m/>
    <n v="15"/>
    <d v="2026-04-09T00:00:00"/>
    <d v="2026-05-31T00:00:00"/>
    <d v="2026-05-26T00:00:00"/>
    <x v="0"/>
    <n v="1"/>
    <s v="Cycle-4 EPC"/>
    <d v="2026-05-30T00:00:00"/>
    <m/>
    <s v="YTL"/>
    <s v="FY 26-27"/>
    <m/>
    <s v="APRIL 26 PLANNED"/>
    <s v="MAY 26"/>
    <s v=" "/>
    <m/>
    <m/>
    <m/>
    <m/>
    <m/>
    <m/>
    <m/>
    <m/>
    <x v="0"/>
    <x v="0"/>
    <m/>
    <m/>
    <m/>
    <m/>
    <m/>
    <m/>
    <m/>
  </r>
  <r>
    <s v="TRTRSD16269"/>
    <n v="969"/>
    <m/>
    <s v="TMA2"/>
    <s v="QQJ0"/>
    <s v="TFITQQQJ002"/>
    <x v="3"/>
    <x v="3"/>
    <x v="5"/>
    <s v="Amit C"/>
    <s v="Jitendra Talreja"/>
    <s v="Nitesh Warhade"/>
    <x v="2"/>
    <s v="East"/>
    <x v="4"/>
    <s v="Jharkhand"/>
    <m/>
    <m/>
    <s v="Lohardaga Ranchi Lohardaga"/>
    <s v="Lohardaga"/>
    <n v="10500"/>
    <d v="2026-03-25T00:00:00"/>
    <d v="2026-03-25T00:00:00"/>
    <m/>
    <n v="15"/>
    <d v="2026-04-09T00:00:00"/>
    <d v="2026-04-30T00:00:00"/>
    <d v="2026-04-27T00:00:00"/>
    <x v="0"/>
    <n v="1"/>
    <s v="Cycle-4 EPC"/>
    <s v="PENDING"/>
    <m/>
    <s v="YTL"/>
    <s v="FY 26-27"/>
    <m/>
    <s v="APRIL 26 PLANNED"/>
    <s v="APRIL 26"/>
    <s v="MAY 25"/>
    <m/>
    <m/>
    <m/>
    <m/>
    <m/>
    <m/>
    <m/>
    <m/>
    <x v="0"/>
    <x v="0"/>
    <m/>
    <m/>
    <m/>
    <m/>
    <m/>
    <m/>
    <m/>
  </r>
  <r>
    <s v="TRTRSD16270"/>
    <n v="970"/>
    <m/>
    <s v="TAA3"/>
    <s v="NAI6"/>
    <s v="TRNDONAI601"/>
    <x v="3"/>
    <x v="3"/>
    <x v="5"/>
    <s v="Amit C"/>
    <s v="Jitendra Talreja"/>
    <s v="Nitesh Warhade"/>
    <x v="2"/>
    <s v="East"/>
    <x v="4"/>
    <s v="Orissa"/>
    <m/>
    <m/>
    <s v="Talcher TST"/>
    <s v="Talcher"/>
    <n v="5135"/>
    <d v="2026-03-25T00:00:00"/>
    <d v="2026-03-25T00:00:00"/>
    <m/>
    <n v="15"/>
    <d v="2026-04-09T00:00:00"/>
    <d v="2026-05-31T00:00:00"/>
    <d v="2026-05-26T00:00:00"/>
    <x v="0"/>
    <n v="1"/>
    <s v="Cycle-4 EPC"/>
    <d v="2026-05-28T00:00:00"/>
    <m/>
    <s v="YTL"/>
    <s v="FY 26-27"/>
    <m/>
    <s v="APRIL 26 PLANNED"/>
    <s v="MAY 26"/>
    <s v="MAY 25"/>
    <m/>
    <m/>
    <m/>
    <m/>
    <m/>
    <m/>
    <m/>
    <m/>
    <x v="0"/>
    <x v="0"/>
    <m/>
    <m/>
    <m/>
    <m/>
    <m/>
    <m/>
    <m/>
  </r>
  <r>
    <s v="TRTRSD16271"/>
    <n v="971"/>
    <m/>
    <s v="TCH7"/>
    <s v="NAO0"/>
    <s v="TRNDBNAO002"/>
    <x v="3"/>
    <x v="3"/>
    <x v="5"/>
    <s v="Amit C"/>
    <s v="Jitendra Talreja"/>
    <s v="Nitesh Warhade"/>
    <x v="2"/>
    <s v="East"/>
    <x v="4"/>
    <s v="Bihar"/>
    <m/>
    <m/>
    <s v="Lakhisarai AD Mall"/>
    <s v="Lakhisarai"/>
    <n v="10000"/>
    <d v="2026-03-26T00:00:00"/>
    <d v="2026-03-26T00:00:00"/>
    <m/>
    <n v="15"/>
    <d v="2026-04-10T00:00:00"/>
    <d v="2026-04-24T00:00:00"/>
    <d v="2026-04-23T00:00:00"/>
    <x v="0"/>
    <n v="1"/>
    <s v="Cycle-4 EPC"/>
    <d v="2026-04-22T00:00:00"/>
    <d v="2026-04-22T00:00:00"/>
    <s v="Launched"/>
    <s v="FY 26-27"/>
    <m/>
    <s v="APRIL 26 PLANNED"/>
    <s v="APRIL 26"/>
    <s v=" "/>
    <m/>
    <m/>
    <m/>
    <m/>
    <m/>
    <m/>
    <m/>
    <m/>
    <x v="0"/>
    <x v="0"/>
    <m/>
    <m/>
    <m/>
    <m/>
    <m/>
    <m/>
    <m/>
  </r>
  <r>
    <s v="TRTRAS16272"/>
    <n v="972"/>
    <m/>
    <s v="TM07"/>
    <s v="NWO7"/>
    <s v="TRNDTNWO701"/>
    <x v="3"/>
    <x v="3"/>
    <x v="5"/>
    <s v="Amit C"/>
    <s v="Jitendra Talreja"/>
    <s v="Nitesh Warhade"/>
    <x v="2"/>
    <s v="South"/>
    <x v="5"/>
    <s v="Tamil Nadu"/>
    <m/>
    <m/>
    <s v="Palladam TST"/>
    <s v="Palladam"/>
    <n v="4863"/>
    <d v="2026-03-25T00:00:00"/>
    <d v="2026-03-25T00:00:00"/>
    <m/>
    <n v="15"/>
    <d v="2026-04-09T00:00:00"/>
    <d v="2026-04-18T00:00:00"/>
    <d v="2026-04-21T00:00:00"/>
    <x v="0"/>
    <n v="1"/>
    <s v="Cycle-4 EPC"/>
    <s v="PENDING"/>
    <m/>
    <s v="YTL"/>
    <s v="FY 26-27"/>
    <m/>
    <s v="APRIL 26 PLANNED"/>
    <s v="APRIL 26"/>
    <s v="MAY 25"/>
    <m/>
    <m/>
    <m/>
    <m/>
    <m/>
    <m/>
    <m/>
    <m/>
    <x v="0"/>
    <x v="0"/>
    <m/>
    <m/>
    <m/>
    <m/>
    <m/>
    <m/>
    <m/>
  </r>
  <r>
    <s v="TRTRAS16273"/>
    <n v="973"/>
    <m/>
    <s v="TTL6"/>
    <s v="Q2YM"/>
    <s v="TEXPTQ2YM03"/>
    <x v="3"/>
    <x v="3"/>
    <x v="5"/>
    <s v="Amit C"/>
    <s v="Jitendra Talreja"/>
    <s v="Nitesh Warhade"/>
    <x v="2"/>
    <s v="South"/>
    <x v="5"/>
    <s v="Tamil Nadu"/>
    <m/>
    <m/>
    <s v="Sriperumbudur TST"/>
    <s v="Sriperumbudur"/>
    <n v="4940"/>
    <d v="2026-03-25T00:00:00"/>
    <d v="2026-03-25T00:00:00"/>
    <m/>
    <n v="15"/>
    <d v="2026-04-09T00:00:00"/>
    <d v="2026-05-10T00:00:00"/>
    <d v="2026-05-18T00:00:00"/>
    <x v="0"/>
    <n v="1"/>
    <s v="Cycle-4 EPC"/>
    <s v="PENDING"/>
    <m/>
    <s v="YTL"/>
    <s v="FY 26-27"/>
    <m/>
    <s v="APRIL 26 PLANNED"/>
    <s v="MAY 26"/>
    <s v="AUGUST 25"/>
    <m/>
    <m/>
    <m/>
    <m/>
    <m/>
    <m/>
    <m/>
    <m/>
    <x v="0"/>
    <x v="0"/>
    <m/>
    <m/>
    <m/>
    <m/>
    <m/>
    <m/>
    <m/>
  </r>
  <r>
    <s v="TRTRSD16274"/>
    <n v="974"/>
    <m/>
    <s v="TWUU"/>
    <s v="Q6U1"/>
    <s v="TEXPAQ6U102"/>
    <x v="3"/>
    <x v="3"/>
    <x v="5"/>
    <s v="Amit C"/>
    <s v="Jitendra Talreja"/>
    <s v="Nitesh Warhade"/>
    <x v="2"/>
    <s v="East"/>
    <x v="4"/>
    <s v="Andhra Pradesh"/>
    <m/>
    <m/>
    <s v="Hanuman Junction TST Bapulapadu"/>
    <s v="Hanuman Junction"/>
    <n v="9585"/>
    <d v="2026-03-23T00:00:00"/>
    <d v="2026-03-23T00:00:00"/>
    <m/>
    <n v="15"/>
    <d v="2026-04-07T00:00:00"/>
    <d v="2026-04-18T00:00:00"/>
    <d v="2026-04-19T00:00:00"/>
    <x v="0"/>
    <n v="1"/>
    <s v="Cycle-4 EPC"/>
    <d v="2026-04-21T00:00:00"/>
    <d v="2026-04-21T00:00:00"/>
    <s v="Launched"/>
    <s v="FY 26-27"/>
    <m/>
    <s v="APRIL 26 PLANNED"/>
    <s v="APRIL 26"/>
    <s v="MAY 25"/>
    <m/>
    <m/>
    <m/>
    <m/>
    <m/>
    <m/>
    <m/>
    <m/>
    <x v="0"/>
    <x v="0"/>
    <m/>
    <m/>
    <m/>
    <m/>
    <m/>
    <m/>
    <m/>
  </r>
  <r>
    <s v="TRTRAS16275"/>
    <n v="975"/>
    <m/>
    <s v="TEQ9"/>
    <s v="QZY9"/>
    <s v="TEXPTQZY903"/>
    <x v="3"/>
    <x v="3"/>
    <x v="5"/>
    <s v="Amit C"/>
    <s v="Jitendra Talreja"/>
    <s v="Nitesh Warhade"/>
    <x v="2"/>
    <s v="South"/>
    <x v="5"/>
    <s v="Tamil Nadu"/>
    <m/>
    <m/>
    <s v="Thiruttani TST"/>
    <s v="Thiruttani"/>
    <n v="9913"/>
    <d v="2026-03-23T00:00:00"/>
    <d v="2026-03-23T00:00:00"/>
    <m/>
    <n v="15"/>
    <d v="2026-04-07T00:00:00"/>
    <d v="2026-05-31T00:00:00"/>
    <m/>
    <x v="4"/>
    <m/>
    <s v="Cycle-4 EPC"/>
    <m/>
    <m/>
    <m/>
    <s v="FY 26-27"/>
    <m/>
    <s v="APRIL 26 PLANNED"/>
    <s v=" "/>
    <s v="MAY 25"/>
    <m/>
    <m/>
    <m/>
    <m/>
    <m/>
    <m/>
    <m/>
    <m/>
    <x v="0"/>
    <x v="0"/>
    <m/>
    <m/>
    <m/>
    <m/>
    <m/>
    <m/>
    <m/>
  </r>
  <r>
    <s v="TRTRSD16276"/>
    <n v="976"/>
    <m/>
    <s v="TTB1"/>
    <s v="Q2TZ"/>
    <s v="TEXPOQ2TZ01"/>
    <x v="3"/>
    <x v="3"/>
    <x v="5"/>
    <s v="Amit C"/>
    <s v="Jitendra Talreja"/>
    <s v="Nitesh Warhade"/>
    <x v="2"/>
    <s v="East"/>
    <x v="4"/>
    <s v="Orissa"/>
    <m/>
    <m/>
    <s v="Umarkote TST"/>
    <s v="Umarkote"/>
    <n v="10750"/>
    <d v="2026-03-23T00:00:00"/>
    <d v="2026-03-23T00:00:00"/>
    <m/>
    <n v="15"/>
    <d v="2026-04-07T00:00:00"/>
    <d v="2026-05-10T00:00:00"/>
    <d v="2026-05-21T00:00:00"/>
    <x v="0"/>
    <n v="1"/>
    <s v="Cycle-4 EPC"/>
    <s v="PENDING"/>
    <m/>
    <s v="YTL"/>
    <s v="FY 26-27"/>
    <m/>
    <s v="APRIL 26 PLANNED"/>
    <s v="MAY 26"/>
    <s v=" "/>
    <m/>
    <m/>
    <m/>
    <m/>
    <m/>
    <m/>
    <m/>
    <m/>
    <x v="0"/>
    <x v="0"/>
    <m/>
    <m/>
    <m/>
    <m/>
    <m/>
    <m/>
    <m/>
  </r>
  <r>
    <s v="TRTRSD16277"/>
    <n v="977"/>
    <m/>
    <s v="TFU7"/>
    <s v="QYO5"/>
    <s v="TFITQQYO501"/>
    <x v="3"/>
    <x v="3"/>
    <x v="5"/>
    <s v="Amit C"/>
    <s v="Jitendra Talreja"/>
    <s v="Nitesh Warhade"/>
    <x v="2"/>
    <s v="East"/>
    <x v="4"/>
    <s v="Jharkhand"/>
    <m/>
    <m/>
    <s v="Godda Jaiswal Building Bhagalpur Road"/>
    <s v="Godda"/>
    <n v="8756"/>
    <d v="2026-03-17T00:00:00"/>
    <d v="2026-03-17T00:00:00"/>
    <m/>
    <n v="15"/>
    <d v="2026-04-01T00:00:00"/>
    <d v="2026-04-18T00:00:00"/>
    <d v="2026-04-20T00:00:00"/>
    <x v="0"/>
    <n v="1"/>
    <s v="Cycle-4 EPC"/>
    <d v="2026-04-20T00:00:00"/>
    <d v="2026-04-20T00:00:00"/>
    <s v="Launched"/>
    <s v="FY 26-27"/>
    <m/>
    <s v="APRIL 26 PLANNED"/>
    <s v="APRIL 26"/>
    <s v=" "/>
    <m/>
    <m/>
    <m/>
    <m/>
    <m/>
    <m/>
    <m/>
    <m/>
    <x v="0"/>
    <x v="0"/>
    <m/>
    <m/>
    <m/>
    <m/>
    <m/>
    <m/>
    <m/>
  </r>
  <r>
    <s v="TRTRAS16278"/>
    <n v="978"/>
    <m/>
    <s v="TXYQ"/>
    <s v="Q9MG"/>
    <s v="TEXPTQ9MG01"/>
    <x v="3"/>
    <x v="3"/>
    <x v="5"/>
    <s v="Amit C"/>
    <s v="Jitendra Talreja"/>
    <s v="Nitesh Warhade"/>
    <x v="2"/>
    <s v="South"/>
    <x v="5"/>
    <s v="Tamil Nadu"/>
    <m/>
    <m/>
    <s v="Ponneri TST"/>
    <s v="Ponneri"/>
    <n v="5455"/>
    <d v="2026-03-25T00:00:00"/>
    <d v="2026-03-25T00:00:00"/>
    <m/>
    <n v="15"/>
    <d v="2026-04-09T00:00:00"/>
    <d v="2026-04-09T00:00:00"/>
    <m/>
    <x v="7"/>
    <m/>
    <s v="Cycle-4 EPC"/>
    <m/>
    <m/>
    <m/>
    <s v="FY 26-27"/>
    <m/>
    <s v=" "/>
    <s v=" "/>
    <s v=" "/>
    <m/>
    <m/>
    <m/>
    <m/>
    <m/>
    <m/>
    <m/>
    <m/>
    <x v="0"/>
    <x v="0"/>
    <m/>
    <m/>
    <m/>
    <m/>
    <m/>
    <m/>
    <m/>
  </r>
  <r>
    <s v="TRTRSD16279"/>
    <n v="979"/>
    <m/>
    <s v="TFR3"/>
    <s v="QYU4"/>
    <s v="TFITOQYU404"/>
    <x v="3"/>
    <x v="3"/>
    <x v="5"/>
    <s v="Amit C"/>
    <s v="Jitendra Talreja"/>
    <s v="Nitesh Warhade"/>
    <x v="2"/>
    <s v="East"/>
    <x v="4"/>
    <s v="Orissa"/>
    <m/>
    <m/>
    <s v="Jeypore TST Shree Laxmi Homes"/>
    <s v="Jeypore"/>
    <n v="9644"/>
    <d v="2026-03-23T00:00:00"/>
    <d v="2026-03-23T00:00:00"/>
    <m/>
    <n v="15"/>
    <d v="2026-04-07T00:00:00"/>
    <d v="2026-05-10T00:00:00"/>
    <d v="2026-05-10T00:00:00"/>
    <x v="0"/>
    <n v="1"/>
    <s v="Cycle-4 EPC"/>
    <d v="2026-05-10T00:00:00"/>
    <d v="2026-05-10T00:00:00"/>
    <s v="Launched"/>
    <s v="FY 26-27"/>
    <m/>
    <s v="APRIL 26 PLANNED"/>
    <s v="MAY 26"/>
    <s v=" "/>
    <m/>
    <m/>
    <m/>
    <m/>
    <m/>
    <m/>
    <m/>
    <m/>
    <x v="0"/>
    <x v="0"/>
    <m/>
    <m/>
    <m/>
    <m/>
    <m/>
    <m/>
    <m/>
  </r>
  <r>
    <s v="TRTRAS16280"/>
    <n v="980"/>
    <m/>
    <s v="TWUX"/>
    <s v="Q6U4"/>
    <s v="TEXPTQ6U401"/>
    <x v="3"/>
    <x v="3"/>
    <x v="5"/>
    <s v="Amit C"/>
    <s v="Jitendra Talreja"/>
    <s v="Nitesh Warhade"/>
    <x v="2"/>
    <s v="South"/>
    <x v="5"/>
    <s v="Tamil Nadu"/>
    <m/>
    <m/>
    <s v="Manapparai TST"/>
    <s v="Manapparai"/>
    <n v="5574"/>
    <d v="2026-03-25T00:00:00"/>
    <d v="2026-03-25T00:00:00"/>
    <m/>
    <n v="15"/>
    <d v="2026-04-09T00:00:00"/>
    <d v="2026-05-31T00:00:00"/>
    <m/>
    <x v="4"/>
    <m/>
    <s v="Cycle-4 EPC"/>
    <m/>
    <m/>
    <m/>
    <s v="FY 26-27"/>
    <m/>
    <s v="APRIL 26 PLANNED"/>
    <s v=" "/>
    <s v=" "/>
    <m/>
    <m/>
    <m/>
    <m/>
    <m/>
    <m/>
    <m/>
    <m/>
    <x v="0"/>
    <x v="0"/>
    <m/>
    <m/>
    <m/>
    <m/>
    <m/>
    <m/>
    <m/>
  </r>
  <r>
    <s v="TRTRAS16281"/>
    <n v="981"/>
    <m/>
    <s v="TH78"/>
    <s v="NVX9"/>
    <s v="TRNDKNVX903"/>
    <x v="3"/>
    <x v="3"/>
    <x v="5"/>
    <s v="Amit C"/>
    <s v="Jitendra Talreja"/>
    <s v="Nitesh Warhade"/>
    <x v="2"/>
    <s v="South"/>
    <x v="5"/>
    <s v="Karnataka"/>
    <m/>
    <m/>
    <s v="Bailhongal TST"/>
    <s v="Bailhongal"/>
    <n v="3600"/>
    <d v="2026-03-25T00:00:00"/>
    <d v="2026-03-25T00:00:00"/>
    <m/>
    <n v="15"/>
    <d v="2026-04-09T00:00:00"/>
    <d v="2026-04-10T00:00:00"/>
    <d v="2026-04-11T00:00:00"/>
    <x v="0"/>
    <n v="1"/>
    <s v="Cycle-4 EPC"/>
    <d v="2026-04-20T00:00:00"/>
    <d v="2026-04-20T00:00:00"/>
    <s v="Launched"/>
    <s v="FY 26-27"/>
    <m/>
    <s v="APRIL 26 PLANNED"/>
    <s v="APRIL 26"/>
    <s v=" "/>
    <m/>
    <m/>
    <m/>
    <m/>
    <m/>
    <m/>
    <m/>
    <m/>
    <x v="0"/>
    <x v="0"/>
    <m/>
    <m/>
    <m/>
    <m/>
    <m/>
    <m/>
    <m/>
  </r>
  <r>
    <s v="TRTRAS16282"/>
    <n v="982"/>
    <m/>
    <s v="TPN5"/>
    <s v="Q0NY"/>
    <s v="TJNRTQ0NY01"/>
    <x v="3"/>
    <x v="3"/>
    <x v="5"/>
    <s v="Amit C"/>
    <s v="Jitendra Talreja"/>
    <s v="Nitesh Warhade"/>
    <x v="2"/>
    <s v="South"/>
    <x v="5"/>
    <s v="Tamil Nadu"/>
    <m/>
    <m/>
    <s v="Coimbatr TJ Tank St"/>
    <s v="Coimbatore"/>
    <n v="1458"/>
    <d v="2026-03-25T00:00:00"/>
    <d v="2026-03-25T00:00:00"/>
    <m/>
    <n v="15"/>
    <d v="2026-04-09T00:00:00"/>
    <d v="2026-04-10T00:00:00"/>
    <d v="2026-04-11T00:00:00"/>
    <x v="0"/>
    <n v="1"/>
    <s v="Cycle-3 EPC"/>
    <s v="PENDING"/>
    <m/>
    <s v="YTL"/>
    <s v="FY 26-27"/>
    <m/>
    <s v="APRIL 26 PLANNED"/>
    <s v="APRIL 26"/>
    <s v=" "/>
    <m/>
    <m/>
    <m/>
    <m/>
    <m/>
    <m/>
    <m/>
    <m/>
    <x v="0"/>
    <x v="0"/>
    <m/>
    <m/>
    <m/>
    <m/>
    <m/>
    <m/>
    <m/>
  </r>
  <r>
    <s v="TRTRAK16283"/>
    <n v="983"/>
    <m/>
    <s v="TKT2"/>
    <s v="QCY0"/>
    <s v="TWIWTQCY001"/>
    <x v="3"/>
    <x v="3"/>
    <x v="5"/>
    <s v="Amit C"/>
    <s v="Jitendra Talreja"/>
    <s v="Nitesh Warhade"/>
    <x v="2"/>
    <s v="South"/>
    <x v="1"/>
    <s v="Tamil Nadu"/>
    <m/>
    <m/>
    <s v="Chennai TW PMD Nagar Kovilambakkam"/>
    <s v="Chennai"/>
    <n v="2615"/>
    <d v="2026-03-21T00:00:00"/>
    <d v="2026-03-21T00:00:00"/>
    <m/>
    <n v="15"/>
    <d v="2026-04-05T00:00:00"/>
    <d v="2026-04-24T00:00:00"/>
    <d v="2026-04-28T00:00:00"/>
    <x v="0"/>
    <n v="1"/>
    <s v="Cycle-2 EPC"/>
    <d v="2026-05-06T00:00:00"/>
    <d v="2026-05-06T00:00:00"/>
    <s v="Launched"/>
    <s v="FY 26-27"/>
    <m/>
    <s v="APRIL 26 PLANNED"/>
    <s v="APRIL 26"/>
    <s v=" "/>
    <m/>
    <m/>
    <m/>
    <m/>
    <m/>
    <m/>
    <m/>
    <m/>
    <x v="0"/>
    <x v="0"/>
    <m/>
    <m/>
    <m/>
    <m/>
    <m/>
    <m/>
    <m/>
  </r>
  <r>
    <s v="TRTRAK16286"/>
    <n v="984"/>
    <m/>
    <s v="TA11"/>
    <s v="NGT8"/>
    <s v="TRNDTNGT802"/>
    <x v="3"/>
    <x v="3"/>
    <x v="5"/>
    <s v="Amit C"/>
    <s v="Jitendra Talreja"/>
    <s v="Nitesh Warhade"/>
    <x v="2"/>
    <s v="South"/>
    <x v="1"/>
    <s v="Tamil Nadu"/>
    <m/>
    <m/>
    <s v="Coimbator TW NSR Rd"/>
    <s v="Coimbatore"/>
    <n v="2319"/>
    <d v="2026-03-20T00:00:00"/>
    <d v="2026-03-20T00:00:00"/>
    <m/>
    <n v="15"/>
    <d v="2026-04-04T00:00:00"/>
    <d v="2026-04-18T00:00:00"/>
    <d v="2026-04-16T00:00:00"/>
    <x v="0"/>
    <n v="1"/>
    <s v="Cycle-3 EPC"/>
    <d v="2026-04-20T00:00:00"/>
    <d v="2026-04-20T00:00:00"/>
    <s v="Launched"/>
    <s v="FY 26-27"/>
    <m/>
    <s v="APRIL 26 PLANNED"/>
    <s v="APRIL 26"/>
    <s v="JULY 25"/>
    <m/>
    <m/>
    <m/>
    <m/>
    <m/>
    <m/>
    <m/>
    <m/>
    <x v="0"/>
    <x v="0"/>
    <m/>
    <m/>
    <m/>
    <m/>
    <m/>
    <m/>
    <m/>
  </r>
  <r>
    <s v="TRTRAK16287"/>
    <n v="985"/>
    <m/>
    <n v="9654"/>
    <s v="NFX9"/>
    <s v="TRNDTNFX902"/>
    <x v="3"/>
    <x v="3"/>
    <x v="5"/>
    <s v="Amit C"/>
    <s v="Jitendra Talreja"/>
    <s v="Nitesh Warhade"/>
    <x v="2"/>
    <s v="South"/>
    <x v="1"/>
    <s v="Tamil Nadu"/>
    <m/>
    <m/>
    <s v="Coimbator TW RSPuram"/>
    <s v="Coimbatore"/>
    <n v="3319"/>
    <d v="2026-03-20T00:00:00"/>
    <d v="2026-03-20T00:00:00"/>
    <m/>
    <n v="15"/>
    <d v="2026-04-04T00:00:00"/>
    <d v="2026-04-18T00:00:00"/>
    <d v="2026-04-21T00:00:00"/>
    <x v="0"/>
    <n v="1"/>
    <s v="Cycle-3 EPC"/>
    <d v="2026-04-21T00:00:00"/>
    <d v="2026-04-21T00:00:00"/>
    <s v="Launched"/>
    <s v="FY 26-27"/>
    <m/>
    <s v="APRIL 26 PLANNED"/>
    <s v="APRIL 26"/>
    <s v=" "/>
    <m/>
    <m/>
    <m/>
    <m/>
    <m/>
    <m/>
    <m/>
    <m/>
    <x v="0"/>
    <x v="0"/>
    <m/>
    <m/>
    <m/>
    <m/>
    <m/>
    <m/>
    <m/>
  </r>
  <r>
    <s v="TRTRAS16288"/>
    <n v="986"/>
    <m/>
    <s v="T52E"/>
    <s v="QPSS"/>
    <s v="TMANKQPSS02"/>
    <x v="3"/>
    <x v="3"/>
    <x v="5"/>
    <s v="Amit C"/>
    <s v="Jitendra Talreja"/>
    <s v="Nitesh Warhade"/>
    <x v="2"/>
    <s v="South"/>
    <x v="5"/>
    <s v="Karnataka"/>
    <m/>
    <m/>
    <s v="Bangalore TM Kothnur Main Rd Jp Nagar"/>
    <s v="Bangalore"/>
    <n v="2072"/>
    <d v="2026-03-21T00:00:00"/>
    <d v="2026-03-21T00:00:00"/>
    <m/>
    <n v="15"/>
    <d v="2026-04-05T00:00:00"/>
    <d v="2026-04-10T00:00:00"/>
    <d v="2026-04-11T00:00:00"/>
    <x v="0"/>
    <n v="1"/>
    <s v="Cycle-2 EPC"/>
    <s v="PENDING"/>
    <m/>
    <s v="YTL"/>
    <s v="FY 26-27"/>
    <m/>
    <s v="APRIL 26 PLANNED"/>
    <s v="APRIL 26"/>
    <s v=" "/>
    <m/>
    <m/>
    <m/>
    <m/>
    <m/>
    <m/>
    <m/>
    <m/>
    <x v="0"/>
    <x v="0"/>
    <m/>
    <m/>
    <m/>
    <m/>
    <m/>
    <m/>
    <m/>
  </r>
  <r>
    <s v="TRTRSZFO16293"/>
    <n v="987"/>
    <m/>
    <n v="9617"/>
    <s v="NFV7"/>
    <s v="TRNDKNFV701"/>
    <x v="3"/>
    <x v="3"/>
    <x v="5"/>
    <s v="Amit C"/>
    <s v="Jitendra Talreja"/>
    <s v="Nitesh Warhade"/>
    <x v="2"/>
    <s v="South"/>
    <x v="5"/>
    <s v="Karnataka"/>
    <m/>
    <m/>
    <s v="Hospet College Rd"/>
    <s v="Hospet"/>
    <n v="10700"/>
    <d v="2026-03-28T00:00:00"/>
    <d v="2026-03-28T00:00:00"/>
    <m/>
    <n v="15"/>
    <d v="2026-04-12T00:00:00"/>
    <d v="2026-05-31T00:00:00"/>
    <m/>
    <x v="4"/>
    <m/>
    <s v="Cycle-4 EPC"/>
    <m/>
    <m/>
    <m/>
    <s v="FY 26-27"/>
    <m/>
    <s v="APRIL 26 PLANNED"/>
    <s v=" "/>
    <s v=" "/>
    <m/>
    <m/>
    <m/>
    <m/>
    <m/>
    <m/>
    <m/>
    <m/>
    <x v="0"/>
    <x v="0"/>
    <m/>
    <m/>
    <m/>
    <m/>
    <m/>
    <m/>
    <m/>
  </r>
  <r>
    <s v="TRTRSZFO16294"/>
    <n v="988"/>
    <m/>
    <s v="TSS9"/>
    <s v="Q2QF"/>
    <s v="TFITTQ2QF02"/>
    <x v="3"/>
    <x v="3"/>
    <x v="5"/>
    <s v="Amit C"/>
    <s v="Jitendra Talreja"/>
    <s v="Nitesh Warhade"/>
    <x v="2"/>
    <s v="South"/>
    <x v="5"/>
    <s v="Tamil Nadu"/>
    <m/>
    <m/>
    <s v="Cuddalore V Square Mall Bharathi Rd"/>
    <s v="Cuddalore"/>
    <n v="10477"/>
    <d v="2026-03-28T00:00:00"/>
    <d v="2026-03-28T00:00:00"/>
    <m/>
    <n v="15"/>
    <d v="2026-04-12T00:00:00"/>
    <d v="2026-05-31T00:00:00"/>
    <m/>
    <x v="4"/>
    <m/>
    <s v="Cycle-4 EPC"/>
    <m/>
    <m/>
    <m/>
    <s v="FY 26-27"/>
    <m/>
    <s v="APRIL 26 PLANNED"/>
    <s v=" "/>
    <s v="OCTOBER 25"/>
    <m/>
    <m/>
    <m/>
    <m/>
    <m/>
    <m/>
    <m/>
    <m/>
    <x v="0"/>
    <x v="0"/>
    <m/>
    <m/>
    <m/>
    <m/>
    <m/>
    <m/>
    <m/>
  </r>
  <r>
    <s v="TRTRSD16295"/>
    <n v="989"/>
    <m/>
    <s v="T532"/>
    <s v="NUV2"/>
    <s v="TRNDONUV203"/>
    <x v="3"/>
    <x v="3"/>
    <x v="5"/>
    <s v="Amit C"/>
    <s v="Jitendra Talreja"/>
    <s v="Nitesh Warhade"/>
    <x v="2"/>
    <s v="East"/>
    <x v="4"/>
    <s v="Orissa"/>
    <m/>
    <m/>
    <s v="Keonjhar Mining Road"/>
    <s v="Keonjhar"/>
    <n v="12552"/>
    <d v="2026-03-26T00:00:00"/>
    <d v="2026-03-26T00:00:00"/>
    <m/>
    <n v="15"/>
    <d v="2026-04-10T00:00:00"/>
    <d v="2026-04-24T00:00:00"/>
    <d v="2026-04-22T00:00:00"/>
    <x v="0"/>
    <n v="1"/>
    <s v="Cycle-2 EPC"/>
    <d v="2026-04-22T00:00:00"/>
    <d v="2026-04-22T00:00:00"/>
    <s v="Launched"/>
    <s v="FY 26-27"/>
    <m/>
    <s v="APRIL 26 PLANNED"/>
    <s v="APRIL 26"/>
    <s v=" "/>
    <m/>
    <m/>
    <m/>
    <m/>
    <m/>
    <m/>
    <m/>
    <m/>
    <x v="0"/>
    <x v="0"/>
    <m/>
    <m/>
    <m/>
    <m/>
    <m/>
    <m/>
    <m/>
  </r>
  <r>
    <s v="TRTRSZFO16296"/>
    <n v="990"/>
    <m/>
    <n v="5965"/>
    <s v="NQ08"/>
    <s v="TRNDTNQ0802"/>
    <x v="3"/>
    <x v="3"/>
    <x v="5"/>
    <s v="Amit C"/>
    <s v="Jitendra Talreja"/>
    <s v="Nitesh Warhade"/>
    <x v="2"/>
    <s v="South"/>
    <x v="5"/>
    <s v="Tamil Nadu"/>
    <m/>
    <m/>
    <s v="Pollachi Scheme Road"/>
    <s v="Pollachi"/>
    <n v="7036"/>
    <d v="2026-03-28T00:00:00"/>
    <d v="2026-03-28T00:00:00"/>
    <m/>
    <n v="15"/>
    <d v="2026-04-12T00:00:00"/>
    <d v="2026-05-31T00:00:00"/>
    <m/>
    <x v="4"/>
    <m/>
    <s v="Cycle-3 EPC"/>
    <m/>
    <m/>
    <m/>
    <s v="FY 26-27"/>
    <m/>
    <s v="APRIL 26 PLANNED"/>
    <s v=" "/>
    <s v=" "/>
    <m/>
    <m/>
    <m/>
    <m/>
    <m/>
    <m/>
    <m/>
    <m/>
    <x v="0"/>
    <x v="0"/>
    <m/>
    <m/>
    <m/>
    <m/>
    <m/>
    <m/>
    <m/>
  </r>
  <r>
    <s v="TRTRSD16297"/>
    <n v="991"/>
    <m/>
    <s v="TDX4"/>
    <s v="NW64"/>
    <s v="TFITQNW6402"/>
    <x v="3"/>
    <x v="3"/>
    <x v="5"/>
    <s v="Amit C"/>
    <s v="Jitendra Talreja"/>
    <s v="Nitesh Warhade"/>
    <x v="2"/>
    <s v="East"/>
    <x v="4"/>
    <s v="Jharkhand"/>
    <m/>
    <m/>
    <s v="Daltonganj Redma Chowk"/>
    <s v="Daltonganj"/>
    <n v="11637"/>
    <d v="2026-03-28T00:00:00"/>
    <d v="2026-03-28T00:00:00"/>
    <m/>
    <n v="15"/>
    <d v="2026-04-12T00:00:00"/>
    <d v="2026-05-10T00:00:00"/>
    <d v="2026-05-05T00:00:00"/>
    <x v="0"/>
    <n v="1"/>
    <s v="Cycle-3 EPC"/>
    <d v="2026-05-06T00:00:00"/>
    <d v="2026-05-06T00:00:00"/>
    <s v="Launched"/>
    <s v="FY 26-27"/>
    <m/>
    <s v="APRIL 26 PLANNED"/>
    <s v="MAY 26"/>
    <s v=" "/>
    <m/>
    <m/>
    <m/>
    <m/>
    <m/>
    <m/>
    <m/>
    <m/>
    <x v="0"/>
    <x v="0"/>
    <m/>
    <m/>
    <m/>
    <m/>
    <m/>
    <m/>
    <m/>
  </r>
  <r>
    <s v="TRTRSD16298"/>
    <n v="992"/>
    <m/>
    <s v="TV61"/>
    <s v="NMW8"/>
    <s v="TRNDANMW801"/>
    <x v="3"/>
    <x v="3"/>
    <x v="5"/>
    <s v="Amit C"/>
    <s v="Jitendra Talreja"/>
    <s v="Nitesh Warhade"/>
    <x v="2"/>
    <s v="East"/>
    <x v="4"/>
    <s v="Andhra Pradesh"/>
    <m/>
    <m/>
    <s v="Proddatur SS Mall"/>
    <s v="Proddatur"/>
    <n v="11508"/>
    <d v="2026-03-29T00:00:00"/>
    <d v="2026-03-29T00:00:00"/>
    <m/>
    <n v="15"/>
    <d v="2026-04-13T00:00:00"/>
    <d v="2026-05-31T00:00:00"/>
    <d v="2026-05-30T00:00:00"/>
    <x v="0"/>
    <n v="1"/>
    <s v="Cycle-2 EPC"/>
    <s v="PENDING"/>
    <m/>
    <s v="YTL"/>
    <s v="FY 26-27"/>
    <m/>
    <s v="APRIL 26 PLANNED"/>
    <s v="MAY 26"/>
    <s v=" "/>
    <m/>
    <m/>
    <m/>
    <m/>
    <m/>
    <m/>
    <m/>
    <m/>
    <x v="0"/>
    <x v="0"/>
    <m/>
    <m/>
    <m/>
    <m/>
    <m/>
    <m/>
    <m/>
  </r>
  <r>
    <s v="TRTRSZFO16299"/>
    <n v="993"/>
    <m/>
    <s v="TDN5"/>
    <s v="NE70"/>
    <s v="TFITVNE7001"/>
    <x v="3"/>
    <x v="3"/>
    <x v="5"/>
    <s v="Amit C"/>
    <s v="Jitendra Talreja"/>
    <s v="Nitesh Warhade"/>
    <x v="2"/>
    <s v="South"/>
    <x v="5"/>
    <s v="Kerala"/>
    <m/>
    <m/>
    <s v="Vadakara Nesto Center"/>
    <s v="Vadakara"/>
    <n v="10368"/>
    <d v="2026-03-30T00:00:00"/>
    <d v="2026-03-30T00:00:00"/>
    <m/>
    <n v="15"/>
    <d v="2026-04-14T00:00:00"/>
    <d v="2026-05-10T00:00:00"/>
    <d v="2026-05-08T00:00:00"/>
    <x v="0"/>
    <n v="1"/>
    <s v="Cycle-2 EPC"/>
    <s v="PENDING"/>
    <m/>
    <s v="YTL"/>
    <s v="FY 26-27"/>
    <m/>
    <s v="APRIL 26 PLANNED"/>
    <s v="MAY 26"/>
    <s v="OCTOBER 25"/>
    <m/>
    <m/>
    <m/>
    <m/>
    <m/>
    <m/>
    <m/>
    <m/>
    <x v="0"/>
    <x v="0"/>
    <m/>
    <m/>
    <m/>
    <m/>
    <m/>
    <m/>
    <m/>
  </r>
  <r>
    <s v="TRTRSZFO16300"/>
    <n v="994"/>
    <m/>
    <n v="6147"/>
    <s v="NQ66"/>
    <s v="TRNDVNQ6601"/>
    <x v="3"/>
    <x v="3"/>
    <x v="5"/>
    <s v="Amit C"/>
    <s v="Jitendra Talreja"/>
    <s v="Nitesh Warhade"/>
    <x v="2"/>
    <s v="South"/>
    <x v="5"/>
    <s v="Kerala"/>
    <m/>
    <m/>
    <s v="Thrissur Shoba City"/>
    <s v="Thrissur"/>
    <n v="9857"/>
    <d v="2026-03-30T00:00:00"/>
    <d v="2026-03-30T00:00:00"/>
    <m/>
    <n v="15"/>
    <d v="2026-04-14T00:00:00"/>
    <d v="2026-05-31T00:00:00"/>
    <m/>
    <x v="4"/>
    <m/>
    <s v="Cycle-3 EPC"/>
    <m/>
    <m/>
    <m/>
    <s v="FY 26-27"/>
    <m/>
    <s v="APRIL 26 PLANNED"/>
    <s v=" "/>
    <s v=" "/>
    <m/>
    <m/>
    <m/>
    <m/>
    <m/>
    <m/>
    <m/>
    <m/>
    <x v="0"/>
    <x v="0"/>
    <m/>
    <m/>
    <m/>
    <m/>
    <m/>
    <m/>
    <m/>
  </r>
  <r>
    <s v="TRTRSZFO16301"/>
    <n v="995"/>
    <m/>
    <s v="T0S3"/>
    <s v="Q4HH"/>
    <s v="TFITTQ4HH02"/>
    <x v="3"/>
    <x v="3"/>
    <x v="5"/>
    <s v="Amit C"/>
    <s v="Jitendra Talreja"/>
    <s v="Nitesh Warhade"/>
    <x v="2"/>
    <s v="South"/>
    <x v="5"/>
    <s v="Tamil Nadu"/>
    <m/>
    <m/>
    <s v="Tirupur Palladam Road Nochipalayam"/>
    <s v="Tirupur"/>
    <n v="14377"/>
    <d v="2026-03-28T00:00:00"/>
    <d v="2026-03-28T00:00:00"/>
    <m/>
    <n v="15"/>
    <d v="2026-04-12T00:00:00"/>
    <d v="2026-05-10T00:00:00"/>
    <d v="2026-05-13T00:00:00"/>
    <x v="0"/>
    <n v="1"/>
    <s v="Cycle-4 EPC"/>
    <d v="2026-05-24T00:00:00"/>
    <d v="2026-05-24T00:00:00"/>
    <s v="Launched"/>
    <s v="FY 26-27"/>
    <m/>
    <s v="APRIL 26 PLANNED"/>
    <s v="MAY 26"/>
    <s v=" "/>
    <m/>
    <m/>
    <m/>
    <m/>
    <m/>
    <m/>
    <m/>
    <m/>
    <x v="0"/>
    <x v="0"/>
    <m/>
    <m/>
    <m/>
    <m/>
    <m/>
    <m/>
    <m/>
  </r>
  <r>
    <s v="TRTRSZFO16302"/>
    <n v="996"/>
    <m/>
    <n v="9510"/>
    <s v="NUF1"/>
    <s v="TRNDTNUF102"/>
    <x v="3"/>
    <x v="3"/>
    <x v="5"/>
    <s v="Amit C"/>
    <s v="Jitendra Talreja"/>
    <s v="Nitesh Warhade"/>
    <x v="2"/>
    <s v="South"/>
    <x v="5"/>
    <s v="Tamil Nadu"/>
    <m/>
    <m/>
    <s v="Hosur Bagalur Rd"/>
    <s v="Hosur"/>
    <n v="11653"/>
    <d v="2026-03-28T00:00:00"/>
    <d v="2026-03-28T00:00:00"/>
    <m/>
    <n v="15"/>
    <d v="2026-04-12T00:00:00"/>
    <d v="2026-05-31T00:00:00"/>
    <m/>
    <x v="4"/>
    <m/>
    <s v="Cycle-3 EPC"/>
    <m/>
    <m/>
    <m/>
    <s v="FY 26-27"/>
    <m/>
    <s v="APRIL 26 PLANNED"/>
    <s v=" "/>
    <s v=" "/>
    <m/>
    <m/>
    <m/>
    <m/>
    <m/>
    <m/>
    <m/>
    <m/>
    <x v="0"/>
    <x v="0"/>
    <m/>
    <m/>
    <m/>
    <m/>
    <m/>
    <m/>
    <m/>
  </r>
  <r>
    <s v="TRTRSZFO16303"/>
    <n v="997"/>
    <m/>
    <s v="TPU7"/>
    <s v="Q0RX"/>
    <s v="TEXPTQ0RX03"/>
    <x v="3"/>
    <x v="3"/>
    <x v="5"/>
    <s v="Amit C"/>
    <s v="Jitendra Talreja"/>
    <s v="Nitesh Warhade"/>
    <x v="2"/>
    <s v="South"/>
    <x v="5"/>
    <s v="Tamil Nadu"/>
    <m/>
    <m/>
    <s v="Pattukottai TST"/>
    <s v="Pattukottai"/>
    <n v="6306"/>
    <d v="2026-03-29T00:00:00"/>
    <d v="2026-03-29T00:00:00"/>
    <m/>
    <n v="15"/>
    <d v="2026-04-13T00:00:00"/>
    <d v="2026-05-31T00:00:00"/>
    <d v="2026-05-26T00:00:00"/>
    <x v="0"/>
    <n v="1"/>
    <s v="Cycle-3 EPC"/>
    <s v="PENDING"/>
    <m/>
    <s v="YTL"/>
    <s v="FY 26-27"/>
    <m/>
    <s v="APRIL 26 PLANNED"/>
    <s v="MAY 26"/>
    <s v=" "/>
    <m/>
    <m/>
    <m/>
    <m/>
    <m/>
    <m/>
    <m/>
    <m/>
    <x v="0"/>
    <x v="0"/>
    <m/>
    <m/>
    <m/>
    <m/>
    <m/>
    <m/>
    <m/>
  </r>
  <r>
    <s v="TRTRSD16304"/>
    <n v="998"/>
    <m/>
    <s v="TE51"/>
    <s v="NVQ4"/>
    <s v="TRNDONVQ401"/>
    <x v="3"/>
    <x v="3"/>
    <x v="5"/>
    <s v="Amit C"/>
    <s v="Jitendra Talreja"/>
    <s v="Nitesh Warhade"/>
    <x v="2"/>
    <s v="East"/>
    <x v="4"/>
    <s v="Orissa"/>
    <m/>
    <m/>
    <s v="Baripada Station Rd"/>
    <s v="Baripada"/>
    <n v="9100"/>
    <d v="2026-03-29T00:00:00"/>
    <d v="2026-03-29T00:00:00"/>
    <m/>
    <n v="15"/>
    <d v="2026-04-13T00:00:00"/>
    <d v="2026-04-24T00:00:00"/>
    <d v="2026-04-27T00:00:00"/>
    <x v="0"/>
    <n v="1"/>
    <s v="Cycle-3 EPC"/>
    <d v="2026-04-27T00:00:00"/>
    <d v="2026-04-27T00:00:00"/>
    <s v="Launched"/>
    <s v="FY 26-27"/>
    <m/>
    <s v="APRIL 26 PLANNED"/>
    <s v="APRIL 26"/>
    <s v="SEPTEMBER 25"/>
    <m/>
    <m/>
    <m/>
    <m/>
    <m/>
    <m/>
    <m/>
    <m/>
    <x v="0"/>
    <x v="0"/>
    <m/>
    <m/>
    <m/>
    <m/>
    <m/>
    <m/>
    <m/>
  </r>
  <r>
    <s v="TRTRSZFO16305"/>
    <n v="999"/>
    <m/>
    <s v="TP11"/>
    <s v="ND36"/>
    <s v="TRNDKND3603"/>
    <x v="3"/>
    <x v="3"/>
    <x v="5"/>
    <s v="Amit C"/>
    <s v="Jitendra Talreja"/>
    <s v="Nitesh Warhade"/>
    <x v="2"/>
    <s v="South"/>
    <x v="5"/>
    <s v="Karnataka"/>
    <m/>
    <m/>
    <s v="Chitradurga P B Rd"/>
    <s v="Chitradurga"/>
    <n v="9000"/>
    <d v="2026-04-14T00:00:00"/>
    <d v="2026-04-14T00:00:00"/>
    <m/>
    <n v="15"/>
    <d v="2026-04-29T00:00:00"/>
    <d v="2026-05-31T00:00:00"/>
    <m/>
    <x v="4"/>
    <m/>
    <s v="Cycle-3 EPC"/>
    <m/>
    <m/>
    <m/>
    <s v="FY 26-27"/>
    <m/>
    <s v="APRIL 26 PLANNED"/>
    <s v=" "/>
    <s v=" "/>
    <m/>
    <m/>
    <m/>
    <m/>
    <m/>
    <m/>
    <m/>
    <m/>
    <x v="0"/>
    <x v="0"/>
    <m/>
    <m/>
    <m/>
    <m/>
    <m/>
    <m/>
    <m/>
  </r>
  <r>
    <s v="TRTRSZFO16306"/>
    <n v="1000"/>
    <m/>
    <s v="TN20"/>
    <s v="NC42"/>
    <s v="TRNDTNC4201"/>
    <x v="3"/>
    <x v="3"/>
    <x v="5"/>
    <s v="Amit C"/>
    <s v="Jitendra Talreja"/>
    <s v="Nitesh Warhade"/>
    <x v="2"/>
    <s v="South"/>
    <x v="5"/>
    <s v="Tamil Nadu"/>
    <m/>
    <m/>
    <s v="Tirverumbr Kattur"/>
    <s v="Trichy"/>
    <n v="9331"/>
    <d v="2026-03-28T00:00:00"/>
    <d v="2026-03-28T00:00:00"/>
    <m/>
    <n v="15"/>
    <d v="2026-04-12T00:00:00"/>
    <d v="2026-05-10T00:00:00"/>
    <d v="2026-05-20T00:00:00"/>
    <x v="0"/>
    <n v="1"/>
    <s v="Cycle-4 EPC"/>
    <d v="2026-05-26T00:00:00"/>
    <m/>
    <s v="YTL"/>
    <s v="FY 26-27"/>
    <m/>
    <s v="APRIL 26 PLANNED"/>
    <s v="MAY 26"/>
    <s v="JUNE 25"/>
    <m/>
    <m/>
    <m/>
    <m/>
    <m/>
    <m/>
    <m/>
    <m/>
    <x v="0"/>
    <x v="0"/>
    <m/>
    <m/>
    <m/>
    <m/>
    <m/>
    <m/>
    <m/>
  </r>
  <r>
    <s v="TRTRSD16307"/>
    <n v="1001"/>
    <m/>
    <s v="TG71"/>
    <s v="NVU6"/>
    <s v="TRNDONVU600"/>
    <x v="3"/>
    <x v="3"/>
    <x v="5"/>
    <s v="Amit C"/>
    <s v="Jitendra Talreja"/>
    <s v="Nitesh Warhade"/>
    <x v="2"/>
    <s v="East"/>
    <x v="4"/>
    <s v="Orissa"/>
    <m/>
    <m/>
    <s v="Bargarh Canal Rd"/>
    <s v="Bargarh"/>
    <n v="10700"/>
    <d v="2026-03-30T00:00:00"/>
    <d v="2026-03-30T00:00:00"/>
    <m/>
    <n v="15"/>
    <d v="2026-04-14T00:00:00"/>
    <d v="2026-05-31T00:00:00"/>
    <d v="2026-05-26T00:00:00"/>
    <x v="0"/>
    <n v="1"/>
    <s v="Cycle-3 EPC"/>
    <d v="2026-05-26T00:00:00"/>
    <m/>
    <s v="YTL"/>
    <s v="FY 26-27"/>
    <m/>
    <s v="APRIL 26 PLANNED"/>
    <s v="MAY 26"/>
    <s v=" "/>
    <m/>
    <m/>
    <m/>
    <m/>
    <m/>
    <m/>
    <m/>
    <m/>
    <x v="0"/>
    <x v="0"/>
    <m/>
    <m/>
    <m/>
    <m/>
    <m/>
    <m/>
    <m/>
  </r>
  <r>
    <s v="TRTRSZFO16308"/>
    <n v="1002"/>
    <m/>
    <s v="TW37"/>
    <s v="NNU4"/>
    <s v="TRNDTNNU401"/>
    <x v="3"/>
    <x v="3"/>
    <x v="5"/>
    <s v="Amit C"/>
    <s v="Jitendra Talreja"/>
    <s v="Nitesh Warhade"/>
    <x v="2"/>
    <s v="South"/>
    <x v="5"/>
    <s v="Tamil Nadu"/>
    <m/>
    <m/>
    <s v="Kallakurchi TST"/>
    <s v="Kallakurchi"/>
    <n v="6000"/>
    <d v="2026-03-30T00:00:00"/>
    <d v="2026-03-30T00:00:00"/>
    <m/>
    <n v="15"/>
    <d v="2026-04-14T00:00:00"/>
    <d v="2026-05-31T00:00:00"/>
    <m/>
    <x v="4"/>
    <m/>
    <s v="Cycle-3 EPC"/>
    <m/>
    <m/>
    <m/>
    <s v="FY 26-27"/>
    <m/>
    <s v="APRIL 26 PLANNED"/>
    <s v=" "/>
    <s v="JULY 25"/>
    <m/>
    <m/>
    <m/>
    <m/>
    <m/>
    <m/>
    <m/>
    <m/>
    <x v="0"/>
    <x v="0"/>
    <m/>
    <m/>
    <m/>
    <m/>
    <m/>
    <m/>
    <m/>
  </r>
  <r>
    <s v="TRTRSD16309"/>
    <n v="1003"/>
    <m/>
    <s v="TSR1"/>
    <s v="QENP"/>
    <s v="TFITAQENP02"/>
    <x v="3"/>
    <x v="3"/>
    <x v="5"/>
    <s v="Amit C"/>
    <s v="Jitendra Talreja"/>
    <s v="Nitesh Warhade"/>
    <x v="2"/>
    <s v="East"/>
    <x v="4"/>
    <s v="Andhra Pradesh"/>
    <m/>
    <m/>
    <s v="Chilakaluripet Chowthra Center"/>
    <s v="Chilakaluripet"/>
    <n v="14441"/>
    <d v="2026-03-26T00:00:00"/>
    <d v="2026-03-26T00:00:00"/>
    <m/>
    <n v="15"/>
    <d v="2026-04-10T00:00:00"/>
    <d v="2026-04-30T00:00:00"/>
    <d v="2026-04-28T00:00:00"/>
    <x v="0"/>
    <n v="1"/>
    <s v="Cycle-3 EPC"/>
    <d v="2026-05-03T00:00:00"/>
    <d v="2026-05-03T00:00:00"/>
    <s v="Launched"/>
    <s v="FY 26-27"/>
    <m/>
    <s v="APRIL 26 PLANNED"/>
    <s v="APRIL 26"/>
    <s v=" "/>
    <m/>
    <m/>
    <m/>
    <m/>
    <m/>
    <m/>
    <m/>
    <m/>
    <x v="0"/>
    <x v="0"/>
    <m/>
    <m/>
    <m/>
    <m/>
    <m/>
    <m/>
    <m/>
  </r>
  <r>
    <s v="TRTRSZFO16310"/>
    <n v="1004"/>
    <m/>
    <s v="TSP1"/>
    <s v="Q2PG"/>
    <s v="TFITTQ2PG01"/>
    <x v="3"/>
    <x v="3"/>
    <x v="5"/>
    <s v="Amit C"/>
    <s v="Jitendra Talreja"/>
    <s v="Nitesh Warhade"/>
    <x v="2"/>
    <s v="South"/>
    <x v="5"/>
    <s v="Tamil Nadu"/>
    <m/>
    <m/>
    <s v="Thanjavur Medical college"/>
    <s v="Thanjavur"/>
    <n v="14112"/>
    <d v="2026-03-26T00:00:00"/>
    <d v="2026-03-26T00:00:00"/>
    <m/>
    <n v="15"/>
    <d v="2026-04-10T00:00:00"/>
    <d v="2026-05-31T00:00:00"/>
    <m/>
    <x v="4"/>
    <m/>
    <s v="Cycle-3 EPC"/>
    <m/>
    <m/>
    <m/>
    <s v="FY 26-27"/>
    <m/>
    <s v="APRIL 26 PLANNED"/>
    <s v=" "/>
    <s v=" "/>
    <m/>
    <m/>
    <m/>
    <m/>
    <m/>
    <m/>
    <m/>
    <m/>
    <x v="0"/>
    <x v="0"/>
    <m/>
    <m/>
    <m/>
    <m/>
    <m/>
    <m/>
    <m/>
  </r>
  <r>
    <s v="TRTRSD16311"/>
    <n v="1005"/>
    <m/>
    <s v="TN03"/>
    <s v="NC35"/>
    <s v="TRNDNNC3502"/>
    <x v="3"/>
    <x v="3"/>
    <x v="5"/>
    <s v="Amit C"/>
    <s v="Jitendra Talreja"/>
    <s v="Nitesh Warhade"/>
    <x v="2"/>
    <s v="East"/>
    <x v="4"/>
    <s v="Telangana"/>
    <m/>
    <m/>
    <s v="Mancherial StationRd"/>
    <s v="Mancherial"/>
    <n v="8235"/>
    <d v="2026-03-26T00:00:00"/>
    <d v="2026-03-26T00:00:00"/>
    <m/>
    <n v="15"/>
    <d v="2026-04-10T00:00:00"/>
    <d v="2026-05-31T00:00:00"/>
    <m/>
    <x v="4"/>
    <m/>
    <s v="Cycle-3 EPC"/>
    <m/>
    <m/>
    <m/>
    <s v="FY 26-27"/>
    <m/>
    <s v="APRIL 26 PLANNED"/>
    <s v=" "/>
    <s v=" "/>
    <m/>
    <m/>
    <m/>
    <m/>
    <m/>
    <m/>
    <m/>
    <m/>
    <x v="0"/>
    <x v="0"/>
    <m/>
    <m/>
    <m/>
    <m/>
    <m/>
    <m/>
    <m/>
  </r>
  <r>
    <s v="TRTRSZFO16312"/>
    <n v="1006"/>
    <m/>
    <s v="T825"/>
    <s v="NGO6"/>
    <s v="TRNDVNGO601"/>
    <x v="3"/>
    <x v="3"/>
    <x v="5"/>
    <s v="Amit C"/>
    <s v="Jitendra Talreja"/>
    <s v="Nitesh Warhade"/>
    <x v="2"/>
    <s v="South"/>
    <x v="5"/>
    <s v="Kerala"/>
    <m/>
    <m/>
    <s v="Trivandrm Attingal"/>
    <s v="Attingal"/>
    <n v="9291"/>
    <d v="2026-03-27T00:00:00"/>
    <d v="2026-03-27T00:00:00"/>
    <m/>
    <n v="15"/>
    <d v="2026-04-11T00:00:00"/>
    <d v="2026-04-30T00:00:00"/>
    <d v="2026-05-04T00:00:00"/>
    <x v="0"/>
    <n v="1"/>
    <s v="Cycle-3 EPC"/>
    <d v="2026-05-04T00:00:00"/>
    <d v="2026-05-04T00:00:00"/>
    <s v="Launched"/>
    <s v="FY 26-27"/>
    <m/>
    <s v="APRIL 26 PLANNED"/>
    <s v="MAY 26"/>
    <s v=" "/>
    <m/>
    <m/>
    <m/>
    <m/>
    <m/>
    <m/>
    <m/>
    <m/>
    <x v="0"/>
    <x v="0"/>
    <m/>
    <m/>
    <m/>
    <m/>
    <m/>
    <m/>
    <m/>
  </r>
  <r>
    <s v="TRTRSZFO16313"/>
    <n v="1007"/>
    <m/>
    <s v="TP79"/>
    <s v="ND72"/>
    <s v="TEXPTND7202"/>
    <x v="3"/>
    <x v="3"/>
    <x v="5"/>
    <s v="Amit C"/>
    <s v="Jitendra Talreja"/>
    <s v="Nitesh Warhade"/>
    <x v="2"/>
    <s v="South"/>
    <x v="5"/>
    <s v="Tamil Nadu"/>
    <m/>
    <m/>
    <s v="Walajapet TST"/>
    <s v="Walajapet"/>
    <n v="5756"/>
    <d v="2026-03-28T00:00:00"/>
    <d v="2026-03-28T00:00:00"/>
    <m/>
    <n v="15"/>
    <d v="2026-04-12T00:00:00"/>
    <d v="2026-05-31T00:00:00"/>
    <m/>
    <x v="4"/>
    <m/>
    <s v="Cycle-3 EPC"/>
    <m/>
    <m/>
    <m/>
    <s v="FY 26-27"/>
    <m/>
    <s v="APRIL 26 PLANNED"/>
    <s v=" "/>
    <s v="JULY 25"/>
    <m/>
    <m/>
    <m/>
    <m/>
    <m/>
    <m/>
    <m/>
    <m/>
    <x v="0"/>
    <x v="0"/>
    <m/>
    <m/>
    <m/>
    <m/>
    <m/>
    <m/>
    <m/>
  </r>
  <r>
    <s v="TRTRSZFO16314"/>
    <n v="1008"/>
    <m/>
    <s v="T1BR"/>
    <s v="QG6W"/>
    <s v="TFITKQG6W02"/>
    <x v="3"/>
    <x v="3"/>
    <x v="5"/>
    <s v="Amit C"/>
    <s v="Jitendra Talreja"/>
    <s v="Nitesh Warhade"/>
    <x v="2"/>
    <s v="South"/>
    <x v="5"/>
    <s v="Karnataka"/>
    <m/>
    <m/>
    <s v="Raichur Gandhi Chowk"/>
    <s v="Raichur"/>
    <n v="14169"/>
    <d v="2026-04-08T00:00:00"/>
    <d v="2026-04-08T00:00:00"/>
    <m/>
    <n v="15"/>
    <d v="2026-04-23T00:00:00"/>
    <d v="2026-05-31T00:00:00"/>
    <d v="2026-05-26T00:00:00"/>
    <x v="0"/>
    <n v="1"/>
    <s v="Cycle-2 EPC"/>
    <s v="PENDING"/>
    <m/>
    <s v="YTL"/>
    <s v="FY 26-27"/>
    <m/>
    <s v="APRIL 26 PLANNED"/>
    <s v="MAY 26"/>
    <s v=" "/>
    <m/>
    <m/>
    <m/>
    <m/>
    <m/>
    <m/>
    <m/>
    <m/>
    <x v="0"/>
    <x v="0"/>
    <m/>
    <m/>
    <m/>
    <m/>
    <m/>
    <m/>
    <m/>
  </r>
  <r>
    <s v="TRTRSD16315"/>
    <n v="1009"/>
    <m/>
    <s v="TWPN"/>
    <s v="Q6F5"/>
    <s v="TFITOQ6F501"/>
    <x v="3"/>
    <x v="3"/>
    <x v="5"/>
    <s v="Amit C"/>
    <s v="Jitendra Talreja"/>
    <s v="Nitesh Warhade"/>
    <x v="2"/>
    <s v="East"/>
    <x v="4"/>
    <s v="Orissa"/>
    <m/>
    <m/>
    <s v="Rayagada Station Road Near Housing Board Colony"/>
    <s v="Rayagada"/>
    <n v="10011"/>
    <d v="2026-03-29T00:00:00"/>
    <d v="2026-03-29T00:00:00"/>
    <m/>
    <n v="15"/>
    <d v="2026-04-13T00:00:00"/>
    <d v="2026-05-10T00:00:00"/>
    <d v="2026-05-08T00:00:00"/>
    <x v="0"/>
    <n v="1"/>
    <s v="Cycle-3 EPC"/>
    <d v="2026-05-08T00:00:00"/>
    <d v="2026-05-08T00:00:00"/>
    <s v="Launched"/>
    <s v="FY 26-27"/>
    <m/>
    <s v="APRIL 26 PLANNED"/>
    <s v="MAY 26"/>
    <s v=" "/>
    <m/>
    <m/>
    <m/>
    <m/>
    <m/>
    <m/>
    <m/>
    <m/>
    <x v="0"/>
    <x v="0"/>
    <m/>
    <m/>
    <m/>
    <m/>
    <m/>
    <m/>
    <m/>
  </r>
  <r>
    <s v="TRTRSD16316"/>
    <n v="1010"/>
    <m/>
    <s v="T89Q"/>
    <s v="QOWJ"/>
    <s v="TFITAQOWJ03"/>
    <x v="3"/>
    <x v="3"/>
    <x v="5"/>
    <s v="Amit C"/>
    <s v="Jitendra Talreja"/>
    <s v="Nitesh Warhade"/>
    <x v="2"/>
    <s v="East"/>
    <x v="4"/>
    <s v="Andhra Pradesh"/>
    <m/>
    <m/>
    <s v="Bapatla Radham Road"/>
    <s v="Bapatla"/>
    <n v="10819"/>
    <d v="2026-03-30T00:00:00"/>
    <d v="2026-03-30T00:00:00"/>
    <m/>
    <n v="15"/>
    <d v="2026-04-14T00:00:00"/>
    <d v="2026-05-31T00:00:00"/>
    <d v="2026-05-29T00:00:00"/>
    <x v="0"/>
    <n v="1"/>
    <s v="Cycle-4 EPC"/>
    <s v="PENDING"/>
    <m/>
    <s v="YTL"/>
    <s v="FY 26-27"/>
    <m/>
    <s v="APRIL 26 PLANNED"/>
    <s v="MAY 26"/>
    <s v=" "/>
    <m/>
    <m/>
    <m/>
    <m/>
    <m/>
    <m/>
    <m/>
    <m/>
    <x v="0"/>
    <x v="0"/>
    <m/>
    <m/>
    <m/>
    <m/>
    <m/>
    <m/>
    <m/>
  </r>
  <r>
    <s v="TRTRSD16317"/>
    <n v="1011"/>
    <m/>
    <s v="TSQ9"/>
    <s v="QENN"/>
    <s v="TFITNQENN01"/>
    <x v="3"/>
    <x v="3"/>
    <x v="5"/>
    <s v="Amit C"/>
    <s v="Jitendra Talreja"/>
    <s v="Nitesh Warhade"/>
    <x v="2"/>
    <s v="East"/>
    <x v="4"/>
    <s v="Telangana"/>
    <m/>
    <m/>
    <s v="Trends Ramagundam"/>
    <s v="Ramagundam"/>
    <n v="14723"/>
    <d v="2026-03-26T00:00:00"/>
    <d v="2026-03-26T00:00:00"/>
    <m/>
    <n v="15"/>
    <d v="2026-04-10T00:00:00"/>
    <d v="2026-05-31T00:00:00"/>
    <d v="2026-05-27T00:00:00"/>
    <x v="0"/>
    <n v="1"/>
    <s v="Cycle-2 EPC"/>
    <d v="2026-05-30T00:00:00"/>
    <m/>
    <s v="YTL"/>
    <s v="FY 26-27"/>
    <m/>
    <s v="APRIL 26 PLANNED"/>
    <s v="MAY 26"/>
    <s v=" "/>
    <m/>
    <m/>
    <m/>
    <m/>
    <m/>
    <m/>
    <m/>
    <m/>
    <x v="0"/>
    <x v="0"/>
    <m/>
    <m/>
    <m/>
    <m/>
    <m/>
    <m/>
    <m/>
  </r>
  <r>
    <s v="TRTRSZFO16318"/>
    <n v="1012"/>
    <m/>
    <s v="T669"/>
    <s v="NGJ8"/>
    <s v="TRNDTNGJ801"/>
    <x v="3"/>
    <x v="3"/>
    <x v="5"/>
    <s v="Amit C"/>
    <s v="Jitendra Talreja"/>
    <s v="Nitesh Warhade"/>
    <x v="2"/>
    <s v="South"/>
    <x v="5"/>
    <s v="Tamil Nadu"/>
    <m/>
    <m/>
    <s v="Chennai TW Forum Mal"/>
    <s v="Chennai"/>
    <n v="2444"/>
    <d v="2026-03-30T00:00:00"/>
    <d v="2026-03-30T00:00:00"/>
    <m/>
    <n v="15"/>
    <d v="2026-04-14T00:00:00"/>
    <d v="2026-04-30T00:00:00"/>
    <d v="2026-05-02T00:00:00"/>
    <x v="0"/>
    <n v="1"/>
    <s v="Cycle-2 EPC"/>
    <d v="2026-05-02T00:00:00"/>
    <d v="2026-05-02T00:00:00"/>
    <s v="Launched"/>
    <s v="FY 26-27"/>
    <m/>
    <s v="APRIL 26 PLANNED"/>
    <s v="MAY 26"/>
    <s v=" "/>
    <m/>
    <m/>
    <m/>
    <m/>
    <m/>
    <m/>
    <m/>
    <m/>
    <x v="0"/>
    <x v="0"/>
    <m/>
    <m/>
    <m/>
    <m/>
    <m/>
    <m/>
    <m/>
  </r>
  <r>
    <s v="TRTRSZFO16319"/>
    <n v="1013"/>
    <m/>
    <s v="TEW5"/>
    <s v="QZL7"/>
    <s v="TFITKQZL702"/>
    <x v="3"/>
    <x v="3"/>
    <x v="5"/>
    <s v="Amit C"/>
    <s v="Jitendra Talreja"/>
    <s v="Nitesh Warhade"/>
    <x v="2"/>
    <s v="South"/>
    <x v="5"/>
    <s v="Karnataka"/>
    <m/>
    <m/>
    <s v="Bnglr Orion OMR"/>
    <s v="Bangalore"/>
    <n v="12471"/>
    <d v="2026-03-26T00:00:00"/>
    <d v="2026-03-26T00:00:00"/>
    <m/>
    <n v="15"/>
    <d v="2026-04-10T00:00:00"/>
    <d v="2026-05-31T00:00:00"/>
    <m/>
    <x v="4"/>
    <m/>
    <s v="Cycle-2 EPC"/>
    <m/>
    <m/>
    <m/>
    <s v="FY 26-27"/>
    <m/>
    <s v="APRIL 26 PLANNED"/>
    <s v=" "/>
    <s v=" "/>
    <m/>
    <m/>
    <m/>
    <m/>
    <m/>
    <m/>
    <m/>
    <m/>
    <x v="0"/>
    <x v="0"/>
    <m/>
    <m/>
    <m/>
    <m/>
    <m/>
    <m/>
    <m/>
  </r>
  <r>
    <s v="TRTRAK16320"/>
    <n v="1014"/>
    <m/>
    <s v="TU41"/>
    <s v="NIC2"/>
    <s v="TRND8NIC202"/>
    <x v="3"/>
    <x v="3"/>
    <x v="5"/>
    <s v="Amit C"/>
    <s v="Jitendra Talreja"/>
    <s v="Nitesh Warhade"/>
    <x v="2"/>
    <s v="South"/>
    <x v="1"/>
    <s v="Tamil Nadu"/>
    <m/>
    <m/>
    <s v="Karaikal Bharathiyar"/>
    <s v="Karaikal"/>
    <n v="7027"/>
    <d v="2026-03-30T00:00:00"/>
    <d v="2026-03-30T00:00:00"/>
    <m/>
    <n v="15"/>
    <d v="2026-04-14T00:00:00"/>
    <d v="2026-05-31T00:00:00"/>
    <m/>
    <x v="4"/>
    <m/>
    <s v="Cycle-2 EPC"/>
    <m/>
    <m/>
    <m/>
    <s v="FY 26-27"/>
    <m/>
    <s v="APRIL 26 PLANNED"/>
    <s v=" "/>
    <s v="MAY 25"/>
    <m/>
    <m/>
    <m/>
    <m/>
    <m/>
    <m/>
    <m/>
    <m/>
    <x v="0"/>
    <x v="0"/>
    <m/>
    <m/>
    <m/>
    <m/>
    <m/>
    <m/>
    <m/>
  </r>
  <r>
    <s v="TRTRSD16321"/>
    <n v="1015"/>
    <m/>
    <n v="8335"/>
    <s v="NDS1"/>
    <s v="TRNDONDS101"/>
    <x v="3"/>
    <x v="3"/>
    <x v="5"/>
    <s v="Amit C"/>
    <s v="Jitendra Talreja"/>
    <s v="Nitesh Warhade"/>
    <x v="2"/>
    <s v="East"/>
    <x v="4"/>
    <s v="Orissa"/>
    <m/>
    <m/>
    <s v="Sambalpur RIL Mall"/>
    <s v="Sambalpur"/>
    <n v="9200"/>
    <d v="2026-03-29T00:00:00"/>
    <d v="2026-03-29T00:00:00"/>
    <m/>
    <n v="15"/>
    <d v="2026-04-13T00:00:00"/>
    <d v="2026-05-31T00:00:00"/>
    <d v="2026-05-26T00:00:00"/>
    <x v="0"/>
    <n v="1"/>
    <s v="Cycle-2 EPC"/>
    <d v="2026-05-26T00:00:00"/>
    <m/>
    <s v="YTL"/>
    <s v="FY 26-27"/>
    <m/>
    <s v="APRIL 26 PLANNED"/>
    <s v="MAY 26"/>
    <s v="AUGUST 25"/>
    <m/>
    <m/>
    <m/>
    <m/>
    <m/>
    <m/>
    <m/>
    <m/>
    <x v="0"/>
    <x v="0"/>
    <m/>
    <m/>
    <m/>
    <m/>
    <m/>
    <m/>
    <m/>
  </r>
  <r>
    <s v="TRTRAK16322"/>
    <n v="1016"/>
    <m/>
    <s v="T1HB"/>
    <s v="Q2QY"/>
    <s v="TFITTQ2QY01"/>
    <x v="3"/>
    <x v="3"/>
    <x v="5"/>
    <s v="Amit C"/>
    <s v="Jitendra Talreja"/>
    <s v="Nitesh Warhade"/>
    <x v="2"/>
    <s v="South"/>
    <x v="1"/>
    <s v="Tamil Nadu"/>
    <m/>
    <m/>
    <s v="Tuticorin WGC Road"/>
    <s v="Tuticorin"/>
    <n v="8781"/>
    <d v="2026-03-28T00:00:00"/>
    <d v="2026-03-28T00:00:00"/>
    <m/>
    <n v="15"/>
    <d v="2026-04-12T00:00:00"/>
    <d v="2026-05-10T00:00:00"/>
    <d v="2026-05-12T00:00:00"/>
    <x v="0"/>
    <n v="1"/>
    <s v="Cycle-2 EPC"/>
    <d v="2026-05-15T00:00:00"/>
    <d v="2026-05-15T00:00:00"/>
    <s v="Launched"/>
    <s v="FY 26-27"/>
    <m/>
    <s v="APRIL 26 PLANNED"/>
    <s v="MAY 26"/>
    <s v=" "/>
    <m/>
    <m/>
    <m/>
    <m/>
    <m/>
    <m/>
    <m/>
    <m/>
    <x v="0"/>
    <x v="0"/>
    <m/>
    <m/>
    <m/>
    <m/>
    <m/>
    <m/>
    <m/>
  </r>
  <r>
    <s v="TRTRSD16323"/>
    <n v="1017"/>
    <m/>
    <s v="TW87"/>
    <s v="NRW7"/>
    <s v="TRNDNNRW701"/>
    <x v="3"/>
    <x v="3"/>
    <x v="5"/>
    <s v="Amit C"/>
    <s v="Jitendra Talreja"/>
    <s v="Nitesh Warhade"/>
    <x v="2"/>
    <s v="East"/>
    <x v="4"/>
    <s v="Telangana"/>
    <m/>
    <m/>
    <s v="Adilabd Ambedkr chwk"/>
    <s v="Adilabad"/>
    <n v="15400"/>
    <d v="2026-03-30T00:00:00"/>
    <d v="2026-03-30T00:00:00"/>
    <m/>
    <n v="15"/>
    <d v="2026-04-14T00:00:00"/>
    <d v="2026-05-31T00:00:00"/>
    <m/>
    <x v="4"/>
    <m/>
    <s v="Cycle-2 EPC"/>
    <m/>
    <m/>
    <m/>
    <s v="FY 26-27"/>
    <m/>
    <s v="APRIL 26 PLANNED"/>
    <s v=" "/>
    <s v=" "/>
    <m/>
    <m/>
    <m/>
    <m/>
    <m/>
    <m/>
    <m/>
    <m/>
    <x v="0"/>
    <x v="0"/>
    <m/>
    <m/>
    <m/>
    <m/>
    <m/>
    <m/>
    <m/>
  </r>
  <r>
    <s v="TRTRSZFO16324"/>
    <n v="1018"/>
    <m/>
    <s v="TR99"/>
    <s v="NXO3"/>
    <s v="TRNDVNXO301"/>
    <x v="3"/>
    <x v="3"/>
    <x v="5"/>
    <s v="Amit C"/>
    <s v="Jitendra Talreja"/>
    <s v="Nitesh Warhade"/>
    <x v="2"/>
    <s v="South"/>
    <x v="5"/>
    <s v="Kerala"/>
    <m/>
    <m/>
    <s v="Angamaly TST"/>
    <s v="Angamaly"/>
    <n v="6464"/>
    <d v="2026-03-27T00:00:00"/>
    <d v="2026-03-27T00:00:00"/>
    <m/>
    <n v="15"/>
    <d v="2026-04-11T00:00:00"/>
    <d v="2026-05-31T00:00:00"/>
    <m/>
    <x v="4"/>
    <m/>
    <s v="Cycle-3 EPC"/>
    <m/>
    <m/>
    <m/>
    <s v="FY 26-27"/>
    <m/>
    <s v="APRIL 26 PLANNED"/>
    <s v=" "/>
    <s v=" "/>
    <m/>
    <m/>
    <m/>
    <m/>
    <m/>
    <m/>
    <m/>
    <m/>
    <x v="0"/>
    <x v="0"/>
    <m/>
    <m/>
    <m/>
    <m/>
    <m/>
    <m/>
    <m/>
  </r>
  <r>
    <s v="TRTRSD16325"/>
    <n v="1019"/>
    <m/>
    <s v="TTR6"/>
    <s v="Q3BA"/>
    <s v="TEXPAQ3BA03"/>
    <x v="3"/>
    <x v="3"/>
    <x v="5"/>
    <s v="Amit C"/>
    <s v="Jitendra Talreja"/>
    <s v="Nitesh Warhade"/>
    <x v="2"/>
    <s v="East"/>
    <x v="4"/>
    <s v="Andhra Pradesh"/>
    <m/>
    <m/>
    <s v="Rajampet TST"/>
    <s v="Rajampet"/>
    <n v="7613"/>
    <d v="2026-03-27T00:00:00"/>
    <d v="2026-03-27T00:00:00"/>
    <m/>
    <n v="15"/>
    <d v="2026-04-11T00:00:00"/>
    <d v="2026-05-10T00:00:00"/>
    <d v="2026-05-13T00:00:00"/>
    <x v="0"/>
    <n v="1"/>
    <s v="Cycle-3 EPC"/>
    <d v="2026-05-13T00:00:00"/>
    <d v="2026-05-13T00:00:00"/>
    <s v="Launched"/>
    <s v="FY 26-27"/>
    <m/>
    <s v="APRIL 26 PLANNED"/>
    <s v="MAY 26"/>
    <s v=" "/>
    <m/>
    <m/>
    <m/>
    <m/>
    <m/>
    <m/>
    <m/>
    <m/>
    <x v="0"/>
    <x v="0"/>
    <m/>
    <m/>
    <m/>
    <m/>
    <m/>
    <m/>
    <m/>
  </r>
  <r>
    <s v="TRTRSZFO16326"/>
    <n v="1020"/>
    <m/>
    <s v="TH98"/>
    <s v="NVZ5"/>
    <s v="TRNDKNVZ501"/>
    <x v="3"/>
    <x v="3"/>
    <x v="5"/>
    <s v="Amit C"/>
    <s v="Jitendra Talreja"/>
    <s v="Nitesh Warhade"/>
    <x v="2"/>
    <s v="South"/>
    <x v="5"/>
    <s v="Karnataka"/>
    <m/>
    <m/>
    <s v="Gadag Mulgund Road"/>
    <s v="Gadag"/>
    <n v="11272"/>
    <d v="2026-03-26T00:00:00"/>
    <d v="2026-03-26T00:00:00"/>
    <m/>
    <n v="15"/>
    <d v="2026-04-10T00:00:00"/>
    <d v="2026-05-31T00:00:00"/>
    <d v="2026-05-30T00:00:00"/>
    <x v="0"/>
    <n v="1"/>
    <s v="Cycle-4 EPC"/>
    <s v="PENDING"/>
    <m/>
    <s v="YTL"/>
    <s v="FY 26-27"/>
    <m/>
    <s v="APRIL 26 PLANNED"/>
    <s v="MAY 26"/>
    <s v=" "/>
    <m/>
    <m/>
    <m/>
    <m/>
    <m/>
    <m/>
    <m/>
    <m/>
    <x v="0"/>
    <x v="0"/>
    <m/>
    <m/>
    <m/>
    <m/>
    <m/>
    <m/>
    <m/>
  </r>
  <r>
    <s v="TRTRSZFO16327"/>
    <n v="1021"/>
    <m/>
    <s v="TXQ3"/>
    <s v="Q9XF"/>
    <s v="TEXPTQ9XF02"/>
    <x v="3"/>
    <x v="3"/>
    <x v="5"/>
    <s v="Amit C"/>
    <s v="Jitendra Talreja"/>
    <s v="Nitesh Warhade"/>
    <x v="2"/>
    <s v="South"/>
    <x v="5"/>
    <s v="Tamil Nadu"/>
    <m/>
    <m/>
    <s v="Thirumangalam TST"/>
    <s v="Thirumangalam"/>
    <n v="9177"/>
    <d v="2026-03-28T00:00:00"/>
    <d v="2026-03-28T00:00:00"/>
    <m/>
    <n v="15"/>
    <d v="2026-04-12T00:00:00"/>
    <d v="2026-05-31T00:00:00"/>
    <m/>
    <x v="4"/>
    <m/>
    <s v="Cycle-3 EPC"/>
    <m/>
    <m/>
    <m/>
    <s v="FY 26-27"/>
    <m/>
    <s v="APRIL 26 PLANNED"/>
    <s v=" "/>
    <s v=" "/>
    <m/>
    <m/>
    <m/>
    <m/>
    <m/>
    <m/>
    <m/>
    <m/>
    <x v="0"/>
    <x v="0"/>
    <m/>
    <m/>
    <m/>
    <m/>
    <m/>
    <m/>
    <m/>
  </r>
  <r>
    <s v="TRTRSD16328"/>
    <n v="1022"/>
    <m/>
    <s v="T1DL"/>
    <s v="Q2QN"/>
    <s v="TFITAQ2QN01"/>
    <x v="3"/>
    <x v="3"/>
    <x v="5"/>
    <s v="Amit C"/>
    <s v="Jitendra Talreja"/>
    <s v="Nitesh Warhade"/>
    <x v="2"/>
    <s v="East"/>
    <x v="4"/>
    <s v="Andhra Pradesh"/>
    <m/>
    <m/>
    <s v="Vijayawada Gollapudi"/>
    <s v="Vijayawada"/>
    <n v="12612"/>
    <d v="2026-03-30T00:00:00"/>
    <d v="2026-03-30T00:00:00"/>
    <m/>
    <n v="15"/>
    <d v="2026-04-14T00:00:00"/>
    <d v="2026-05-31T00:00:00"/>
    <d v="2026-05-26T00:00:00"/>
    <x v="0"/>
    <n v="1"/>
    <s v="Cycle-3 EPC"/>
    <s v="PENDING"/>
    <m/>
    <s v="YTL"/>
    <s v="FY 26-27"/>
    <m/>
    <s v="APRIL 26 PLANNED"/>
    <s v="MAY 26"/>
    <s v=" "/>
    <m/>
    <m/>
    <m/>
    <m/>
    <m/>
    <m/>
    <m/>
    <m/>
    <x v="0"/>
    <x v="0"/>
    <m/>
    <m/>
    <m/>
    <m/>
    <m/>
    <m/>
    <m/>
  </r>
  <r>
    <s v="TRTRSD16329"/>
    <n v="1023"/>
    <m/>
    <n v="8379"/>
    <s v="NDV7"/>
    <s v="TRNDQNDV701"/>
    <x v="3"/>
    <x v="3"/>
    <x v="5"/>
    <s v="Amit C"/>
    <s v="Jitendra Talreja"/>
    <s v="Nitesh Warhade"/>
    <x v="2"/>
    <s v="East"/>
    <x v="4"/>
    <s v="Jharkhand"/>
    <m/>
    <m/>
    <s v="Ranchi TIMS Maru Twr"/>
    <s v="Ranchi"/>
    <n v="6751"/>
    <d v="2026-03-26T00:00:00"/>
    <d v="2026-03-26T00:00:00"/>
    <m/>
    <n v="15"/>
    <d v="2026-04-10T00:00:00"/>
    <d v="2026-04-24T00:00:00"/>
    <d v="2026-04-23T00:00:00"/>
    <x v="0"/>
    <n v="1"/>
    <s v="Cycle-3 EPC"/>
    <d v="2026-04-23T00:00:00"/>
    <d v="2026-04-23T00:00:00"/>
    <s v="Launched"/>
    <s v="FY 26-27"/>
    <m/>
    <s v="APRIL 26 PLANNED"/>
    <s v="APRIL 26"/>
    <s v=" "/>
    <m/>
    <m/>
    <m/>
    <m/>
    <m/>
    <m/>
    <m/>
    <m/>
    <x v="0"/>
    <x v="0"/>
    <m/>
    <m/>
    <m/>
    <m/>
    <m/>
    <m/>
    <m/>
  </r>
  <r>
    <s v="TRTRSZFO16330"/>
    <n v="1024"/>
    <m/>
    <s v="TQ23"/>
    <s v="ND96"/>
    <s v="TRNDVND9601"/>
    <x v="3"/>
    <x v="3"/>
    <x v="5"/>
    <s v="Amit C"/>
    <s v="Jitendra Talreja"/>
    <s v="Nitesh Warhade"/>
    <x v="2"/>
    <s v="South"/>
    <x v="5"/>
    <s v="Kerala"/>
    <m/>
    <m/>
    <s v="Ottapalam TST"/>
    <s v="Ottapalam"/>
    <n v="6512"/>
    <d v="2026-03-30T00:00:00"/>
    <d v="2026-03-30T00:00:00"/>
    <m/>
    <n v="15"/>
    <d v="2026-04-14T00:00:00"/>
    <d v="2026-05-31T00:00:00"/>
    <m/>
    <x v="4"/>
    <m/>
    <s v="Cycle-3 EPC"/>
    <m/>
    <m/>
    <m/>
    <s v="FY 26-27"/>
    <m/>
    <s v="APRIL 26 PLANNED"/>
    <s v=" "/>
    <s v=" "/>
    <m/>
    <m/>
    <m/>
    <m/>
    <m/>
    <m/>
    <m/>
    <m/>
    <x v="0"/>
    <x v="0"/>
    <m/>
    <m/>
    <m/>
    <m/>
    <m/>
    <m/>
    <m/>
  </r>
  <r>
    <s v="TRTRSD16331"/>
    <n v="1025"/>
    <m/>
    <s v="TBA5"/>
    <s v="NAJ5"/>
    <s v="TEXPANAJ501"/>
    <x v="3"/>
    <x v="3"/>
    <x v="5"/>
    <s v="Amit C"/>
    <s v="Jitendra Talreja"/>
    <s v="Nitesh Warhade"/>
    <x v="2"/>
    <s v="East"/>
    <x v="4"/>
    <s v="Andhra Pradesh"/>
    <m/>
    <m/>
    <s v="Kadiri TST"/>
    <s v="Kadiri"/>
    <n v="8480"/>
    <d v="2026-03-26T00:00:00"/>
    <d v="2026-03-26T00:00:00"/>
    <m/>
    <n v="15"/>
    <d v="2026-04-10T00:00:00"/>
    <d v="2026-04-24T00:00:00"/>
    <d v="2026-04-22T00:00:00"/>
    <x v="0"/>
    <n v="1"/>
    <s v="Cycle-3 EPC"/>
    <d v="2026-04-20T00:00:00"/>
    <d v="2026-04-20T00:00:00"/>
    <s v="Launched"/>
    <s v="FY 26-27"/>
    <m/>
    <s v="APRIL 26 PLANNED"/>
    <s v="APRIL 26"/>
    <s v=" "/>
    <m/>
    <m/>
    <m/>
    <m/>
    <m/>
    <m/>
    <m/>
    <m/>
    <x v="0"/>
    <x v="0"/>
    <m/>
    <m/>
    <m/>
    <m/>
    <m/>
    <m/>
    <m/>
  </r>
  <r>
    <s v="TRTRSD16332"/>
    <n v="1026"/>
    <m/>
    <s v="TX1Z"/>
    <s v="Q2QX"/>
    <s v="TFITAQ2QX02"/>
    <x v="3"/>
    <x v="3"/>
    <x v="5"/>
    <s v="Amit C"/>
    <s v="Jitendra Talreja"/>
    <s v="Nitesh Warhade"/>
    <x v="2"/>
    <s v="East"/>
    <x v="4"/>
    <s v="Andhra Pradesh"/>
    <m/>
    <m/>
    <s v="Kurnool Nandyal Road Srinagar Colony"/>
    <s v="Kurnool"/>
    <n v="11214"/>
    <d v="2026-03-26T00:00:00"/>
    <d v="2026-03-26T00:00:00"/>
    <m/>
    <n v="15"/>
    <d v="2026-04-10T00:00:00"/>
    <d v="2026-05-31T00:00:00"/>
    <d v="2026-05-28T00:00:00"/>
    <x v="0"/>
    <n v="1"/>
    <s v="Cycle-4 EPC"/>
    <s v="PENDING"/>
    <m/>
    <s v="YTL"/>
    <s v="FY 26-27"/>
    <m/>
    <s v="APRIL 26 PLANNED"/>
    <s v="MAY 26"/>
    <s v=" "/>
    <m/>
    <m/>
    <m/>
    <m/>
    <m/>
    <m/>
    <m/>
    <m/>
    <x v="0"/>
    <x v="0"/>
    <m/>
    <m/>
    <m/>
    <m/>
    <m/>
    <m/>
    <m/>
  </r>
  <r>
    <s v="TRTRSD16333"/>
    <n v="1027"/>
    <m/>
    <s v="TY55"/>
    <s v="NB19"/>
    <s v="TEXPANB1901"/>
    <x v="3"/>
    <x v="3"/>
    <x v="5"/>
    <s v="Amit C"/>
    <s v="Jitendra Talreja"/>
    <s v="Nitesh Warhade"/>
    <x v="2"/>
    <s v="East"/>
    <x v="4"/>
    <s v="Andhra Pradesh"/>
    <m/>
    <m/>
    <s v="Tadepalli TST"/>
    <s v="Tadepalli"/>
    <n v="8631"/>
    <d v="2026-03-30T00:00:00"/>
    <d v="2026-03-30T00:00:00"/>
    <m/>
    <n v="15"/>
    <d v="2026-04-14T00:00:00"/>
    <d v="2026-04-18T00:00:00"/>
    <d v="2026-04-16T00:00:00"/>
    <x v="0"/>
    <n v="1"/>
    <s v="Cycle-3 EPC"/>
    <d v="2026-04-15T00:00:00"/>
    <d v="2026-04-15T00:00:00"/>
    <s v="Launched"/>
    <s v="FY 26-27"/>
    <m/>
    <s v="APRIL 26 PLANNED"/>
    <s v="APRIL 26"/>
    <s v="JULY 25"/>
    <m/>
    <m/>
    <m/>
    <m/>
    <m/>
    <m/>
    <m/>
    <m/>
    <x v="0"/>
    <x v="0"/>
    <m/>
    <m/>
    <m/>
    <m/>
    <m/>
    <m/>
    <m/>
  </r>
  <r>
    <s v="TRTRSD16334"/>
    <n v="1028"/>
    <m/>
    <s v="TY60"/>
    <s v="NB24"/>
    <s v="TEXPANB2401"/>
    <x v="3"/>
    <x v="3"/>
    <x v="5"/>
    <s v="Amit C"/>
    <s v="Jitendra Talreja"/>
    <s v="Nitesh Warhade"/>
    <x v="2"/>
    <s v="East"/>
    <x v="4"/>
    <s v="Andhra Pradesh"/>
    <m/>
    <m/>
    <s v="Puttur TST"/>
    <s v="Puttur"/>
    <n v="4886"/>
    <d v="2026-03-24T00:00:00"/>
    <d v="2026-03-24T00:00:00"/>
    <m/>
    <n v="15"/>
    <d v="2026-04-08T00:00:00"/>
    <d v="2026-05-31T00:00:00"/>
    <m/>
    <x v="4"/>
    <m/>
    <s v="Cycle-3 EPC"/>
    <m/>
    <m/>
    <m/>
    <s v="FY 26-27"/>
    <m/>
    <s v="APRIL 26 PLANNED"/>
    <s v=" "/>
    <s v=" "/>
    <m/>
    <m/>
    <m/>
    <m/>
    <m/>
    <m/>
    <m/>
    <m/>
    <x v="0"/>
    <x v="0"/>
    <m/>
    <m/>
    <m/>
    <m/>
    <m/>
    <m/>
    <m/>
  </r>
  <r>
    <s v="TRTRSD16335"/>
    <n v="1029"/>
    <m/>
    <s v="TT20"/>
    <s v="NXX3"/>
    <s v="TRNDNNXX303"/>
    <x v="3"/>
    <x v="3"/>
    <x v="5"/>
    <s v="Amit C"/>
    <s v="Jitendra Talreja"/>
    <s v="Nitesh Warhade"/>
    <x v="2"/>
    <s v="East"/>
    <x v="4"/>
    <s v="Telangana"/>
    <m/>
    <m/>
    <s v="Palavancha TST"/>
    <s v="Palavancha"/>
    <n v="4725"/>
    <d v="2026-03-26T00:00:00"/>
    <d v="2026-03-26T00:00:00"/>
    <m/>
    <n v="15"/>
    <d v="2026-04-10T00:00:00"/>
    <d v="2026-05-31T00:00:00"/>
    <d v="2026-05-30T00:00:00"/>
    <x v="0"/>
    <n v="1"/>
    <s v="Cycle-3 EPC"/>
    <s v="PENDING"/>
    <m/>
    <s v="YTL"/>
    <s v="FY 26-27"/>
    <m/>
    <s v="APRIL 26 PLANNED"/>
    <s v="MAY 26"/>
    <s v=" "/>
    <m/>
    <m/>
    <m/>
    <m/>
    <m/>
    <m/>
    <m/>
    <m/>
    <x v="0"/>
    <x v="0"/>
    <m/>
    <m/>
    <m/>
    <m/>
    <m/>
    <m/>
    <m/>
  </r>
  <r>
    <s v="TRTRSZFO16336"/>
    <n v="1030"/>
    <m/>
    <s v="TME3"/>
    <s v="QQN4"/>
    <s v="TEXPTQQN401"/>
    <x v="3"/>
    <x v="3"/>
    <x v="5"/>
    <s v="Amit C"/>
    <s v="Jitendra Talreja"/>
    <s v="Nitesh Warhade"/>
    <x v="2"/>
    <s v="South"/>
    <x v="5"/>
    <s v="Tamil Nadu"/>
    <m/>
    <m/>
    <s v="Virudhachalam TST"/>
    <s v="Virudhachalam"/>
    <n v="5136"/>
    <d v="2026-03-28T00:00:00"/>
    <d v="2026-03-28T00:00:00"/>
    <m/>
    <n v="15"/>
    <d v="2026-04-12T00:00:00"/>
    <d v="2026-04-30T00:00:00"/>
    <d v="2026-05-04T00:00:00"/>
    <x v="0"/>
    <n v="1"/>
    <s v="Cycle-3 EPC"/>
    <d v="2026-05-04T00:00:00"/>
    <d v="2026-05-04T00:00:00"/>
    <s v="Launched"/>
    <s v="FY 26-27"/>
    <m/>
    <s v="APRIL 26 PLANNED"/>
    <s v="MAY 26"/>
    <s v=" "/>
    <m/>
    <m/>
    <m/>
    <m/>
    <m/>
    <m/>
    <m/>
    <m/>
    <x v="0"/>
    <x v="0"/>
    <m/>
    <m/>
    <m/>
    <m/>
    <m/>
    <m/>
    <m/>
  </r>
  <r>
    <s v="TRTRSD16337"/>
    <n v="1031"/>
    <m/>
    <s v="TWTG"/>
    <s v="Q6Q4"/>
    <s v="TEXPAQ6Q401"/>
    <x v="3"/>
    <x v="3"/>
    <x v="5"/>
    <s v="Amit C"/>
    <s v="Jitendra Talreja"/>
    <s v="Nitesh Warhade"/>
    <x v="2"/>
    <s v="East"/>
    <x v="4"/>
    <s v="Andhra Pradesh"/>
    <m/>
    <m/>
    <s v="Palakollu TST"/>
    <s v="Palakollu"/>
    <n v="7498"/>
    <d v="2026-03-26T00:00:00"/>
    <d v="2026-03-26T00:00:00"/>
    <m/>
    <n v="15"/>
    <d v="2026-04-10T00:00:00"/>
    <d v="2026-04-30T00:00:00"/>
    <d v="2026-04-21T00:00:00"/>
    <x v="0"/>
    <n v="1"/>
    <s v="Cycle-3 EPC"/>
    <d v="2026-05-03T00:00:00"/>
    <d v="2026-05-03T00:00:00"/>
    <s v="Launched"/>
    <s v="FY 26-27"/>
    <m/>
    <s v="APRIL 26 PLANNED"/>
    <s v="APRIL 26"/>
    <s v=" "/>
    <m/>
    <m/>
    <m/>
    <m/>
    <m/>
    <m/>
    <m/>
    <m/>
    <x v="0"/>
    <x v="0"/>
    <m/>
    <m/>
    <m/>
    <m/>
    <m/>
    <m/>
    <m/>
  </r>
  <r>
    <s v="TRTRSD16338"/>
    <n v="1032"/>
    <m/>
    <s v="TW74"/>
    <s v="NOQ3"/>
    <s v="TRNDANOQ304"/>
    <x v="3"/>
    <x v="3"/>
    <x v="5"/>
    <s v="Amit C"/>
    <s v="Jitendra Talreja"/>
    <s v="Nitesh Warhade"/>
    <x v="2"/>
    <s v="East"/>
    <x v="4"/>
    <s v="Andhra Pradesh"/>
    <m/>
    <m/>
    <s v="Ravulapalem TST"/>
    <s v="Ravulapalem"/>
    <n v="6636"/>
    <d v="2026-03-29T00:00:00"/>
    <d v="2026-03-29T00:00:00"/>
    <m/>
    <n v="15"/>
    <d v="2026-04-13T00:00:00"/>
    <d v="2026-04-30T00:00:00"/>
    <d v="2026-04-29T00:00:00"/>
    <x v="0"/>
    <n v="1"/>
    <s v="Cycle-3 EPC"/>
    <d v="2026-05-01T00:00:00"/>
    <d v="2026-05-01T00:00:00"/>
    <s v="Launched"/>
    <s v="FY 26-27"/>
    <m/>
    <s v="APRIL 26 PLANNED"/>
    <s v="APRIL 26"/>
    <s v=" "/>
    <m/>
    <m/>
    <m/>
    <m/>
    <m/>
    <m/>
    <m/>
    <m/>
    <x v="0"/>
    <x v="0"/>
    <m/>
    <m/>
    <m/>
    <m/>
    <m/>
    <m/>
    <m/>
  </r>
  <r>
    <s v="TRTRSZFO16339"/>
    <n v="1033"/>
    <m/>
    <s v="TLR4"/>
    <s v="QMP0"/>
    <s v="TEXPKQMP002"/>
    <x v="3"/>
    <x v="3"/>
    <x v="5"/>
    <s v="Amit C"/>
    <s v="Jitendra Talreja"/>
    <s v="Nitesh Warhade"/>
    <x v="2"/>
    <s v="South"/>
    <x v="5"/>
    <s v="Karnataka"/>
    <m/>
    <m/>
    <s v="Chintamani TST"/>
    <s v="Chintamani"/>
    <n v="5500"/>
    <d v="2026-03-28T00:00:00"/>
    <d v="2026-03-28T00:00:00"/>
    <m/>
    <n v="15"/>
    <d v="2026-04-12T00:00:00"/>
    <d v="2026-05-31T00:00:00"/>
    <d v="2026-05-29T00:00:00"/>
    <x v="0"/>
    <n v="1"/>
    <s v="Cycle-3 EPC"/>
    <s v="PENDING"/>
    <m/>
    <s v="YTL"/>
    <s v="FY 26-27"/>
    <m/>
    <s v="APRIL 26 PLANNED"/>
    <s v="MAY 26"/>
    <s v="OCTOBER 25"/>
    <m/>
    <m/>
    <m/>
    <m/>
    <m/>
    <m/>
    <m/>
    <m/>
    <x v="0"/>
    <x v="0"/>
    <m/>
    <m/>
    <m/>
    <m/>
    <m/>
    <m/>
    <m/>
  </r>
  <r>
    <s v="TRTRSD16340"/>
    <n v="1034"/>
    <m/>
    <s v="TP16"/>
    <s v="ND39"/>
    <s v="TRNDAND3902"/>
    <x v="3"/>
    <x v="3"/>
    <x v="5"/>
    <s v="Amit C"/>
    <s v="Jitendra Talreja"/>
    <s v="Nitesh Warhade"/>
    <x v="2"/>
    <s v="East"/>
    <x v="4"/>
    <s v="Andhra Pradesh"/>
    <m/>
    <m/>
    <s v="Rayachoti TST"/>
    <s v="Rayachoti"/>
    <n v="5013"/>
    <d v="2026-03-29T00:00:00"/>
    <d v="2026-03-29T00:00:00"/>
    <m/>
    <n v="15"/>
    <d v="2026-04-13T00:00:00"/>
    <d v="2026-05-10T00:00:00"/>
    <d v="2026-05-13T00:00:00"/>
    <x v="0"/>
    <n v="1"/>
    <s v="Cycle-3 EPC"/>
    <s v="PENDING"/>
    <m/>
    <s v="YTL"/>
    <s v="FY 26-27"/>
    <m/>
    <s v="APRIL 26 PLANNED"/>
    <s v="MAY 26"/>
    <s v="OCTOBER 25"/>
    <m/>
    <m/>
    <m/>
    <m/>
    <m/>
    <m/>
    <m/>
    <m/>
    <x v="0"/>
    <x v="0"/>
    <m/>
    <m/>
    <m/>
    <m/>
    <m/>
    <m/>
    <m/>
  </r>
  <r>
    <s v="TRTRSD16341"/>
    <n v="1035"/>
    <m/>
    <s v="TK78"/>
    <s v="NWI2"/>
    <s v="TRNDANWI202"/>
    <x v="3"/>
    <x v="3"/>
    <x v="5"/>
    <s v="Amit C"/>
    <s v="Jitendra Talreja"/>
    <s v="Nitesh Warhade"/>
    <x v="2"/>
    <s v="East"/>
    <x v="4"/>
    <s v="Andhra Pradesh"/>
    <m/>
    <m/>
    <s v="Guntur TST"/>
    <s v="Guntur"/>
    <n v="5243"/>
    <d v="2026-03-30T00:00:00"/>
    <d v="2026-03-30T00:00:00"/>
    <m/>
    <n v="15"/>
    <d v="2026-04-14T00:00:00"/>
    <d v="2026-04-18T00:00:00"/>
    <d v="2026-04-19T00:00:00"/>
    <x v="0"/>
    <n v="1"/>
    <s v="Cycle-4 EPC"/>
    <d v="2026-04-21T00:00:00"/>
    <d v="2026-04-21T00:00:00"/>
    <s v="Launched"/>
    <s v="FY 26-27"/>
    <m/>
    <s v="APRIL 26 PLANNED"/>
    <s v="APRIL 26"/>
    <s v=" "/>
    <m/>
    <m/>
    <m/>
    <m/>
    <m/>
    <m/>
    <m/>
    <m/>
    <x v="0"/>
    <x v="0"/>
    <m/>
    <m/>
    <m/>
    <m/>
    <m/>
    <m/>
    <m/>
  </r>
  <r>
    <s v="TRTRSZFO16342"/>
    <n v="1036"/>
    <m/>
    <s v="TM92"/>
    <s v="NC30"/>
    <s v="TRNDTNC3003"/>
    <x v="3"/>
    <x v="3"/>
    <x v="5"/>
    <s v="Amit C"/>
    <s v="Jitendra Talreja"/>
    <s v="Nitesh Warhade"/>
    <x v="2"/>
    <s v="South"/>
    <x v="5"/>
    <s v="Tamil Nadu"/>
    <m/>
    <m/>
    <s v="Thuraiyur TST"/>
    <s v="Thuraiyur"/>
    <n v="6150"/>
    <d v="2026-03-28T00:00:00"/>
    <d v="2026-03-28T00:00:00"/>
    <m/>
    <n v="15"/>
    <d v="2026-04-12T00:00:00"/>
    <d v="2026-05-31T00:00:00"/>
    <m/>
    <x v="4"/>
    <m/>
    <s v="Cycle-4 EPC"/>
    <m/>
    <m/>
    <m/>
    <s v="FY 26-27"/>
    <m/>
    <s v="APRIL 26 PLANNED"/>
    <s v=" "/>
    <s v=" "/>
    <m/>
    <m/>
    <m/>
    <m/>
    <m/>
    <m/>
    <m/>
    <m/>
    <x v="0"/>
    <x v="0"/>
    <m/>
    <m/>
    <m/>
    <m/>
    <m/>
    <m/>
    <m/>
  </r>
  <r>
    <s v="TRTRSD16343"/>
    <n v="1037"/>
    <m/>
    <s v="FR1Z"/>
    <s v="QEUD"/>
    <s v="TRNFAQEUD01"/>
    <x v="3"/>
    <x v="3"/>
    <x v="5"/>
    <s v="Amit C"/>
    <s v="Jitendra Talreja"/>
    <s v="Nitesh Warhade"/>
    <x v="2"/>
    <s v="East"/>
    <x v="4"/>
    <s v="Andhra Pradesh"/>
    <m/>
    <m/>
    <s v="Kadapa TV FBB Kadapa Pavan Arcade"/>
    <s v="Kadapa"/>
    <n v="9800"/>
    <d v="2026-03-27T00:00:00"/>
    <d v="2026-03-27T00:00:00"/>
    <m/>
    <n v="15"/>
    <d v="2026-04-11T00:00:00"/>
    <d v="2026-05-31T00:00:00"/>
    <d v="2026-05-26T00:00:00"/>
    <x v="0"/>
    <n v="1"/>
    <s v="Cycle-4 EPC"/>
    <d v="2026-05-30T00:00:00"/>
    <m/>
    <s v="YTL"/>
    <s v="FY 26-27"/>
    <m/>
    <s v="APRIL 26 PLANNED"/>
    <s v="MAY 26"/>
    <s v=" "/>
    <m/>
    <m/>
    <m/>
    <m/>
    <m/>
    <m/>
    <m/>
    <m/>
    <x v="0"/>
    <x v="0"/>
    <m/>
    <m/>
    <m/>
    <m/>
    <m/>
    <m/>
    <m/>
  </r>
  <r>
    <s v="TRTRSZFO16344"/>
    <n v="1038"/>
    <m/>
    <s v="TFR1"/>
    <s v="QYU2"/>
    <s v="TEXPTQYU202"/>
    <x v="3"/>
    <x v="3"/>
    <x v="5"/>
    <s v="Amit C"/>
    <s v="Jitendra Talreja"/>
    <s v="Nitesh Warhade"/>
    <x v="2"/>
    <s v="South"/>
    <x v="5"/>
    <s v="Tamil Nadu"/>
    <m/>
    <m/>
    <s v="Neyveli TST"/>
    <s v="Neyveli"/>
    <n v="6429"/>
    <d v="2026-03-30T00:00:00"/>
    <d v="2026-03-30T00:00:00"/>
    <m/>
    <n v="15"/>
    <d v="2026-04-14T00:00:00"/>
    <d v="2026-05-10T00:00:00"/>
    <d v="2026-05-09T00:00:00"/>
    <x v="0"/>
    <n v="1"/>
    <s v="Cycle-4 EPC"/>
    <s v="PENDING"/>
    <m/>
    <s v="YTL"/>
    <s v="FY 26-27"/>
    <m/>
    <s v="APRIL 26 PLANNED"/>
    <s v="MAY 26"/>
    <s v=" "/>
    <m/>
    <m/>
    <m/>
    <m/>
    <m/>
    <m/>
    <m/>
    <m/>
    <x v="0"/>
    <x v="0"/>
    <m/>
    <m/>
    <m/>
    <m/>
    <m/>
    <m/>
    <m/>
  </r>
  <r>
    <s v="TRTRSZFO16345"/>
    <n v="1039"/>
    <m/>
    <s v="TJM1"/>
    <s v="QWK5"/>
    <s v="TWIW8QWK501"/>
    <x v="3"/>
    <x v="3"/>
    <x v="5"/>
    <s v="Amit C"/>
    <s v="Jitendra Talreja"/>
    <s v="Nitesh Warhade"/>
    <x v="2"/>
    <s v="South"/>
    <x v="5"/>
    <s v="Tamil Nadu"/>
    <m/>
    <m/>
    <s v="Pondicherry TW Jawaharlal Nehru Street"/>
    <s v="Pondicherry"/>
    <n v="3200"/>
    <d v="2026-03-28T00:00:00"/>
    <d v="2026-03-28T00:00:00"/>
    <m/>
    <n v="15"/>
    <d v="2026-04-12T00:00:00"/>
    <d v="2026-05-10T00:00:00"/>
    <d v="2026-05-11T00:00:00"/>
    <x v="0"/>
    <n v="1"/>
    <s v="Cycle-4 EPC"/>
    <d v="2026-05-15T00:00:00"/>
    <d v="2026-05-15T00:00:00"/>
    <s v="Launched"/>
    <s v="FY 26-27"/>
    <m/>
    <s v="APRIL 26 PLANNED"/>
    <s v="MAY 26"/>
    <s v=" "/>
    <m/>
    <m/>
    <m/>
    <m/>
    <m/>
    <m/>
    <m/>
    <m/>
    <x v="0"/>
    <x v="0"/>
    <m/>
    <m/>
    <m/>
    <m/>
    <m/>
    <m/>
    <m/>
  </r>
  <r>
    <s v="TRTRSZFO16346"/>
    <n v="1040"/>
    <m/>
    <s v="TR59"/>
    <s v="NXK4"/>
    <s v="TRNDVNXK403"/>
    <x v="3"/>
    <x v="3"/>
    <x v="5"/>
    <s v="Amit C"/>
    <s v="Jitendra Talreja"/>
    <s v="Nitesh Warhade"/>
    <x v="2"/>
    <s v="South"/>
    <x v="5"/>
    <s v="Kerala"/>
    <m/>
    <m/>
    <s v="Koyilandy TST"/>
    <s v="Koyilandy"/>
    <n v="9000"/>
    <d v="2026-03-30T00:00:00"/>
    <d v="2026-03-30T00:00:00"/>
    <m/>
    <n v="15"/>
    <d v="2026-04-14T00:00:00"/>
    <d v="2026-05-10T00:00:00"/>
    <d v="2026-05-11T00:00:00"/>
    <x v="0"/>
    <n v="1"/>
    <s v="Cycle-4 EPC"/>
    <d v="2026-05-15T00:00:00"/>
    <d v="2026-05-15T00:00:00"/>
    <s v="Launched"/>
    <s v="FY 26-27"/>
    <m/>
    <s v="APRIL 26 PLANNED"/>
    <s v="MAY 26"/>
    <s v=" "/>
    <m/>
    <m/>
    <m/>
    <m/>
    <m/>
    <m/>
    <m/>
    <m/>
    <x v="0"/>
    <x v="0"/>
    <m/>
    <m/>
    <m/>
    <m/>
    <m/>
    <m/>
    <m/>
  </r>
  <r>
    <s v="TRTRSZFO16347"/>
    <n v="1041"/>
    <m/>
    <s v="TK61"/>
    <s v="NWH5"/>
    <s v="TRNDVNWH504"/>
    <x v="3"/>
    <x v="3"/>
    <x v="5"/>
    <s v="Amit C"/>
    <s v="Jitendra Talreja"/>
    <s v="Nitesh Warhade"/>
    <x v="2"/>
    <s v="South"/>
    <x v="5"/>
    <s v="Kerala"/>
    <m/>
    <m/>
    <s v="Thriprayar TW Y Mall"/>
    <s v="Thriprayar"/>
    <n v="2383"/>
    <d v="2026-03-27T00:00:00"/>
    <d v="2026-03-27T00:00:00"/>
    <m/>
    <n v="15"/>
    <d v="2026-04-11T00:00:00"/>
    <d v="2026-05-10T00:00:00"/>
    <d v="2026-05-08T00:00:00"/>
    <x v="0"/>
    <n v="1"/>
    <s v="Cycle-4 EPC"/>
    <d v="2026-05-24T00:00:00"/>
    <d v="2026-05-24T00:00:00"/>
    <s v="Launched"/>
    <s v="FY 26-27"/>
    <m/>
    <s v="APRIL 26 PLANNED"/>
    <s v="MAY 26"/>
    <s v="AUGUST 25"/>
    <m/>
    <m/>
    <m/>
    <m/>
    <m/>
    <m/>
    <m/>
    <m/>
    <x v="0"/>
    <x v="0"/>
    <m/>
    <m/>
    <m/>
    <m/>
    <m/>
    <m/>
    <m/>
  </r>
  <r>
    <s v="TRTRSZFO16348"/>
    <n v="1042"/>
    <m/>
    <s v="TLB3"/>
    <s v="QGR0"/>
    <s v="TEXPVQGR002"/>
    <x v="3"/>
    <x v="3"/>
    <x v="5"/>
    <s v="Amit C"/>
    <s v="Jitendra Talreja"/>
    <s v="Nitesh Warhade"/>
    <x v="2"/>
    <s v="South"/>
    <x v="5"/>
    <s v="Kerala"/>
    <m/>
    <m/>
    <s v="Kundara TST"/>
    <s v="Kundara"/>
    <n v="5972"/>
    <d v="2026-03-27T00:00:00"/>
    <d v="2026-03-27T00:00:00"/>
    <m/>
    <n v="15"/>
    <d v="2026-04-11T00:00:00"/>
    <d v="2026-04-30T00:00:00"/>
    <d v="2026-05-02T00:00:00"/>
    <x v="0"/>
    <n v="1"/>
    <s v="Cycle-4 EPC"/>
    <s v="PENDING"/>
    <m/>
    <s v="YTL"/>
    <s v="FY 26-27"/>
    <m/>
    <s v="APRIL 26 PLANNED"/>
    <s v="MAY 26"/>
    <s v=" "/>
    <m/>
    <m/>
    <m/>
    <m/>
    <m/>
    <m/>
    <m/>
    <m/>
    <x v="0"/>
    <x v="0"/>
    <m/>
    <m/>
    <m/>
    <m/>
    <m/>
    <m/>
    <m/>
  </r>
  <r>
    <s v="TRTRSZFO16349"/>
    <n v="1043"/>
    <m/>
    <s v="TJY8"/>
    <s v="QAG6"/>
    <s v="TEXPTQAG602"/>
    <x v="3"/>
    <x v="3"/>
    <x v="5"/>
    <s v="Amit C"/>
    <s v="Jitendra Talreja"/>
    <s v="Nitesh Warhade"/>
    <x v="2"/>
    <s v="South"/>
    <x v="5"/>
    <s v="Tamil Nadu"/>
    <m/>
    <m/>
    <s v="Mettupalayam TST"/>
    <s v="Mettupalayam"/>
    <n v="5600"/>
    <d v="2026-03-26T00:00:00"/>
    <d v="2026-03-26T00:00:00"/>
    <m/>
    <n v="15"/>
    <d v="2026-04-10T00:00:00"/>
    <d v="2026-04-10T00:00:00"/>
    <d v="2026-04-09T00:00:00"/>
    <x v="0"/>
    <n v="1"/>
    <s v="Cycle-4 EPC"/>
    <s v="PENDING"/>
    <m/>
    <s v="YTL"/>
    <s v="FY 26-27"/>
    <m/>
    <s v="APRIL 26 PLANNED"/>
    <s v="APRIL 26"/>
    <s v=" "/>
    <m/>
    <m/>
    <m/>
    <m/>
    <m/>
    <m/>
    <m/>
    <m/>
    <x v="0"/>
    <x v="0"/>
    <m/>
    <m/>
    <m/>
    <m/>
    <m/>
    <m/>
    <m/>
  </r>
  <r>
    <s v="TRTRSZFO16350"/>
    <n v="1044"/>
    <m/>
    <s v="TZUQ"/>
    <s v="QDKA"/>
    <s v="TEXPVQDKA02"/>
    <x v="3"/>
    <x v="3"/>
    <x v="5"/>
    <s v="Amit C"/>
    <s v="Jitendra Talreja"/>
    <s v="Nitesh Warhade"/>
    <x v="2"/>
    <s v="South"/>
    <x v="5"/>
    <s v="Kerala"/>
    <m/>
    <m/>
    <s v="Guruvayur TST"/>
    <s v="Guruvayur"/>
    <n v="4926"/>
    <d v="2026-03-28T00:00:00"/>
    <d v="2026-03-28T00:00:00"/>
    <m/>
    <n v="15"/>
    <d v="2026-04-12T00:00:00"/>
    <d v="2026-05-10T00:00:00"/>
    <d v="2026-05-16T00:00:00"/>
    <x v="0"/>
    <n v="1"/>
    <s v="Cycle-4 EPC"/>
    <d v="2026-05-20T00:00:00"/>
    <d v="2026-05-20T00:00:00"/>
    <s v="Launched"/>
    <s v="FY 26-27"/>
    <m/>
    <s v="APRIL 26 PLANNED"/>
    <s v="MAY 26"/>
    <s v=" "/>
    <m/>
    <m/>
    <m/>
    <m/>
    <m/>
    <m/>
    <m/>
    <m/>
    <x v="0"/>
    <x v="0"/>
    <m/>
    <m/>
    <m/>
    <m/>
    <m/>
    <m/>
    <m/>
  </r>
  <r>
    <s v="TRTRSZFO16351"/>
    <n v="1045"/>
    <m/>
    <s v="TWTK"/>
    <s v="Q6Q8"/>
    <s v="TEXPKQ6Q802"/>
    <x v="3"/>
    <x v="3"/>
    <x v="5"/>
    <s v="Amit C"/>
    <s v="Jitendra Talreja"/>
    <s v="Nitesh Warhade"/>
    <x v="2"/>
    <s v="South"/>
    <x v="5"/>
    <s v="Karnataka"/>
    <m/>
    <m/>
    <s v="Kundapura TST"/>
    <s v="Kundapura"/>
    <n v="8749"/>
    <d v="2026-04-09T00:00:00"/>
    <d v="2026-04-09T00:00:00"/>
    <m/>
    <n v="15"/>
    <d v="2026-04-24T00:00:00"/>
    <d v="2026-05-31T00:00:00"/>
    <m/>
    <x v="4"/>
    <m/>
    <s v="Cycle-4 EPC"/>
    <m/>
    <m/>
    <m/>
    <s v="FY 26-27"/>
    <m/>
    <s v="APRIL 26 PLANNED"/>
    <s v=" "/>
    <s v=" "/>
    <m/>
    <m/>
    <m/>
    <m/>
    <m/>
    <m/>
    <m/>
    <m/>
    <x v="0"/>
    <x v="0"/>
    <m/>
    <m/>
    <m/>
    <m/>
    <m/>
    <m/>
    <m/>
  </r>
  <r>
    <s v="TRTRSD16352"/>
    <n v="1046"/>
    <m/>
    <s v="TY13"/>
    <s v="NA73"/>
    <s v="TRNDANA7302"/>
    <x v="3"/>
    <x v="3"/>
    <x v="5"/>
    <s v="Amit C"/>
    <s v="Jitendra Talreja"/>
    <s v="Nitesh Warhade"/>
    <x v="2"/>
    <s v="East"/>
    <x v="4"/>
    <s v="Andhra Pradesh"/>
    <m/>
    <m/>
    <s v="Kurnool TM VarietyMal"/>
    <s v="Kurnool"/>
    <n v="2985"/>
    <d v="2026-03-26T00:00:00"/>
    <d v="2026-03-26T00:00:00"/>
    <m/>
    <n v="15"/>
    <d v="2026-04-10T00:00:00"/>
    <d v="2026-04-18T00:00:00"/>
    <d v="2026-04-19T00:00:00"/>
    <x v="0"/>
    <n v="1"/>
    <s v="Cycle-4 EPC"/>
    <d v="2026-04-19T00:00:00"/>
    <d v="2026-04-19T00:00:00"/>
    <s v="Launched"/>
    <s v="FY 26-27"/>
    <m/>
    <s v="APRIL 26 PLANNED"/>
    <s v="APRIL 26"/>
    <s v=" "/>
    <m/>
    <m/>
    <m/>
    <m/>
    <m/>
    <m/>
    <m/>
    <m/>
    <x v="0"/>
    <x v="0"/>
    <m/>
    <m/>
    <m/>
    <m/>
    <m/>
    <m/>
    <m/>
  </r>
  <r>
    <s v="TRTRSZFO16353"/>
    <n v="1047"/>
    <m/>
    <s v="TP80"/>
    <s v="ND73"/>
    <s v="TRNDTND7302"/>
    <x v="3"/>
    <x v="3"/>
    <x v="5"/>
    <s v="Amit C"/>
    <s v="Jitendra Talreja"/>
    <s v="Nitesh Warhade"/>
    <x v="2"/>
    <s v="South"/>
    <x v="5"/>
    <s v="Tamil Nadu"/>
    <m/>
    <m/>
    <s v="Tiruchengode TST"/>
    <s v="Tiruchengode"/>
    <n v="7413"/>
    <d v="2026-03-28T00:00:00"/>
    <d v="2026-03-28T00:00:00"/>
    <m/>
    <n v="15"/>
    <d v="2026-04-12T00:00:00"/>
    <d v="2026-05-31T00:00:00"/>
    <m/>
    <x v="4"/>
    <m/>
    <s v="Cycle-4 EPC"/>
    <m/>
    <m/>
    <m/>
    <s v="FY 26-27"/>
    <m/>
    <s v="APRIL 26 PLANNED"/>
    <s v=" "/>
    <s v=" "/>
    <m/>
    <m/>
    <m/>
    <m/>
    <m/>
    <m/>
    <m/>
    <m/>
    <x v="0"/>
    <x v="0"/>
    <m/>
    <m/>
    <m/>
    <m/>
    <m/>
    <m/>
    <m/>
  </r>
  <r>
    <s v="TRTRSZFO16354"/>
    <n v="1048"/>
    <m/>
    <s v="TC61"/>
    <s v="NGX6"/>
    <s v="TRNDKNGX602"/>
    <x v="3"/>
    <x v="3"/>
    <x v="5"/>
    <s v="Amit C"/>
    <s v="Jitendra Talreja"/>
    <s v="Nitesh Warhade"/>
    <x v="2"/>
    <s v="South"/>
    <x v="5"/>
    <s v="Karnataka"/>
    <m/>
    <m/>
    <s v="Bangalore TW Kengeri"/>
    <s v="Bangalore"/>
    <n v="1800"/>
    <d v="2026-04-05T00:00:00"/>
    <d v="2026-04-05T00:00:00"/>
    <m/>
    <n v="15"/>
    <d v="2026-04-20T00:00:00"/>
    <d v="2026-04-24T00:00:00"/>
    <d v="2026-04-24T00:00:00"/>
    <x v="0"/>
    <n v="1"/>
    <s v="Cycle-2 EPC"/>
    <s v="PENDING"/>
    <m/>
    <s v="YTL"/>
    <s v="FY 26-27"/>
    <m/>
    <s v="APRIL 26 PLANNED"/>
    <s v="APRIL 26"/>
    <s v="DECEMBER 25"/>
    <m/>
    <m/>
    <m/>
    <m/>
    <m/>
    <m/>
    <m/>
    <m/>
    <x v="0"/>
    <x v="0"/>
    <m/>
    <m/>
    <m/>
    <m/>
    <m/>
    <m/>
    <m/>
  </r>
  <r>
    <s v="TRTRSD16355"/>
    <n v="1049"/>
    <m/>
    <s v="TPO7"/>
    <s v="Q0OP"/>
    <s v="TEXPAQ0OP01"/>
    <x v="3"/>
    <x v="3"/>
    <x v="5"/>
    <s v="Amit C"/>
    <s v="Jitendra Talreja"/>
    <s v="Nitesh Warhade"/>
    <x v="2"/>
    <s v="East"/>
    <x v="4"/>
    <s v="Andhra Pradesh"/>
    <m/>
    <m/>
    <s v="Thatipaka TST"/>
    <s v="Thatipaka"/>
    <n v="4409"/>
    <d v="2026-03-30T00:00:00"/>
    <d v="2026-03-30T00:00:00"/>
    <m/>
    <n v="15"/>
    <d v="2026-04-14T00:00:00"/>
    <d v="2026-04-18T00:00:00"/>
    <d v="2026-04-18T00:00:00"/>
    <x v="0"/>
    <n v="1"/>
    <s v="Cycle-4 EPC"/>
    <d v="2026-04-21T00:00:00"/>
    <d v="2026-04-21T00:00:00"/>
    <s v="Launched"/>
    <s v="FY 26-27"/>
    <m/>
    <s v="APRIL 26 PLANNED"/>
    <s v="APRIL 26"/>
    <s v="NOVEMBER 25"/>
    <m/>
    <m/>
    <m/>
    <m/>
    <m/>
    <m/>
    <m/>
    <m/>
    <x v="0"/>
    <x v="0"/>
    <m/>
    <m/>
    <m/>
    <m/>
    <m/>
    <m/>
    <m/>
  </r>
  <r>
    <s v="TRTRSZFO16356"/>
    <n v="1050"/>
    <m/>
    <s v="TL87"/>
    <s v="NWM8"/>
    <s v="TRNDKNWM803"/>
    <x v="3"/>
    <x v="3"/>
    <x v="5"/>
    <s v="Amit C"/>
    <s v="Jitendra Talreja"/>
    <s v="Nitesh Warhade"/>
    <x v="2"/>
    <s v="South"/>
    <x v="5"/>
    <s v="Karnataka"/>
    <m/>
    <m/>
    <s v="Bangalore TM Kengeri"/>
    <s v="Bangalore"/>
    <n v="2500"/>
    <d v="2026-04-05T00:00:00"/>
    <d v="2026-04-05T00:00:00"/>
    <m/>
    <n v="15"/>
    <d v="2026-04-20T00:00:00"/>
    <d v="2026-04-30T00:00:00"/>
    <d v="2026-05-02T00:00:00"/>
    <x v="0"/>
    <n v="1"/>
    <s v="Cycle-2 EPC"/>
    <s v="PENDING"/>
    <m/>
    <s v="YTL"/>
    <s v="FY 26-27"/>
    <m/>
    <s v="APRIL 26 PLANNED"/>
    <s v="MAY 26"/>
    <s v="OCTOBER 25"/>
    <m/>
    <m/>
    <m/>
    <m/>
    <m/>
    <m/>
    <m/>
    <m/>
    <x v="0"/>
    <x v="0"/>
    <m/>
    <m/>
    <m/>
    <m/>
    <m/>
    <m/>
    <m/>
  </r>
  <r>
    <s v="TRTRSD16357"/>
    <n v="1051"/>
    <m/>
    <s v="TAQL"/>
    <s v="QF6W"/>
    <s v="TFITOQF6W03"/>
    <x v="3"/>
    <x v="3"/>
    <x v="5"/>
    <s v="Amit C"/>
    <s v="Jitendra Talreja"/>
    <s v="Nitesh Warhade"/>
    <x v="2"/>
    <s v="East"/>
    <x v="4"/>
    <s v="Orissa"/>
    <m/>
    <m/>
    <s v="Malkangiri Malkangiri Main Market"/>
    <s v="Malkangiri"/>
    <n v="13285"/>
    <d v="2026-03-27T00:00:00"/>
    <d v="2026-03-27T00:00:00"/>
    <m/>
    <n v="15"/>
    <d v="2026-04-11T00:00:00"/>
    <d v="2026-05-10T00:00:00"/>
    <d v="2026-05-10T00:00:00"/>
    <x v="0"/>
    <n v="1"/>
    <s v="Cycle-4 EPC"/>
    <d v="2026-05-10T00:00:00"/>
    <d v="2026-05-10T00:00:00"/>
    <s v="Launched"/>
    <s v="FY 26-27"/>
    <m/>
    <s v="APRIL 26 PLANNED"/>
    <s v="MAY 26"/>
    <s v="OCTOBER 25"/>
    <m/>
    <m/>
    <m/>
    <m/>
    <m/>
    <m/>
    <m/>
    <m/>
    <x v="0"/>
    <x v="0"/>
    <m/>
    <m/>
    <m/>
    <m/>
    <m/>
    <m/>
    <m/>
  </r>
  <r>
    <s v="TRTRSD16358"/>
    <n v="1052"/>
    <m/>
    <s v="TKZ0"/>
    <s v="QFI0"/>
    <s v="TFITOQFI002"/>
    <x v="3"/>
    <x v="3"/>
    <x v="5"/>
    <s v="Amit C"/>
    <s v="Jitendra Talreja"/>
    <s v="Nitesh Warhade"/>
    <x v="2"/>
    <s v="East"/>
    <x v="4"/>
    <s v="Orissa"/>
    <m/>
    <m/>
    <s v="Bhawanipatna Near Balaji Temple"/>
    <s v="Bhawanipatna"/>
    <n v="14223"/>
    <d v="2026-03-29T00:00:00"/>
    <d v="2026-03-29T00:00:00"/>
    <m/>
    <n v="15"/>
    <d v="2026-04-13T00:00:00"/>
    <d v="2026-05-10T00:00:00"/>
    <d v="2026-05-19T00:00:00"/>
    <x v="0"/>
    <n v="1"/>
    <s v="Cycle-4 EPC"/>
    <d v="2026-05-18T00:00:00"/>
    <d v="2026-05-18T00:00:00"/>
    <s v="Launched"/>
    <s v="FY 26-27"/>
    <m/>
    <s v="APRIL 26 PLANNED"/>
    <s v="MAY 26"/>
    <s v="OCTOBER 25"/>
    <m/>
    <m/>
    <m/>
    <m/>
    <m/>
    <m/>
    <m/>
    <m/>
    <x v="0"/>
    <x v="0"/>
    <m/>
    <m/>
    <m/>
    <m/>
    <m/>
    <m/>
    <m/>
  </r>
  <r>
    <s v="TRTRSD16359"/>
    <n v="1053"/>
    <m/>
    <s v="TDO1"/>
    <s v="NE89"/>
    <s v="TFITONE8902"/>
    <x v="3"/>
    <x v="3"/>
    <x v="5"/>
    <s v="Amit C"/>
    <s v="Jitendra Talreja"/>
    <s v="Nitesh Warhade"/>
    <x v="2"/>
    <s v="East"/>
    <x v="4"/>
    <s v="Orissa"/>
    <m/>
    <m/>
    <s v="Sundergr Sankar City"/>
    <s v="Sundergarh"/>
    <n v="7823"/>
    <d v="2026-03-30T00:00:00"/>
    <d v="2026-03-30T00:00:00"/>
    <m/>
    <n v="15"/>
    <d v="2026-04-14T00:00:00"/>
    <d v="2026-05-10T00:00:00"/>
    <d v="2026-05-13T00:00:00"/>
    <x v="0"/>
    <n v="1"/>
    <s v="Cycle-4 EPC"/>
    <d v="2026-05-17T00:00:00"/>
    <d v="2026-05-17T00:00:00"/>
    <s v="Launched"/>
    <s v="FY 26-27"/>
    <m/>
    <s v="APRIL 26 PLANNED"/>
    <s v="MAY 26"/>
    <s v=" "/>
    <m/>
    <m/>
    <m/>
    <m/>
    <m/>
    <m/>
    <m/>
    <m/>
    <x v="0"/>
    <x v="0"/>
    <m/>
    <m/>
    <m/>
    <m/>
    <m/>
    <m/>
    <m/>
  </r>
  <r>
    <s v="TRTRSZFO16360"/>
    <n v="1054"/>
    <m/>
    <s v="TWTM"/>
    <s v="Q6R1"/>
    <s v="TEXPKQ6R101"/>
    <x v="3"/>
    <x v="3"/>
    <x v="5"/>
    <s v="Amit C"/>
    <s v="Jitendra Talreja"/>
    <s v="Nitesh Warhade"/>
    <x v="2"/>
    <s v="South"/>
    <x v="5"/>
    <s v="Karnataka"/>
    <m/>
    <m/>
    <s v="Sira TST"/>
    <s v="Sira"/>
    <n v="5552"/>
    <d v="2026-03-26T00:00:00"/>
    <d v="2026-03-26T00:00:00"/>
    <m/>
    <n v="15"/>
    <d v="2026-04-10T00:00:00"/>
    <d v="2026-05-31T00:00:00"/>
    <m/>
    <x v="4"/>
    <m/>
    <s v="Cycle-4 EPC"/>
    <m/>
    <m/>
    <m/>
    <s v="FY 26-27"/>
    <m/>
    <s v="APRIL 26 PLANNED"/>
    <s v=" "/>
    <s v=" "/>
    <m/>
    <m/>
    <m/>
    <m/>
    <m/>
    <m/>
    <m/>
    <m/>
    <x v="0"/>
    <x v="0"/>
    <m/>
    <m/>
    <m/>
    <m/>
    <m/>
    <m/>
    <m/>
  </r>
  <r>
    <s v="TRTRSZFO16361"/>
    <n v="1055"/>
    <m/>
    <s v="TTF5"/>
    <s v="Q2VR"/>
    <s v="TWIWTQ2VR02"/>
    <x v="3"/>
    <x v="3"/>
    <x v="5"/>
    <s v="Amit C"/>
    <s v="Jitendra Talreja"/>
    <s v="Nitesh Warhade"/>
    <x v="2"/>
    <s v="South"/>
    <x v="5"/>
    <s v="Tamil Nadu"/>
    <m/>
    <m/>
    <s v="Kumbakonam TW Kumbeshwarar South Street"/>
    <s v="Kumbakonam"/>
    <n v="2322"/>
    <d v="2026-03-28T00:00:00"/>
    <d v="2026-03-28T00:00:00"/>
    <m/>
    <n v="15"/>
    <d v="2026-04-12T00:00:00"/>
    <d v="2026-05-31T00:00:00"/>
    <d v="2026-05-29T00:00:00"/>
    <x v="0"/>
    <n v="1"/>
    <s v="Cycle-4 EPC"/>
    <s v="PENDING"/>
    <m/>
    <s v="YTL"/>
    <s v="FY 26-27"/>
    <m/>
    <s v="APRIL 26 PLANNED"/>
    <s v="MAY 26"/>
    <s v="OCTOBER 25"/>
    <m/>
    <m/>
    <m/>
    <m/>
    <m/>
    <m/>
    <m/>
    <m/>
    <x v="0"/>
    <x v="0"/>
    <m/>
    <m/>
    <m/>
    <m/>
    <m/>
    <m/>
    <m/>
  </r>
  <r>
    <s v="TRTRSZFO16362"/>
    <n v="1056"/>
    <m/>
    <s v="TTY0"/>
    <s v="Q3EJ"/>
    <s v="TFITKQ3EJ03"/>
    <x v="3"/>
    <x v="3"/>
    <x v="5"/>
    <s v="Amit C"/>
    <s v="Jitendra Talreja"/>
    <s v="Nitesh Warhade"/>
    <x v="2"/>
    <s v="South"/>
    <x v="5"/>
    <s v="Karnataka"/>
    <m/>
    <m/>
    <s v="Haveri PB road"/>
    <s v="Haveri"/>
    <n v="10046"/>
    <d v="2026-03-28T00:00:00"/>
    <d v="2026-03-28T00:00:00"/>
    <m/>
    <n v="15"/>
    <d v="2026-04-12T00:00:00"/>
    <d v="2026-05-31T00:00:00"/>
    <m/>
    <x v="4"/>
    <m/>
    <s v="Cycle-4 EPC"/>
    <m/>
    <m/>
    <m/>
    <s v="FY 26-27"/>
    <m/>
    <s v="APRIL 26 PLANNED"/>
    <s v=" "/>
    <s v="JULY 25"/>
    <m/>
    <m/>
    <m/>
    <m/>
    <m/>
    <m/>
    <m/>
    <m/>
    <x v="0"/>
    <x v="0"/>
    <m/>
    <m/>
    <m/>
    <m/>
    <m/>
    <m/>
    <m/>
  </r>
  <r>
    <s v="TRTRSZFO16363"/>
    <n v="1057"/>
    <m/>
    <s v="TA2L"/>
    <s v="QGVG"/>
    <s v="TRNDKQGVG02"/>
    <x v="3"/>
    <x v="3"/>
    <x v="5"/>
    <s v="Amit C"/>
    <s v="Jitendra Talreja"/>
    <s v="Nitesh Warhade"/>
    <x v="2"/>
    <s v="South"/>
    <x v="5"/>
    <s v="Karnataka"/>
    <m/>
    <m/>
    <s v="Raichur Mantralayam Road"/>
    <s v="Raichur"/>
    <n v="10292"/>
    <d v="2026-04-09T00:00:00"/>
    <d v="2026-04-09T00:00:00"/>
    <m/>
    <n v="15"/>
    <d v="2026-04-24T00:00:00"/>
    <d v="2026-05-31T00:00:00"/>
    <m/>
    <x v="4"/>
    <m/>
    <s v="Cycle-4 EPC"/>
    <m/>
    <m/>
    <m/>
    <s v="FY 26-27"/>
    <m/>
    <s v="APRIL 26 PLANNED"/>
    <s v=" "/>
    <s v="JUNE 25"/>
    <m/>
    <m/>
    <m/>
    <m/>
    <m/>
    <m/>
    <m/>
    <m/>
    <x v="0"/>
    <x v="0"/>
    <m/>
    <m/>
    <m/>
    <m/>
    <m/>
    <m/>
    <m/>
  </r>
  <r>
    <s v="TRTRSD16364"/>
    <n v="1058"/>
    <m/>
    <n v="9410"/>
    <s v="NFL6"/>
    <s v="TRNDNNFL600"/>
    <x v="3"/>
    <x v="3"/>
    <x v="5"/>
    <s v="Amit C"/>
    <s v="Jitendra Talreja"/>
    <s v="Nitesh Warhade"/>
    <x v="2"/>
    <s v="East"/>
    <x v="4"/>
    <s v="Telangana"/>
    <m/>
    <m/>
    <s v="Nizamabad RIL Mall"/>
    <s v="Nizamabad"/>
    <n v="10066"/>
    <d v="2026-03-27T00:00:00"/>
    <d v="2026-03-27T00:00:00"/>
    <m/>
    <n v="15"/>
    <d v="2026-04-11T00:00:00"/>
    <d v="2026-05-31T00:00:00"/>
    <m/>
    <x v="4"/>
    <m/>
    <s v="Cycle-4 EPC"/>
    <m/>
    <m/>
    <m/>
    <s v="FY 26-27"/>
    <m/>
    <s v="APRIL 26 PLANNED"/>
    <s v=" "/>
    <s v=" "/>
    <m/>
    <m/>
    <m/>
    <m/>
    <m/>
    <m/>
    <m/>
    <m/>
    <x v="0"/>
    <x v="0"/>
    <m/>
    <m/>
    <m/>
    <m/>
    <m/>
    <m/>
    <m/>
  </r>
  <r>
    <s v="TRTRSD16365"/>
    <n v="1059"/>
    <m/>
    <s v="TLU9"/>
    <s v="QOA0"/>
    <s v="TEXPNQOA002"/>
    <x v="3"/>
    <x v="3"/>
    <x v="5"/>
    <s v="Amit C"/>
    <s v="Jitendra Talreja"/>
    <s v="Nitesh Warhade"/>
    <x v="2"/>
    <s v="East"/>
    <x v="4"/>
    <s v="Telangana"/>
    <m/>
    <m/>
    <s v="Metpalle TST"/>
    <s v="Metpalle"/>
    <n v="5000"/>
    <d v="2026-03-26T00:00:00"/>
    <d v="2026-03-26T00:00:00"/>
    <m/>
    <n v="15"/>
    <d v="2026-04-10T00:00:00"/>
    <d v="2026-05-10T00:00:00"/>
    <d v="2026-04-29T00:00:00"/>
    <x v="0"/>
    <n v="1"/>
    <s v="Cycle-4 EPC"/>
    <d v="2026-05-06T00:00:00"/>
    <d v="2026-05-06T00:00:00"/>
    <s v="Launched"/>
    <s v="FY 26-27"/>
    <m/>
    <s v="APRIL 26 PLANNED"/>
    <s v="APRIL 26"/>
    <s v="MAY 25"/>
    <m/>
    <m/>
    <m/>
    <m/>
    <m/>
    <m/>
    <m/>
    <m/>
    <x v="0"/>
    <x v="0"/>
    <m/>
    <m/>
    <m/>
    <m/>
    <m/>
    <m/>
    <m/>
  </r>
  <r>
    <s v="TRTRSZFO16366"/>
    <n v="1060"/>
    <m/>
    <s v="TDU4"/>
    <s v="NQ79"/>
    <s v="TEXPVNQ7903"/>
    <x v="3"/>
    <x v="3"/>
    <x v="5"/>
    <s v="Amit C"/>
    <s v="Jitendra Talreja"/>
    <s v="Nitesh Warhade"/>
    <x v="2"/>
    <s v="South"/>
    <x v="5"/>
    <s v="Kerala"/>
    <m/>
    <m/>
    <s v="Vadanapally TST"/>
    <s v="Vadanapally"/>
    <n v="7000"/>
    <d v="2026-03-27T00:00:00"/>
    <d v="2026-03-27T00:00:00"/>
    <m/>
    <n v="15"/>
    <d v="2026-04-11T00:00:00"/>
    <d v="2026-05-10T00:00:00"/>
    <d v="2026-05-12T00:00:00"/>
    <x v="0"/>
    <n v="1"/>
    <s v="Cycle-4 EPC"/>
    <d v="2026-05-12T00:00:00"/>
    <d v="2026-05-12T00:00:00"/>
    <s v="Launched"/>
    <s v="FY 26-27"/>
    <m/>
    <s v="APRIL 26 PLANNED"/>
    <s v="MAY 26"/>
    <s v=" "/>
    <m/>
    <m/>
    <m/>
    <m/>
    <m/>
    <m/>
    <m/>
    <m/>
    <x v="0"/>
    <x v="0"/>
    <m/>
    <m/>
    <m/>
    <m/>
    <m/>
    <m/>
    <m/>
  </r>
  <r>
    <s v="TRTRSZFO16367"/>
    <n v="1061"/>
    <m/>
    <s v="TP64"/>
    <s v="ND61"/>
    <s v="TRNDTND6103"/>
    <x v="3"/>
    <x v="3"/>
    <x v="5"/>
    <s v="Amit C"/>
    <s v="Jitendra Talreja"/>
    <s v="Nitesh Warhade"/>
    <x v="2"/>
    <s v="South"/>
    <x v="5"/>
    <s v="Tamil Nadu"/>
    <m/>
    <m/>
    <s v="Ottanchathiram TST"/>
    <s v="Ottanchathiram"/>
    <n v="4000"/>
    <d v="2026-03-30T00:00:00"/>
    <d v="2026-03-30T00:00:00"/>
    <m/>
    <n v="15"/>
    <d v="2026-04-14T00:00:00"/>
    <d v="2026-05-31T00:00:00"/>
    <m/>
    <x v="4"/>
    <m/>
    <s v="Cycle-4 EPC"/>
    <m/>
    <m/>
    <m/>
    <s v="FY 26-27"/>
    <m/>
    <s v="APRIL 26 PLANNED"/>
    <s v=" "/>
    <s v=" "/>
    <m/>
    <m/>
    <m/>
    <m/>
    <m/>
    <m/>
    <m/>
    <m/>
    <x v="0"/>
    <x v="0"/>
    <m/>
    <m/>
    <m/>
    <m/>
    <m/>
    <m/>
    <m/>
  </r>
  <r>
    <s v="TRTRSZFO16368"/>
    <n v="1062"/>
    <m/>
    <s v="TSZ7"/>
    <s v="Q2TM"/>
    <s v="TEXPKQ2TM01"/>
    <x v="3"/>
    <x v="3"/>
    <x v="5"/>
    <s v="Amit C"/>
    <s v="Jitendra Talreja"/>
    <s v="Nitesh Warhade"/>
    <x v="2"/>
    <s v="South"/>
    <x v="5"/>
    <s v="Karnataka"/>
    <m/>
    <m/>
    <s v="Mulbagal TST"/>
    <s v="Mulbagal"/>
    <n v="6784"/>
    <d v="2026-03-30T00:00:00"/>
    <d v="2026-03-30T00:00:00"/>
    <m/>
    <n v="15"/>
    <d v="2026-04-14T00:00:00"/>
    <d v="2026-05-10T00:00:00"/>
    <d v="2026-05-12T00:00:00"/>
    <x v="0"/>
    <n v="1"/>
    <s v="Cycle-4 EPC"/>
    <s v="PENDING"/>
    <m/>
    <s v="YTL"/>
    <s v="FY 26-27"/>
    <m/>
    <s v="APRIL 26 PLANNED"/>
    <s v="MAY 26"/>
    <s v=" "/>
    <m/>
    <m/>
    <m/>
    <m/>
    <m/>
    <m/>
    <m/>
    <m/>
    <x v="0"/>
    <x v="0"/>
    <m/>
    <m/>
    <m/>
    <m/>
    <m/>
    <m/>
    <m/>
  </r>
  <r>
    <s v="TRTRSD16369"/>
    <n v="1063"/>
    <m/>
    <s v="TSX1"/>
    <s v="Q2SO"/>
    <s v="TEXPAQ2SO03"/>
    <x v="3"/>
    <x v="3"/>
    <x v="5"/>
    <s v="Amit C"/>
    <s v="Jitendra Talreja"/>
    <s v="Nitesh Warhade"/>
    <x v="2"/>
    <s v="East"/>
    <x v="4"/>
    <s v="Andhra Pradesh"/>
    <m/>
    <m/>
    <s v="Narsipatnam Santhi nagar"/>
    <s v="Narsipatnam Santhi Nagar"/>
    <n v="7621"/>
    <d v="2026-03-27T00:00:00"/>
    <d v="2026-03-27T00:00:00"/>
    <m/>
    <n v="15"/>
    <d v="2026-04-11T00:00:00"/>
    <d v="2026-05-31T00:00:00"/>
    <d v="2026-05-27T00:00:00"/>
    <x v="0"/>
    <n v="1"/>
    <s v="Cycle-4 EPC"/>
    <d v="2026-06-01T00:00:00"/>
    <m/>
    <s v="YTL"/>
    <s v="FY 26-27"/>
    <m/>
    <s v="APRIL 26 PLANNED"/>
    <s v="MAY 26"/>
    <s v=" "/>
    <m/>
    <m/>
    <m/>
    <m/>
    <m/>
    <m/>
    <m/>
    <m/>
    <x v="0"/>
    <x v="0"/>
    <m/>
    <m/>
    <m/>
    <m/>
    <m/>
    <m/>
    <m/>
  </r>
  <r>
    <s v="TRTRSD16370"/>
    <n v="1064"/>
    <m/>
    <s v="TGY5"/>
    <s v="QXV1"/>
    <s v="TEXPAQXV101"/>
    <x v="3"/>
    <x v="3"/>
    <x v="5"/>
    <s v="Amit C"/>
    <s v="Jitendra Talreja"/>
    <s v="Nitesh Warhade"/>
    <x v="2"/>
    <s v="East"/>
    <x v="4"/>
    <s v="Andhra Pradesh"/>
    <m/>
    <m/>
    <s v="Piduguralla TST"/>
    <s v="Piduguralla"/>
    <n v="7971"/>
    <d v="2026-03-29T00:00:00"/>
    <d v="2026-03-29T00:00:00"/>
    <m/>
    <n v="15"/>
    <d v="2026-04-13T00:00:00"/>
    <d v="2026-05-10T00:00:00"/>
    <d v="2026-04-21T00:00:00"/>
    <x v="0"/>
    <n v="1"/>
    <s v="Cycle-4 EPC"/>
    <d v="2026-05-18T00:00:00"/>
    <d v="2026-05-18T00:00:00"/>
    <s v="Launched"/>
    <s v="FY 26-27"/>
    <m/>
    <s v="APRIL 26 PLANNED"/>
    <s v="APRIL 26"/>
    <s v=" "/>
    <m/>
    <m/>
    <m/>
    <m/>
    <m/>
    <m/>
    <m/>
    <m/>
    <x v="0"/>
    <x v="0"/>
    <m/>
    <m/>
    <m/>
    <m/>
    <m/>
    <m/>
    <m/>
  </r>
  <r>
    <s v="TRTRSD16371"/>
    <n v="1065"/>
    <m/>
    <s v="TFR5"/>
    <s v="QYU6"/>
    <s v="TEXPNQYU601"/>
    <x v="3"/>
    <x v="3"/>
    <x v="5"/>
    <s v="Amit C"/>
    <s v="Jitendra Talreja"/>
    <s v="Nitesh Warhade"/>
    <x v="2"/>
    <s v="East"/>
    <x v="4"/>
    <s v="Telangana"/>
    <m/>
    <m/>
    <s v="Bodhan Mandal TST"/>
    <s v="Bodhan Mandal"/>
    <n v="6500"/>
    <d v="2026-03-26T00:00:00"/>
    <d v="2026-03-26T00:00:00"/>
    <m/>
    <n v="15"/>
    <d v="2026-04-10T00:00:00"/>
    <d v="2026-05-10T00:00:00"/>
    <d v="2026-04-29T00:00:00"/>
    <x v="0"/>
    <n v="1"/>
    <s v="Cycle-4 EPC"/>
    <d v="2026-05-05T00:00:00"/>
    <d v="2026-05-05T00:00:00"/>
    <s v="Launched"/>
    <s v="FY 26-27"/>
    <m/>
    <s v="APRIL 26 PLANNED"/>
    <s v="APRIL 26"/>
    <s v="DECEMBER 25"/>
    <m/>
    <m/>
    <m/>
    <m/>
    <m/>
    <m/>
    <m/>
    <m/>
    <x v="0"/>
    <x v="0"/>
    <m/>
    <m/>
    <m/>
    <m/>
    <m/>
    <m/>
    <m/>
  </r>
  <r>
    <s v="TRTRSZFO16372"/>
    <n v="1066"/>
    <m/>
    <s v="TP20"/>
    <s v="ND42"/>
    <s v="TRNDTND4202"/>
    <x v="3"/>
    <x v="3"/>
    <x v="5"/>
    <s v="Amit C"/>
    <s v="Jitendra Talreja"/>
    <s v="Nitesh Warhade"/>
    <x v="2"/>
    <s v="South"/>
    <x v="5"/>
    <s v="Tamil Nadu"/>
    <m/>
    <m/>
    <s v="Gobichettipalayam TST"/>
    <s v="Gobichettipalayam"/>
    <n v="7000"/>
    <d v="2026-03-30T00:00:00"/>
    <d v="2026-03-30T00:00:00"/>
    <m/>
    <n v="15"/>
    <d v="2026-04-14T00:00:00"/>
    <d v="2026-05-31T00:00:00"/>
    <m/>
    <x v="4"/>
    <m/>
    <s v="Cycle-4 EPC"/>
    <m/>
    <m/>
    <m/>
    <s v="FY 26-27"/>
    <m/>
    <s v="APRIL 26 PLANNED"/>
    <s v=" "/>
    <s v="AUGUST 25"/>
    <m/>
    <m/>
    <m/>
    <m/>
    <m/>
    <m/>
    <m/>
    <m/>
    <x v="0"/>
    <x v="0"/>
    <m/>
    <m/>
    <m/>
    <m/>
    <m/>
    <m/>
    <m/>
  </r>
  <r>
    <s v="TRTRSZFO16373"/>
    <n v="1067"/>
    <m/>
    <s v="TTC4"/>
    <s v="Q2UM"/>
    <s v="TEXPVQ2UM01"/>
    <x v="3"/>
    <x v="3"/>
    <x v="5"/>
    <s v="Amit C"/>
    <s v="Jitendra Talreja"/>
    <s v="Nitesh Warhade"/>
    <x v="2"/>
    <s v="South"/>
    <x v="5"/>
    <s v="Kerala"/>
    <m/>
    <m/>
    <s v="Kodakara TST"/>
    <s v="Kodakara"/>
    <n v="6311"/>
    <d v="2026-03-30T00:00:00"/>
    <d v="2026-03-30T00:00:00"/>
    <m/>
    <n v="15"/>
    <d v="2026-04-14T00:00:00"/>
    <d v="2026-05-31T00:00:00"/>
    <m/>
    <x v="4"/>
    <m/>
    <s v="Cycle-4 EPC"/>
    <m/>
    <m/>
    <m/>
    <s v="FY 26-27"/>
    <m/>
    <s v="APRIL 26 PLANNED"/>
    <s v=" "/>
    <s v=" "/>
    <m/>
    <m/>
    <m/>
    <m/>
    <m/>
    <m/>
    <m/>
    <m/>
    <x v="0"/>
    <x v="0"/>
    <m/>
    <m/>
    <m/>
    <m/>
    <m/>
    <m/>
    <m/>
  </r>
  <r>
    <s v="TRTRSD16374"/>
    <n v="1068"/>
    <m/>
    <s v="TL88"/>
    <s v="NWM9"/>
    <s v="TRNDANWM902"/>
    <x v="3"/>
    <x v="3"/>
    <x v="5"/>
    <s v="Amit C"/>
    <s v="Jitendra Talreja"/>
    <s v="Nitesh Warhade"/>
    <x v="2"/>
    <s v="East"/>
    <x v="4"/>
    <s v="Andhra Pradesh"/>
    <m/>
    <m/>
    <s v="Chirala TST"/>
    <s v="Chirala"/>
    <n v="4597"/>
    <d v="2026-03-26T00:00:00"/>
    <d v="2026-03-26T00:00:00"/>
    <m/>
    <n v="15"/>
    <d v="2026-04-10T00:00:00"/>
    <d v="2026-05-10T00:00:00"/>
    <d v="2026-05-06T00:00:00"/>
    <x v="0"/>
    <n v="1"/>
    <s v="Cycle-4 EPC"/>
    <d v="2026-05-05T00:00:00"/>
    <d v="2026-05-05T00:00:00"/>
    <s v="Launched"/>
    <s v="FY 26-27"/>
    <m/>
    <s v="APRIL 26 PLANNED"/>
    <s v="MAY 26"/>
    <s v=" "/>
    <m/>
    <m/>
    <m/>
    <m/>
    <m/>
    <m/>
    <m/>
    <m/>
    <x v="0"/>
    <x v="0"/>
    <m/>
    <m/>
    <m/>
    <m/>
    <m/>
    <m/>
    <m/>
  </r>
  <r>
    <s v="TRTRSD16375"/>
    <n v="1069"/>
    <m/>
    <s v="TSX8"/>
    <s v="Q2ST"/>
    <s v="TEXPAQ2ST01"/>
    <x v="3"/>
    <x v="3"/>
    <x v="5"/>
    <s v="Amit C"/>
    <s v="Jitendra Talreja"/>
    <s v="Nitesh Warhade"/>
    <x v="2"/>
    <s v="East"/>
    <x v="4"/>
    <s v="Andhra Pradesh"/>
    <m/>
    <m/>
    <s v="Malikipuram TST"/>
    <s v="Malikipuram"/>
    <n v="4277"/>
    <d v="2026-03-30T00:00:00"/>
    <d v="2026-03-30T00:00:00"/>
    <m/>
    <n v="15"/>
    <d v="2026-04-14T00:00:00"/>
    <d v="2026-04-30T00:00:00"/>
    <d v="2026-04-28T00:00:00"/>
    <x v="0"/>
    <n v="1"/>
    <s v="Cycle-4 EPC"/>
    <d v="2026-05-04T00:00:00"/>
    <d v="2026-05-04T00:00:00"/>
    <s v="Launched"/>
    <s v="FY 26-27"/>
    <m/>
    <s v="APRIL 26 PLANNED"/>
    <s v="APRIL 26"/>
    <s v=" "/>
    <m/>
    <m/>
    <m/>
    <m/>
    <m/>
    <m/>
    <m/>
    <m/>
    <x v="0"/>
    <x v="0"/>
    <m/>
    <m/>
    <m/>
    <m/>
    <m/>
    <m/>
    <m/>
  </r>
  <r>
    <s v="TRTRSZFO16376"/>
    <n v="1070"/>
    <m/>
    <s v="TIR7"/>
    <s v="QXQ6"/>
    <s v="TEXPKQXQ602"/>
    <x v="3"/>
    <x v="3"/>
    <x v="5"/>
    <s v="Amit C"/>
    <s v="Jitendra Talreja"/>
    <s v="Nitesh Warhade"/>
    <x v="2"/>
    <s v="South"/>
    <x v="5"/>
    <s v="Karnataka"/>
    <m/>
    <m/>
    <s v="Bhatkal TST"/>
    <s v="Bhatkal"/>
    <n v="9750"/>
    <d v="2026-03-28T00:00:00"/>
    <d v="2026-03-28T00:00:00"/>
    <m/>
    <n v="15"/>
    <d v="2026-04-12T00:00:00"/>
    <d v="2026-05-10T00:00:00"/>
    <d v="2026-05-23T00:00:00"/>
    <x v="0"/>
    <n v="1"/>
    <s v="Cycle-4 EPC"/>
    <s v="PENDING"/>
    <m/>
    <s v="YTL"/>
    <s v="FY 26-27"/>
    <m/>
    <s v="APRIL 26 PLANNED"/>
    <s v="MAY 26"/>
    <s v=" "/>
    <m/>
    <m/>
    <m/>
    <m/>
    <m/>
    <m/>
    <m/>
    <m/>
    <x v="0"/>
    <x v="0"/>
    <m/>
    <m/>
    <m/>
    <m/>
    <m/>
    <m/>
    <m/>
  </r>
  <r>
    <s v="TRTRSZFO16377"/>
    <n v="1071"/>
    <m/>
    <s v="TLB5"/>
    <s v="QGT0"/>
    <s v="TWIWTQGT001"/>
    <x v="3"/>
    <x v="3"/>
    <x v="5"/>
    <s v="Amit C"/>
    <s v="Jitendra Talreja"/>
    <s v="Nitesh Warhade"/>
    <x v="2"/>
    <s v="South"/>
    <x v="5"/>
    <s v="Tamil Nadu"/>
    <m/>
    <m/>
    <s v="Coimbatore TW VG Cmplx"/>
    <s v="Coimbatore"/>
    <n v="2200"/>
    <d v="2026-03-28T00:00:00"/>
    <d v="2026-03-28T00:00:00"/>
    <m/>
    <n v="15"/>
    <d v="2026-04-12T00:00:00"/>
    <d v="2026-05-10T00:00:00"/>
    <d v="2026-05-08T00:00:00"/>
    <x v="0"/>
    <n v="1"/>
    <s v="Cycle-4 EPC"/>
    <d v="2026-05-24T00:00:00"/>
    <d v="2026-05-24T00:00:00"/>
    <s v="Launched"/>
    <s v="FY 26-27"/>
    <m/>
    <s v="APRIL 26 PLANNED"/>
    <s v="MAY 26"/>
    <s v=" "/>
    <m/>
    <m/>
    <m/>
    <m/>
    <m/>
    <m/>
    <m/>
    <m/>
    <x v="0"/>
    <x v="0"/>
    <m/>
    <m/>
    <m/>
    <m/>
    <m/>
    <m/>
    <m/>
  </r>
  <r>
    <s v="TRTRSZFO16378"/>
    <n v="1072"/>
    <m/>
    <s v="T9XT"/>
    <s v="QXOT"/>
    <s v="TWIWTQXOT01"/>
    <x v="3"/>
    <x v="3"/>
    <x v="5"/>
    <s v="Amit C"/>
    <s v="Jitendra Talreja"/>
    <s v="Nitesh Warhade"/>
    <x v="2"/>
    <s v="South"/>
    <x v="5"/>
    <s v="Tamil Nadu"/>
    <m/>
    <m/>
    <s v="Coimbatore TW Fun Republic Mall"/>
    <s v="Coimbatore"/>
    <n v="1797"/>
    <d v="2026-03-28T00:00:00"/>
    <d v="2026-03-28T00:00:00"/>
    <m/>
    <n v="15"/>
    <d v="2026-04-12T00:00:00"/>
    <d v="2026-04-18T00:00:00"/>
    <d v="2026-04-20T00:00:00"/>
    <x v="0"/>
    <n v="1"/>
    <s v="Cycle-3 EPC"/>
    <s v="PENDING"/>
    <m/>
    <s v="YTL"/>
    <s v="FY 26-27"/>
    <m/>
    <s v="APRIL 26 PLANNED"/>
    <s v="APRIL 26"/>
    <s v=" "/>
    <m/>
    <m/>
    <m/>
    <m/>
    <m/>
    <m/>
    <m/>
    <m/>
    <x v="0"/>
    <x v="0"/>
    <m/>
    <m/>
    <m/>
    <m/>
    <m/>
    <m/>
    <m/>
  </r>
  <r>
    <s v="TRTRSZFO16379"/>
    <n v="1073"/>
    <m/>
    <s v="TX9B"/>
    <s v="QJTT"/>
    <s v="TWIWKQJTT02"/>
    <x v="3"/>
    <x v="3"/>
    <x v="5"/>
    <s v="Amit C"/>
    <s v="Jitendra Talreja"/>
    <s v="Nitesh Warhade"/>
    <x v="2"/>
    <s v="South"/>
    <x v="5"/>
    <s v="Karnataka"/>
    <m/>
    <m/>
    <s v="Bangalore TW Singasandra"/>
    <s v="Bangalore"/>
    <n v="2162"/>
    <d v="2026-03-26T00:00:00"/>
    <d v="2026-03-26T00:00:00"/>
    <m/>
    <n v="15"/>
    <d v="2026-04-10T00:00:00"/>
    <d v="2026-04-10T00:00:00"/>
    <d v="2026-04-11T00:00:00"/>
    <x v="0"/>
    <n v="1"/>
    <s v="Cycle-2 EPC"/>
    <s v="PENDING"/>
    <m/>
    <s v="YTL"/>
    <s v="FY 26-27"/>
    <m/>
    <s v="APRIL 26 PLANNED"/>
    <s v="APRIL 26"/>
    <s v=" "/>
    <m/>
    <m/>
    <m/>
    <m/>
    <m/>
    <m/>
    <m/>
    <m/>
    <x v="0"/>
    <x v="0"/>
    <m/>
    <m/>
    <m/>
    <m/>
    <m/>
    <m/>
    <m/>
  </r>
  <r>
    <s v="TRTRSZFO16380"/>
    <n v="1074"/>
    <m/>
    <s v="TWQV"/>
    <s v="Q6J4"/>
    <s v="TJNRKQ6J402"/>
    <x v="3"/>
    <x v="3"/>
    <x v="5"/>
    <s v="Amit C"/>
    <s v="Jitendra Talreja"/>
    <s v="Nitesh Warhade"/>
    <x v="2"/>
    <s v="South"/>
    <x v="5"/>
    <s v="Karnataka"/>
    <m/>
    <m/>
    <s v="Bangalore TJ Seeta Circle Srinivas Nagar"/>
    <s v="Bangalore"/>
    <n v="2001"/>
    <d v="2026-03-30T00:00:00"/>
    <d v="2026-03-30T00:00:00"/>
    <m/>
    <n v="15"/>
    <d v="2026-04-14T00:00:00"/>
    <d v="2026-04-14T00:00:00"/>
    <d v="2026-04-04T00:00:00"/>
    <x v="0"/>
    <n v="1"/>
    <s v="Cycle-2 EPC"/>
    <s v="PENDING"/>
    <m/>
    <s v="YTL"/>
    <s v="FY 26-27"/>
    <m/>
    <s v="APRIL 26 PLANNED"/>
    <s v="APRIL 26"/>
    <s v=" "/>
    <m/>
    <m/>
    <m/>
    <m/>
    <m/>
    <m/>
    <m/>
    <m/>
    <x v="0"/>
    <x v="0"/>
    <m/>
    <m/>
    <m/>
    <m/>
    <m/>
    <m/>
    <m/>
  </r>
  <r>
    <s v="TRTRSZFO16381"/>
    <n v="1075"/>
    <m/>
    <s v="T75E"/>
    <s v="QKBD"/>
    <s v="TMANKQKBD02"/>
    <x v="3"/>
    <x v="3"/>
    <x v="5"/>
    <s v="Amit C"/>
    <s v="Jitendra Talreja"/>
    <s v="Nitesh Warhade"/>
    <x v="2"/>
    <s v="South"/>
    <x v="5"/>
    <s v="Karnataka"/>
    <m/>
    <m/>
    <s v="Bangalore TM Devasandra Village KR Puram Hobli"/>
    <s v="Bangalore"/>
    <n v="1642"/>
    <d v="2026-03-26T00:00:00"/>
    <d v="2026-03-26T00:00:00"/>
    <m/>
    <n v="15"/>
    <d v="2026-04-10T00:00:00"/>
    <d v="2026-04-24T00:00:00"/>
    <d v="2026-04-28T00:00:00"/>
    <x v="0"/>
    <n v="1"/>
    <s v="Cycle-2 EPC"/>
    <s v="PENDING"/>
    <m/>
    <s v="YTL"/>
    <s v="FY 26-27"/>
    <m/>
    <s v="APRIL 26 PLANNED"/>
    <s v="APRIL 26"/>
    <s v=" "/>
    <m/>
    <m/>
    <m/>
    <m/>
    <m/>
    <m/>
    <m/>
    <m/>
    <x v="0"/>
    <x v="0"/>
    <m/>
    <m/>
    <m/>
    <m/>
    <m/>
    <m/>
    <m/>
  </r>
  <r>
    <s v="TRTRSZFO16382"/>
    <n v="1076"/>
    <m/>
    <s v="TWSH"/>
    <s v="Q6N5"/>
    <s v="TWIWTQ6N501"/>
    <x v="3"/>
    <x v="3"/>
    <x v="5"/>
    <s v="Amit C"/>
    <s v="Jitendra Talreja"/>
    <s v="Nitesh Warhade"/>
    <x v="2"/>
    <s v="South"/>
    <x v="5"/>
    <s v="Tamil Nadu"/>
    <m/>
    <m/>
    <s v="Chennai TW Paruthipattu Avadi Main Road"/>
    <s v="Chennai"/>
    <n v="1933"/>
    <d v="2026-03-26T00:00:00"/>
    <d v="2026-03-26T00:00:00"/>
    <m/>
    <n v="15"/>
    <d v="2026-04-10T00:00:00"/>
    <d v="2026-04-10T00:00:00"/>
    <d v="2026-04-07T00:00:00"/>
    <x v="0"/>
    <n v="1"/>
    <s v="Cycle-2 EPC"/>
    <s v="PENDING"/>
    <m/>
    <s v="YTL"/>
    <s v="FY 26-27"/>
    <m/>
    <s v="APRIL 26 PLANNED"/>
    <s v="APRIL 26"/>
    <s v="APRIL 25"/>
    <m/>
    <m/>
    <m/>
    <m/>
    <m/>
    <m/>
    <m/>
    <m/>
    <x v="0"/>
    <x v="0"/>
    <m/>
    <m/>
    <m/>
    <m/>
    <m/>
    <m/>
    <m/>
  </r>
  <r>
    <s v="TRTRSZFO16383"/>
    <n v="1077"/>
    <m/>
    <s v="TTF1"/>
    <s v="Q5PU"/>
    <s v="TWIWTQ5PU01"/>
    <x v="3"/>
    <x v="3"/>
    <x v="5"/>
    <s v="Amit C"/>
    <s v="Jitendra Talreja"/>
    <s v="Nitesh Warhade"/>
    <x v="2"/>
    <s v="South"/>
    <x v="5"/>
    <s v="Tamil Nadu"/>
    <m/>
    <m/>
    <s v="Coimbatore TW Race Course Road"/>
    <s v="Coimbatore"/>
    <n v="1880"/>
    <d v="2026-03-28T00:00:00"/>
    <d v="2026-03-28T00:00:00"/>
    <m/>
    <n v="15"/>
    <d v="2026-04-12T00:00:00"/>
    <d v="2026-04-18T00:00:00"/>
    <d v="2026-04-18T00:00:00"/>
    <x v="0"/>
    <n v="1"/>
    <s v="Cycle-3 EPC"/>
    <s v="PENDING"/>
    <m/>
    <s v="YTL"/>
    <s v="FY 26-27"/>
    <m/>
    <s v="APRIL 26 PLANNED"/>
    <s v="APRIL 26"/>
    <s v=" "/>
    <m/>
    <m/>
    <m/>
    <m/>
    <m/>
    <m/>
    <m/>
    <m/>
    <x v="0"/>
    <x v="0"/>
    <m/>
    <m/>
    <m/>
    <m/>
    <m/>
    <m/>
    <m/>
  </r>
  <r>
    <s v="TRTRSZFO16384"/>
    <n v="1078"/>
    <m/>
    <s v="TMA6"/>
    <s v="QQJ5"/>
    <s v="TJNRTQQJ501"/>
    <x v="3"/>
    <x v="3"/>
    <x v="5"/>
    <s v="Amit C"/>
    <s v="Jitendra Talreja"/>
    <s v="Nitesh Warhade"/>
    <x v="2"/>
    <s v="South"/>
    <x v="5"/>
    <s v="Tamil Nadu"/>
    <m/>
    <m/>
    <s v="Chennai TJ Forum Mal"/>
    <s v="Chennai"/>
    <n v="1783"/>
    <d v="2026-03-30T00:00:00"/>
    <d v="2026-03-30T00:00:00"/>
    <m/>
    <n v="15"/>
    <d v="2026-04-14T00:00:00"/>
    <d v="2026-04-18T00:00:00"/>
    <d v="2026-04-18T00:00:00"/>
    <x v="0"/>
    <n v="1"/>
    <s v="Cycle-2 EPC"/>
    <s v="PENDING"/>
    <m/>
    <s v="YTL"/>
    <s v="FY 26-27"/>
    <m/>
    <s v="APRIL 26 PLANNED"/>
    <s v="APRIL 26"/>
    <s v="JUNE 25"/>
    <m/>
    <m/>
    <m/>
    <m/>
    <m/>
    <m/>
    <m/>
    <m/>
    <x v="0"/>
    <x v="0"/>
    <m/>
    <m/>
    <m/>
    <m/>
    <m/>
    <m/>
    <m/>
  </r>
  <r>
    <s v="FLDHKC16385"/>
    <n v="1079"/>
    <m/>
    <s v="TATF"/>
    <s v="TATF"/>
    <s v="DH-ZIVA-419-RJ-TATF"/>
    <x v="3"/>
    <x v="3"/>
    <x v="12"/>
    <s v="Srinivas P"/>
    <s v="Jitendra Talreja"/>
    <s v="Nitesh Warhade"/>
    <x v="3"/>
    <s v="North"/>
    <x v="0"/>
    <s v="Rajasthan"/>
    <m/>
    <m/>
    <s v="Zivame Capital Mall Bhiwadi,Unit / Shop No 40 &amp; 41 On Gr Floor, Riico Industrial Area Dist Alwar"/>
    <s v="Bhiwadi"/>
    <n v="494"/>
    <d v="2026-03-11T00:00:00"/>
    <d v="2026-03-11T00:00:00"/>
    <n v="0"/>
    <n v="25"/>
    <d v="2026-04-05T00:00:00"/>
    <d v="2026-04-05T00:00:00"/>
    <d v="2026-04-07T00:00:00"/>
    <x v="0"/>
    <n v="1"/>
    <m/>
    <d v="2026-04-20T00:00:00"/>
    <d v="2026-04-07T00:00:00"/>
    <s v="Launched"/>
    <s v="FY 26-27"/>
    <m/>
    <s v="APRIL 26 PLANNED"/>
    <s v="APRIL 26"/>
    <s v=" "/>
    <m/>
    <m/>
    <m/>
    <m/>
    <m/>
    <m/>
    <m/>
    <m/>
    <x v="0"/>
    <x v="0"/>
    <m/>
    <m/>
    <m/>
    <m/>
    <m/>
    <m/>
    <m/>
  </r>
  <r>
    <s v="TRTRRT16386"/>
    <n v="1080"/>
    <m/>
    <s v="T33J"/>
    <s v="QA7N"/>
    <s v="TFITJQA7N02"/>
    <x v="3"/>
    <x v="3"/>
    <x v="5"/>
    <s v="Srinivas P"/>
    <s v="Purushottam M"/>
    <s v="Raj Shende"/>
    <x v="2"/>
    <s v="North"/>
    <x v="3"/>
    <s v="Jammu &amp; Kashmir"/>
    <m/>
    <m/>
    <s v="Srinagar Sanat Nagar Rawalpora By Pass Srinagar"/>
    <s v="Sriniagar"/>
    <n v="11430"/>
    <d v="2026-03-29T00:00:00"/>
    <d v="2026-03-29T00:00:00"/>
    <m/>
    <n v="15"/>
    <d v="2026-04-13T00:00:00"/>
    <d v="2026-04-24T00:00:00"/>
    <d v="2026-04-26T00:00:00"/>
    <x v="0"/>
    <n v="1"/>
    <s v="Cycle-3 EPC"/>
    <d v="2026-05-24T00:00:00"/>
    <d v="2026-05-24T00:00:00"/>
    <s v="Launched"/>
    <s v="FY 26-27"/>
    <m/>
    <s v="APRIL 26 PLANNED"/>
    <s v="APRIL 26"/>
    <s v=" "/>
    <m/>
    <m/>
    <m/>
    <m/>
    <m/>
    <m/>
    <m/>
    <m/>
    <x v="0"/>
    <x v="0"/>
    <m/>
    <m/>
    <m/>
    <m/>
    <m/>
    <m/>
    <m/>
  </r>
  <r>
    <s v="SBREBK16388"/>
    <n v="1081"/>
    <m/>
    <s v="FR60"/>
    <s v="Q4PE"/>
    <s v="RSBZGQ4PE03"/>
    <x v="2"/>
    <x v="2"/>
    <x v="45"/>
    <s v="Ketan S"/>
    <s v="Shanmuga Rajan"/>
    <s v="Ayush Shetiye"/>
    <x v="2"/>
    <s v="West"/>
    <x v="2"/>
    <s v="Gujarat"/>
    <m/>
    <s v="Mayurdhwajsinh Solanki"/>
    <s v="Alpha One Mall Resize Phase 2"/>
    <s v="Ahmedabad"/>
    <n v="37902"/>
    <d v="2026-04-03T00:00:00"/>
    <d v="2026-04-03T00:00:00"/>
    <m/>
    <n v="35"/>
    <d v="2026-05-08T00:00:00"/>
    <d v="2026-06-05T00:00:00"/>
    <m/>
    <x v="4"/>
    <n v="0.85"/>
    <m/>
    <m/>
    <m/>
    <m/>
    <s v="FY 26-27"/>
    <m/>
    <s v="MAY 26 PLANNED"/>
    <s v=" "/>
    <s v=" "/>
    <m/>
    <m/>
    <m/>
    <m/>
    <m/>
    <m/>
    <m/>
    <m/>
    <x v="0"/>
    <x v="0"/>
    <m/>
    <m/>
    <m/>
    <m/>
    <m/>
    <m/>
    <m/>
  </r>
  <r>
    <s v="TRTRSZFO16390"/>
    <n v="1082"/>
    <m/>
    <s v="TG0D"/>
    <s v="QXQA"/>
    <s v="TFITTQXQA02"/>
    <x v="3"/>
    <x v="3"/>
    <x v="5"/>
    <s v="Amit C"/>
    <s v="Jitendra Talreja"/>
    <s v="Nitesh Warhade"/>
    <x v="2"/>
    <s v="South"/>
    <x v="5"/>
    <s v="Tamil Nadu"/>
    <m/>
    <m/>
    <s v="Ramanathapuram Patinamkathan Mandapam NH Rd"/>
    <s v="Ramanathapuram"/>
    <n v="10516"/>
    <d v="2026-03-31T00:00:00"/>
    <d v="2026-03-31T00:00:00"/>
    <m/>
    <n v="15"/>
    <d v="2026-04-15T00:00:00"/>
    <d v="2026-05-31T00:00:00"/>
    <m/>
    <x v="4"/>
    <m/>
    <s v="Cycle-3 EPC"/>
    <m/>
    <m/>
    <m/>
    <s v="FY 26-27"/>
    <m/>
    <s v="APRIL 26 PLANNED"/>
    <s v=" "/>
    <s v=" "/>
    <m/>
    <m/>
    <m/>
    <m/>
    <m/>
    <m/>
    <m/>
    <m/>
    <x v="0"/>
    <x v="0"/>
    <m/>
    <m/>
    <m/>
    <m/>
    <m/>
    <m/>
    <m/>
  </r>
  <r>
    <s v="TRTRSZFO16391"/>
    <n v="1083"/>
    <m/>
    <s v="TSQ0"/>
    <s v="Q2PL"/>
    <s v="TFITKQ2PL03"/>
    <x v="3"/>
    <x v="3"/>
    <x v="5"/>
    <s v="Amit C"/>
    <s v="Jitendra Talreja"/>
    <s v="Nitesh Warhade"/>
    <x v="2"/>
    <s v="South"/>
    <x v="5"/>
    <s v="Karnataka"/>
    <m/>
    <m/>
    <s v="Madikeri Coorg Centre Karnangeri Vlg"/>
    <s v="Madikeri"/>
    <n v="11922"/>
    <d v="2026-04-01T00:00:00"/>
    <d v="2026-04-01T00:00:00"/>
    <m/>
    <n v="15"/>
    <d v="2026-04-16T00:00:00"/>
    <d v="2026-05-31T00:00:00"/>
    <m/>
    <x v="4"/>
    <m/>
    <s v="Cycle-3 EPC"/>
    <m/>
    <m/>
    <m/>
    <s v="FY 26-27"/>
    <m/>
    <s v="APRIL 26 PLANNED"/>
    <s v=" "/>
    <s v="MAY 25"/>
    <m/>
    <m/>
    <m/>
    <m/>
    <m/>
    <m/>
    <m/>
    <m/>
    <x v="0"/>
    <x v="0"/>
    <m/>
    <m/>
    <m/>
    <m/>
    <m/>
    <m/>
    <m/>
  </r>
  <r>
    <s v="TRTRSZFO16392"/>
    <n v="1084"/>
    <m/>
    <s v="TP78"/>
    <s v="ND71"/>
    <s v="TRNDVND7102"/>
    <x v="3"/>
    <x v="3"/>
    <x v="5"/>
    <s v="Amit C"/>
    <s v="Jitendra Talreja"/>
    <s v="Nitesh Warhade"/>
    <x v="2"/>
    <s v="South"/>
    <x v="5"/>
    <s v="Kerala"/>
    <m/>
    <m/>
    <s v="Ettumanoor TST"/>
    <s v="Ettumanoor"/>
    <n v="9051"/>
    <d v="2026-04-02T00:00:00"/>
    <d v="2026-04-02T00:00:00"/>
    <m/>
    <n v="15"/>
    <d v="2026-04-17T00:00:00"/>
    <d v="2026-04-30T00:00:00"/>
    <d v="2026-04-30T00:00:00"/>
    <x v="0"/>
    <n v="1"/>
    <s v="Cycle-3 EPC"/>
    <d v="2026-05-04T00:00:00"/>
    <d v="2026-05-04T00:00:00"/>
    <s v="Launched"/>
    <s v="FY 26-27"/>
    <m/>
    <s v="APRIL 26 PLANNED"/>
    <s v="APRIL 26"/>
    <s v="JUNE 25"/>
    <m/>
    <m/>
    <m/>
    <m/>
    <m/>
    <m/>
    <m/>
    <m/>
    <x v="0"/>
    <x v="0"/>
    <m/>
    <m/>
    <m/>
    <m/>
    <m/>
    <m/>
    <m/>
  </r>
  <r>
    <s v="TRTRSZFO16393"/>
    <n v="1085"/>
    <m/>
    <s v="T0W2"/>
    <s v="Q2PJ"/>
    <s v="TFIT8Q2PJ01"/>
    <x v="3"/>
    <x v="3"/>
    <x v="5"/>
    <s v="Amit C"/>
    <s v="Jitendra Talreja"/>
    <s v="Nitesh Warhade"/>
    <x v="2"/>
    <s v="South"/>
    <x v="5"/>
    <s v="Tamil Nadu"/>
    <m/>
    <m/>
    <s v="Pondicherry Reddiyarpalayam"/>
    <s v="Pondicherry"/>
    <n v="12171"/>
    <d v="2026-03-31T00:00:00"/>
    <d v="2026-03-31T00:00:00"/>
    <m/>
    <n v="15"/>
    <d v="2026-04-15T00:00:00"/>
    <d v="2026-05-31T00:00:00"/>
    <m/>
    <x v="4"/>
    <m/>
    <s v="Cycle-4 EPC"/>
    <m/>
    <m/>
    <m/>
    <s v="FY 26-27"/>
    <m/>
    <s v="APRIL 26 PLANNED"/>
    <s v=" "/>
    <s v="AUGUST 25"/>
    <m/>
    <m/>
    <m/>
    <m/>
    <m/>
    <m/>
    <m/>
    <m/>
    <x v="0"/>
    <x v="0"/>
    <m/>
    <m/>
    <m/>
    <m/>
    <m/>
    <m/>
    <m/>
  </r>
  <r>
    <s v="TRTRSZFO16394"/>
    <n v="1086"/>
    <m/>
    <s v="TX4K"/>
    <s v="QGWQ"/>
    <s v="TEXPTQGWQ03"/>
    <x v="3"/>
    <x v="3"/>
    <x v="5"/>
    <s v="Amit C"/>
    <s v="Jitendra Talreja"/>
    <s v="Nitesh Warhade"/>
    <x v="2"/>
    <s v="South"/>
    <x v="5"/>
    <s v="Tamil Nadu"/>
    <m/>
    <m/>
    <s v="Arupukottai TST"/>
    <s v="Arupukottai"/>
    <n v="6717"/>
    <d v="2026-03-31T00:00:00"/>
    <d v="2026-03-31T00:00:00"/>
    <m/>
    <n v="15"/>
    <d v="2026-04-15T00:00:00"/>
    <d v="2026-05-31T00:00:00"/>
    <m/>
    <x v="4"/>
    <m/>
    <s v="Cycle-3 EPC"/>
    <m/>
    <m/>
    <m/>
    <s v="FY 26-27"/>
    <m/>
    <s v="APRIL 26 PLANNED"/>
    <s v=" "/>
    <s v=" "/>
    <m/>
    <m/>
    <m/>
    <m/>
    <m/>
    <m/>
    <m/>
    <m/>
    <x v="0"/>
    <x v="0"/>
    <m/>
    <m/>
    <m/>
    <m/>
    <m/>
    <m/>
    <m/>
  </r>
  <r>
    <s v="TRTRAK16395"/>
    <n v="1087"/>
    <m/>
    <n v="5793"/>
    <s v="NP24"/>
    <s v="TRNDTNP2405"/>
    <x v="3"/>
    <x v="3"/>
    <x v="5"/>
    <s v="Amit C"/>
    <s v="Jitendra Talreja"/>
    <s v="Nitesh Warhade"/>
    <x v="2"/>
    <s v="South"/>
    <x v="1"/>
    <s v="Tamil Nadu"/>
    <m/>
    <m/>
    <s v="KanchipuramVellal"/>
    <s v="Kanchipuram"/>
    <n v="13161"/>
    <d v="2026-03-31T00:00:00"/>
    <d v="2026-03-31T00:00:00"/>
    <m/>
    <n v="15"/>
    <d v="2026-04-15T00:00:00"/>
    <d v="2026-05-31T00:00:00"/>
    <m/>
    <x v="4"/>
    <m/>
    <s v="Cycle-2 EPC"/>
    <m/>
    <m/>
    <m/>
    <s v="FY 26-27"/>
    <m/>
    <s v="APRIL 26 PLANNED"/>
    <s v=" "/>
    <s v=" "/>
    <m/>
    <m/>
    <m/>
    <m/>
    <m/>
    <m/>
    <m/>
    <m/>
    <x v="0"/>
    <x v="0"/>
    <m/>
    <m/>
    <m/>
    <m/>
    <m/>
    <m/>
    <m/>
  </r>
  <r>
    <s v="TRTRAK16396"/>
    <n v="1088"/>
    <m/>
    <s v="TC84"/>
    <s v="NGY5"/>
    <s v="TRNDTNGY501"/>
    <x v="3"/>
    <x v="3"/>
    <x v="5"/>
    <s v="Amit C"/>
    <s v="Jitendra Talreja"/>
    <s v="Nitesh Warhade"/>
    <x v="2"/>
    <s v="South"/>
    <x v="1"/>
    <s v="Tamil Nadu"/>
    <m/>
    <m/>
    <s v="Chennai Perambalur"/>
    <s v="Perambalur"/>
    <n v="7650"/>
    <d v="2026-04-01T00:00:00"/>
    <d v="2026-04-01T00:00:00"/>
    <m/>
    <n v="15"/>
    <d v="2026-04-16T00:00:00"/>
    <d v="2026-05-31T00:00:00"/>
    <m/>
    <x v="4"/>
    <m/>
    <s v="Cycle-2 EPC"/>
    <m/>
    <m/>
    <m/>
    <s v="FY 26-27"/>
    <m/>
    <s v="APRIL 26 PLANNED"/>
    <s v=" "/>
    <s v="SEPTEMBER 25"/>
    <m/>
    <m/>
    <m/>
    <m/>
    <m/>
    <m/>
    <m/>
    <m/>
    <x v="0"/>
    <x v="0"/>
    <m/>
    <m/>
    <m/>
    <m/>
    <m/>
    <m/>
    <m/>
  </r>
  <r>
    <s v="TRTRAK16397"/>
    <n v="1089"/>
    <m/>
    <n v="5765"/>
    <s v="NP12"/>
    <s v="TRNDKNP1202"/>
    <x v="3"/>
    <x v="3"/>
    <x v="5"/>
    <s v="Amit C"/>
    <s v="Jitendra Talreja"/>
    <s v="Nitesh Warhade"/>
    <x v="2"/>
    <s v="South"/>
    <x v="1"/>
    <s v="Karnataka"/>
    <m/>
    <m/>
    <s v="Bijapur Padmavathi"/>
    <s v="Bijapur"/>
    <n v="10701"/>
    <d v="2026-04-01T00:00:00"/>
    <d v="2026-04-01T00:00:00"/>
    <m/>
    <n v="15"/>
    <d v="2026-04-16T00:00:00"/>
    <d v="2026-05-31T00:00:00"/>
    <m/>
    <x v="4"/>
    <m/>
    <s v="Cycle-2 EPC"/>
    <m/>
    <m/>
    <m/>
    <s v="FY 26-27"/>
    <m/>
    <s v="APRIL 26 PLANNED"/>
    <s v=" "/>
    <s v="APRIL 25"/>
    <m/>
    <m/>
    <m/>
    <m/>
    <m/>
    <m/>
    <m/>
    <m/>
    <x v="0"/>
    <x v="0"/>
    <m/>
    <m/>
    <m/>
    <m/>
    <m/>
    <m/>
    <m/>
  </r>
  <r>
    <s v="TRTRSZFO16398"/>
    <n v="1090"/>
    <m/>
    <s v="TU88"/>
    <s v="NKW1"/>
    <s v="TRNDTNKW103"/>
    <x v="3"/>
    <x v="3"/>
    <x v="5"/>
    <s v="Amit C"/>
    <s v="Jitendra Talreja"/>
    <s v="Nitesh Warhade"/>
    <x v="2"/>
    <s v="South"/>
    <x v="5"/>
    <s v="Tamil Nadu"/>
    <m/>
    <m/>
    <s v="ATTUR TST"/>
    <s v="Attur"/>
    <n v="6000"/>
    <d v="2026-03-31T00:00:00"/>
    <d v="2026-03-31T00:00:00"/>
    <m/>
    <n v="15"/>
    <d v="2026-04-15T00:00:00"/>
    <d v="2026-05-31T00:00:00"/>
    <m/>
    <x v="4"/>
    <m/>
    <s v="Cycle-3 EPC"/>
    <m/>
    <m/>
    <m/>
    <s v="FY 26-27"/>
    <m/>
    <s v="APRIL 26 PLANNED"/>
    <s v=" "/>
    <s v=" "/>
    <m/>
    <m/>
    <m/>
    <m/>
    <m/>
    <m/>
    <m/>
    <m/>
    <x v="0"/>
    <x v="0"/>
    <m/>
    <m/>
    <m/>
    <m/>
    <m/>
    <m/>
    <m/>
  </r>
  <r>
    <s v="TRTRSD16399"/>
    <n v="1091"/>
    <m/>
    <s v="TFN1"/>
    <s v="QYW8"/>
    <s v="TEXPAQYW801"/>
    <x v="3"/>
    <x v="3"/>
    <x v="5"/>
    <s v="Amit C"/>
    <s v="Jitendra Talreja"/>
    <s v="Nitesh Warhade"/>
    <x v="2"/>
    <s v="East"/>
    <x v="4"/>
    <s v="Andhra Pradesh"/>
    <m/>
    <m/>
    <s v="Pulivendula TST"/>
    <s v="Pulivendula"/>
    <n v="5430"/>
    <d v="2026-03-31T00:00:00"/>
    <d v="2026-03-31T00:00:00"/>
    <m/>
    <n v="15"/>
    <d v="2026-04-15T00:00:00"/>
    <d v="2026-05-10T00:00:00"/>
    <d v="2026-05-05T00:00:00"/>
    <x v="0"/>
    <n v="1"/>
    <s v="Cycle-4 EPC"/>
    <d v="2026-05-05T00:00:00"/>
    <d v="2026-05-05T00:00:00"/>
    <s v="Launched"/>
    <s v="FY 26-27"/>
    <m/>
    <s v="APRIL 26 PLANNED"/>
    <s v="MAY 26"/>
    <s v=" "/>
    <m/>
    <m/>
    <m/>
    <m/>
    <m/>
    <m/>
    <m/>
    <m/>
    <x v="0"/>
    <x v="0"/>
    <m/>
    <m/>
    <m/>
    <m/>
    <m/>
    <m/>
    <m/>
  </r>
  <r>
    <s v="TRTRSD16400"/>
    <n v="1092"/>
    <m/>
    <s v="TPK9"/>
    <s v="Q0MO"/>
    <s v="TEXPAQ0MO02"/>
    <x v="3"/>
    <x v="3"/>
    <x v="5"/>
    <s v="Amit C"/>
    <s v="Jitendra Talreja"/>
    <s v="Nitesh Warhade"/>
    <x v="2"/>
    <s v="East"/>
    <x v="4"/>
    <s v="Andhra Pradesh"/>
    <m/>
    <m/>
    <s v="Pileru TST"/>
    <s v="Pileru"/>
    <n v="4379"/>
    <d v="2026-04-01T00:00:00"/>
    <d v="2026-04-01T00:00:00"/>
    <m/>
    <n v="15"/>
    <d v="2026-04-16T00:00:00"/>
    <d v="2026-05-10T00:00:00"/>
    <d v="2026-05-08T00:00:00"/>
    <x v="0"/>
    <n v="1"/>
    <s v="Cycle-4 EPC"/>
    <d v="2026-05-12T00:00:00"/>
    <d v="2026-05-12T00:00:00"/>
    <s v="Launched"/>
    <s v="FY 26-27"/>
    <m/>
    <s v="APRIL 26 PLANNED"/>
    <s v="MAY 26"/>
    <s v="MAY 25"/>
    <m/>
    <m/>
    <m/>
    <m/>
    <m/>
    <m/>
    <m/>
    <m/>
    <x v="0"/>
    <x v="0"/>
    <m/>
    <m/>
    <m/>
    <m/>
    <m/>
    <m/>
    <m/>
  </r>
  <r>
    <s v="TRTRSZFO16401"/>
    <n v="1093"/>
    <m/>
    <s v="TDE2"/>
    <s v="NQK3"/>
    <s v="TFITKNQK302"/>
    <x v="3"/>
    <x v="3"/>
    <x v="5"/>
    <s v="Amit C"/>
    <s v="Jitendra Talreja"/>
    <s v="Nitesh Warhade"/>
    <x v="2"/>
    <s v="South"/>
    <x v="5"/>
    <s v="Karnataka"/>
    <m/>
    <m/>
    <s v="Ranibennur Old PB Road"/>
    <s v="Ranibennur"/>
    <n v="13089"/>
    <d v="2026-03-31T00:00:00"/>
    <d v="2026-03-31T00:00:00"/>
    <m/>
    <n v="15"/>
    <d v="2026-04-15T00:00:00"/>
    <d v="2026-05-31T00:00:00"/>
    <m/>
    <x v="4"/>
    <m/>
    <s v="Cycle-4 EPC"/>
    <m/>
    <m/>
    <m/>
    <s v="FY 26-27"/>
    <m/>
    <s v="APRIL 26 PLANNED"/>
    <s v=" "/>
    <s v=" "/>
    <m/>
    <m/>
    <m/>
    <m/>
    <m/>
    <m/>
    <m/>
    <m/>
    <x v="0"/>
    <x v="0"/>
    <m/>
    <m/>
    <m/>
    <m/>
    <m/>
    <m/>
    <m/>
  </r>
  <r>
    <s v="TRTRSZFO16402"/>
    <n v="1094"/>
    <m/>
    <s v="T9HK"/>
    <s v="QWAR"/>
    <s v="TFITKQWAR03"/>
    <x v="3"/>
    <x v="3"/>
    <x v="5"/>
    <s v="Amit C"/>
    <s v="Jitendra Talreja"/>
    <s v="Nitesh Warhade"/>
    <x v="2"/>
    <s v="South"/>
    <x v="5"/>
    <s v="Karnataka"/>
    <m/>
    <m/>
    <s v="Bidar Gumpa Road"/>
    <s v="Bidar"/>
    <n v="11329"/>
    <d v="2026-03-31T00:00:00"/>
    <d v="2026-03-31T00:00:00"/>
    <m/>
    <n v="15"/>
    <d v="2026-04-15T00:00:00"/>
    <d v="2026-05-31T00:00:00"/>
    <m/>
    <x v="4"/>
    <m/>
    <s v="Cycle-4 EPC"/>
    <m/>
    <m/>
    <m/>
    <s v="FY 26-27"/>
    <m/>
    <s v="APRIL 26 PLANNED"/>
    <s v=" "/>
    <s v="MAY 25"/>
    <m/>
    <m/>
    <m/>
    <m/>
    <m/>
    <m/>
    <m/>
    <m/>
    <x v="0"/>
    <x v="0"/>
    <m/>
    <m/>
    <m/>
    <m/>
    <m/>
    <m/>
    <m/>
  </r>
  <r>
    <s v="TRTRSZFO16403"/>
    <n v="1095"/>
    <m/>
    <s v="TFZ5"/>
    <s v="QYM3"/>
    <s v="TEXPKQYM301"/>
    <x v="3"/>
    <x v="3"/>
    <x v="5"/>
    <s v="Amit C"/>
    <s v="Jitendra Talreja"/>
    <s v="Nitesh Warhade"/>
    <x v="2"/>
    <s v="South"/>
    <x v="5"/>
    <s v="Karnataka"/>
    <m/>
    <m/>
    <s v="Malur TST"/>
    <s v="Malur"/>
    <n v="4239"/>
    <d v="2026-03-29T00:00:00"/>
    <d v="2026-03-29T00:00:00"/>
    <m/>
    <n v="15"/>
    <d v="2026-04-13T00:00:00"/>
    <d v="2026-05-31T00:00:00"/>
    <d v="2026-05-30T00:00:00"/>
    <x v="0"/>
    <n v="1"/>
    <s v="Cycle-4 EPC"/>
    <s v="PENDING"/>
    <m/>
    <s v="YTL"/>
    <s v="FY 26-27"/>
    <m/>
    <s v="APRIL 26 PLANNED"/>
    <s v="MAY 26"/>
    <s v="MAY 25"/>
    <m/>
    <m/>
    <m/>
    <m/>
    <m/>
    <m/>
    <m/>
    <m/>
    <x v="0"/>
    <x v="0"/>
    <m/>
    <m/>
    <m/>
    <m/>
    <m/>
    <m/>
    <m/>
  </r>
  <r>
    <s v="TRTRSZFO16404"/>
    <n v="1096"/>
    <m/>
    <s v="TN75"/>
    <s v="NC73"/>
    <s v="TRNDTNC7302"/>
    <x v="3"/>
    <x v="3"/>
    <x v="5"/>
    <s v="Amit C"/>
    <s v="Jitendra Talreja"/>
    <s v="Nitesh Warhade"/>
    <x v="2"/>
    <s v="South"/>
    <x v="5"/>
    <s v="Tamil Nadu"/>
    <m/>
    <m/>
    <s v="Valliyur TST"/>
    <s v="Valliyur"/>
    <n v="5006"/>
    <d v="2026-03-31T00:00:00"/>
    <d v="2026-03-31T00:00:00"/>
    <m/>
    <n v="15"/>
    <d v="2026-04-15T00:00:00"/>
    <d v="2026-05-10T00:00:00"/>
    <d v="2026-05-22T00:00:00"/>
    <x v="0"/>
    <n v="1"/>
    <s v="Cycle-4 EPC"/>
    <d v="2026-05-26T00:00:00"/>
    <m/>
    <s v="YTL"/>
    <s v="FY 26-27"/>
    <m/>
    <s v="APRIL 26 PLANNED"/>
    <s v="MAY 26"/>
    <s v="AUGUST 25"/>
    <m/>
    <m/>
    <m/>
    <m/>
    <m/>
    <m/>
    <m/>
    <m/>
    <x v="0"/>
    <x v="0"/>
    <m/>
    <m/>
    <m/>
    <m/>
    <m/>
    <m/>
    <m/>
  </r>
  <r>
    <s v="TRTRSD16405"/>
    <n v="1097"/>
    <m/>
    <s v="TY65"/>
    <s v="NB27"/>
    <s v="TRNDANB2704"/>
    <x v="3"/>
    <x v="3"/>
    <x v="5"/>
    <s v="Amit C"/>
    <s v="Jitendra Talreja"/>
    <s v="Nitesh Warhade"/>
    <x v="2"/>
    <s v="East"/>
    <x v="4"/>
    <s v="Andhra Pradesh"/>
    <m/>
    <m/>
    <s v="Badvel TST"/>
    <s v="Badvel"/>
    <n v="4943"/>
    <d v="2026-04-01T00:00:00"/>
    <d v="2026-04-01T00:00:00"/>
    <m/>
    <n v="15"/>
    <d v="2026-04-16T00:00:00"/>
    <d v="2026-05-10T00:00:00"/>
    <m/>
    <x v="7"/>
    <m/>
    <s v="Cycle-4 EPC"/>
    <m/>
    <m/>
    <m/>
    <s v="FY 26-27"/>
    <m/>
    <s v=" "/>
    <s v=" "/>
    <s v="DECEMBER 25"/>
    <m/>
    <m/>
    <m/>
    <m/>
    <m/>
    <m/>
    <m/>
    <m/>
    <x v="0"/>
    <x v="0"/>
    <m/>
    <m/>
    <m/>
    <m/>
    <m/>
    <m/>
    <m/>
  </r>
  <r>
    <s v="TRTRSD16406"/>
    <n v="1098"/>
    <m/>
    <s v="TSW8"/>
    <s v="Q2SK"/>
    <s v="TEXPAQ2SK01"/>
    <x v="3"/>
    <x v="3"/>
    <x v="5"/>
    <s v="Amit C"/>
    <s v="Jitendra Talreja"/>
    <s v="Nitesh Warhade"/>
    <x v="2"/>
    <s v="East"/>
    <x v="4"/>
    <s v="Andhra Pradesh"/>
    <m/>
    <m/>
    <s v="Gudur TST"/>
    <s v="Gudur"/>
    <n v="7943"/>
    <d v="2026-04-01T00:00:00"/>
    <d v="2026-04-01T00:00:00"/>
    <m/>
    <n v="15"/>
    <d v="2026-04-16T00:00:00"/>
    <d v="2026-04-30T00:00:00"/>
    <d v="2026-04-30T00:00:00"/>
    <x v="0"/>
    <n v="1"/>
    <s v="Cycle-4 EPC"/>
    <d v="2026-04-30T00:00:00"/>
    <d v="2026-04-30T00:00:00"/>
    <s v="Launched"/>
    <s v="FY 26-27"/>
    <m/>
    <s v="APRIL 26 PLANNED"/>
    <s v="APRIL 26"/>
    <s v=" "/>
    <m/>
    <m/>
    <m/>
    <m/>
    <m/>
    <m/>
    <m/>
    <m/>
    <x v="0"/>
    <x v="0"/>
    <m/>
    <m/>
    <m/>
    <m/>
    <m/>
    <m/>
    <m/>
  </r>
  <r>
    <s v="TRTRSZFO16407"/>
    <n v="1099"/>
    <m/>
    <s v="TW38"/>
    <s v="NNU5"/>
    <s v="TRNDVNNU502"/>
    <x v="3"/>
    <x v="3"/>
    <x v="5"/>
    <s v="Amit C"/>
    <s v="Jitendra Talreja"/>
    <s v="Nitesh Warhade"/>
    <x v="2"/>
    <s v="South"/>
    <x v="5"/>
    <s v="Kerala"/>
    <m/>
    <m/>
    <s v="Thalayolaparambu TST"/>
    <s v="Thalayolaparambu"/>
    <n v="5754"/>
    <d v="2026-04-02T00:00:00"/>
    <d v="2026-04-02T00:00:00"/>
    <m/>
    <n v="15"/>
    <d v="2026-04-17T00:00:00"/>
    <d v="2026-05-10T00:00:00"/>
    <d v="2026-05-18T00:00:00"/>
    <x v="0"/>
    <n v="1"/>
    <s v="Cycle-4 EPC"/>
    <d v="2026-05-24T00:00:00"/>
    <d v="2026-05-24T00:00:00"/>
    <s v="Launched"/>
    <s v="FY 26-27"/>
    <m/>
    <s v="APRIL 26 PLANNED"/>
    <s v="MAY 26"/>
    <s v=" "/>
    <m/>
    <m/>
    <m/>
    <m/>
    <m/>
    <m/>
    <m/>
    <m/>
    <x v="0"/>
    <x v="0"/>
    <m/>
    <m/>
    <m/>
    <m/>
    <m/>
    <m/>
    <m/>
  </r>
  <r>
    <s v="TRTRSD16408"/>
    <n v="1100"/>
    <m/>
    <s v="TKU1"/>
    <s v="QDJ0"/>
    <s v="TEXPAQDJ001"/>
    <x v="3"/>
    <x v="3"/>
    <x v="5"/>
    <s v="Amit C"/>
    <s v="Jitendra Talreja"/>
    <s v="Nitesh Warhade"/>
    <x v="2"/>
    <s v="East"/>
    <x v="4"/>
    <s v="Andhra Pradesh"/>
    <m/>
    <m/>
    <s v="Kuppam TST"/>
    <s v="Kuppam"/>
    <n v="4500"/>
    <d v="2026-04-01T00:00:00"/>
    <d v="2026-04-01T00:00:00"/>
    <m/>
    <n v="15"/>
    <d v="2026-04-16T00:00:00"/>
    <d v="2026-05-10T00:00:00"/>
    <d v="2026-05-18T00:00:00"/>
    <x v="0"/>
    <n v="1"/>
    <s v="Cycle-4 EPC"/>
    <d v="2026-05-18T00:00:00"/>
    <d v="2026-05-18T00:00:00"/>
    <s v="Launched"/>
    <s v="FY 26-27"/>
    <m/>
    <s v="APRIL 26 PLANNED"/>
    <s v="MAY 26"/>
    <s v=" "/>
    <m/>
    <m/>
    <m/>
    <m/>
    <m/>
    <m/>
    <m/>
    <m/>
    <x v="0"/>
    <x v="0"/>
    <m/>
    <m/>
    <m/>
    <m/>
    <m/>
    <m/>
    <m/>
  </r>
  <r>
    <s v="TRTRAK16409"/>
    <n v="1101"/>
    <m/>
    <s v="TX8Q"/>
    <s v="Q2WB"/>
    <s v="TWIWKQ2WB03"/>
    <x v="3"/>
    <x v="3"/>
    <x v="5"/>
    <s v="Amit C"/>
    <s v="Jitendra Talreja"/>
    <s v="Nitesh Warhade"/>
    <x v="2"/>
    <s v="South"/>
    <x v="1"/>
    <s v="Karnataka"/>
    <m/>
    <m/>
    <s v="Nagarbhavi TW Bangalore"/>
    <s v="Nagarbhavi"/>
    <n v="2055"/>
    <d v="2026-04-01T00:00:00"/>
    <d v="2026-04-01T00:00:00"/>
    <m/>
    <n v="15"/>
    <d v="2026-04-16T00:00:00"/>
    <d v="2026-04-30T00:00:00"/>
    <d v="2026-05-05T00:00:00"/>
    <x v="0"/>
    <n v="1"/>
    <s v="Cycle-3 EPC"/>
    <d v="2026-05-05T00:00:00"/>
    <d v="2026-05-05T00:00:00"/>
    <s v="Launched"/>
    <s v="FY 26-27"/>
    <m/>
    <s v="APRIL 26 PLANNED"/>
    <s v="MAY 26"/>
    <s v=" "/>
    <m/>
    <m/>
    <m/>
    <m/>
    <m/>
    <m/>
    <m/>
    <m/>
    <x v="0"/>
    <x v="0"/>
    <m/>
    <m/>
    <m/>
    <m/>
    <m/>
    <m/>
    <m/>
  </r>
  <r>
    <s v="TRTRBK16410"/>
    <n v="1102"/>
    <m/>
    <s v="TFV1"/>
    <s v="QY09"/>
    <s v="TFITEQYO901"/>
    <x v="3"/>
    <x v="3"/>
    <x v="5"/>
    <s v="Srinivas P"/>
    <s v="Purushottam M"/>
    <s v="Raj Shende"/>
    <x v="2"/>
    <s v="West"/>
    <x v="2"/>
    <s v="Madhya Pradesh"/>
    <m/>
    <m/>
    <s v="Shahdol K Square Bhudhar Road"/>
    <s v="Shahdol"/>
    <n v="8306"/>
    <d v="2026-04-01T00:00:00"/>
    <d v="2026-04-01T00:00:00"/>
    <m/>
    <n v="15"/>
    <d v="2026-04-16T00:00:00"/>
    <d v="2026-04-18T00:00:00"/>
    <d v="2026-04-18T00:00:00"/>
    <x v="0"/>
    <n v="1"/>
    <s v="Cycle-3 EPC"/>
    <d v="2026-04-18T00:00:00"/>
    <d v="2026-04-18T00:00:00"/>
    <s v="Launched"/>
    <s v="FY 26-27"/>
    <m/>
    <s v="APRIL 26 PLANNED"/>
    <s v="APRIL 26"/>
    <s v=" "/>
    <m/>
    <m/>
    <m/>
    <m/>
    <m/>
    <m/>
    <m/>
    <m/>
    <x v="0"/>
    <x v="0"/>
    <m/>
    <m/>
    <m/>
    <m/>
    <m/>
    <m/>
    <m/>
  </r>
  <r>
    <s v="TRTRSZFO16411"/>
    <n v="1103"/>
    <m/>
    <s v="TFM9"/>
    <s v="QYW6"/>
    <s v="TEXPTQYW601"/>
    <x v="3"/>
    <x v="3"/>
    <x v="5"/>
    <s v="Amit C"/>
    <s v="Jitendra Talreja"/>
    <s v="Nitesh Warhade"/>
    <x v="2"/>
    <s v="South"/>
    <x v="5"/>
    <s v="Tamil Nadu"/>
    <m/>
    <m/>
    <s v="Tenkasi TST"/>
    <s v="Tenkasi"/>
    <n v="7099"/>
    <d v="2026-04-02T00:00:00"/>
    <d v="2026-04-02T00:00:00"/>
    <m/>
    <n v="15"/>
    <d v="2026-04-17T00:00:00"/>
    <d v="2026-05-31T00:00:00"/>
    <m/>
    <x v="4"/>
    <m/>
    <s v="Cycle-3 EPC"/>
    <m/>
    <m/>
    <m/>
    <s v="FY 26-27"/>
    <m/>
    <s v="APRIL 26 PLANNED"/>
    <s v=" "/>
    <s v=" "/>
    <m/>
    <m/>
    <m/>
    <m/>
    <m/>
    <m/>
    <m/>
    <m/>
    <x v="0"/>
    <x v="0"/>
    <m/>
    <m/>
    <m/>
    <m/>
    <m/>
    <m/>
    <m/>
  </r>
  <r>
    <s v="TRTRSZFO16412"/>
    <n v="1104"/>
    <m/>
    <s v="TP81"/>
    <s v="ND74"/>
    <s v="TEXPTND7401"/>
    <x v="3"/>
    <x v="3"/>
    <x v="5"/>
    <s v="Amit C"/>
    <s v="Jitendra Talreja"/>
    <s v="Nitesh Warhade"/>
    <x v="2"/>
    <s v="South"/>
    <x v="5"/>
    <s v="Tamil Nadu"/>
    <m/>
    <m/>
    <s v="Tirupathur TST"/>
    <s v="Tirupathur"/>
    <n v="6110"/>
    <d v="2026-04-02T00:00:00"/>
    <d v="2026-04-02T00:00:00"/>
    <m/>
    <n v="15"/>
    <d v="2026-04-17T00:00:00"/>
    <d v="2026-05-10T00:00:00"/>
    <d v="2026-05-16T00:00:00"/>
    <x v="0"/>
    <n v="1"/>
    <s v="Cycle-3 EPC"/>
    <s v="PENDING"/>
    <m/>
    <s v="YTL"/>
    <s v="FY 26-27"/>
    <m/>
    <s v="APRIL 26 PLANNED"/>
    <s v="MAY 26"/>
    <s v=" "/>
    <m/>
    <m/>
    <m/>
    <m/>
    <m/>
    <m/>
    <m/>
    <m/>
    <x v="0"/>
    <x v="0"/>
    <m/>
    <m/>
    <m/>
    <m/>
    <m/>
    <m/>
    <m/>
  </r>
  <r>
    <s v="TRTRSD16413"/>
    <n v="1105"/>
    <m/>
    <n v="5760"/>
    <s v="NP09"/>
    <s v="TRNDONP0902"/>
    <x v="3"/>
    <x v="3"/>
    <x v="5"/>
    <s v="Amit C"/>
    <s v="Jitendra Talreja"/>
    <s v="Nitesh Warhade"/>
    <x v="2"/>
    <s v="East"/>
    <x v="4"/>
    <s v="Orissa"/>
    <m/>
    <m/>
    <s v="Jharsguda SarbahalRd"/>
    <s v="Jharsuguda"/>
    <n v="8017"/>
    <d v="2026-04-03T00:00:00"/>
    <d v="2026-04-03T00:00:00"/>
    <m/>
    <n v="15"/>
    <d v="2026-04-18T00:00:00"/>
    <d v="2026-05-31T00:00:00"/>
    <d v="2026-05-29T00:00:00"/>
    <x v="0"/>
    <n v="1"/>
    <s v="Cycle-3 EPC"/>
    <s v="PENDING"/>
    <m/>
    <s v="YTL"/>
    <s v="FY 26-27"/>
    <m/>
    <s v="APRIL 26 PLANNED"/>
    <s v="MAY 26"/>
    <s v="SEPTEMBER 25"/>
    <m/>
    <m/>
    <m/>
    <m/>
    <m/>
    <m/>
    <m/>
    <m/>
    <x v="0"/>
    <x v="0"/>
    <m/>
    <m/>
    <m/>
    <m/>
    <m/>
    <m/>
    <m/>
  </r>
  <r>
    <s v="TRTRAK16414"/>
    <n v="1106"/>
    <m/>
    <s v="TSP0"/>
    <s v="Q2PF"/>
    <s v="TFITTQ2PF02"/>
    <x v="3"/>
    <x v="3"/>
    <x v="5"/>
    <s v="Amit C"/>
    <s v="Jitendra Talreja"/>
    <s v="Nitesh Warhade"/>
    <x v="2"/>
    <s v="South"/>
    <x v="1"/>
    <s v="Tamil Nadu"/>
    <m/>
    <m/>
    <s v="Karaikudi TVS Showroom Green Road"/>
    <s v="Karaikudi"/>
    <n v="10943"/>
    <d v="2026-04-01T00:00:00"/>
    <d v="2026-04-01T00:00:00"/>
    <m/>
    <n v="15"/>
    <d v="2026-04-16T00:00:00"/>
    <d v="2026-05-31T00:00:00"/>
    <m/>
    <x v="4"/>
    <m/>
    <s v="Cycle-2 EPC"/>
    <m/>
    <m/>
    <m/>
    <s v="FY 26-27"/>
    <m/>
    <s v="APRIL 26 PLANNED"/>
    <s v=" "/>
    <s v=" "/>
    <m/>
    <m/>
    <m/>
    <m/>
    <m/>
    <m/>
    <m/>
    <m/>
    <x v="0"/>
    <x v="0"/>
    <m/>
    <m/>
    <m/>
    <m/>
    <m/>
    <m/>
    <m/>
  </r>
  <r>
    <s v="TRTRSZFO16415"/>
    <n v="1107"/>
    <m/>
    <s v="TQ24"/>
    <s v="ND97"/>
    <s v="TRNDTND9703"/>
    <x v="3"/>
    <x v="3"/>
    <x v="5"/>
    <s v="Amit C"/>
    <s v="Jitendra Talreja"/>
    <s v="Nitesh Warhade"/>
    <x v="2"/>
    <s v="South"/>
    <x v="5"/>
    <s v="Tamil Nadu"/>
    <m/>
    <m/>
    <s v="Udumalaipettai TST"/>
    <s v="Udumalaipettai"/>
    <n v="5350"/>
    <d v="2026-04-02T00:00:00"/>
    <d v="2026-04-02T00:00:00"/>
    <m/>
    <n v="15"/>
    <d v="2026-04-17T00:00:00"/>
    <d v="2026-05-31T00:00:00"/>
    <m/>
    <x v="4"/>
    <m/>
    <s v="Cycle-3 EPC"/>
    <m/>
    <m/>
    <m/>
    <s v="FY 26-27"/>
    <m/>
    <s v="APRIL 26 PLANNED"/>
    <s v=" "/>
    <s v="SEPTEMBER 25"/>
    <m/>
    <m/>
    <m/>
    <m/>
    <m/>
    <m/>
    <m/>
    <m/>
    <x v="0"/>
    <x v="0"/>
    <m/>
    <m/>
    <m/>
    <m/>
    <m/>
    <m/>
    <m/>
  </r>
  <r>
    <s v="TRTRSZFO16416"/>
    <n v="1108"/>
    <m/>
    <s v="TP63"/>
    <s v="ND60"/>
    <s v="TEXPTND6001"/>
    <x v="3"/>
    <x v="3"/>
    <x v="5"/>
    <s v="Amit C"/>
    <s v="Jitendra Talreja"/>
    <s v="Nitesh Warhade"/>
    <x v="2"/>
    <s v="South"/>
    <x v="5"/>
    <s v="Tamil Nadu"/>
    <m/>
    <m/>
    <s v="Arani TST"/>
    <s v="Arani"/>
    <n v="5973"/>
    <d v="2026-04-02T00:00:00"/>
    <d v="2026-04-02T00:00:00"/>
    <m/>
    <n v="15"/>
    <d v="2026-04-17T00:00:00"/>
    <d v="2026-05-31T00:00:00"/>
    <m/>
    <x v="4"/>
    <m/>
    <s v="Cycle-4 EPC"/>
    <m/>
    <m/>
    <m/>
    <s v="FY 26-27"/>
    <m/>
    <s v="APRIL 26 PLANNED"/>
    <s v=" "/>
    <s v="SEPTEMBER 25"/>
    <m/>
    <m/>
    <m/>
    <m/>
    <m/>
    <m/>
    <m/>
    <m/>
    <x v="0"/>
    <x v="0"/>
    <m/>
    <m/>
    <m/>
    <m/>
    <m/>
    <m/>
    <m/>
  </r>
  <r>
    <s v="TRTRSD16417"/>
    <n v="1109"/>
    <m/>
    <s v="TZ93"/>
    <s v="NAH8"/>
    <s v="TRNDONAH801"/>
    <x v="3"/>
    <x v="3"/>
    <x v="5"/>
    <s v="Amit C"/>
    <s v="Jitendra Talreja"/>
    <s v="Nitesh Warhade"/>
    <x v="2"/>
    <s v="East"/>
    <x v="4"/>
    <s v="Orissa"/>
    <m/>
    <m/>
    <s v="Subrnpur Bolangir Rd"/>
    <s v="Subarnapur"/>
    <n v="12223"/>
    <d v="2026-04-03T00:00:00"/>
    <d v="2026-04-03T00:00:00"/>
    <m/>
    <n v="15"/>
    <d v="2026-04-18T00:00:00"/>
    <d v="2026-05-31T00:00:00"/>
    <d v="2026-05-28T00:00:00"/>
    <x v="0"/>
    <n v="1"/>
    <s v="Cycle-4 EPC"/>
    <s v="PENDING"/>
    <m/>
    <s v="YTL"/>
    <s v="FY 26-27"/>
    <m/>
    <s v="APRIL 26 PLANNED"/>
    <s v="MAY 26"/>
    <s v=" "/>
    <m/>
    <m/>
    <m/>
    <m/>
    <m/>
    <m/>
    <m/>
    <m/>
    <x v="0"/>
    <x v="0"/>
    <m/>
    <m/>
    <m/>
    <m/>
    <m/>
    <m/>
    <m/>
  </r>
  <r>
    <s v="TRTRSD16418"/>
    <n v="1110"/>
    <m/>
    <s v="TS04"/>
    <s v="QUS3"/>
    <s v="TEXPAQUS301"/>
    <x v="3"/>
    <x v="3"/>
    <x v="5"/>
    <s v="Amit C"/>
    <s v="Jitendra Talreja"/>
    <s v="Nitesh Warhade"/>
    <x v="2"/>
    <s v="East"/>
    <x v="4"/>
    <s v="Andhra Pradesh"/>
    <m/>
    <m/>
    <s v="Vinukonda TST"/>
    <s v="Vinukonda"/>
    <n v="5390"/>
    <d v="2026-04-02T00:00:00"/>
    <d v="2026-04-02T00:00:00"/>
    <m/>
    <n v="15"/>
    <d v="2026-04-17T00:00:00"/>
    <d v="2026-05-31T00:00:00"/>
    <m/>
    <x v="4"/>
    <m/>
    <s v="Cycle-4 EPC"/>
    <m/>
    <m/>
    <m/>
    <s v="FY 26-27"/>
    <m/>
    <s v="APRIL 26 PLANNED"/>
    <s v=" "/>
    <s v=" "/>
    <m/>
    <m/>
    <m/>
    <m/>
    <m/>
    <m/>
    <m/>
    <m/>
    <x v="0"/>
    <x v="0"/>
    <m/>
    <m/>
    <m/>
    <m/>
    <m/>
    <m/>
    <m/>
  </r>
  <r>
    <s v="TRTRSZFO16419"/>
    <n v="1111"/>
    <m/>
    <s v="TXV5"/>
    <s v="Q9J4"/>
    <s v="TEXPTQ9J402"/>
    <x v="3"/>
    <x v="3"/>
    <x v="5"/>
    <s v="Amit C"/>
    <s v="Jitendra Talreja"/>
    <s v="Nitesh Warhade"/>
    <x v="2"/>
    <s v="South"/>
    <x v="5"/>
    <s v="Tamil Nadu"/>
    <m/>
    <m/>
    <s v="Harur TST Thiru Vi Ka Nagar Bus Stop"/>
    <s v="Harur"/>
    <n v="7189"/>
    <d v="2026-04-02T00:00:00"/>
    <d v="2026-04-02T00:00:00"/>
    <m/>
    <n v="15"/>
    <d v="2026-04-17T00:00:00"/>
    <d v="2026-05-31T00:00:00"/>
    <m/>
    <x v="4"/>
    <m/>
    <s v="Cycle-4 EPC"/>
    <m/>
    <m/>
    <m/>
    <s v="FY 26-27"/>
    <m/>
    <s v="APRIL 26 PLANNED"/>
    <s v=" "/>
    <s v=" "/>
    <m/>
    <m/>
    <m/>
    <m/>
    <m/>
    <m/>
    <m/>
    <m/>
    <x v="0"/>
    <x v="0"/>
    <m/>
    <m/>
    <m/>
    <m/>
    <m/>
    <m/>
    <m/>
  </r>
  <r>
    <s v="SMPTKC16435"/>
    <n v="1112"/>
    <m/>
    <s v="TBH2"/>
    <s v="QHKL"/>
    <s v="SMPTGQHKL00"/>
    <x v="2"/>
    <x v="2"/>
    <x v="52"/>
    <s v="Ketan S"/>
    <s v="Shanmuga Rajan"/>
    <s v="Ayush Shetiye"/>
    <x v="0"/>
    <s v="West"/>
    <x v="0"/>
    <s v="Gujarat"/>
    <m/>
    <m/>
    <s v="Airforce Station , Bhuj"/>
    <s v="Bhuj"/>
    <n v="2297"/>
    <d v="2026-04-27T00:00:00"/>
    <d v="2026-05-01T00:00:00"/>
    <n v="21"/>
    <m/>
    <d v="2026-05-22T00:00:00"/>
    <d v="2026-05-31T00:00:00"/>
    <d v="2026-06-01T00:00:00"/>
    <x v="0"/>
    <n v="1"/>
    <m/>
    <s v="PENDING"/>
    <d v="2026-06-01T00:00:00"/>
    <s v="Launched"/>
    <s v="FY 26-27"/>
    <m/>
    <s v="MAY 26 PLANNED"/>
    <s v="JUNE 26"/>
    <s v=" "/>
    <m/>
    <m/>
    <m/>
    <m/>
    <m/>
    <m/>
    <m/>
    <m/>
    <x v="0"/>
    <x v="0"/>
    <m/>
    <m/>
    <m/>
    <m/>
    <m/>
    <m/>
    <m/>
  </r>
  <r>
    <s v="GRREBK16436"/>
    <n v="1113"/>
    <m/>
    <m/>
    <m/>
    <m/>
    <x v="2"/>
    <x v="2"/>
    <x v="53"/>
    <s v="Ketan S"/>
    <s v="Shanmuga Rajan"/>
    <s v="Ayush Shetiye"/>
    <x v="2"/>
    <s v="West"/>
    <x v="2"/>
    <s v="Chattisgarh"/>
    <m/>
    <m/>
    <s v="Bilaspur, CG"/>
    <s v="Bilaspur"/>
    <n v="33733"/>
    <m/>
    <m/>
    <m/>
    <m/>
    <m/>
    <m/>
    <m/>
    <x v="1"/>
    <m/>
    <m/>
    <m/>
    <m/>
    <m/>
    <s v="FY 26-27"/>
    <m/>
    <s v=" "/>
    <s v=" "/>
    <s v=" "/>
    <m/>
    <m/>
    <m/>
    <m/>
    <m/>
    <m/>
    <m/>
    <m/>
    <x v="0"/>
    <x v="0"/>
    <m/>
    <m/>
    <m/>
    <m/>
    <m/>
    <m/>
    <m/>
  </r>
  <r>
    <s v="SMRTRT16437"/>
    <n v="1114"/>
    <m/>
    <m/>
    <m/>
    <m/>
    <x v="2"/>
    <x v="2"/>
    <x v="2"/>
    <s v="Ketan S"/>
    <s v="Shanmuga Rajan"/>
    <s v="Ayush Shetiye"/>
    <x v="0"/>
    <s v="North"/>
    <x v="3"/>
    <s v="Uttar Pradesh"/>
    <m/>
    <m/>
    <s v="Gaddopur  Phaphamau"/>
    <s v="PRAYAGRAJ"/>
    <s v="30,713 "/>
    <m/>
    <m/>
    <m/>
    <m/>
    <m/>
    <m/>
    <m/>
    <x v="1"/>
    <m/>
    <m/>
    <m/>
    <m/>
    <m/>
    <s v="FY 26-27"/>
    <m/>
    <s v=" "/>
    <s v=" "/>
    <s v=" "/>
    <m/>
    <m/>
    <m/>
    <m/>
    <m/>
    <m/>
    <m/>
    <m/>
    <x v="0"/>
    <x v="0"/>
    <m/>
    <m/>
    <m/>
    <m/>
    <m/>
    <m/>
    <m/>
  </r>
  <r>
    <s v="AZCORT16438"/>
    <n v="1115"/>
    <m/>
    <s v="TBMG"/>
    <s v="QHNM"/>
    <s v="TAZO2QHNM00"/>
    <x v="3"/>
    <x v="5"/>
    <x v="50"/>
    <s v="Srinivas P"/>
    <s v="Gaurav Shinde"/>
    <s v="Ankush Hanwate"/>
    <x v="0"/>
    <s v="North"/>
    <x v="3"/>
    <s v="Punjab"/>
    <m/>
    <s v="Sanjay Singh"/>
    <s v="SBZ to Azorte Elante Mall"/>
    <s v="Chandigarh"/>
    <n v="13620"/>
    <d v="2026-04-01T00:00:00"/>
    <d v="2026-04-01T00:00:00"/>
    <n v="60"/>
    <n v="15"/>
    <d v="2026-06-15T00:00:00"/>
    <d v="2026-06-30T00:00:00"/>
    <m/>
    <x v="4"/>
    <n v="0.5"/>
    <m/>
    <m/>
    <m/>
    <m/>
    <s v="FY 26-27"/>
    <m/>
    <s v="JUNE 26 PLANNED"/>
    <s v=" "/>
    <s v=" "/>
    <m/>
    <m/>
    <m/>
    <m/>
    <m/>
    <m/>
    <m/>
    <m/>
    <x v="0"/>
    <x v="0"/>
    <m/>
    <m/>
    <m/>
    <m/>
    <m/>
    <m/>
    <m/>
  </r>
  <r>
    <s v="TRTRAK16439"/>
    <n v="1116"/>
    <m/>
    <s v="TCG4"/>
    <s v="NAN7"/>
    <s v="TRNDKNAN704"/>
    <x v="3"/>
    <x v="3"/>
    <x v="5"/>
    <s v="Amit C"/>
    <s v="Jitendra Talreja"/>
    <s v="Nitesh Warhade"/>
    <x v="2"/>
    <s v="South"/>
    <x v="1"/>
    <s v="Karnataka"/>
    <m/>
    <m/>
    <s v="Karwar MM Rd"/>
    <s v="Karwar"/>
    <n v="9200"/>
    <d v="2026-04-04T00:00:00"/>
    <d v="2026-04-04T00:00:00"/>
    <m/>
    <n v="15"/>
    <d v="2026-04-19T00:00:00"/>
    <d v="2026-05-31T00:00:00"/>
    <m/>
    <x v="4"/>
    <m/>
    <s v="Cycle-3 EPC"/>
    <m/>
    <m/>
    <m/>
    <s v="FY 26-27"/>
    <m/>
    <s v="APRIL 26 PLANNED"/>
    <s v=" "/>
    <s v="DECEMBER 25"/>
    <m/>
    <m/>
    <m/>
    <m/>
    <m/>
    <m/>
    <m/>
    <m/>
    <x v="0"/>
    <x v="0"/>
    <m/>
    <m/>
    <m/>
    <m/>
    <m/>
    <m/>
    <m/>
  </r>
  <r>
    <s v="TRTRSZ FO16440"/>
    <n v="1117"/>
    <m/>
    <s v="TWPR"/>
    <s v="Q6F9"/>
    <s v="TFITKQ6F902"/>
    <x v="3"/>
    <x v="3"/>
    <x v="5"/>
    <s v="Amit C"/>
    <s v="Jitendra Talreja"/>
    <s v="Nitesh Warhade"/>
    <x v="2"/>
    <s v="South"/>
    <x v="5"/>
    <s v="Karnataka"/>
    <m/>
    <m/>
    <s v="Bagalkot Kalidasa Circle"/>
    <s v="Bagalkot"/>
    <n v="13839"/>
    <d v="2026-04-04T00:00:00"/>
    <d v="2026-04-04T00:00:00"/>
    <m/>
    <n v="15"/>
    <d v="2026-04-19T00:00:00"/>
    <d v="2026-05-31T00:00:00"/>
    <m/>
    <x v="4"/>
    <m/>
    <s v="Cycle-3 EPC"/>
    <m/>
    <m/>
    <m/>
    <s v="FY 26-27"/>
    <m/>
    <s v="APRIL 26 PLANNED"/>
    <s v=" "/>
    <s v=" "/>
    <m/>
    <m/>
    <m/>
    <m/>
    <m/>
    <m/>
    <m/>
    <m/>
    <x v="0"/>
    <x v="0"/>
    <m/>
    <m/>
    <m/>
    <m/>
    <m/>
    <m/>
    <m/>
  </r>
  <r>
    <s v="TRTRSZ FO16441"/>
    <n v="1118"/>
    <m/>
    <s v="T820"/>
    <s v="NGO2"/>
    <s v="TRNDKNGO202"/>
    <x v="3"/>
    <x v="3"/>
    <x v="5"/>
    <s v="Amit C"/>
    <s v="Jitendra Talreja"/>
    <s v="Nitesh Warhade"/>
    <x v="2"/>
    <s v="South"/>
    <x v="5"/>
    <s v="Karnataka"/>
    <m/>
    <m/>
    <s v="Tumkur Sira Gate"/>
    <s v="Tumkur"/>
    <n v="9000"/>
    <d v="2026-04-04T00:00:00"/>
    <d v="2026-04-04T00:00:00"/>
    <m/>
    <n v="15"/>
    <d v="2026-04-19T00:00:00"/>
    <d v="2026-05-31T00:00:00"/>
    <m/>
    <x v="4"/>
    <m/>
    <s v="Cycle-4 EPC"/>
    <m/>
    <m/>
    <m/>
    <s v="FY 26-27"/>
    <m/>
    <s v="APRIL 26 PLANNED"/>
    <s v=" "/>
    <s v="AUGUST 25"/>
    <m/>
    <m/>
    <m/>
    <m/>
    <m/>
    <m/>
    <m/>
    <m/>
    <x v="0"/>
    <x v="0"/>
    <m/>
    <m/>
    <m/>
    <m/>
    <m/>
    <m/>
    <m/>
  </r>
  <r>
    <s v="TRTRSZ FO16442"/>
    <n v="1119"/>
    <m/>
    <s v="TPW9"/>
    <s v="Q0TG"/>
    <s v="TEXPKQ0TG02"/>
    <x v="3"/>
    <x v="3"/>
    <x v="5"/>
    <s v="Amit C"/>
    <s v="Jitendra Talreja"/>
    <s v="Nitesh Warhade"/>
    <x v="2"/>
    <s v="South"/>
    <x v="5"/>
    <s v="Karnataka"/>
    <m/>
    <m/>
    <s v="Sarjapura TST"/>
    <s v="Sarjapura"/>
    <n v="10757"/>
    <d v="2026-04-04T00:00:00"/>
    <d v="2026-04-04T00:00:00"/>
    <m/>
    <n v="15"/>
    <d v="2026-04-19T00:00:00"/>
    <d v="2026-05-10T00:00:00"/>
    <d v="2026-05-08T00:00:00"/>
    <x v="0"/>
    <n v="1"/>
    <s v="Cycle-3 EPC"/>
    <s v="PENDING"/>
    <m/>
    <s v="YTL"/>
    <s v="FY 26-27"/>
    <m/>
    <s v="APRIL 26 PLANNED"/>
    <s v="MAY 26"/>
    <s v=" "/>
    <m/>
    <m/>
    <m/>
    <m/>
    <m/>
    <m/>
    <m/>
    <m/>
    <x v="0"/>
    <x v="0"/>
    <m/>
    <m/>
    <m/>
    <m/>
    <m/>
    <m/>
    <m/>
  </r>
  <r>
    <s v="TRTRSZ FO16443"/>
    <n v="1120"/>
    <m/>
    <s v="TQ48"/>
    <s v="NE12"/>
    <s v="TRNDKNE1202"/>
    <x v="3"/>
    <x v="3"/>
    <x v="5"/>
    <s v="Amit C"/>
    <s v="Jitendra Talreja"/>
    <s v="Nitesh Warhade"/>
    <x v="2"/>
    <s v="South"/>
    <x v="5"/>
    <s v="Karnataka"/>
    <m/>
    <m/>
    <s v="Sindhanur TST"/>
    <s v="Sindhanur"/>
    <n v="5800"/>
    <d v="2026-04-04T00:00:00"/>
    <d v="2026-04-04T00:00:00"/>
    <m/>
    <n v="15"/>
    <d v="2026-04-19T00:00:00"/>
    <d v="2026-05-10T00:00:00"/>
    <d v="2026-05-16T00:00:00"/>
    <x v="0"/>
    <n v="1"/>
    <s v="Cycle-3 EPC"/>
    <s v="PENDING"/>
    <m/>
    <s v="YTL"/>
    <s v="FY 26-27"/>
    <m/>
    <s v="APRIL 26 PLANNED"/>
    <s v="MAY 26"/>
    <s v=" "/>
    <m/>
    <m/>
    <m/>
    <m/>
    <m/>
    <m/>
    <m/>
    <m/>
    <x v="0"/>
    <x v="0"/>
    <m/>
    <m/>
    <m/>
    <m/>
    <m/>
    <m/>
    <m/>
  </r>
  <r>
    <s v="TRTRSZ FO16444"/>
    <n v="1121"/>
    <m/>
    <s v="TM30"/>
    <s v="NC12"/>
    <s v="TRNDVNC1202"/>
    <x v="3"/>
    <x v="3"/>
    <x v="5"/>
    <s v="Amit C"/>
    <s v="Jitendra Talreja"/>
    <s v="Nitesh Warhade"/>
    <x v="2"/>
    <s v="South"/>
    <x v="5"/>
    <s v="Kerala"/>
    <m/>
    <m/>
    <s v="Kozhikode Ace Atria"/>
    <s v="Kozhikode"/>
    <n v="10441"/>
    <d v="2026-04-03T00:00:00"/>
    <d v="2026-04-03T00:00:00"/>
    <m/>
    <n v="15"/>
    <d v="2026-04-18T00:00:00"/>
    <d v="2026-04-30T00:00:00"/>
    <d v="2026-05-06T00:00:00"/>
    <x v="0"/>
    <n v="1"/>
    <s v="Cycle-3 EPC"/>
    <d v="2026-05-05T00:00:00"/>
    <d v="2026-05-05T00:00:00"/>
    <s v="Launched"/>
    <s v="FY 26-27"/>
    <m/>
    <s v="APRIL 26 PLANNED"/>
    <s v="MAY 26"/>
    <s v="NOVEMBER 25"/>
    <m/>
    <m/>
    <m/>
    <m/>
    <m/>
    <m/>
    <m/>
    <m/>
    <x v="0"/>
    <x v="0"/>
    <m/>
    <m/>
    <m/>
    <m/>
    <m/>
    <m/>
    <m/>
  </r>
  <r>
    <s v="TRTRSZ FO16445"/>
    <n v="1122"/>
    <m/>
    <s v="T88O"/>
    <s v="QOTV"/>
    <s v="TFITKQOTV02"/>
    <x v="3"/>
    <x v="3"/>
    <x v="5"/>
    <s v="Amit C"/>
    <s v="Jitendra Talreja"/>
    <s v="Nitesh Warhade"/>
    <x v="2"/>
    <s v="South"/>
    <x v="5"/>
    <s v="Karnataka"/>
    <m/>
    <m/>
    <s v="Robertsonpete Soorajmull circle"/>
    <s v="Robertsonpete"/>
    <n v="8838"/>
    <d v="2026-04-18T00:00:00"/>
    <d v="2026-04-18T00:00:00"/>
    <m/>
    <n v="15"/>
    <d v="2026-05-03T00:00:00"/>
    <d v="2026-05-31T00:00:00"/>
    <m/>
    <x v="4"/>
    <m/>
    <s v="Cycle-3 EPC"/>
    <m/>
    <m/>
    <m/>
    <s v="FY 26-27"/>
    <m/>
    <s v="MAY 26 PLANNED"/>
    <s v=" "/>
    <s v="OCTOBER 25"/>
    <m/>
    <m/>
    <m/>
    <m/>
    <m/>
    <m/>
    <m/>
    <m/>
    <x v="0"/>
    <x v="0"/>
    <m/>
    <m/>
    <m/>
    <m/>
    <m/>
    <m/>
    <m/>
  </r>
  <r>
    <s v="TRTRSZ FO16446"/>
    <n v="1123"/>
    <m/>
    <s v="TS06"/>
    <s v="QUS5"/>
    <s v="TRNDKQUS502"/>
    <x v="3"/>
    <x v="3"/>
    <x v="5"/>
    <s v="Amit C"/>
    <s v="Jitendra Talreja"/>
    <s v="Nitesh Warhade"/>
    <x v="2"/>
    <s v="South"/>
    <x v="5"/>
    <s v="Karnataka"/>
    <m/>
    <m/>
    <s v="SIRSI TST"/>
    <s v="Sirsi"/>
    <n v="5294"/>
    <d v="2026-04-05T00:00:00"/>
    <d v="2026-04-05T00:00:00"/>
    <m/>
    <n v="15"/>
    <d v="2026-04-20T00:00:00"/>
    <d v="2026-05-31T00:00:00"/>
    <d v="2026-06-01T00:00:00"/>
    <x v="0"/>
    <n v="1"/>
    <s v="Cycle-3 EPC"/>
    <s v="PENDING"/>
    <m/>
    <s v="YTL"/>
    <s v="FY 26-27"/>
    <m/>
    <s v="APRIL 26 PLANNED"/>
    <s v="JUNE 26"/>
    <s v=" "/>
    <m/>
    <m/>
    <m/>
    <m/>
    <m/>
    <m/>
    <m/>
    <m/>
    <x v="0"/>
    <x v="0"/>
    <m/>
    <m/>
    <m/>
    <m/>
    <m/>
    <m/>
    <m/>
  </r>
  <r>
    <s v="TRTRAK16447"/>
    <n v="1124"/>
    <m/>
    <s v="TI68"/>
    <s v="NWF1"/>
    <s v="TRNDTNWF102"/>
    <x v="3"/>
    <x v="3"/>
    <x v="5"/>
    <s v="Amit C"/>
    <s v="Jitendra Talreja"/>
    <s v="Nitesh Warhade"/>
    <x v="2"/>
    <s v="South"/>
    <x v="1"/>
    <s v="Tamil Nadu"/>
    <m/>
    <m/>
    <s v="Hosur Sipcot Housing"/>
    <s v="Hosur"/>
    <n v="14693"/>
    <d v="2026-04-02T00:00:00"/>
    <d v="2026-04-02T00:00:00"/>
    <m/>
    <n v="15"/>
    <d v="2026-04-17T00:00:00"/>
    <d v="2026-05-31T00:00:00"/>
    <m/>
    <x v="4"/>
    <m/>
    <s v="Cycle-2 EPC"/>
    <m/>
    <m/>
    <m/>
    <s v="FY 26-27"/>
    <m/>
    <s v="APRIL 26 PLANNED"/>
    <s v=" "/>
    <s v="AUGUST 25"/>
    <m/>
    <m/>
    <m/>
    <m/>
    <m/>
    <m/>
    <m/>
    <m/>
    <x v="0"/>
    <x v="0"/>
    <m/>
    <m/>
    <m/>
    <m/>
    <m/>
    <m/>
    <m/>
  </r>
  <r>
    <s v="TRTRAK16448"/>
    <n v="1125"/>
    <m/>
    <s v="TKH3"/>
    <s v="QAV5"/>
    <s v="TFITKQAV502"/>
    <x v="3"/>
    <x v="3"/>
    <x v="5"/>
    <s v="Amit C"/>
    <s v="Jitendra Talreja"/>
    <s v="Nitesh Warhade"/>
    <x v="2"/>
    <s v="South"/>
    <x v="1"/>
    <s v="Karnataka"/>
    <m/>
    <m/>
    <s v="Kolar MG Road"/>
    <s v="Kolar"/>
    <n v="10546"/>
    <d v="2026-04-07T00:00:00"/>
    <d v="2026-04-07T00:00:00"/>
    <m/>
    <n v="15"/>
    <d v="2026-04-22T00:00:00"/>
    <d v="2026-05-31T00:00:00"/>
    <m/>
    <x v="4"/>
    <m/>
    <s v="Cycle-2 EPC"/>
    <m/>
    <m/>
    <m/>
    <s v="FY 26-27"/>
    <m/>
    <s v="APRIL 26 PLANNED"/>
    <s v=" "/>
    <s v="SEPTEMBER 25"/>
    <m/>
    <m/>
    <m/>
    <m/>
    <m/>
    <m/>
    <m/>
    <m/>
    <x v="0"/>
    <x v="0"/>
    <m/>
    <m/>
    <m/>
    <m/>
    <m/>
    <m/>
    <m/>
  </r>
  <r>
    <s v="TRTRAK16449"/>
    <n v="1126"/>
    <m/>
    <s v="T782"/>
    <s v="NGN2"/>
    <s v="TRNDTNGN203"/>
    <x v="3"/>
    <x v="3"/>
    <x v="5"/>
    <s v="Amit C"/>
    <s v="Jitendra Talreja"/>
    <s v="Nitesh Warhade"/>
    <x v="2"/>
    <s v="South"/>
    <x v="1"/>
    <s v="Tamil Nadu"/>
    <m/>
    <m/>
    <s v="Tirupur Avinashi Rd"/>
    <s v="Tirupur"/>
    <n v="14120"/>
    <d v="2026-04-03T00:00:00"/>
    <d v="2026-04-03T00:00:00"/>
    <m/>
    <n v="15"/>
    <d v="2026-04-18T00:00:00"/>
    <d v="2026-05-31T00:00:00"/>
    <m/>
    <x v="4"/>
    <m/>
    <s v="Cycle-2 EPC"/>
    <m/>
    <m/>
    <m/>
    <s v="FY 26-27"/>
    <m/>
    <s v="APRIL 26 PLANNED"/>
    <s v=" "/>
    <s v=" "/>
    <m/>
    <m/>
    <m/>
    <m/>
    <m/>
    <m/>
    <m/>
    <m/>
    <x v="0"/>
    <x v="0"/>
    <m/>
    <m/>
    <m/>
    <m/>
    <m/>
    <m/>
    <m/>
  </r>
  <r>
    <s v="TRTRSZ FO16450"/>
    <n v="1127"/>
    <m/>
    <s v="TWPW"/>
    <s v="Q6G5"/>
    <s v="TFITKQ6G502"/>
    <x v="3"/>
    <x v="3"/>
    <x v="5"/>
    <s v="Amit C"/>
    <s v="Jitendra Talreja"/>
    <s v="Nitesh Warhade"/>
    <x v="2"/>
    <s v="South"/>
    <x v="5"/>
    <s v="Karnataka"/>
    <m/>
    <m/>
    <s v="Bhadravati Trends Bhadravati"/>
    <s v="Bhadravati"/>
    <n v="10269"/>
    <d v="2026-04-04T00:00:00"/>
    <d v="2026-04-04T00:00:00"/>
    <m/>
    <n v="15"/>
    <d v="2026-04-19T00:00:00"/>
    <d v="2026-05-31T00:00:00"/>
    <m/>
    <x v="4"/>
    <m/>
    <s v="Cycle-4 EPC"/>
    <m/>
    <m/>
    <m/>
    <s v="FY 26-27"/>
    <m/>
    <s v="APRIL 26 PLANNED"/>
    <s v=" "/>
    <s v="SEPTEMBER 25"/>
    <m/>
    <m/>
    <m/>
    <m/>
    <m/>
    <m/>
    <m/>
    <m/>
    <x v="0"/>
    <x v="0"/>
    <m/>
    <m/>
    <m/>
    <m/>
    <m/>
    <m/>
    <m/>
  </r>
  <r>
    <s v="TRTRSZ FO16451"/>
    <n v="1128"/>
    <m/>
    <s v="TL37"/>
    <s v="NHG6"/>
    <s v="TRNDKNHG604"/>
    <x v="3"/>
    <x v="3"/>
    <x v="5"/>
    <s v="Amit C"/>
    <s v="Jitendra Talreja"/>
    <s v="Nitesh Warhade"/>
    <x v="2"/>
    <s v="South"/>
    <x v="5"/>
    <s v="Karnataka"/>
    <m/>
    <m/>
    <s v="Jamakhandi TST"/>
    <s v="Jamakhandi"/>
    <n v="8205"/>
    <d v="2026-04-01T00:00:00"/>
    <d v="2026-04-01T00:00:00"/>
    <m/>
    <n v="15"/>
    <d v="2026-04-16T00:00:00"/>
    <d v="2026-05-31T00:00:00"/>
    <m/>
    <x v="4"/>
    <m/>
    <s v="Cycle-3 EPC"/>
    <m/>
    <m/>
    <m/>
    <s v="FY 26-27"/>
    <m/>
    <s v="APRIL 26 PLANNED"/>
    <s v=" "/>
    <s v="JUNE 25"/>
    <m/>
    <m/>
    <m/>
    <m/>
    <m/>
    <m/>
    <m/>
    <m/>
    <x v="0"/>
    <x v="0"/>
    <m/>
    <m/>
    <m/>
    <m/>
    <m/>
    <m/>
    <m/>
  </r>
  <r>
    <s v="TRTRSZ FO16452"/>
    <n v="1129"/>
    <m/>
    <s v="TY58"/>
    <s v="NB22"/>
    <s v="TRNDTNB2201"/>
    <x v="3"/>
    <x v="3"/>
    <x v="5"/>
    <s v="Amit C"/>
    <s v="Jitendra Talreja"/>
    <s v="Nitesh Warhade"/>
    <x v="2"/>
    <s v="South"/>
    <x v="5"/>
    <s v="Tamil Nadu"/>
    <m/>
    <m/>
    <s v="Kambam TST"/>
    <s v="Kambam"/>
    <n v="5800"/>
    <d v="2026-04-03T00:00:00"/>
    <d v="2026-04-03T00:00:00"/>
    <m/>
    <n v="15"/>
    <d v="2026-04-18T00:00:00"/>
    <d v="2026-05-31T00:00:00"/>
    <m/>
    <x v="4"/>
    <m/>
    <s v="Cycle-4 EPC"/>
    <m/>
    <m/>
    <m/>
    <s v="FY 26-27"/>
    <m/>
    <s v="APRIL 26 PLANNED"/>
    <s v=" "/>
    <s v="SEPTEMBER 25"/>
    <m/>
    <m/>
    <m/>
    <m/>
    <m/>
    <m/>
    <m/>
    <m/>
    <x v="0"/>
    <x v="0"/>
    <m/>
    <m/>
    <m/>
    <m/>
    <m/>
    <m/>
    <m/>
  </r>
  <r>
    <s v="TRTRSZ FO16453"/>
    <n v="1130"/>
    <m/>
    <s v="TJL7"/>
    <s v="QWK1"/>
    <s v="TEXPKQWK101"/>
    <x v="3"/>
    <x v="3"/>
    <x v="5"/>
    <s v="Amit C"/>
    <s v="Jitendra Talreja"/>
    <s v="Nitesh Warhade"/>
    <x v="2"/>
    <s v="South"/>
    <x v="5"/>
    <s v="Karnataka"/>
    <m/>
    <m/>
    <s v="Anekal TST"/>
    <s v="Anekal"/>
    <n v="6380"/>
    <d v="2026-04-08T00:00:00"/>
    <d v="2026-04-08T00:00:00"/>
    <m/>
    <n v="15"/>
    <d v="2026-04-23T00:00:00"/>
    <d v="2026-05-10T00:00:00"/>
    <d v="2026-05-13T00:00:00"/>
    <x v="0"/>
    <n v="1"/>
    <s v="Cycle-4 EPC"/>
    <s v="PENDING"/>
    <m/>
    <s v="YTL"/>
    <s v="FY 26-27"/>
    <m/>
    <s v="APRIL 26 PLANNED"/>
    <s v="MAY 26"/>
    <s v="JUNE 25"/>
    <m/>
    <m/>
    <m/>
    <m/>
    <m/>
    <m/>
    <m/>
    <m/>
    <x v="0"/>
    <x v="0"/>
    <m/>
    <m/>
    <m/>
    <m/>
    <m/>
    <m/>
    <m/>
  </r>
  <r>
    <s v="TRTRSZ FO16454"/>
    <n v="1131"/>
    <m/>
    <s v="TDO8"/>
    <s v="NE96"/>
    <s v="TEXPKNE9602"/>
    <x v="3"/>
    <x v="3"/>
    <x v="5"/>
    <s v="Amit C"/>
    <s v="Jitendra Talreja"/>
    <s v="Nitesh Warhade"/>
    <x v="2"/>
    <s v="South"/>
    <x v="5"/>
    <s v="Karnataka"/>
    <m/>
    <m/>
    <s v="Lingasugur TST"/>
    <s v="Lingasugur"/>
    <n v="5000"/>
    <d v="2026-04-08T00:00:00"/>
    <d v="2026-04-08T00:00:00"/>
    <m/>
    <n v="15"/>
    <d v="2026-04-23T00:00:00"/>
    <d v="2026-05-10T00:00:00"/>
    <d v="2026-05-11T00:00:00"/>
    <x v="0"/>
    <n v="1"/>
    <s v="Cycle-4 EPC"/>
    <s v="PENDING"/>
    <m/>
    <s v="YTL"/>
    <s v="FY 26-27"/>
    <m/>
    <s v="APRIL 26 PLANNED"/>
    <s v="MAY 26"/>
    <s v=" "/>
    <m/>
    <m/>
    <m/>
    <m/>
    <m/>
    <m/>
    <m/>
    <m/>
    <x v="0"/>
    <x v="0"/>
    <m/>
    <m/>
    <m/>
    <m/>
    <m/>
    <m/>
    <m/>
  </r>
  <r>
    <s v="TRTRSZ FO16455"/>
    <n v="1132"/>
    <m/>
    <s v="TX1M"/>
    <s v="QG2Q"/>
    <s v="TFITVQG2Q01"/>
    <x v="3"/>
    <x v="3"/>
    <x v="5"/>
    <s v="Amit C"/>
    <s v="Jitendra Talreja"/>
    <s v="Nitesh Warhade"/>
    <x v="2"/>
    <s v="South"/>
    <x v="5"/>
    <s v="Kerala"/>
    <m/>
    <m/>
    <s v="Chalappuram Hindustan Prakashan Trust"/>
    <s v="Chalappuram"/>
    <n v="11612"/>
    <d v="2026-04-03T00:00:00"/>
    <d v="2026-04-03T00:00:00"/>
    <m/>
    <n v="15"/>
    <d v="2026-04-18T00:00:00"/>
    <d v="2026-05-10T00:00:00"/>
    <d v="2026-05-23T00:00:00"/>
    <x v="0"/>
    <n v="1"/>
    <s v="Cycle-4 EPC"/>
    <d v="2026-05-25T00:00:00"/>
    <d v="2026-05-25T00:00:00"/>
    <s v="Launched"/>
    <s v="FY 26-27"/>
    <m/>
    <s v="APRIL 26 PLANNED"/>
    <s v="MAY 26"/>
    <s v=" "/>
    <m/>
    <m/>
    <m/>
    <m/>
    <m/>
    <m/>
    <m/>
    <m/>
    <x v="0"/>
    <x v="0"/>
    <m/>
    <m/>
    <m/>
    <m/>
    <m/>
    <m/>
    <m/>
  </r>
  <r>
    <s v="TRTRSZ FO16456"/>
    <n v="1133"/>
    <m/>
    <s v="TX8A"/>
    <s v="QCBK"/>
    <s v="TEXPVQCBK02"/>
    <x v="3"/>
    <x v="3"/>
    <x v="5"/>
    <s v="Amit C"/>
    <s v="Jitendra Talreja"/>
    <s v="Nitesh Warhade"/>
    <x v="2"/>
    <s v="South"/>
    <x v="5"/>
    <s v="Kerala"/>
    <m/>
    <m/>
    <s v="Perambra TST Hill Pearl Calicut Main Rd"/>
    <s v="Perambra"/>
    <n v="9608"/>
    <d v="2026-04-07T00:00:00"/>
    <d v="2026-04-07T00:00:00"/>
    <m/>
    <n v="15"/>
    <d v="2026-04-22T00:00:00"/>
    <d v="2026-05-10T00:00:00"/>
    <d v="2026-05-12T00:00:00"/>
    <x v="0"/>
    <n v="1"/>
    <s v="Cycle-4 EPC"/>
    <d v="2026-05-15T00:00:00"/>
    <d v="2026-05-15T00:00:00"/>
    <s v="Launched"/>
    <s v="FY 26-27"/>
    <m/>
    <s v="APRIL 26 PLANNED"/>
    <s v="MAY 26"/>
    <s v=" "/>
    <m/>
    <m/>
    <m/>
    <m/>
    <m/>
    <m/>
    <m/>
    <m/>
    <x v="0"/>
    <x v="0"/>
    <m/>
    <m/>
    <m/>
    <m/>
    <m/>
    <m/>
    <m/>
  </r>
  <r>
    <s v="TRTRSZ FO16457"/>
    <n v="1134"/>
    <m/>
    <s v="TEU4"/>
    <s v="QZP8"/>
    <s v="TEXPVQZP803"/>
    <x v="3"/>
    <x v="3"/>
    <x v="5"/>
    <s v="Amit C"/>
    <s v="Jitendra Talreja"/>
    <s v="Nitesh Warhade"/>
    <x v="2"/>
    <s v="South"/>
    <x v="5"/>
    <s v="Kerala"/>
    <m/>
    <m/>
    <s v="Mukkam TST"/>
    <s v="Mukkam"/>
    <n v="7450"/>
    <d v="2026-04-04T00:00:00"/>
    <d v="2026-04-04T00:00:00"/>
    <m/>
    <n v="15"/>
    <d v="2026-04-19T00:00:00"/>
    <d v="2026-05-10T00:00:00"/>
    <d v="2026-05-14T00:00:00"/>
    <x v="0"/>
    <n v="1"/>
    <s v="Cycle-4 EPC"/>
    <d v="2026-05-25T00:00:00"/>
    <d v="2026-05-25T00:00:00"/>
    <s v="Launched"/>
    <s v="FY 26-27"/>
    <m/>
    <s v="APRIL 26 PLANNED"/>
    <s v="MAY 26"/>
    <s v="JUNE 25"/>
    <m/>
    <m/>
    <m/>
    <m/>
    <m/>
    <m/>
    <m/>
    <m/>
    <x v="0"/>
    <x v="0"/>
    <m/>
    <m/>
    <m/>
    <m/>
    <m/>
    <m/>
    <m/>
  </r>
  <r>
    <s v="TRTRSZ FO16458"/>
    <n v="1135"/>
    <m/>
    <s v="TV95"/>
    <s v="NNH7"/>
    <s v="TRNDKNNH702"/>
    <x v="3"/>
    <x v="3"/>
    <x v="5"/>
    <s v="Amit C"/>
    <s v="Jitendra Talreja"/>
    <s v="Nitesh Warhade"/>
    <x v="2"/>
    <s v="South"/>
    <x v="5"/>
    <s v="Karnataka"/>
    <m/>
    <m/>
    <s v="Gangavathi TST"/>
    <s v="Gangavathi"/>
    <n v="5297"/>
    <d v="2026-04-04T00:00:00"/>
    <d v="2026-04-04T00:00:00"/>
    <m/>
    <n v="15"/>
    <d v="2026-04-19T00:00:00"/>
    <d v="2026-04-19T00:00:00"/>
    <d v="2026-04-21T00:00:00"/>
    <x v="0"/>
    <n v="1"/>
    <s v="Cycle-4 EPC"/>
    <s v="PENDING"/>
    <m/>
    <s v="YTL"/>
    <s v="FY 26-27"/>
    <m/>
    <s v="APRIL 26 PLANNED"/>
    <s v="APRIL 26"/>
    <s v="JULY 25"/>
    <m/>
    <m/>
    <m/>
    <m/>
    <m/>
    <m/>
    <m/>
    <m/>
    <x v="0"/>
    <x v="0"/>
    <m/>
    <m/>
    <m/>
    <m/>
    <m/>
    <m/>
    <m/>
  </r>
  <r>
    <s v="TRTRSZ FO16459"/>
    <n v="1136"/>
    <m/>
    <s v="TU86"/>
    <s v="NKV3"/>
    <s v="TRNDKNKV303"/>
    <x v="3"/>
    <x v="3"/>
    <x v="5"/>
    <s v="Amit C"/>
    <s v="Jitendra Talreja"/>
    <s v="Nitesh Warhade"/>
    <x v="2"/>
    <s v="South"/>
    <x v="5"/>
    <s v="Karnataka"/>
    <m/>
    <m/>
    <s v="Channarayapatna TST"/>
    <s v="Channarayapatna"/>
    <n v="7945"/>
    <d v="2026-04-04T00:00:00"/>
    <d v="2026-04-04T00:00:00"/>
    <m/>
    <n v="15"/>
    <d v="2026-04-19T00:00:00"/>
    <d v="2026-05-31T00:00:00"/>
    <m/>
    <x v="4"/>
    <m/>
    <s v="Cycle-4 EPC"/>
    <m/>
    <m/>
    <m/>
    <s v="FY 26-27"/>
    <m/>
    <s v="APRIL 26 PLANNED"/>
    <s v=" "/>
    <s v="APRIL 25"/>
    <m/>
    <m/>
    <m/>
    <m/>
    <m/>
    <m/>
    <m/>
    <m/>
    <x v="0"/>
    <x v="0"/>
    <m/>
    <m/>
    <m/>
    <m/>
    <m/>
    <m/>
    <m/>
  </r>
  <r>
    <s v="TRTRAK16460"/>
    <n v="1137"/>
    <m/>
    <s v="TX44"/>
    <s v="NYF2"/>
    <s v="TRNDKNYF202"/>
    <x v="3"/>
    <x v="3"/>
    <x v="5"/>
    <s v="Amit C"/>
    <s v="Jitendra Talreja"/>
    <s v="Nitesh Warhade"/>
    <x v="2"/>
    <s v="South"/>
    <x v="1"/>
    <s v="Karnataka"/>
    <m/>
    <m/>
    <s v="Moodubidiri, MUDBIDRI,  Mangalore TST"/>
    <s v="Mangalore"/>
    <n v="4406"/>
    <d v="2026-04-08T00:00:00"/>
    <d v="2026-04-08T00:00:00"/>
    <m/>
    <n v="15"/>
    <d v="2026-04-23T00:00:00"/>
    <d v="2026-05-31T00:00:00"/>
    <m/>
    <x v="4"/>
    <m/>
    <s v="Cycle-3 EPC"/>
    <m/>
    <m/>
    <m/>
    <s v="FY 26-27"/>
    <m/>
    <s v="APRIL 26 PLANNED"/>
    <s v=" "/>
    <s v="AUGUST 25"/>
    <m/>
    <m/>
    <m/>
    <m/>
    <m/>
    <m/>
    <m/>
    <m/>
    <x v="0"/>
    <x v="0"/>
    <m/>
    <m/>
    <m/>
    <m/>
    <m/>
    <m/>
    <m/>
  </r>
  <r>
    <s v="TRTRSZ FO16461"/>
    <n v="1138"/>
    <m/>
    <s v="TWTL"/>
    <s v="Q6Q9"/>
    <s v="TEXPKQ6Q902"/>
    <x v="3"/>
    <x v="3"/>
    <x v="5"/>
    <s v="Amit C"/>
    <s v="Jitendra Talreja"/>
    <s v="Nitesh Warhade"/>
    <x v="2"/>
    <s v="South"/>
    <x v="5"/>
    <s v="Karnataka"/>
    <m/>
    <m/>
    <s v="Pavagada TST"/>
    <s v="Pavagada"/>
    <n v="6831"/>
    <d v="2026-04-04T00:00:00"/>
    <d v="2026-04-04T00:00:00"/>
    <m/>
    <n v="15"/>
    <d v="2026-04-19T00:00:00"/>
    <d v="2026-05-31T00:00:00"/>
    <d v="2026-05-27T00:00:00"/>
    <x v="0"/>
    <n v="1"/>
    <s v="Cycle-4 EPC"/>
    <s v="PENDING"/>
    <m/>
    <s v="YTL"/>
    <s v="FY 26-27"/>
    <m/>
    <s v="APRIL 26 PLANNED"/>
    <s v="MAY 26"/>
    <s v=" "/>
    <m/>
    <m/>
    <m/>
    <m/>
    <m/>
    <m/>
    <m/>
    <m/>
    <x v="0"/>
    <x v="0"/>
    <m/>
    <m/>
    <m/>
    <m/>
    <m/>
    <m/>
    <m/>
  </r>
  <r>
    <s v="TRTRSZ FO16462"/>
    <n v="1139"/>
    <m/>
    <s v="TWSG"/>
    <s v="Q6N4"/>
    <s v="TWIWVQ6N401"/>
    <x v="3"/>
    <x v="3"/>
    <x v="5"/>
    <s v="Amit C"/>
    <s v="Jitendra Talreja"/>
    <s v="Nitesh Warhade"/>
    <x v="2"/>
    <s v="South"/>
    <x v="5"/>
    <s v="Kerala"/>
    <m/>
    <m/>
    <s v="Kozhikode TW Gokulam Mall"/>
    <s v="Kozhikode"/>
    <n v="2359"/>
    <d v="2026-04-03T00:00:00"/>
    <d v="2026-04-03T00:00:00"/>
    <m/>
    <n v="15"/>
    <d v="2026-04-18T00:00:00"/>
    <d v="2026-04-18T00:00:00"/>
    <d v="2026-04-20T00:00:00"/>
    <x v="0"/>
    <n v="1"/>
    <s v="Cycle-4 EPC"/>
    <d v="2026-04-21T00:00:00"/>
    <d v="2026-04-21T00:00:00"/>
    <s v="Launched"/>
    <s v="FY 26-27"/>
    <m/>
    <s v="APRIL 26 PLANNED"/>
    <s v="APRIL 26"/>
    <s v=" "/>
    <m/>
    <m/>
    <m/>
    <m/>
    <m/>
    <m/>
    <m/>
    <m/>
    <x v="0"/>
    <x v="0"/>
    <m/>
    <m/>
    <m/>
    <m/>
    <m/>
    <m/>
    <m/>
  </r>
  <r>
    <s v="TRTRSZ FO16463"/>
    <n v="1140"/>
    <m/>
    <s v="TWRV"/>
    <s v="Q6M3"/>
    <s v="TMANKQ6M302"/>
    <x v="3"/>
    <x v="3"/>
    <x v="5"/>
    <s v="Amit C"/>
    <s v="Jitendra Talreja"/>
    <s v="Nitesh Warhade"/>
    <x v="2"/>
    <s v="South"/>
    <x v="5"/>
    <s v="Karnataka"/>
    <m/>
    <m/>
    <s v="Bangalore TM Akshaynagar Arekere"/>
    <s v="Bangalore"/>
    <n v="2225"/>
    <d v="2026-04-04T00:00:00"/>
    <d v="2026-04-04T00:00:00"/>
    <m/>
    <n v="15"/>
    <d v="2026-04-19T00:00:00"/>
    <d v="2026-04-19T00:00:00"/>
    <d v="2026-04-11T00:00:00"/>
    <x v="0"/>
    <n v="1"/>
    <s v="Cycle-2 EPC"/>
    <s v="PENDING"/>
    <m/>
    <s v="YTL"/>
    <s v="FY 26-27"/>
    <m/>
    <s v="APRIL 26 PLANNED"/>
    <s v="APRIL 26"/>
    <s v="NOVEMBER 25"/>
    <m/>
    <m/>
    <m/>
    <m/>
    <m/>
    <m/>
    <m/>
    <m/>
    <x v="0"/>
    <x v="0"/>
    <m/>
    <m/>
    <m/>
    <m/>
    <m/>
    <m/>
    <m/>
  </r>
  <r>
    <s v="TRTRAK16464"/>
    <n v="1141"/>
    <m/>
    <s v="TTF4"/>
    <s v="Q2VQ"/>
    <s v="TWIWKQ2VQ02"/>
    <x v="3"/>
    <x v="3"/>
    <x v="5"/>
    <s v="Amit C"/>
    <s v="Jitendra Talreja"/>
    <s v="Nitesh Warhade"/>
    <x v="2"/>
    <s v="South"/>
    <x v="1"/>
    <s v="Karnataka"/>
    <m/>
    <m/>
    <s v="Bangalore TW BEML Layout RR Nagar "/>
    <s v="Bangalore"/>
    <n v="2721"/>
    <d v="2026-04-07T00:00:00"/>
    <d v="2026-04-07T00:00:00"/>
    <m/>
    <n v="15"/>
    <d v="2026-04-22T00:00:00"/>
    <d v="2026-05-10T00:00:00"/>
    <d v="2026-05-13T00:00:00"/>
    <x v="0"/>
    <n v="1"/>
    <s v="Cycle-3 EPC"/>
    <d v="2026-05-13T00:00:00"/>
    <d v="2026-05-13T00:00:00"/>
    <s v="Launched"/>
    <s v="FY 26-27"/>
    <m/>
    <s v="APRIL 26 PLANNED"/>
    <s v="MAY 26"/>
    <s v="AUGUST 25"/>
    <m/>
    <m/>
    <m/>
    <m/>
    <m/>
    <m/>
    <m/>
    <m/>
    <x v="0"/>
    <x v="0"/>
    <m/>
    <m/>
    <m/>
    <m/>
    <m/>
    <m/>
    <m/>
  </r>
  <r>
    <s v="TRTRSZ FO16465"/>
    <n v="1142"/>
    <m/>
    <s v="TWQO"/>
    <s v="Q6I5"/>
    <s v="TFITKQ6I504"/>
    <x v="3"/>
    <x v="3"/>
    <x v="5"/>
    <s v="Amit C"/>
    <s v="Jitendra Talreja"/>
    <s v="Nitesh Warhade"/>
    <x v="2"/>
    <s v="South"/>
    <x v="5"/>
    <s v="Karnataka"/>
    <m/>
    <m/>
    <s v="Manipal Udupi Trends"/>
    <s v="Manipal-Udupi"/>
    <n v="13247"/>
    <d v="2026-04-08T00:00:00"/>
    <d v="2026-04-08T00:00:00"/>
    <m/>
    <n v="15"/>
    <d v="2026-04-23T00:00:00"/>
    <d v="2026-05-31T00:00:00"/>
    <m/>
    <x v="4"/>
    <m/>
    <s v="Cycle-4 EPC"/>
    <m/>
    <m/>
    <m/>
    <s v="FY 26-27"/>
    <m/>
    <s v="APRIL 26 PLANNED"/>
    <s v=" "/>
    <s v="SEPTEMBER 25"/>
    <m/>
    <m/>
    <m/>
    <m/>
    <m/>
    <m/>
    <m/>
    <m/>
    <x v="0"/>
    <x v="0"/>
    <m/>
    <m/>
    <m/>
    <m/>
    <m/>
    <m/>
    <m/>
  </r>
  <r>
    <s v="TRTRSZ FO16466"/>
    <n v="1143"/>
    <m/>
    <n v="1973"/>
    <s v="NF94"/>
    <s v="TRNDKNF9401"/>
    <x v="3"/>
    <x v="3"/>
    <x v="5"/>
    <s v="Amit C"/>
    <s v="Jitendra Talreja"/>
    <s v="Nitesh Warhade"/>
    <x v="2"/>
    <s v="South"/>
    <x v="5"/>
    <s v="Karnataka"/>
    <m/>
    <m/>
    <s v="Bellary Teja Complex"/>
    <s v="Bellary"/>
    <n v="6786"/>
    <d v="2026-04-08T00:00:00"/>
    <d v="2026-04-08T00:00:00"/>
    <m/>
    <n v="15"/>
    <d v="2026-04-23T00:00:00"/>
    <d v="2026-05-31T00:00:00"/>
    <m/>
    <x v="4"/>
    <m/>
    <s v="Cycle-2 EPC"/>
    <m/>
    <m/>
    <m/>
    <s v="FY 26-27"/>
    <m/>
    <s v="APRIL 26 PLANNED"/>
    <s v=" "/>
    <s v=" "/>
    <m/>
    <m/>
    <m/>
    <m/>
    <m/>
    <m/>
    <m/>
    <m/>
    <x v="0"/>
    <x v="0"/>
    <m/>
    <m/>
    <m/>
    <m/>
    <m/>
    <m/>
    <m/>
  </r>
  <r>
    <s v="TRTRSZ FO16467"/>
    <n v="1144"/>
    <m/>
    <s v="TFM7"/>
    <s v="QYW4"/>
    <s v="TEXPKQYW401"/>
    <x v="3"/>
    <x v="3"/>
    <x v="5"/>
    <s v="Amit C"/>
    <s v="Jitendra Talreja"/>
    <s v="Nitesh Warhade"/>
    <x v="2"/>
    <s v="South"/>
    <x v="5"/>
    <s v="Karnataka"/>
    <m/>
    <m/>
    <s v="Kushalnagar TST"/>
    <s v="Kushalnagar"/>
    <n v="5200"/>
    <d v="2026-04-08T00:00:00"/>
    <d v="2026-04-08T00:00:00"/>
    <m/>
    <n v="15"/>
    <d v="2026-04-23T00:00:00"/>
    <d v="2026-05-31T00:00:00"/>
    <m/>
    <x v="4"/>
    <m/>
    <s v="Cycle-4 EPC"/>
    <m/>
    <m/>
    <m/>
    <s v="FY 26-27"/>
    <m/>
    <s v="APRIL 26 PLANNED"/>
    <s v=" "/>
    <s v=" "/>
    <m/>
    <m/>
    <m/>
    <m/>
    <m/>
    <m/>
    <m/>
    <m/>
    <x v="0"/>
    <x v="0"/>
    <m/>
    <m/>
    <m/>
    <m/>
    <m/>
    <m/>
    <m/>
  </r>
  <r>
    <s v="TRTRSZ FO16468"/>
    <n v="1145"/>
    <m/>
    <s v="TCV3"/>
    <s v="NQE6"/>
    <s v="TFITKNQE602"/>
    <x v="3"/>
    <x v="3"/>
    <x v="5"/>
    <s v="Amit C"/>
    <s v="Jitendra Talreja"/>
    <s v="Nitesh Warhade"/>
    <x v="2"/>
    <s v="South"/>
    <x v="5"/>
    <s v="Karnataka"/>
    <m/>
    <m/>
    <s v="Yadagir Chittapur Rd"/>
    <s v="Yadagir"/>
    <n v="7450"/>
    <d v="2026-04-08T00:00:00"/>
    <d v="2026-04-08T00:00:00"/>
    <m/>
    <n v="15"/>
    <d v="2026-04-23T00:00:00"/>
    <d v="2026-05-31T00:00:00"/>
    <m/>
    <x v="4"/>
    <m/>
    <s v="Cycle-4 EPC"/>
    <m/>
    <m/>
    <m/>
    <s v="FY 26-27"/>
    <m/>
    <s v="APRIL 26 PLANNED"/>
    <s v=" "/>
    <s v=" "/>
    <m/>
    <m/>
    <m/>
    <m/>
    <m/>
    <m/>
    <m/>
    <m/>
    <x v="0"/>
    <x v="0"/>
    <m/>
    <m/>
    <m/>
    <m/>
    <m/>
    <m/>
    <m/>
  </r>
  <r>
    <s v="TRTRAK16469"/>
    <n v="1146"/>
    <m/>
    <s v="TER5"/>
    <s v="QZZ6"/>
    <s v="TWIWKQZZ602"/>
    <x v="3"/>
    <x v="3"/>
    <x v="5"/>
    <s v="Amit C"/>
    <s v="Jitendra Talreja"/>
    <s v="Nitesh Warhade"/>
    <x v="2"/>
    <s v="South"/>
    <x v="1"/>
    <s v="Karnataka"/>
    <m/>
    <m/>
    <s v="Bangalore TW JP Nagr"/>
    <s v="Bangalore"/>
    <n v="1492"/>
    <d v="2026-04-08T00:00:00"/>
    <d v="2026-04-08T00:00:00"/>
    <m/>
    <n v="15"/>
    <d v="2026-04-23T00:00:00"/>
    <d v="2026-05-31T00:00:00"/>
    <d v="2026-05-26T00:00:00"/>
    <x v="0"/>
    <n v="1"/>
    <s v="Cycle-3 EPC"/>
    <s v="PENDING"/>
    <m/>
    <s v="YTL"/>
    <s v="FY 26-27"/>
    <m/>
    <s v="APRIL 26 PLANNED"/>
    <s v="MAY 26"/>
    <s v=" "/>
    <m/>
    <m/>
    <m/>
    <m/>
    <m/>
    <m/>
    <m/>
    <m/>
    <x v="0"/>
    <x v="0"/>
    <m/>
    <m/>
    <m/>
    <m/>
    <m/>
    <m/>
    <m/>
  </r>
  <r>
    <s v="GRDSKC16470"/>
    <n v="1147"/>
    <s v="DS-DL-00340"/>
    <s v="TBPE"/>
    <s v="QHPK"/>
    <s v="DARKDQHPK00"/>
    <x v="0"/>
    <x v="0"/>
    <x v="0"/>
    <s v="Srinivas P"/>
    <s v="Purushottam M"/>
    <s v="Prasad Deshmukh"/>
    <x v="0"/>
    <s v="North"/>
    <x v="0"/>
    <s v="Delhi &amp; NCR"/>
    <m/>
    <s v="Arun Bhati"/>
    <s v="Rohini Sector 31 "/>
    <s v="Delhi"/>
    <n v="3306"/>
    <d v="2026-04-06T00:00:00"/>
    <d v="2026-04-15T00:00:00"/>
    <n v="15"/>
    <m/>
    <d v="2026-04-30T00:00:00"/>
    <d v="2026-05-10T00:00:00"/>
    <d v="2026-05-12T00:00:00"/>
    <x v="0"/>
    <n v="1"/>
    <m/>
    <s v="PENDING"/>
    <d v="2026-05-31T00:00:00"/>
    <s v="Launched"/>
    <s v="FY 26-27"/>
    <m/>
    <s v="APRIL 26 PLANNED"/>
    <s v="MAY 26"/>
    <s v=" "/>
    <m/>
    <m/>
    <m/>
    <m/>
    <m/>
    <m/>
    <m/>
    <m/>
    <x v="0"/>
    <x v="0"/>
    <m/>
    <m/>
    <m/>
    <m/>
    <m/>
    <m/>
    <m/>
  </r>
  <r>
    <s v="GRDSKC16471"/>
    <n v="1148"/>
    <s v="DS-DL-00335"/>
    <s v="TBN5"/>
    <s v="QHON"/>
    <s v="DARKDQHON00"/>
    <x v="0"/>
    <x v="0"/>
    <x v="0"/>
    <s v="Srinivas P"/>
    <s v="Purushottam M"/>
    <s v="Prasad Deshmukh"/>
    <x v="0"/>
    <s v="North"/>
    <x v="0"/>
    <s v="Delhi &amp; NCR"/>
    <m/>
    <s v="Arun Bhati"/>
    <s v="Dilshad colony, Seemapuri Delhi"/>
    <s v="Delhi"/>
    <n v="1608"/>
    <d v="2026-04-03T00:00:00"/>
    <d v="2026-04-16T00:00:00"/>
    <n v="15"/>
    <m/>
    <d v="2026-05-01T00:00:00"/>
    <d v="2026-05-10T00:00:00"/>
    <d v="2026-05-12T00:00:00"/>
    <x v="0"/>
    <n v="1"/>
    <m/>
    <s v="PENDING"/>
    <d v="2026-05-24T00:00:00"/>
    <s v="Launched"/>
    <s v="FY 26-27"/>
    <m/>
    <s v="MAY 26 PLANNED"/>
    <s v="MAY 26"/>
    <s v=" "/>
    <m/>
    <m/>
    <m/>
    <m/>
    <m/>
    <m/>
    <m/>
    <m/>
    <x v="0"/>
    <x v="0"/>
    <m/>
    <m/>
    <m/>
    <m/>
    <m/>
    <m/>
    <m/>
  </r>
  <r>
    <s v="DIGSBK16492"/>
    <n v="1149"/>
    <m/>
    <s v="TBO4"/>
    <s v="QHPI"/>
    <s v="CDITGQHPI00"/>
    <x v="7"/>
    <x v="9"/>
    <x v="54"/>
    <s v="Amit C"/>
    <s v="Dyaneshwar Wagh"/>
    <s v="Aditya Dawre"/>
    <x v="0"/>
    <s v="West"/>
    <x v="2"/>
    <s v="Gujarat"/>
    <m/>
    <s v="Anil Nakum"/>
    <s v="CDIT CAROLINA MALL NAVSARI GJ"/>
    <s v="Navsari"/>
    <n v="7104"/>
    <d v="2026-04-06T00:00:00"/>
    <d v="2026-04-10T00:00:00"/>
    <n v="35"/>
    <m/>
    <d v="2026-05-15T00:00:00"/>
    <d v="2026-06-05T00:00:00"/>
    <m/>
    <x v="4"/>
    <n v="0.9"/>
    <m/>
    <m/>
    <m/>
    <m/>
    <s v="FY 26-27"/>
    <m/>
    <s v="MAY 26 PLANNED"/>
    <s v=" "/>
    <s v="DECEMBER 25"/>
    <m/>
    <m/>
    <m/>
    <m/>
    <m/>
    <m/>
    <m/>
    <m/>
    <x v="0"/>
    <x v="0"/>
    <m/>
    <m/>
    <m/>
    <m/>
    <m/>
    <m/>
    <m/>
  </r>
  <r>
    <s v="DIGCSZ FO16493"/>
    <n v="1150"/>
    <m/>
    <s v="TC6G"/>
    <s v="QV5K"/>
    <s v="CDITKQV5K00"/>
    <x v="7"/>
    <x v="9"/>
    <x v="55"/>
    <s v="Amit C"/>
    <s v="Dyaneshwar Wagh"/>
    <s v="Aditya Dawre"/>
    <x v="0"/>
    <s v="South"/>
    <x v="5"/>
    <s v="Karnataka"/>
    <m/>
    <s v="Mohammad Saddam Khan PMC"/>
    <s v="Kaikamba Bantwal"/>
    <s v="Bantwal"/>
    <n v="4476"/>
    <d v="2026-04-27T00:00:00"/>
    <d v="2026-04-29T00:00:00"/>
    <n v="35"/>
    <m/>
    <d v="2026-06-03T00:00:00"/>
    <d v="2026-06-15T00:00:00"/>
    <m/>
    <x v="4"/>
    <n v="0.35"/>
    <m/>
    <m/>
    <m/>
    <m/>
    <s v="FY 26-27"/>
    <m/>
    <s v="JUNE 26 PLANNED"/>
    <s v=" "/>
    <s v=" "/>
    <m/>
    <m/>
    <m/>
    <m/>
    <m/>
    <m/>
    <m/>
    <m/>
    <x v="0"/>
    <x v="0"/>
    <m/>
    <m/>
    <m/>
    <m/>
    <m/>
    <m/>
    <m/>
  </r>
  <r>
    <s v="GRPRRT16475"/>
    <n v="1151"/>
    <m/>
    <s v="TEU0"/>
    <s v="QZP4"/>
    <s v="SMRT9QZP402"/>
    <x v="2"/>
    <x v="2"/>
    <x v="56"/>
    <s v="Ketan S"/>
    <s v="Shanmuga Rajan"/>
    <s v="Ayush Shetiye"/>
    <x v="2"/>
    <s v="North"/>
    <x v="3"/>
    <s v="Punjab"/>
    <m/>
    <s v="Maninder Kahlon"/>
    <s v="SMT PB Kapurthala Walia Palace "/>
    <s v="Kapurthala"/>
    <n v="14867"/>
    <d v="2026-04-12T00:00:00"/>
    <d v="2026-04-12T00:00:00"/>
    <m/>
    <n v="21"/>
    <d v="2026-05-03T00:00:00"/>
    <d v="2026-05-03T00:00:00"/>
    <d v="2026-05-22T00:00:00"/>
    <x v="0"/>
    <n v="1"/>
    <m/>
    <s v="PENDING"/>
    <m/>
    <s v="YTL"/>
    <s v="FY 26-27"/>
    <m/>
    <s v="MAY 26 PLANNED"/>
    <s v="MAY 26"/>
    <s v="JULY 25"/>
    <m/>
    <m/>
    <m/>
    <m/>
    <m/>
    <m/>
    <m/>
    <m/>
    <x v="0"/>
    <x v="0"/>
    <m/>
    <m/>
    <m/>
    <m/>
    <m/>
    <m/>
    <m/>
  </r>
  <r>
    <s v="GRPRRT16476"/>
    <n v="1152"/>
    <m/>
    <s v="TY87"/>
    <s v="NB47"/>
    <s v="SMRTRNB4703"/>
    <x v="2"/>
    <x v="2"/>
    <x v="56"/>
    <s v="Ketan S"/>
    <s v="Shanmuga Rajan"/>
    <s v="Ayush Shetiye"/>
    <x v="2"/>
    <s v="North"/>
    <x v="3"/>
    <s v="Rajasthan"/>
    <m/>
    <s v="Navas Navab"/>
    <s v="SMT RJ Churu Shyam Cinema "/>
    <s v="Churu"/>
    <n v="15706"/>
    <d v="2026-04-13T00:00:00"/>
    <d v="2026-04-13T00:00:00"/>
    <m/>
    <n v="21"/>
    <d v="2026-05-04T00:00:00"/>
    <d v="2026-05-04T00:00:00"/>
    <d v="2026-05-21T00:00:00"/>
    <x v="0"/>
    <n v="1"/>
    <m/>
    <d v="2026-05-18T00:00:00"/>
    <m/>
    <s v="YTL"/>
    <s v="FY 26-27"/>
    <m/>
    <s v="MAY 26 PLANNED"/>
    <s v="MAY 26"/>
    <s v="APRIL 25"/>
    <m/>
    <m/>
    <m/>
    <m/>
    <m/>
    <m/>
    <m/>
    <m/>
    <x v="0"/>
    <x v="0"/>
    <m/>
    <m/>
    <m/>
    <m/>
    <m/>
    <m/>
    <m/>
  </r>
  <r>
    <s v="GRPRRT16477"/>
    <n v="1153"/>
    <m/>
    <s v="TNC6"/>
    <s v="Q05Y"/>
    <s v="SMRT9Q05Y03"/>
    <x v="2"/>
    <x v="2"/>
    <x v="56"/>
    <s v="Ketan S"/>
    <s v="Shanmuga Rajan"/>
    <s v="Ayush Shetiye"/>
    <x v="2"/>
    <s v="North"/>
    <x v="3"/>
    <s v="Punjab"/>
    <m/>
    <s v="Maninder Kahlon"/>
    <s v="SMT MKT PB Jalandhar Puda Multiplex"/>
    <s v="Jalandhar Puda"/>
    <n v="34787"/>
    <d v="2026-04-12T00:00:00"/>
    <d v="2026-04-12T00:00:00"/>
    <m/>
    <n v="21"/>
    <d v="2026-05-03T00:00:00"/>
    <d v="2026-05-03T00:00:00"/>
    <d v="2026-05-21T00:00:00"/>
    <x v="0"/>
    <n v="1"/>
    <m/>
    <s v="PENDING"/>
    <m/>
    <s v="YTL"/>
    <s v="FY 26-27"/>
    <m/>
    <s v="MAY 26 PLANNED"/>
    <s v="MAY 26"/>
    <s v="APRIL 25"/>
    <m/>
    <m/>
    <m/>
    <m/>
    <m/>
    <m/>
    <m/>
    <m/>
    <x v="0"/>
    <x v="0"/>
    <m/>
    <m/>
    <m/>
    <m/>
    <m/>
    <m/>
    <m/>
  </r>
  <r>
    <s v="FLDHKC16494"/>
    <n v="1154"/>
    <m/>
    <n v="8024"/>
    <n v="8024"/>
    <s v="DH-TRND-419-CG-8024"/>
    <x v="3"/>
    <x v="3"/>
    <x v="12"/>
    <s v="Srinivas P"/>
    <s v="Jitendra Talreja"/>
    <s v="Nitesh Warhade"/>
    <x v="3"/>
    <s v="West"/>
    <x v="0"/>
    <s v="Chattisgarh"/>
    <m/>
    <s v="Abhay Srivastava"/>
    <s v="8024 City Center Mall CG Trends"/>
    <s v="Raipur"/>
    <n v="14957"/>
    <d v="2026-04-17T00:00:00"/>
    <d v="2026-04-17T00:00:00"/>
    <m/>
    <n v="25"/>
    <d v="2026-05-12T00:00:00"/>
    <d v="2026-05-12T00:00:00"/>
    <d v="2026-05-24T00:00:00"/>
    <x v="0"/>
    <n v="1"/>
    <m/>
    <d v="2026-05-26T00:00:00"/>
    <d v="2026-05-24T00:00:00"/>
    <s v="Launched"/>
    <s v="FY 26-27"/>
    <m/>
    <s v="MAY 26 PLANNED"/>
    <s v="MAY 26"/>
    <s v=" "/>
    <m/>
    <m/>
    <m/>
    <m/>
    <m/>
    <m/>
    <m/>
    <m/>
    <x v="0"/>
    <x v="0"/>
    <m/>
    <m/>
    <m/>
    <m/>
    <m/>
    <m/>
    <m/>
  </r>
  <r>
    <s v="TRTRSZ FO16495"/>
    <n v="1155"/>
    <m/>
    <s v="T536"/>
    <s v="NUV3"/>
    <s v="TRNDKNUV303"/>
    <x v="3"/>
    <x v="3"/>
    <x v="5"/>
    <s v="Amit C"/>
    <s v="Jitendra Talreja"/>
    <s v="Nitesh Warhade"/>
    <x v="2"/>
    <s v="South"/>
    <x v="5"/>
    <s v="Karnataka"/>
    <m/>
    <m/>
    <s v="Davangere AVK Rd"/>
    <s v="Davangere"/>
    <n v="10000"/>
    <d v="2026-04-11T00:00:00"/>
    <d v="2026-04-11T00:00:00"/>
    <m/>
    <n v="15"/>
    <d v="2026-04-26T00:00:00"/>
    <d v="2026-05-31T00:00:00"/>
    <m/>
    <x v="4"/>
    <m/>
    <s v="Cycle-4 EPC"/>
    <m/>
    <m/>
    <m/>
    <s v="FY 26-27"/>
    <m/>
    <s v="APRIL 26 PLANNED"/>
    <s v=" "/>
    <s v="AUGUST 25"/>
    <m/>
    <m/>
    <m/>
    <m/>
    <m/>
    <m/>
    <m/>
    <m/>
    <x v="0"/>
    <x v="0"/>
    <m/>
    <m/>
    <m/>
    <m/>
    <m/>
    <m/>
    <m/>
  </r>
  <r>
    <s v="TRTRSZ FO16496"/>
    <n v="1156"/>
    <m/>
    <s v="TX6P"/>
    <s v="QA3W"/>
    <s v="TEXPVQA3W03"/>
    <x v="3"/>
    <x v="3"/>
    <x v="5"/>
    <s v="Amit C"/>
    <s v="Jitendra Talreja"/>
    <s v="Nitesh Warhade"/>
    <x v="2"/>
    <s v="South"/>
    <x v="5"/>
    <s v="Kerala"/>
    <m/>
    <m/>
    <s v="TRIO Mall TST Taliparamba"/>
    <s v="Taliparamba"/>
    <n v="10708"/>
    <d v="2026-04-14T00:00:00"/>
    <d v="2026-04-14T00:00:00"/>
    <m/>
    <n v="15"/>
    <d v="2026-04-29T00:00:00"/>
    <d v="2026-05-31T00:00:00"/>
    <m/>
    <x v="4"/>
    <m/>
    <s v="Cycle-3 EPC"/>
    <m/>
    <m/>
    <m/>
    <s v="FY 26-27"/>
    <m/>
    <s v="APRIL 26 PLANNED"/>
    <s v=" "/>
    <s v="AUGUST 25"/>
    <m/>
    <m/>
    <m/>
    <m/>
    <m/>
    <m/>
    <m/>
    <m/>
    <x v="0"/>
    <x v="0"/>
    <m/>
    <m/>
    <m/>
    <m/>
    <m/>
    <m/>
    <m/>
  </r>
  <r>
    <s v="TRTRSZ FO16497"/>
    <n v="1157"/>
    <m/>
    <s v="TN08"/>
    <s v="NC40"/>
    <s v="TRNDVNC4004"/>
    <x v="3"/>
    <x v="3"/>
    <x v="5"/>
    <s v="Amit C"/>
    <s v="Jitendra Talreja"/>
    <s v="Nitesh Warhade"/>
    <x v="2"/>
    <s v="South"/>
    <x v="5"/>
    <s v="Kerala"/>
    <m/>
    <m/>
    <s v="Talasery Harbour Mal"/>
    <s v="Thalassery"/>
    <n v="12060"/>
    <d v="2026-04-14T00:00:00"/>
    <d v="2026-04-14T00:00:00"/>
    <m/>
    <n v="15"/>
    <d v="2026-04-29T00:00:00"/>
    <d v="2026-05-31T00:00:00"/>
    <m/>
    <x v="4"/>
    <m/>
    <s v="Cycle-2 EPC"/>
    <m/>
    <m/>
    <m/>
    <s v="FY 26-27"/>
    <m/>
    <s v="APRIL 26 PLANNED"/>
    <s v=" "/>
    <s v=" "/>
    <m/>
    <m/>
    <m/>
    <m/>
    <m/>
    <m/>
    <m/>
    <m/>
    <x v="0"/>
    <x v="0"/>
    <m/>
    <m/>
    <m/>
    <m/>
    <m/>
    <m/>
    <m/>
  </r>
  <r>
    <s v="TRTRSZ FO16498"/>
    <n v="1158"/>
    <m/>
    <s v="TWWT"/>
    <s v="Q6Z6"/>
    <s v="TEXPVQ6Z602"/>
    <x v="3"/>
    <x v="3"/>
    <x v="5"/>
    <s v="Amit C"/>
    <s v="Jitendra Talreja"/>
    <s v="Nitesh Warhade"/>
    <x v="2"/>
    <s v="South"/>
    <x v="5"/>
    <s v="Kerala"/>
    <m/>
    <m/>
    <s v="Kayamkulam TST R Mall K P Road"/>
    <s v="Kayamkulam"/>
    <n v="11963"/>
    <d v="2026-04-14T00:00:00"/>
    <d v="2026-04-14T00:00:00"/>
    <m/>
    <n v="15"/>
    <d v="2026-04-29T00:00:00"/>
    <d v="2026-05-10T00:00:00"/>
    <d v="2026-05-21T00:00:00"/>
    <x v="0"/>
    <n v="1"/>
    <s v="Cycle-3 EPC"/>
    <d v="2026-05-24T00:00:00"/>
    <d v="2026-05-24T00:00:00"/>
    <s v="Launched"/>
    <s v="FY 26-27"/>
    <m/>
    <s v="APRIL 26 PLANNED"/>
    <s v="MAY 26"/>
    <s v=" "/>
    <m/>
    <m/>
    <m/>
    <m/>
    <m/>
    <m/>
    <m/>
    <m/>
    <x v="0"/>
    <x v="0"/>
    <m/>
    <m/>
    <m/>
    <m/>
    <m/>
    <m/>
    <m/>
  </r>
  <r>
    <s v="TRTRSZ FO16499"/>
    <n v="1159"/>
    <m/>
    <s v="R215"/>
    <s v="NGA6"/>
    <s v="TRNDKNGA601"/>
    <x v="3"/>
    <x v="3"/>
    <x v="5"/>
    <s v="Amit C"/>
    <s v="Jitendra Talreja"/>
    <s v="Nitesh Warhade"/>
    <x v="2"/>
    <s v="South"/>
    <x v="5"/>
    <s v="Karnataka"/>
    <m/>
    <m/>
    <s v="Udupi City Centre"/>
    <s v="Udupi"/>
    <n v="7505"/>
    <d v="2026-04-12T00:00:00"/>
    <d v="2026-04-12T00:00:00"/>
    <m/>
    <n v="15"/>
    <d v="2026-04-27T00:00:00"/>
    <d v="2026-05-31T00:00:00"/>
    <m/>
    <x v="4"/>
    <m/>
    <s v="Cycle-3 EPC"/>
    <m/>
    <m/>
    <m/>
    <s v="FY 26-27"/>
    <m/>
    <s v="APRIL 26 PLANNED"/>
    <s v=" "/>
    <s v=" "/>
    <m/>
    <m/>
    <m/>
    <m/>
    <m/>
    <m/>
    <m/>
    <m/>
    <x v="0"/>
    <x v="0"/>
    <m/>
    <m/>
    <m/>
    <m/>
    <m/>
    <m/>
    <m/>
  </r>
  <r>
    <s v="TRTRSZ FO16500"/>
    <n v="1160"/>
    <m/>
    <s v="T826"/>
    <s v="NGO7"/>
    <s v="TRNDVNGO700"/>
    <x v="3"/>
    <x v="3"/>
    <x v="5"/>
    <s v="Amit C"/>
    <s v="Jitendra Talreja"/>
    <s v="Nitesh Warhade"/>
    <x v="2"/>
    <s v="South"/>
    <x v="5"/>
    <s v="Kerala"/>
    <m/>
    <m/>
    <s v="Pathanamt Kunithotat"/>
    <s v="Pathanamthitta"/>
    <n v="7032"/>
    <d v="2026-04-10T00:00:00"/>
    <d v="2026-04-10T00:00:00"/>
    <m/>
    <n v="15"/>
    <d v="2026-04-25T00:00:00"/>
    <d v="2026-05-10T00:00:00"/>
    <d v="2026-05-18T00:00:00"/>
    <x v="0"/>
    <n v="1"/>
    <s v="Cycle-3 EPC"/>
    <d v="2026-05-24T00:00:00"/>
    <d v="2026-05-24T00:00:00"/>
    <s v="Launched"/>
    <s v="FY 26-27"/>
    <m/>
    <s v="APRIL 26 PLANNED"/>
    <s v="MAY 26"/>
    <s v="DECEMBER 25"/>
    <m/>
    <m/>
    <m/>
    <m/>
    <m/>
    <m/>
    <m/>
    <m/>
    <x v="0"/>
    <x v="0"/>
    <m/>
    <m/>
    <m/>
    <m/>
    <m/>
    <m/>
    <m/>
  </r>
  <r>
    <s v="TRTRSZ FO16501"/>
    <n v="1161"/>
    <m/>
    <s v="TJZ1"/>
    <s v="QAG9"/>
    <s v="TEXPKQAG902"/>
    <x v="3"/>
    <x v="3"/>
    <x v="5"/>
    <s v="Amit C"/>
    <s v="Jitendra Talreja"/>
    <s v="Nitesh Warhade"/>
    <x v="2"/>
    <s v="South"/>
    <x v="5"/>
    <s v="Karnataka"/>
    <m/>
    <m/>
    <s v="Chandapura TST"/>
    <s v="Chandapura"/>
    <n v="8500"/>
    <d v="2026-04-12T00:00:00"/>
    <d v="2026-04-12T00:00:00"/>
    <m/>
    <n v="15"/>
    <d v="2026-04-27T00:00:00"/>
    <d v="2026-05-10T00:00:00"/>
    <d v="2026-05-09T00:00:00"/>
    <x v="0"/>
    <n v="1"/>
    <s v="Cycle-3 EPC"/>
    <s v="PENDING"/>
    <m/>
    <s v="YTL"/>
    <s v="FY 26-27"/>
    <m/>
    <s v="APRIL 26 PLANNED"/>
    <s v="MAY 26"/>
    <s v=" "/>
    <m/>
    <m/>
    <m/>
    <m/>
    <m/>
    <m/>
    <m/>
    <m/>
    <x v="0"/>
    <x v="0"/>
    <m/>
    <m/>
    <m/>
    <m/>
    <m/>
    <m/>
    <m/>
  </r>
  <r>
    <s v="TRTRSZ FO16502"/>
    <n v="1162"/>
    <m/>
    <s v="T86A"/>
    <s v="QOQS"/>
    <s v="TFITVQOQS01"/>
    <x v="3"/>
    <x v="3"/>
    <x v="5"/>
    <s v="Amit C"/>
    <s v="Jitendra Talreja"/>
    <s v="Nitesh Warhade"/>
    <x v="2"/>
    <s v="South"/>
    <x v="5"/>
    <s v="Kerala"/>
    <m/>
    <m/>
    <s v="Kannur Secura Mall"/>
    <s v="Kannur"/>
    <n v="9615"/>
    <d v="2026-04-14T00:00:00"/>
    <d v="2026-04-14T00:00:00"/>
    <m/>
    <n v="15"/>
    <d v="2026-04-29T00:00:00"/>
    <d v="2026-05-31T00:00:00"/>
    <m/>
    <x v="4"/>
    <m/>
    <s v="Cycle-3 EPC"/>
    <m/>
    <m/>
    <m/>
    <s v="FY 26-27"/>
    <m/>
    <s v="APRIL 26 PLANNED"/>
    <s v=" "/>
    <s v=" "/>
    <m/>
    <m/>
    <m/>
    <m/>
    <m/>
    <m/>
    <m/>
    <m/>
    <x v="0"/>
    <x v="0"/>
    <m/>
    <m/>
    <m/>
    <m/>
    <m/>
    <m/>
    <m/>
  </r>
  <r>
    <s v="TRTRSZ FO16503"/>
    <n v="1163"/>
    <m/>
    <s v="FR2S"/>
    <s v="QEXM"/>
    <s v="TRNFVQEXM01"/>
    <x v="3"/>
    <x v="3"/>
    <x v="5"/>
    <s v="Amit C"/>
    <s v="Jitendra Talreja"/>
    <s v="Nitesh Warhade"/>
    <x v="2"/>
    <s v="South"/>
    <x v="5"/>
    <s v="Kerala"/>
    <m/>
    <m/>
    <s v="Kollam TV FBB Kollam"/>
    <s v="Kollam"/>
    <n v="11704"/>
    <d v="2026-04-14T00:00:00"/>
    <d v="2026-04-14T00:00:00"/>
    <m/>
    <n v="15"/>
    <d v="2026-04-29T00:00:00"/>
    <d v="2026-05-31T00:00:00"/>
    <m/>
    <x v="4"/>
    <m/>
    <s v="Cycle-3 EPC"/>
    <m/>
    <m/>
    <m/>
    <s v="FY 26-27"/>
    <m/>
    <s v="APRIL 26 PLANNED"/>
    <s v=" "/>
    <s v=" "/>
    <m/>
    <m/>
    <m/>
    <m/>
    <m/>
    <m/>
    <m/>
    <m/>
    <x v="0"/>
    <x v="0"/>
    <m/>
    <m/>
    <m/>
    <m/>
    <m/>
    <m/>
    <m/>
  </r>
  <r>
    <s v="TRTRSZ FO16504"/>
    <n v="1164"/>
    <m/>
    <s v="TCQ8"/>
    <s v="NQA7"/>
    <s v="TRNDVNQA701"/>
    <x v="3"/>
    <x v="3"/>
    <x v="5"/>
    <s v="Amit C"/>
    <s v="Jitendra Talreja"/>
    <s v="Nitesh Warhade"/>
    <x v="2"/>
    <s v="South"/>
    <x v="5"/>
    <s v="Kerala"/>
    <m/>
    <m/>
    <s v="Thiruvalla Edmanikal"/>
    <s v="Thiruvalla"/>
    <n v="18339"/>
    <d v="2026-04-12T00:00:00"/>
    <d v="2026-04-12T00:00:00"/>
    <m/>
    <n v="15"/>
    <d v="2026-04-27T00:00:00"/>
    <d v="2026-05-31T00:00:00"/>
    <m/>
    <x v="4"/>
    <m/>
    <s v="Cycle-2 EPC"/>
    <m/>
    <m/>
    <m/>
    <s v="FY 26-27"/>
    <m/>
    <s v="APRIL 26 PLANNED"/>
    <s v=" "/>
    <s v=" "/>
    <m/>
    <m/>
    <m/>
    <m/>
    <m/>
    <m/>
    <m/>
    <m/>
    <x v="0"/>
    <x v="0"/>
    <m/>
    <m/>
    <m/>
    <m/>
    <m/>
    <m/>
    <m/>
  </r>
  <r>
    <s v="TRTRSZ FO16505"/>
    <n v="1165"/>
    <m/>
    <s v="T501"/>
    <s v="NGB3"/>
    <s v="TRNDKNGB302"/>
    <x v="3"/>
    <x v="3"/>
    <x v="5"/>
    <s v="Amit C"/>
    <s v="Jitendra Talreja"/>
    <s v="Nitesh Warhade"/>
    <x v="2"/>
    <s v="South"/>
    <x v="1"/>
    <s v="Karnataka"/>
    <m/>
    <m/>
    <s v="Shimoga City Centre"/>
    <s v="Shimoga"/>
    <n v="8500"/>
    <d v="2026-04-13T00:00:00"/>
    <d v="2026-04-13T00:00:00"/>
    <m/>
    <n v="15"/>
    <d v="2026-04-28T00:00:00"/>
    <d v="2026-05-31T00:00:00"/>
    <m/>
    <x v="4"/>
    <m/>
    <s v="Cycle-2 EPC"/>
    <m/>
    <m/>
    <m/>
    <s v="FY 26-27"/>
    <m/>
    <s v="APRIL 26 PLANNED"/>
    <s v=" "/>
    <s v=" "/>
    <m/>
    <m/>
    <m/>
    <m/>
    <m/>
    <m/>
    <m/>
    <m/>
    <x v="0"/>
    <x v="0"/>
    <m/>
    <m/>
    <m/>
    <m/>
    <m/>
    <m/>
    <m/>
  </r>
  <r>
    <s v="TRTRSZ FO16506"/>
    <n v="1166"/>
    <m/>
    <s v="TDZ1"/>
    <s v="NY68"/>
    <s v="TEXPVNY6803"/>
    <x v="3"/>
    <x v="3"/>
    <x v="5"/>
    <s v="Amit C"/>
    <s v="Jitendra Talreja"/>
    <s v="Nitesh Warhade"/>
    <x v="2"/>
    <s v="South"/>
    <x v="5"/>
    <s v="Kerala"/>
    <m/>
    <m/>
    <s v="Ranni TST"/>
    <s v="Ranni"/>
    <n v="6325"/>
    <d v="2026-04-11T00:00:00"/>
    <d v="2026-04-11T00:00:00"/>
    <m/>
    <n v="15"/>
    <d v="2026-04-26T00:00:00"/>
    <d v="2026-05-10T00:00:00"/>
    <d v="2026-05-22T00:00:00"/>
    <x v="0"/>
    <n v="1"/>
    <s v="Cycle-3 EPC"/>
    <d v="2026-05-25T00:00:00"/>
    <d v="2026-05-25T00:00:00"/>
    <s v="Launched"/>
    <s v="FY 26-27"/>
    <m/>
    <s v="APRIL 26 PLANNED"/>
    <s v="MAY 26"/>
    <s v=" "/>
    <m/>
    <m/>
    <m/>
    <m/>
    <m/>
    <m/>
    <m/>
    <m/>
    <x v="0"/>
    <x v="0"/>
    <m/>
    <m/>
    <m/>
    <m/>
    <m/>
    <m/>
    <m/>
  </r>
  <r>
    <s v="TRTRSZ FO16507"/>
    <n v="1167"/>
    <m/>
    <s v="TCT2"/>
    <s v="NQC6"/>
    <s v="TRNDVNQC603"/>
    <x v="3"/>
    <x v="3"/>
    <x v="5"/>
    <s v="Amit C"/>
    <s v="Jitendra Talreja"/>
    <s v="Nitesh Warhade"/>
    <x v="2"/>
    <s v="South"/>
    <x v="5"/>
    <s v="Kerala"/>
    <m/>
    <m/>
    <s v="HARIPAD TST"/>
    <s v="Haripad"/>
    <n v="5509"/>
    <d v="2026-04-10T00:00:00"/>
    <d v="2026-04-10T00:00:00"/>
    <m/>
    <n v="15"/>
    <d v="2026-04-25T00:00:00"/>
    <d v="2026-05-10T00:00:00"/>
    <d v="2026-05-12T00:00:00"/>
    <x v="0"/>
    <n v="1"/>
    <s v="Cycle-4 EPC"/>
    <d v="2026-05-25T00:00:00"/>
    <d v="2026-05-25T00:00:00"/>
    <s v="Launched"/>
    <s v="FY 26-27"/>
    <m/>
    <s v="APRIL 26 PLANNED"/>
    <s v="MAY 26"/>
    <s v=" "/>
    <m/>
    <m/>
    <m/>
    <m/>
    <m/>
    <m/>
    <m/>
    <m/>
    <x v="0"/>
    <x v="0"/>
    <m/>
    <m/>
    <m/>
    <m/>
    <m/>
    <m/>
    <m/>
  </r>
  <r>
    <s v="TRTRSZ FO16508"/>
    <n v="1168"/>
    <m/>
    <s v="TL16"/>
    <s v="NWK5"/>
    <s v="TRNDKNWK504"/>
    <x v="3"/>
    <x v="3"/>
    <x v="5"/>
    <s v="Amit C"/>
    <s v="Jitendra Talreja"/>
    <s v="Nitesh Warhade"/>
    <x v="2"/>
    <s v="South"/>
    <x v="5"/>
    <s v="Karnataka"/>
    <m/>
    <m/>
    <s v="Puttur Madikkeri Rd"/>
    <s v="Puttur"/>
    <n v="10500"/>
    <d v="2026-04-13T00:00:00"/>
    <d v="2026-04-13T00:00:00"/>
    <m/>
    <n v="15"/>
    <d v="2026-04-28T00:00:00"/>
    <d v="2026-05-31T00:00:00"/>
    <m/>
    <x v="4"/>
    <m/>
    <s v="Cycle-4 EPC"/>
    <m/>
    <m/>
    <m/>
    <s v="FY 26-27"/>
    <m/>
    <s v="APRIL 26 PLANNED"/>
    <s v=" "/>
    <s v=" "/>
    <m/>
    <m/>
    <m/>
    <m/>
    <m/>
    <m/>
    <m/>
    <m/>
    <x v="0"/>
    <x v="0"/>
    <m/>
    <m/>
    <m/>
    <m/>
    <m/>
    <m/>
    <m/>
  </r>
  <r>
    <s v="TRTRSZ FO16509"/>
    <n v="1169"/>
    <m/>
    <s v="TBA0"/>
    <s v="NAJ8"/>
    <s v="TEXPKNAJ802"/>
    <x v="3"/>
    <x v="3"/>
    <x v="5"/>
    <s v="Amit C"/>
    <s v="Jitendra Talreja"/>
    <s v="Nitesh Warhade"/>
    <x v="2"/>
    <s v="South"/>
    <x v="5"/>
    <s v="Karnataka"/>
    <m/>
    <m/>
    <s v="Channapatna TST"/>
    <s v="Channapatna"/>
    <n v="6000"/>
    <d v="2026-04-09T00:00:00"/>
    <d v="2026-04-09T00:00:00"/>
    <m/>
    <n v="15"/>
    <d v="2026-04-24T00:00:00"/>
    <d v="2026-05-31T00:00:00"/>
    <d v="2026-06-02T00:00:00"/>
    <x v="0"/>
    <n v="1"/>
    <s v="Cycle-4 EPC"/>
    <s v="PENDING"/>
    <m/>
    <s v="YTL"/>
    <s v="FY 26-27"/>
    <m/>
    <s v="APRIL 26 PLANNED"/>
    <s v="JUNE 26"/>
    <s v=" "/>
    <m/>
    <m/>
    <m/>
    <m/>
    <m/>
    <m/>
    <m/>
    <m/>
    <x v="0"/>
    <x v="0"/>
    <m/>
    <m/>
    <m/>
    <m/>
    <m/>
    <m/>
    <m/>
  </r>
  <r>
    <s v="TRTRSZ FO16510"/>
    <n v="1170"/>
    <m/>
    <s v="TXXF"/>
    <s v="Q9GF"/>
    <s v="TEXPVQ9GF02"/>
    <x v="3"/>
    <x v="3"/>
    <x v="5"/>
    <s v="Amit C"/>
    <s v="Jitendra Talreja"/>
    <s v="Nitesh Warhade"/>
    <x v="2"/>
    <s v="South"/>
    <x v="5"/>
    <s v="Kerala"/>
    <m/>
    <m/>
    <s v="Mannar TST Arikupuram Arcade"/>
    <s v="Mannar"/>
    <n v="5535"/>
    <d v="2026-04-11T00:00:00"/>
    <d v="2026-04-11T00:00:00"/>
    <m/>
    <n v="15"/>
    <d v="2026-04-26T00:00:00"/>
    <d v="2026-05-31T00:00:00"/>
    <d v="2026-06-01T00:00:00"/>
    <x v="0"/>
    <n v="1"/>
    <s v="Cycle-4 EPC"/>
    <s v="PENDING"/>
    <m/>
    <s v="YTL"/>
    <s v="FY 26-27"/>
    <m/>
    <s v="APRIL 26 PLANNED"/>
    <s v="JUNE 26"/>
    <s v=" "/>
    <m/>
    <m/>
    <m/>
    <m/>
    <m/>
    <m/>
    <m/>
    <m/>
    <x v="0"/>
    <x v="0"/>
    <m/>
    <m/>
    <m/>
    <m/>
    <m/>
    <m/>
    <m/>
  </r>
  <r>
    <s v="TRTRSZ FO16511"/>
    <n v="1171"/>
    <m/>
    <s v="TO38"/>
    <s v="NC97"/>
    <s v="TRNDKNC9703"/>
    <x v="3"/>
    <x v="3"/>
    <x v="5"/>
    <s v="Amit C"/>
    <s v="Jitendra Talreja"/>
    <s v="Nitesh Warhade"/>
    <x v="2"/>
    <s v="South"/>
    <x v="5"/>
    <s v="Karnataka"/>
    <m/>
    <m/>
    <s v="Karkala TST"/>
    <s v="Karkala"/>
    <n v="3600"/>
    <d v="2026-04-10T00:00:00"/>
    <d v="2026-04-10T00:00:00"/>
    <m/>
    <n v="15"/>
    <d v="2026-04-25T00:00:00"/>
    <d v="2026-05-31T00:00:00"/>
    <m/>
    <x v="4"/>
    <m/>
    <s v="Cycle-4 EPC"/>
    <m/>
    <m/>
    <m/>
    <s v="FY 26-27"/>
    <m/>
    <s v="APRIL 26 PLANNED"/>
    <s v=" "/>
    <s v=" "/>
    <m/>
    <m/>
    <m/>
    <m/>
    <m/>
    <m/>
    <m/>
    <m/>
    <x v="0"/>
    <x v="0"/>
    <m/>
    <m/>
    <m/>
    <m/>
    <m/>
    <m/>
    <m/>
  </r>
  <r>
    <s v="TRTRSZ FO16512"/>
    <n v="1172"/>
    <m/>
    <s v="TIS3"/>
    <s v="QXR3"/>
    <s v="TEXPVQXR302"/>
    <x v="3"/>
    <x v="3"/>
    <x v="5"/>
    <s v="Amit C"/>
    <s v="Jitendra Talreja"/>
    <s v="Nitesh Warhade"/>
    <x v="2"/>
    <s v="South"/>
    <x v="5"/>
    <s v="Kerala"/>
    <m/>
    <m/>
    <s v="Varkala TST"/>
    <s v="Varkala"/>
    <n v="5958"/>
    <d v="2026-04-08T00:00:00"/>
    <d v="2026-04-08T00:00:00"/>
    <m/>
    <n v="15"/>
    <d v="2026-04-23T00:00:00"/>
    <d v="2026-04-30T00:00:00"/>
    <d v="2026-04-30T00:00:00"/>
    <x v="0"/>
    <n v="1"/>
    <s v="Cycle-4 EPC"/>
    <d v="2026-05-02T00:00:00"/>
    <d v="2026-05-02T00:00:00"/>
    <s v="Launched"/>
    <s v="FY 26-27"/>
    <m/>
    <s v="APRIL 26 PLANNED"/>
    <s v="APRIL 26"/>
    <s v=" "/>
    <m/>
    <m/>
    <m/>
    <m/>
    <m/>
    <m/>
    <m/>
    <m/>
    <x v="0"/>
    <x v="0"/>
    <m/>
    <m/>
    <m/>
    <m/>
    <m/>
    <m/>
    <m/>
  </r>
  <r>
    <s v="TRTRSZ FO16513"/>
    <n v="1173"/>
    <m/>
    <s v="TO83"/>
    <s v="ND25"/>
    <s v="TRNDVND2502"/>
    <x v="3"/>
    <x v="3"/>
    <x v="5"/>
    <s v="Amit C"/>
    <s v="Jitendra Talreja"/>
    <s v="Nitesh Warhade"/>
    <x v="2"/>
    <s v="South"/>
    <x v="5"/>
    <s v="Kerala"/>
    <m/>
    <m/>
    <s v="Anchal TST"/>
    <s v="Anchal"/>
    <n v="5432"/>
    <d v="2026-04-08T00:00:00"/>
    <d v="2026-04-08T00:00:00"/>
    <m/>
    <n v="15"/>
    <d v="2026-04-23T00:00:00"/>
    <d v="2026-05-31T00:00:00"/>
    <d v="2026-05-26T00:00:00"/>
    <x v="0"/>
    <n v="1"/>
    <s v="Cycle-4 EPC"/>
    <s v="PENDING"/>
    <m/>
    <s v="YTL"/>
    <s v="FY 26-27"/>
    <m/>
    <s v="APRIL 26 PLANNED"/>
    <s v="MAY 26"/>
    <s v=" "/>
    <m/>
    <m/>
    <m/>
    <m/>
    <m/>
    <m/>
    <m/>
    <m/>
    <x v="0"/>
    <x v="0"/>
    <m/>
    <m/>
    <m/>
    <m/>
    <m/>
    <m/>
    <m/>
  </r>
  <r>
    <s v="TRTRSZ FO16514"/>
    <n v="1174"/>
    <m/>
    <s v="TEZ0"/>
    <s v="QZG4"/>
    <s v="TEXPVQZG402"/>
    <x v="3"/>
    <x v="3"/>
    <x v="5"/>
    <s v="Amit C"/>
    <s v="Jitendra Talreja"/>
    <s v="Nitesh Warhade"/>
    <x v="2"/>
    <s v="South"/>
    <x v="5"/>
    <s v="Kerala"/>
    <m/>
    <m/>
    <s v="Pazhayangadi TST"/>
    <s v="Pazhayangadi"/>
    <n v="3869"/>
    <d v="2026-04-14T00:00:00"/>
    <d v="2026-04-14T00:00:00"/>
    <m/>
    <n v="15"/>
    <d v="2026-04-29T00:00:00"/>
    <d v="2026-05-31T00:00:00"/>
    <m/>
    <x v="4"/>
    <m/>
    <s v="Cycle-4 EPC"/>
    <m/>
    <m/>
    <m/>
    <s v="FY 26-27"/>
    <m/>
    <s v="APRIL 26 PLANNED"/>
    <s v=" "/>
    <s v=" "/>
    <m/>
    <m/>
    <m/>
    <m/>
    <m/>
    <m/>
    <m/>
    <m/>
    <x v="0"/>
    <x v="0"/>
    <m/>
    <m/>
    <m/>
    <m/>
    <m/>
    <m/>
    <m/>
  </r>
  <r>
    <s v="DIGSAS10469"/>
    <n v="1175"/>
    <m/>
    <m/>
    <m/>
    <m/>
    <x v="7"/>
    <x v="9"/>
    <x v="54"/>
    <s v="Amit C"/>
    <s v="Dyaneshwar Wagh"/>
    <s v="Aditya Dawre"/>
    <x v="0"/>
    <s v="South"/>
    <x v="5"/>
    <s v="Karnataka"/>
    <s v="Bengaluru "/>
    <m/>
    <s v="Yelahanka 2nd store - Bangalore (OPP Bata)"/>
    <s v="Bengaluru"/>
    <m/>
    <m/>
    <m/>
    <n v="35"/>
    <m/>
    <s v=" "/>
    <m/>
    <m/>
    <x v="5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DIGSAS14986"/>
    <n v="1176"/>
    <m/>
    <m/>
    <m/>
    <m/>
    <x v="7"/>
    <x v="9"/>
    <x v="54"/>
    <s v="Amit C"/>
    <s v="Dyaneshwar Wagh"/>
    <s v="Aditya Dawre"/>
    <x v="0"/>
    <s v="South"/>
    <x v="5"/>
    <s v="Tamil Nadu"/>
    <m/>
    <m/>
    <s v="WGC Road, Tuticorin TN"/>
    <m/>
    <m/>
    <m/>
    <m/>
    <n v="35"/>
    <m/>
    <s v=" "/>
    <m/>
    <m/>
    <x v="2"/>
    <m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FLDHAK13055"/>
    <n v="1177"/>
    <m/>
    <m/>
    <m/>
    <m/>
    <x v="3"/>
    <x v="3"/>
    <x v="12"/>
    <s v="Srinivas P"/>
    <s v="Jitendra Talreja"/>
    <s v="Nitesh Warhade"/>
    <x v="3"/>
    <s v="East"/>
    <x v="1"/>
    <s v="Telangana"/>
    <s v="Warangal"/>
    <m/>
    <s v="VRK Khammam "/>
    <s v="Khammam"/>
    <n v="8244"/>
    <m/>
    <m/>
    <n v="0"/>
    <n v="25"/>
    <s v=" "/>
    <m/>
    <m/>
    <x v="7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TRFTAS13354"/>
    <n v="1178"/>
    <m/>
    <m/>
    <m/>
    <m/>
    <x v="3"/>
    <x v="3"/>
    <x v="20"/>
    <s v="Srinivas P"/>
    <s v="Jitendra Talreja"/>
    <s v="Nitesh Warhade"/>
    <x v="0"/>
    <s v="South"/>
    <x v="5"/>
    <s v="Tamil Nadu"/>
    <s v="Chennai"/>
    <s v="Chandra Mohan"/>
    <s v="VR Mall Chennai"/>
    <s v="Chennai"/>
    <m/>
    <m/>
    <m/>
    <n v="35"/>
    <m/>
    <s v=" "/>
    <m/>
    <m/>
    <x v="1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GRREAS13391"/>
    <n v="1179"/>
    <m/>
    <m/>
    <m/>
    <m/>
    <x v="2"/>
    <x v="2"/>
    <x v="53"/>
    <s v="Ketan S"/>
    <s v="Saurav Sagar"/>
    <s v="Ayush Shetiye"/>
    <x v="2"/>
    <s v="East"/>
    <x v="4"/>
    <s v="Andhra Pradesh"/>
    <m/>
    <m/>
    <s v="Vizianagaram"/>
    <s v="Vizayanagaram"/>
    <m/>
    <m/>
    <m/>
    <n v="0"/>
    <m/>
    <s v=" "/>
    <m/>
    <m/>
    <x v="2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DIRFAS13559"/>
    <n v="1180"/>
    <m/>
    <s v="8943"/>
    <s v="NEX1"/>
    <s v="CDITTNEX104"/>
    <x v="7"/>
    <x v="9"/>
    <x v="57"/>
    <s v="Amit C"/>
    <s v="Dyaneshwar Wagh"/>
    <s v="Aditya Dawre"/>
    <x v="2"/>
    <s v="South"/>
    <x v="5"/>
    <s v="Tamil Nadu"/>
    <s v="Coimbatore"/>
    <s v="Vignesh Ravichandran"/>
    <s v="Vishal Mall, Madurai"/>
    <s v="Madurai"/>
    <n v="8220"/>
    <d v="2025-07-17T00:00:00"/>
    <d v="2025-07-17T00:00:00"/>
    <n v="0"/>
    <n v="120"/>
    <d v="2025-11-14T00:00:00"/>
    <d v="2025-12-07T00:00:00"/>
    <d v="2026-02-17T00:00:00"/>
    <x v="6"/>
    <n v="1"/>
    <m/>
    <s v="PENDING"/>
    <m/>
    <s v="YTL"/>
    <s v="FY 25-26"/>
    <s v="AOP"/>
    <s v=" "/>
    <s v=" "/>
    <s v=" "/>
    <m/>
    <m/>
    <m/>
    <m/>
    <m/>
    <m/>
    <m/>
    <m/>
    <x v="0"/>
    <x v="0"/>
    <m/>
    <m/>
    <m/>
    <m/>
    <m/>
    <m/>
    <m/>
  </r>
  <r>
    <s v="DIGSAS11667"/>
    <n v="1181"/>
    <m/>
    <m/>
    <m/>
    <m/>
    <x v="7"/>
    <x v="9"/>
    <x v="54"/>
    <s v="Amit C"/>
    <s v="Dyaneshwar Wagh"/>
    <s v="Aditya Dawre"/>
    <x v="0"/>
    <s v="South"/>
    <x v="5"/>
    <s v="Tamil Nadu"/>
    <s v="Coimbatore"/>
    <m/>
    <s v="Vellakinaru Pirivu, MTP road, Coimbatore"/>
    <s v="Coimbatore"/>
    <m/>
    <m/>
    <m/>
    <n v="35"/>
    <m/>
    <s v=" "/>
    <m/>
    <m/>
    <x v="5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DIGSAS12889"/>
    <n v="1182"/>
    <m/>
    <s v="TC0R"/>
    <s v="QV0R"/>
    <s v="CDITKQV0R00"/>
    <x v="7"/>
    <x v="9"/>
    <x v="54"/>
    <s v="Amit C"/>
    <s v="Dyaneshwar Wagh"/>
    <s v="Aditya Dawre"/>
    <x v="0"/>
    <s v="South"/>
    <x v="5"/>
    <s v="Karnataka"/>
    <s v="Bangalore"/>
    <s v="Muddasir"/>
    <s v="Vartur ( Gunjur ) - Opposite to CROMA - Bangalore"/>
    <s v="Bengaluru"/>
    <n v="8251"/>
    <d v="2026-04-10T00:00:00"/>
    <d v="2026-04-12T00:00:00"/>
    <n v="35"/>
    <m/>
    <d v="2026-05-17T00:00:00"/>
    <d v="2026-06-07T00:00:00"/>
    <m/>
    <x v="4"/>
    <n v="0.65"/>
    <m/>
    <m/>
    <m/>
    <m/>
    <s v="FY 26-27"/>
    <s v="AOP"/>
    <s v="MAY 26 PLANNED"/>
    <s v=" "/>
    <s v=" "/>
    <m/>
    <m/>
    <m/>
    <m/>
    <m/>
    <m/>
    <m/>
    <m/>
    <x v="0"/>
    <x v="0"/>
    <m/>
    <m/>
    <m/>
    <m/>
    <m/>
    <m/>
    <m/>
  </r>
  <r>
    <s v="JICEBK11518"/>
    <n v="1183"/>
    <m/>
    <m/>
    <m/>
    <m/>
    <x v="8"/>
    <x v="10"/>
    <x v="58"/>
    <s v="Amit C"/>
    <s v="Dyaneshwar Wagh"/>
    <s v="Aditya Dawre"/>
    <x v="0"/>
    <s v="West"/>
    <x v="2"/>
    <s v="Gujarat"/>
    <s v="Surat"/>
    <m/>
    <s v="Varachha mall, Surat"/>
    <s v="Surat"/>
    <m/>
    <m/>
    <m/>
    <n v="45"/>
    <m/>
    <s v=" "/>
    <m/>
    <m/>
    <x v="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MIRERT14584"/>
    <n v="1184"/>
    <m/>
    <m/>
    <m/>
    <m/>
    <x v="9"/>
    <x v="11"/>
    <x v="59"/>
    <s v="Amit C"/>
    <s v="Arju Tiwari"/>
    <s v="Kiran Patil"/>
    <x v="2"/>
    <s v="North"/>
    <x v="3"/>
    <s v="Delhi &amp; NCR"/>
    <m/>
    <m/>
    <s v="UL - Sector 14, Gurgoan"/>
    <s v="Gurgaon"/>
    <n v="3907"/>
    <m/>
    <m/>
    <n v="0"/>
    <m/>
    <s v=" "/>
    <m/>
    <m/>
    <x v="1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FLDHSD13051"/>
    <n v="1185"/>
    <m/>
    <m/>
    <m/>
    <m/>
    <x v="3"/>
    <x v="3"/>
    <x v="12"/>
    <s v="Srinivas P"/>
    <s v="Jitendra Talreja"/>
    <s v="Nitesh Warhade"/>
    <x v="3"/>
    <s v="East"/>
    <x v="1"/>
    <s v="Assam &amp; NE"/>
    <m/>
    <m/>
    <s v="Udharband TST"/>
    <s v="Udharband"/>
    <n v="5932"/>
    <m/>
    <m/>
    <n v="0"/>
    <n v="25"/>
    <s v=" "/>
    <m/>
    <m/>
    <x v="7"/>
    <n v="0"/>
    <m/>
    <m/>
    <m/>
    <m/>
    <s v="FY 26-27"/>
    <s v="AOP"/>
    <s v=" "/>
    <s v=" "/>
    <s v="APRIL 25"/>
    <m/>
    <m/>
    <m/>
    <m/>
    <m/>
    <m/>
    <m/>
    <m/>
    <x v="0"/>
    <x v="0"/>
    <m/>
    <m/>
    <m/>
    <m/>
    <m/>
    <m/>
    <m/>
  </r>
  <r>
    <s v="TRD3SD13689"/>
    <n v="1186"/>
    <m/>
    <m/>
    <m/>
    <m/>
    <x v="3"/>
    <x v="3"/>
    <x v="17"/>
    <s v="Srinivas P"/>
    <s v="Jitendra Talreja"/>
    <s v="Nitesh Warhade"/>
    <x v="2"/>
    <s v="East"/>
    <x v="4"/>
    <s v="Bihar"/>
    <s v="Patna"/>
    <m/>
    <s v="UB Tower, Muzaffarpur (Full Renovation)"/>
    <s v="Patna"/>
    <m/>
    <m/>
    <m/>
    <n v="0"/>
    <m/>
    <s v=" "/>
    <m/>
    <m/>
    <x v="9"/>
    <n v="0"/>
    <m/>
    <m/>
    <m/>
    <m/>
    <s v="FY 26-27"/>
    <s v="NON AOP"/>
    <s v=" "/>
    <s v=" "/>
    <s v="JULY 25"/>
    <m/>
    <m/>
    <m/>
    <m/>
    <m/>
    <m/>
    <m/>
    <m/>
    <x v="0"/>
    <x v="0"/>
    <m/>
    <m/>
    <m/>
    <m/>
    <m/>
    <m/>
    <m/>
  </r>
  <r>
    <s v="FLDHAK12793"/>
    <n v="1187"/>
    <m/>
    <m/>
    <m/>
    <m/>
    <x v="3"/>
    <x v="3"/>
    <x v="12"/>
    <s v="Srinivas P"/>
    <s v="Jitendra Talreja"/>
    <s v="Nitesh Warhade"/>
    <x v="3"/>
    <s v="East"/>
    <x v="1"/>
    <s v="Bihar"/>
    <m/>
    <m/>
    <s v="TST Centretainment Complex, Forbesganj"/>
    <s v="Forbesganj"/>
    <n v="7200"/>
    <m/>
    <m/>
    <n v="0"/>
    <n v="25"/>
    <s v=" "/>
    <m/>
    <m/>
    <x v="7"/>
    <n v="0"/>
    <m/>
    <m/>
    <m/>
    <m/>
    <s v="FY 26-27"/>
    <s v="AOP"/>
    <s v=" "/>
    <s v=" "/>
    <s v="APRIL 25"/>
    <m/>
    <m/>
    <m/>
    <m/>
    <m/>
    <m/>
    <m/>
    <m/>
    <x v="0"/>
    <x v="0"/>
    <m/>
    <m/>
    <m/>
    <m/>
    <m/>
    <m/>
    <m/>
  </r>
  <r>
    <s v="FLDHAK13028"/>
    <n v="1188"/>
    <m/>
    <m/>
    <m/>
    <m/>
    <x v="3"/>
    <x v="3"/>
    <x v="12"/>
    <s v="Srinivas P"/>
    <s v="Jitendra Talreja"/>
    <s v="Nitesh Warhade"/>
    <x v="3"/>
    <s v="South"/>
    <x v="1"/>
    <s v="Karnataka"/>
    <s v="Bengaluru "/>
    <m/>
    <s v="Trends, Vijaynagar, Bengaluru, KA"/>
    <s v="Bengaluru"/>
    <n v="13246"/>
    <m/>
    <m/>
    <n v="0"/>
    <n v="25"/>
    <s v=" "/>
    <m/>
    <m/>
    <x v="7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TRFTAS13353"/>
    <n v="1189"/>
    <m/>
    <n v="8263"/>
    <s v="NDM4"/>
    <s v="FOOTTNDM401"/>
    <x v="3"/>
    <x v="3"/>
    <x v="44"/>
    <s v="Srinivas P"/>
    <s v="Jitendra Talreja"/>
    <s v="Nitesh Warhade"/>
    <x v="2"/>
    <s v="South"/>
    <x v="5"/>
    <s v="Tamil Nadu"/>
    <s v="Madurai"/>
    <s v="Hari Bhaskar PMC"/>
    <s v="Trends footwear-Renovation - Vishaal De Mall, Madurai"/>
    <s v="Madurai"/>
    <n v="4302"/>
    <d v="2026-03-04T00:00:00"/>
    <d v="2026-03-12T00:00:00"/>
    <n v="0"/>
    <n v="65"/>
    <d v="2026-05-16T00:00:00"/>
    <d v="2026-06-10T00:00:00"/>
    <m/>
    <x v="4"/>
    <n v="0.65"/>
    <m/>
    <m/>
    <m/>
    <m/>
    <s v="FY 26-27"/>
    <s v="AOP"/>
    <s v="MAY 26 PLANNED"/>
    <s v=" "/>
    <s v="APRIL 25"/>
    <m/>
    <m/>
    <m/>
    <m/>
    <m/>
    <m/>
    <m/>
    <m/>
    <x v="0"/>
    <x v="0"/>
    <m/>
    <m/>
    <m/>
    <m/>
    <m/>
    <m/>
    <m/>
  </r>
  <r>
    <s v="TRD3SD11583"/>
    <n v="1190"/>
    <m/>
    <m/>
    <m/>
    <m/>
    <x v="3"/>
    <x v="3"/>
    <x v="17"/>
    <s v="Srinivas P"/>
    <s v="Jitendra Talreja"/>
    <s v="Nitesh Warhade"/>
    <x v="2"/>
    <s v="East"/>
    <x v="4"/>
    <s v="West Bengal"/>
    <m/>
    <m/>
    <s v="TRENDS 3.0 Renovation-Medinipur Khudiramrd"/>
    <s v="Medinipur"/>
    <m/>
    <m/>
    <m/>
    <n v="0"/>
    <m/>
    <s v=" "/>
    <m/>
    <m/>
    <x v="1"/>
    <n v="0"/>
    <m/>
    <m/>
    <m/>
    <m/>
    <s v="FY 26-27"/>
    <s v="NON AOP"/>
    <s v=" "/>
    <s v=" "/>
    <s v="APRIL 25"/>
    <m/>
    <m/>
    <m/>
    <m/>
    <m/>
    <m/>
    <m/>
    <m/>
    <x v="0"/>
    <x v="0"/>
    <m/>
    <m/>
    <m/>
    <m/>
    <m/>
    <m/>
    <m/>
  </r>
  <r>
    <s v="TRD3SD11582"/>
    <n v="1191"/>
    <m/>
    <m/>
    <m/>
    <m/>
    <x v="3"/>
    <x v="3"/>
    <x v="17"/>
    <s v="Srinivas P"/>
    <s v="Jitendra Talreja"/>
    <s v="Nitesh Warhade"/>
    <x v="2"/>
    <s v="East"/>
    <x v="4"/>
    <s v="West Bengal"/>
    <s v="Kolkata"/>
    <m/>
    <s v="Trends 3.0 Renovation-Ideal Regency,Kolkata"/>
    <s v="Kolkata"/>
    <m/>
    <m/>
    <m/>
    <n v="0"/>
    <m/>
    <s v=" "/>
    <m/>
    <m/>
    <x v="9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D3SD11647"/>
    <n v="1192"/>
    <m/>
    <m/>
    <m/>
    <m/>
    <x v="3"/>
    <x v="3"/>
    <x v="17"/>
    <s v="Srinivas P"/>
    <s v="Jitendra Talreja"/>
    <s v="Nitesh Warhade"/>
    <x v="2"/>
    <s v="East"/>
    <x v="4"/>
    <s v="West Bengal"/>
    <s v="Kolkata"/>
    <s v="Nilava Choudhury"/>
    <s v="Trends 3.0 Renovation-Axis Mall Kolkata"/>
    <s v="Kolkata"/>
    <m/>
    <m/>
    <m/>
    <n v="0"/>
    <m/>
    <s v=" "/>
    <m/>
    <m/>
    <x v="9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D3AS11648"/>
    <n v="1193"/>
    <m/>
    <m/>
    <m/>
    <m/>
    <x v="3"/>
    <x v="3"/>
    <x v="17"/>
    <s v="Srinivas P"/>
    <s v="Jitendra Talreja"/>
    <s v="Nitesh Warhade"/>
    <x v="2"/>
    <s v="South"/>
    <x v="5"/>
    <s v="Kerala"/>
    <s v="Kozhikode"/>
    <m/>
    <s v="Trends 3.0 Renovation(Partial)-Ace Atria, Kozhikode"/>
    <s v="Kozhikode"/>
    <m/>
    <m/>
    <m/>
    <n v="0"/>
    <m/>
    <s v=" "/>
    <m/>
    <m/>
    <x v="1"/>
    <n v="0"/>
    <m/>
    <m/>
    <m/>
    <m/>
    <s v="FY 26-27"/>
    <s v="NON AOP"/>
    <s v=" "/>
    <s v=" "/>
    <s v="APRIL 25"/>
    <m/>
    <m/>
    <m/>
    <m/>
    <m/>
    <m/>
    <m/>
    <m/>
    <x v="0"/>
    <x v="0"/>
    <m/>
    <m/>
    <m/>
    <m/>
    <m/>
    <m/>
    <m/>
  </r>
  <r>
    <s v="TRD3AS11471"/>
    <n v="1194"/>
    <m/>
    <m/>
    <m/>
    <m/>
    <x v="3"/>
    <x v="3"/>
    <x v="17"/>
    <s v="Srinivas P"/>
    <s v="Jitendra Talreja"/>
    <s v="Nitesh Warhade"/>
    <x v="2"/>
    <s v="South"/>
    <x v="5"/>
    <s v="Tamil Nadu"/>
    <s v="Chennai"/>
    <m/>
    <s v="Trends 3.0 Renovation - TN-Chennai-VR Mall-1st &amp; 2nd Flr- Renovation. "/>
    <s v="Chennai"/>
    <m/>
    <m/>
    <m/>
    <n v="0"/>
    <m/>
    <s v=" "/>
    <m/>
    <m/>
    <x v="1"/>
    <n v="0"/>
    <m/>
    <m/>
    <m/>
    <m/>
    <s v="FY 26-27"/>
    <s v="NON AOP"/>
    <s v=" "/>
    <s v=" "/>
    <s v="APRIL 25"/>
    <m/>
    <m/>
    <m/>
    <m/>
    <m/>
    <m/>
    <m/>
    <m/>
    <x v="0"/>
    <x v="0"/>
    <m/>
    <m/>
    <m/>
    <m/>
    <m/>
    <m/>
    <m/>
  </r>
  <r>
    <s v="TRD3AS11472"/>
    <n v="1195"/>
    <m/>
    <m/>
    <m/>
    <m/>
    <x v="3"/>
    <x v="3"/>
    <x v="17"/>
    <s v="Srinivas P"/>
    <s v="Jitendra Talreja"/>
    <s v="Nitesh Warhade"/>
    <x v="2"/>
    <s v="South"/>
    <x v="5"/>
    <s v="Karnataka"/>
    <s v="Bengaluru "/>
    <m/>
    <s v="Trends 3.0 Renovation - KA-Blr-Commercial street-Basement-GF-1st -2nd-Terrace Floor"/>
    <s v="Bengaluru"/>
    <m/>
    <m/>
    <m/>
    <n v="0"/>
    <m/>
    <s v=" "/>
    <m/>
    <m/>
    <x v="9"/>
    <n v="0"/>
    <m/>
    <m/>
    <m/>
    <m/>
    <s v="FY 26-27"/>
    <s v="NON AOP"/>
    <s v=" "/>
    <s v=" "/>
    <s v="JULY 25"/>
    <m/>
    <m/>
    <m/>
    <m/>
    <m/>
    <m/>
    <m/>
    <m/>
    <x v="0"/>
    <x v="0"/>
    <m/>
    <m/>
    <m/>
    <m/>
    <m/>
    <m/>
    <m/>
  </r>
  <r>
    <s v="TRD3AS13779"/>
    <n v="1196"/>
    <m/>
    <s v="TBCN"/>
    <s v="QHEY"/>
    <s v="TRNDTQHEY00"/>
    <x v="3"/>
    <x v="3"/>
    <x v="30"/>
    <s v="Srinivas P"/>
    <s v="Jitendra Talreja"/>
    <s v="Nitesh Warhade"/>
    <x v="0"/>
    <s v="South"/>
    <x v="5"/>
    <s v="Tamil Nadu"/>
    <s v="Chennai"/>
    <s v="Senthil Muthhaiah"/>
    <s v="Trends 3.0 - Pursaiwakkam 1/PURASAIVAKKAM/ Purusaiwakkam/ Purasawalkam High Road, Chennai, TN"/>
    <s v="Chennai"/>
    <n v="10192"/>
    <d v="2026-01-19T00:00:00"/>
    <d v="2026-01-31T00:00:00"/>
    <n v="45"/>
    <m/>
    <d v="2026-03-17T00:00:00"/>
    <d v="2026-04-30T00:00:00"/>
    <d v="2026-05-04T00:00:00"/>
    <x v="0"/>
    <n v="1"/>
    <m/>
    <s v="PENDING"/>
    <m/>
    <s v="YTL"/>
    <s v="FY 26-27"/>
    <s v="NON AOP"/>
    <s v="MARCH 26 PLANNED"/>
    <s v="MAY 26"/>
    <s v=" "/>
    <m/>
    <m/>
    <m/>
    <m/>
    <m/>
    <m/>
    <m/>
    <m/>
    <x v="0"/>
    <x v="0"/>
    <m/>
    <m/>
    <m/>
    <m/>
    <m/>
    <m/>
    <m/>
  </r>
  <r>
    <s v="TRD3SD13487"/>
    <n v="1197"/>
    <m/>
    <m/>
    <m/>
    <m/>
    <x v="3"/>
    <x v="3"/>
    <x v="17"/>
    <s v="Srinivas P"/>
    <s v="Jitendra Talreja"/>
    <s v="Nitesh Warhade"/>
    <x v="2"/>
    <s v="East"/>
    <x v="4"/>
    <s v="Orissa"/>
    <s v="Bhubaneshwar"/>
    <m/>
    <s v="TRENDS 2.O to 3.O Renovation - Z Tower Patia, Bhubaneswar (Full Renovation)"/>
    <s v="Bhubaneshwar"/>
    <m/>
    <m/>
    <m/>
    <n v="0"/>
    <m/>
    <s v=" "/>
    <m/>
    <m/>
    <x v="9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D3AS13515"/>
    <n v="1198"/>
    <m/>
    <m/>
    <m/>
    <m/>
    <x v="3"/>
    <x v="3"/>
    <x v="17"/>
    <s v="Srinivas P"/>
    <s v="Jitendra Talreja"/>
    <s v="Nitesh Warhade"/>
    <x v="2"/>
    <s v="South"/>
    <x v="5"/>
    <s v="Tamil Nadu"/>
    <s v="Chennai"/>
    <m/>
    <s v="TRENDS 2.O to 3.O Renovation - VR Mall, Chennai "/>
    <s v="Chennai"/>
    <m/>
    <m/>
    <m/>
    <n v="0"/>
    <m/>
    <s v=" "/>
    <m/>
    <m/>
    <x v="9"/>
    <n v="0"/>
    <m/>
    <m/>
    <m/>
    <m/>
    <s v="FY 26-27"/>
    <s v="NON AOP"/>
    <s v=" "/>
    <s v=" "/>
    <s v="APRIL 25"/>
    <m/>
    <m/>
    <m/>
    <m/>
    <m/>
    <m/>
    <m/>
    <m/>
    <x v="0"/>
    <x v="0"/>
    <m/>
    <m/>
    <m/>
    <m/>
    <m/>
    <m/>
    <m/>
  </r>
  <r>
    <s v="TRD3AS13360"/>
    <n v="1199"/>
    <m/>
    <m/>
    <m/>
    <m/>
    <x v="3"/>
    <x v="3"/>
    <x v="17"/>
    <s v="Srinivas P"/>
    <s v="Jitendra Talreja"/>
    <s v="Nitesh Warhade"/>
    <x v="2"/>
    <s v="South"/>
    <x v="5"/>
    <s v="Tamil Nadu"/>
    <s v="Madurai"/>
    <m/>
    <s v="TRENDS 2.O to 3.O Renovation - Vishaal Mall, Madurai"/>
    <s v="Madurai"/>
    <m/>
    <m/>
    <m/>
    <n v="0"/>
    <m/>
    <s v=" "/>
    <m/>
    <m/>
    <x v="9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D3AS13707"/>
    <n v="1200"/>
    <m/>
    <m/>
    <m/>
    <m/>
    <x v="3"/>
    <x v="3"/>
    <x v="17"/>
    <s v="Srinivas P"/>
    <s v="Jitendra Talreja"/>
    <s v="Nitesh Warhade"/>
    <x v="2"/>
    <s v="South"/>
    <x v="5"/>
    <s v="Tamil Nadu"/>
    <m/>
    <m/>
    <s v="TRENDS 2.O to 3.O Renovation - Thillai Nagar, Trichy"/>
    <s v="Trichi"/>
    <m/>
    <m/>
    <m/>
    <n v="0"/>
    <m/>
    <s v=" "/>
    <m/>
    <m/>
    <x v="9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D3AS13535"/>
    <n v="1201"/>
    <m/>
    <m/>
    <m/>
    <m/>
    <x v="3"/>
    <x v="3"/>
    <x v="17"/>
    <s v="Srinivas P"/>
    <s v="Jitendra Talreja"/>
    <s v="Nitesh Warhade"/>
    <x v="2"/>
    <s v="South"/>
    <x v="5"/>
    <s v="Tamil Nadu"/>
    <m/>
    <m/>
    <s v="TRENDS 2.O to 3.O Renovation - RIL Mall, Salem (Full Renovation)"/>
    <s v="Salem"/>
    <m/>
    <m/>
    <m/>
    <n v="0"/>
    <m/>
    <s v=" "/>
    <m/>
    <m/>
    <x v="9"/>
    <n v="0"/>
    <m/>
    <m/>
    <m/>
    <m/>
    <s v="FY 26-27"/>
    <s v="NON AOP"/>
    <s v=" "/>
    <s v=" "/>
    <s v="APRIL 25"/>
    <m/>
    <m/>
    <m/>
    <m/>
    <m/>
    <m/>
    <m/>
    <m/>
    <x v="0"/>
    <x v="0"/>
    <m/>
    <m/>
    <m/>
    <m/>
    <m/>
    <m/>
    <m/>
  </r>
  <r>
    <s v="TRD3AS13706"/>
    <n v="1202"/>
    <m/>
    <m/>
    <m/>
    <m/>
    <x v="3"/>
    <x v="3"/>
    <x v="17"/>
    <s v="Srinivas P"/>
    <s v="Jitendra Talreja"/>
    <s v="Nitesh Warhade"/>
    <x v="2"/>
    <s v="South"/>
    <x v="5"/>
    <s v="Tamil Nadu"/>
    <m/>
    <m/>
    <s v="TRENDS 2.O to 3.O Renovation - Providence Mall, Pondichery (Full Renovation)"/>
    <s v="Pondichery"/>
    <m/>
    <m/>
    <m/>
    <n v="0"/>
    <m/>
    <s v=" "/>
    <m/>
    <m/>
    <x v="9"/>
    <n v="0"/>
    <m/>
    <m/>
    <m/>
    <m/>
    <s v="FY 26-27"/>
    <s v="NON AOP"/>
    <s v=" "/>
    <s v=" "/>
    <s v="MAY 25"/>
    <m/>
    <m/>
    <m/>
    <m/>
    <m/>
    <m/>
    <m/>
    <m/>
    <x v="0"/>
    <x v="0"/>
    <m/>
    <m/>
    <m/>
    <m/>
    <m/>
    <m/>
    <m/>
  </r>
  <r>
    <s v="TRD3AS13490"/>
    <n v="1203"/>
    <m/>
    <m/>
    <m/>
    <m/>
    <x v="3"/>
    <x v="3"/>
    <x v="17"/>
    <s v="Srinivas P"/>
    <s v="Jitendra Talreja"/>
    <s v="Nitesh Warhade"/>
    <x v="2"/>
    <s v="South"/>
    <x v="5"/>
    <s v="Tamil Nadu"/>
    <s v="Chennai"/>
    <m/>
    <s v="TRENDS 2.O to 3.O Renovation - PMC, Chennai (Full Renovation)"/>
    <s v="Chennai"/>
    <m/>
    <m/>
    <m/>
    <n v="0"/>
    <m/>
    <s v=" "/>
    <m/>
    <m/>
    <x v="9"/>
    <n v="0"/>
    <m/>
    <m/>
    <m/>
    <m/>
    <s v="FY 26-27"/>
    <s v="NON AOP"/>
    <s v=" "/>
    <s v=" "/>
    <s v="MAY 25"/>
    <m/>
    <m/>
    <m/>
    <m/>
    <m/>
    <m/>
    <m/>
    <m/>
    <x v="0"/>
    <x v="0"/>
    <m/>
    <m/>
    <m/>
    <m/>
    <m/>
    <m/>
    <m/>
  </r>
  <r>
    <s v="TRD3AS13705"/>
    <n v="1204"/>
    <m/>
    <m/>
    <m/>
    <m/>
    <x v="3"/>
    <x v="3"/>
    <x v="17"/>
    <s v="Srinivas P"/>
    <s v="Jitendra Talreja"/>
    <s v="Nitesh Warhade"/>
    <x v="2"/>
    <s v="South"/>
    <x v="5"/>
    <s v="Tamil Nadu"/>
    <m/>
    <m/>
    <s v="TRENDS 2.O to 3.O Renovation - PLA Complex, Karur (Full Renovation)"/>
    <s v="Karur"/>
    <m/>
    <m/>
    <m/>
    <n v="0"/>
    <m/>
    <s v=" "/>
    <m/>
    <m/>
    <x v="9"/>
    <n v="0"/>
    <m/>
    <m/>
    <m/>
    <m/>
    <s v="FY 26-27"/>
    <s v="NON AOP"/>
    <s v=" "/>
    <s v=" "/>
    <s v="MAY 25"/>
    <m/>
    <m/>
    <m/>
    <m/>
    <m/>
    <m/>
    <m/>
    <m/>
    <x v="0"/>
    <x v="0"/>
    <m/>
    <m/>
    <m/>
    <m/>
    <m/>
    <m/>
    <m/>
  </r>
  <r>
    <s v="TRD3AS13527"/>
    <n v="1205"/>
    <m/>
    <m/>
    <m/>
    <m/>
    <x v="3"/>
    <x v="3"/>
    <x v="17"/>
    <s v="Srinivas P"/>
    <s v="Jitendra Talreja"/>
    <s v="Nitesh Warhade"/>
    <x v="2"/>
    <s v="South"/>
    <x v="5"/>
    <s v="Karnataka"/>
    <m/>
    <m/>
    <s v="TRENDS 2.O to 3.O Renovation - Padmavathi, Bijapur (Full Renovation)"/>
    <s v="Bijapur"/>
    <m/>
    <m/>
    <m/>
    <n v="0"/>
    <m/>
    <s v=" "/>
    <m/>
    <m/>
    <x v="9"/>
    <n v="0"/>
    <m/>
    <m/>
    <m/>
    <m/>
    <s v="FY 26-27"/>
    <s v="NON AOP"/>
    <s v=" "/>
    <s v=" "/>
    <s v="MAY 25"/>
    <m/>
    <m/>
    <m/>
    <m/>
    <m/>
    <m/>
    <m/>
    <m/>
    <x v="0"/>
    <x v="0"/>
    <m/>
    <m/>
    <m/>
    <m/>
    <m/>
    <m/>
    <m/>
  </r>
  <r>
    <s v="TRD3AS13536"/>
    <n v="1206"/>
    <m/>
    <m/>
    <m/>
    <m/>
    <x v="3"/>
    <x v="3"/>
    <x v="17"/>
    <s v="Srinivas P"/>
    <s v="Jitendra Talreja"/>
    <s v="Nitesh Warhade"/>
    <x v="2"/>
    <s v="South"/>
    <x v="5"/>
    <s v="Kerala"/>
    <m/>
    <m/>
    <s v="TRENDS 2.O to 3.O Renovation - O Mall (Full Renovation)"/>
    <s v="Kochin"/>
    <m/>
    <m/>
    <m/>
    <n v="0"/>
    <m/>
    <s v=" "/>
    <m/>
    <m/>
    <x v="9"/>
    <n v="0"/>
    <m/>
    <m/>
    <m/>
    <m/>
    <s v="FY 26-27"/>
    <s v="NON AOP"/>
    <s v=" "/>
    <s v=" "/>
    <s v="MAY 25"/>
    <m/>
    <m/>
    <m/>
    <m/>
    <m/>
    <m/>
    <m/>
    <m/>
    <x v="0"/>
    <x v="0"/>
    <m/>
    <m/>
    <m/>
    <m/>
    <m/>
    <m/>
    <m/>
  </r>
  <r>
    <s v="TRD3AS13323"/>
    <n v="1207"/>
    <m/>
    <m/>
    <m/>
    <m/>
    <x v="3"/>
    <x v="3"/>
    <x v="17"/>
    <s v="Srinivas P"/>
    <s v="Jitendra Talreja"/>
    <s v="Nitesh Warhade"/>
    <x v="2"/>
    <s v="South"/>
    <x v="5"/>
    <s v="Karnataka"/>
    <s v="Bengaluru "/>
    <m/>
    <s v="TRENDS 2.O to 3.O Renovation - Mantri Mall, Bangalore, KA"/>
    <s v="Bengaluru"/>
    <m/>
    <m/>
    <m/>
    <n v="0"/>
    <m/>
    <s v=" "/>
    <m/>
    <m/>
    <x v="9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D3SD13516"/>
    <n v="1208"/>
    <m/>
    <m/>
    <m/>
    <m/>
    <x v="3"/>
    <x v="3"/>
    <x v="17"/>
    <s v="Srinivas P"/>
    <s v="Jitendra Talreja"/>
    <s v="Nitesh Warhade"/>
    <x v="2"/>
    <s v="East"/>
    <x v="4"/>
    <s v="West Bengal"/>
    <s v="Kolkata"/>
    <m/>
    <s v="TRENDS 2.O to 3.O Renovation - LIC Nehru, Kolkata (Full Renovation)"/>
    <s v="Kolkata"/>
    <m/>
    <m/>
    <m/>
    <n v="0"/>
    <m/>
    <s v=" "/>
    <m/>
    <m/>
    <x v="9"/>
    <n v="0"/>
    <m/>
    <m/>
    <m/>
    <m/>
    <s v="FY 26-27"/>
    <s v="NON AOP"/>
    <s v=" "/>
    <s v=" "/>
    <s v="APRIL 25"/>
    <m/>
    <m/>
    <m/>
    <m/>
    <m/>
    <m/>
    <m/>
    <m/>
    <x v="0"/>
    <x v="0"/>
    <m/>
    <m/>
    <m/>
    <m/>
    <m/>
    <m/>
    <m/>
  </r>
  <r>
    <s v="TRD3SD13525"/>
    <n v="1209"/>
    <m/>
    <m/>
    <m/>
    <m/>
    <x v="3"/>
    <x v="3"/>
    <x v="17"/>
    <s v="Srinivas P"/>
    <s v="Jitendra Talreja"/>
    <s v="Nitesh Warhade"/>
    <x v="2"/>
    <s v="East"/>
    <x v="4"/>
    <s v="Telangana"/>
    <s v="Hyderabad"/>
    <m/>
    <s v="TRENDS 2.O to 3.O Renovation - L&amp;T Mall, Punjagutta, Hyderabad (Full Renovation)"/>
    <s v="Hyderabad"/>
    <m/>
    <m/>
    <m/>
    <n v="0"/>
    <m/>
    <s v=" "/>
    <m/>
    <m/>
    <x v="9"/>
    <n v="0"/>
    <m/>
    <m/>
    <m/>
    <m/>
    <s v="FY 26-27"/>
    <s v="NON AOP"/>
    <s v=" "/>
    <s v=" "/>
    <s v="MAY 25"/>
    <m/>
    <m/>
    <m/>
    <m/>
    <m/>
    <m/>
    <m/>
    <m/>
    <x v="0"/>
    <x v="0"/>
    <m/>
    <m/>
    <m/>
    <m/>
    <m/>
    <m/>
    <m/>
  </r>
  <r>
    <s v="TRD3AS13330"/>
    <n v="1210"/>
    <m/>
    <m/>
    <m/>
    <m/>
    <x v="3"/>
    <x v="3"/>
    <x v="17"/>
    <s v="Srinivas P"/>
    <s v="Jitendra Talreja"/>
    <s v="Nitesh Warhade"/>
    <x v="2"/>
    <s v="South"/>
    <x v="5"/>
    <s v="Kerala"/>
    <s v="Thiruvananthapuram"/>
    <m/>
    <s v="TRENDS 2.O to 3.O Renovation - Kowdiar, Trivandrum"/>
    <s v="Thiruvananthapuram"/>
    <m/>
    <m/>
    <m/>
    <n v="0"/>
    <m/>
    <s v=" "/>
    <m/>
    <m/>
    <x v="9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D3AS13537"/>
    <n v="1211"/>
    <m/>
    <m/>
    <m/>
    <m/>
    <x v="3"/>
    <x v="3"/>
    <x v="17"/>
    <s v="Srinivas P"/>
    <s v="Jitendra Talreja"/>
    <s v="Nitesh Warhade"/>
    <x v="2"/>
    <s v="South"/>
    <x v="5"/>
    <s v="Karnataka"/>
    <s v="Bengaluru "/>
    <m/>
    <s v="TRENDS 2.O to 3.O Renovation - Kankpur Road, Bangalore (Full Renovation)"/>
    <s v="Bengaluru"/>
    <m/>
    <m/>
    <m/>
    <n v="0"/>
    <m/>
    <s v=" "/>
    <m/>
    <m/>
    <x v="9"/>
    <n v="0"/>
    <m/>
    <m/>
    <m/>
    <m/>
    <s v="FY 26-27"/>
    <s v="NON AOP"/>
    <s v=" "/>
    <s v=" "/>
    <s v="MAY 25"/>
    <m/>
    <m/>
    <m/>
    <m/>
    <m/>
    <m/>
    <m/>
    <m/>
    <x v="0"/>
    <x v="0"/>
    <m/>
    <m/>
    <m/>
    <m/>
    <m/>
    <m/>
    <m/>
  </r>
  <r>
    <s v="TRD3SD13533"/>
    <n v="1212"/>
    <m/>
    <m/>
    <m/>
    <m/>
    <x v="3"/>
    <x v="3"/>
    <x v="17"/>
    <s v="Srinivas P"/>
    <s v="Jitendra Talreja"/>
    <s v="Nitesh Warhade"/>
    <x v="2"/>
    <s v="East"/>
    <x v="4"/>
    <s v="Bihar"/>
    <s v="Patna"/>
    <m/>
    <s v="TRENDS 2.O to 3.O Renovation - Kankarbagh, Patna (Full Renovation)"/>
    <s v="Patna"/>
    <m/>
    <m/>
    <m/>
    <n v="0"/>
    <m/>
    <s v=" "/>
    <m/>
    <m/>
    <x v="9"/>
    <n v="0"/>
    <m/>
    <m/>
    <m/>
    <m/>
    <s v="FY 26-27"/>
    <s v="NON AOP"/>
    <s v=" "/>
    <s v=" "/>
    <s v="MAY 25"/>
    <m/>
    <m/>
    <m/>
    <m/>
    <m/>
    <m/>
    <m/>
    <m/>
    <x v="0"/>
    <x v="0"/>
    <m/>
    <m/>
    <m/>
    <m/>
    <m/>
    <m/>
    <m/>
  </r>
  <r>
    <s v="TRD3AS13481"/>
    <n v="1213"/>
    <m/>
    <m/>
    <m/>
    <m/>
    <x v="3"/>
    <x v="3"/>
    <x v="17"/>
    <s v="Srinivas P"/>
    <s v="Jitendra Talreja"/>
    <s v="Nitesh Warhade"/>
    <x v="2"/>
    <s v="East"/>
    <x v="4"/>
    <s v="Andhra Pradesh"/>
    <m/>
    <m/>
    <s v="TRENDS 2.O to 3.O Renovation - Kamla Nagar, Anantpur (Full Renovation)"/>
    <s v="Anantapur"/>
    <m/>
    <m/>
    <m/>
    <n v="0"/>
    <m/>
    <s v=" "/>
    <m/>
    <m/>
    <x v="9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D3AS13331"/>
    <n v="1214"/>
    <m/>
    <m/>
    <m/>
    <m/>
    <x v="3"/>
    <x v="3"/>
    <x v="17"/>
    <s v="Srinivas P"/>
    <s v="Jitendra Talreja"/>
    <s v="Nitesh Warhade"/>
    <x v="2"/>
    <s v="South"/>
    <x v="5"/>
    <s v="Kerala"/>
    <m/>
    <m/>
    <s v="TRENDS 2.O to 3.O Renovation - K Mall, Kollam"/>
    <s v="Kollam"/>
    <m/>
    <m/>
    <m/>
    <n v="0"/>
    <m/>
    <s v=" "/>
    <m/>
    <m/>
    <x v="9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D3SD13346"/>
    <n v="1215"/>
    <m/>
    <m/>
    <m/>
    <m/>
    <x v="3"/>
    <x v="3"/>
    <x v="17"/>
    <s v="Srinivas P"/>
    <s v="Jitendra Talreja"/>
    <s v="Nitesh Warhade"/>
    <x v="2"/>
    <s v="East"/>
    <x v="4"/>
    <s v="Telangana"/>
    <s v="Hyderabad"/>
    <m/>
    <s v="TRENDS 2.O to 3.O Renovation - JP Blaza, Maithry Nagar, Hyderabad"/>
    <s v="Hyderabad"/>
    <m/>
    <m/>
    <m/>
    <n v="0"/>
    <m/>
    <s v=" "/>
    <m/>
    <m/>
    <x v="9"/>
    <n v="0"/>
    <m/>
    <m/>
    <m/>
    <m/>
    <s v="FY 26-27"/>
    <s v="NON AOP"/>
    <s v=" "/>
    <s v=" "/>
    <s v="SEPTEMBER 25"/>
    <m/>
    <m/>
    <m/>
    <m/>
    <m/>
    <m/>
    <m/>
    <m/>
    <x v="0"/>
    <x v="0"/>
    <m/>
    <m/>
    <m/>
    <m/>
    <m/>
    <m/>
    <m/>
  </r>
  <r>
    <s v="TRD3SD13518"/>
    <n v="1216"/>
    <m/>
    <m/>
    <m/>
    <m/>
    <x v="3"/>
    <x v="3"/>
    <x v="17"/>
    <s v="Srinivas P"/>
    <s v="Jitendra Talreja"/>
    <s v="Nitesh Warhade"/>
    <x v="2"/>
    <s v="East"/>
    <x v="4"/>
    <s v="West Bengal"/>
    <s v="Kolkata"/>
    <m/>
    <s v="TRENDS 2.O to 3.O Renovation - JN/ Junction Mall, Barasat, Kolkata (Full Renovation)"/>
    <s v="Kolkata"/>
    <m/>
    <m/>
    <m/>
    <n v="0"/>
    <m/>
    <s v=" "/>
    <m/>
    <m/>
    <x v="9"/>
    <n v="0"/>
    <m/>
    <m/>
    <m/>
    <m/>
    <s v="FY 26-27"/>
    <s v="NON AOP"/>
    <s v=" "/>
    <s v=" "/>
    <s v="JUNE 25"/>
    <m/>
    <m/>
    <m/>
    <m/>
    <m/>
    <m/>
    <m/>
    <m/>
    <x v="0"/>
    <x v="0"/>
    <m/>
    <m/>
    <m/>
    <m/>
    <m/>
    <m/>
    <m/>
  </r>
  <r>
    <s v="TRD3SD13480"/>
    <n v="1217"/>
    <m/>
    <m/>
    <m/>
    <m/>
    <x v="3"/>
    <x v="3"/>
    <x v="17"/>
    <s v="Srinivas P"/>
    <s v="Jitendra Talreja"/>
    <s v="Nitesh Warhade"/>
    <x v="2"/>
    <s v="East"/>
    <x v="4"/>
    <s v="Telangana"/>
    <s v="Hyderabad"/>
    <m/>
    <s v="TRENDS 2.O to 3.O Renovation - Habsiguda, Hyderabad (Full Renovation)"/>
    <s v="Hyderabad"/>
    <m/>
    <m/>
    <m/>
    <n v="0"/>
    <m/>
    <s v=" "/>
    <m/>
    <m/>
    <x v="9"/>
    <n v="0"/>
    <m/>
    <m/>
    <m/>
    <m/>
    <s v="FY 26-27"/>
    <s v="NON AOP"/>
    <s v=" "/>
    <s v=" "/>
    <s v="OCTOBER 25"/>
    <m/>
    <m/>
    <m/>
    <m/>
    <m/>
    <m/>
    <m/>
    <m/>
    <x v="0"/>
    <x v="0"/>
    <m/>
    <m/>
    <m/>
    <m/>
    <m/>
    <m/>
    <m/>
  </r>
  <r>
    <s v="TRD3AS13332"/>
    <n v="1218"/>
    <m/>
    <m/>
    <m/>
    <m/>
    <x v="3"/>
    <x v="3"/>
    <x v="17"/>
    <s v="Srinivas P"/>
    <s v="Jitendra Talreja"/>
    <s v="Nitesh Warhade"/>
    <x v="2"/>
    <s v="South"/>
    <x v="5"/>
    <s v="Kerala"/>
    <s v="Cochin"/>
    <m/>
    <s v="TRENDS 2.O to 3.O Renovation - Grand Mall, Thrissur"/>
    <s v="Thrissur"/>
    <m/>
    <m/>
    <m/>
    <n v="0"/>
    <m/>
    <s v=" "/>
    <m/>
    <m/>
    <x v="9"/>
    <n v="0"/>
    <m/>
    <m/>
    <m/>
    <m/>
    <s v="FY 26-27"/>
    <s v="NON AOP"/>
    <s v=" "/>
    <s v=" "/>
    <s v="JUNE 25"/>
    <m/>
    <m/>
    <m/>
    <m/>
    <m/>
    <m/>
    <m/>
    <m/>
    <x v="0"/>
    <x v="0"/>
    <m/>
    <m/>
    <m/>
    <m/>
    <m/>
    <m/>
    <m/>
  </r>
  <r>
    <s v="TRD3SD13701"/>
    <n v="1219"/>
    <m/>
    <m/>
    <m/>
    <m/>
    <x v="3"/>
    <x v="3"/>
    <x v="17"/>
    <s v="Srinivas P"/>
    <s v="Jitendra Talreja"/>
    <s v="Nitesh Warhade"/>
    <x v="2"/>
    <s v="East"/>
    <x v="4"/>
    <s v="Telangana"/>
    <s v="Hyderabad"/>
    <m/>
    <s v="TRENDS 2.O to 3.O Renovation - Forum Mall, Kukatpally, Hyderabad (Full Renovation)"/>
    <s v="Hyderabad"/>
    <m/>
    <m/>
    <m/>
    <n v="0"/>
    <m/>
    <s v=" "/>
    <m/>
    <m/>
    <x v="9"/>
    <n v="0"/>
    <m/>
    <m/>
    <m/>
    <m/>
    <s v="FY 26-27"/>
    <s v="NON AOP"/>
    <s v=" "/>
    <s v=" "/>
    <s v="SEPTEMBER 25"/>
    <m/>
    <m/>
    <m/>
    <m/>
    <m/>
    <m/>
    <m/>
    <m/>
    <x v="0"/>
    <x v="0"/>
    <m/>
    <m/>
    <m/>
    <m/>
    <m/>
    <m/>
    <m/>
  </r>
  <r>
    <s v="TRD3AS13340"/>
    <n v="1220"/>
    <m/>
    <m/>
    <m/>
    <m/>
    <x v="3"/>
    <x v="3"/>
    <x v="17"/>
    <s v="Srinivas P"/>
    <s v="Jitendra Talreja"/>
    <s v="Nitesh Warhade"/>
    <x v="2"/>
    <s v="East"/>
    <x v="4"/>
    <s v="Orissa"/>
    <s v="Cuttack"/>
    <m/>
    <s v="TRENDS 2.O to 3.O Renovation - Dolamundi, Cuttack"/>
    <s v="Cuttack"/>
    <m/>
    <m/>
    <m/>
    <n v="0"/>
    <m/>
    <s v=" "/>
    <m/>
    <m/>
    <x v="1"/>
    <n v="0"/>
    <m/>
    <m/>
    <m/>
    <m/>
    <s v="FY 26-27"/>
    <s v="NON AOP"/>
    <s v=" "/>
    <s v=" "/>
    <s v="JULY 25"/>
    <m/>
    <m/>
    <m/>
    <m/>
    <m/>
    <m/>
    <m/>
    <m/>
    <x v="0"/>
    <x v="0"/>
    <m/>
    <m/>
    <m/>
    <m/>
    <m/>
    <m/>
    <m/>
  </r>
  <r>
    <s v="TRD3AS13694"/>
    <n v="1221"/>
    <m/>
    <m/>
    <m/>
    <m/>
    <x v="3"/>
    <x v="3"/>
    <x v="17"/>
    <s v="Srinivas P"/>
    <s v="Jitendra Talreja"/>
    <s v="Nitesh Warhade"/>
    <x v="2"/>
    <s v="South"/>
    <x v="5"/>
    <s v="Karnataka"/>
    <m/>
    <m/>
    <s v="TRENDS 2.O to 3.O Renovation - Deviprasad Central, Tumkur (Full Renovation)"/>
    <s v="Tumkur"/>
    <m/>
    <m/>
    <m/>
    <n v="0"/>
    <m/>
    <s v=" "/>
    <m/>
    <m/>
    <x v="9"/>
    <n v="0"/>
    <m/>
    <m/>
    <m/>
    <m/>
    <s v="FY 26-27"/>
    <s v="NON AOP"/>
    <s v=" "/>
    <s v=" "/>
    <s v="DECEMBER 25"/>
    <m/>
    <m/>
    <m/>
    <m/>
    <m/>
    <m/>
    <m/>
    <m/>
    <x v="0"/>
    <x v="0"/>
    <m/>
    <m/>
    <m/>
    <m/>
    <m/>
    <m/>
    <m/>
  </r>
  <r>
    <s v="TRD3SD13367"/>
    <n v="1222"/>
    <m/>
    <m/>
    <m/>
    <m/>
    <x v="3"/>
    <x v="3"/>
    <x v="17"/>
    <s v="Srinivas P"/>
    <s v="Jitendra Talreja"/>
    <s v="Nitesh Warhade"/>
    <x v="2"/>
    <s v="East"/>
    <x v="4"/>
    <s v="West Bengal"/>
    <s v="Kolkata"/>
    <m/>
    <s v="TRENDS 2.O to 3.O Renovation - DCN Mall, Kolkata "/>
    <s v="Kolkata"/>
    <m/>
    <m/>
    <m/>
    <n v="0"/>
    <m/>
    <s v=" "/>
    <m/>
    <m/>
    <x v="1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D3SD13368"/>
    <n v="1223"/>
    <m/>
    <m/>
    <m/>
    <m/>
    <x v="3"/>
    <x v="3"/>
    <x v="17"/>
    <s v="Srinivas P"/>
    <s v="Jitendra Talreja"/>
    <s v="Nitesh Warhade"/>
    <x v="2"/>
    <s v="East"/>
    <x v="4"/>
    <s v="West Bengal"/>
    <m/>
    <m/>
    <s v="TRENDS 2.O to 3.O Renovation - Curzon Residency, Burdwan"/>
    <s v="Burdwan"/>
    <m/>
    <m/>
    <m/>
    <n v="0"/>
    <m/>
    <s v=" "/>
    <m/>
    <m/>
    <x v="1"/>
    <n v="0"/>
    <m/>
    <m/>
    <m/>
    <m/>
    <s v="FY 26-27"/>
    <s v="NON AOP"/>
    <s v=" "/>
    <s v=" "/>
    <s v="APRIL 25"/>
    <m/>
    <m/>
    <m/>
    <m/>
    <m/>
    <m/>
    <m/>
    <m/>
    <x v="0"/>
    <x v="0"/>
    <m/>
    <m/>
    <m/>
    <m/>
    <m/>
    <m/>
    <m/>
  </r>
  <r>
    <s v="TRD3AS13307"/>
    <n v="1224"/>
    <m/>
    <m/>
    <m/>
    <m/>
    <x v="3"/>
    <x v="3"/>
    <x v="17"/>
    <s v="Srinivas P"/>
    <s v="Jitendra Talreja"/>
    <s v="Nitesh Warhade"/>
    <x v="2"/>
    <s v="East"/>
    <x v="4"/>
    <s v="Andhra Pradesh"/>
    <s v="Vishakhapatnam"/>
    <m/>
    <s v="TRENDS 2.O to 3.O Renovation - CMR, Vizag (Full Renovation)"/>
    <s v="Vishakhapatnam"/>
    <m/>
    <m/>
    <m/>
    <n v="0"/>
    <m/>
    <s v=" "/>
    <m/>
    <m/>
    <x v="1"/>
    <n v="0"/>
    <m/>
    <m/>
    <m/>
    <m/>
    <s v="FY 26-27"/>
    <s v="NON AOP"/>
    <s v=" "/>
    <s v=" "/>
    <s v="APRIL 25"/>
    <m/>
    <m/>
    <m/>
    <m/>
    <m/>
    <m/>
    <m/>
    <m/>
    <x v="0"/>
    <x v="0"/>
    <m/>
    <m/>
    <m/>
    <m/>
    <m/>
    <m/>
    <m/>
  </r>
  <r>
    <s v="TRD3SD13517"/>
    <n v="1225"/>
    <m/>
    <m/>
    <m/>
    <m/>
    <x v="3"/>
    <x v="3"/>
    <x v="17"/>
    <s v="Srinivas P"/>
    <s v="Jitendra Talreja"/>
    <s v="Nitesh Warhade"/>
    <x v="2"/>
    <s v="East"/>
    <x v="4"/>
    <s v="West Bengal"/>
    <s v="Silliguri"/>
    <m/>
    <s v="TRENDS 2.O to 3.O Renovation - City Centre Mall, Siliguri"/>
    <s v="Siliguri"/>
    <m/>
    <m/>
    <m/>
    <n v="0"/>
    <m/>
    <s v=" "/>
    <m/>
    <m/>
    <x v="9"/>
    <n v="0"/>
    <m/>
    <m/>
    <m/>
    <m/>
    <s v="FY 26-27"/>
    <s v="NON AOP"/>
    <s v=" "/>
    <s v=" "/>
    <s v="MAY 25"/>
    <m/>
    <m/>
    <m/>
    <m/>
    <m/>
    <m/>
    <m/>
    <m/>
    <x v="0"/>
    <x v="0"/>
    <m/>
    <m/>
    <m/>
    <m/>
    <m/>
    <m/>
    <m/>
  </r>
  <r>
    <s v="TRD3AS13359"/>
    <n v="1226"/>
    <m/>
    <m/>
    <m/>
    <m/>
    <x v="3"/>
    <x v="3"/>
    <x v="17"/>
    <s v="Srinivas P"/>
    <s v="Jitendra Talreja"/>
    <s v="Nitesh Warhade"/>
    <x v="2"/>
    <s v="South"/>
    <x v="5"/>
    <s v="Tamil Nadu"/>
    <s v="Chennai"/>
    <m/>
    <s v="TRENDS 2.O to 3.O Renovation - Chrompet, Chennai"/>
    <s v="Chennai"/>
    <m/>
    <m/>
    <m/>
    <n v="0"/>
    <m/>
    <s v=" "/>
    <m/>
    <m/>
    <x v="9"/>
    <n v="0"/>
    <m/>
    <m/>
    <m/>
    <m/>
    <s v="FY 26-27"/>
    <s v="NON AOP"/>
    <s v=" "/>
    <s v=" "/>
    <s v="MAY 25"/>
    <m/>
    <m/>
    <m/>
    <m/>
    <m/>
    <m/>
    <m/>
    <m/>
    <x v="0"/>
    <x v="0"/>
    <m/>
    <m/>
    <m/>
    <m/>
    <m/>
    <m/>
    <m/>
  </r>
  <r>
    <s v="TRD3SD13712"/>
    <n v="1227"/>
    <m/>
    <m/>
    <m/>
    <m/>
    <x v="3"/>
    <x v="3"/>
    <x v="17"/>
    <s v="Srinivas P"/>
    <s v="Jitendra Talreja"/>
    <s v="Nitesh Warhade"/>
    <x v="2"/>
    <s v="East"/>
    <x v="4"/>
    <s v="West Bengal"/>
    <m/>
    <m/>
    <s v="TRENDS 2.O to 3.O Renovation - Chandra Kamala Apartment, Khudiram Bose Road, Midnapore (Full Renovation)"/>
    <s v="Midnapore"/>
    <m/>
    <m/>
    <m/>
    <n v="0"/>
    <m/>
    <s v=" "/>
    <m/>
    <m/>
    <x v="9"/>
    <n v="0"/>
    <m/>
    <m/>
    <m/>
    <m/>
    <s v="FY 26-27"/>
    <s v="NON AOP"/>
    <s v=" "/>
    <s v=" "/>
    <s v="JUNE 25"/>
    <m/>
    <m/>
    <m/>
    <m/>
    <m/>
    <m/>
    <m/>
    <m/>
    <x v="0"/>
    <x v="0"/>
    <m/>
    <m/>
    <m/>
    <m/>
    <m/>
    <m/>
    <m/>
  </r>
  <r>
    <s v="TRD3SD13345"/>
    <n v="1228"/>
    <m/>
    <m/>
    <m/>
    <m/>
    <x v="3"/>
    <x v="3"/>
    <x v="17"/>
    <s v="Srinivas P"/>
    <s v="Jitendra Talreja"/>
    <s v="Nitesh Warhade"/>
    <x v="2"/>
    <s v="East"/>
    <x v="4"/>
    <s v="Telangana"/>
    <s v="Hyderabad"/>
    <m/>
    <s v="TRENDS 2.O to 3.O Renovation - Centrum, Hyderabad"/>
    <s v="Hyderabad"/>
    <m/>
    <m/>
    <m/>
    <n v="0"/>
    <m/>
    <s v=" "/>
    <m/>
    <m/>
    <x v="1"/>
    <n v="0"/>
    <m/>
    <m/>
    <m/>
    <m/>
    <s v="FY 26-27"/>
    <s v="NON AOP"/>
    <s v=" "/>
    <s v=" "/>
    <s v="JUNE 25"/>
    <m/>
    <m/>
    <m/>
    <m/>
    <m/>
    <m/>
    <m/>
    <m/>
    <x v="0"/>
    <x v="0"/>
    <m/>
    <m/>
    <m/>
    <m/>
    <m/>
    <m/>
    <m/>
  </r>
  <r>
    <s v="TRD3AS13704"/>
    <n v="1229"/>
    <m/>
    <m/>
    <m/>
    <m/>
    <x v="3"/>
    <x v="3"/>
    <x v="17"/>
    <s v="Srinivas P"/>
    <s v="Jitendra Talreja"/>
    <s v="Nitesh Warhade"/>
    <x v="2"/>
    <s v="South"/>
    <x v="5"/>
    <s v="Tamil Nadu"/>
    <m/>
    <m/>
    <s v="TRENDS 2.O to 3.O Renovation - Bypass Road, Ponmeni, Madurai (Full Renovation)"/>
    <s v="Madurai"/>
    <m/>
    <m/>
    <m/>
    <n v="0"/>
    <m/>
    <s v=" "/>
    <m/>
    <m/>
    <x v="9"/>
    <n v="0"/>
    <m/>
    <m/>
    <m/>
    <m/>
    <s v="FY 26-27"/>
    <s v="NON AOP"/>
    <s v=" "/>
    <s v=" "/>
    <s v="MAY 25"/>
    <m/>
    <m/>
    <m/>
    <m/>
    <m/>
    <m/>
    <m/>
    <m/>
    <x v="0"/>
    <x v="0"/>
    <m/>
    <m/>
    <m/>
    <m/>
    <m/>
    <m/>
    <m/>
  </r>
  <r>
    <s v="TRD3AS13324"/>
    <n v="1230"/>
    <m/>
    <m/>
    <m/>
    <m/>
    <x v="3"/>
    <x v="3"/>
    <x v="17"/>
    <s v="Srinivas P"/>
    <s v="Jitendra Talreja"/>
    <s v="Nitesh Warhade"/>
    <x v="2"/>
    <s v="South"/>
    <x v="5"/>
    <s v="Karnataka"/>
    <s v="Bengaluru "/>
    <m/>
    <s v="TRENDS 2.O to 3.O Renovation - BSR Complex, Kammanahalli, Bangalore"/>
    <s v="Bengaluru"/>
    <m/>
    <m/>
    <m/>
    <n v="0"/>
    <m/>
    <s v=" "/>
    <m/>
    <m/>
    <x v="9"/>
    <n v="0"/>
    <m/>
    <m/>
    <m/>
    <m/>
    <s v="FY 26-27"/>
    <s v="NON AOP"/>
    <s v=" "/>
    <s v=" "/>
    <s v="MAY 25"/>
    <m/>
    <m/>
    <m/>
    <m/>
    <m/>
    <m/>
    <m/>
    <m/>
    <x v="0"/>
    <x v="0"/>
    <m/>
    <m/>
    <m/>
    <m/>
    <m/>
    <m/>
    <m/>
  </r>
  <r>
    <s v="TRD3AS13489"/>
    <n v="1231"/>
    <m/>
    <m/>
    <m/>
    <m/>
    <x v="3"/>
    <x v="3"/>
    <x v="17"/>
    <s v="Srinivas P"/>
    <s v="Jitendra Talreja"/>
    <s v="Nitesh Warhade"/>
    <x v="2"/>
    <s v="South"/>
    <x v="5"/>
    <s v="Tamil Nadu"/>
    <s v="Coimbatore"/>
    <m/>
    <s v="TRENDS 2.O to 3.O Renovation - Brookefield, Coimbatore (Full Renovation)"/>
    <s v="Coimbatore"/>
    <m/>
    <m/>
    <m/>
    <n v="0"/>
    <m/>
    <s v=" "/>
    <m/>
    <m/>
    <x v="9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D3AS13485"/>
    <n v="1232"/>
    <m/>
    <m/>
    <m/>
    <m/>
    <x v="3"/>
    <x v="3"/>
    <x v="17"/>
    <s v="Srinivas P"/>
    <s v="Jitendra Talreja"/>
    <s v="Nitesh Warhade"/>
    <x v="2"/>
    <s v="South"/>
    <x v="5"/>
    <s v="Karnataka"/>
    <m/>
    <m/>
    <s v="TRENDS 2.O to 3.O Renovation - Bijapur (Full Renovation)"/>
    <s v="Bijapur"/>
    <m/>
    <m/>
    <m/>
    <n v="0"/>
    <m/>
    <s v=" "/>
    <m/>
    <m/>
    <x v="9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D3SD13370"/>
    <n v="1233"/>
    <m/>
    <m/>
    <m/>
    <m/>
    <x v="3"/>
    <x v="3"/>
    <x v="17"/>
    <s v="Srinivas P"/>
    <s v="Jitendra Talreja"/>
    <s v="Nitesh Warhade"/>
    <x v="2"/>
    <s v="East"/>
    <x v="4"/>
    <s v="West Bengal"/>
    <s v="Kolkata"/>
    <m/>
    <s v="TRENDS 2.O to 3.O Renovation - Avani, Kolkata"/>
    <s v="Kolkata"/>
    <m/>
    <m/>
    <m/>
    <n v="0"/>
    <m/>
    <s v=" "/>
    <m/>
    <m/>
    <x v="1"/>
    <n v="0"/>
    <m/>
    <m/>
    <m/>
    <m/>
    <s v="FY 26-27"/>
    <s v="NON AOP"/>
    <s v=" "/>
    <s v=" "/>
    <s v="JUNE 25"/>
    <m/>
    <m/>
    <m/>
    <m/>
    <m/>
    <m/>
    <m/>
    <m/>
    <x v="0"/>
    <x v="0"/>
    <m/>
    <m/>
    <m/>
    <m/>
    <m/>
    <m/>
    <m/>
  </r>
  <r>
    <s v="TRD3SD13488"/>
    <n v="1234"/>
    <m/>
    <m/>
    <m/>
    <m/>
    <x v="3"/>
    <x v="3"/>
    <x v="17"/>
    <s v="Srinivas P"/>
    <s v="Jitendra Talreja"/>
    <s v="Nitesh Warhade"/>
    <x v="2"/>
    <s v="East"/>
    <x v="4"/>
    <s v="Telangana"/>
    <s v="Hyderabad"/>
    <m/>
    <s v="TRENDS 2.O to 3.O Renovation - AS Rao Nagar, Hyderabad (Full Renovation)"/>
    <s v="Hyderabad"/>
    <m/>
    <m/>
    <m/>
    <n v="0"/>
    <m/>
    <s v=" "/>
    <m/>
    <m/>
    <x v="9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D3SD13526"/>
    <n v="1235"/>
    <m/>
    <m/>
    <m/>
    <m/>
    <x v="3"/>
    <x v="3"/>
    <x v="17"/>
    <s v="Srinivas P"/>
    <s v="Jitendra Talreja"/>
    <s v="Nitesh Warhade"/>
    <x v="2"/>
    <s v="East"/>
    <x v="4"/>
    <s v="Bihar"/>
    <s v="Patna"/>
    <m/>
    <s v="TRENDS 2.O to 3.O Renovation - Ambition Sapphire, Bihar, Patna (Full Renovation)"/>
    <s v="Patna"/>
    <m/>
    <m/>
    <m/>
    <n v="0"/>
    <m/>
    <s v=" "/>
    <m/>
    <m/>
    <x v="9"/>
    <n v="0"/>
    <m/>
    <m/>
    <m/>
    <m/>
    <s v="FY 26-27"/>
    <s v="NON AOP"/>
    <s v=" "/>
    <s v=" "/>
    <s v="JUNE 25"/>
    <m/>
    <m/>
    <m/>
    <m/>
    <m/>
    <m/>
    <m/>
    <m/>
    <x v="0"/>
    <x v="0"/>
    <m/>
    <m/>
    <m/>
    <m/>
    <m/>
    <m/>
    <m/>
  </r>
  <r>
    <s v="TRD3AS13361"/>
    <n v="1236"/>
    <m/>
    <m/>
    <m/>
    <m/>
    <x v="3"/>
    <x v="3"/>
    <x v="17"/>
    <s v="Srinivas P"/>
    <s v="Jitendra Talreja"/>
    <s v="Nitesh Warhade"/>
    <x v="2"/>
    <s v="South"/>
    <x v="5"/>
    <s v="Tamil Nadu"/>
    <s v="Chennai"/>
    <m/>
    <s v="TRENDS 2.O to 3.O Renovation - Ambattur, Chennai"/>
    <s v="Chennai"/>
    <m/>
    <m/>
    <m/>
    <n v="0"/>
    <m/>
    <s v=" "/>
    <m/>
    <m/>
    <x v="9"/>
    <n v="0"/>
    <m/>
    <m/>
    <m/>
    <m/>
    <s v="FY 26-27"/>
    <s v="NON AOP"/>
    <s v=" "/>
    <s v=" "/>
    <s v="MAY 25"/>
    <m/>
    <m/>
    <m/>
    <m/>
    <m/>
    <m/>
    <m/>
    <m/>
    <x v="0"/>
    <x v="0"/>
    <m/>
    <m/>
    <m/>
    <m/>
    <m/>
    <m/>
    <m/>
  </r>
  <r>
    <s v="TRD3AS13310"/>
    <n v="1237"/>
    <m/>
    <m/>
    <m/>
    <m/>
    <x v="3"/>
    <x v="3"/>
    <x v="17"/>
    <s v="Srinivas P"/>
    <s v="Jitendra Talreja"/>
    <s v="Nitesh Warhade"/>
    <x v="2"/>
    <s v="East"/>
    <x v="4"/>
    <s v="Andhra Pradesh"/>
    <m/>
    <m/>
    <s v="TRENDS 2.O to 3.O Renovation - Airport Byepass Road, Lakshmi Puram Cricle, New Indira Nagar, Tirupati"/>
    <s v="Tirupati"/>
    <m/>
    <m/>
    <m/>
    <n v="0"/>
    <m/>
    <s v=" "/>
    <m/>
    <m/>
    <x v="9"/>
    <n v="0"/>
    <m/>
    <m/>
    <m/>
    <m/>
    <s v="FY 26-27"/>
    <s v="NON AOP"/>
    <s v=" "/>
    <s v=" "/>
    <s v="AUGUST 25"/>
    <m/>
    <m/>
    <m/>
    <m/>
    <m/>
    <m/>
    <m/>
    <m/>
    <x v="0"/>
    <x v="0"/>
    <m/>
    <m/>
    <m/>
    <m/>
    <m/>
    <m/>
    <m/>
  </r>
  <r>
    <s v="TRD3SD13713"/>
    <n v="1238"/>
    <m/>
    <m/>
    <m/>
    <m/>
    <x v="3"/>
    <x v="3"/>
    <x v="17"/>
    <s v="Srinivas P"/>
    <s v="Jitendra Talreja"/>
    <s v="Nitesh Warhade"/>
    <x v="2"/>
    <s v="East"/>
    <x v="4"/>
    <s v="Assam &amp; NE"/>
    <s v="Guwahati"/>
    <m/>
    <s v="TRENDS 2.O to 3.O Renovation  - Star City, Guwahati, Assam (Full Renovation)"/>
    <s v="Guwahati"/>
    <m/>
    <m/>
    <m/>
    <n v="0"/>
    <m/>
    <s v=" "/>
    <m/>
    <m/>
    <x v="9"/>
    <n v="0"/>
    <m/>
    <m/>
    <m/>
    <m/>
    <s v="FY 26-27"/>
    <s v="NON AOP"/>
    <s v=" "/>
    <s v=" "/>
    <s v="DECEMBER 25"/>
    <m/>
    <m/>
    <m/>
    <m/>
    <m/>
    <m/>
    <m/>
    <m/>
    <x v="0"/>
    <x v="0"/>
    <m/>
    <m/>
    <m/>
    <m/>
    <m/>
    <m/>
    <m/>
  </r>
  <r>
    <s v="FLDHAK14462"/>
    <n v="1239"/>
    <m/>
    <s v="TG9B"/>
    <s v="TG9B"/>
    <s v="DH-TGAP-419-KA-TG9B"/>
    <x v="3"/>
    <x v="12"/>
    <x v="12"/>
    <s v="Srinivas P"/>
    <s v="Jitendra Talreja"/>
    <s v="Nitesh Warhade"/>
    <x v="3"/>
    <s v="South"/>
    <x v="1"/>
    <s v="Karnataka"/>
    <m/>
    <m/>
    <s v="Trends  Bhartiya City Mall"/>
    <s v="Bengaluru"/>
    <n v="15626"/>
    <d v="2026-05-08T00:00:00"/>
    <d v="2026-05-08T00:00:00"/>
    <n v="0"/>
    <n v="25"/>
    <d v="2026-05-31T00:00:00"/>
    <d v="2026-05-31T00:00:00"/>
    <d v="2026-05-11T00:00:00"/>
    <x v="0"/>
    <n v="1"/>
    <m/>
    <d v="2026-05-12T00:00:00"/>
    <d v="2026-05-11T00:00:00"/>
    <s v="Launched"/>
    <s v="FY 26-27"/>
    <s v="AOP"/>
    <s v="MAY 26 PLANNED"/>
    <s v="MAY 26"/>
    <s v="JUNE 25"/>
    <m/>
    <m/>
    <m/>
    <m/>
    <m/>
    <m/>
    <m/>
    <m/>
    <x v="0"/>
    <x v="0"/>
    <m/>
    <m/>
    <m/>
    <m/>
    <m/>
    <m/>
    <m/>
  </r>
  <r>
    <s v="TRRFSD10768"/>
    <n v="1240"/>
    <m/>
    <m/>
    <m/>
    <m/>
    <x v="3"/>
    <x v="3"/>
    <x v="44"/>
    <s v="Srinivas P"/>
    <s v="Jitendra Talreja"/>
    <s v="Nitesh Warhade"/>
    <x v="2"/>
    <s v="East"/>
    <x v="4"/>
    <s v="Telangana"/>
    <s v="Hyderabad"/>
    <m/>
    <s v="TRDSRS_TG_HYDERABAD_DSL VIRTUE MALL"/>
    <s v="Hyderabad"/>
    <m/>
    <m/>
    <m/>
    <n v="0"/>
    <m/>
    <s v=" "/>
    <m/>
    <m/>
    <x v="1"/>
    <n v="0"/>
    <m/>
    <m/>
    <m/>
    <m/>
    <s v="FY 26-27"/>
    <s v="NON AOP"/>
    <s v=" "/>
    <s v=" "/>
    <s v="OCTOBER 25"/>
    <m/>
    <m/>
    <m/>
    <m/>
    <m/>
    <m/>
    <m/>
    <m/>
    <x v="0"/>
    <x v="0"/>
    <m/>
    <m/>
    <m/>
    <m/>
    <m/>
    <m/>
    <m/>
  </r>
  <r>
    <s v="TRRFSD10769"/>
    <n v="1241"/>
    <m/>
    <m/>
    <m/>
    <m/>
    <x v="3"/>
    <x v="3"/>
    <x v="44"/>
    <s v="Srinivas P"/>
    <s v="Jitendra Talreja"/>
    <s v="Nitesh Warhade"/>
    <x v="2"/>
    <s v="East"/>
    <x v="4"/>
    <s v="Telangana"/>
    <s v="Hyderabad"/>
    <m/>
    <s v="TRDSRS_TG_HYDERABAD_AMR PLANET_MOULALI"/>
    <s v="Hyderabad"/>
    <m/>
    <m/>
    <m/>
    <n v="0"/>
    <m/>
    <s v=" "/>
    <m/>
    <m/>
    <x v="1"/>
    <n v="0"/>
    <m/>
    <m/>
    <m/>
    <m/>
    <s v="FY 26-27"/>
    <s v="NON AOP"/>
    <s v=" "/>
    <s v=" "/>
    <s v="JUNE 25"/>
    <m/>
    <m/>
    <m/>
    <m/>
    <m/>
    <m/>
    <m/>
    <m/>
    <x v="0"/>
    <x v="0"/>
    <m/>
    <m/>
    <m/>
    <m/>
    <m/>
    <m/>
    <m/>
  </r>
  <r>
    <s v="DIGSSD10459"/>
    <n v="1242"/>
    <m/>
    <s v="T1BZ"/>
    <s v="QG7M"/>
    <s v="CDITWQG7M00"/>
    <x v="7"/>
    <x v="9"/>
    <x v="54"/>
    <s v="Amit C"/>
    <s v="Dyaneshwar Wagh"/>
    <s v="Aditya Dawre"/>
    <x v="0"/>
    <s v="East"/>
    <x v="4"/>
    <s v="West Bengal"/>
    <s v="Kolkata"/>
    <s v="Shukdev Dey"/>
    <s v="TN Mukherjee Road, Dankuni"/>
    <s v="Kolkata"/>
    <n v="7820"/>
    <d v="2025-04-20T00:00:00"/>
    <d v="2025-04-22T00:00:00"/>
    <n v="35"/>
    <n v="300"/>
    <d v="2026-03-23T00:00:00"/>
    <d v="2026-03-31T00:00:00"/>
    <d v="2026-03-31T00:00:00"/>
    <x v="6"/>
    <n v="1"/>
    <m/>
    <s v="OTHER ISSUES"/>
    <m/>
    <s v="YTL"/>
    <s v="FY 25-26"/>
    <s v="AOP"/>
    <s v=" "/>
    <s v=" "/>
    <s v="MAY 25"/>
    <m/>
    <m/>
    <m/>
    <m/>
    <m/>
    <m/>
    <m/>
    <m/>
    <x v="0"/>
    <x v="0"/>
    <m/>
    <m/>
    <m/>
    <m/>
    <m/>
    <m/>
    <m/>
  </r>
  <r>
    <s v="SMRTAS13402"/>
    <n v="1243"/>
    <m/>
    <s v="TAIK"/>
    <s v="QFVQ"/>
    <s v="SMRTTQFVQ00"/>
    <x v="2"/>
    <x v="2"/>
    <x v="2"/>
    <s v="Ketan S"/>
    <s v="Saurav Sagar"/>
    <s v="Ayush Shetiye"/>
    <x v="0"/>
    <s v="South"/>
    <x v="5"/>
    <s v="Tamil Nadu"/>
    <s v="Coimbatore"/>
    <s v="Vetrivel K"/>
    <s v="Tiruppur Road, Kottampatti,  Pollachi"/>
    <s v="Pollachi"/>
    <n v="25401"/>
    <d v="2026-01-13T00:00:00"/>
    <d v="2026-01-27T00:00:00"/>
    <n v="35"/>
    <m/>
    <d v="2026-03-03T00:00:00"/>
    <d v="2026-04-30T00:00:00"/>
    <d v="2026-04-30T00:00:00"/>
    <x v="0"/>
    <n v="1"/>
    <m/>
    <s v="PENDING"/>
    <d v="2026-04-30T00:00:00"/>
    <s v="Launched"/>
    <s v="FY 26-27"/>
    <s v="AOP"/>
    <s v="MARCH 26 PLANNED"/>
    <s v="APRIL 26"/>
    <s v=" "/>
    <m/>
    <m/>
    <m/>
    <m/>
    <m/>
    <m/>
    <m/>
    <m/>
    <x v="0"/>
    <x v="0"/>
    <m/>
    <m/>
    <m/>
    <m/>
    <m/>
    <m/>
    <m/>
  </r>
  <r>
    <s v="SEVEBK11345"/>
    <n v="1244"/>
    <m/>
    <m/>
    <m/>
    <m/>
    <x v="9"/>
    <x v="11"/>
    <x v="60"/>
    <s v="Amit C"/>
    <s v="Arju Tiwari"/>
    <s v="Kiran Patil"/>
    <x v="0"/>
    <s v="West"/>
    <x v="2"/>
    <s v="GMU"/>
    <s v="Mumbai"/>
    <m/>
    <s v="Times Square - Stall 1"/>
    <s v="Mumbai"/>
    <n v="251"/>
    <m/>
    <m/>
    <n v="35"/>
    <m/>
    <s v=" "/>
    <m/>
    <m/>
    <x v="7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GRDSAK14694"/>
    <n v="1245"/>
    <s v="DS-TN-00075"/>
    <s v="TBGC"/>
    <s v="QHIM"/>
    <s v="DARKTQHIM00"/>
    <x v="0"/>
    <x v="0"/>
    <x v="0"/>
    <s v="Amit C"/>
    <s v="Santanu Halder"/>
    <s v="Chinmay Desai"/>
    <x v="0"/>
    <s v="South"/>
    <x v="1"/>
    <s v="Tamil Nadu"/>
    <s v="Chennai"/>
    <s v="Ganesh B"/>
    <s v="Thiruverkadu"/>
    <s v="Chennai"/>
    <n v="2413"/>
    <d v="2026-04-06T00:00:00"/>
    <d v="2026-04-10T00:00:00"/>
    <n v="15"/>
    <m/>
    <d v="2026-04-25T00:00:00"/>
    <d v="2026-05-12T00:00:00"/>
    <d v="2026-05-12T00:00:00"/>
    <x v="0"/>
    <n v="1"/>
    <m/>
    <s v="PENDING"/>
    <m/>
    <s v="YTL"/>
    <s v="FY 26-27"/>
    <s v="AOP"/>
    <s v="APRIL 26 PLANNED"/>
    <s v="MAY 26"/>
    <s v="JULY 25"/>
    <m/>
    <m/>
    <m/>
    <m/>
    <m/>
    <m/>
    <m/>
    <m/>
    <x v="0"/>
    <x v="0"/>
    <m/>
    <m/>
    <m/>
    <m/>
    <m/>
    <m/>
    <m/>
  </r>
  <r>
    <s v="GRDSAK14697"/>
    <n v="1246"/>
    <s v="DS-TN-00073"/>
    <m/>
    <m/>
    <m/>
    <x v="0"/>
    <x v="0"/>
    <x v="0"/>
    <s v="Amit C"/>
    <s v="Santanu Halder"/>
    <s v="Chinmay Desai"/>
    <x v="0"/>
    <s v="South"/>
    <x v="1"/>
    <s v="Tamil Nadu"/>
    <m/>
    <m/>
    <s v="Thiruvalluvar Street"/>
    <s v="Coimbatore"/>
    <n v="2310"/>
    <m/>
    <m/>
    <n v="15"/>
    <m/>
    <s v=" "/>
    <m/>
    <m/>
    <x v="1"/>
    <n v="0"/>
    <m/>
    <m/>
    <m/>
    <m/>
    <s v="FY 26-27"/>
    <s v="AOP"/>
    <s v=" "/>
    <s v=" "/>
    <s v="JUNE 25"/>
    <m/>
    <m/>
    <m/>
    <m/>
    <m/>
    <m/>
    <m/>
    <m/>
    <x v="0"/>
    <x v="0"/>
    <m/>
    <m/>
    <m/>
    <m/>
    <m/>
    <m/>
    <m/>
  </r>
  <r>
    <s v="YOTHSD13530"/>
    <n v="1247"/>
    <m/>
    <m/>
    <s v="QT3F"/>
    <s v="TYOUBQT3F00"/>
    <x v="3"/>
    <x v="3"/>
    <x v="14"/>
    <s v="Srinivas P"/>
    <s v="Jitendra Talreja"/>
    <s v="Nitesh Warhade"/>
    <x v="0"/>
    <s v="East"/>
    <x v="4"/>
    <s v="Bihar"/>
    <s v="Patna"/>
    <m/>
    <s v="The Sun Square, Kankerbagh, Patna"/>
    <s v="Patna"/>
    <n v="6756"/>
    <m/>
    <m/>
    <n v="35"/>
    <m/>
    <s v=" "/>
    <m/>
    <m/>
    <x v="2"/>
    <n v="0"/>
    <m/>
    <m/>
    <m/>
    <m/>
    <s v="FY 26-27"/>
    <s v="AOP"/>
    <s v=" "/>
    <s v=" "/>
    <s v="APRIL 25"/>
    <m/>
    <m/>
    <m/>
    <m/>
    <m/>
    <m/>
    <m/>
    <m/>
    <x v="0"/>
    <x v="0"/>
    <m/>
    <m/>
    <m/>
    <m/>
    <m/>
    <m/>
    <m/>
  </r>
  <r>
    <s v="JESABK10426"/>
    <n v="1248"/>
    <m/>
    <m/>
    <m/>
    <m/>
    <x v="7"/>
    <x v="13"/>
    <x v="61"/>
    <s v="Amit C"/>
    <s v="Dyaneshwar Wagh"/>
    <s v="Aditya Dawre"/>
    <x v="0"/>
    <s v="West"/>
    <x v="2"/>
    <s v="Maharashtra"/>
    <s v="West Maharashtra"/>
    <m/>
    <s v="The Cube Shop No.1 Venus Corner, E Ward, Kolhapur"/>
    <s v="Kolhapur"/>
    <m/>
    <m/>
    <m/>
    <n v="35"/>
    <m/>
    <s v=" "/>
    <m/>
    <m/>
    <x v="2"/>
    <n v="0"/>
    <m/>
    <m/>
    <m/>
    <m/>
    <s v="FY 26-27"/>
    <s v="AOP"/>
    <s v=" "/>
    <s v=" "/>
    <s v="MAY 25"/>
    <m/>
    <m/>
    <m/>
    <m/>
    <m/>
    <m/>
    <m/>
    <m/>
    <x v="0"/>
    <x v="0"/>
    <m/>
    <m/>
    <m/>
    <m/>
    <m/>
    <m/>
    <m/>
  </r>
  <r>
    <s v="SMRTAS10276"/>
    <n v="1249"/>
    <m/>
    <m/>
    <m/>
    <m/>
    <x v="2"/>
    <x v="2"/>
    <x v="2"/>
    <s v="Ketan S"/>
    <s v="Saurav Sagar"/>
    <s v="Ayush Shetiye"/>
    <x v="0"/>
    <s v="South"/>
    <x v="5"/>
    <s v="Kerala"/>
    <s v="Thiruvananthapuram"/>
    <m/>
    <s v="Thayas Buildings, Medical college"/>
    <s v="Thiruvananthapuram"/>
    <m/>
    <m/>
    <m/>
    <n v="35"/>
    <m/>
    <s v=" "/>
    <m/>
    <m/>
    <x v="1"/>
    <n v="0"/>
    <m/>
    <m/>
    <m/>
    <m/>
    <s v="FY 26-27"/>
    <s v="AOP"/>
    <s v=" "/>
    <s v=" "/>
    <s v="JUNE 25"/>
    <m/>
    <m/>
    <m/>
    <m/>
    <m/>
    <m/>
    <m/>
    <m/>
    <x v="0"/>
    <x v="0"/>
    <m/>
    <m/>
    <m/>
    <m/>
    <m/>
    <m/>
    <m/>
  </r>
  <r>
    <s v="BLSSAS10296"/>
    <n v="1250"/>
    <m/>
    <m/>
    <m/>
    <m/>
    <x v="2"/>
    <x v="2"/>
    <x v="49"/>
    <s v="Ketan S"/>
    <s v="Saurav Sagar"/>
    <s v="Ayush Shetiye"/>
    <x v="0"/>
    <s v="South"/>
    <x v="5"/>
    <s v="Kerala"/>
    <s v="Thiruvananthapuram"/>
    <m/>
    <s v="Thayas Buildings, Medical college"/>
    <s v="Thiruvananthapuram"/>
    <m/>
    <m/>
    <m/>
    <n v="35"/>
    <m/>
    <s v=" "/>
    <m/>
    <m/>
    <x v="1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FLDHAK14104"/>
    <n v="1251"/>
    <m/>
    <m/>
    <m/>
    <m/>
    <x v="3"/>
    <x v="12"/>
    <x v="12"/>
    <s v="Srinivas P"/>
    <s v="Jitendra Talreja"/>
    <s v="Nitesh Warhade"/>
    <x v="3"/>
    <s v="East"/>
    <x v="1"/>
    <s v="Andhra Pradesh"/>
    <s v="Vishakhapatnam"/>
    <m/>
    <s v="TF Alcot Gardens"/>
    <s v="Rajamundry"/>
    <n v="2589"/>
    <m/>
    <m/>
    <n v="0"/>
    <m/>
    <s v=" "/>
    <m/>
    <m/>
    <x v="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DIGSSD11666"/>
    <n v="1252"/>
    <m/>
    <s v="TC3I"/>
    <s v="QV3T"/>
    <s v="CDITSQV3T00"/>
    <x v="7"/>
    <x v="9"/>
    <x v="54"/>
    <s v="Amit C"/>
    <s v="Dyaneshwar Wagh"/>
    <s v="Aditya Dawre"/>
    <x v="0"/>
    <s v="East"/>
    <x v="4"/>
    <s v="West Bengal"/>
    <m/>
    <m/>
    <s v="Tadong, Gangtok, Sikkim"/>
    <s v="Gangtok"/>
    <m/>
    <m/>
    <m/>
    <n v="35"/>
    <m/>
    <s v=" "/>
    <m/>
    <m/>
    <x v="2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YOTHAS13782"/>
    <n v="1253"/>
    <m/>
    <m/>
    <m/>
    <m/>
    <x v="3"/>
    <x v="3"/>
    <x v="14"/>
    <s v="Srinivas P"/>
    <s v="Jitendra Talreja"/>
    <s v="Nitesh Warhade"/>
    <x v="0"/>
    <s v="South"/>
    <x v="5"/>
    <s v="Kerala"/>
    <s v="Kozhikode"/>
    <m/>
    <s v="Sulthan bathery PO,Wayanad , 673592"/>
    <s v="Calicut"/>
    <m/>
    <m/>
    <m/>
    <n v="35"/>
    <m/>
    <s v=" "/>
    <m/>
    <m/>
    <x v="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GRREAS13392"/>
    <n v="1254"/>
    <m/>
    <m/>
    <m/>
    <m/>
    <x v="2"/>
    <x v="2"/>
    <x v="53"/>
    <s v="Ketan S"/>
    <s v="Saurav Sagar"/>
    <s v="Ayush Shetiye"/>
    <x v="2"/>
    <s v="East"/>
    <x v="4"/>
    <s v="Andhra Pradesh"/>
    <m/>
    <m/>
    <s v="SS Mall, Proddutur"/>
    <s v="Proddutur"/>
    <m/>
    <m/>
    <m/>
    <n v="0"/>
    <m/>
    <s v=" "/>
    <m/>
    <m/>
    <x v="2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TRSTAS10763"/>
    <n v="1255"/>
    <m/>
    <s v="TBH0"/>
    <s v="QHKC"/>
    <s v="TRNDAQHKC00"/>
    <x v="3"/>
    <x v="5"/>
    <x v="30"/>
    <s v="Srinivas P"/>
    <s v="Jitendra Talreja"/>
    <s v="Nitesh Warhade"/>
    <x v="0"/>
    <s v="East"/>
    <x v="4"/>
    <s v="Andhra Pradesh"/>
    <s v="Kadapa"/>
    <s v="Md Ifranuddin - PMC"/>
    <s v="SRIKALAHASTI"/>
    <s v="Tirupati "/>
    <n v="8150"/>
    <d v="2026-02-07T00:00:00"/>
    <d v="2026-02-09T00:00:00"/>
    <n v="45"/>
    <m/>
    <d v="2026-03-26T00:00:00"/>
    <d v="2026-05-08T00:00:00"/>
    <d v="2026-05-16T00:00:00"/>
    <x v="0"/>
    <n v="1"/>
    <m/>
    <s v="PENDING"/>
    <m/>
    <s v="YTL"/>
    <s v="FY 26-27"/>
    <s v="NON AOP"/>
    <s v="MARCH 26 PLANNED"/>
    <s v="MAY 26"/>
    <s v=" "/>
    <m/>
    <m/>
    <m/>
    <m/>
    <m/>
    <m/>
    <m/>
    <m/>
    <x v="0"/>
    <x v="0"/>
    <m/>
    <m/>
    <m/>
    <m/>
    <m/>
    <m/>
    <m/>
  </r>
  <r>
    <s v="GRDHAK10321"/>
    <n v="1256"/>
    <m/>
    <s v="U771"/>
    <s v="Q1KQ"/>
    <s v="DH-SMPT-451-AP-U771"/>
    <x v="2"/>
    <x v="2"/>
    <x v="13"/>
    <s v="Ketan S"/>
    <s v="Saurav Sagar"/>
    <s v="Ayush Shetiye"/>
    <x v="3"/>
    <s v="East"/>
    <x v="1"/>
    <s v="Andhra Pradesh"/>
    <m/>
    <s v="Sridhar Babu Gummadi"/>
    <s v="SP  Kalyana Mandapam Property Naidup"/>
    <s v="Naidupeta"/>
    <n v="3040"/>
    <m/>
    <m/>
    <n v="0"/>
    <m/>
    <s v=" "/>
    <m/>
    <m/>
    <x v="2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GRDHSD11985"/>
    <n v="1257"/>
    <m/>
    <s v="U3EL"/>
    <s v="QDAG"/>
    <s v="DH-SMPT-451-WB-U3EL"/>
    <x v="2"/>
    <x v="2"/>
    <x v="13"/>
    <s v="Ketan S"/>
    <s v="Saurav Sagar"/>
    <s v="Ayush Shetiye"/>
    <x v="3"/>
    <s v="East"/>
    <x v="1"/>
    <s v="West Bengal"/>
    <m/>
    <m/>
    <s v="SP WB Jiaganj Azimganj SBI Ban"/>
    <s v="Jiaganj-Azimganj"/>
    <n v="1933"/>
    <m/>
    <m/>
    <n v="0"/>
    <m/>
    <s v=" "/>
    <m/>
    <m/>
    <x v="2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GRDHSD11970"/>
    <n v="1258"/>
    <m/>
    <s v="U2IV"/>
    <s v="QAFS"/>
    <s v="DH-SMPT-451-WB-U2IV"/>
    <x v="2"/>
    <x v="2"/>
    <x v="13"/>
    <s v="Ketan S"/>
    <s v="Saurav Sagar"/>
    <s v="Ayush Shetiye"/>
    <x v="3"/>
    <s v="East"/>
    <x v="1"/>
    <s v="West Bengal"/>
    <m/>
    <m/>
    <s v="SP WB Dharampur BSF Road Dhara"/>
    <s v="Dharampur"/>
    <n v="3578"/>
    <m/>
    <m/>
    <n v="0"/>
    <m/>
    <s v=" "/>
    <m/>
    <m/>
    <x v="2"/>
    <n v="0"/>
    <m/>
    <m/>
    <m/>
    <m/>
    <s v="FY 26-27"/>
    <s v="NON AOP"/>
    <s v=" "/>
    <s v=" "/>
    <s v="NOVEMBER 25"/>
    <m/>
    <m/>
    <m/>
    <m/>
    <m/>
    <m/>
    <m/>
    <m/>
    <x v="0"/>
    <x v="0"/>
    <m/>
    <m/>
    <m/>
    <m/>
    <m/>
    <m/>
    <m/>
  </r>
  <r>
    <s v="GRDHSD12008"/>
    <n v="1259"/>
    <m/>
    <s v="U3FV"/>
    <s v="QDGM"/>
    <s v="DH-SMPT-451-WB-U3FV"/>
    <x v="2"/>
    <x v="2"/>
    <x v="13"/>
    <s v="Ketan S"/>
    <s v="Saurav Sagar"/>
    <s v="Ayush Shetiye"/>
    <x v="3"/>
    <s v="East"/>
    <x v="1"/>
    <s v="West Bengal"/>
    <m/>
    <m/>
    <s v="SP Tamluk Mechada"/>
    <s v="Mecheda"/>
    <n v="2909"/>
    <m/>
    <m/>
    <n v="0"/>
    <m/>
    <s v=" "/>
    <m/>
    <m/>
    <x v="2"/>
    <n v="0"/>
    <m/>
    <m/>
    <m/>
    <m/>
    <s v="FY 26-27"/>
    <s v="NON AOP"/>
    <s v=" "/>
    <s v=" "/>
    <s v="SEPTEMBER 25"/>
    <m/>
    <m/>
    <m/>
    <m/>
    <m/>
    <m/>
    <m/>
    <m/>
    <x v="0"/>
    <x v="0"/>
    <m/>
    <m/>
    <m/>
    <m/>
    <m/>
    <m/>
    <m/>
  </r>
  <r>
    <s v="GRDHAK11873"/>
    <n v="1260"/>
    <m/>
    <s v="U2XH"/>
    <s v="QATZ"/>
    <s v="DH-SMPT-451-BH-U2XH"/>
    <x v="2"/>
    <x v="2"/>
    <x v="13"/>
    <s v="Ketan S"/>
    <s v="Saurav Sagar"/>
    <s v="Ayush Shetiye"/>
    <x v="3"/>
    <s v="East"/>
    <x v="1"/>
    <s v="Bihar"/>
    <s v="Gaya"/>
    <s v="Avinandan Kumar"/>
    <s v="SP Sumitra Complex Bodhgaya"/>
    <s v="Gaya"/>
    <n v="5922"/>
    <m/>
    <m/>
    <n v="0"/>
    <m/>
    <s v=" "/>
    <m/>
    <m/>
    <x v="2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GRDHAK12521"/>
    <n v="1261"/>
    <m/>
    <s v="U1SY"/>
    <s v="Q7HG"/>
    <s v="DH-SMPT-451-TN-U1SY"/>
    <x v="2"/>
    <x v="2"/>
    <x v="13"/>
    <s v="Ketan S"/>
    <s v="Saurav Sagar"/>
    <s v="Ayush Shetiye"/>
    <x v="3"/>
    <s v="South"/>
    <x v="1"/>
    <s v="Tamil Nadu"/>
    <m/>
    <m/>
    <s v="SP ROTN Nagercoil JPR Complex "/>
    <s v="Nagercoil"/>
    <n v="5831"/>
    <m/>
    <m/>
    <n v="0"/>
    <n v="15"/>
    <s v=" "/>
    <m/>
    <m/>
    <x v="2"/>
    <n v="0"/>
    <m/>
    <m/>
    <m/>
    <m/>
    <s v="FY 26-27"/>
    <s v="NON AOP"/>
    <s v=" "/>
    <s v=" "/>
    <s v="JULY 25"/>
    <m/>
    <m/>
    <m/>
    <m/>
    <m/>
    <m/>
    <m/>
    <m/>
    <x v="0"/>
    <x v="0"/>
    <m/>
    <m/>
    <m/>
    <m/>
    <m/>
    <m/>
    <m/>
  </r>
  <r>
    <s v="GRDHAK12637"/>
    <n v="1262"/>
    <m/>
    <s v="U3BX"/>
    <s v="QCWK"/>
    <s v="DH-SMPT-451-TN-U3BX"/>
    <x v="2"/>
    <x v="2"/>
    <x v="13"/>
    <s v="Ketan S"/>
    <s v="Saurav Sagar"/>
    <s v="Ayush Shetiye"/>
    <x v="3"/>
    <s v="South"/>
    <x v="1"/>
    <s v="Tamil Nadu"/>
    <m/>
    <m/>
    <s v="SP ROTN Aranthangi MalarTirumanaMandapam"/>
    <s v="Aranthangi"/>
    <n v="4952"/>
    <m/>
    <m/>
    <n v="0"/>
    <n v="15"/>
    <s v=" "/>
    <m/>
    <m/>
    <x v="2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GRDHAK12455"/>
    <n v="1263"/>
    <m/>
    <s v="U28Y"/>
    <s v="QCPG"/>
    <s v="DH-SMPT-451-OR-U28Y"/>
    <x v="2"/>
    <x v="2"/>
    <x v="13"/>
    <s v="Ketan S"/>
    <s v="Saurav Sagar"/>
    <s v="Ayush Shetiye"/>
    <x v="3"/>
    <s v="East"/>
    <x v="1"/>
    <s v="Orissa"/>
    <m/>
    <m/>
    <s v="SP OD Balikuda A K Market Complex B "/>
    <s v="Balikuda"/>
    <n v="4000"/>
    <m/>
    <m/>
    <n v="0"/>
    <n v="15"/>
    <s v=" "/>
    <m/>
    <m/>
    <x v="2"/>
    <n v="0"/>
    <m/>
    <m/>
    <m/>
    <m/>
    <s v="FY 26-27"/>
    <s v="NON AOP"/>
    <s v=" "/>
    <s v=" "/>
    <s v="OCTOBER 25"/>
    <m/>
    <m/>
    <m/>
    <m/>
    <m/>
    <m/>
    <m/>
    <m/>
    <x v="0"/>
    <x v="0"/>
    <m/>
    <m/>
    <m/>
    <m/>
    <m/>
    <m/>
    <m/>
  </r>
  <r>
    <s v="GRDHAK12382"/>
    <n v="1264"/>
    <m/>
    <s v="U189"/>
    <s v="Q15P"/>
    <s v="DH-SMPT-451-KA-U189"/>
    <x v="2"/>
    <x v="2"/>
    <x v="13"/>
    <s v="Ketan S"/>
    <s v="Saurav Sagar"/>
    <s v="Ayush Shetiye"/>
    <x v="3"/>
    <s v="South"/>
    <x v="1"/>
    <s v="Karnataka"/>
    <s v="Bengaluru "/>
    <m/>
    <s v="SP KN Blr Ananthanagar "/>
    <s v="Bengaluru"/>
    <n v="3150"/>
    <m/>
    <m/>
    <n v="0"/>
    <n v="15"/>
    <s v=" "/>
    <m/>
    <m/>
    <x v="2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GRDHAK11887"/>
    <n v="1265"/>
    <m/>
    <s v="U1JN"/>
    <s v="Q5O6"/>
    <s v="DH-SMPT-451-BH-U1JN"/>
    <x v="2"/>
    <x v="2"/>
    <x v="13"/>
    <s v="Ketan S"/>
    <s v="Saurav Sagar"/>
    <s v="Ayush Shetiye"/>
    <x v="3"/>
    <s v="East"/>
    <x v="1"/>
    <s v="Bihar"/>
    <s v="Patna"/>
    <s v="Rohin Chand"/>
    <s v="SP BH Samastipur Tajpur Patna"/>
    <s v="Samastipur"/>
    <n v="3500"/>
    <m/>
    <m/>
    <n v="0"/>
    <m/>
    <s v=" "/>
    <m/>
    <m/>
    <x v="2"/>
    <n v="0"/>
    <m/>
    <m/>
    <m/>
    <m/>
    <s v="FY 26-27"/>
    <s v="NON AOP"/>
    <s v=" "/>
    <s v=" "/>
    <s v="AUGUST 25"/>
    <m/>
    <m/>
    <m/>
    <m/>
    <m/>
    <m/>
    <m/>
    <m/>
    <x v="0"/>
    <x v="0"/>
    <m/>
    <m/>
    <m/>
    <m/>
    <m/>
    <m/>
    <m/>
  </r>
  <r>
    <s v="GRDHAK11885"/>
    <n v="1266"/>
    <m/>
    <s v="U3EM"/>
    <s v="QDAH"/>
    <s v="DH-SMPT-451-BH-U3EM"/>
    <x v="2"/>
    <x v="2"/>
    <x v="13"/>
    <s v="Ketan S"/>
    <s v="Saurav Sagar"/>
    <s v="Ayush Shetiye"/>
    <x v="3"/>
    <s v="East"/>
    <x v="1"/>
    <s v="Bihar"/>
    <m/>
    <s v="Ranjit Sinha"/>
    <s v="SP BH Gopalganj Shiv Bachan Si"/>
    <s v="Gopalganj"/>
    <n v="4277"/>
    <m/>
    <m/>
    <n v="0"/>
    <m/>
    <s v=" "/>
    <m/>
    <m/>
    <x v="2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GRDHAK11876"/>
    <n v="1267"/>
    <m/>
    <s v="U3MJ"/>
    <s v="QD4J"/>
    <s v="DH-SMPT-451-BH-U3MJ"/>
    <x v="2"/>
    <x v="2"/>
    <x v="13"/>
    <s v="Ketan S"/>
    <s v="Saurav Sagar"/>
    <s v="Ayush Shetiye"/>
    <x v="3"/>
    <s v="East"/>
    <x v="1"/>
    <s v="Bihar"/>
    <s v="Patna"/>
    <s v="Rohin Chand"/>
    <s v="SP BH Adapur Agarwal Market"/>
    <s v="Adapur"/>
    <n v="3800"/>
    <m/>
    <m/>
    <n v="0"/>
    <m/>
    <s v=" "/>
    <m/>
    <m/>
    <x v="2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GRDHSD12170"/>
    <n v="1268"/>
    <m/>
    <s v="U734"/>
    <s v="Q1JG"/>
    <s v="DH-SMPT-451-WB-U734"/>
    <x v="2"/>
    <x v="2"/>
    <x v="13"/>
    <s v="Ketan S"/>
    <s v="Saurav Sagar"/>
    <s v="Ayush Shetiye"/>
    <x v="3"/>
    <s v="East"/>
    <x v="1"/>
    <s v="West Bengal"/>
    <s v="Kolkata"/>
    <m/>
    <s v="SP  Bakrahat Kokata"/>
    <s v="Kolkata"/>
    <n v="2525"/>
    <m/>
    <m/>
    <n v="0"/>
    <m/>
    <s v=" "/>
    <m/>
    <m/>
    <x v="2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SMRTAS13875"/>
    <n v="1269"/>
    <m/>
    <m/>
    <m/>
    <m/>
    <x v="2"/>
    <x v="2"/>
    <x v="2"/>
    <s v="Ketan S"/>
    <s v="Saurav Sagar"/>
    <s v="Ayush Shetiye"/>
    <x v="0"/>
    <s v="East"/>
    <x v="4"/>
    <s v="Orissa"/>
    <m/>
    <m/>
    <s v="SMART, NEAR STATION SQUARE, BERHAMPUR, ODISHA"/>
    <s v="Berhampur"/>
    <m/>
    <m/>
    <m/>
    <n v="35"/>
    <m/>
    <s v=" "/>
    <m/>
    <m/>
    <x v="5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SMRTSD13928"/>
    <n v="1270"/>
    <m/>
    <m/>
    <m/>
    <m/>
    <x v="2"/>
    <x v="2"/>
    <x v="2"/>
    <s v="Ketan S"/>
    <s v="Saurav Sagar"/>
    <s v="Ayush Shetiye"/>
    <x v="0"/>
    <s v="East"/>
    <x v="4"/>
    <s v="Assam &amp; NE"/>
    <s v="Guwahati"/>
    <m/>
    <s v="Smart Zoo Road - Existing V Mart Option"/>
    <s v="Guwahati"/>
    <m/>
    <m/>
    <m/>
    <n v="35"/>
    <m/>
    <s v=" "/>
    <m/>
    <m/>
    <x v="5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SMRTSD10382"/>
    <n v="1271"/>
    <m/>
    <m/>
    <m/>
    <m/>
    <x v="2"/>
    <x v="2"/>
    <x v="2"/>
    <s v="Ketan S"/>
    <s v="Saurav Sagar"/>
    <s v="Ayush Shetiye"/>
    <x v="0"/>
    <s v="East"/>
    <x v="4"/>
    <s v="West Bengal"/>
    <m/>
    <m/>
    <s v="Smart WB Howrah, ULUBERIA"/>
    <s v="Uluberia"/>
    <m/>
    <m/>
    <m/>
    <n v="35"/>
    <m/>
    <s v=" "/>
    <m/>
    <m/>
    <x v="5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SMRTAS10385"/>
    <n v="1272"/>
    <m/>
    <s v="TI5Q"/>
    <s v="QZNG"/>
    <s v="SMRTTQZNG00"/>
    <x v="2"/>
    <x v="2"/>
    <x v="2"/>
    <s v="Ketan S"/>
    <s v="Saurav Sagar"/>
    <s v="Ayush Shetiye"/>
    <x v="0"/>
    <s v="South"/>
    <x v="5"/>
    <s v="Tamil Nadu"/>
    <m/>
    <s v="Senthil Muthhaiah"/>
    <s v="Smart Tiruchengode Road, Sankari "/>
    <s v="Salem"/>
    <n v="17077"/>
    <d v="2026-02-24T00:00:00"/>
    <d v="2026-03-09T00:00:00"/>
    <n v="35"/>
    <m/>
    <d v="2026-04-13T00:00:00"/>
    <d v="2026-05-13T00:00:00"/>
    <d v="2026-05-25T00:00:00"/>
    <x v="0"/>
    <n v="1"/>
    <m/>
    <s v="PENDING"/>
    <d v="2026-05-31T00:00:00"/>
    <s v="Launched"/>
    <s v="FY 26-27"/>
    <s v="AOP"/>
    <s v="APRIL 26 PLANNED"/>
    <s v="MAY 26"/>
    <s v=" "/>
    <m/>
    <m/>
    <m/>
    <m/>
    <m/>
    <m/>
    <m/>
    <m/>
    <x v="0"/>
    <x v="0"/>
    <m/>
    <m/>
    <m/>
    <m/>
    <m/>
    <m/>
    <m/>
  </r>
  <r>
    <s v="SMRTSD13867"/>
    <n v="1273"/>
    <m/>
    <m/>
    <m/>
    <m/>
    <x v="2"/>
    <x v="2"/>
    <x v="2"/>
    <s v="Ketan S"/>
    <s v="Saurav Sagar"/>
    <s v="Ayush Shetiye"/>
    <x v="0"/>
    <s v="East"/>
    <x v="4"/>
    <s v="West Bengal"/>
    <m/>
    <m/>
    <s v="Smart Sodepur W.B Rathindra Cinema Hall Option"/>
    <m/>
    <m/>
    <m/>
    <m/>
    <n v="35"/>
    <m/>
    <s v=" "/>
    <m/>
    <m/>
    <x v="5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SMRTAS13933"/>
    <n v="1274"/>
    <m/>
    <m/>
    <m/>
    <m/>
    <x v="2"/>
    <x v="2"/>
    <x v="2"/>
    <s v="Ketan S"/>
    <s v="Saurav Sagar"/>
    <s v="Ayush Shetiye"/>
    <x v="0"/>
    <s v="South"/>
    <x v="5"/>
    <s v="Tamil Nadu"/>
    <m/>
    <m/>
    <s v="Smart Periyakulam"/>
    <s v="Periyakulam"/>
    <m/>
    <m/>
    <m/>
    <n v="35"/>
    <m/>
    <s v=" "/>
    <m/>
    <m/>
    <x v="5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SMRTSD10402"/>
    <n v="1275"/>
    <m/>
    <m/>
    <m/>
    <m/>
    <x v="2"/>
    <x v="2"/>
    <x v="2"/>
    <s v="Ketan S"/>
    <s v="Saurav Sagar"/>
    <s v="Ayush Shetiye"/>
    <x v="0"/>
    <s v="East"/>
    <x v="4"/>
    <s v="Assam &amp; NE"/>
    <m/>
    <m/>
    <s v="Smart Imphal Churachandpur"/>
    <s v="Manipur"/>
    <m/>
    <m/>
    <m/>
    <n v="35"/>
    <m/>
    <s v=" "/>
    <m/>
    <m/>
    <x v="11"/>
    <n v="0"/>
    <m/>
    <m/>
    <m/>
    <m/>
    <s v="FY 26-27"/>
    <s v="AOP"/>
    <s v=" "/>
    <s v=" "/>
    <s v="SEPTEMBER 25"/>
    <m/>
    <m/>
    <m/>
    <m/>
    <m/>
    <m/>
    <m/>
    <m/>
    <x v="0"/>
    <x v="0"/>
    <m/>
    <m/>
    <m/>
    <m/>
    <m/>
    <m/>
    <m/>
  </r>
  <r>
    <s v="SMRTAS10280"/>
    <n v="1276"/>
    <m/>
    <m/>
    <m/>
    <m/>
    <x v="2"/>
    <x v="2"/>
    <x v="2"/>
    <s v="Ketan S"/>
    <s v="Saurav Sagar"/>
    <s v="Ayush Shetiye"/>
    <x v="0"/>
    <s v="South"/>
    <x v="5"/>
    <s v="Kerala"/>
    <m/>
    <m/>
    <s v="Smart Bharannikkavu,  Kollam"/>
    <s v="Bharannikkavu"/>
    <m/>
    <m/>
    <m/>
    <n v="35"/>
    <m/>
    <s v=" "/>
    <m/>
    <m/>
    <x v="1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SBRESD10230"/>
    <n v="1277"/>
    <m/>
    <s v="FRAU"/>
    <s v="Q4VD"/>
    <s v="RSBZQQ4VD03"/>
    <x v="2"/>
    <x v="2"/>
    <x v="45"/>
    <s v="Ketan S"/>
    <s v="Saurav Sagar"/>
    <s v="Ayush Shetiye"/>
    <x v="2"/>
    <s v="East"/>
    <x v="4"/>
    <s v="Jharkhand"/>
    <s v="Jamshedpur"/>
    <m/>
    <s v="Smart Bazaar - Jamshedpur-P &amp; M Mall"/>
    <s v="Jamshedpur"/>
    <m/>
    <m/>
    <m/>
    <n v="0"/>
    <m/>
    <s v=" "/>
    <m/>
    <m/>
    <x v="2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SMRTAS10360"/>
    <n v="1278"/>
    <m/>
    <m/>
    <m/>
    <m/>
    <x v="2"/>
    <x v="2"/>
    <x v="2"/>
    <s v="Ketan S"/>
    <s v="Saurav Sagar"/>
    <s v="Ayush Shetiye"/>
    <x v="0"/>
    <s v="South"/>
    <x v="5"/>
    <s v="Kerala"/>
    <m/>
    <m/>
    <s v="SMART Ambalathara  TVM"/>
    <s v="Ambalathara"/>
    <m/>
    <m/>
    <m/>
    <n v="35"/>
    <m/>
    <s v=" "/>
    <m/>
    <m/>
    <x v="5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SMRTAS13931"/>
    <n v="1279"/>
    <m/>
    <m/>
    <m/>
    <m/>
    <x v="2"/>
    <x v="2"/>
    <x v="2"/>
    <s v="Ketan S"/>
    <s v="Saurav Sagar"/>
    <s v="Ayush Shetiye"/>
    <x v="0"/>
    <s v="South"/>
    <x v="5"/>
    <s v="Kerala"/>
    <s v="Thiruvananthapuram"/>
    <m/>
    <s v="Smart @ Venjarammoodu (Additional Network), Trivandrum"/>
    <s v="Thiruvananthapuram"/>
    <m/>
    <m/>
    <m/>
    <n v="35"/>
    <m/>
    <s v=" "/>
    <m/>
    <m/>
    <x v="5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SMRTAS10310"/>
    <n v="1280"/>
    <m/>
    <m/>
    <m/>
    <m/>
    <x v="2"/>
    <x v="2"/>
    <x v="2"/>
    <s v="Ketan S"/>
    <s v="Saurav Sagar"/>
    <s v="Ayush Shetiye"/>
    <x v="0"/>
    <s v="South"/>
    <x v="5"/>
    <s v="Kerala"/>
    <m/>
    <m/>
    <s v="Smart @ Konni -Pathanamthitta"/>
    <s v="Pathanamthitta"/>
    <m/>
    <m/>
    <m/>
    <n v="35"/>
    <m/>
    <s v=" "/>
    <m/>
    <m/>
    <x v="1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SMRTAS10273"/>
    <n v="1281"/>
    <m/>
    <s v="T8EN"/>
    <s v="QR3R"/>
    <s v="SMRTVQR3R00"/>
    <x v="2"/>
    <x v="2"/>
    <x v="2"/>
    <s v="Ketan S"/>
    <s v="Saurav Sagar"/>
    <s v="Ayush Shetiye"/>
    <x v="0"/>
    <s v="South"/>
    <x v="5"/>
    <s v="Kerala"/>
    <m/>
    <s v="Monish Raju PMC"/>
    <s v="Smart @ Kilimanoor TVM"/>
    <s v="Kilimanoor"/>
    <n v="20844"/>
    <d v="2026-03-10T00:00:00"/>
    <d v="2026-03-14T00:00:00"/>
    <n v="35"/>
    <m/>
    <d v="2026-04-18T00:00:00"/>
    <d v="2026-05-12T00:00:00"/>
    <d v="2026-05-09T00:00:00"/>
    <x v="0"/>
    <n v="1"/>
    <m/>
    <s v="PENDING"/>
    <m/>
    <s v="YTL"/>
    <s v="FY 26-27"/>
    <s v="AOP"/>
    <s v="APRIL 26 PLANNED"/>
    <s v="MAY 26"/>
    <s v="JUNE 25"/>
    <m/>
    <m/>
    <m/>
    <m/>
    <m/>
    <m/>
    <m/>
    <m/>
    <x v="0"/>
    <x v="0"/>
    <m/>
    <m/>
    <m/>
    <m/>
    <m/>
    <m/>
    <m/>
  </r>
  <r>
    <s v="SMRTAS13930"/>
    <n v="1282"/>
    <m/>
    <m/>
    <m/>
    <m/>
    <x v="2"/>
    <x v="2"/>
    <x v="2"/>
    <s v="Ketan S"/>
    <s v="Saurav Sagar"/>
    <s v="Ayush Shetiye"/>
    <x v="0"/>
    <s v="South"/>
    <x v="5"/>
    <s v="Kerala"/>
    <m/>
    <m/>
    <s v="Smart @ Kattappana"/>
    <m/>
    <m/>
    <m/>
    <m/>
    <n v="35"/>
    <m/>
    <s v=" "/>
    <m/>
    <m/>
    <x v="5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SMRTAS14932"/>
    <n v="1283"/>
    <m/>
    <m/>
    <m/>
    <m/>
    <x v="2"/>
    <x v="2"/>
    <x v="2"/>
    <s v="Ketan S"/>
    <s v="Saurav Sagar"/>
    <s v="Ayush Shetiye"/>
    <x v="0"/>
    <s v="South"/>
    <x v="5"/>
    <s v="Karnataka"/>
    <m/>
    <m/>
    <s v="SMART - Colaco Trust Property, Bondel, Mangalore- no. 133/SMRT-11/UC6/Z2-52/Jun-24"/>
    <s v="Bangalore"/>
    <m/>
    <m/>
    <m/>
    <n v="35"/>
    <m/>
    <s v=" "/>
    <m/>
    <m/>
    <x v="2"/>
    <n v="0"/>
    <m/>
    <m/>
    <m/>
    <m/>
    <s v="FY 26-27"/>
    <s v="AOP"/>
    <s v=" "/>
    <s v=" "/>
    <s v="SEPTEMBER 25"/>
    <m/>
    <m/>
    <m/>
    <m/>
    <m/>
    <m/>
    <m/>
    <m/>
    <x v="0"/>
    <x v="0"/>
    <m/>
    <m/>
    <m/>
    <m/>
    <m/>
    <m/>
    <m/>
  </r>
  <r>
    <s v="GRDHAK11938"/>
    <n v="1284"/>
    <m/>
    <s v="TUI1"/>
    <s v="Q3JP"/>
    <s v="DH-SMRT-451-TN-TUI1"/>
    <x v="2"/>
    <x v="2"/>
    <x v="13"/>
    <s v="Ketan S"/>
    <s v="Saurav Sagar"/>
    <s v="Ayush Shetiye"/>
    <x v="3"/>
    <s v="South"/>
    <x v="1"/>
    <s v="Tamil Nadu"/>
    <s v="Coimbatore"/>
    <m/>
    <s v="SKDS Kuniamuthur"/>
    <s v="Coimbatore"/>
    <n v="12500"/>
    <m/>
    <m/>
    <n v="0"/>
    <m/>
    <s v=" "/>
    <m/>
    <m/>
    <x v="2"/>
    <n v="0"/>
    <m/>
    <m/>
    <m/>
    <m/>
    <s v="FY 26-27"/>
    <s v="NON AOP"/>
    <s v=" "/>
    <s v=" "/>
    <s v="SEPTEMBER 25"/>
    <m/>
    <m/>
    <m/>
    <m/>
    <m/>
    <m/>
    <m/>
    <m/>
    <x v="0"/>
    <x v="0"/>
    <m/>
    <m/>
    <m/>
    <m/>
    <m/>
    <m/>
    <m/>
  </r>
  <r>
    <s v="GRRESD15273"/>
    <n v="1285"/>
    <m/>
    <m/>
    <m/>
    <m/>
    <x v="2"/>
    <x v="2"/>
    <x v="53"/>
    <s v="Ketan S"/>
    <s v="Saurav Sagar"/>
    <s v="Ayush Shetiye"/>
    <x v="2"/>
    <s v="East"/>
    <x v="4"/>
    <s v="West Bengal"/>
    <m/>
    <m/>
    <s v="Signature to Go Fresh Conversion - Utsa Complex"/>
    <s v="Kolkata"/>
    <m/>
    <m/>
    <m/>
    <n v="0"/>
    <m/>
    <m/>
    <m/>
    <m/>
    <x v="1"/>
    <m/>
    <m/>
    <m/>
    <m/>
    <m/>
    <s v="FY 26-27"/>
    <s v="NON AOP"/>
    <s v=" "/>
    <s v=" "/>
    <s v="DECEMBER 25"/>
    <m/>
    <m/>
    <m/>
    <m/>
    <m/>
    <m/>
    <m/>
    <m/>
    <x v="0"/>
    <x v="0"/>
    <m/>
    <m/>
    <m/>
    <m/>
    <m/>
    <m/>
    <m/>
  </r>
  <r>
    <s v="DIGSRT14970"/>
    <n v="1286"/>
    <m/>
    <s v="TBI6"/>
    <s v="QHLK"/>
    <s v="CDITUQHLK00"/>
    <x v="7"/>
    <x v="9"/>
    <x v="54"/>
    <s v="Amit C"/>
    <s v="Dyaneshwar Wagh"/>
    <s v="Aditya Dawre"/>
    <x v="0"/>
    <s v="North"/>
    <x v="3"/>
    <s v="Delhi &amp; NCR"/>
    <s v="NCR"/>
    <s v="Irshad Ahmad"/>
    <s v="Shipra Mall, Ghaziabad, NCR"/>
    <s v="Ghaziabad"/>
    <n v="7229"/>
    <d v="2026-01-17T00:00:00"/>
    <d v="2026-01-27T00:00:00"/>
    <n v="35"/>
    <m/>
    <d v="2026-03-03T00:00:00"/>
    <d v="2026-04-05T00:00:00"/>
    <d v="2026-04-03T00:00:00"/>
    <x v="0"/>
    <n v="1"/>
    <m/>
    <d v="2026-04-27T00:00:00"/>
    <d v="2026-04-30T00:00:00"/>
    <s v="Launched"/>
    <s v="FY 26-27"/>
    <s v="AOP"/>
    <s v="MARCH 26 PLANNED"/>
    <s v="APRIL 26"/>
    <s v=" "/>
    <m/>
    <m/>
    <m/>
    <m/>
    <m/>
    <m/>
    <m/>
    <m/>
    <x v="0"/>
    <x v="0"/>
    <m/>
    <m/>
    <m/>
    <m/>
    <m/>
    <m/>
    <m/>
  </r>
  <r>
    <s v="FLDHAK12813"/>
    <n v="1287"/>
    <m/>
    <m/>
    <m/>
    <m/>
    <x v="3"/>
    <x v="3"/>
    <x v="12"/>
    <s v="Srinivas P"/>
    <s v="Jitendra Talreja"/>
    <s v="Nitesh Warhade"/>
    <x v="3"/>
    <s v="South"/>
    <x v="1"/>
    <s v="Karnataka"/>
    <s v="Shimoga"/>
    <m/>
    <s v="Shimoga Avantara"/>
    <s v="Shimoga"/>
    <n v="1005"/>
    <m/>
    <m/>
    <n v="0"/>
    <n v="25"/>
    <s v=" "/>
    <m/>
    <m/>
    <x v="7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CFVRSD14927"/>
    <n v="1288"/>
    <s v="AP-SM-HYD-2063  "/>
    <s v="TBYJ"/>
    <s v="QIBJ"/>
    <s v="CENFNQIBJ00"/>
    <x v="2"/>
    <x v="14"/>
    <x v="62"/>
    <s v="Ketan S"/>
    <s v="Saurav Sagar"/>
    <s v="Ayush Shetiye"/>
    <x v="0"/>
    <s v="East"/>
    <x v="4"/>
    <s v="Telangana"/>
    <m/>
    <s v="Rupesh Dussa"/>
    <s v="SD Road Patny Center, Secunderabad"/>
    <s v="Hyderabad"/>
    <n v="3135"/>
    <d v="2026-05-16T00:00:00"/>
    <d v="2026-05-18T00:00:00"/>
    <n v="35"/>
    <m/>
    <d v="2026-06-22T00:00:00"/>
    <d v="2026-06-22T00:00:00"/>
    <m/>
    <x v="4"/>
    <n v="0.3"/>
    <m/>
    <m/>
    <m/>
    <m/>
    <s v="FY 26-27"/>
    <s v="AOP"/>
    <s v="JUNE 26 PLANNED"/>
    <s v=" "/>
    <s v=" "/>
    <m/>
    <m/>
    <m/>
    <m/>
    <m/>
    <m/>
    <m/>
    <m/>
    <x v="0"/>
    <x v="0"/>
    <m/>
    <m/>
    <m/>
    <m/>
    <m/>
    <m/>
    <m/>
  </r>
  <r>
    <s v="GRDHAK15274"/>
    <n v="1289"/>
    <m/>
    <s v="FR45"/>
    <s v="Q4MP"/>
    <s v="RSBZKQ4MP08"/>
    <x v="2"/>
    <x v="2"/>
    <x v="13"/>
    <s v="Ketan S"/>
    <s v="Saurav Sagar"/>
    <s v="Ayush Shetiye"/>
    <x v="3"/>
    <s v="South"/>
    <x v="1"/>
    <s v="Karnataka"/>
    <m/>
    <m/>
    <s v="SBZ Banshankari (2nd floor surrender)"/>
    <s v="Bangalore"/>
    <n v="27000"/>
    <d v="2026-04-23T00:00:00"/>
    <d v="2026-04-23T00:00:00"/>
    <n v="0"/>
    <n v="21"/>
    <d v="2026-05-14T00:00:00"/>
    <d v="2026-05-31T00:00:00"/>
    <d v="2026-06-02T00:00:00"/>
    <x v="0"/>
    <n v="1"/>
    <m/>
    <s v="PENDING"/>
    <d v="2026-06-02T00:00:00"/>
    <s v="Launched"/>
    <s v="FY 26-27"/>
    <s v="NON AOP"/>
    <s v="MAY 26 PLANNED"/>
    <s v="JUNE 26"/>
    <s v="DECEMBER 25"/>
    <m/>
    <m/>
    <m/>
    <m/>
    <m/>
    <m/>
    <m/>
    <m/>
    <x v="0"/>
    <x v="0"/>
    <m/>
    <m/>
    <m/>
    <m/>
    <m/>
    <m/>
    <m/>
  </r>
  <r>
    <s v="GRDHAK11898"/>
    <n v="1290"/>
    <m/>
    <m/>
    <m/>
    <m/>
    <x v="2"/>
    <x v="2"/>
    <x v="13"/>
    <s v="Ketan S"/>
    <s v="Saurav Sagar"/>
    <s v="Ayush Shetiye"/>
    <x v="3"/>
    <s v="East"/>
    <x v="1"/>
    <s v="Bihar"/>
    <s v="Patna"/>
    <s v="Jitendra Kr. Gupta"/>
    <s v="SBZ - PATNA-EXHIBITION ROAD"/>
    <s v="Patna"/>
    <n v="34150"/>
    <m/>
    <m/>
    <n v="0"/>
    <m/>
    <s v=" "/>
    <m/>
    <m/>
    <x v="2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CEDHSD13283"/>
    <n v="1291"/>
    <m/>
    <s v="TUX0"/>
    <s v="Q3WN"/>
    <s v="DH-CDIT-452-BH-TUX0"/>
    <x v="7"/>
    <x v="9"/>
    <x v="63"/>
    <s v="Amit C"/>
    <s v="Dyaneshwar Wagh"/>
    <s v="Aditya Dawre"/>
    <x v="3"/>
    <s v="East"/>
    <x v="1"/>
    <s v="Bihar"/>
    <s v="Patna"/>
    <m/>
    <s v="SB Patna Sahib"/>
    <s v="Patna"/>
    <n v="9221"/>
    <m/>
    <m/>
    <n v="0"/>
    <n v="21"/>
    <s v=" "/>
    <m/>
    <m/>
    <x v="2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CEDHAK13557"/>
    <n v="1292"/>
    <m/>
    <s v="TSD9"/>
    <s v="Q3KJ"/>
    <s v="DH-CDIT-452-TN-TSD9"/>
    <x v="7"/>
    <x v="9"/>
    <x v="63"/>
    <s v="Amit C"/>
    <s v="Dyaneshwar Wagh"/>
    <s v="Aditya Dawre"/>
    <x v="3"/>
    <s v="South"/>
    <x v="1"/>
    <s v="Tamil Nadu"/>
    <s v="Chennai"/>
    <m/>
    <s v="SB Express Avenue Mall, Chennai"/>
    <s v="Chennai"/>
    <m/>
    <m/>
    <m/>
    <n v="0"/>
    <n v="21"/>
    <s v=" "/>
    <m/>
    <m/>
    <x v="2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CFVRSD14929"/>
    <n v="1293"/>
    <m/>
    <m/>
    <m/>
    <m/>
    <x v="2"/>
    <x v="14"/>
    <x v="62"/>
    <s v="Ketan S"/>
    <s v="Saurav Sagar"/>
    <s v="Ayush Shetiye"/>
    <x v="0"/>
    <s v="East"/>
    <x v="4"/>
    <s v="Telangana"/>
    <m/>
    <m/>
    <s v="Sattva Mall – Kavadiguda - Secunderabad"/>
    <s v="Hyderabad"/>
    <m/>
    <m/>
    <m/>
    <n v="35"/>
    <m/>
    <s v=" "/>
    <m/>
    <m/>
    <x v="2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SMRTSD13929"/>
    <n v="1294"/>
    <m/>
    <m/>
    <m/>
    <m/>
    <x v="2"/>
    <x v="2"/>
    <x v="2"/>
    <s v="Ketan S"/>
    <s v="Saurav Sagar"/>
    <s v="Ayush Shetiye"/>
    <x v="0"/>
    <s v="East"/>
    <x v="4"/>
    <s v="Bihar"/>
    <m/>
    <m/>
    <s v="SASARAM"/>
    <s v="Sasaram"/>
    <m/>
    <m/>
    <m/>
    <n v="35"/>
    <m/>
    <s v=" "/>
    <m/>
    <m/>
    <x v="1"/>
    <n v="0"/>
    <m/>
    <m/>
    <m/>
    <m/>
    <s v="FY 26-27"/>
    <s v="AOP"/>
    <s v=" "/>
    <s v=" "/>
    <s v="SEPTEMBER 25"/>
    <m/>
    <m/>
    <m/>
    <m/>
    <m/>
    <m/>
    <m/>
    <m/>
    <x v="0"/>
    <x v="0"/>
    <m/>
    <m/>
    <m/>
    <m/>
    <m/>
    <m/>
    <m/>
  </r>
  <r>
    <s v="EDAMSD14919"/>
    <n v="1295"/>
    <m/>
    <s v="TL8M"/>
    <s v="TL8M"/>
    <s v="EDMMNTL8M00"/>
    <x v="6"/>
    <x v="8"/>
    <x v="38"/>
    <s v="Srinivas P"/>
    <s v="Jitendra Talreja"/>
    <s v="Nitesh Warhade"/>
    <x v="0"/>
    <s v="East"/>
    <x v="4"/>
    <s v="Telangana"/>
    <s v="Hyderabad"/>
    <s v="Mohammed Fazal Ur Rahman"/>
    <s v="Sarath City Capital Mall, Whitefields, HiTec City 3F-13 B, Third floor, Gachibowli, Kondapur"/>
    <s v="Hyderabad"/>
    <n v="907"/>
    <d v="2026-01-30T00:00:00"/>
    <d v="2026-02-01T00:00:00"/>
    <n v="35"/>
    <m/>
    <d v="2026-03-08T00:00:00"/>
    <d v="2026-04-05T00:00:00"/>
    <d v="2026-04-06T00:00:00"/>
    <x v="0"/>
    <n v="1"/>
    <m/>
    <d v="2026-04-09T00:00:00"/>
    <d v="2026-04-09T00:00:00"/>
    <s v="Launched"/>
    <s v="FY 26-27"/>
    <s v="AOP"/>
    <s v="MARCH 26 PLANNED"/>
    <s v="APRIL 26"/>
    <s v=" "/>
    <m/>
    <m/>
    <m/>
    <m/>
    <m/>
    <m/>
    <m/>
    <m/>
    <x v="0"/>
    <x v="0"/>
    <m/>
    <m/>
    <m/>
    <m/>
    <m/>
    <m/>
    <m/>
  </r>
  <r>
    <s v="CSRTSD15265"/>
    <n v="1296"/>
    <m/>
    <s v="T56A"/>
    <s v="QOXR"/>
    <s v="COVRNQOXR01"/>
    <x v="3"/>
    <x v="5"/>
    <x v="44"/>
    <s v="Srinivas P"/>
    <s v="Jitendra Talreja"/>
    <s v="Nitesh Warhade"/>
    <x v="2"/>
    <s v="East"/>
    <x v="4"/>
    <s v="Telangana"/>
    <s v="Hyderabad"/>
    <s v="Mohammed Fazal Ur Rahman"/>
    <s v=" Cover Story Sarath City Capital Mall"/>
    <s v="Hyderabad"/>
    <n v="1675"/>
    <d v="2026-02-11T00:00:00"/>
    <d v="2026-02-13T00:00:00"/>
    <n v="0"/>
    <n v="45"/>
    <d v="2026-03-30T00:00:00"/>
    <d v="2026-05-10T00:00:00"/>
    <d v="2026-05-18T00:00:00"/>
    <x v="0"/>
    <n v="1"/>
    <m/>
    <s v="PENDING"/>
    <m/>
    <s v="YTL"/>
    <s v="FY 26-27"/>
    <s v="NON AOP"/>
    <s v="MARCH 26 PLANNED"/>
    <s v="MAY 26"/>
    <s v=" "/>
    <m/>
    <m/>
    <m/>
    <m/>
    <m/>
    <m/>
    <m/>
    <m/>
    <x v="0"/>
    <x v="0"/>
    <m/>
    <m/>
    <m/>
    <m/>
    <m/>
    <m/>
    <m/>
  </r>
  <r>
    <s v="GRDSAK14525"/>
    <n v="1297"/>
    <s v="DS-KL-00019"/>
    <s v="TBFB"/>
    <s v="QHHI"/>
    <s v="DARKVQHHI00"/>
    <x v="0"/>
    <x v="0"/>
    <x v="0"/>
    <s v="Amit C"/>
    <s v="Santanu Halder"/>
    <s v="Chinmay Desai"/>
    <x v="0"/>
    <s v="South"/>
    <x v="1"/>
    <s v="Kerala"/>
    <m/>
    <s v="Dijeesh P D"/>
    <s v="Santhipuram"/>
    <s v="Kochi"/>
    <n v="2162"/>
    <d v="2026-01-30T00:00:00"/>
    <d v="2026-02-02T00:00:00"/>
    <n v="15"/>
    <m/>
    <d v="2026-02-17T00:00:00"/>
    <d v="2026-02-23T00:00:00"/>
    <d v="2026-02-23T00:00:00"/>
    <x v="6"/>
    <n v="1"/>
    <s v="YTL"/>
    <s v="PENDING"/>
    <m/>
    <s v="YTL"/>
    <s v="FY 25-26"/>
    <s v="AOP"/>
    <s v=" "/>
    <s v=" "/>
    <s v="APRIL 25"/>
    <m/>
    <m/>
    <m/>
    <m/>
    <m/>
    <m/>
    <m/>
    <m/>
    <x v="0"/>
    <x v="0"/>
    <m/>
    <m/>
    <m/>
    <m/>
    <m/>
    <m/>
    <m/>
  </r>
  <r>
    <s v="SMRTAS13932"/>
    <n v="1298"/>
    <m/>
    <m/>
    <m/>
    <m/>
    <x v="2"/>
    <x v="2"/>
    <x v="2"/>
    <s v="Ketan S"/>
    <s v="Saurav Sagar"/>
    <s v="Ayush Shetiye"/>
    <x v="0"/>
    <s v="South"/>
    <x v="5"/>
    <s v="Tamil Nadu"/>
    <m/>
    <m/>
    <s v="Sankari Main Road"/>
    <s v="Tiruchengode"/>
    <m/>
    <m/>
    <m/>
    <n v="35"/>
    <m/>
    <s v=" "/>
    <m/>
    <m/>
    <x v="5"/>
    <n v="0"/>
    <m/>
    <m/>
    <m/>
    <m/>
    <s v="FY 26-27"/>
    <s v="AOP"/>
    <s v=" "/>
    <s v=" "/>
    <s v="APRIL 25"/>
    <m/>
    <m/>
    <m/>
    <m/>
    <m/>
    <m/>
    <m/>
    <m/>
    <x v="0"/>
    <x v="0"/>
    <m/>
    <m/>
    <m/>
    <m/>
    <m/>
    <m/>
    <m/>
  </r>
  <r>
    <s v="MIREBK15075"/>
    <n v="1299"/>
    <m/>
    <m/>
    <m/>
    <m/>
    <x v="9"/>
    <x v="11"/>
    <x v="59"/>
    <s v="Amit C"/>
    <s v="Arju Tiwari"/>
    <s v="Kiran Patil"/>
    <x v="2"/>
    <s v="West"/>
    <x v="2"/>
    <s v="GMU"/>
    <m/>
    <m/>
    <s v="Rupa Solitare, Koparkhairane - Relay Work"/>
    <s v="Koparkhairane"/>
    <n v="847"/>
    <m/>
    <m/>
    <n v="0"/>
    <m/>
    <m/>
    <m/>
    <m/>
    <x v="1"/>
    <n v="0"/>
    <m/>
    <m/>
    <m/>
    <m/>
    <s v="FY 26-27"/>
    <s v="NON AOP"/>
    <s v=" "/>
    <s v=" "/>
    <s v="APRIL 25"/>
    <m/>
    <m/>
    <m/>
    <m/>
    <m/>
    <m/>
    <m/>
    <m/>
    <x v="0"/>
    <x v="0"/>
    <m/>
    <m/>
    <m/>
    <m/>
    <m/>
    <m/>
    <m/>
  </r>
  <r>
    <s v="CEDHKC13554"/>
    <n v="1300"/>
    <m/>
    <s v="TR66"/>
    <s v="NXM6"/>
    <s v="DH-CDIT-452-MH-TR66"/>
    <x v="7"/>
    <x v="9"/>
    <x v="63"/>
    <s v="Amit C"/>
    <s v="Dyaneshwar Wagh"/>
    <s v="Aditya Dawre"/>
    <x v="3"/>
    <s v="West"/>
    <x v="0"/>
    <s v="GMU"/>
    <s v="Mumbai"/>
    <m/>
    <s v="Runwal Anthurium, Mulund"/>
    <s v="Mumbai"/>
    <m/>
    <m/>
    <m/>
    <n v="0"/>
    <n v="21"/>
    <s v=" "/>
    <m/>
    <m/>
    <x v="2"/>
    <n v="0"/>
    <m/>
    <m/>
    <m/>
    <m/>
    <s v="FY 26-27"/>
    <s v="AOP"/>
    <s v=" "/>
    <s v=" "/>
    <s v="APRIL 25"/>
    <m/>
    <m/>
    <m/>
    <m/>
    <m/>
    <m/>
    <m/>
    <m/>
    <x v="0"/>
    <x v="0"/>
    <m/>
    <m/>
    <m/>
    <m/>
    <m/>
    <m/>
    <m/>
  </r>
  <r>
    <s v="CVRFSD14965"/>
    <n v="1301"/>
    <m/>
    <m/>
    <m/>
    <m/>
    <x v="2"/>
    <x v="14"/>
    <x v="62"/>
    <s v="Ketan S"/>
    <s v="Saurav Sagar"/>
    <s v="Ayush Shetiye"/>
    <x v="0"/>
    <s v="East"/>
    <x v="4"/>
    <s v="Telangana"/>
    <m/>
    <m/>
    <s v="RTC X Roads, Odeon Mall"/>
    <s v="Hyderabad"/>
    <m/>
    <m/>
    <m/>
    <n v="15"/>
    <m/>
    <s v=" "/>
    <m/>
    <m/>
    <x v="2"/>
    <n v="0"/>
    <m/>
    <m/>
    <m/>
    <m/>
    <s v="FY 26-27"/>
    <s v="AOP"/>
    <s v=" "/>
    <s v=" "/>
    <s v="APRIL 25"/>
    <m/>
    <m/>
    <m/>
    <m/>
    <m/>
    <m/>
    <m/>
    <m/>
    <x v="0"/>
    <x v="0"/>
    <m/>
    <m/>
    <m/>
    <m/>
    <m/>
    <m/>
    <m/>
  </r>
  <r>
    <s v="TRD3SD13512"/>
    <n v="1302"/>
    <m/>
    <m/>
    <m/>
    <m/>
    <x v="3"/>
    <x v="3"/>
    <x v="17"/>
    <s v="Srinivas P"/>
    <s v="Jitendra Talreja"/>
    <s v="Nitesh Warhade"/>
    <x v="2"/>
    <s v="East"/>
    <x v="4"/>
    <s v="Andhra Pradesh"/>
    <m/>
    <m/>
    <s v="RIL Mall, Ongole (Full Renovation)"/>
    <s v="Ongole"/>
    <m/>
    <m/>
    <m/>
    <n v="0"/>
    <m/>
    <s v=" "/>
    <m/>
    <m/>
    <x v="9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URBLKC14062"/>
    <n v="1303"/>
    <m/>
    <m/>
    <m/>
    <m/>
    <x v="9"/>
    <x v="11"/>
    <x v="64"/>
    <s v="Amit C"/>
    <s v="Arju Tiwari"/>
    <s v="Kiran Patil"/>
    <x v="0"/>
    <s v="West"/>
    <x v="2"/>
    <s v="Gujarat"/>
    <m/>
    <m/>
    <s v="RIL- Jamnagar Retail Mall"/>
    <s v="Jamnagar"/>
    <n v="6000"/>
    <m/>
    <m/>
    <n v="35"/>
    <m/>
    <s v=" "/>
    <m/>
    <m/>
    <x v="9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DIGSBK14978"/>
    <n v="1304"/>
    <m/>
    <s v="TL9X"/>
    <s v="QZ3E"/>
    <s v="CDITMQZ3E00"/>
    <x v="7"/>
    <x v="9"/>
    <x v="54"/>
    <s v="Amit C"/>
    <s v="Dyaneshwar Wagh"/>
    <s v="Aditya Dawre"/>
    <x v="0"/>
    <s v="West"/>
    <x v="2"/>
    <s v="Maharashtra"/>
    <m/>
    <m/>
    <s v="RD Rankala, Kolhapur, M"/>
    <s v="Kolhapur"/>
    <n v="8045"/>
    <d v="2026-04-30T00:00:00"/>
    <d v="2026-05-02T00:00:00"/>
    <n v="35"/>
    <m/>
    <d v="2026-06-06T00:00:00"/>
    <d v="2026-06-15T00:00:00"/>
    <m/>
    <x v="4"/>
    <n v="0.25"/>
    <m/>
    <m/>
    <m/>
    <m/>
    <s v="FY 26-27"/>
    <s v="AOP"/>
    <s v="JUNE 26 PLANNED"/>
    <s v=" "/>
    <s v=" "/>
    <m/>
    <m/>
    <m/>
    <m/>
    <m/>
    <m/>
    <m/>
    <m/>
    <x v="0"/>
    <x v="0"/>
    <m/>
    <m/>
    <m/>
    <m/>
    <m/>
    <m/>
    <m/>
  </r>
  <r>
    <s v="SMRTAS10180"/>
    <n v="1305"/>
    <m/>
    <m/>
    <m/>
    <m/>
    <x v="2"/>
    <x v="2"/>
    <x v="2"/>
    <s v="Ketan S"/>
    <s v="Saurav Sagar"/>
    <s v="Ayush Shetiye"/>
    <x v="0"/>
    <s v="South"/>
    <x v="5"/>
    <s v="Kerala"/>
    <m/>
    <m/>
    <s v="Rawther Building, Peroorkkada"/>
    <s v="Peroorkkada"/>
    <n v="15539"/>
    <m/>
    <m/>
    <n v="35"/>
    <m/>
    <s v=" "/>
    <m/>
    <m/>
    <x v="2"/>
    <n v="0"/>
    <m/>
    <m/>
    <m/>
    <m/>
    <s v="FY 26-27"/>
    <s v="AOP"/>
    <s v=" "/>
    <s v=" "/>
    <s v="JUNE 25"/>
    <m/>
    <m/>
    <m/>
    <m/>
    <m/>
    <m/>
    <m/>
    <m/>
    <x v="0"/>
    <x v="0"/>
    <m/>
    <m/>
    <m/>
    <m/>
    <m/>
    <m/>
    <m/>
  </r>
  <r>
    <s v="BLSSAS10181"/>
    <n v="1306"/>
    <m/>
    <m/>
    <m/>
    <m/>
    <x v="2"/>
    <x v="2"/>
    <x v="49"/>
    <s v="Ketan S"/>
    <s v="Saurav Sagar"/>
    <s v="Ayush Shetiye"/>
    <x v="0"/>
    <s v="South"/>
    <x v="5"/>
    <s v="Kerala"/>
    <m/>
    <m/>
    <s v="Rawther Building, Peroorkkada"/>
    <s v="Peroorkkada"/>
    <m/>
    <m/>
    <m/>
    <n v="35"/>
    <m/>
    <s v=" "/>
    <m/>
    <m/>
    <x v="2"/>
    <n v="0"/>
    <m/>
    <m/>
    <m/>
    <m/>
    <s v="FY 26-27"/>
    <s v="NON AOP"/>
    <s v=" "/>
    <s v=" "/>
    <s v="MAY 25"/>
    <m/>
    <m/>
    <m/>
    <m/>
    <m/>
    <m/>
    <m/>
    <m/>
    <x v="0"/>
    <x v="0"/>
    <m/>
    <m/>
    <m/>
    <m/>
    <m/>
    <m/>
    <m/>
  </r>
  <r>
    <s v="SMRTAS13872"/>
    <n v="1307"/>
    <m/>
    <s v="TF5K"/>
    <s v="QX9D"/>
    <s v="SMRTKQX9D00"/>
    <x v="2"/>
    <x v="2"/>
    <x v="2"/>
    <s v="Ketan S"/>
    <s v="Saurav Sagar"/>
    <s v="Ayush Shetiye"/>
    <x v="0"/>
    <s v="South"/>
    <x v="5"/>
    <s v="Karnataka"/>
    <s v="Shimoga"/>
    <s v="Vengatesh Prabhu Gopalan"/>
    <s v="Rangikatte, Bhatkal"/>
    <s v="Bhaktal"/>
    <n v="21895"/>
    <d v="2026-01-02T00:00:00"/>
    <d v="2026-01-07T00:00:00"/>
    <n v="35"/>
    <m/>
    <d v="2026-02-11T00:00:00"/>
    <d v="2026-02-28T00:00:00"/>
    <d v="2026-03-04T00:00:00"/>
    <x v="6"/>
    <n v="1"/>
    <m/>
    <s v="PENDING"/>
    <d v="2026-05-17T00:00:00"/>
    <s v="Launched"/>
    <s v="FY 25-26"/>
    <s v="AOP"/>
    <s v=" "/>
    <s v=" "/>
    <s v="SEPTEMBER 25"/>
    <m/>
    <m/>
    <m/>
    <m/>
    <m/>
    <m/>
    <m/>
    <m/>
    <x v="0"/>
    <x v="0"/>
    <m/>
    <m/>
    <m/>
    <m/>
    <m/>
    <m/>
    <m/>
  </r>
  <r>
    <s v="DIGCRT14988"/>
    <n v="1308"/>
    <m/>
    <m/>
    <m/>
    <m/>
    <x v="7"/>
    <x v="9"/>
    <x v="55"/>
    <s v="Amit C"/>
    <s v="Dyaneshwar Wagh"/>
    <s v="Aditya Dawre"/>
    <x v="0"/>
    <s v="North"/>
    <x v="3"/>
    <s v="Uttar Pradesh"/>
    <m/>
    <m/>
    <s v="Ramnath Colony,Civil Lines,Badaun"/>
    <m/>
    <m/>
    <m/>
    <m/>
    <n v="35"/>
    <m/>
    <s v=" "/>
    <m/>
    <m/>
    <x v="2"/>
    <m/>
    <m/>
    <m/>
    <m/>
    <m/>
    <s v="FY 26-27"/>
    <s v="AOP"/>
    <s v=" "/>
    <s v=" "/>
    <s v="SEPTEMBER 25"/>
    <m/>
    <m/>
    <m/>
    <m/>
    <m/>
    <m/>
    <m/>
    <m/>
    <x v="0"/>
    <x v="0"/>
    <m/>
    <m/>
    <m/>
    <m/>
    <m/>
    <m/>
    <m/>
  </r>
  <r>
    <s v="DIGSSD14936"/>
    <n v="1309"/>
    <m/>
    <s v="T9J8"/>
    <s v="Q7J0"/>
    <s v="CDITNQ7J000"/>
    <x v="7"/>
    <x v="9"/>
    <x v="54"/>
    <s v="Amit C"/>
    <s v="Dyaneshwar Wagh"/>
    <s v="Aditya Dawre"/>
    <x v="0"/>
    <s v="East"/>
    <x v="4"/>
    <s v="Telangana"/>
    <m/>
    <s v="Rupesh Dussa"/>
    <s v="Rajendra Nagar, Hyderabad"/>
    <s v="Hyderabad"/>
    <n v="11191"/>
    <d v="2025-12-18T00:00:00"/>
    <d v="2025-12-20T00:00:00"/>
    <n v="35"/>
    <n v="9"/>
    <d v="2026-02-02T00:00:00"/>
    <d v="2026-02-11T00:00:00"/>
    <d v="2026-02-11T00:00:00"/>
    <x v="6"/>
    <n v="1"/>
    <s v="YTL"/>
    <s v="PENDING"/>
    <m/>
    <s v="YTL"/>
    <s v="FY 25-26"/>
    <s v="AOP"/>
    <s v=" "/>
    <s v=" "/>
    <s v="NOVEMBER 25"/>
    <m/>
    <m/>
    <m/>
    <m/>
    <m/>
    <m/>
    <m/>
    <m/>
    <x v="0"/>
    <x v="0"/>
    <m/>
    <m/>
    <m/>
    <m/>
    <m/>
    <m/>
    <m/>
  </r>
  <r>
    <s v="DIGSBK11549"/>
    <n v="1310"/>
    <m/>
    <m/>
    <m/>
    <m/>
    <x v="7"/>
    <x v="9"/>
    <x v="54"/>
    <s v="Amit C"/>
    <s v="Dyaneshwar Wagh"/>
    <s v="Aditya Dawre"/>
    <x v="0"/>
    <s v="West"/>
    <x v="2"/>
    <s v="GMU"/>
    <s v="Mumbai"/>
    <m/>
    <s v="R Mall, Thane"/>
    <s v="Thane"/>
    <m/>
    <m/>
    <m/>
    <n v="35"/>
    <m/>
    <s v=" "/>
    <m/>
    <m/>
    <x v="5"/>
    <n v="0"/>
    <m/>
    <m/>
    <m/>
    <m/>
    <s v="FY 26-27"/>
    <s v="AOP"/>
    <s v=" "/>
    <s v=" "/>
    <s v="OCTOBER 25"/>
    <m/>
    <m/>
    <m/>
    <m/>
    <m/>
    <m/>
    <m/>
    <m/>
    <x v="0"/>
    <x v="0"/>
    <m/>
    <m/>
    <m/>
    <m/>
    <m/>
    <m/>
    <m/>
  </r>
  <r>
    <s v="SMRTSD13868"/>
    <n v="1311"/>
    <m/>
    <s v="TBKR"/>
    <s v="QHMI"/>
    <s v="SMRT6QHMI00"/>
    <x v="2"/>
    <x v="2"/>
    <x v="2"/>
    <s v="Ketan S"/>
    <s v="Saurav Sagar"/>
    <s v="Ayush Shetiye"/>
    <x v="0"/>
    <s v="East"/>
    <x v="4"/>
    <s v="Assam &amp; NE"/>
    <s v="NE"/>
    <s v="Nirupam Das"/>
    <s v="Puna Hida, Ziro, Arunachal Pradesh"/>
    <s v="Ziro"/>
    <n v="15240"/>
    <d v="2026-01-30T00:00:00"/>
    <d v="2026-02-05T00:00:00"/>
    <n v="35"/>
    <m/>
    <d v="2026-03-12T00:00:00"/>
    <d v="2026-04-20T00:00:00"/>
    <d v="2026-03-31T00:00:00"/>
    <x v="6"/>
    <n v="1"/>
    <m/>
    <s v="PENDING"/>
    <d v="2026-04-30T00:00:00"/>
    <s v="Launched"/>
    <s v="FY 25-26"/>
    <s v="AOP"/>
    <s v=" "/>
    <s v=" "/>
    <s v="MAY 25"/>
    <m/>
    <m/>
    <m/>
    <m/>
    <m/>
    <m/>
    <m/>
    <m/>
    <x v="0"/>
    <x v="0"/>
    <m/>
    <m/>
    <m/>
    <m/>
    <m/>
    <m/>
    <m/>
  </r>
  <r>
    <s v="GRDHAK14826"/>
    <n v="1312"/>
    <m/>
    <m/>
    <m/>
    <m/>
    <x v="2"/>
    <x v="2"/>
    <x v="13"/>
    <s v="Ketan S"/>
    <s v="Saurav Sagar"/>
    <s v="Ayush Shetiye"/>
    <x v="3"/>
    <s v="South"/>
    <x v="1"/>
    <s v="Kerala"/>
    <m/>
    <m/>
    <s v="Pulleppady, Thammanam Road, DD Rush Ernakulam"/>
    <s v="Ernakulam"/>
    <m/>
    <m/>
    <m/>
    <n v="0"/>
    <m/>
    <s v=" "/>
    <s v=" "/>
    <m/>
    <x v="15"/>
    <n v="0"/>
    <m/>
    <m/>
    <m/>
    <m/>
    <s v="FY 26-27"/>
    <s v="NON AOP"/>
    <s v=" "/>
    <s v=" "/>
    <s v="APRIL 25"/>
    <m/>
    <m/>
    <m/>
    <m/>
    <m/>
    <m/>
    <m/>
    <m/>
    <x v="0"/>
    <x v="0"/>
    <m/>
    <m/>
    <m/>
    <m/>
    <m/>
    <m/>
    <m/>
  </r>
  <r>
    <s v="TRMNSD13844"/>
    <n v="1313"/>
    <m/>
    <m/>
    <m/>
    <m/>
    <x v="3"/>
    <x v="3"/>
    <x v="33"/>
    <s v="Srinivas P"/>
    <s v="Jitendra Talreja"/>
    <s v="Nitesh Warhade"/>
    <x v="0"/>
    <s v="East"/>
    <x v="4"/>
    <s v="West Bengal"/>
    <m/>
    <m/>
    <s v="PRM Centre Point Mall, Malda"/>
    <s v="Malda"/>
    <m/>
    <m/>
    <m/>
    <n v="35"/>
    <m/>
    <s v=" "/>
    <m/>
    <m/>
    <x v="1"/>
    <n v="0"/>
    <m/>
    <m/>
    <m/>
    <m/>
    <s v="FY 26-27"/>
    <s v="NON AOP"/>
    <s v=" "/>
    <s v=" "/>
    <s v="APRIL 25"/>
    <m/>
    <m/>
    <m/>
    <m/>
    <m/>
    <m/>
    <m/>
    <m/>
    <x v="0"/>
    <x v="0"/>
    <m/>
    <m/>
    <m/>
    <m/>
    <m/>
    <m/>
    <m/>
  </r>
  <r>
    <s v="GRDSAK14341"/>
    <n v="1314"/>
    <s v="DS-TN-00024"/>
    <s v="TBGD"/>
    <s v="QHIN"/>
    <s v="DARKTQHIN00"/>
    <x v="0"/>
    <x v="0"/>
    <x v="0"/>
    <s v="Amit C"/>
    <s v="Santanu Halder"/>
    <s v="Chinmay Desai"/>
    <x v="0"/>
    <s v="South"/>
    <x v="1"/>
    <s v="Tamil Nadu"/>
    <s v="Coimbatore"/>
    <s v="M Velayutham Balaji"/>
    <s v="PN Palayam Rd"/>
    <s v="Coimbatore"/>
    <n v="3370"/>
    <d v="2025-12-26T00:00:00"/>
    <d v="2025-12-29T00:00:00"/>
    <n v="15"/>
    <m/>
    <d v="2026-01-13T00:00:00"/>
    <d v="2026-02-20T00:00:00"/>
    <d v="2026-02-21T00:00:00"/>
    <x v="6"/>
    <n v="1"/>
    <s v="YTL"/>
    <d v="2026-05-30T00:00:00"/>
    <d v="2026-05-08T00:00:00"/>
    <s v="Launched"/>
    <s v="FY 25-26"/>
    <s v="AOP"/>
    <s v=" "/>
    <s v=" "/>
    <s v=" "/>
    <m/>
    <m/>
    <m/>
    <m/>
    <m/>
    <m/>
    <m/>
    <m/>
    <x v="0"/>
    <x v="0"/>
    <m/>
    <m/>
    <m/>
    <m/>
    <m/>
    <m/>
    <m/>
  </r>
  <r>
    <s v="FLDHSD12805"/>
    <n v="1315"/>
    <m/>
    <s v="TWC0"/>
    <s v="Q5XO"/>
    <s v="DH-TSAR-419-WB-TWC0"/>
    <x v="3"/>
    <x v="3"/>
    <x v="12"/>
    <s v="Srinivas P"/>
    <s v="Jitendra Talreja"/>
    <s v="Nitesh Warhade"/>
    <x v="3"/>
    <s v="East"/>
    <x v="1"/>
    <s v="West Bengal"/>
    <m/>
    <m/>
    <s v="Platina Mall Bangabasi Mall, Howrah"/>
    <s v="Howrah"/>
    <n v="3668"/>
    <m/>
    <m/>
    <n v="0"/>
    <n v="25"/>
    <s v=" "/>
    <m/>
    <m/>
    <x v="2"/>
    <n v="0"/>
    <m/>
    <m/>
    <m/>
    <m/>
    <s v="FY 26-27"/>
    <s v="AOP"/>
    <s v=" "/>
    <s v=" "/>
    <s v="APRIL 25"/>
    <m/>
    <m/>
    <m/>
    <m/>
    <m/>
    <m/>
    <m/>
    <m/>
    <x v="0"/>
    <x v="0"/>
    <m/>
    <m/>
    <m/>
    <m/>
    <m/>
    <m/>
    <m/>
  </r>
  <r>
    <s v="DIRFBK14977"/>
    <n v="1316"/>
    <m/>
    <m/>
    <m/>
    <s v="CDITMNEU803"/>
    <x v="7"/>
    <x v="9"/>
    <x v="57"/>
    <s v="Amit C"/>
    <s v="Dyaneshwar Wagh"/>
    <s v="Aditya Dawre"/>
    <x v="2"/>
    <s v="West"/>
    <x v="2"/>
    <s v="Maharashtra"/>
    <m/>
    <m/>
    <s v="Phoenix Market City, Ahmednagar, Pune"/>
    <s v="Pune"/>
    <n v="7624"/>
    <m/>
    <m/>
    <n v="0"/>
    <m/>
    <s v=" "/>
    <m/>
    <m/>
    <x v="2"/>
    <m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JOHNAS11091"/>
    <n v="1317"/>
    <m/>
    <m/>
    <m/>
    <m/>
    <x v="3"/>
    <x v="3"/>
    <x v="65"/>
    <s v="Srinivas P"/>
    <s v="Jitendra Talreja"/>
    <s v="Nitesh Warhade"/>
    <x v="0"/>
    <s v="East"/>
    <x v="4"/>
    <s v="Andhra Pradesh"/>
    <m/>
    <m/>
    <s v="Phoenix Mall &amp; Multiplex, Srinivasaraopet, Guntur, AP "/>
    <s v="Guntur"/>
    <m/>
    <m/>
    <m/>
    <n v="35"/>
    <m/>
    <s v=" "/>
    <m/>
    <m/>
    <x v="5"/>
    <n v="0"/>
    <m/>
    <m/>
    <m/>
    <m/>
    <s v="FY 26-27"/>
    <s v="NON AOP"/>
    <s v=" "/>
    <s v=" "/>
    <s v="JULY 25"/>
    <m/>
    <m/>
    <m/>
    <m/>
    <m/>
    <m/>
    <m/>
    <m/>
    <x v="0"/>
    <x v="0"/>
    <m/>
    <m/>
    <m/>
    <m/>
    <m/>
    <m/>
    <m/>
  </r>
  <r>
    <s v="PERSSD10774"/>
    <n v="1318"/>
    <m/>
    <m/>
    <m/>
    <m/>
    <x v="3"/>
    <x v="3"/>
    <x v="66"/>
    <s v="Srinivas P"/>
    <s v="Jitendra Talreja"/>
    <s v="Nitesh Warhade"/>
    <x v="5"/>
    <s v="East"/>
    <x v="4"/>
    <s v="Jharkhand"/>
    <s v="Ranchi"/>
    <m/>
    <s v="Performax SIS -CT-RANCHI-SAVYRAJ MALL"/>
    <s v="Ranchi"/>
    <m/>
    <m/>
    <m/>
    <n v="0"/>
    <m/>
    <s v=" "/>
    <m/>
    <m/>
    <x v="1"/>
    <n v="0"/>
    <m/>
    <m/>
    <m/>
    <m/>
    <s v="FY 26-27"/>
    <s v="NON AOP"/>
    <s v=" "/>
    <s v=" "/>
    <s v="JUNE 25"/>
    <m/>
    <m/>
    <m/>
    <m/>
    <m/>
    <m/>
    <m/>
    <m/>
    <x v="0"/>
    <x v="0"/>
    <m/>
    <m/>
    <m/>
    <m/>
    <m/>
    <m/>
    <m/>
  </r>
  <r>
    <s v="PERSSD10785"/>
    <n v="1319"/>
    <m/>
    <m/>
    <m/>
    <m/>
    <x v="3"/>
    <x v="3"/>
    <x v="66"/>
    <s v="Srinivas P"/>
    <s v="Jitendra Talreja"/>
    <s v="Nitesh Warhade"/>
    <x v="5"/>
    <s v="East"/>
    <x v="4"/>
    <s v="Bihar"/>
    <s v="Patna"/>
    <m/>
    <s v="Performax SIS -CT-PATNA-THE MALL-FRAZER ROAD"/>
    <s v="Patna"/>
    <m/>
    <m/>
    <m/>
    <n v="0"/>
    <m/>
    <s v=" "/>
    <m/>
    <m/>
    <x v="1"/>
    <n v="0"/>
    <m/>
    <m/>
    <m/>
    <m/>
    <s v="FY 26-27"/>
    <s v="NON AOP"/>
    <s v=" "/>
    <s v=" "/>
    <s v="JULY 25"/>
    <m/>
    <m/>
    <m/>
    <m/>
    <m/>
    <m/>
    <m/>
    <m/>
    <x v="0"/>
    <x v="0"/>
    <m/>
    <m/>
    <m/>
    <m/>
    <m/>
    <m/>
    <m/>
  </r>
  <r>
    <s v="PERSAS10773"/>
    <n v="1320"/>
    <m/>
    <m/>
    <m/>
    <m/>
    <x v="3"/>
    <x v="3"/>
    <x v="66"/>
    <s v="Srinivas P"/>
    <s v="Jitendra Talreja"/>
    <s v="Nitesh Warhade"/>
    <x v="5"/>
    <s v="South"/>
    <x v="5"/>
    <s v="Karnataka"/>
    <s v="Bengaluru "/>
    <m/>
    <s v="Performax SIS -CT-MYSORE-BANGALORE NILGIRI RO"/>
    <s v="Bengaluru"/>
    <m/>
    <m/>
    <m/>
    <n v="0"/>
    <m/>
    <s v=" "/>
    <m/>
    <m/>
    <x v="1"/>
    <n v="0"/>
    <m/>
    <m/>
    <m/>
    <m/>
    <s v="FY 26-27"/>
    <s v="NON AOP"/>
    <s v=" "/>
    <s v=" "/>
    <s v="JUNE 25"/>
    <m/>
    <m/>
    <m/>
    <m/>
    <m/>
    <m/>
    <m/>
    <m/>
    <x v="0"/>
    <x v="0"/>
    <m/>
    <m/>
    <m/>
    <m/>
    <m/>
    <m/>
    <m/>
  </r>
  <r>
    <s v="PERSAS10783"/>
    <n v="1321"/>
    <m/>
    <m/>
    <m/>
    <m/>
    <x v="3"/>
    <x v="3"/>
    <x v="66"/>
    <s v="Srinivas P"/>
    <s v="Jitendra Talreja"/>
    <s v="Nitesh Warhade"/>
    <x v="5"/>
    <s v="South"/>
    <x v="5"/>
    <s v="Karnataka"/>
    <m/>
    <m/>
    <s v="Performax SIS -CT-MANGALORE-ATTAVR VILLAGE-PA"/>
    <s v="Mangalore"/>
    <m/>
    <m/>
    <m/>
    <n v="0"/>
    <m/>
    <s v=" "/>
    <m/>
    <m/>
    <x v="1"/>
    <n v="0"/>
    <m/>
    <m/>
    <m/>
    <m/>
    <s v="FY 26-27"/>
    <s v="NON AOP"/>
    <s v=" "/>
    <s v=" "/>
    <s v="APRIL 25"/>
    <m/>
    <m/>
    <m/>
    <m/>
    <m/>
    <m/>
    <m/>
    <m/>
    <x v="0"/>
    <x v="0"/>
    <m/>
    <m/>
    <m/>
    <m/>
    <m/>
    <m/>
    <m/>
  </r>
  <r>
    <s v="PERSAS10784"/>
    <n v="1322"/>
    <m/>
    <m/>
    <m/>
    <m/>
    <x v="3"/>
    <x v="3"/>
    <x v="66"/>
    <s v="Srinivas P"/>
    <s v="Jitendra Talreja"/>
    <s v="Nitesh Warhade"/>
    <x v="5"/>
    <s v="South"/>
    <x v="5"/>
    <s v="Kerala"/>
    <s v="Cochin"/>
    <m/>
    <s v="Performax SIS -CT-KOCHI-M G ROAD-CENTRE SQUAR"/>
    <s v="Kochi"/>
    <m/>
    <m/>
    <m/>
    <n v="0"/>
    <m/>
    <s v=" "/>
    <m/>
    <m/>
    <x v="1"/>
    <n v="0"/>
    <m/>
    <m/>
    <m/>
    <m/>
    <s v="FY 26-27"/>
    <s v="NON AOP"/>
    <s v=" "/>
    <s v=" "/>
    <s v="MAY 25"/>
    <m/>
    <m/>
    <m/>
    <m/>
    <m/>
    <m/>
    <m/>
    <m/>
    <x v="0"/>
    <x v="0"/>
    <m/>
    <m/>
    <m/>
    <m/>
    <m/>
    <m/>
    <m/>
  </r>
  <r>
    <s v="PERSSD10778"/>
    <n v="1323"/>
    <m/>
    <m/>
    <m/>
    <m/>
    <x v="3"/>
    <x v="3"/>
    <x v="66"/>
    <s v="Srinivas P"/>
    <s v="Jitendra Talreja"/>
    <s v="Nitesh Warhade"/>
    <x v="5"/>
    <s v="East"/>
    <x v="4"/>
    <s v="Telangana"/>
    <s v="Hyderabad"/>
    <m/>
    <s v="Performax SIS -CT-HYDERABAD-KUKATPALLY"/>
    <s v="Hyderabad"/>
    <m/>
    <m/>
    <m/>
    <n v="0"/>
    <m/>
    <s v=" "/>
    <m/>
    <m/>
    <x v="1"/>
    <n v="0"/>
    <m/>
    <m/>
    <m/>
    <m/>
    <s v="FY 26-27"/>
    <s v="NON AOP"/>
    <s v=" "/>
    <s v=" "/>
    <s v="JULY 25"/>
    <m/>
    <m/>
    <m/>
    <m/>
    <m/>
    <m/>
    <m/>
    <m/>
    <x v="0"/>
    <x v="0"/>
    <m/>
    <m/>
    <m/>
    <m/>
    <m/>
    <m/>
    <m/>
  </r>
  <r>
    <s v="PERSSD10771"/>
    <n v="1324"/>
    <m/>
    <m/>
    <m/>
    <m/>
    <x v="3"/>
    <x v="3"/>
    <x v="66"/>
    <s v="Srinivas P"/>
    <s v="Jitendra Talreja"/>
    <s v="Nitesh Warhade"/>
    <x v="5"/>
    <s v="East"/>
    <x v="4"/>
    <s v="Telangana"/>
    <s v="Hyderabad"/>
    <m/>
    <s v="Performax SIS -CT-HYDERABAD-GSM MALL-CHANDANAGAR"/>
    <s v="Hyderabad"/>
    <m/>
    <m/>
    <m/>
    <n v="0"/>
    <m/>
    <s v=" "/>
    <m/>
    <m/>
    <x v="1"/>
    <n v="0"/>
    <m/>
    <m/>
    <m/>
    <m/>
    <s v="FY 26-27"/>
    <s v="NON AOP"/>
    <s v=" "/>
    <s v=" "/>
    <s v="JULY 25"/>
    <m/>
    <m/>
    <m/>
    <m/>
    <m/>
    <m/>
    <m/>
    <m/>
    <x v="0"/>
    <x v="0"/>
    <m/>
    <m/>
    <m/>
    <m/>
    <m/>
    <m/>
    <m/>
  </r>
  <r>
    <s v="PERSSD10775"/>
    <n v="1325"/>
    <m/>
    <m/>
    <m/>
    <m/>
    <x v="3"/>
    <x v="3"/>
    <x v="66"/>
    <s v="Srinivas P"/>
    <s v="Jitendra Talreja"/>
    <s v="Nitesh Warhade"/>
    <x v="5"/>
    <s v="East"/>
    <x v="4"/>
    <s v="Telangana"/>
    <s v="Hyderabad"/>
    <m/>
    <s v="Performax SIS -CT-HYDERABAD-GACHIBOWLI"/>
    <s v="Hyderabad"/>
    <m/>
    <m/>
    <m/>
    <n v="0"/>
    <m/>
    <s v=" "/>
    <m/>
    <m/>
    <x v="1"/>
    <n v="0"/>
    <m/>
    <m/>
    <m/>
    <m/>
    <s v="FY 26-27"/>
    <s v="NON AOP"/>
    <s v=" "/>
    <s v=" "/>
    <s v="JUNE 25"/>
    <m/>
    <m/>
    <m/>
    <m/>
    <m/>
    <m/>
    <m/>
    <m/>
    <x v="0"/>
    <x v="0"/>
    <m/>
    <m/>
    <m/>
    <m/>
    <m/>
    <m/>
    <m/>
  </r>
  <r>
    <s v="PERSSD10776"/>
    <n v="1326"/>
    <m/>
    <m/>
    <m/>
    <m/>
    <x v="3"/>
    <x v="3"/>
    <x v="66"/>
    <s v="Srinivas P"/>
    <s v="Jitendra Talreja"/>
    <s v="Nitesh Warhade"/>
    <x v="5"/>
    <s v="East"/>
    <x v="4"/>
    <s v="Assam &amp; NE"/>
    <s v="Guwahati"/>
    <m/>
    <s v="Performax SIS -CT-GUWAHATI-EXOTICA GREENS"/>
    <s v="Guwahati"/>
    <m/>
    <m/>
    <m/>
    <n v="0"/>
    <m/>
    <s v=" "/>
    <m/>
    <m/>
    <x v="1"/>
    <n v="0"/>
    <m/>
    <m/>
    <m/>
    <m/>
    <s v="FY 26-27"/>
    <s v="NON AOP"/>
    <s v=" "/>
    <s v=" "/>
    <s v="JUNE 25"/>
    <m/>
    <m/>
    <m/>
    <m/>
    <m/>
    <m/>
    <m/>
    <m/>
    <x v="0"/>
    <x v="0"/>
    <m/>
    <m/>
    <m/>
    <m/>
    <m/>
    <m/>
    <m/>
  </r>
  <r>
    <s v="PERSAS10779"/>
    <n v="1327"/>
    <m/>
    <m/>
    <m/>
    <m/>
    <x v="3"/>
    <x v="3"/>
    <x v="66"/>
    <s v="Srinivas P"/>
    <s v="Jitendra Talreja"/>
    <s v="Nitesh Warhade"/>
    <x v="5"/>
    <s v="East"/>
    <x v="4"/>
    <s v="Orissa"/>
    <s v="Bhubaneshwar"/>
    <m/>
    <s v="Performax SIS -CT-BHUBANESWAR-SAHEED NAGAR"/>
    <s v="Bhubaneshwar"/>
    <m/>
    <m/>
    <m/>
    <n v="0"/>
    <m/>
    <s v=" "/>
    <m/>
    <m/>
    <x v="1"/>
    <n v="0"/>
    <m/>
    <m/>
    <m/>
    <m/>
    <s v="FY 26-27"/>
    <s v="NON AOP"/>
    <s v=" "/>
    <s v=" "/>
    <s v="JULY 25"/>
    <m/>
    <m/>
    <m/>
    <m/>
    <m/>
    <m/>
    <m/>
    <m/>
    <x v="0"/>
    <x v="0"/>
    <m/>
    <m/>
    <m/>
    <m/>
    <m/>
    <m/>
    <m/>
  </r>
  <r>
    <s v="PERSAS10777"/>
    <n v="1328"/>
    <m/>
    <m/>
    <m/>
    <m/>
    <x v="3"/>
    <x v="3"/>
    <x v="66"/>
    <s v="Srinivas P"/>
    <s v="Jitendra Talreja"/>
    <s v="Nitesh Warhade"/>
    <x v="5"/>
    <s v="South"/>
    <x v="5"/>
    <s v="Karnataka"/>
    <s v="Bengaluru "/>
    <m/>
    <s v="Performax SIS -CT-BENGALURU-YELAHANKA"/>
    <s v="Bengaluru"/>
    <m/>
    <m/>
    <m/>
    <n v="0"/>
    <m/>
    <s v=" "/>
    <m/>
    <m/>
    <x v="1"/>
    <n v="0"/>
    <m/>
    <m/>
    <m/>
    <m/>
    <s v="FY 26-27"/>
    <s v="NON AOP"/>
    <s v=" "/>
    <s v=" "/>
    <s v="JUNE 25"/>
    <m/>
    <m/>
    <m/>
    <m/>
    <m/>
    <m/>
    <m/>
    <m/>
    <x v="0"/>
    <x v="0"/>
    <m/>
    <m/>
    <m/>
    <m/>
    <m/>
    <m/>
    <m/>
  </r>
  <r>
    <s v="PERSAS10780"/>
    <n v="1329"/>
    <m/>
    <m/>
    <m/>
    <m/>
    <x v="3"/>
    <x v="3"/>
    <x v="66"/>
    <s v="Srinivas P"/>
    <s v="Jitendra Talreja"/>
    <s v="Nitesh Warhade"/>
    <x v="5"/>
    <s v="South"/>
    <x v="5"/>
    <s v="Karnataka"/>
    <s v="Bengaluru "/>
    <m/>
    <s v="Performax SIS -CT-BENGALURU-SPECTRUM MALL-BAN"/>
    <s v="Bengaluru"/>
    <m/>
    <m/>
    <m/>
    <n v="0"/>
    <m/>
    <s v=" "/>
    <m/>
    <m/>
    <x v="1"/>
    <n v="0"/>
    <m/>
    <m/>
    <m/>
    <m/>
    <s v="FY 26-27"/>
    <s v="NON AOP"/>
    <s v=" "/>
    <s v=" "/>
    <s v="JULY 25"/>
    <m/>
    <m/>
    <m/>
    <m/>
    <m/>
    <m/>
    <m/>
    <m/>
    <x v="0"/>
    <x v="0"/>
    <m/>
    <m/>
    <m/>
    <m/>
    <m/>
    <m/>
    <m/>
  </r>
  <r>
    <s v="PERSAS10781"/>
    <n v="1330"/>
    <m/>
    <m/>
    <m/>
    <m/>
    <x v="3"/>
    <x v="3"/>
    <x v="66"/>
    <s v="Srinivas P"/>
    <s v="Jitendra Talreja"/>
    <s v="Nitesh Warhade"/>
    <x v="5"/>
    <s v="South"/>
    <x v="5"/>
    <s v="Karnataka"/>
    <s v="Bengaluru "/>
    <m/>
    <s v="Performax SIS -CT-BENGALURU-SOUL SPACE SPIRIT"/>
    <s v="Bengaluru"/>
    <m/>
    <m/>
    <m/>
    <n v="0"/>
    <m/>
    <s v=" "/>
    <m/>
    <m/>
    <x v="1"/>
    <n v="0"/>
    <m/>
    <m/>
    <m/>
    <m/>
    <s v="FY 26-27"/>
    <s v="NON AOP"/>
    <s v=" "/>
    <s v=" "/>
    <s v="JUNE 25"/>
    <m/>
    <m/>
    <m/>
    <m/>
    <m/>
    <m/>
    <m/>
    <m/>
    <x v="0"/>
    <x v="0"/>
    <m/>
    <m/>
    <m/>
    <m/>
    <m/>
    <m/>
    <m/>
  </r>
  <r>
    <s v="PERSSD10772"/>
    <n v="1331"/>
    <m/>
    <m/>
    <m/>
    <m/>
    <x v="3"/>
    <x v="3"/>
    <x v="66"/>
    <s v="Srinivas P"/>
    <s v="Jitendra Talreja"/>
    <s v="Nitesh Warhade"/>
    <x v="5"/>
    <s v="East"/>
    <x v="4"/>
    <s v="West Bengal"/>
    <s v="Silliguri"/>
    <m/>
    <s v="Performax SIS -CT Cosmos Mall Siliguri"/>
    <s v="Siliguri"/>
    <m/>
    <m/>
    <m/>
    <n v="0"/>
    <m/>
    <s v=" "/>
    <m/>
    <m/>
    <x v="1"/>
    <n v="0"/>
    <m/>
    <m/>
    <m/>
    <m/>
    <s v="FY 26-27"/>
    <s v="NON AOP"/>
    <s v=" "/>
    <s v=" "/>
    <s v="JULY 25"/>
    <m/>
    <m/>
    <m/>
    <m/>
    <m/>
    <m/>
    <m/>
    <m/>
    <x v="0"/>
    <x v="0"/>
    <m/>
    <m/>
    <m/>
    <m/>
    <m/>
    <m/>
    <m/>
  </r>
  <r>
    <s v="ADOFAS11743"/>
    <n v="1332"/>
    <m/>
    <m/>
    <m/>
    <m/>
    <x v="10"/>
    <x v="15"/>
    <x v="67"/>
    <s v="Amit C"/>
    <s v="Arju Tiwari"/>
    <s v="Kiran Patil"/>
    <x v="0"/>
    <s v="South"/>
    <x v="5"/>
    <s v="Karnataka"/>
    <s v="Bengaluru "/>
    <m/>
    <s v="Performax Category room – At IBC Tower B, 4th Floor"/>
    <s v="Bengaluru"/>
    <n v="862"/>
    <m/>
    <m/>
    <n v="55"/>
    <m/>
    <s v=" "/>
    <m/>
    <m/>
    <x v="7"/>
    <n v="0"/>
    <m/>
    <m/>
    <m/>
    <m/>
    <s v="FY 26-27"/>
    <s v="NON AOP"/>
    <s v=" "/>
    <s v=" "/>
    <s v="JULY 25"/>
    <m/>
    <m/>
    <m/>
    <m/>
    <m/>
    <m/>
    <m/>
    <m/>
    <x v="0"/>
    <x v="0"/>
    <m/>
    <m/>
    <m/>
    <m/>
    <m/>
    <m/>
    <m/>
  </r>
  <r>
    <s v="LEECAS13308"/>
    <n v="1333"/>
    <m/>
    <m/>
    <m/>
    <m/>
    <x v="3"/>
    <x v="3"/>
    <x v="35"/>
    <s v="Srinivas P"/>
    <s v="Jitendra Talreja"/>
    <s v="Nitesh Warhade"/>
    <x v="0"/>
    <s v="East"/>
    <x v="4"/>
    <s v="Andhra Pradesh"/>
    <s v="Vishakhapatnam"/>
    <m/>
    <s v="Payless to Lee Cooper (F) - CMR, Vizag"/>
    <s v="Vishakhapatnam"/>
    <n v="1849"/>
    <m/>
    <m/>
    <n v="35"/>
    <m/>
    <s v=" "/>
    <m/>
    <m/>
    <x v="1"/>
    <n v="0"/>
    <m/>
    <m/>
    <m/>
    <m/>
    <s v="FY 26-27"/>
    <s v="NON AOP"/>
    <s v=" "/>
    <s v=" "/>
    <s v="JUNE 25"/>
    <m/>
    <m/>
    <m/>
    <m/>
    <m/>
    <m/>
    <m/>
    <m/>
    <x v="0"/>
    <x v="0"/>
    <m/>
    <m/>
    <m/>
    <m/>
    <m/>
    <m/>
    <m/>
  </r>
  <r>
    <s v="LEECAS13333"/>
    <n v="1334"/>
    <m/>
    <m/>
    <m/>
    <m/>
    <x v="3"/>
    <x v="3"/>
    <x v="35"/>
    <s v="Srinivas P"/>
    <s v="Jitendra Talreja"/>
    <s v="Nitesh Warhade"/>
    <x v="0"/>
    <s v="South"/>
    <x v="5"/>
    <s v="Kerala"/>
    <m/>
    <m/>
    <s v="Payless to Lee Cooper - RP Mall, Kollam"/>
    <s v="Kollam"/>
    <n v="1502"/>
    <m/>
    <m/>
    <n v="35"/>
    <m/>
    <s v=" "/>
    <m/>
    <m/>
    <x v="1"/>
    <n v="0"/>
    <m/>
    <m/>
    <m/>
    <m/>
    <s v="FY 26-27"/>
    <s v="NON AOP"/>
    <s v=" "/>
    <s v=" "/>
    <s v="JUNE 25"/>
    <m/>
    <m/>
    <m/>
    <m/>
    <m/>
    <m/>
    <m/>
    <m/>
    <x v="0"/>
    <x v="0"/>
    <m/>
    <m/>
    <m/>
    <m/>
    <m/>
    <m/>
    <m/>
  </r>
  <r>
    <s v="CATWSD13347"/>
    <n v="1335"/>
    <m/>
    <m/>
    <m/>
    <m/>
    <x v="3"/>
    <x v="3"/>
    <x v="3"/>
    <s v="Srinivas P"/>
    <s v="Jitendra Talreja"/>
    <s v="Nitesh Warhade"/>
    <x v="0"/>
    <s v="East"/>
    <x v="4"/>
    <s v="Telangana"/>
    <s v="Hyderabad"/>
    <m/>
    <s v="Payless to Catwalk - Sarath city, Hydebarad"/>
    <s v="Hyderabad"/>
    <n v="1422"/>
    <m/>
    <m/>
    <n v="35"/>
    <m/>
    <s v=" "/>
    <m/>
    <m/>
    <x v="1"/>
    <n v="0"/>
    <m/>
    <m/>
    <m/>
    <m/>
    <s v="FY 26-27"/>
    <s v="AOP"/>
    <s v=" "/>
    <s v=" "/>
    <s v="JULY 25"/>
    <m/>
    <m/>
    <m/>
    <m/>
    <m/>
    <m/>
    <m/>
    <m/>
    <x v="0"/>
    <x v="0"/>
    <m/>
    <m/>
    <m/>
    <m/>
    <m/>
    <m/>
    <m/>
  </r>
  <r>
    <s v="FLDHAK14103"/>
    <n v="1336"/>
    <m/>
    <m/>
    <m/>
    <m/>
    <x v="3"/>
    <x v="12"/>
    <x v="12"/>
    <s v="Srinivas P"/>
    <s v="Jitendra Talreja"/>
    <s v="Nitesh Warhade"/>
    <x v="3"/>
    <s v="East"/>
    <x v="1"/>
    <s v="Andhra Pradesh"/>
    <s v="Vishakhapatnam"/>
    <m/>
    <s v="Payless CMR Mall"/>
    <s v="Vishakhapatnam"/>
    <n v="2001"/>
    <m/>
    <m/>
    <n v="0"/>
    <m/>
    <s v=" "/>
    <m/>
    <m/>
    <x v="1"/>
    <n v="0"/>
    <m/>
    <m/>
    <m/>
    <m/>
    <s v="FY 26-27"/>
    <s v="AOP"/>
    <s v=" "/>
    <s v=" "/>
    <s v="JULY 25"/>
    <m/>
    <m/>
    <m/>
    <m/>
    <m/>
    <m/>
    <m/>
    <m/>
    <x v="0"/>
    <x v="0"/>
    <m/>
    <m/>
    <m/>
    <m/>
    <m/>
    <m/>
    <m/>
  </r>
  <r>
    <s v="FLDHAK14108"/>
    <n v="1337"/>
    <m/>
    <m/>
    <m/>
    <m/>
    <x v="3"/>
    <x v="12"/>
    <x v="12"/>
    <s v="Srinivas P"/>
    <s v="Jitendra Talreja"/>
    <s v="Nitesh Warhade"/>
    <x v="3"/>
    <s v="South"/>
    <x v="1"/>
    <s v="Kerala"/>
    <m/>
    <m/>
    <s v="Payless Chinnakada "/>
    <s v="Kollam"/>
    <n v="1502"/>
    <m/>
    <m/>
    <n v="0"/>
    <m/>
    <s v=" "/>
    <m/>
    <m/>
    <x v="1"/>
    <n v="0"/>
    <m/>
    <m/>
    <m/>
    <m/>
    <s v="FY 26-27"/>
    <s v="AOP"/>
    <s v=" "/>
    <s v=" "/>
    <s v="JULY 25"/>
    <m/>
    <m/>
    <m/>
    <m/>
    <m/>
    <m/>
    <m/>
    <m/>
    <x v="0"/>
    <x v="0"/>
    <m/>
    <m/>
    <m/>
    <m/>
    <m/>
    <m/>
    <m/>
  </r>
  <r>
    <s v="DIGSAS14985"/>
    <n v="1338"/>
    <m/>
    <m/>
    <m/>
    <m/>
    <x v="7"/>
    <x v="9"/>
    <x v="54"/>
    <s v="Amit C"/>
    <s v="Dyaneshwar Wagh"/>
    <s v="Aditya Dawre"/>
    <x v="0"/>
    <s v="South"/>
    <x v="5"/>
    <s v="Tamil Nadu"/>
    <m/>
    <m/>
    <s v="Palani Road , DINDIGUL, TAMIL NADU"/>
    <m/>
    <m/>
    <m/>
    <m/>
    <n v="35"/>
    <m/>
    <s v=" "/>
    <m/>
    <m/>
    <x v="2"/>
    <m/>
    <m/>
    <m/>
    <m/>
    <m/>
    <s v="FY 26-27"/>
    <s v="AOP"/>
    <s v=" "/>
    <s v=" "/>
    <s v="JULY 25"/>
    <m/>
    <m/>
    <m/>
    <m/>
    <m/>
    <m/>
    <m/>
    <m/>
    <x v="0"/>
    <x v="0"/>
    <m/>
    <m/>
    <m/>
    <m/>
    <m/>
    <m/>
    <m/>
  </r>
  <r>
    <s v="DIGSAS14987"/>
    <n v="1339"/>
    <m/>
    <m/>
    <s v="QHHK"/>
    <s v="CDITTQHHK00"/>
    <x v="7"/>
    <x v="9"/>
    <x v="54"/>
    <s v="Amit C"/>
    <s v="Dyaneshwar Wagh"/>
    <s v="Aditya Dawre"/>
    <x v="0"/>
    <s v="South"/>
    <x v="5"/>
    <s v="Tamil Nadu"/>
    <m/>
    <s v="Karthikeyan C PMC"/>
    <s v="Padur, Chennai, TAMIL NADU"/>
    <s v="Chennai"/>
    <n v="12221"/>
    <m/>
    <m/>
    <n v="35"/>
    <m/>
    <s v=" "/>
    <m/>
    <m/>
    <x v="2"/>
    <m/>
    <m/>
    <m/>
    <m/>
    <m/>
    <s v="FY 26-27"/>
    <s v="AOP"/>
    <s v=" "/>
    <s v=" "/>
    <s v="DECEMBER 25"/>
    <m/>
    <m/>
    <m/>
    <m/>
    <m/>
    <m/>
    <m/>
    <m/>
    <x v="0"/>
    <x v="0"/>
    <m/>
    <m/>
    <m/>
    <m/>
    <m/>
    <m/>
    <m/>
  </r>
  <r>
    <s v="SMRTAS13985"/>
    <n v="1340"/>
    <m/>
    <m/>
    <m/>
    <m/>
    <x v="2"/>
    <x v="2"/>
    <x v="2"/>
    <s v="Ketan S"/>
    <s v="Saurav Sagar"/>
    <s v="Ayush Shetiye"/>
    <x v="0"/>
    <s v="East"/>
    <x v="4"/>
    <s v="Andhra Pradesh"/>
    <m/>
    <m/>
    <s v="P227, Panduranga Street, Babuji Colony, Sai Nagar, Sullurpeta, Tirupathi, AP"/>
    <s v="Sullurpeta"/>
    <m/>
    <m/>
    <m/>
    <n v="35"/>
    <m/>
    <s v=" "/>
    <m/>
    <m/>
    <x v="2"/>
    <n v="0"/>
    <m/>
    <m/>
    <m/>
    <m/>
    <s v="FY 26-27"/>
    <s v="AOP"/>
    <s v=" "/>
    <s v=" "/>
    <s v="JUNE 25"/>
    <m/>
    <m/>
    <m/>
    <m/>
    <m/>
    <m/>
    <m/>
    <m/>
    <x v="0"/>
    <x v="0"/>
    <m/>
    <m/>
    <m/>
    <m/>
    <m/>
    <m/>
    <m/>
  </r>
  <r>
    <s v="DIGSRT10415"/>
    <n v="1341"/>
    <m/>
    <s v="T5CT"/>
    <s v="QK7J"/>
    <s v="CDITUQK7J00"/>
    <x v="7"/>
    <x v="9"/>
    <x v="54"/>
    <s v="Amit C"/>
    <s v="Dyaneshwar Wagh"/>
    <s v="Aditya Dawre"/>
    <x v="0"/>
    <s v="North"/>
    <x v="3"/>
    <s v="Uttar Pradesh"/>
    <m/>
    <m/>
    <s v="Opp Mega Shop, Gorakhnath, Gorakhpur"/>
    <s v="Gorakhpur"/>
    <n v="8807"/>
    <m/>
    <m/>
    <n v="35"/>
    <m/>
    <s v=" "/>
    <m/>
    <m/>
    <x v="2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DIGSRT10478"/>
    <n v="1342"/>
    <m/>
    <m/>
    <m/>
    <m/>
    <x v="7"/>
    <x v="9"/>
    <x v="54"/>
    <s v="Amit C"/>
    <s v="Dyaneshwar Wagh"/>
    <s v="Aditya Dawre"/>
    <x v="0"/>
    <s v="North"/>
    <x v="3"/>
    <s v="Uttar Pradesh"/>
    <s v="Agra"/>
    <m/>
    <s v="Opp IDFC First Bank, Sikandra Bodla Road, Sikandra, Agra"/>
    <s v="Agra"/>
    <m/>
    <m/>
    <m/>
    <n v="35"/>
    <m/>
    <s v=" "/>
    <m/>
    <m/>
    <x v="5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PHCOKC14704"/>
    <n v="1343"/>
    <m/>
    <m/>
    <m/>
    <m/>
    <x v="11"/>
    <x v="16"/>
    <x v="68"/>
    <s v="Amit C"/>
    <s v="Arju Tiwari"/>
    <s v="Kiran Patil"/>
    <x v="2"/>
    <s v="West"/>
    <x v="0"/>
    <s v="GMU"/>
    <m/>
    <m/>
    <s v="ONLINE NETMED STORE_BHANDUP METRO"/>
    <s v="Mumbai"/>
    <m/>
    <m/>
    <m/>
    <n v="0"/>
    <m/>
    <s v=" "/>
    <m/>
    <m/>
    <x v="1"/>
    <n v="0"/>
    <m/>
    <m/>
    <m/>
    <m/>
    <s v="FY 26-27"/>
    <s v="NON AOP"/>
    <s v=" "/>
    <s v=" "/>
    <s v="AUGUST 25"/>
    <m/>
    <m/>
    <m/>
    <m/>
    <m/>
    <m/>
    <m/>
    <m/>
    <x v="0"/>
    <x v="0"/>
    <m/>
    <m/>
    <m/>
    <m/>
    <m/>
    <m/>
    <m/>
  </r>
  <r>
    <s v="SEVEBK15078"/>
    <n v="1344"/>
    <m/>
    <m/>
    <m/>
    <m/>
    <x v="9"/>
    <x v="11"/>
    <x v="60"/>
    <s v="Amit C"/>
    <s v="Arju Tiwari"/>
    <s v="Kiran Patil"/>
    <x v="0"/>
    <s v="West"/>
    <x v="2"/>
    <s v="GMU"/>
    <m/>
    <m/>
    <s v="One World, Lower Parel, Mumbai"/>
    <s v="Lower Parel"/>
    <m/>
    <m/>
    <m/>
    <n v="35"/>
    <m/>
    <m/>
    <m/>
    <m/>
    <x v="1"/>
    <n v="0"/>
    <m/>
    <m/>
    <m/>
    <m/>
    <s v="FY 26-27"/>
    <s v="AOP"/>
    <s v=" "/>
    <s v=" "/>
    <s v="AUGUST 25"/>
    <m/>
    <m/>
    <m/>
    <m/>
    <m/>
    <m/>
    <m/>
    <m/>
    <x v="0"/>
    <x v="0"/>
    <m/>
    <m/>
    <m/>
    <m/>
    <m/>
    <m/>
    <m/>
  </r>
  <r>
    <s v="SEVEBK15079"/>
    <n v="1345"/>
    <m/>
    <m/>
    <m/>
    <m/>
    <x v="9"/>
    <x v="11"/>
    <x v="60"/>
    <s v="Amit C"/>
    <s v="Arju Tiwari"/>
    <s v="Kiran Patil"/>
    <x v="0"/>
    <s v="West"/>
    <x v="2"/>
    <s v="GMU"/>
    <m/>
    <m/>
    <s v="One International, Lower Parel, Mumbai"/>
    <s v="Lower Parel"/>
    <m/>
    <m/>
    <m/>
    <n v="35"/>
    <m/>
    <m/>
    <m/>
    <m/>
    <x v="5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ADOFRT10637"/>
    <n v="1346"/>
    <m/>
    <m/>
    <m/>
    <m/>
    <x v="10"/>
    <x v="15"/>
    <x v="67"/>
    <s v="Amit C"/>
    <s v="Arju Tiwari"/>
    <s v="Kiran Patil"/>
    <x v="0"/>
    <s v="North"/>
    <x v="3"/>
    <s v="Delhi &amp; NCR"/>
    <s v="Delhi - NCR"/>
    <m/>
    <s v="Okhla Office"/>
    <s v="Delhi &amp; Ncr"/>
    <m/>
    <m/>
    <m/>
    <n v="55"/>
    <m/>
    <s v=" "/>
    <m/>
    <m/>
    <x v="1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SMPTAS10305"/>
    <n v="1347"/>
    <m/>
    <m/>
    <m/>
    <m/>
    <x v="2"/>
    <x v="2"/>
    <x v="52"/>
    <s v="Ketan S"/>
    <s v="Saurav Sagar"/>
    <s v="Ayush Shetiye"/>
    <x v="0"/>
    <s v="East"/>
    <x v="4"/>
    <s v="Andhra Pradesh"/>
    <m/>
    <m/>
    <s v="NR Complex, Chandra Sekhar Reddy Property, Chennur"/>
    <s v="Chennur"/>
    <m/>
    <m/>
    <m/>
    <n v="15"/>
    <m/>
    <s v=" "/>
    <m/>
    <m/>
    <x v="1"/>
    <n v="0"/>
    <m/>
    <m/>
    <m/>
    <m/>
    <s v="FY 26-27"/>
    <s v="NON AOP"/>
    <s v=" "/>
    <s v=" "/>
    <s v="OCTOBER 25"/>
    <m/>
    <m/>
    <m/>
    <m/>
    <m/>
    <m/>
    <m/>
    <m/>
    <x v="0"/>
    <x v="0"/>
    <m/>
    <m/>
    <m/>
    <m/>
    <m/>
    <m/>
    <m/>
  </r>
  <r>
    <s v="JICEBK11752"/>
    <n v="1348"/>
    <m/>
    <m/>
    <m/>
    <m/>
    <x v="8"/>
    <x v="10"/>
    <x v="58"/>
    <s v="Amit C"/>
    <s v="Dyaneshwar Wagh"/>
    <s v="Aditya Dawre"/>
    <x v="0"/>
    <s v="West"/>
    <x v="2"/>
    <s v="GMU"/>
    <s v="Mumbai"/>
    <m/>
    <s v="Norther Supremus, Dahisar East"/>
    <s v="Mumbai"/>
    <m/>
    <m/>
    <m/>
    <n v="45"/>
    <m/>
    <s v=" "/>
    <m/>
    <m/>
    <x v="5"/>
    <n v="0"/>
    <m/>
    <m/>
    <m/>
    <m/>
    <s v="FY 26-27"/>
    <s v="AOP"/>
    <s v=" "/>
    <s v=" "/>
    <s v="AUGUST 25"/>
    <m/>
    <m/>
    <m/>
    <m/>
    <m/>
    <m/>
    <m/>
    <m/>
    <x v="0"/>
    <x v="0"/>
    <m/>
    <m/>
    <m/>
    <m/>
    <m/>
    <m/>
    <m/>
  </r>
  <r>
    <s v="SMRTSD10343"/>
    <n v="1349"/>
    <m/>
    <m/>
    <m/>
    <m/>
    <x v="2"/>
    <x v="2"/>
    <x v="2"/>
    <s v="Ketan S"/>
    <s v="Saurav Sagar"/>
    <s v="Ayush Shetiye"/>
    <x v="0"/>
    <s v="East"/>
    <x v="4"/>
    <s v="Assam &amp; NE"/>
    <m/>
    <m/>
    <s v="Nongmensong Maonmarket"/>
    <s v="Shillong"/>
    <m/>
    <m/>
    <m/>
    <n v="35"/>
    <m/>
    <s v=" "/>
    <m/>
    <m/>
    <x v="11"/>
    <n v="0"/>
    <m/>
    <m/>
    <m/>
    <m/>
    <s v="FY 26-27"/>
    <s v="AOP"/>
    <s v=" "/>
    <s v=" "/>
    <s v="SEPTEMBER 25"/>
    <m/>
    <m/>
    <m/>
    <m/>
    <m/>
    <m/>
    <m/>
    <m/>
    <x v="0"/>
    <x v="0"/>
    <m/>
    <m/>
    <m/>
    <m/>
    <m/>
    <m/>
    <m/>
  </r>
  <r>
    <s v="DIGSBK14979"/>
    <n v="1350"/>
    <m/>
    <s v="TBAP"/>
    <s v="QHDM"/>
    <s v="CDITMQHDM00"/>
    <x v="7"/>
    <x v="9"/>
    <x v="54"/>
    <s v="Amit C"/>
    <s v="Dyaneshwar Wagh"/>
    <s v="Aditya Dawre"/>
    <x v="0"/>
    <s v="West"/>
    <x v="2"/>
    <s v="Maharashtra"/>
    <s v="West Maharashtra"/>
    <s v="Rajesh Gavale"/>
    <s v="NH 4 Highway Hotel Sangam Building ,Karad,Satara"/>
    <s v="Satara"/>
    <n v="7394"/>
    <d v="2026-02-02T00:00:00"/>
    <d v="2026-02-05T00:00:00"/>
    <n v="35"/>
    <m/>
    <d v="2026-03-12T00:00:00"/>
    <d v="2026-05-20T00:00:00"/>
    <d v="2026-05-21T00:00:00"/>
    <x v="0"/>
    <n v="1"/>
    <m/>
    <s v="PENDING"/>
    <m/>
    <s v="YTL"/>
    <s v="FY 26-27"/>
    <s v="AOP"/>
    <s v="MARCH 26 PLANNED"/>
    <s v="MAY 26"/>
    <s v="AUGUST 25"/>
    <m/>
    <m/>
    <m/>
    <m/>
    <m/>
    <m/>
    <m/>
    <m/>
    <x v="0"/>
    <x v="0"/>
    <m/>
    <m/>
    <m/>
    <m/>
    <m/>
    <m/>
    <m/>
  </r>
  <r>
    <s v="TRRFAS14036"/>
    <n v="1351"/>
    <m/>
    <s v="T67H"/>
    <s v="QICK"/>
    <s v="TSARKQICK02"/>
    <x v="3"/>
    <x v="3"/>
    <x v="44"/>
    <s v="Srinivas P"/>
    <s v="Jitendra Talreja"/>
    <s v="Nitesh Warhade"/>
    <x v="2"/>
    <s v="South"/>
    <x v="5"/>
    <s v="Karnataka"/>
    <s v="Bangalore"/>
    <s v="Dileep Sp"/>
    <s v="NEXUS FALCON CITY MALL,BANGALORE"/>
    <s v="Bangalore"/>
    <n v="2826"/>
    <d v="2026-01-05T00:00:00"/>
    <d v="2026-01-19T00:00:00"/>
    <n v="0"/>
    <n v="35"/>
    <d v="2026-02-23T00:00:00"/>
    <d v="2026-05-08T00:00:00"/>
    <d v="2026-05-12T00:00:00"/>
    <x v="0"/>
    <n v="1"/>
    <m/>
    <d v="2026-05-21T00:00:00"/>
    <d v="2026-05-12T00:00:00"/>
    <s v="Launched"/>
    <s v="FY 26-27"/>
    <s v="NON AOP"/>
    <s v="FEBRUARY 26 PLANNED"/>
    <s v="MAY 26"/>
    <s v=" "/>
    <m/>
    <m/>
    <m/>
    <m/>
    <m/>
    <m/>
    <m/>
    <m/>
    <x v="0"/>
    <x v="0"/>
    <m/>
    <m/>
    <m/>
    <m/>
    <m/>
    <m/>
    <m/>
  </r>
  <r>
    <s v="DIGSBK10477"/>
    <n v="1352"/>
    <m/>
    <m/>
    <m/>
    <m/>
    <x v="7"/>
    <x v="9"/>
    <x v="54"/>
    <s v="Amit C"/>
    <s v="Dyaneshwar Wagh"/>
    <s v="Aditya Dawre"/>
    <x v="0"/>
    <s v="West"/>
    <x v="2"/>
    <s v="GMU"/>
    <s v="Mumbai"/>
    <m/>
    <s v="Neelkanth Dham,  Plot No. 17C-1, Sector 16E, Kalamboli"/>
    <s v="Panvel"/>
    <m/>
    <m/>
    <m/>
    <n v="35"/>
    <m/>
    <s v=" "/>
    <m/>
    <m/>
    <x v="5"/>
    <n v="0"/>
    <m/>
    <m/>
    <m/>
    <m/>
    <s v="FY 26-27"/>
    <s v="AOP"/>
    <s v=" "/>
    <s v=" "/>
    <s v="AUGUST 25"/>
    <m/>
    <m/>
    <m/>
    <m/>
    <m/>
    <m/>
    <m/>
    <m/>
    <x v="0"/>
    <x v="0"/>
    <m/>
    <m/>
    <m/>
    <m/>
    <m/>
    <m/>
    <m/>
  </r>
  <r>
    <s v="FFNSSD11130"/>
    <n v="1353"/>
    <m/>
    <m/>
    <m/>
    <m/>
    <x v="3"/>
    <x v="3"/>
    <x v="27"/>
    <s v="Srinivas P"/>
    <s v="Jitendra Talreja"/>
    <s v="Nitesh Warhade"/>
    <x v="0"/>
    <s v="East"/>
    <x v="4"/>
    <s v="Telangana"/>
    <s v="Hyderabad"/>
    <m/>
    <s v="Near Smart Bazar, Kompally, Hyderabad, Telangana."/>
    <s v="Hyderabad"/>
    <m/>
    <m/>
    <m/>
    <n v="45"/>
    <m/>
    <s v=" "/>
    <m/>
    <m/>
    <x v="2"/>
    <n v="0"/>
    <m/>
    <m/>
    <m/>
    <m/>
    <s v="FY 26-27"/>
    <s v="AOP"/>
    <s v=" "/>
    <s v=" "/>
    <s v="OCTOBER 25"/>
    <m/>
    <m/>
    <m/>
    <m/>
    <m/>
    <m/>
    <m/>
    <m/>
    <x v="0"/>
    <x v="0"/>
    <m/>
    <m/>
    <m/>
    <m/>
    <m/>
    <m/>
    <m/>
  </r>
  <r>
    <s v="GRDSAK14572"/>
    <n v="1354"/>
    <s v="DS-TN-00070"/>
    <s v="TBDX"/>
    <s v="QHGM"/>
    <s v="DARKTQHGM00"/>
    <x v="0"/>
    <x v="0"/>
    <x v="0"/>
    <s v="Amit C"/>
    <s v="Santanu Halder"/>
    <s v="Chinmay Desai"/>
    <x v="0"/>
    <s v="South"/>
    <x v="1"/>
    <s v="Tamil Nadu"/>
    <s v="Chennai"/>
    <s v="Ganesh B"/>
    <s v="Nanganallur Catchment"/>
    <s v="Chennai"/>
    <n v="1735"/>
    <d v="2026-03-02T00:00:00"/>
    <d v="2026-03-10T00:00:00"/>
    <n v="15"/>
    <m/>
    <d v="2026-03-25T00:00:00"/>
    <d v="2026-04-30T00:00:00"/>
    <d v="2026-04-30T00:00:00"/>
    <x v="0"/>
    <n v="1"/>
    <m/>
    <s v="PENDING"/>
    <m/>
    <s v="YTL"/>
    <s v="FY 26-27"/>
    <s v="AOP"/>
    <s v="MARCH 26 PLANNED"/>
    <s v="APRIL 26"/>
    <s v=" "/>
    <m/>
    <m/>
    <m/>
    <m/>
    <m/>
    <m/>
    <m/>
    <m/>
    <x v="0"/>
    <x v="0"/>
    <m/>
    <m/>
    <m/>
    <m/>
    <m/>
    <m/>
    <m/>
  </r>
  <r>
    <s v="GRDSAK15008"/>
    <n v="1355"/>
    <m/>
    <s v="TBKI"/>
    <s v="QHMC"/>
    <s v="DARKTQHMC00"/>
    <x v="0"/>
    <x v="0"/>
    <x v="0"/>
    <s v="Amit C"/>
    <s v="Santanu Halder"/>
    <s v="Chinmay Desai"/>
    <x v="0"/>
    <s v="South"/>
    <x v="1"/>
    <s v="Tamil Nadu"/>
    <m/>
    <s v="Palanisamy Chelladurai"/>
    <s v="Nandhanam- Annasalai GR Complex"/>
    <s v="Chennai"/>
    <n v="1828"/>
    <d v="2026-01-27T00:00:00"/>
    <d v="2026-02-05T00:00:00"/>
    <n v="15"/>
    <m/>
    <d v="2026-02-20T00:00:00"/>
    <d v="2026-02-27T00:00:00"/>
    <d v="2026-03-12T00:00:00"/>
    <x v="6"/>
    <n v="1"/>
    <m/>
    <d v="2026-05-10T00:00:00"/>
    <d v="2026-04-02T00:00:00"/>
    <s v="Launched"/>
    <s v="FY 25-26"/>
    <s v="AOP"/>
    <s v=" "/>
    <s v=" "/>
    <s v=" "/>
    <m/>
    <m/>
    <m/>
    <m/>
    <m/>
    <m/>
    <m/>
    <m/>
    <x v="0"/>
    <x v="0"/>
    <m/>
    <m/>
    <m/>
    <m/>
    <m/>
    <m/>
    <m/>
  </r>
  <r>
    <s v="DIGSRT14989"/>
    <n v="1356"/>
    <m/>
    <m/>
    <m/>
    <m/>
    <x v="7"/>
    <x v="9"/>
    <x v="54"/>
    <s v="Amit C"/>
    <s v="Dyaneshwar Wagh"/>
    <s v="Aditya Dawre"/>
    <x v="0"/>
    <s v="North"/>
    <x v="3"/>
    <s v="Uttar Pradesh"/>
    <m/>
    <m/>
    <s v="Nagina Road, Bijnor, UP"/>
    <m/>
    <m/>
    <m/>
    <m/>
    <n v="35"/>
    <m/>
    <s v=" "/>
    <m/>
    <m/>
    <x v="2"/>
    <m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SMRTAS13926"/>
    <n v="1357"/>
    <m/>
    <m/>
    <m/>
    <m/>
    <x v="2"/>
    <x v="2"/>
    <x v="2"/>
    <s v="Ketan S"/>
    <s v="Saurav Sagar"/>
    <s v="Ayush Shetiye"/>
    <x v="0"/>
    <s v="East"/>
    <x v="4"/>
    <s v="Andhra Pradesh"/>
    <m/>
    <m/>
    <s v="Murali Theatre, KADAPA"/>
    <s v="Kadapa"/>
    <m/>
    <m/>
    <m/>
    <n v="35"/>
    <m/>
    <s v=" "/>
    <m/>
    <m/>
    <x v="2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GRDSAK15249"/>
    <n v="1358"/>
    <m/>
    <s v="TBCA"/>
    <s v="QHEL"/>
    <s v="DARKKQHEL00"/>
    <x v="0"/>
    <x v="0"/>
    <x v="0"/>
    <s v="Amit C"/>
    <s v="Santanu Halder"/>
    <s v="Chinmay Desai"/>
    <x v="0"/>
    <s v="South"/>
    <x v="1"/>
    <s v="Karnataka"/>
    <s v="Bangalore"/>
    <s v="Mukesh Mukul"/>
    <s v="Munivenkatappa Layout, Bilekahalli"/>
    <s v="Bangalore"/>
    <n v="3043"/>
    <d v="2026-02-23T00:00:00"/>
    <d v="2026-04-02T00:00:00"/>
    <n v="15"/>
    <m/>
    <d v="2026-04-17T00:00:00"/>
    <d v="2026-05-12T00:00:00"/>
    <d v="2026-05-17T00:00:00"/>
    <x v="0"/>
    <n v="1"/>
    <m/>
    <s v="PENDING"/>
    <m/>
    <s v="YTL"/>
    <s v="FY 26-27"/>
    <s v="AOP"/>
    <s v="APRIL 26 PLANNED"/>
    <s v="MAY 26"/>
    <s v=" "/>
    <m/>
    <m/>
    <m/>
    <m/>
    <m/>
    <m/>
    <m/>
    <m/>
    <x v="0"/>
    <x v="0"/>
    <m/>
    <m/>
    <m/>
    <m/>
    <m/>
    <m/>
    <m/>
  </r>
  <r>
    <s v="DIGCRT12949"/>
    <n v="1359"/>
    <m/>
    <m/>
    <m/>
    <m/>
    <x v="7"/>
    <x v="9"/>
    <x v="55"/>
    <s v="Amit C"/>
    <s v="Dyaneshwar Wagh"/>
    <s v="Aditya Dawre"/>
    <x v="0"/>
    <s v="North"/>
    <x v="3"/>
    <s v="Haryana"/>
    <m/>
    <m/>
    <s v="MG Road, Stadium Colony Safidon"/>
    <s v="Safidon"/>
    <n v="3034"/>
    <m/>
    <m/>
    <n v="35"/>
    <m/>
    <s v=" "/>
    <m/>
    <m/>
    <x v="5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YOTHSD14878"/>
    <n v="1360"/>
    <m/>
    <m/>
    <s v="QHED"/>
    <s v="TYOUNQHED00"/>
    <x v="3"/>
    <x v="5"/>
    <x v="14"/>
    <s v="Srinivas P"/>
    <s v="Jitendra Talreja"/>
    <s v="Nitesh Warhade"/>
    <x v="0"/>
    <s v="East"/>
    <x v="4"/>
    <s v="Telangana"/>
    <m/>
    <m/>
    <s v="Medipally village (Erstwhile Boduppal)"/>
    <s v="Hyderabad"/>
    <n v="7060"/>
    <m/>
    <m/>
    <n v="35"/>
    <m/>
    <s v=" "/>
    <m/>
    <m/>
    <x v="2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GRRESD13394"/>
    <n v="1361"/>
    <m/>
    <m/>
    <m/>
    <m/>
    <x v="2"/>
    <x v="2"/>
    <x v="53"/>
    <s v="Ketan S"/>
    <s v="Saurav Sagar"/>
    <s v="Ayush Shetiye"/>
    <x v="2"/>
    <s v="East"/>
    <x v="4"/>
    <s v="Jharkhand"/>
    <s v="Ranchi"/>
    <m/>
    <s v="Maroo Tower Ranchi"/>
    <s v="Ranchi"/>
    <m/>
    <m/>
    <m/>
    <n v="0"/>
    <m/>
    <s v=" "/>
    <m/>
    <m/>
    <x v="1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YOTHSD13519"/>
    <n v="1362"/>
    <m/>
    <m/>
    <s v="QHGZ"/>
    <s v="TYOUWQHGZ00"/>
    <x v="3"/>
    <x v="3"/>
    <x v="14"/>
    <s v="Srinivas P"/>
    <s v="Jitendra Talreja"/>
    <s v="Nitesh Warhade"/>
    <x v="0"/>
    <s v="East"/>
    <x v="4"/>
    <s v="West Bengal"/>
    <m/>
    <m/>
    <s v="Marlin Maximus, 618, Barrackpore Trunk Rd, No. 3 Deshbondhu Nagar, Sodepur, Khardaha, West Bengal 700115"/>
    <s v="Sodepur"/>
    <n v="6109"/>
    <m/>
    <m/>
    <n v="35"/>
    <m/>
    <s v=" "/>
    <m/>
    <m/>
    <x v="2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SMRTAS10182"/>
    <n v="1363"/>
    <m/>
    <s v="T1UC"/>
    <s v="Q3A5"/>
    <s v="SMRTVQ3A500"/>
    <x v="2"/>
    <x v="2"/>
    <x v="2"/>
    <s v="Ketan S"/>
    <s v="Saurav Sagar"/>
    <s v="Ayush Shetiye"/>
    <x v="0"/>
    <s v="South"/>
    <x v="5"/>
    <s v="Kerala"/>
    <m/>
    <s v="Arun Mahesh"/>
    <s v="Marks Tower, Kalady"/>
    <s v="Kalady"/>
    <n v="16161"/>
    <d v="2025-10-14T00:00:00"/>
    <d v="2025-10-31T00:00:00"/>
    <n v="35"/>
    <m/>
    <d v="2025-12-05T00:00:00"/>
    <d v="2026-01-15T00:00:00"/>
    <d v="2026-01-19T00:00:00"/>
    <x v="6"/>
    <n v="1"/>
    <m/>
    <s v="PENDING"/>
    <d v="2026-05-30T00:00:00"/>
    <s v="Launched"/>
    <s v="FY 25-26"/>
    <s v="AOP"/>
    <s v=" "/>
    <s v=" "/>
    <s v="MAY 25"/>
    <m/>
    <m/>
    <m/>
    <m/>
    <m/>
    <m/>
    <m/>
    <m/>
    <x v="0"/>
    <x v="0"/>
    <m/>
    <m/>
    <m/>
    <m/>
    <m/>
    <m/>
    <m/>
  </r>
  <r>
    <s v="SMRTAS10191"/>
    <n v="1364"/>
    <m/>
    <s v="T81Q"/>
    <s v="QNFD"/>
    <s v="SMRTVQNFD00"/>
    <x v="2"/>
    <x v="2"/>
    <x v="2"/>
    <s v="Ketan S"/>
    <s v="Saurav Sagar"/>
    <s v="Ayush Shetiye"/>
    <x v="0"/>
    <s v="South"/>
    <x v="5"/>
    <s v="Kerala"/>
    <m/>
    <s v="Shabarish Narayan"/>
    <s v="Mariyam Arcade, Koyilandy"/>
    <s v="Koyilandy"/>
    <n v="17441"/>
    <d v="2025-08-06T00:00:00"/>
    <d v="2025-09-20T00:00:00"/>
    <n v="35"/>
    <m/>
    <d v="2025-10-25T00:00:00"/>
    <d v="2025-11-18T00:00:00"/>
    <d v="2025-11-11T00:00:00"/>
    <x v="6"/>
    <n v="1"/>
    <m/>
    <d v="2026-01-22T00:00:00"/>
    <d v="2026-04-30T00:00:00"/>
    <s v="Launched"/>
    <s v="FY 25-26"/>
    <s v="AOP"/>
    <s v=" "/>
    <s v=" "/>
    <s v="MAY 25"/>
    <m/>
    <m/>
    <m/>
    <m/>
    <m/>
    <m/>
    <m/>
    <m/>
    <x v="0"/>
    <x v="0"/>
    <m/>
    <m/>
    <m/>
    <m/>
    <m/>
    <m/>
    <m/>
  </r>
  <r>
    <s v="SEVEBK10628"/>
    <n v="1365"/>
    <m/>
    <m/>
    <m/>
    <m/>
    <x v="9"/>
    <x v="11"/>
    <x v="60"/>
    <s v="Amit C"/>
    <s v="Arju Tiwari"/>
    <s v="Kiran Patil"/>
    <x v="0"/>
    <s v="West"/>
    <x v="2"/>
    <s v="GMU"/>
    <s v="Mumbai"/>
    <m/>
    <s v="Marathon Future X"/>
    <s v="Mumbai"/>
    <n v="666"/>
    <m/>
    <m/>
    <n v="35"/>
    <m/>
    <s v=" "/>
    <m/>
    <m/>
    <x v="7"/>
    <n v="0"/>
    <m/>
    <m/>
    <m/>
    <m/>
    <s v="FY 26-27"/>
    <s v="AOP"/>
    <s v=" "/>
    <s v=" "/>
    <s v="JUNE 25"/>
    <m/>
    <m/>
    <m/>
    <m/>
    <m/>
    <m/>
    <m/>
    <m/>
    <x v="0"/>
    <x v="0"/>
    <m/>
    <m/>
    <m/>
    <m/>
    <m/>
    <m/>
    <m/>
  </r>
  <r>
    <s v="JICEBK11520"/>
    <n v="1366"/>
    <m/>
    <m/>
    <m/>
    <m/>
    <x v="8"/>
    <x v="10"/>
    <x v="58"/>
    <s v="Amit C"/>
    <s v="Dyaneshwar Wagh"/>
    <s v="Aditya Dawre"/>
    <x v="0"/>
    <s v="West"/>
    <x v="2"/>
    <s v="GMU"/>
    <s v="Mumbai"/>
    <m/>
    <s v="Manisha Corporate park -Mulund"/>
    <s v="Mumbai"/>
    <m/>
    <m/>
    <m/>
    <n v="45"/>
    <m/>
    <s v=" "/>
    <m/>
    <m/>
    <x v="5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DIGSSD10458"/>
    <n v="1367"/>
    <m/>
    <m/>
    <m/>
    <m/>
    <x v="7"/>
    <x v="9"/>
    <x v="54"/>
    <s v="Amit C"/>
    <s v="Dyaneshwar Wagh"/>
    <s v="Aditya Dawre"/>
    <x v="0"/>
    <s v="East"/>
    <x v="4"/>
    <s v="Jharkhand"/>
    <s v="Jamshedpur"/>
    <m/>
    <s v="Mango Chowk, Jamshedpur"/>
    <s v="Jamshedpur"/>
    <m/>
    <m/>
    <m/>
    <n v="35"/>
    <m/>
    <s v=" "/>
    <m/>
    <m/>
    <x v="11"/>
    <n v="0"/>
    <m/>
    <m/>
    <m/>
    <m/>
    <s v="FY 26-27"/>
    <s v="AOP"/>
    <s v=" "/>
    <s v=" "/>
    <s v="AUGUST 25"/>
    <m/>
    <m/>
    <m/>
    <m/>
    <m/>
    <m/>
    <m/>
    <m/>
    <x v="0"/>
    <x v="0"/>
    <m/>
    <m/>
    <m/>
    <m/>
    <m/>
    <m/>
    <m/>
  </r>
  <r>
    <s v="DIGSSD14969"/>
    <n v="1368"/>
    <m/>
    <s v="TBIP"/>
    <s v="QHKT"/>
    <s v="CDITAQHKT00"/>
    <x v="7"/>
    <x v="9"/>
    <x v="54"/>
    <s v="Amit C"/>
    <s v="Dyaneshwar Wagh"/>
    <s v="Aditya Dawre"/>
    <x v="0"/>
    <s v="East"/>
    <x v="4"/>
    <s v="Andhra Pradesh"/>
    <m/>
    <s v="Mahesh Reddy - PMC"/>
    <s v="Mangalam, Tirupati"/>
    <s v="Tirupati"/>
    <n v="7847"/>
    <d v="2026-02-15T00:00:00"/>
    <d v="2026-02-17T00:00:00"/>
    <n v="35"/>
    <m/>
    <d v="2026-03-24T00:00:00"/>
    <d v="2026-04-24T00:00:00"/>
    <d v="2026-04-27T00:00:00"/>
    <x v="0"/>
    <n v="1"/>
    <m/>
    <s v="PENDING"/>
    <m/>
    <s v="YTL"/>
    <s v="FY 26-27"/>
    <s v="AOP"/>
    <s v="MARCH 26 PLANNED"/>
    <s v="APRIL 26"/>
    <s v="JUNE 25"/>
    <m/>
    <m/>
    <m/>
    <m/>
    <m/>
    <m/>
    <m/>
    <m/>
    <x v="0"/>
    <x v="0"/>
    <m/>
    <m/>
    <m/>
    <m/>
    <m/>
    <m/>
    <m/>
  </r>
  <r>
    <s v="TRRFSD10752"/>
    <n v="1369"/>
    <m/>
    <m/>
    <m/>
    <m/>
    <x v="3"/>
    <x v="3"/>
    <x v="44"/>
    <s v="Srinivas P"/>
    <s v="Jitendra Talreja"/>
    <s v="Nitesh Warhade"/>
    <x v="2"/>
    <s v="East"/>
    <x v="4"/>
    <s v="Telangana"/>
    <s v="Hyderabad"/>
    <m/>
    <s v="Malakpet"/>
    <s v="Malakpet"/>
    <m/>
    <m/>
    <m/>
    <n v="0"/>
    <m/>
    <s v=" "/>
    <m/>
    <m/>
    <x v="1"/>
    <n v="0"/>
    <m/>
    <m/>
    <m/>
    <m/>
    <s v="FY 26-27"/>
    <s v="NON AOP"/>
    <s v=" "/>
    <s v=" "/>
    <s v="MAY 25"/>
    <m/>
    <m/>
    <m/>
    <m/>
    <m/>
    <m/>
    <m/>
    <m/>
    <x v="0"/>
    <x v="0"/>
    <m/>
    <m/>
    <m/>
    <m/>
    <m/>
    <m/>
    <m/>
  </r>
  <r>
    <s v="TRD3SD13369"/>
    <n v="1370"/>
    <m/>
    <s v="T9GG"/>
    <s v="QVAG"/>
    <s v="TFITWQVAG00"/>
    <x v="3"/>
    <x v="3"/>
    <x v="30"/>
    <s v="Srinivas P"/>
    <s v="Jitendra Talreja"/>
    <s v="Nitesh Warhade"/>
    <x v="0"/>
    <s v="East"/>
    <x v="4"/>
    <s v="West Bengal"/>
    <s v="Kolkata"/>
    <m/>
    <s v="Mahua Cinema, Garia, Kolkata"/>
    <s v="Kolkata"/>
    <n v="20852"/>
    <m/>
    <m/>
    <n v="45"/>
    <m/>
    <s v=" "/>
    <m/>
    <m/>
    <x v="2"/>
    <n v="0"/>
    <m/>
    <m/>
    <m/>
    <m/>
    <s v="FY 26-27"/>
    <s v="NON AOP"/>
    <s v=" "/>
    <s v=" "/>
    <s v="MAY 25"/>
    <m/>
    <m/>
    <m/>
    <m/>
    <m/>
    <m/>
    <m/>
    <m/>
    <x v="0"/>
    <x v="0"/>
    <m/>
    <m/>
    <m/>
    <m/>
    <m/>
    <m/>
    <m/>
  </r>
  <r>
    <s v="TRFTAS13358"/>
    <n v="1371"/>
    <m/>
    <s v="TBMP"/>
    <s v="QHNS"/>
    <s v="FOOTTQHNS00"/>
    <x v="3"/>
    <x v="3"/>
    <x v="20"/>
    <s v="Srinivas P"/>
    <s v="Jitendra Talreja"/>
    <s v="Nitesh Warhade"/>
    <x v="0"/>
    <s v="South"/>
    <x v="5"/>
    <s v="Tamil Nadu"/>
    <m/>
    <s v="Senthil Muthhaiah"/>
    <s v="Leecooper to Trends Footwear - Thillai Nagar, Trichy"/>
    <s v="Trichi"/>
    <n v="1398"/>
    <d v="2026-02-19T00:00:00"/>
    <d v="2026-02-27T00:00:00"/>
    <n v="35"/>
    <n v="15"/>
    <d v="2026-04-18T00:00:00"/>
    <d v="2026-05-08T00:00:00"/>
    <d v="2026-05-07T00:00:00"/>
    <x v="0"/>
    <n v="1"/>
    <m/>
    <s v="PENDING"/>
    <d v="2026-05-07T00:00:00"/>
    <s v="Launched"/>
    <s v="FY 26-27"/>
    <s v="AOP"/>
    <s v="APRIL 26 PLANNED"/>
    <s v="MAY 26"/>
    <s v="JUNE 25"/>
    <m/>
    <m/>
    <m/>
    <m/>
    <m/>
    <m/>
    <m/>
    <m/>
    <x v="0"/>
    <x v="0"/>
    <m/>
    <m/>
    <m/>
    <m/>
    <m/>
    <m/>
    <m/>
  </r>
  <r>
    <s v="TRD3AS13684"/>
    <n v="1372"/>
    <m/>
    <m/>
    <m/>
    <m/>
    <x v="3"/>
    <x v="3"/>
    <x v="17"/>
    <s v="Srinivas P"/>
    <s v="Jitendra Talreja"/>
    <s v="Nitesh Warhade"/>
    <x v="2"/>
    <s v="East"/>
    <x v="4"/>
    <s v="Andhra Pradesh"/>
    <m/>
    <m/>
    <s v="Lakshmipuran, Guntur (Full Renovation)"/>
    <s v="Guntur"/>
    <m/>
    <m/>
    <m/>
    <n v="0"/>
    <m/>
    <s v=" "/>
    <m/>
    <m/>
    <x v="9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DIGCSD12201"/>
    <n v="1373"/>
    <m/>
    <m/>
    <m/>
    <m/>
    <x v="7"/>
    <x v="9"/>
    <x v="55"/>
    <s v="Amit C"/>
    <s v="Dyaneshwar Wagh"/>
    <s v="Aditya Dawre"/>
    <x v="0"/>
    <s v="East"/>
    <x v="4"/>
    <s v="Bihar"/>
    <m/>
    <m/>
    <s v="Lakhisarai-Chitranhan Road"/>
    <s v="Lakhisarai"/>
    <m/>
    <m/>
    <m/>
    <n v="35"/>
    <m/>
    <s v=" "/>
    <m/>
    <m/>
    <x v="5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CATWSD13523"/>
    <n v="1374"/>
    <m/>
    <m/>
    <m/>
    <m/>
    <x v="3"/>
    <x v="3"/>
    <x v="3"/>
    <s v="Srinivas P"/>
    <s v="Jitendra Talreja"/>
    <s v="Nitesh Warhade"/>
    <x v="0"/>
    <s v="East"/>
    <x v="4"/>
    <s v="Telangana"/>
    <s v="Hyderabad"/>
    <m/>
    <s v="Lakeshore, Gateway Mall, Hyderabad"/>
    <s v="Hyderabad"/>
    <n v="659"/>
    <m/>
    <m/>
    <n v="35"/>
    <m/>
    <s v=" "/>
    <m/>
    <m/>
    <x v="1"/>
    <n v="0"/>
    <m/>
    <m/>
    <m/>
    <m/>
    <s v="FY 26-27"/>
    <s v="AOP"/>
    <s v=" "/>
    <s v=" "/>
    <s v="JULY 25"/>
    <m/>
    <m/>
    <m/>
    <m/>
    <m/>
    <m/>
    <m/>
    <m/>
    <x v="0"/>
    <x v="0"/>
    <m/>
    <m/>
    <m/>
    <m/>
    <m/>
    <m/>
    <m/>
  </r>
  <r>
    <s v="CFVRSD14689"/>
    <n v="1375"/>
    <m/>
    <s v="TBNH"/>
    <s v="QHOA"/>
    <s v="CENFNQHOA00"/>
    <x v="2"/>
    <x v="14"/>
    <x v="62"/>
    <s v="Ketan S"/>
    <s v="Saurav Sagar"/>
    <s v="Ayush Shetiye"/>
    <x v="0"/>
    <s v="East"/>
    <x v="4"/>
    <s v="Telangana"/>
    <s v="Hyderabad"/>
    <s v="Shankar T"/>
    <s v="Lakeshore Mall"/>
    <s v="Hyderabad"/>
    <n v="4622"/>
    <d v="2026-03-02T00:00:00"/>
    <d v="2026-04-13T00:00:00"/>
    <n v="35"/>
    <m/>
    <d v="2026-05-18T00:00:00"/>
    <d v="2026-06-10T00:00:00"/>
    <m/>
    <x v="4"/>
    <n v="0.65"/>
    <m/>
    <m/>
    <m/>
    <m/>
    <s v="FY 26-27"/>
    <s v="AOP"/>
    <s v="MAY 26 PLANNED"/>
    <s v=" "/>
    <s v="JUNE 25"/>
    <m/>
    <m/>
    <m/>
    <m/>
    <m/>
    <m/>
    <m/>
    <m/>
    <x v="0"/>
    <x v="0"/>
    <m/>
    <m/>
    <m/>
    <m/>
    <m/>
    <m/>
    <m/>
  </r>
  <r>
    <s v="GRDSAK14546"/>
    <n v="1376"/>
    <s v="DS-KA-00084"/>
    <m/>
    <m/>
    <m/>
    <x v="0"/>
    <x v="0"/>
    <x v="0"/>
    <s v="Amit C"/>
    <s v="Santanu Halder"/>
    <s v="Chinmay Desai"/>
    <x v="0"/>
    <s v="South"/>
    <x v="1"/>
    <s v="Karnataka"/>
    <m/>
    <m/>
    <s v="Kurlappa Layout"/>
    <s v="Bangalore"/>
    <n v="3610"/>
    <m/>
    <m/>
    <n v="15"/>
    <m/>
    <s v=" "/>
    <m/>
    <m/>
    <x v="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GRBSAS14701"/>
    <n v="1377"/>
    <m/>
    <m/>
    <m/>
    <m/>
    <x v="2"/>
    <x v="2"/>
    <x v="69"/>
    <s v="Ketan S"/>
    <s v="Saurav Sagar"/>
    <s v="Ayush Shetiye"/>
    <x v="0"/>
    <s v="South"/>
    <x v="5"/>
    <s v="Kerala"/>
    <m/>
    <m/>
    <s v="Kunnamangalam, Calicut"/>
    <s v="Calicut"/>
    <n v="10335"/>
    <m/>
    <m/>
    <n v="60"/>
    <m/>
    <s v=" "/>
    <m/>
    <m/>
    <x v="5"/>
    <n v="0"/>
    <m/>
    <m/>
    <m/>
    <m/>
    <s v="FY 26-27"/>
    <s v="AOP"/>
    <s v=" "/>
    <s v=" "/>
    <s v="SEPTEMBER 25"/>
    <m/>
    <m/>
    <m/>
    <m/>
    <m/>
    <m/>
    <m/>
    <m/>
    <x v="0"/>
    <x v="0"/>
    <m/>
    <m/>
    <m/>
    <m/>
    <m/>
    <m/>
    <m/>
  </r>
  <r>
    <s v="JICERT12850"/>
    <n v="1378"/>
    <m/>
    <s v="Not Applicable"/>
    <s v="Not Applicable"/>
    <s v="RRJ-KOTA-JCO-S-0001"/>
    <x v="8"/>
    <x v="10"/>
    <x v="58"/>
    <s v="Amit C"/>
    <s v="Dyaneshwar Wagh"/>
    <s v="Aditya Dawre"/>
    <x v="0"/>
    <s v="North"/>
    <x v="3"/>
    <s v="Rajasthan"/>
    <s v="Kota"/>
    <s v="Balram Soni"/>
    <s v="Kota"/>
    <s v="Kota"/>
    <n v="9593"/>
    <d v="2026-03-23T00:00:00"/>
    <d v="2026-03-28T00:00:00"/>
    <n v="45"/>
    <m/>
    <d v="2026-05-12T00:00:00"/>
    <d v="2026-06-15T00:00:00"/>
    <m/>
    <x v="4"/>
    <n v="0.7"/>
    <m/>
    <m/>
    <m/>
    <m/>
    <s v="FY 26-27"/>
    <s v="AOP"/>
    <s v="MAY 26 PLANNED"/>
    <s v=" "/>
    <s v="JULY 25"/>
    <m/>
    <m/>
    <m/>
    <m/>
    <m/>
    <m/>
    <m/>
    <m/>
    <x v="0"/>
    <x v="0"/>
    <m/>
    <m/>
    <m/>
    <m/>
    <m/>
    <m/>
    <m/>
  </r>
  <r>
    <s v="GRDSAK14029"/>
    <n v="1379"/>
    <s v="DS-TN-00020"/>
    <m/>
    <m/>
    <m/>
    <x v="0"/>
    <x v="0"/>
    <x v="0"/>
    <s v="Amit C"/>
    <s v="Santanu Halder"/>
    <s v="Chinmay Desai"/>
    <x v="0"/>
    <s v="South"/>
    <x v="1"/>
    <s v="Tamil Nadu"/>
    <m/>
    <m/>
    <s v="Kondappanayakkanpatti"/>
    <s v="Salem"/>
    <m/>
    <m/>
    <m/>
    <n v="15"/>
    <m/>
    <s v=" "/>
    <m/>
    <m/>
    <x v="13"/>
    <n v="0"/>
    <m/>
    <m/>
    <m/>
    <m/>
    <s v="FY 26-27"/>
    <s v="AOP"/>
    <s v=" "/>
    <s v=" "/>
    <s v="OCTOBER 25"/>
    <m/>
    <m/>
    <m/>
    <m/>
    <m/>
    <m/>
    <m/>
    <m/>
    <x v="0"/>
    <x v="0"/>
    <m/>
    <m/>
    <m/>
    <m/>
    <m/>
    <m/>
    <m/>
  </r>
  <r>
    <s v="DIRFSD15263"/>
    <n v="1380"/>
    <m/>
    <n v="8661"/>
    <s v="NEF3"/>
    <s v="CDITNNEF304"/>
    <x v="7"/>
    <x v="9"/>
    <x v="57"/>
    <s v="Amit C"/>
    <s v="Dyaneshwar Wagh"/>
    <s v="Aditya Dawre"/>
    <x v="2"/>
    <s v="East"/>
    <x v="4"/>
    <s v="Telangana"/>
    <s v="Hyderabad"/>
    <s v="Pavankumar Lankadasula"/>
    <s v="Kompally"/>
    <s v="Hyderabad"/>
    <n v="11373"/>
    <d v="2026-02-06T00:00:00"/>
    <d v="2026-02-07T00:00:00"/>
    <n v="0"/>
    <n v="35"/>
    <d v="2026-03-14T00:00:00"/>
    <d v="2026-04-05T00:00:00"/>
    <d v="2026-04-02T00:00:00"/>
    <x v="0"/>
    <n v="1"/>
    <m/>
    <s v="PENDING"/>
    <m/>
    <s v="YTL"/>
    <s v="FY 26-27"/>
    <s v="AOP"/>
    <s v="MARCH 26 PLANNED"/>
    <s v="APRIL 26"/>
    <s v=" "/>
    <m/>
    <m/>
    <m/>
    <m/>
    <m/>
    <m/>
    <m/>
    <m/>
    <x v="0"/>
    <x v="0"/>
    <m/>
    <m/>
    <m/>
    <m/>
    <m/>
    <m/>
    <m/>
  </r>
  <r>
    <s v="SEVEBK15001"/>
    <n v="1381"/>
    <m/>
    <m/>
    <m/>
    <m/>
    <x v="9"/>
    <x v="11"/>
    <x v="60"/>
    <s v="Amit C"/>
    <s v="Arju Tiwari"/>
    <s v="Kiran Patil"/>
    <x v="0"/>
    <s v="West"/>
    <x v="2"/>
    <s v="Maharashtra"/>
    <m/>
    <m/>
    <s v="Kohinoor World Tower, Pimpri Chinchwad"/>
    <s v="Pune"/>
    <m/>
    <m/>
    <m/>
    <n v="35"/>
    <m/>
    <m/>
    <m/>
    <m/>
    <x v="2"/>
    <n v="0"/>
    <m/>
    <m/>
    <m/>
    <m/>
    <s v="FY 26-27"/>
    <s v="AOP"/>
    <s v=" "/>
    <s v=" "/>
    <s v="AUGUST 25"/>
    <m/>
    <m/>
    <m/>
    <m/>
    <m/>
    <m/>
    <m/>
    <m/>
    <x v="0"/>
    <x v="0"/>
    <m/>
    <m/>
    <m/>
    <m/>
    <m/>
    <m/>
    <m/>
  </r>
  <r>
    <s v="DI3KAS13468"/>
    <n v="1382"/>
    <m/>
    <m/>
    <m/>
    <m/>
    <x v="7"/>
    <x v="9"/>
    <x v="70"/>
    <s v="Amit C"/>
    <s v="Dyaneshwar Wagh"/>
    <s v="Aditya Dawre"/>
    <x v="0"/>
    <s v="South"/>
    <x v="5"/>
    <s v="Tamil Nadu"/>
    <s v="Chennai"/>
    <m/>
    <s v="Kodambakkam, Chennai"/>
    <s v="Chennai"/>
    <m/>
    <m/>
    <m/>
    <n v="35"/>
    <m/>
    <s v=" "/>
    <m/>
    <m/>
    <x v="5"/>
    <n v="0"/>
    <m/>
    <m/>
    <m/>
    <m/>
    <s v="FY 26-27"/>
    <s v="AOP"/>
    <s v=" "/>
    <s v=" "/>
    <s v="AUGUST 25"/>
    <m/>
    <m/>
    <m/>
    <m/>
    <m/>
    <m/>
    <m/>
    <m/>
    <x v="0"/>
    <x v="0"/>
    <m/>
    <m/>
    <m/>
    <m/>
    <m/>
    <m/>
    <m/>
  </r>
  <r>
    <s v="JESABK11399"/>
    <n v="1383"/>
    <m/>
    <m/>
    <m/>
    <m/>
    <x v="7"/>
    <x v="13"/>
    <x v="61"/>
    <s v="Amit C"/>
    <s v="Dyaneshwar Wagh"/>
    <s v="Aditya Dawre"/>
    <x v="0"/>
    <s v="West"/>
    <x v="2"/>
    <s v="Madhya Pradesh"/>
    <s v="Bhopal"/>
    <m/>
    <s v="KK Tower, Malviya Nagar, Bhopal"/>
    <s v="Bhopal"/>
    <n v="5384"/>
    <m/>
    <m/>
    <n v="35"/>
    <m/>
    <s v=" "/>
    <m/>
    <m/>
    <x v="2"/>
    <n v="0"/>
    <m/>
    <m/>
    <m/>
    <m/>
    <s v="FY 26-27"/>
    <s v="AOP"/>
    <s v=" "/>
    <s v=" "/>
    <s v="AUGUST 25"/>
    <m/>
    <m/>
    <m/>
    <m/>
    <m/>
    <m/>
    <m/>
    <m/>
    <x v="0"/>
    <x v="0"/>
    <m/>
    <m/>
    <m/>
    <m/>
    <m/>
    <m/>
    <m/>
  </r>
  <r>
    <s v="GRDSAK14828"/>
    <n v="1384"/>
    <m/>
    <s v="TBI4"/>
    <s v="QHLH"/>
    <s v="DARKTQHLH00"/>
    <x v="0"/>
    <x v="0"/>
    <x v="0"/>
    <s v="Amit C"/>
    <s v="Santanu Halder"/>
    <s v="Chinmay Desai"/>
    <x v="0"/>
    <s v="South"/>
    <x v="1"/>
    <s v="Tamil Nadu"/>
    <s v="Chennai"/>
    <s v="Ganesh B"/>
    <s v="Kizhkattalai"/>
    <s v="Chennai"/>
    <n v="2835"/>
    <d v="2026-02-24T00:00:00"/>
    <d v="2026-03-09T00:00:00"/>
    <n v="15"/>
    <m/>
    <d v="2026-03-24T00:00:00"/>
    <d v="2026-05-12T00:00:00"/>
    <d v="2026-05-12T00:00:00"/>
    <x v="0"/>
    <n v="1"/>
    <m/>
    <s v="PENDING"/>
    <m/>
    <s v="YTL"/>
    <s v="FY 26-27"/>
    <s v="AOP"/>
    <s v="MARCH 26 PLANNED"/>
    <s v="MAY 26"/>
    <s v="AUGUST 25"/>
    <m/>
    <m/>
    <m/>
    <m/>
    <m/>
    <m/>
    <m/>
    <m/>
    <x v="0"/>
    <x v="0"/>
    <m/>
    <m/>
    <m/>
    <m/>
    <m/>
    <m/>
    <m/>
  </r>
  <r>
    <s v="SEVEBK12642"/>
    <n v="1385"/>
    <m/>
    <m/>
    <m/>
    <m/>
    <x v="9"/>
    <x v="11"/>
    <x v="60"/>
    <s v="Amit C"/>
    <s v="Arju Tiwari"/>
    <s v="Kiran Patil"/>
    <x v="0"/>
    <s v="West"/>
    <x v="2"/>
    <s v="Maharashtra"/>
    <s v="West Maharashtra"/>
    <m/>
    <s v="Kiosk-Solitaire Business Hub ,Viman Nagar 2"/>
    <s v="Pune"/>
    <n v="160"/>
    <m/>
    <m/>
    <n v="35"/>
    <m/>
    <s v=" "/>
    <m/>
    <m/>
    <x v="2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SEVEBK12858"/>
    <n v="1386"/>
    <m/>
    <m/>
    <m/>
    <m/>
    <x v="9"/>
    <x v="11"/>
    <x v="60"/>
    <s v="Amit C"/>
    <s v="Arju Tiwari"/>
    <s v="Kiran Patil"/>
    <x v="0"/>
    <s v="West"/>
    <x v="2"/>
    <s v="Maharashtra"/>
    <s v="West Maharashtra"/>
    <m/>
    <s v="Kiosk-Avanche 1, Hinjewadi"/>
    <s v="Pune"/>
    <n v="160"/>
    <m/>
    <m/>
    <n v="35"/>
    <m/>
    <s v=" "/>
    <m/>
    <m/>
    <x v="2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SEVEBK14527"/>
    <n v="1387"/>
    <m/>
    <m/>
    <m/>
    <m/>
    <x v="9"/>
    <x v="11"/>
    <x v="60"/>
    <s v="Amit C"/>
    <s v="Arju Tiwari"/>
    <s v="Kiran Patil"/>
    <x v="0"/>
    <s v="West"/>
    <x v="2"/>
    <s v="GMU"/>
    <m/>
    <m/>
    <s v="Kiosk Reliable Tech Park, Airoli-1"/>
    <s v="Mumbai"/>
    <m/>
    <m/>
    <m/>
    <n v="35"/>
    <m/>
    <s v=" "/>
    <m/>
    <m/>
    <x v="2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SEVEBK14695"/>
    <n v="1388"/>
    <m/>
    <m/>
    <m/>
    <m/>
    <x v="9"/>
    <x v="11"/>
    <x v="60"/>
    <s v="Amit C"/>
    <s v="Arju Tiwari"/>
    <s v="Kiran Patil"/>
    <x v="0"/>
    <s v="West"/>
    <x v="2"/>
    <s v="Maharashtra"/>
    <m/>
    <m/>
    <s v="Kiosk Panchshil Vantage, Kharadi"/>
    <s v="Pune"/>
    <m/>
    <m/>
    <m/>
    <n v="35"/>
    <m/>
    <s v=" "/>
    <m/>
    <m/>
    <x v="7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SEVEBK14549"/>
    <n v="1389"/>
    <m/>
    <m/>
    <m/>
    <m/>
    <x v="9"/>
    <x v="11"/>
    <x v="60"/>
    <s v="Amit C"/>
    <s v="Arju Tiwari"/>
    <s v="Kiran Patil"/>
    <x v="0"/>
    <s v="West"/>
    <x v="2"/>
    <s v="Maharashtra"/>
    <m/>
    <m/>
    <s v="Kiosk Panchshil EON W-Wakad"/>
    <s v="Pune"/>
    <m/>
    <m/>
    <m/>
    <n v="35"/>
    <m/>
    <s v=" "/>
    <m/>
    <m/>
    <x v="7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SEVEBK14548"/>
    <n v="1390"/>
    <m/>
    <s v="TBZI"/>
    <s v="QIBY"/>
    <s v="7ICRMQIBY00"/>
    <x v="9"/>
    <x v="11"/>
    <x v="60"/>
    <s v="Amit C"/>
    <s v="Arju Tiwari"/>
    <s v="Kiran Patil"/>
    <x v="0"/>
    <s v="West"/>
    <x v="2"/>
    <s v="Maharashtra"/>
    <m/>
    <s v="Nishant Narsapur"/>
    <s v="Kiosk Panchshil Business Tech Park ,Viman Nagar"/>
    <s v="Pune"/>
    <n v="732"/>
    <d v="2026-04-21T00:00:00"/>
    <d v="2026-05-25T00:00:00"/>
    <n v="35"/>
    <m/>
    <d v="2026-06-29T00:00:00"/>
    <d v="2026-06-29T00:00:00"/>
    <m/>
    <x v="4"/>
    <n v="0.4"/>
    <m/>
    <m/>
    <m/>
    <m/>
    <s v="FY 26-27"/>
    <s v="AOP"/>
    <s v="JUNE 26 PLANNED"/>
    <s v=" "/>
    <s v=" "/>
    <m/>
    <m/>
    <m/>
    <m/>
    <m/>
    <m/>
    <m/>
    <m/>
    <x v="0"/>
    <x v="0"/>
    <m/>
    <m/>
    <m/>
    <m/>
    <m/>
    <m/>
    <m/>
  </r>
  <r>
    <s v="SEVEBK14696"/>
    <n v="1391"/>
    <m/>
    <m/>
    <m/>
    <m/>
    <x v="9"/>
    <x v="11"/>
    <x v="60"/>
    <s v="Amit C"/>
    <s v="Arju Tiwari"/>
    <s v="Kiran Patil"/>
    <x v="0"/>
    <s v="West"/>
    <x v="2"/>
    <s v="Maharashtra"/>
    <m/>
    <m/>
    <s v="Kiosk Panchshil Business Hub (Kharadi 40) Kharadi "/>
    <s v="Pune"/>
    <m/>
    <m/>
    <m/>
    <n v="35"/>
    <m/>
    <s v=" "/>
    <m/>
    <m/>
    <x v="2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SEVEBK14678"/>
    <n v="1392"/>
    <m/>
    <m/>
    <m/>
    <m/>
    <x v="9"/>
    <x v="11"/>
    <x v="60"/>
    <s v="Amit C"/>
    <s v="Arju Tiwari"/>
    <s v="Kiran Patil"/>
    <x v="0"/>
    <s v="West"/>
    <x v="2"/>
    <s v="GMU"/>
    <m/>
    <m/>
    <s v="Kiosk Mindspace Gigaplex , Airoli W"/>
    <s v="Airoli"/>
    <m/>
    <m/>
    <m/>
    <n v="35"/>
    <m/>
    <s v=" "/>
    <m/>
    <m/>
    <x v="2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SEVEBK14014"/>
    <n v="1393"/>
    <m/>
    <m/>
    <m/>
    <m/>
    <x v="9"/>
    <x v="11"/>
    <x v="60"/>
    <s v="Amit C"/>
    <s v="Arju Tiwari"/>
    <s v="Kiran Patil"/>
    <x v="0"/>
    <s v="West"/>
    <x v="2"/>
    <s v="GMU"/>
    <s v="Mumbai"/>
    <m/>
    <s v="Kiosk Marathon, FutureX, Lower Parel -Mumbai-1"/>
    <s v="Mumbai"/>
    <m/>
    <m/>
    <m/>
    <n v="35"/>
    <m/>
    <s v=" "/>
    <m/>
    <m/>
    <x v="7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SEVEBK14530"/>
    <n v="1394"/>
    <m/>
    <m/>
    <m/>
    <m/>
    <x v="9"/>
    <x v="11"/>
    <x v="60"/>
    <s v="Amit C"/>
    <s v="Arju Tiwari"/>
    <s v="Kiran Patil"/>
    <x v="0"/>
    <s v="West"/>
    <x v="2"/>
    <s v="GMU"/>
    <m/>
    <m/>
    <s v="Kiosk Fortis Mulund"/>
    <s v="Mumbai"/>
    <m/>
    <m/>
    <m/>
    <n v="35"/>
    <m/>
    <s v=" "/>
    <m/>
    <m/>
    <x v="2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SEVEBK14528"/>
    <n v="1395"/>
    <m/>
    <m/>
    <m/>
    <m/>
    <x v="9"/>
    <x v="11"/>
    <x v="60"/>
    <s v="Amit C"/>
    <s v="Arju Tiwari"/>
    <s v="Kiran Patil"/>
    <x v="0"/>
    <s v="West"/>
    <x v="2"/>
    <s v="Maharashtra"/>
    <m/>
    <m/>
    <s v="Kiosk Commerzone Yerwada"/>
    <s v="Pune"/>
    <m/>
    <m/>
    <m/>
    <n v="35"/>
    <m/>
    <s v=" "/>
    <m/>
    <m/>
    <x v="2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SEVEBK14529"/>
    <n v="1396"/>
    <m/>
    <m/>
    <m/>
    <m/>
    <x v="9"/>
    <x v="11"/>
    <x v="60"/>
    <s v="Amit C"/>
    <s v="Arju Tiwari"/>
    <s v="Kiran Patil"/>
    <x v="0"/>
    <s v="West"/>
    <x v="2"/>
    <s v="Maharashtra"/>
    <m/>
    <m/>
    <s v="Kiosk Commerzone Kharadi"/>
    <s v="Pune"/>
    <m/>
    <m/>
    <m/>
    <n v="35"/>
    <m/>
    <s v=" "/>
    <m/>
    <m/>
    <x v="2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SEVEBK13813"/>
    <n v="1397"/>
    <m/>
    <s v="TBLG"/>
    <s v="QHMT"/>
    <s v="7ICRMQHMT00"/>
    <x v="9"/>
    <x v="11"/>
    <x v="60"/>
    <s v="Amit C"/>
    <s v="Arju Tiwari"/>
    <s v="Kiran Patil"/>
    <x v="0"/>
    <s v="West"/>
    <x v="2"/>
    <s v="GMU"/>
    <s v="Mumbai"/>
    <s v="Rajesh Nikalje"/>
    <s v="Kiosk BITS- Kalyan 6&amp;7"/>
    <s v="Mumbai"/>
    <n v="675"/>
    <d v="2026-03-02T00:00:00"/>
    <d v="2026-03-02T00:00:00"/>
    <n v="35"/>
    <m/>
    <d v="2026-04-06T00:00:00"/>
    <d v="2026-04-10T00:00:00"/>
    <d v="2026-04-09T00:00:00"/>
    <x v="0"/>
    <n v="1"/>
    <m/>
    <d v="2026-05-05T00:00:00"/>
    <d v="2026-04-10T00:00:00"/>
    <s v="Launched"/>
    <s v="FY 26-27"/>
    <s v="AOP"/>
    <s v="APRIL 26 PLANNED"/>
    <s v="APRIL 26"/>
    <s v=" "/>
    <m/>
    <m/>
    <m/>
    <m/>
    <m/>
    <m/>
    <m/>
    <m/>
    <x v="0"/>
    <x v="0"/>
    <m/>
    <m/>
    <m/>
    <m/>
    <m/>
    <m/>
    <m/>
  </r>
  <r>
    <s v="SEVEBK13812"/>
    <n v="1398"/>
    <m/>
    <m/>
    <m/>
    <m/>
    <x v="9"/>
    <x v="11"/>
    <x v="60"/>
    <s v="Amit C"/>
    <s v="Arju Tiwari"/>
    <s v="Kiran Patil"/>
    <x v="0"/>
    <s v="West"/>
    <x v="2"/>
    <s v="GMU"/>
    <s v="Mumbai"/>
    <m/>
    <s v="Kiosk 247 Embassy, Vikhroli, Mumbai-1"/>
    <s v="Mumbai"/>
    <m/>
    <m/>
    <m/>
    <n v="35"/>
    <m/>
    <s v=" "/>
    <m/>
    <m/>
    <x v="2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DIGSBK14980"/>
    <n v="1399"/>
    <m/>
    <s v="TBPS"/>
    <s v="QHPX"/>
    <s v="CDITMQHPX00"/>
    <x v="7"/>
    <x v="9"/>
    <x v="54"/>
    <s v="Amit C"/>
    <s v="Dyaneshwar Wagh"/>
    <s v="Aditya Dawre"/>
    <x v="0"/>
    <s v="West"/>
    <x v="2"/>
    <s v="Maharashtra"/>
    <m/>
    <s v="Rahul Atal/Mithilesh Kumar"/>
    <s v="Khemani Complex, Nashik, MH "/>
    <s v="Nashik"/>
    <n v="12135"/>
    <d v="2026-04-17T00:00:00"/>
    <d v="2026-04-19T00:00:00"/>
    <n v="35"/>
    <m/>
    <d v="2026-05-24T00:00:00"/>
    <d v="2026-06-10T00:00:00"/>
    <m/>
    <x v="4"/>
    <n v="0.65"/>
    <m/>
    <m/>
    <m/>
    <m/>
    <s v="FY 26-27"/>
    <s v="AOP"/>
    <s v="MAY 26 PLANNED"/>
    <s v=" "/>
    <s v=" "/>
    <m/>
    <m/>
    <m/>
    <m/>
    <m/>
    <m/>
    <m/>
    <m/>
    <x v="0"/>
    <x v="0"/>
    <m/>
    <m/>
    <m/>
    <m/>
    <m/>
    <m/>
    <m/>
  </r>
  <r>
    <s v="GRDSAK14556"/>
    <n v="1400"/>
    <s v="DS-KA-00149"/>
    <m/>
    <s v="QABZ"/>
    <s v="DARKKQABZ00"/>
    <x v="0"/>
    <x v="0"/>
    <x v="0"/>
    <s v="Amit C"/>
    <s v="Santanu Halder"/>
    <s v="Chinmay Desai"/>
    <x v="0"/>
    <s v="South"/>
    <x v="1"/>
    <s v="Karnataka"/>
    <m/>
    <m/>
    <s v="Kasavanahalli"/>
    <s v="Bangalore"/>
    <n v="1443"/>
    <m/>
    <m/>
    <n v="15"/>
    <m/>
    <s v=" "/>
    <m/>
    <m/>
    <x v="2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CFVRSD14447"/>
    <n v="1401"/>
    <m/>
    <s v="TBJP"/>
    <s v="QHLQ"/>
    <s v="CENFNQHLQ00"/>
    <x v="2"/>
    <x v="14"/>
    <x v="62"/>
    <s v="Ketan S"/>
    <s v="Saurav Sagar"/>
    <s v="Ayush Shetiye"/>
    <x v="0"/>
    <s v="East"/>
    <x v="4"/>
    <s v="Telangana"/>
    <s v="Hyderabad"/>
    <s v="Chandra Mohan"/>
    <s v="Karmanghat"/>
    <s v="Hyderabad"/>
    <n v="5427"/>
    <d v="2026-02-09T00:00:00"/>
    <d v="2026-02-11T00:00:00"/>
    <n v="35"/>
    <n v="8"/>
    <d v="2026-03-26T00:00:00"/>
    <d v="2026-04-30T00:00:00"/>
    <d v="2026-05-02T00:00:00"/>
    <x v="0"/>
    <n v="1"/>
    <m/>
    <s v="PENDING"/>
    <m/>
    <s v="YTL"/>
    <s v="FY 26-27"/>
    <s v="AOP"/>
    <s v="MARCH 26 PLANNED"/>
    <s v="MAY 26"/>
    <s v=" "/>
    <m/>
    <m/>
    <m/>
    <m/>
    <m/>
    <m/>
    <m/>
    <m/>
    <x v="0"/>
    <x v="0"/>
    <m/>
    <m/>
    <m/>
    <m/>
    <m/>
    <m/>
    <m/>
  </r>
  <r>
    <s v="DIGSSD15071"/>
    <n v="1402"/>
    <m/>
    <s v="TC7D"/>
    <s v="QV5R"/>
    <s v="CDITNQV5R00"/>
    <x v="7"/>
    <x v="9"/>
    <x v="54"/>
    <s v="Amit C"/>
    <s v="Dyaneshwar Wagh"/>
    <s v="Aditya Dawre"/>
    <x v="0"/>
    <s v="East"/>
    <x v="4"/>
    <s v="Telangana"/>
    <s v="Hyderabad"/>
    <s v="Chandra Mohan"/>
    <s v="Karmanghat"/>
    <s v="Hyderabad"/>
    <n v="7191"/>
    <d v="2026-01-30T00:00:00"/>
    <d v="2026-02-01T00:00:00"/>
    <n v="35"/>
    <m/>
    <d v="2026-03-08T00:00:00"/>
    <d v="2026-04-18T00:00:00"/>
    <d v="2026-04-22T00:00:00"/>
    <x v="0"/>
    <n v="1"/>
    <m/>
    <s v="OTHER ISSUES"/>
    <m/>
    <s v="YTL"/>
    <s v="FY 26-27"/>
    <s v="AOP"/>
    <s v="MARCH 26 PLANNED"/>
    <s v="APRIL 26"/>
    <s v=" "/>
    <m/>
    <m/>
    <m/>
    <m/>
    <m/>
    <m/>
    <m/>
    <m/>
    <x v="0"/>
    <x v="0"/>
    <m/>
    <m/>
    <m/>
    <m/>
    <m/>
    <m/>
    <m/>
  </r>
  <r>
    <s v="DIGSBK13475"/>
    <n v="1403"/>
    <m/>
    <m/>
    <m/>
    <m/>
    <x v="7"/>
    <x v="9"/>
    <x v="54"/>
    <s v="Amit C"/>
    <s v="Dyaneshwar Wagh"/>
    <s v="Aditya Dawre"/>
    <x v="0"/>
    <s v="West"/>
    <x v="2"/>
    <s v="GMU"/>
    <s v="Mumbai"/>
    <m/>
    <s v="Kanchan Avenue, Palghar"/>
    <s v="Mumbai"/>
    <m/>
    <m/>
    <m/>
    <n v="35"/>
    <m/>
    <s v=" "/>
    <m/>
    <m/>
    <x v="2"/>
    <n v="0"/>
    <m/>
    <m/>
    <m/>
    <m/>
    <s v="FY 26-27"/>
    <s v="AOP"/>
    <s v=" "/>
    <s v=" "/>
    <s v="AUGUST 25"/>
    <m/>
    <m/>
    <m/>
    <m/>
    <m/>
    <m/>
    <m/>
    <m/>
    <x v="0"/>
    <x v="0"/>
    <m/>
    <m/>
    <m/>
    <m/>
    <m/>
    <m/>
    <m/>
  </r>
  <r>
    <s v="TRRFAS10748"/>
    <n v="1404"/>
    <m/>
    <m/>
    <m/>
    <m/>
    <x v="3"/>
    <x v="3"/>
    <x v="44"/>
    <s v="Srinivas P"/>
    <s v="Jitendra Talreja"/>
    <s v="Nitesh Warhade"/>
    <x v="2"/>
    <s v="South"/>
    <x v="5"/>
    <s v="Karnataka"/>
    <s v="Bengaluru "/>
    <m/>
    <s v="Kanakpura"/>
    <s v="Bengaluru"/>
    <m/>
    <m/>
    <m/>
    <n v="0"/>
    <m/>
    <s v=" "/>
    <m/>
    <m/>
    <x v="1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GRDSAK14398"/>
    <n v="1405"/>
    <s v="DS-TN-00055"/>
    <m/>
    <m/>
    <m/>
    <x v="0"/>
    <x v="0"/>
    <x v="0"/>
    <s v="Amit C"/>
    <s v="Santanu Halder"/>
    <s v="Chinmay Desai"/>
    <x v="0"/>
    <s v="South"/>
    <x v="1"/>
    <s v="Tamil Nadu"/>
    <m/>
    <m/>
    <s v="Kalapatti"/>
    <s v="Coimbatore"/>
    <n v="3679"/>
    <m/>
    <m/>
    <n v="15"/>
    <m/>
    <s v=" "/>
    <m/>
    <m/>
    <x v="2"/>
    <n v="0"/>
    <m/>
    <m/>
    <m/>
    <m/>
    <s v="FY 26-27"/>
    <s v="AOP"/>
    <s v=" "/>
    <s v=" "/>
    <s v="JULY 25"/>
    <m/>
    <m/>
    <m/>
    <m/>
    <m/>
    <m/>
    <m/>
    <m/>
    <x v="0"/>
    <x v="0"/>
    <m/>
    <m/>
    <m/>
    <m/>
    <m/>
    <m/>
    <m/>
  </r>
  <r>
    <s v="TRD3AS13688"/>
    <n v="1406"/>
    <m/>
    <m/>
    <m/>
    <m/>
    <x v="3"/>
    <x v="3"/>
    <x v="17"/>
    <s v="Srinivas P"/>
    <s v="Jitendra Talreja"/>
    <s v="Nitesh Warhade"/>
    <x v="2"/>
    <s v="East"/>
    <x v="4"/>
    <s v="Andhra Pradesh"/>
    <m/>
    <m/>
    <s v="Kakatiya Nagar, Reddy Nagar, Narasaraopeta (Full Renovation)"/>
    <s v="Narasaraopeta"/>
    <m/>
    <m/>
    <m/>
    <n v="0"/>
    <m/>
    <s v=" "/>
    <m/>
    <m/>
    <x v="9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GRDSSD14457"/>
    <n v="1407"/>
    <s v="DS-AS-00014"/>
    <m/>
    <m/>
    <m/>
    <x v="0"/>
    <x v="0"/>
    <x v="0"/>
    <s v="Amit C"/>
    <s v="Santanu Halder"/>
    <s v="Chinmay Desai"/>
    <x v="0"/>
    <s v="East"/>
    <x v="4"/>
    <s v="Assam &amp; NE"/>
    <m/>
    <m/>
    <s v="Kahilipara"/>
    <s v="Guwahati"/>
    <n v="2505"/>
    <m/>
    <m/>
    <n v="15"/>
    <m/>
    <s v=" "/>
    <m/>
    <m/>
    <x v="2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GRDSAK14582"/>
    <n v="1408"/>
    <s v="DS-KA-00115"/>
    <s v="TBAY"/>
    <s v="QHDQ"/>
    <s v="DARKKQHDQ00"/>
    <x v="0"/>
    <x v="0"/>
    <x v="0"/>
    <s v="Amit C"/>
    <s v="Santanu Halder"/>
    <s v="Chinmay Desai"/>
    <x v="0"/>
    <s v="South"/>
    <x v="1"/>
    <s v="Karnataka"/>
    <m/>
    <s v="Mukesh Mukul"/>
    <s v="Kadugodi"/>
    <s v="Bangalore"/>
    <n v="2393"/>
    <d v="2026-04-30T00:00:00"/>
    <d v="2026-05-19T00:00:00"/>
    <n v="15"/>
    <m/>
    <d v="2026-06-03T00:00:00"/>
    <d v="2026-06-08T00:00:00"/>
    <m/>
    <x v="4"/>
    <n v="0.7"/>
    <m/>
    <m/>
    <m/>
    <m/>
    <s v="FY 26-27"/>
    <s v="AOP"/>
    <s v="JUNE 26 PLANNED"/>
    <s v=" "/>
    <s v=" "/>
    <m/>
    <m/>
    <m/>
    <m/>
    <m/>
    <m/>
    <m/>
    <m/>
    <x v="0"/>
    <x v="0"/>
    <m/>
    <m/>
    <m/>
    <m/>
    <m/>
    <m/>
    <m/>
  </r>
  <r>
    <s v="DIGSBK10471"/>
    <n v="1409"/>
    <m/>
    <m/>
    <m/>
    <m/>
    <x v="7"/>
    <x v="9"/>
    <x v="54"/>
    <s v="Amit C"/>
    <s v="Dyaneshwar Wagh"/>
    <s v="Aditya Dawre"/>
    <x v="0"/>
    <s v="West"/>
    <x v="2"/>
    <s v="GMU"/>
    <s v="Mumbai"/>
    <m/>
    <s v="JVM Corner Stone, Hairniwas Cirlce, Thane - West"/>
    <s v="Thane"/>
    <m/>
    <m/>
    <m/>
    <n v="35"/>
    <m/>
    <s v=" "/>
    <m/>
    <m/>
    <x v="5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YOTHAS13328"/>
    <n v="1410"/>
    <m/>
    <m/>
    <m/>
    <m/>
    <x v="3"/>
    <x v="3"/>
    <x v="14"/>
    <s v="Srinivas P"/>
    <s v="Jitendra Talreja"/>
    <s v="Nitesh Warhade"/>
    <x v="0"/>
    <s v="South"/>
    <x v="5"/>
    <s v="Karnataka"/>
    <s v="Bengaluru "/>
    <m/>
    <s v="JP Nagar, Kothanur Main Road, Bangalore"/>
    <s v="Bengaluru"/>
    <n v="8440"/>
    <m/>
    <m/>
    <n v="35"/>
    <m/>
    <s v=" "/>
    <m/>
    <m/>
    <x v="1"/>
    <n v="0"/>
    <m/>
    <m/>
    <m/>
    <m/>
    <s v="FY 26-27"/>
    <s v="AOP"/>
    <s v=" "/>
    <s v=" "/>
    <s v="MAY 25"/>
    <m/>
    <m/>
    <m/>
    <m/>
    <m/>
    <m/>
    <m/>
    <m/>
    <x v="0"/>
    <x v="0"/>
    <m/>
    <m/>
    <m/>
    <m/>
    <m/>
    <m/>
    <m/>
  </r>
  <r>
    <s v="SMRTSD4332"/>
    <n v="1411"/>
    <m/>
    <s v="TZOK"/>
    <s v="QDBK"/>
    <m/>
    <x v="2"/>
    <x v="2"/>
    <x v="2"/>
    <s v="Ketan S"/>
    <s v="Saurav Sagar"/>
    <s v="Ayush Shetiye"/>
    <x v="0"/>
    <s v="East"/>
    <x v="4"/>
    <s v="West Bengal"/>
    <m/>
    <m/>
    <s v="Jayanti Cinema-GT Road"/>
    <s v=" Rishra"/>
    <m/>
    <m/>
    <m/>
    <n v="35"/>
    <m/>
    <s v=" "/>
    <m/>
    <m/>
    <x v="2"/>
    <n v="0"/>
    <m/>
    <m/>
    <m/>
    <m/>
    <s v="FY 26-27"/>
    <s v="AOP"/>
    <s v=" "/>
    <s v=" "/>
    <s v="JUNE 25"/>
    <m/>
    <m/>
    <m/>
    <m/>
    <m/>
    <m/>
    <m/>
    <m/>
    <x v="0"/>
    <x v="0"/>
    <m/>
    <m/>
    <m/>
    <m/>
    <m/>
    <m/>
    <m/>
  </r>
  <r>
    <s v="GRREAK14488"/>
    <n v="1412"/>
    <m/>
    <m/>
    <m/>
    <m/>
    <x v="2"/>
    <x v="2"/>
    <x v="71"/>
    <s v="Ketan S"/>
    <s v="Saurav Sagar"/>
    <s v="Ayush Shetiye"/>
    <x v="2"/>
    <s v="South"/>
    <x v="1"/>
    <s v="Tamil Nadu"/>
    <m/>
    <m/>
    <s v="JAY SURYA Tiruchengode"/>
    <m/>
    <m/>
    <m/>
    <m/>
    <n v="0"/>
    <m/>
    <s v=" "/>
    <m/>
    <m/>
    <x v="2"/>
    <n v="0"/>
    <m/>
    <m/>
    <m/>
    <m/>
    <s v="FY 26-27"/>
    <s v="NON AOP"/>
    <s v=" "/>
    <s v=" "/>
    <s v="JULY 25"/>
    <m/>
    <m/>
    <m/>
    <m/>
    <m/>
    <m/>
    <m/>
    <m/>
    <x v="0"/>
    <x v="0"/>
    <m/>
    <m/>
    <m/>
    <m/>
    <m/>
    <m/>
    <m/>
  </r>
  <r>
    <s v="GRREAK14493"/>
    <n v="1413"/>
    <m/>
    <m/>
    <m/>
    <m/>
    <x v="2"/>
    <x v="2"/>
    <x v="71"/>
    <s v="Ketan S"/>
    <s v="Saurav Sagar"/>
    <s v="Ayush Shetiye"/>
    <x v="2"/>
    <s v="South"/>
    <x v="1"/>
    <s v="Tamil Nadu"/>
    <m/>
    <m/>
    <s v="JAY SURYA Sangeetha Shopping Erode"/>
    <m/>
    <m/>
    <m/>
    <m/>
    <n v="0"/>
    <m/>
    <s v=" "/>
    <m/>
    <m/>
    <x v="2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GRREAK14491"/>
    <n v="1414"/>
    <m/>
    <m/>
    <m/>
    <m/>
    <x v="2"/>
    <x v="2"/>
    <x v="71"/>
    <s v="Ketan S"/>
    <s v="Saurav Sagar"/>
    <s v="Ayush Shetiye"/>
    <x v="2"/>
    <s v="South"/>
    <x v="1"/>
    <s v="Tamil Nadu"/>
    <m/>
    <m/>
    <s v="JAY SURYA Sampathnagar Erode"/>
    <m/>
    <m/>
    <m/>
    <m/>
    <n v="0"/>
    <m/>
    <s v=" "/>
    <m/>
    <m/>
    <x v="2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GRREAK14487"/>
    <n v="1415"/>
    <m/>
    <m/>
    <m/>
    <m/>
    <x v="2"/>
    <x v="2"/>
    <x v="71"/>
    <s v="Ketan S"/>
    <s v="Saurav Sagar"/>
    <s v="Ayush Shetiye"/>
    <x v="2"/>
    <s v="South"/>
    <x v="1"/>
    <s v="Tamil Nadu"/>
    <m/>
    <m/>
    <s v="JAY SURYA Rasipuram"/>
    <m/>
    <m/>
    <m/>
    <m/>
    <n v="0"/>
    <m/>
    <s v=" "/>
    <m/>
    <m/>
    <x v="2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GRREAK14485"/>
    <n v="1416"/>
    <m/>
    <m/>
    <m/>
    <m/>
    <x v="2"/>
    <x v="2"/>
    <x v="71"/>
    <s v="Ketan S"/>
    <s v="Saurav Sagar"/>
    <s v="Ayush Shetiye"/>
    <x v="2"/>
    <s v="South"/>
    <x v="1"/>
    <s v="Tamil Nadu"/>
    <m/>
    <m/>
    <s v="JAY SURYA Perundurai Road Branch Erode"/>
    <m/>
    <m/>
    <m/>
    <m/>
    <n v="0"/>
    <m/>
    <s v=" "/>
    <m/>
    <m/>
    <x v="2"/>
    <n v="0"/>
    <m/>
    <m/>
    <m/>
    <m/>
    <s v="FY 26-27"/>
    <s v="NON AOP"/>
    <s v=" "/>
    <s v=" "/>
    <s v="OCTOBER 25"/>
    <m/>
    <m/>
    <m/>
    <m/>
    <m/>
    <m/>
    <m/>
    <m/>
    <x v="0"/>
    <x v="0"/>
    <m/>
    <m/>
    <m/>
    <m/>
    <m/>
    <m/>
    <m/>
  </r>
  <r>
    <s v="GRREAK14483"/>
    <n v="1417"/>
    <m/>
    <m/>
    <m/>
    <m/>
    <x v="2"/>
    <x v="2"/>
    <x v="71"/>
    <s v="Ketan S"/>
    <s v="Saurav Sagar"/>
    <s v="Ayush Shetiye"/>
    <x v="2"/>
    <s v="South"/>
    <x v="1"/>
    <s v="Tamil Nadu"/>
    <m/>
    <m/>
    <s v="JAY SURYA Perundurai"/>
    <m/>
    <m/>
    <m/>
    <m/>
    <n v="0"/>
    <m/>
    <s v=" "/>
    <m/>
    <m/>
    <x v="2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GRREAK14492"/>
    <n v="1418"/>
    <m/>
    <s v="TXY2"/>
    <s v="Q9O2"/>
    <s v="JVPLTQ9O201"/>
    <x v="2"/>
    <x v="2"/>
    <x v="71"/>
    <s v="Ketan S"/>
    <s v="Saurav Sagar"/>
    <s v="Ayush Shetiye"/>
    <x v="2"/>
    <s v="South"/>
    <x v="1"/>
    <s v="Tamil Nadu"/>
    <m/>
    <m/>
    <s v="JAY SURYA Namakkal"/>
    <s v="Namakkal"/>
    <n v="15642"/>
    <d v="2026-06-01T00:00:00"/>
    <d v="2026-06-01T00:00:00"/>
    <n v="0"/>
    <n v="7"/>
    <d v="2026-06-08T00:00:00"/>
    <d v="2026-06-08T00:00:00"/>
    <m/>
    <x v="4"/>
    <m/>
    <m/>
    <m/>
    <m/>
    <m/>
    <s v="FY 26-27"/>
    <s v="NON AOP"/>
    <s v="JUNE 26 PLANNED"/>
    <s v=" "/>
    <s v=" "/>
    <m/>
    <m/>
    <m/>
    <m/>
    <m/>
    <m/>
    <m/>
    <m/>
    <x v="0"/>
    <x v="0"/>
    <m/>
    <m/>
    <m/>
    <m/>
    <m/>
    <m/>
    <m/>
  </r>
  <r>
    <s v="GRREAK14484"/>
    <n v="1419"/>
    <m/>
    <m/>
    <m/>
    <m/>
    <x v="2"/>
    <x v="2"/>
    <x v="71"/>
    <s v="Ketan S"/>
    <s v="Saurav Sagar"/>
    <s v="Ayush Shetiye"/>
    <x v="2"/>
    <s v="South"/>
    <x v="1"/>
    <s v="Tamil Nadu"/>
    <m/>
    <m/>
    <s v="JAY SURYA Kollampalayam Erode"/>
    <m/>
    <m/>
    <m/>
    <m/>
    <n v="0"/>
    <m/>
    <s v=" "/>
    <m/>
    <m/>
    <x v="2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GRREAK14490"/>
    <n v="1420"/>
    <m/>
    <m/>
    <m/>
    <m/>
    <x v="2"/>
    <x v="2"/>
    <x v="71"/>
    <s v="Ketan S"/>
    <s v="Saurav Sagar"/>
    <s v="Ayush Shetiye"/>
    <x v="2"/>
    <s v="South"/>
    <x v="1"/>
    <s v="Tamil Nadu"/>
    <m/>
    <m/>
    <s v="JAY SURYA In and Out Erode"/>
    <m/>
    <m/>
    <m/>
    <m/>
    <n v="0"/>
    <m/>
    <s v=" "/>
    <m/>
    <m/>
    <x v="2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GRREAK14486"/>
    <n v="1421"/>
    <m/>
    <s v="TXY8"/>
    <s v="Q9O8"/>
    <s v="JVPLTQ9O801"/>
    <x v="2"/>
    <x v="2"/>
    <x v="71"/>
    <s v="Ketan S"/>
    <s v="Saurav Sagar"/>
    <s v="Ayush Shetiye"/>
    <x v="2"/>
    <s v="South"/>
    <x v="1"/>
    <s v="Tamil Nadu"/>
    <m/>
    <m/>
    <s v="JAY SURYA Bhavani"/>
    <s v="Bhavani"/>
    <n v="8842"/>
    <d v="2026-05-13T00:00:00"/>
    <d v="2026-05-13T00:00:00"/>
    <n v="0"/>
    <n v="7"/>
    <d v="2026-05-20T00:00:00"/>
    <d v="2026-06-05T00:00:00"/>
    <m/>
    <x v="4"/>
    <m/>
    <m/>
    <m/>
    <m/>
    <m/>
    <s v="FY 26-27"/>
    <s v="NON AOP"/>
    <s v="MAY 26 PLANNED"/>
    <s v=" "/>
    <s v=" "/>
    <m/>
    <m/>
    <m/>
    <m/>
    <m/>
    <m/>
    <m/>
    <m/>
    <x v="0"/>
    <x v="0"/>
    <m/>
    <m/>
    <m/>
    <m/>
    <m/>
    <m/>
    <m/>
  </r>
  <r>
    <s v="GRREAK14489"/>
    <n v="1422"/>
    <m/>
    <s v="TXY9"/>
    <s v="Q9O9"/>
    <s v="JVPLTQ9O901"/>
    <x v="2"/>
    <x v="2"/>
    <x v="71"/>
    <s v="Ketan S"/>
    <s v="Saurav Sagar"/>
    <s v="Ayush Shetiye"/>
    <x v="2"/>
    <s v="South"/>
    <x v="1"/>
    <s v="Tamil Nadu"/>
    <m/>
    <m/>
    <s v="JAY SURYA Anthiyur"/>
    <s v="Anthiyur"/>
    <n v="6569"/>
    <d v="2026-05-19T00:00:00"/>
    <d v="2026-05-19T00:00:00"/>
    <n v="0"/>
    <n v="7"/>
    <d v="2026-05-26T00:00:00"/>
    <d v="2026-06-05T00:00:00"/>
    <m/>
    <x v="4"/>
    <m/>
    <m/>
    <m/>
    <m/>
    <m/>
    <s v="FY 26-27"/>
    <s v="NON AOP"/>
    <s v="MAY 26 PLANNED"/>
    <s v=" "/>
    <s v=" "/>
    <m/>
    <m/>
    <m/>
    <m/>
    <m/>
    <m/>
    <m/>
    <m/>
    <x v="0"/>
    <x v="0"/>
    <m/>
    <m/>
    <m/>
    <m/>
    <m/>
    <m/>
    <m/>
  </r>
  <r>
    <s v="SMRTAS13876"/>
    <n v="1423"/>
    <m/>
    <s v="TBNS"/>
    <s v="QHOE"/>
    <s v="SMRTOQHOE00"/>
    <x v="2"/>
    <x v="2"/>
    <x v="2"/>
    <s v="Ketan S"/>
    <s v="Saurav Sagar"/>
    <s v="Ayush Shetiye"/>
    <x v="0"/>
    <s v="East"/>
    <x v="4"/>
    <s v="Orissa"/>
    <m/>
    <s v="Sukhen Das"/>
    <s v="Janta City Center, Berhampur"/>
    <s v="Berhampur"/>
    <n v="27793"/>
    <d v="2026-02-25T00:00:00"/>
    <d v="2026-02-27T00:00:00"/>
    <n v="35"/>
    <m/>
    <d v="2026-04-03T00:00:00"/>
    <d v="2026-04-25T00:00:00"/>
    <d v="2026-04-24T00:00:00"/>
    <x v="0"/>
    <n v="1"/>
    <m/>
    <s v="PENDING"/>
    <d v="2026-04-30T00:00:00"/>
    <s v="Launched"/>
    <s v="FY 26-27"/>
    <s v="AOP"/>
    <s v="APRIL 26 PLANNED"/>
    <s v="APRIL 26"/>
    <s v=" "/>
    <m/>
    <m/>
    <m/>
    <m/>
    <m/>
    <m/>
    <m/>
    <m/>
    <x v="0"/>
    <x v="0"/>
    <m/>
    <m/>
    <m/>
    <m/>
    <m/>
    <m/>
    <m/>
  </r>
  <r>
    <s v="JICEBK11519"/>
    <n v="1424"/>
    <m/>
    <m/>
    <m/>
    <m/>
    <x v="8"/>
    <x v="10"/>
    <x v="58"/>
    <s v="Amit C"/>
    <s v="Dyaneshwar Wagh"/>
    <s v="Aditya Dawre"/>
    <x v="0"/>
    <s v="West"/>
    <x v="2"/>
    <s v="Gujarat"/>
    <m/>
    <m/>
    <s v="Jamnagar"/>
    <s v="Jamnagar"/>
    <m/>
    <m/>
    <m/>
    <n v="45"/>
    <m/>
    <s v=" "/>
    <m/>
    <m/>
    <x v="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CEDHSD12133"/>
    <n v="1425"/>
    <m/>
    <m/>
    <m/>
    <m/>
    <x v="7"/>
    <x v="9"/>
    <x v="63"/>
    <s v="Amit C"/>
    <s v="Dyaneshwar Wagh"/>
    <s v="Aditya Dawre"/>
    <x v="3"/>
    <s v="East"/>
    <x v="1"/>
    <s v="West Bengal"/>
    <s v="Kolkata"/>
    <m/>
    <s v="Jadhavpur SMART"/>
    <s v="Kolkata"/>
    <n v="10884"/>
    <m/>
    <m/>
    <n v="0"/>
    <n v="21"/>
    <s v=" "/>
    <m/>
    <m/>
    <x v="2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GRREAS13401"/>
    <n v="1426"/>
    <m/>
    <m/>
    <m/>
    <m/>
    <x v="2"/>
    <x v="2"/>
    <x v="53"/>
    <s v="Ketan S"/>
    <s v="Saurav Sagar"/>
    <s v="Ayush Shetiye"/>
    <x v="2"/>
    <s v="South"/>
    <x v="5"/>
    <s v="Tamil Nadu"/>
    <m/>
    <m/>
    <s v="IYYAPANTHANGAL"/>
    <s v="Iyyapanthangal"/>
    <m/>
    <m/>
    <m/>
    <n v="0"/>
    <m/>
    <s v=" "/>
    <m/>
    <m/>
    <x v="1"/>
    <n v="0"/>
    <m/>
    <m/>
    <m/>
    <m/>
    <s v="FY 26-27"/>
    <s v="NON AOP"/>
    <s v=" "/>
    <s v=" "/>
    <s v="NOVEMBER 25"/>
    <m/>
    <m/>
    <m/>
    <m/>
    <m/>
    <m/>
    <m/>
    <m/>
    <x v="0"/>
    <x v="0"/>
    <m/>
    <m/>
    <m/>
    <m/>
    <m/>
    <m/>
    <m/>
  </r>
  <r>
    <s v="ADOFAS10639"/>
    <n v="1427"/>
    <m/>
    <s v="ZYM6"/>
    <s v="QCDJ"/>
    <s v="DCDCKQCDJ00"/>
    <x v="10"/>
    <x v="15"/>
    <x v="67"/>
    <s v="Amit C"/>
    <s v="Arju Tiwari"/>
    <s v="Kiran Patil"/>
    <x v="0"/>
    <s v="South"/>
    <x v="5"/>
    <s v="Karnataka"/>
    <s v="Bengaluru "/>
    <m/>
    <s v="IBC Knowledge Park-Tower B_x000a_1st, 3rd &amp; 7th Floor"/>
    <s v="Bengaluru"/>
    <m/>
    <m/>
    <m/>
    <n v="55"/>
    <m/>
    <s v=" "/>
    <m/>
    <m/>
    <x v="7"/>
    <n v="0"/>
    <m/>
    <m/>
    <m/>
    <m/>
    <s v="FY 26-27"/>
    <s v="NON AOP"/>
    <s v=" "/>
    <s v=" "/>
    <s v="NOVEMBER 25"/>
    <m/>
    <m/>
    <m/>
    <m/>
    <m/>
    <m/>
    <m/>
    <m/>
    <x v="0"/>
    <x v="0"/>
    <m/>
    <m/>
    <m/>
    <m/>
    <m/>
    <m/>
    <m/>
  </r>
  <r>
    <s v="ADOFAS11354"/>
    <n v="1428"/>
    <m/>
    <s v="S0IR"/>
    <s v="Q5EU"/>
    <s v="DCDCKQ5EU00"/>
    <x v="10"/>
    <x v="15"/>
    <x v="67"/>
    <s v="Amit C"/>
    <s v="Arju Tiwari"/>
    <s v="Kiran Patil"/>
    <x v="0"/>
    <s v="South"/>
    <x v="5"/>
    <s v="Karnataka"/>
    <s v="Bengaluru "/>
    <m/>
    <s v="IBC Knowledge Park-Category room- Tower D Additional Work"/>
    <s v="Bengaluru"/>
    <m/>
    <m/>
    <m/>
    <n v="55"/>
    <m/>
    <s v=" "/>
    <m/>
    <m/>
    <x v="7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ADOFAS10640"/>
    <n v="1429"/>
    <m/>
    <s v="S0IS"/>
    <s v="Q5EV"/>
    <s v="DCDCKQ5EV00"/>
    <x v="10"/>
    <x v="15"/>
    <x v="67"/>
    <s v="Amit C"/>
    <s v="Arju Tiwari"/>
    <s v="Kiran Patil"/>
    <x v="0"/>
    <s v="South"/>
    <x v="5"/>
    <s v="Karnataka"/>
    <s v="Bengaluru "/>
    <m/>
    <s v="IBC Knowledge Park Tower A - 5th"/>
    <s v="Bengaluru"/>
    <m/>
    <m/>
    <m/>
    <n v="55"/>
    <m/>
    <s v=" "/>
    <m/>
    <m/>
    <x v="7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MIDHAK15077"/>
    <n v="1430"/>
    <m/>
    <m/>
    <m/>
    <m/>
    <x v="9"/>
    <x v="11"/>
    <x v="72"/>
    <s v="Amit C"/>
    <s v="Arju Tiwari"/>
    <s v="Kiran Patil"/>
    <x v="3"/>
    <s v="South"/>
    <x v="1"/>
    <s v="Kerala"/>
    <m/>
    <m/>
    <s v="Home and Décor, Kumaranalloor Store"/>
    <s v="Kumaranalloor"/>
    <n v="2731"/>
    <m/>
    <m/>
    <n v="0"/>
    <m/>
    <m/>
    <m/>
    <m/>
    <x v="16"/>
    <n v="0"/>
    <m/>
    <m/>
    <m/>
    <m/>
    <s v="FY 26-27"/>
    <s v="AOP"/>
    <s v=" "/>
    <s v=" "/>
    <s v="JULY 25"/>
    <m/>
    <m/>
    <m/>
    <m/>
    <m/>
    <m/>
    <m/>
    <m/>
    <x v="0"/>
    <x v="0"/>
    <m/>
    <m/>
    <m/>
    <m/>
    <m/>
    <m/>
    <m/>
  </r>
  <r>
    <s v="SMRTSD14934"/>
    <n v="1431"/>
    <m/>
    <m/>
    <m/>
    <m/>
    <x v="2"/>
    <x v="2"/>
    <x v="2"/>
    <s v="Ketan S"/>
    <s v="Saurav Sagar"/>
    <s v="Ayush Shetiye"/>
    <x v="0"/>
    <s v="East"/>
    <x v="4"/>
    <s v="West Bengal"/>
    <m/>
    <m/>
    <s v="Hilton Residency"/>
    <s v="Bankura"/>
    <m/>
    <m/>
    <m/>
    <n v="35"/>
    <m/>
    <s v=" "/>
    <m/>
    <m/>
    <x v="2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CEDHKC13555"/>
    <n v="1432"/>
    <m/>
    <s v="8740"/>
    <s v="NEK9"/>
    <s v="DH-CDIT-452-MH-8740"/>
    <x v="7"/>
    <x v="9"/>
    <x v="63"/>
    <s v="Amit C"/>
    <s v="Dyaneshwar Wagh"/>
    <s v="Aditya Dawre"/>
    <x v="3"/>
    <s v="West"/>
    <x v="0"/>
    <s v="GMU"/>
    <s v="Mumbai"/>
    <m/>
    <s v="Gulmohar Plaza, Virar, Mumbai"/>
    <s v="Mumbai"/>
    <m/>
    <m/>
    <m/>
    <n v="0"/>
    <n v="21"/>
    <s v=" "/>
    <m/>
    <m/>
    <x v="2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CFVRSD14926"/>
    <n v="1433"/>
    <m/>
    <s v="TCGL"/>
    <s v="QIKR"/>
    <s v="CENFAQIKR00"/>
    <x v="2"/>
    <x v="14"/>
    <x v="62"/>
    <s v="Ketan S"/>
    <s v="Saurav Sagar"/>
    <s v="Ayush Shetiye"/>
    <x v="0"/>
    <s v="East"/>
    <x v="4"/>
    <s v="Andhra Pradesh"/>
    <m/>
    <m/>
    <s v="GNT Road, Ongole"/>
    <s v="Ongole"/>
    <m/>
    <m/>
    <m/>
    <n v="35"/>
    <m/>
    <s v=" "/>
    <m/>
    <m/>
    <x v="2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DIRFRT11501"/>
    <n v="1434"/>
    <m/>
    <s v="TP32"/>
    <s v="ND50"/>
    <s v="CDITUND5003"/>
    <x v="7"/>
    <x v="9"/>
    <x v="57"/>
    <s v="Amit C"/>
    <s v="Dyaneshwar Wagh"/>
    <s v="Aditya Dawre"/>
    <x v="2"/>
    <s v="North"/>
    <x v="3"/>
    <s v="Delhi &amp; NCR"/>
    <s v="Delhi - NCR"/>
    <m/>
    <s v="Gaur City Mall"/>
    <s v="Noida"/>
    <n v="9715"/>
    <m/>
    <m/>
    <n v="0"/>
    <m/>
    <s v=" "/>
    <m/>
    <m/>
    <x v="2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DMSSSD15264"/>
    <n v="1435"/>
    <m/>
    <n v="3591"/>
    <s v="NL96"/>
    <s v="MDXPWNL9602"/>
    <x v="7"/>
    <x v="9"/>
    <x v="73"/>
    <s v="Amit C"/>
    <s v="Dyaneshwar Wagh"/>
    <s v="Aditya Dawre"/>
    <x v="0"/>
    <s v="East"/>
    <x v="4"/>
    <s v="West Bengal"/>
    <m/>
    <m/>
    <s v="Ganpathpur, Basirhat"/>
    <s v="Kolkata"/>
    <n v="544"/>
    <d v="2026-05-15T00:00:00"/>
    <d v="2026-05-17T00:00:00"/>
    <n v="35"/>
    <m/>
    <d v="2026-06-21T00:00:00"/>
    <d v="2026-06-21T00:00:00"/>
    <m/>
    <x v="4"/>
    <n v="0.25"/>
    <m/>
    <m/>
    <m/>
    <m/>
    <s v="FY 26-27"/>
    <s v="NON AOP"/>
    <s v="JUNE 26 PLANNED"/>
    <s v=" "/>
    <s v="AUGUST 25"/>
    <m/>
    <m/>
    <m/>
    <m/>
    <m/>
    <m/>
    <m/>
    <m/>
    <x v="0"/>
    <x v="0"/>
    <m/>
    <m/>
    <m/>
    <m/>
    <m/>
    <m/>
    <m/>
  </r>
  <r>
    <s v="GRDHAK14081"/>
    <n v="1436"/>
    <m/>
    <m/>
    <m/>
    <m/>
    <x v="2"/>
    <x v="2"/>
    <x v="13"/>
    <s v="Ketan S"/>
    <s v="Saurav Sagar"/>
    <s v="Ayush Shetiye"/>
    <x v="3"/>
    <s v="East"/>
    <x v="1"/>
    <s v="Assam &amp; NE"/>
    <m/>
    <m/>
    <s v="Gangtok"/>
    <s v="Gangtok"/>
    <n v="18500"/>
    <m/>
    <m/>
    <n v="0"/>
    <m/>
    <s v=" "/>
    <m/>
    <m/>
    <x v="8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EDAMAS14920"/>
    <n v="1437"/>
    <m/>
    <s v="T9D7"/>
    <s v="T9D7"/>
    <s v="EDMMVT9D700"/>
    <x v="6"/>
    <x v="8"/>
    <x v="38"/>
    <s v="Srinivas P"/>
    <s v="Jitendra Talreja"/>
    <s v="Nitesh Warhade"/>
    <x v="0"/>
    <s v="South"/>
    <x v="5"/>
    <s v="Kerala"/>
    <s v="Cochin"/>
    <s v="Shabarish Narayan"/>
    <s v="Forum Mall, Kochi Forum Mall_x000a_NH-47, Vytilla- Aroor Bypass_x000a_Near Kundannur Junction, Maradu PO_x000a_Kochi- 682304"/>
    <s v="Kochi"/>
    <n v="663"/>
    <d v="2026-01-29T00:00:00"/>
    <d v="2026-02-03T00:00:00"/>
    <n v="35"/>
    <m/>
    <d v="2026-03-10T00:00:00"/>
    <d v="2026-04-18T00:00:00"/>
    <d v="2026-04-21T00:00:00"/>
    <x v="0"/>
    <n v="1"/>
    <m/>
    <d v="2026-05-07T00:00:00"/>
    <d v="2026-05-08T00:00:00"/>
    <s v="Launched"/>
    <s v="FY 26-27"/>
    <s v="AOP"/>
    <s v="MARCH 26 PLANNED"/>
    <s v="APRIL 26"/>
    <s v=" "/>
    <m/>
    <m/>
    <m/>
    <m/>
    <m/>
    <m/>
    <m/>
    <m/>
    <x v="0"/>
    <x v="0"/>
    <m/>
    <m/>
    <m/>
    <m/>
    <m/>
    <m/>
    <m/>
  </r>
  <r>
    <s v="CVRFSD14712"/>
    <n v="1438"/>
    <m/>
    <m/>
    <m/>
    <m/>
    <x v="2"/>
    <x v="14"/>
    <x v="74"/>
    <s v="Ketan S"/>
    <s v="Saurav Sagar"/>
    <s v="Ayush Shetiye"/>
    <x v="2"/>
    <s v="East"/>
    <x v="4"/>
    <s v="Andhra Pradesh"/>
    <m/>
    <m/>
    <s v="Façade Upliftment - Guntur"/>
    <s v="Guntur"/>
    <m/>
    <m/>
    <m/>
    <n v="0"/>
    <m/>
    <s v=" "/>
    <m/>
    <m/>
    <x v="7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TRRFAS10747"/>
    <n v="1439"/>
    <m/>
    <m/>
    <m/>
    <m/>
    <x v="3"/>
    <x v="3"/>
    <x v="44"/>
    <s v="Srinivas P"/>
    <s v="Jitendra Talreja"/>
    <s v="Nitesh Warhade"/>
    <x v="2"/>
    <s v="South"/>
    <x v="5"/>
    <s v="Karnataka"/>
    <s v="Bengaluru "/>
    <m/>
    <s v="Façade -2.0 to 3.0 - Indiranagar "/>
    <s v="Bengaluru"/>
    <m/>
    <m/>
    <m/>
    <n v="0"/>
    <m/>
    <s v=" "/>
    <m/>
    <m/>
    <x v="1"/>
    <n v="0"/>
    <m/>
    <m/>
    <m/>
    <m/>
    <s v="FY 26-27"/>
    <s v="NON AOP"/>
    <s v=" "/>
    <s v=" "/>
    <s v="SEPTEMBER 25"/>
    <m/>
    <m/>
    <m/>
    <m/>
    <m/>
    <m/>
    <m/>
    <m/>
    <x v="0"/>
    <x v="0"/>
    <m/>
    <m/>
    <m/>
    <m/>
    <m/>
    <m/>
    <m/>
  </r>
  <r>
    <s v="DIGSBK10484"/>
    <n v="1440"/>
    <m/>
    <m/>
    <m/>
    <m/>
    <x v="7"/>
    <x v="9"/>
    <x v="54"/>
    <s v="Amit C"/>
    <s v="Dyaneshwar Wagh"/>
    <s v="Aditya Dawre"/>
    <x v="0"/>
    <s v="West"/>
    <x v="2"/>
    <s v="Maharashtra"/>
    <s v="Vidarbha"/>
    <m/>
    <s v="Empress Mall, Nagpur"/>
    <s v="Nagpur"/>
    <m/>
    <m/>
    <m/>
    <n v="35"/>
    <m/>
    <s v=" "/>
    <m/>
    <m/>
    <x v="5"/>
    <n v="0"/>
    <m/>
    <m/>
    <m/>
    <m/>
    <s v="FY 26-27"/>
    <s v="AOP"/>
    <s v=" "/>
    <s v=" "/>
    <s v="AUGUST 25"/>
    <m/>
    <m/>
    <m/>
    <m/>
    <m/>
    <m/>
    <m/>
    <m/>
    <x v="0"/>
    <x v="0"/>
    <m/>
    <m/>
    <m/>
    <m/>
    <m/>
    <m/>
    <m/>
  </r>
  <r>
    <s v="GRBSAS13865"/>
    <n v="1441"/>
    <m/>
    <m/>
    <m/>
    <m/>
    <x v="2"/>
    <x v="2"/>
    <x v="69"/>
    <s v="Ketan S"/>
    <s v="Saurav Sagar"/>
    <s v="Ayush Shetiye"/>
    <x v="0"/>
    <s v="South"/>
    <x v="5"/>
    <s v="Kerala"/>
    <m/>
    <m/>
    <s v="Emirates Mall ,Near Govt Hospital,Vadakara Road,NadapuramP O ,Kozhikode  673504"/>
    <s v="Kozhikode"/>
    <m/>
    <m/>
    <m/>
    <n v="60"/>
    <m/>
    <s v=" "/>
    <m/>
    <m/>
    <x v="2"/>
    <n v="0"/>
    <m/>
    <m/>
    <m/>
    <m/>
    <s v="FY 26-27"/>
    <s v="AOP"/>
    <s v=" "/>
    <s v=" "/>
    <s v="AUGUST 25"/>
    <m/>
    <m/>
    <m/>
    <m/>
    <m/>
    <m/>
    <m/>
    <m/>
    <x v="0"/>
    <x v="0"/>
    <m/>
    <m/>
    <m/>
    <m/>
    <m/>
    <m/>
    <m/>
  </r>
  <r>
    <s v="AZCOSD15247"/>
    <n v="1442"/>
    <m/>
    <s v="TBGI"/>
    <s v="QHIR"/>
    <s v="TAZOWQHIR00"/>
    <x v="3"/>
    <x v="3"/>
    <x v="50"/>
    <s v="Srinivas P"/>
    <s v="Jitendra Talreja"/>
    <s v="Nitesh Warhade"/>
    <x v="0"/>
    <s v="East"/>
    <x v="4"/>
    <s v="West Bengal"/>
    <s v="Kolkata"/>
    <s v="Nilava Choudhury"/>
    <s v="ELGIN ROAD-TVM5-KOLKATA"/>
    <s v="Kolkata"/>
    <n v="10561"/>
    <d v="2026-02-08T00:00:00"/>
    <d v="2026-02-08T00:00:00"/>
    <n v="60"/>
    <m/>
    <d v="2026-04-09T00:00:00"/>
    <d v="2026-04-10T00:00:00"/>
    <d v="2026-04-09T00:00:00"/>
    <x v="0"/>
    <n v="1"/>
    <m/>
    <d v="2026-05-01T00:00:00"/>
    <d v="2026-04-09T00:00:00"/>
    <s v="Launched"/>
    <s v="FY 26-27"/>
    <s v="NON AOP"/>
    <s v="APRIL 26 PLANNED"/>
    <s v="APRIL 26"/>
    <s v=" "/>
    <m/>
    <m/>
    <m/>
    <m/>
    <m/>
    <m/>
    <m/>
    <m/>
    <x v="0"/>
    <x v="0"/>
    <m/>
    <m/>
    <m/>
    <m/>
    <m/>
    <m/>
    <m/>
  </r>
  <r>
    <s v="ECKSAS10770"/>
    <n v="1443"/>
    <m/>
    <m/>
    <m/>
    <m/>
    <x v="3"/>
    <x v="3"/>
    <x v="75"/>
    <s v="Srinivas P"/>
    <s v="Jitendra Talreja"/>
    <s v="Nitesh Warhade"/>
    <x v="5"/>
    <s v="South"/>
    <x v="5"/>
    <s v="Karnataka"/>
    <s v="Bengaluru "/>
    <m/>
    <s v="Ecko SIS CENTRO-BLR-3,SOUL SPACE"/>
    <s v="Bengaluru"/>
    <m/>
    <m/>
    <m/>
    <n v="0"/>
    <m/>
    <s v=" "/>
    <m/>
    <m/>
    <x v="1"/>
    <n v="0"/>
    <m/>
    <m/>
    <m/>
    <m/>
    <s v="FY 26-27"/>
    <s v="NON AOP"/>
    <s v=" "/>
    <s v=" "/>
    <s v="AUGUST 25"/>
    <m/>
    <m/>
    <m/>
    <m/>
    <m/>
    <m/>
    <m/>
    <m/>
    <x v="0"/>
    <x v="0"/>
    <m/>
    <m/>
    <m/>
    <m/>
    <m/>
    <m/>
    <m/>
  </r>
  <r>
    <s v="SMRTAS13400"/>
    <n v="1444"/>
    <m/>
    <s v="TANS"/>
    <s v="QF3S"/>
    <s v="SMRTTQF3S00"/>
    <x v="2"/>
    <x v="2"/>
    <x v="2"/>
    <s v="Ketan S"/>
    <s v="Saurav Sagar"/>
    <s v="Ayush Shetiye"/>
    <x v="0"/>
    <s v="South"/>
    <x v="5"/>
    <s v="Tamil Nadu"/>
    <s v="Coimbatore"/>
    <s v="Senthil Muthhaiah"/>
    <s v="Dindugal Main road, Thanthonimalai, Karur"/>
    <s v="Karur"/>
    <n v="15482"/>
    <d v="2026-01-19T00:00:00"/>
    <d v="2026-01-27T00:00:00"/>
    <n v="35"/>
    <m/>
    <d v="2026-03-03T00:00:00"/>
    <d v="2026-04-05T00:00:00"/>
    <d v="2026-04-05T00:00:00"/>
    <x v="0"/>
    <n v="1"/>
    <m/>
    <s v="PENDING"/>
    <d v="2026-04-30T00:00:00"/>
    <s v="Launched"/>
    <s v="FY 26-27"/>
    <s v="AOP"/>
    <s v="MARCH 26 PLANNED"/>
    <s v="APRIL 26"/>
    <s v="SEPTEMBER 25"/>
    <m/>
    <m/>
    <m/>
    <m/>
    <m/>
    <m/>
    <m/>
    <m/>
    <x v="0"/>
    <x v="0"/>
    <m/>
    <m/>
    <m/>
    <m/>
    <m/>
    <m/>
    <m/>
  </r>
  <r>
    <s v="DIGSSD14990"/>
    <n v="1445"/>
    <m/>
    <m/>
    <m/>
    <m/>
    <x v="7"/>
    <x v="9"/>
    <x v="54"/>
    <s v="Amit C"/>
    <s v="Dyaneshwar Wagh"/>
    <s v="Aditya Dawre"/>
    <x v="0"/>
    <s v="East"/>
    <x v="4"/>
    <s v="West Bengal"/>
    <m/>
    <m/>
    <s v="Digital, Link Road, Arambag, WB, "/>
    <s v="Arambagh"/>
    <m/>
    <m/>
    <m/>
    <n v="35"/>
    <m/>
    <s v=" "/>
    <m/>
    <m/>
    <x v="2"/>
    <m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DIGSRT14971"/>
    <n v="1446"/>
    <m/>
    <s v="TC4R"/>
    <s v="QV4V"/>
    <s v="CDITDQV4V00"/>
    <x v="7"/>
    <x v="9"/>
    <x v="54"/>
    <s v="Amit C"/>
    <s v="Dyaneshwar Wagh"/>
    <s v="Aditya Dawre"/>
    <x v="0"/>
    <s v="North"/>
    <x v="3"/>
    <s v="Delhi &amp; NCR"/>
    <m/>
    <s v="Prakhar Singh"/>
    <s v="Digital, DLF Midtown, Delhi, "/>
    <s v="Delhi"/>
    <n v="4313"/>
    <d v="2026-01-29T00:00:00"/>
    <d v="2026-02-17T00:00:00"/>
    <n v="35"/>
    <m/>
    <d v="2026-03-24T00:00:00"/>
    <d v="2026-05-15T00:00:00"/>
    <d v="2026-05-21T00:00:00"/>
    <x v="0"/>
    <n v="1"/>
    <m/>
    <d v="2026-06-02T00:00:00"/>
    <d v="2026-05-28T00:00:00"/>
    <s v="Launched"/>
    <s v="FY 26-27"/>
    <s v="AOP"/>
    <s v="MARCH 26 PLANNED"/>
    <s v="MAY 26"/>
    <s v=" "/>
    <m/>
    <m/>
    <m/>
    <m/>
    <m/>
    <m/>
    <m/>
    <m/>
    <x v="0"/>
    <x v="0"/>
    <m/>
    <m/>
    <m/>
    <m/>
    <m/>
    <m/>
    <m/>
  </r>
  <r>
    <s v="SMRTSD13927"/>
    <n v="1447"/>
    <m/>
    <m/>
    <m/>
    <m/>
    <x v="2"/>
    <x v="2"/>
    <x v="2"/>
    <s v="Ketan S"/>
    <s v="Saurav Sagar"/>
    <s v="Ayush Shetiye"/>
    <x v="0"/>
    <s v="East"/>
    <x v="4"/>
    <s v="Assam &amp; NE"/>
    <m/>
    <m/>
    <s v="Dharmanagar, Tripura"/>
    <s v="Tripura"/>
    <m/>
    <m/>
    <m/>
    <n v="35"/>
    <m/>
    <s v=" "/>
    <m/>
    <m/>
    <x v="5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SEVDKC15004"/>
    <n v="1448"/>
    <m/>
    <s v="T1JL"/>
    <s v="T1JL"/>
    <s v="DH-7ICR-451-9132-MH-T1JL"/>
    <x v="9"/>
    <x v="11"/>
    <x v="76"/>
    <s v="Amit C"/>
    <s v="Arju Tiwari"/>
    <s v="Kiran Patil"/>
    <x v="3"/>
    <s v="West"/>
    <x v="0"/>
    <s v="GMU"/>
    <s v="Mumbai"/>
    <s v="Ajay Kumar"/>
    <s v="Dehire-Smart Bazaar, Xperial Mall, Dombivali"/>
    <s v="Dombivali"/>
    <n v="698"/>
    <d v="2026-03-14T00:00:00"/>
    <d v="2026-03-14T00:00:00"/>
    <n v="0"/>
    <n v="15"/>
    <d v="2026-03-29T00:00:00"/>
    <d v="2026-05-30T00:00:00"/>
    <d v="2026-05-28T00:00:00"/>
    <x v="0"/>
    <n v="1"/>
    <m/>
    <s v="PENDING"/>
    <d v="2026-05-28T00:00:00"/>
    <s v="Launched"/>
    <s v="FY 26-27"/>
    <s v="AOP"/>
    <s v="MARCH 26 PLANNED"/>
    <s v="MAY 26"/>
    <s v=" "/>
    <m/>
    <m/>
    <m/>
    <m/>
    <m/>
    <m/>
    <m/>
    <m/>
    <x v="0"/>
    <x v="0"/>
    <m/>
    <m/>
    <m/>
    <m/>
    <m/>
    <m/>
    <m/>
  </r>
  <r>
    <s v="SEVDKC15003"/>
    <n v="1449"/>
    <m/>
    <s v="T1IY"/>
    <s v="T1IY"/>
    <s v="DH-7ICR-451-9132-MH-T1IY"/>
    <x v="9"/>
    <x v="11"/>
    <x v="76"/>
    <s v="Amit C"/>
    <s v="Arju Tiwari"/>
    <s v="Kiran Patil"/>
    <x v="3"/>
    <s v="West"/>
    <x v="0"/>
    <s v="GMU"/>
    <s v="Mumbai"/>
    <s v="Ajay Kumar"/>
    <s v="Dehire-Smart Bazaar, Orion mall"/>
    <s v="Panvel"/>
    <n v="600"/>
    <d v="2026-03-12T00:00:00"/>
    <d v="2026-03-12T00:00:00"/>
    <n v="0"/>
    <n v="15"/>
    <d v="2026-03-27T00:00:00"/>
    <d v="2026-04-19T00:00:00"/>
    <d v="2026-04-21T00:00:00"/>
    <x v="0"/>
    <n v="1"/>
    <m/>
    <d v="2026-04-22T00:00:00"/>
    <d v="2026-04-21T00:00:00"/>
    <s v="Launched"/>
    <s v="FY 26-27"/>
    <s v="AOP"/>
    <s v="MARCH 26 PLANNED"/>
    <s v="APRIL 26"/>
    <s v=" "/>
    <m/>
    <m/>
    <m/>
    <m/>
    <m/>
    <m/>
    <m/>
    <m/>
    <x v="0"/>
    <x v="0"/>
    <m/>
    <m/>
    <m/>
    <m/>
    <m/>
    <m/>
    <m/>
  </r>
  <r>
    <s v="SEVDKC15005"/>
    <n v="1450"/>
    <m/>
    <s v="T52V"/>
    <s v="T52V"/>
    <s v="DH-7ICR-451-9132-MH-T52V"/>
    <x v="9"/>
    <x v="11"/>
    <x v="76"/>
    <s v="Amit C"/>
    <s v="Arju Tiwari"/>
    <s v="Kiran Patil"/>
    <x v="3"/>
    <s v="West"/>
    <x v="0"/>
    <s v="Maharashtra"/>
    <s v="West Maharashtra"/>
    <s v="Prashant Wankhede"/>
    <s v="Dehire-Smart Bazaar, Kothrud Road, Pune"/>
    <s v="Pune"/>
    <n v="495"/>
    <d v="2026-03-15T00:00:00"/>
    <d v="2026-03-15T00:00:00"/>
    <n v="0"/>
    <n v="15"/>
    <d v="2026-03-30T00:00:00"/>
    <d v="2026-05-15T00:00:00"/>
    <d v="2026-05-16T00:00:00"/>
    <x v="0"/>
    <n v="1"/>
    <m/>
    <s v="PENDING"/>
    <d v="2026-05-16T00:00:00"/>
    <s v="Launched"/>
    <s v="FY 26-27"/>
    <s v="AOP"/>
    <s v="MARCH 26 PLANNED"/>
    <s v="MAY 26"/>
    <s v="OCTOBER 25"/>
    <m/>
    <m/>
    <m/>
    <m/>
    <m/>
    <m/>
    <m/>
    <m/>
    <x v="0"/>
    <x v="0"/>
    <m/>
    <m/>
    <m/>
    <m/>
    <m/>
    <m/>
    <m/>
  </r>
  <r>
    <s v="SEVDKC15002"/>
    <n v="1451"/>
    <m/>
    <s v="TAXP"/>
    <s v="TAXP"/>
    <s v="DH-7ICR-451-9132-MH-TAXP"/>
    <x v="9"/>
    <x v="11"/>
    <x v="76"/>
    <s v="Amit C"/>
    <s v="Arju Tiwari"/>
    <s v="Kiran Patil"/>
    <x v="3"/>
    <s v="West"/>
    <x v="0"/>
    <s v="GMU"/>
    <s v="Mumbai"/>
    <s v="Hareshprasad M"/>
    <s v="Dehire-D'Victoria Mall, Borivali"/>
    <s v="Borivali"/>
    <n v="450"/>
    <d v="2026-03-16T00:00:00"/>
    <d v="2026-03-16T00:00:00"/>
    <n v="0"/>
    <n v="15"/>
    <d v="2026-03-31T00:00:00"/>
    <d v="2026-04-30T00:00:00"/>
    <d v="2026-04-30T00:00:00"/>
    <x v="0"/>
    <n v="1"/>
    <m/>
    <s v="PENDING"/>
    <d v="2026-04-30T00:00:00"/>
    <s v="Launched"/>
    <s v="FY 26-27"/>
    <s v="AOP"/>
    <s v="MARCH 26 PLANNED"/>
    <s v="APRIL 26"/>
    <s v=" "/>
    <m/>
    <m/>
    <m/>
    <m/>
    <m/>
    <m/>
    <m/>
    <m/>
    <x v="0"/>
    <x v="0"/>
    <m/>
    <m/>
    <m/>
    <m/>
    <m/>
    <m/>
    <m/>
  </r>
  <r>
    <s v="CEDHBK12132"/>
    <n v="1452"/>
    <m/>
    <m/>
    <m/>
    <m/>
    <x v="7"/>
    <x v="9"/>
    <x v="63"/>
    <s v="Amit C"/>
    <s v="Dyaneshwar Wagh"/>
    <s v="Aditya Dawre"/>
    <x v="3"/>
    <s v="West"/>
    <x v="0"/>
    <s v="GMU"/>
    <s v="Mumbai"/>
    <m/>
    <s v="Dattani Mall , Vasai"/>
    <s v="Vasai"/>
    <n v="8307"/>
    <m/>
    <m/>
    <n v="0"/>
    <n v="21"/>
    <s v=" "/>
    <m/>
    <m/>
    <x v="2"/>
    <n v="0"/>
    <m/>
    <m/>
    <m/>
    <m/>
    <s v="FY 26-27"/>
    <s v="AOP"/>
    <s v=" "/>
    <s v=" "/>
    <s v="SEPTEMBER 25"/>
    <m/>
    <m/>
    <m/>
    <m/>
    <m/>
    <m/>
    <m/>
    <m/>
    <x v="0"/>
    <x v="0"/>
    <m/>
    <m/>
    <m/>
    <m/>
    <m/>
    <m/>
    <m/>
  </r>
  <r>
    <s v="DIGCSD14982"/>
    <n v="1453"/>
    <m/>
    <m/>
    <s v="QHDK"/>
    <s v="CDITOQHDK00"/>
    <x v="7"/>
    <x v="9"/>
    <x v="55"/>
    <s v="Amit C"/>
    <s v="Dyaneshwar Wagh"/>
    <s v="Aditya Dawre"/>
    <x v="0"/>
    <s v="East"/>
    <x v="4"/>
    <s v="Orissa"/>
    <m/>
    <m/>
    <s v="Dakhinakali Road,Dhenkanal"/>
    <s v="Dhenkanal"/>
    <n v="5587"/>
    <m/>
    <m/>
    <n v="35"/>
    <m/>
    <s v=" "/>
    <m/>
    <m/>
    <x v="2"/>
    <m/>
    <m/>
    <m/>
    <m/>
    <m/>
    <s v="FY 26-27"/>
    <s v="AOP"/>
    <s v=" "/>
    <s v=" "/>
    <s v="JULY 25"/>
    <m/>
    <m/>
    <m/>
    <m/>
    <m/>
    <m/>
    <m/>
    <m/>
    <x v="0"/>
    <x v="0"/>
    <m/>
    <m/>
    <m/>
    <m/>
    <m/>
    <m/>
    <m/>
  </r>
  <r>
    <s v="JERFAS10427"/>
    <n v="1454"/>
    <m/>
    <m/>
    <m/>
    <m/>
    <x v="7"/>
    <x v="13"/>
    <x v="77"/>
    <s v="Amit C"/>
    <s v="Dyaneshwar Wagh"/>
    <s v="Aditya Dawre"/>
    <x v="2"/>
    <s v="East"/>
    <x v="4"/>
    <s v="Orissa"/>
    <s v="Cuttack"/>
    <m/>
    <s v="Cuttack, Orissa"/>
    <s v="Cuttack"/>
    <m/>
    <m/>
    <m/>
    <n v="0"/>
    <m/>
    <s v=" "/>
    <m/>
    <m/>
    <x v="2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DIGSAS14925"/>
    <n v="1455"/>
    <m/>
    <s v="TL0Z"/>
    <s v="QY5O"/>
    <s v="CDITTQY5O00"/>
    <x v="7"/>
    <x v="9"/>
    <x v="54"/>
    <s v="Amit C"/>
    <s v="Dyaneshwar Wagh"/>
    <s v="Aditya Dawre"/>
    <x v="0"/>
    <s v="South"/>
    <x v="5"/>
    <s v="Tamil Nadu"/>
    <m/>
    <s v="Vignesh Ravichandran"/>
    <s v="Cumbam"/>
    <s v="Cumbam"/>
    <n v="5031"/>
    <d v="2025-12-15T00:00:00"/>
    <d v="2025-12-15T00:00:00"/>
    <n v="35"/>
    <m/>
    <d v="2026-01-19T00:00:00"/>
    <d v="2026-01-22T00:00:00"/>
    <d v="2026-01-21T00:00:00"/>
    <x v="6"/>
    <n v="1"/>
    <s v="YTL"/>
    <s v="PENDING"/>
    <d v="2026-04-17T00:00:00"/>
    <s v="Launched"/>
    <s v="FY 25-26"/>
    <s v="AOP"/>
    <s v=" "/>
    <s v=" "/>
    <s v=" "/>
    <m/>
    <m/>
    <m/>
    <m/>
    <m/>
    <m/>
    <m/>
    <m/>
    <x v="0"/>
    <x v="0"/>
    <m/>
    <m/>
    <m/>
    <m/>
    <m/>
    <m/>
    <m/>
  </r>
  <r>
    <s v="GRREAS13398"/>
    <n v="1456"/>
    <m/>
    <m/>
    <m/>
    <m/>
    <x v="2"/>
    <x v="2"/>
    <x v="53"/>
    <s v="Ketan S"/>
    <s v="Saurav Sagar"/>
    <s v="Ayush Shetiye"/>
    <x v="2"/>
    <s v="East"/>
    <x v="4"/>
    <s v="Orissa"/>
    <s v="Cuttack"/>
    <m/>
    <s v="College Square, Sahoo, Cuttack"/>
    <s v="Cuttack"/>
    <m/>
    <m/>
    <m/>
    <n v="0"/>
    <m/>
    <s v=" "/>
    <m/>
    <m/>
    <x v="1"/>
    <n v="0"/>
    <m/>
    <m/>
    <m/>
    <m/>
    <s v="FY 26-27"/>
    <s v="NON AOP"/>
    <s v=" "/>
    <s v=" "/>
    <s v="AUGUST 25"/>
    <m/>
    <m/>
    <m/>
    <m/>
    <m/>
    <m/>
    <m/>
    <m/>
    <x v="0"/>
    <x v="0"/>
    <m/>
    <m/>
    <m/>
    <m/>
    <m/>
    <m/>
    <m/>
  </r>
  <r>
    <s v="POSMSD10596"/>
    <n v="1457"/>
    <m/>
    <m/>
    <m/>
    <m/>
    <x v="3"/>
    <x v="3"/>
    <x v="47"/>
    <s v="Srinivas P"/>
    <s v="Jitendra Talreja"/>
    <s v="Nitesh Warhade"/>
    <x v="2"/>
    <s v="East"/>
    <x v="4"/>
    <s v="Jharkhand"/>
    <s v="Jamshedpur"/>
    <m/>
    <s v="CLOVIA JAMSHEDPUR"/>
    <s v="Jamshedpur"/>
    <m/>
    <m/>
    <m/>
    <n v="0"/>
    <n v="7"/>
    <s v=" "/>
    <m/>
    <m/>
    <x v="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POSMAS10585"/>
    <n v="1458"/>
    <m/>
    <m/>
    <m/>
    <m/>
    <x v="3"/>
    <x v="3"/>
    <x v="47"/>
    <s v="Srinivas P"/>
    <s v="Jitendra Talreja"/>
    <s v="Nitesh Warhade"/>
    <x v="2"/>
    <s v="East"/>
    <x v="4"/>
    <s v="Orissa"/>
    <s v="Bhubaneshwar"/>
    <m/>
    <s v="CLOVIA BHUBANESWAR"/>
    <s v="Bhubaneshwar"/>
    <m/>
    <m/>
    <m/>
    <n v="0"/>
    <n v="7"/>
    <s v=" "/>
    <m/>
    <m/>
    <x v="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SMRTAS13492"/>
    <n v="1459"/>
    <m/>
    <m/>
    <m/>
    <m/>
    <x v="2"/>
    <x v="2"/>
    <x v="2"/>
    <s v="Ketan S"/>
    <s v="Saurav Sagar"/>
    <s v="Ayush Shetiye"/>
    <x v="0"/>
    <s v="South"/>
    <x v="5"/>
    <s v="Tamil Nadu"/>
    <m/>
    <m/>
    <s v="Chinnalampatti, Dindigul"/>
    <s v="Dindigul"/>
    <m/>
    <m/>
    <m/>
    <n v="35"/>
    <m/>
    <s v=" "/>
    <m/>
    <m/>
    <x v="1"/>
    <n v="0"/>
    <m/>
    <m/>
    <m/>
    <m/>
    <s v="FY 26-27"/>
    <s v="AOP"/>
    <s v=" "/>
    <s v=" "/>
    <s v="SEPTEMBER 25"/>
    <m/>
    <m/>
    <m/>
    <m/>
    <m/>
    <m/>
    <m/>
    <m/>
    <x v="0"/>
    <x v="0"/>
    <m/>
    <m/>
    <m/>
    <m/>
    <m/>
    <m/>
    <m/>
  </r>
  <r>
    <s v="DIGSSD14960"/>
    <n v="1460"/>
    <m/>
    <s v="TBIK"/>
    <s v="QHKQ"/>
    <s v="CDITWQHKQ00"/>
    <x v="7"/>
    <x v="9"/>
    <x v="54"/>
    <s v="Amit C"/>
    <s v="Dyaneshwar Wagh"/>
    <s v="Aditya Dawre"/>
    <x v="0"/>
    <s v="East"/>
    <x v="4"/>
    <s v="West Bengal"/>
    <s v="Kolkata"/>
    <s v="Shukdev Dey"/>
    <s v="Chinar  Park"/>
    <s v="Kolkata"/>
    <n v="9844"/>
    <d v="2025-12-26T00:00:00"/>
    <d v="2025-12-30T00:00:00"/>
    <n v="35"/>
    <m/>
    <d v="2026-02-03T00:00:00"/>
    <d v="2026-02-22T00:00:00"/>
    <d v="2026-03-17T00:00:00"/>
    <x v="6"/>
    <n v="1"/>
    <s v="YTL"/>
    <s v="OTHER ISSUES"/>
    <d v="2026-04-09T00:00:00"/>
    <s v="Launched"/>
    <s v="FY 25-26"/>
    <s v="AOP"/>
    <s v=" "/>
    <s v=" "/>
    <s v=" "/>
    <m/>
    <m/>
    <m/>
    <m/>
    <m/>
    <m/>
    <m/>
    <m/>
    <x v="0"/>
    <x v="0"/>
    <m/>
    <m/>
    <m/>
    <m/>
    <m/>
    <m/>
    <m/>
  </r>
  <r>
    <s v="YOTHAS13322"/>
    <n v="1461"/>
    <m/>
    <m/>
    <m/>
    <m/>
    <x v="3"/>
    <x v="3"/>
    <x v="14"/>
    <s v="Srinivas P"/>
    <s v="Jitendra Talreja"/>
    <s v="Nitesh Warhade"/>
    <x v="0"/>
    <s v="South"/>
    <x v="5"/>
    <s v="Karnataka"/>
    <s v="Bengaluru "/>
    <m/>
    <s v="Channasandra, Whitefiled, Bangalore"/>
    <s v="Bengaluru"/>
    <n v="8301"/>
    <m/>
    <m/>
    <n v="35"/>
    <m/>
    <s v=" "/>
    <m/>
    <m/>
    <x v="2"/>
    <n v="0"/>
    <m/>
    <m/>
    <m/>
    <m/>
    <s v="FY 26-27"/>
    <s v="AOP"/>
    <s v=" "/>
    <s v=" "/>
    <s v="AUGUST 25"/>
    <m/>
    <m/>
    <m/>
    <m/>
    <m/>
    <m/>
    <m/>
    <m/>
    <x v="0"/>
    <x v="0"/>
    <m/>
    <m/>
    <m/>
    <m/>
    <m/>
    <m/>
    <m/>
  </r>
  <r>
    <s v="DIGSAS14976"/>
    <n v="1462"/>
    <m/>
    <s v="TBLJ"/>
    <s v="QHMW"/>
    <s v="CDITKQHMW00"/>
    <x v="7"/>
    <x v="9"/>
    <x v="54"/>
    <s v="Amit C"/>
    <s v="Dyaneshwar Wagh"/>
    <s v="Aditya Dawre"/>
    <x v="0"/>
    <s v="South"/>
    <x v="5"/>
    <s v="Karnataka"/>
    <s v="Bengaluru "/>
    <s v="Manikandan PMC"/>
    <s v="Channasandra, Bangalore, Karnataka"/>
    <s v="Bangalore"/>
    <n v="8413"/>
    <d v="2026-04-15T00:00:00"/>
    <m/>
    <n v="35"/>
    <m/>
    <d v="2026-05-23T00:00:00"/>
    <m/>
    <m/>
    <x v="2"/>
    <m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DIGSAS11551"/>
    <n v="1463"/>
    <m/>
    <m/>
    <m/>
    <m/>
    <x v="7"/>
    <x v="9"/>
    <x v="54"/>
    <s v="Amit C"/>
    <s v="Dyaneshwar Wagh"/>
    <s v="Aditya Dawre"/>
    <x v="0"/>
    <s v="South"/>
    <x v="5"/>
    <s v="Karnataka"/>
    <m/>
    <m/>
    <s v="Channapatna Town"/>
    <m/>
    <m/>
    <m/>
    <m/>
    <n v="35"/>
    <m/>
    <s v=" "/>
    <m/>
    <m/>
    <x v="5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URBSAS14526"/>
    <n v="1464"/>
    <m/>
    <s v="TF4E"/>
    <s v="QX7E"/>
    <s v="URLAKQX7E00"/>
    <x v="9"/>
    <x v="11"/>
    <x v="78"/>
    <s v="Amit C"/>
    <s v="Arju Tiwari"/>
    <s v="Kiran Patil"/>
    <x v="0"/>
    <s v="South"/>
    <x v="5"/>
    <s v="Karnataka"/>
    <s v="Bangalore"/>
    <s v="Sh. Debkamal B"/>
    <s v="Centro Bellandur, Bangalore (Partial area Partition &amp; Fixture Works)"/>
    <s v="Bangalore"/>
    <n v="948"/>
    <d v="2026-01-15T00:00:00"/>
    <d v="2026-03-11T00:00:00"/>
    <n v="0"/>
    <n v="21"/>
    <d v="2026-04-01T00:00:00"/>
    <d v="2026-05-30T00:00:00"/>
    <d v="2026-05-31T00:00:00"/>
    <x v="0"/>
    <n v="1"/>
    <m/>
    <d v="2026-06-01T00:00:00"/>
    <d v="2026-05-31T00:00:00"/>
    <s v="Launched"/>
    <s v="FY 26-27"/>
    <s v="NON AOP"/>
    <s v="APRIL 26 PLANNED"/>
    <s v="MAY 26"/>
    <s v=" "/>
    <m/>
    <m/>
    <m/>
    <m/>
    <m/>
    <m/>
    <m/>
    <m/>
    <x v="0"/>
    <x v="0"/>
    <m/>
    <m/>
    <m/>
    <m/>
    <m/>
    <m/>
    <m/>
  </r>
  <r>
    <s v="TRD3AS13686"/>
    <n v="1465"/>
    <m/>
    <m/>
    <m/>
    <m/>
    <x v="3"/>
    <x v="3"/>
    <x v="17"/>
    <s v="Srinivas P"/>
    <s v="Jitendra Talreja"/>
    <s v="Nitesh Warhade"/>
    <x v="2"/>
    <s v="East"/>
    <x v="4"/>
    <s v="Andhra Pradesh"/>
    <m/>
    <m/>
    <s v="Central Plaza, Eluru (Full Renovation)"/>
    <s v="Eluru"/>
    <m/>
    <m/>
    <m/>
    <n v="0"/>
    <m/>
    <s v=" "/>
    <m/>
    <m/>
    <x v="9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ADOFRT10638"/>
    <n v="1466"/>
    <m/>
    <m/>
    <m/>
    <m/>
    <x v="10"/>
    <x v="15"/>
    <x v="67"/>
    <s v="Amit C"/>
    <s v="Arju Tiwari"/>
    <s v="Kiran Patil"/>
    <x v="0"/>
    <s v="North"/>
    <x v="3"/>
    <s v="Delhi &amp; NCR"/>
    <s v="Delhi"/>
    <m/>
    <s v="CBD Shahadra"/>
    <s v="Delhi &amp; Ncr"/>
    <m/>
    <m/>
    <m/>
    <n v="55"/>
    <m/>
    <s v=" "/>
    <m/>
    <m/>
    <x v="7"/>
    <n v="0"/>
    <m/>
    <m/>
    <m/>
    <m/>
    <s v="FY 26-27"/>
    <s v="NON AOP"/>
    <s v=" "/>
    <s v=" "/>
    <s v="OCTOBER 25"/>
    <m/>
    <m/>
    <m/>
    <m/>
    <m/>
    <m/>
    <m/>
    <m/>
    <x v="0"/>
    <x v="0"/>
    <m/>
    <m/>
    <m/>
    <m/>
    <m/>
    <m/>
    <m/>
  </r>
  <r>
    <s v="DIRFRT12137"/>
    <n v="1467"/>
    <m/>
    <n v="8843"/>
    <s v="NEQ9"/>
    <s v="CDITDNEQ903"/>
    <x v="7"/>
    <x v="9"/>
    <x v="57"/>
    <s v="Amit C"/>
    <s v="Dyaneshwar Wagh"/>
    <s v="Aditya Dawre"/>
    <x v="2"/>
    <s v="North"/>
    <x v="3"/>
    <s v="Delhi &amp; NCR"/>
    <s v="Delhi"/>
    <s v="Brajesh Kumar"/>
    <s v="CBD Shahadara, Delhi"/>
    <s v="Delhi"/>
    <n v="13524"/>
    <d v="2026-02-05T00:00:00"/>
    <d v="2026-02-05T00:00:00"/>
    <n v="0"/>
    <n v="45"/>
    <d v="2026-03-22T00:00:00"/>
    <d v="2026-04-10T00:00:00"/>
    <d v="2026-04-09T00:00:00"/>
    <x v="0"/>
    <n v="1"/>
    <m/>
    <d v="2026-05-07T00:00:00"/>
    <d v="2026-05-07T00:00:00"/>
    <s v="Launched"/>
    <s v="FY 26-27"/>
    <s v="AOP"/>
    <s v="MARCH 26 PLANNED"/>
    <s v="APRIL 26"/>
    <s v=" "/>
    <m/>
    <m/>
    <m/>
    <m/>
    <m/>
    <m/>
    <m/>
    <m/>
    <x v="0"/>
    <x v="0"/>
    <m/>
    <m/>
    <m/>
    <m/>
    <m/>
    <m/>
    <m/>
  </r>
  <r>
    <s v="DIGSBK11544"/>
    <n v="1468"/>
    <m/>
    <m/>
    <m/>
    <m/>
    <x v="7"/>
    <x v="9"/>
    <x v="54"/>
    <s v="Amit C"/>
    <s v="Dyaneshwar Wagh"/>
    <s v="Aditya Dawre"/>
    <x v="0"/>
    <s v="West"/>
    <x v="2"/>
    <s v="Maharashtra"/>
    <s v="Vidarbha"/>
    <m/>
    <s v="Capital One, JP Nagar Metro Station, Wardha Road, Nagpur"/>
    <s v="Nagpur"/>
    <m/>
    <m/>
    <m/>
    <n v="35"/>
    <m/>
    <s v=" "/>
    <m/>
    <m/>
    <x v="5"/>
    <n v="0"/>
    <m/>
    <m/>
    <m/>
    <m/>
    <s v="FY 26-27"/>
    <s v="AOP"/>
    <s v=" "/>
    <s v=" "/>
    <s v="SEPTEMBER 25"/>
    <m/>
    <m/>
    <m/>
    <m/>
    <m/>
    <m/>
    <m/>
    <m/>
    <x v="0"/>
    <x v="0"/>
    <m/>
    <m/>
    <m/>
    <m/>
    <m/>
    <m/>
    <m/>
  </r>
  <r>
    <s v="SEVEBK11344"/>
    <n v="1469"/>
    <m/>
    <m/>
    <m/>
    <m/>
    <x v="9"/>
    <x v="11"/>
    <x v="60"/>
    <s v="Amit C"/>
    <s v="Arju Tiwari"/>
    <s v="Kiran Patil"/>
    <x v="0"/>
    <s v="West"/>
    <x v="2"/>
    <s v="GMU"/>
    <s v="Mumbai"/>
    <m/>
    <s v="Capital Mall, Vasai"/>
    <s v="Vasai"/>
    <n v="523"/>
    <m/>
    <m/>
    <n v="35"/>
    <m/>
    <s v=" "/>
    <m/>
    <m/>
    <x v="3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DIGSRT11755"/>
    <n v="1470"/>
    <m/>
    <m/>
    <m/>
    <m/>
    <x v="7"/>
    <x v="9"/>
    <x v="54"/>
    <s v="Amit C"/>
    <s v="Dyaneshwar Wagh"/>
    <s v="Aditya Dawre"/>
    <x v="0"/>
    <s v="North"/>
    <x v="3"/>
    <s v="Delhi &amp; NCR"/>
    <s v="Delhi - NCR"/>
    <m/>
    <s v="Capital Business Park, Sohna Road, Gurugram"/>
    <s v="Gurugram"/>
    <m/>
    <m/>
    <m/>
    <n v="35"/>
    <m/>
    <s v=" "/>
    <m/>
    <m/>
    <x v="2"/>
    <n v="0"/>
    <m/>
    <m/>
    <m/>
    <m/>
    <s v="FY 26-27"/>
    <s v="AOP"/>
    <s v=" "/>
    <s v=" "/>
    <s v="AUGUST 25"/>
    <m/>
    <m/>
    <m/>
    <m/>
    <m/>
    <m/>
    <m/>
    <m/>
    <x v="0"/>
    <x v="0"/>
    <m/>
    <m/>
    <m/>
    <m/>
    <m/>
    <m/>
    <m/>
  </r>
  <r>
    <s v="DIRFSD15261"/>
    <n v="1471"/>
    <m/>
    <n v="6400"/>
    <s v="NZP8"/>
    <s v="CDITQNZP803"/>
    <x v="7"/>
    <x v="9"/>
    <x v="57"/>
    <s v="Amit C"/>
    <s v="Dyaneshwar Wagh"/>
    <s v="Aditya Dawre"/>
    <x v="2"/>
    <s v="East"/>
    <x v="4"/>
    <s v="Jharkhand"/>
    <s v="Dhanbad"/>
    <s v="Saddam Hussain"/>
    <s v="Bokaro"/>
    <s v="Bokaro"/>
    <n v="7788.52"/>
    <d v="2026-02-06T00:00:00"/>
    <d v="2026-02-07T00:00:00"/>
    <n v="0"/>
    <n v="35"/>
    <d v="2026-03-14T00:00:00"/>
    <d v="2026-03-31T00:00:00"/>
    <d v="2026-03-31T00:00:00"/>
    <x v="6"/>
    <n v="1"/>
    <m/>
    <d v="2026-05-12T00:00:00"/>
    <d v="2026-05-12T00:00:00"/>
    <s v="Launched"/>
    <s v="FY 25-26"/>
    <s v="AOP"/>
    <s v=" "/>
    <s v=" "/>
    <s v="AUGUST 25"/>
    <m/>
    <m/>
    <m/>
    <m/>
    <m/>
    <m/>
    <m/>
    <m/>
    <x v="0"/>
    <x v="0"/>
    <m/>
    <m/>
    <m/>
    <m/>
    <m/>
    <m/>
    <m/>
  </r>
  <r>
    <s v="CFVRSD14928"/>
    <n v="1472"/>
    <s v="AP-SM-HYD-2064"/>
    <m/>
    <m/>
    <m/>
    <x v="2"/>
    <x v="14"/>
    <x v="62"/>
    <s v="Ketan S"/>
    <s v="Saurav Sagar"/>
    <s v="Ayush Shetiye"/>
    <x v="0"/>
    <s v="East"/>
    <x v="4"/>
    <s v="Telangana"/>
    <m/>
    <m/>
    <s v="BOD UPPAL - Hyderabad"/>
    <s v="Hyderabad"/>
    <m/>
    <m/>
    <m/>
    <n v="35"/>
    <m/>
    <s v=" "/>
    <m/>
    <m/>
    <x v="2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GRREAK14469"/>
    <n v="1473"/>
    <m/>
    <s v="T0M5"/>
    <s v="Q4FM"/>
    <s v="BISMVQ4FM02"/>
    <x v="2"/>
    <x v="2"/>
    <x v="71"/>
    <s v="Ketan S"/>
    <s v="Saurav Sagar"/>
    <s v="Ayush Shetiye"/>
    <x v="2"/>
    <s v="South"/>
    <x v="1"/>
    <s v="Kerala"/>
    <m/>
    <s v="Dijeesh PD"/>
    <s v="BISMI Vytilla"/>
    <s v="Vytilla"/>
    <n v="13300"/>
    <d v="2026-04-20T00:00:00"/>
    <d v="2026-04-20T00:00:00"/>
    <n v="0"/>
    <n v="7"/>
    <d v="2026-04-27T00:00:00"/>
    <d v="2026-05-12T00:00:00"/>
    <d v="2026-05-01T00:00:00"/>
    <x v="0"/>
    <n v="1"/>
    <m/>
    <s v="PENDING"/>
    <m/>
    <s v="YTL"/>
    <s v="FY 26-27"/>
    <s v="NON AOP"/>
    <s v="APRIL 26 PLANNED"/>
    <s v="MAY 26"/>
    <s v=" "/>
    <m/>
    <m/>
    <m/>
    <m/>
    <m/>
    <m/>
    <m/>
    <m/>
    <x v="0"/>
    <x v="0"/>
    <m/>
    <m/>
    <m/>
    <m/>
    <m/>
    <m/>
    <m/>
  </r>
  <r>
    <s v="GRREAK14479"/>
    <n v="1474"/>
    <m/>
    <s v="T0M4"/>
    <s v="Q4FL"/>
    <s v="BISMVQ4FL02"/>
    <x v="2"/>
    <x v="2"/>
    <x v="71"/>
    <s v="Ketan S"/>
    <s v="Saurav Sagar"/>
    <s v="Ayush Shetiye"/>
    <x v="2"/>
    <s v="South"/>
    <x v="1"/>
    <s v="Kerala"/>
    <m/>
    <m/>
    <s v="BISMI Vengara"/>
    <s v="Vengara"/>
    <n v="33500"/>
    <d v="2026-05-01T00:00:00"/>
    <d v="2026-05-01T00:00:00"/>
    <n v="0"/>
    <n v="7"/>
    <d v="2026-05-08T00:00:00"/>
    <d v="2026-05-31T00:00:00"/>
    <d v="2026-05-25T00:00:00"/>
    <x v="0"/>
    <n v="1"/>
    <m/>
    <s v="PENDING"/>
    <m/>
    <s v="YTL"/>
    <s v="FY 26-27"/>
    <s v="NON AOP"/>
    <s v="MAY 26 PLANNED"/>
    <s v="MAY 26"/>
    <s v=" "/>
    <m/>
    <m/>
    <m/>
    <m/>
    <m/>
    <m/>
    <m/>
    <m/>
    <x v="0"/>
    <x v="0"/>
    <m/>
    <m/>
    <m/>
    <m/>
    <m/>
    <m/>
    <m/>
  </r>
  <r>
    <s v="GRREAK14466"/>
    <n v="1475"/>
    <m/>
    <s v="T0CN"/>
    <s v="Q4OP"/>
    <s v="BISMVQ4OP01"/>
    <x v="2"/>
    <x v="2"/>
    <x v="71"/>
    <s v="Ketan S"/>
    <s v="Saurav Sagar"/>
    <s v="Ayush Shetiye"/>
    <x v="2"/>
    <s v="South"/>
    <x v="1"/>
    <s v="Kerala"/>
    <m/>
    <m/>
    <s v="BISMI Thrissur"/>
    <s v="Thrissur"/>
    <n v="10175"/>
    <d v="2026-05-26T00:00:00"/>
    <d v="2026-05-26T00:00:00"/>
    <n v="0"/>
    <n v="7"/>
    <d v="2026-06-02T00:00:00"/>
    <d v="2026-06-05T00:00:00"/>
    <m/>
    <x v="4"/>
    <m/>
    <m/>
    <m/>
    <m/>
    <m/>
    <s v="FY 26-27"/>
    <s v="NON AOP"/>
    <s v="JUNE 26 PLANNED"/>
    <s v=" "/>
    <s v=" "/>
    <m/>
    <m/>
    <m/>
    <m/>
    <m/>
    <m/>
    <m/>
    <m/>
    <x v="0"/>
    <x v="0"/>
    <m/>
    <m/>
    <m/>
    <m/>
    <m/>
    <m/>
    <m/>
  </r>
  <r>
    <s v="GRREAK14481"/>
    <n v="1476"/>
    <m/>
    <s v="T0L8"/>
    <s v="Q4FG"/>
    <s v="BISMVQ4FG02"/>
    <x v="2"/>
    <x v="2"/>
    <x v="71"/>
    <s v="Ketan S"/>
    <s v="Saurav Sagar"/>
    <s v="Ayush Shetiye"/>
    <x v="2"/>
    <s v="South"/>
    <x v="1"/>
    <s v="Kerala"/>
    <m/>
    <m/>
    <s v="BISMI Thodupuzha"/>
    <m/>
    <m/>
    <m/>
    <m/>
    <n v="0"/>
    <m/>
    <s v=" "/>
    <m/>
    <m/>
    <x v="2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GRREAK14475"/>
    <n v="1477"/>
    <m/>
    <s v="T0BW"/>
    <s v="Q4NQ"/>
    <s v="BISMVQ4NQ01"/>
    <x v="2"/>
    <x v="2"/>
    <x v="71"/>
    <s v="Ketan S"/>
    <s v="Saurav Sagar"/>
    <s v="Ayush Shetiye"/>
    <x v="2"/>
    <s v="South"/>
    <x v="1"/>
    <s v="Kerala"/>
    <m/>
    <m/>
    <s v="BISMI Thiruvalla"/>
    <m/>
    <m/>
    <m/>
    <m/>
    <n v="0"/>
    <m/>
    <s v=" "/>
    <m/>
    <m/>
    <x v="2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GRREAK14477"/>
    <n v="1478"/>
    <m/>
    <s v="T0CL"/>
    <s v="Q4ON"/>
    <s v="BISMVQ4ON01"/>
    <x v="2"/>
    <x v="2"/>
    <x v="71"/>
    <s v="Ketan S"/>
    <s v="Saurav Sagar"/>
    <s v="Ayush Shetiye"/>
    <x v="2"/>
    <s v="South"/>
    <x v="1"/>
    <s v="Kerala"/>
    <m/>
    <s v="Dijeesh PD"/>
    <s v="BISMI Thalayolaparambu"/>
    <s v="Thalayolaparambu"/>
    <n v="6100"/>
    <d v="2026-05-06T00:00:00"/>
    <d v="2026-05-06T00:00:00"/>
    <n v="0"/>
    <n v="7"/>
    <d v="2026-05-13T00:00:00"/>
    <d v="2026-05-13T00:00:00"/>
    <d v="2026-05-14T00:00:00"/>
    <x v="0"/>
    <n v="1"/>
    <m/>
    <s v="PENDING"/>
    <m/>
    <s v="YTL"/>
    <s v="FY 26-27"/>
    <s v="NON AOP"/>
    <s v="MAY 26 PLANNED"/>
    <s v="MAY 26"/>
    <s v=" "/>
    <m/>
    <m/>
    <m/>
    <m/>
    <m/>
    <m/>
    <m/>
    <m/>
    <x v="0"/>
    <x v="0"/>
    <m/>
    <m/>
    <m/>
    <m/>
    <m/>
    <m/>
    <m/>
  </r>
  <r>
    <s v="GRREAK14470"/>
    <n v="1479"/>
    <m/>
    <s v="T0M3"/>
    <s v="Q4FK"/>
    <s v="BISMVQ4FK02"/>
    <x v="2"/>
    <x v="2"/>
    <x v="71"/>
    <s v="Ketan S"/>
    <s v="Saurav Sagar"/>
    <s v="Ayush Shetiye"/>
    <x v="2"/>
    <s v="South"/>
    <x v="1"/>
    <s v="Kerala"/>
    <m/>
    <s v="Dijeesh PD"/>
    <s v="BISMI Perinthalmanna"/>
    <s v="Perinthalmanna"/>
    <n v="29327"/>
    <d v="2026-05-05T00:00:00"/>
    <d v="2026-05-05T00:00:00"/>
    <n v="0"/>
    <n v="7"/>
    <d v="2026-05-12T00:00:00"/>
    <d v="2026-05-12T00:00:00"/>
    <d v="2026-05-14T00:00:00"/>
    <x v="0"/>
    <n v="1"/>
    <m/>
    <s v="PENDING"/>
    <m/>
    <s v="YTL"/>
    <s v="FY 26-27"/>
    <s v="NON AOP"/>
    <s v="MAY 26 PLANNED"/>
    <s v="MAY 26"/>
    <s v=" "/>
    <m/>
    <m/>
    <m/>
    <m/>
    <m/>
    <m/>
    <m/>
    <m/>
    <x v="0"/>
    <x v="0"/>
    <m/>
    <m/>
    <m/>
    <m/>
    <m/>
    <m/>
    <m/>
  </r>
  <r>
    <s v="GRREAK14474"/>
    <n v="1480"/>
    <m/>
    <s v="T0ME"/>
    <s v="Q4VL"/>
    <s v="BISMVQ4VL01"/>
    <x v="2"/>
    <x v="2"/>
    <x v="71"/>
    <s v="Ketan S"/>
    <s v="Saurav Sagar"/>
    <s v="Ayush Shetiye"/>
    <x v="2"/>
    <s v="South"/>
    <x v="1"/>
    <s v="Kerala"/>
    <m/>
    <m/>
    <s v="BISMI Palarivattom"/>
    <m/>
    <m/>
    <m/>
    <m/>
    <n v="0"/>
    <m/>
    <s v=" "/>
    <m/>
    <m/>
    <x v="3"/>
    <n v="0"/>
    <m/>
    <m/>
    <m/>
    <m/>
    <s v="FY 26-27"/>
    <s v="NON AOP"/>
    <s v=" "/>
    <s v=" "/>
    <s v="JULY 25"/>
    <m/>
    <m/>
    <m/>
    <m/>
    <m/>
    <m/>
    <m/>
    <m/>
    <x v="0"/>
    <x v="0"/>
    <m/>
    <m/>
    <m/>
    <m/>
    <m/>
    <m/>
    <m/>
  </r>
  <r>
    <s v="GRREAK14471"/>
    <n v="1481"/>
    <m/>
    <s v="T0L7"/>
    <s v="Q4FF"/>
    <s v="BISMVQ4FF02"/>
    <x v="2"/>
    <x v="2"/>
    <x v="71"/>
    <s v="Ketan S"/>
    <s v="Saurav Sagar"/>
    <s v="Ayush Shetiye"/>
    <x v="2"/>
    <s v="South"/>
    <x v="1"/>
    <s v="Kerala"/>
    <m/>
    <s v="Dijeesh PD"/>
    <s v="BISMI Palakkad"/>
    <s v="Palakkad"/>
    <n v="21804"/>
    <d v="2026-04-20T00:00:00"/>
    <d v="2026-04-20T00:00:00"/>
    <n v="0"/>
    <n v="7"/>
    <d v="2026-04-27T00:00:00"/>
    <d v="2026-05-12T00:00:00"/>
    <d v="2026-05-14T00:00:00"/>
    <x v="0"/>
    <n v="1"/>
    <m/>
    <s v="PENDING"/>
    <m/>
    <s v="YTL"/>
    <s v="FY 26-27"/>
    <s v="NON AOP"/>
    <s v="APRIL 26 PLANNED"/>
    <s v="MAY 26"/>
    <s v="JUNE 25"/>
    <m/>
    <m/>
    <m/>
    <m/>
    <m/>
    <m/>
    <m/>
    <m/>
    <x v="0"/>
    <x v="0"/>
    <m/>
    <m/>
    <m/>
    <m/>
    <m/>
    <m/>
    <m/>
  </r>
  <r>
    <s v="GRREAK14482"/>
    <n v="1482"/>
    <m/>
    <s v="T0M2"/>
    <s v="Q4FJ"/>
    <s v="BISMVQ4FJ02"/>
    <x v="2"/>
    <x v="2"/>
    <x v="71"/>
    <s v="Ketan S"/>
    <s v="Saurav Sagar"/>
    <s v="Ayush Shetiye"/>
    <x v="2"/>
    <s v="South"/>
    <x v="1"/>
    <s v="Kerala"/>
    <m/>
    <s v="Dijeesh PD"/>
    <s v="BISMI Netoor"/>
    <s v="Netoor"/>
    <n v="3000"/>
    <d v="2026-04-24T00:00:00"/>
    <d v="2026-04-24T00:00:00"/>
    <n v="0"/>
    <n v="7"/>
    <d v="2026-05-01T00:00:00"/>
    <d v="2026-05-08T00:00:00"/>
    <d v="2026-05-01T00:00:00"/>
    <x v="0"/>
    <n v="1"/>
    <m/>
    <s v="PENDING"/>
    <m/>
    <s v="YTL"/>
    <s v="FY 26-27"/>
    <s v="NON AOP"/>
    <s v="MAY 26 PLANNED"/>
    <s v="MAY 26"/>
    <s v="SEPTEMBER 25"/>
    <m/>
    <m/>
    <m/>
    <m/>
    <m/>
    <m/>
    <m/>
    <m/>
    <x v="0"/>
    <x v="0"/>
    <m/>
    <m/>
    <m/>
    <m/>
    <m/>
    <m/>
    <m/>
  </r>
  <r>
    <s v="GRREAK14473"/>
    <n v="1483"/>
    <m/>
    <s v="T0CP"/>
    <s v="Q4OR"/>
    <s v="BISMVQ4OR02"/>
    <x v="2"/>
    <x v="2"/>
    <x v="71"/>
    <s v="Ketan S"/>
    <s v="Saurav Sagar"/>
    <s v="Ayush Shetiye"/>
    <x v="2"/>
    <s v="South"/>
    <x v="1"/>
    <s v="Kerala"/>
    <m/>
    <m/>
    <s v="BISMI Muvattupuzha"/>
    <m/>
    <m/>
    <m/>
    <m/>
    <n v="0"/>
    <m/>
    <s v=" "/>
    <m/>
    <m/>
    <x v="2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GRREAK14478"/>
    <n v="1484"/>
    <m/>
    <s v="T0CO"/>
    <s v="Q4OQ"/>
    <s v="BISMVQ4OQ01"/>
    <x v="2"/>
    <x v="2"/>
    <x v="71"/>
    <s v="Ketan S"/>
    <s v="Saurav Sagar"/>
    <s v="Ayush Shetiye"/>
    <x v="2"/>
    <s v="South"/>
    <x v="1"/>
    <s v="Kerala"/>
    <m/>
    <m/>
    <s v="BISMI Mulanthuruthy"/>
    <m/>
    <m/>
    <m/>
    <m/>
    <n v="0"/>
    <m/>
    <s v=" "/>
    <m/>
    <m/>
    <x v="2"/>
    <n v="0"/>
    <m/>
    <m/>
    <m/>
    <m/>
    <s v="FY 26-27"/>
    <s v="NON AOP"/>
    <s v=" "/>
    <s v=" "/>
    <s v="JUNE 25"/>
    <m/>
    <m/>
    <m/>
    <m/>
    <m/>
    <m/>
    <m/>
    <m/>
    <x v="0"/>
    <x v="0"/>
    <m/>
    <m/>
    <m/>
    <m/>
    <m/>
    <m/>
    <m/>
  </r>
  <r>
    <s v="GRREAK14467"/>
    <n v="1485"/>
    <m/>
    <s v="T0CM"/>
    <s v="Q4OO"/>
    <s v="BISMVQ4OO01"/>
    <x v="2"/>
    <x v="2"/>
    <x v="71"/>
    <s v="Ketan S"/>
    <s v="Saurav Sagar"/>
    <s v="Ayush Shetiye"/>
    <x v="2"/>
    <s v="South"/>
    <x v="1"/>
    <s v="Kerala"/>
    <m/>
    <m/>
    <s v="BISMI Kozhikode"/>
    <s v="Kozhikode"/>
    <n v="11433"/>
    <d v="2026-05-21T00:00:00"/>
    <d v="2026-05-21T00:00:00"/>
    <n v="0"/>
    <n v="7"/>
    <d v="2026-05-28T00:00:00"/>
    <d v="2026-06-06T00:00:00"/>
    <m/>
    <x v="4"/>
    <m/>
    <m/>
    <m/>
    <m/>
    <m/>
    <s v="FY 26-27"/>
    <s v="NON AOP"/>
    <s v="MAY 26 PLANNED"/>
    <s v=" "/>
    <s v="JUNE 25"/>
    <m/>
    <m/>
    <m/>
    <m/>
    <m/>
    <m/>
    <m/>
    <m/>
    <x v="0"/>
    <x v="0"/>
    <m/>
    <m/>
    <m/>
    <m/>
    <m/>
    <m/>
    <m/>
  </r>
  <r>
    <s v="GRREAK14468"/>
    <n v="1486"/>
    <m/>
    <s v="T0L4"/>
    <s v="Q4FC"/>
    <s v="BISMVQ4FC02"/>
    <x v="2"/>
    <x v="2"/>
    <x v="71"/>
    <s v="Ketan S"/>
    <s v="Saurav Sagar"/>
    <s v="Ayush Shetiye"/>
    <x v="2"/>
    <s v="South"/>
    <x v="1"/>
    <s v="Kerala"/>
    <m/>
    <s v="Dijeesh PD"/>
    <s v="BISMI Kaloor"/>
    <s v="Kaloor"/>
    <n v="11550"/>
    <d v="2026-04-16T00:00:00"/>
    <d v="2026-04-16T00:00:00"/>
    <n v="0"/>
    <n v="7"/>
    <d v="2026-04-23T00:00:00"/>
    <d v="2026-04-30T00:00:00"/>
    <d v="2026-04-29T00:00:00"/>
    <x v="0"/>
    <n v="1"/>
    <m/>
    <d v="2026-05-08T00:00:00"/>
    <d v="2026-05-08T00:00:00"/>
    <s v="Launched"/>
    <s v="FY 26-27"/>
    <s v="NON AOP"/>
    <s v="APRIL 26 PLANNED"/>
    <s v="APRIL 26"/>
    <s v="SEPTEMBER 25"/>
    <m/>
    <m/>
    <m/>
    <m/>
    <m/>
    <m/>
    <m/>
    <m/>
    <x v="0"/>
    <x v="0"/>
    <m/>
    <m/>
    <m/>
    <m/>
    <m/>
    <m/>
    <m/>
  </r>
  <r>
    <s v="GRREAK14476"/>
    <n v="1487"/>
    <m/>
    <s v="T0L5"/>
    <s v="Q4FD"/>
    <s v="BISMVQ4FD02"/>
    <x v="2"/>
    <x v="2"/>
    <x v="71"/>
    <s v="Ketan S"/>
    <s v="Saurav Sagar"/>
    <s v="Ayush Shetiye"/>
    <x v="2"/>
    <s v="South"/>
    <x v="1"/>
    <s v="Kerala"/>
    <m/>
    <s v="Dijeesh PD"/>
    <s v="BISMI Kalamaserry"/>
    <s v="Kalamaserry"/>
    <n v="17300"/>
    <d v="2026-04-20T00:00:00"/>
    <d v="2026-04-20T00:00:00"/>
    <n v="0"/>
    <n v="7"/>
    <d v="2026-04-27T00:00:00"/>
    <d v="2026-04-30T00:00:00"/>
    <m/>
    <x v="7"/>
    <m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GRREAK14480"/>
    <n v="1488"/>
    <m/>
    <s v="T0L3"/>
    <s v="Q4FB"/>
    <s v="BISMVQ4FB02"/>
    <x v="2"/>
    <x v="2"/>
    <x v="71"/>
    <s v="Ketan S"/>
    <s v="Saurav Sagar"/>
    <s v="Ayush Shetiye"/>
    <x v="2"/>
    <s v="South"/>
    <x v="1"/>
    <s v="Kerala"/>
    <m/>
    <s v="Dijeesh PD"/>
    <s v="BISMI Elamakkara"/>
    <s v="Elamakkara"/>
    <n v="1330"/>
    <d v="2026-04-21T00:00:00"/>
    <d v="2026-04-21T00:00:00"/>
    <n v="0"/>
    <n v="7"/>
    <d v="2026-04-28T00:00:00"/>
    <d v="2026-04-30T00:00:00"/>
    <d v="2026-04-29T00:00:00"/>
    <x v="0"/>
    <n v="1"/>
    <m/>
    <d v="2026-05-06T00:00:00"/>
    <d v="2026-05-06T00:00:00"/>
    <s v="Launched"/>
    <s v="FY 26-27"/>
    <s v="NON AOP"/>
    <s v="APRIL 26 PLANNED"/>
    <s v="APRIL 26"/>
    <s v="SEPTEMBER 25"/>
    <m/>
    <m/>
    <m/>
    <m/>
    <m/>
    <m/>
    <m/>
    <m/>
    <x v="0"/>
    <x v="0"/>
    <m/>
    <m/>
    <m/>
    <m/>
    <m/>
    <m/>
    <m/>
  </r>
  <r>
    <s v="GRREAK14472"/>
    <n v="1489"/>
    <m/>
    <s v="T0M1"/>
    <s v="Q4FI"/>
    <s v="BISMVQ4FI01"/>
    <x v="2"/>
    <x v="2"/>
    <x v="71"/>
    <s v="Ketan S"/>
    <s v="Saurav Sagar"/>
    <s v="Ayush Shetiye"/>
    <x v="2"/>
    <s v="South"/>
    <x v="1"/>
    <s v="Kerala"/>
    <m/>
    <m/>
    <s v="BISMI DD Rush"/>
    <m/>
    <m/>
    <m/>
    <m/>
    <n v="0"/>
    <m/>
    <s v=" "/>
    <m/>
    <m/>
    <x v="3"/>
    <n v="0"/>
    <m/>
    <m/>
    <m/>
    <m/>
    <s v="FY 26-27"/>
    <s v="NON AOP"/>
    <s v=" "/>
    <s v=" "/>
    <s v="AUGUST 25"/>
    <m/>
    <m/>
    <m/>
    <m/>
    <m/>
    <m/>
    <m/>
    <m/>
    <x v="0"/>
    <x v="0"/>
    <m/>
    <m/>
    <m/>
    <m/>
    <m/>
    <m/>
    <m/>
  </r>
  <r>
    <s v="DIBSAS14974"/>
    <n v="1490"/>
    <m/>
    <s v="TBGY"/>
    <s v="QHJF"/>
    <s v="CDITVQHJF00"/>
    <x v="7"/>
    <x v="9"/>
    <x v="79"/>
    <s v="Amit C"/>
    <s v="Dyaneshwar Wagh"/>
    <s v="Aditya Dawre"/>
    <x v="0"/>
    <s v="South"/>
    <x v="5"/>
    <s v="Kerala"/>
    <m/>
    <s v="Muhammed Afzal PMC"/>
    <s v="Bismi Changuvetty, Kottakkal, Kerala "/>
    <s v="Kottakkal"/>
    <n v="7465"/>
    <d v="2026-04-04T00:00:00"/>
    <d v="2026-04-06T00:00:00"/>
    <n v="35"/>
    <m/>
    <d v="2026-05-11T00:00:00"/>
    <d v="2026-06-15T00:00:00"/>
    <m/>
    <x v="4"/>
    <n v="0.6"/>
    <m/>
    <m/>
    <m/>
    <m/>
    <s v="FY 26-27"/>
    <s v="NON AOP"/>
    <s v="MAY 26 PLANNED"/>
    <s v=" "/>
    <s v=" "/>
    <m/>
    <m/>
    <m/>
    <m/>
    <m/>
    <m/>
    <m/>
    <m/>
    <x v="0"/>
    <x v="0"/>
    <m/>
    <m/>
    <m/>
    <m/>
    <m/>
    <m/>
    <m/>
  </r>
  <r>
    <s v="GRREAK14465"/>
    <n v="1491"/>
    <m/>
    <s v="T0L6"/>
    <s v="Q4FE"/>
    <s v="BISMVQ4FE01"/>
    <x v="2"/>
    <x v="2"/>
    <x v="71"/>
    <s v="Ketan S"/>
    <s v="Saurav Sagar"/>
    <s v="Ayush Shetiye"/>
    <x v="2"/>
    <s v="South"/>
    <x v="1"/>
    <s v="Kerala"/>
    <m/>
    <s v="Dijeesh PD"/>
    <s v="BISMI Alappuzha"/>
    <s v="Alappuzha"/>
    <n v="8200"/>
    <d v="2026-05-04T00:00:00"/>
    <d v="2026-05-04T00:00:00"/>
    <n v="0"/>
    <n v="7"/>
    <d v="2026-05-11T00:00:00"/>
    <d v="2026-05-11T00:00:00"/>
    <d v="2026-05-18T00:00:00"/>
    <x v="0"/>
    <n v="1"/>
    <m/>
    <s v="PENDING"/>
    <m/>
    <s v="YTL"/>
    <s v="FY 26-27"/>
    <s v="NON AOP"/>
    <s v="MAY 26 PLANNED"/>
    <s v="MAY 26"/>
    <s v=" "/>
    <m/>
    <m/>
    <m/>
    <m/>
    <m/>
    <m/>
    <m/>
    <m/>
    <x v="0"/>
    <x v="0"/>
    <m/>
    <m/>
    <m/>
    <m/>
    <m/>
    <m/>
    <m/>
  </r>
  <r>
    <s v="TRD3AS13685"/>
    <n v="1492"/>
    <m/>
    <m/>
    <m/>
    <m/>
    <x v="3"/>
    <x v="3"/>
    <x v="17"/>
    <s v="Srinivas P"/>
    <s v="Jitendra Talreja"/>
    <s v="Nitesh Warhade"/>
    <x v="2"/>
    <s v="East"/>
    <x v="4"/>
    <s v="Andhra Pradesh"/>
    <m/>
    <m/>
    <s v="Bhudhawarpet , Kurnool (Full Renovation)"/>
    <s v="Kurnool"/>
    <m/>
    <m/>
    <m/>
    <n v="0"/>
    <m/>
    <s v=" "/>
    <m/>
    <m/>
    <x v="9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SMRTAS14063"/>
    <n v="1493"/>
    <m/>
    <s v="TANU"/>
    <s v="QF3U"/>
    <s v="SMRTTQF3U00"/>
    <x v="2"/>
    <x v="2"/>
    <x v="2"/>
    <s v="Ketan S"/>
    <s v="Saurav Sagar"/>
    <s v="Ayush Shetiye"/>
    <x v="0"/>
    <s v="South"/>
    <x v="5"/>
    <s v="Tamil Nadu"/>
    <m/>
    <s v="Senthil Muthhaiah"/>
    <s v="Beard Sell Garden, Mettur"/>
    <s v="Mettur"/>
    <n v="18771"/>
    <d v="2026-02-17T00:00:00"/>
    <d v="2026-03-09T00:00:00"/>
    <n v="35"/>
    <m/>
    <d v="2026-04-13T00:00:00"/>
    <d v="2026-05-30T00:00:00"/>
    <d v="2026-05-31T00:00:00"/>
    <x v="0"/>
    <n v="1"/>
    <m/>
    <s v="PENDING"/>
    <d v="2026-05-31T00:00:00"/>
    <s v="Launched"/>
    <s v="FY 26-27"/>
    <s v="AOP"/>
    <s v="APRIL 26 PLANNED"/>
    <s v="MAY 26"/>
    <s v=" "/>
    <m/>
    <m/>
    <m/>
    <m/>
    <m/>
    <m/>
    <m/>
    <m/>
    <x v="0"/>
    <x v="0"/>
    <m/>
    <m/>
    <m/>
    <m/>
    <m/>
    <m/>
    <m/>
  </r>
  <r>
    <s v="DIGSBK13473"/>
    <n v="1494"/>
    <m/>
    <s v="T8XH"/>
    <s v="QT7R"/>
    <s v="CDITMQT7R00"/>
    <x v="7"/>
    <x v="9"/>
    <x v="54"/>
    <s v="Amit C"/>
    <s v="Dyaneshwar Wagh"/>
    <s v="Aditya Dawre"/>
    <x v="0"/>
    <s v="West"/>
    <x v="2"/>
    <s v="Maharashtra"/>
    <s v="Marathwada"/>
    <s v="Rahul Atal"/>
    <s v="Barmera Complex Parbhani"/>
    <s v="Parbhani"/>
    <n v="6293"/>
    <d v="2026-05-22T00:00:00"/>
    <d v="2026-05-25T00:00:00"/>
    <n v="35"/>
    <m/>
    <d v="2026-06-29T00:00:00"/>
    <d v="2026-06-29T00:00:00"/>
    <m/>
    <x v="4"/>
    <n v="0.65"/>
    <m/>
    <m/>
    <m/>
    <m/>
    <s v="FY 26-27"/>
    <s v="AOP"/>
    <s v="JUNE 26 PLANNED"/>
    <s v=" "/>
    <s v="AUGUST 25"/>
    <m/>
    <m/>
    <m/>
    <m/>
    <m/>
    <m/>
    <m/>
    <m/>
    <x v="0"/>
    <x v="0"/>
    <m/>
    <m/>
    <m/>
    <m/>
    <m/>
    <m/>
    <m/>
  </r>
  <r>
    <s v="GRDHAK13550"/>
    <n v="1495"/>
    <m/>
    <m/>
    <m/>
    <m/>
    <x v="2"/>
    <x v="2"/>
    <x v="13"/>
    <s v="Ketan S"/>
    <s v="Saurav Sagar"/>
    <s v="Ayush Shetiye"/>
    <x v="3"/>
    <s v="East"/>
    <x v="1"/>
    <s v="Andhra Pradesh"/>
    <m/>
    <m/>
    <s v="Bapulapadu"/>
    <s v="Bapulapadu"/>
    <m/>
    <m/>
    <m/>
    <n v="0"/>
    <m/>
    <s v=" "/>
    <m/>
    <m/>
    <x v="2"/>
    <n v="0"/>
    <m/>
    <m/>
    <m/>
    <m/>
    <s v="FY 26-27"/>
    <s v="NON AOP"/>
    <s v=" "/>
    <s v=" "/>
    <s v="JULY 25"/>
    <m/>
    <m/>
    <m/>
    <m/>
    <m/>
    <m/>
    <m/>
    <m/>
    <x v="0"/>
    <x v="0"/>
    <m/>
    <m/>
    <m/>
    <m/>
    <m/>
    <m/>
    <m/>
  </r>
  <r>
    <s v="GRDSAK14698"/>
    <n v="1496"/>
    <s v="DS-KA-00156"/>
    <s v="TBFN"/>
    <s v="QHHV"/>
    <s v="DARKKQHHV00"/>
    <x v="0"/>
    <x v="0"/>
    <x v="0"/>
    <s v="Amit C"/>
    <s v="Santanu Halder"/>
    <s v="Chinmay Desai"/>
    <x v="0"/>
    <s v="South"/>
    <x v="1"/>
    <s v="Karnataka"/>
    <m/>
    <s v="Sunil B S  "/>
    <s v="Bannimatap"/>
    <s v="Mysuru"/>
    <n v="4559"/>
    <d v="2026-01-05T00:00:00"/>
    <d v="2026-02-06T00:00:00"/>
    <n v="15"/>
    <m/>
    <d v="2026-02-21T00:00:00"/>
    <d v="2026-03-05T00:00:00"/>
    <d v="2026-03-10T00:00:00"/>
    <x v="6"/>
    <n v="1"/>
    <s v="YTL"/>
    <s v="PENDING"/>
    <d v="2026-04-30T00:00:00"/>
    <s v="Launched"/>
    <s v="FY 25-26"/>
    <s v="AOP"/>
    <s v=" "/>
    <s v=" "/>
    <s v="SEPTEMBER 25"/>
    <m/>
    <m/>
    <m/>
    <m/>
    <m/>
    <m/>
    <m/>
    <m/>
    <x v="0"/>
    <x v="0"/>
    <m/>
    <m/>
    <m/>
    <m/>
    <m/>
    <m/>
    <m/>
  </r>
  <r>
    <s v="GRDSAK14708"/>
    <n v="1497"/>
    <s v="DS-KA-00155"/>
    <s v="TBGM"/>
    <s v="QHIT"/>
    <s v="DARKKQHIT00"/>
    <x v="0"/>
    <x v="0"/>
    <x v="0"/>
    <s v="Amit C"/>
    <s v="Santanu Halder"/>
    <s v="Chinmay Desai"/>
    <x v="0"/>
    <s v="South"/>
    <x v="1"/>
    <s v="Karnataka"/>
    <s v="Bangalore"/>
    <s v="Mukesh Mukul"/>
    <s v="Bangarpete"/>
    <s v="Bangalore"/>
    <n v="3389"/>
    <d v="2026-03-16T00:00:00"/>
    <d v="2026-04-09T00:00:00"/>
    <n v="15"/>
    <m/>
    <d v="2026-04-24T00:00:00"/>
    <d v="2026-05-12T00:00:00"/>
    <d v="2026-05-12T00:00:00"/>
    <x v="0"/>
    <n v="1"/>
    <m/>
    <s v="PENDING"/>
    <m/>
    <s v="YTL"/>
    <s v="FY 26-27"/>
    <s v="AOP"/>
    <s v="APRIL 26 PLANNED"/>
    <s v="MAY 26"/>
    <s v="SEPTEMBER 25"/>
    <m/>
    <m/>
    <m/>
    <m/>
    <m/>
    <m/>
    <m/>
    <m/>
    <x v="0"/>
    <x v="0"/>
    <m/>
    <m/>
    <m/>
    <m/>
    <m/>
    <m/>
    <m/>
  </r>
  <r>
    <s v="GRDSAK14685"/>
    <n v="1498"/>
    <s v="DS-KA-00153"/>
    <s v="TBFA"/>
    <s v="QHHG"/>
    <s v="DARKKQHHG00"/>
    <x v="0"/>
    <x v="0"/>
    <x v="0"/>
    <s v="Amit C"/>
    <s v="Santanu Halder"/>
    <s v="Chinmay Desai"/>
    <x v="0"/>
    <s v="South"/>
    <x v="1"/>
    <s v="Karnataka"/>
    <m/>
    <s v="Jeevan H G"/>
    <s v="Balagere"/>
    <s v="Bangalore"/>
    <n v="3607"/>
    <d v="2026-01-19T00:00:00"/>
    <d v="2026-01-27T00:00:00"/>
    <n v="15"/>
    <m/>
    <d v="2026-02-11T00:00:00"/>
    <d v="2026-03-05T00:00:00"/>
    <d v="2026-03-10T00:00:00"/>
    <x v="6"/>
    <n v="1"/>
    <s v="YTL"/>
    <s v="PENDING"/>
    <m/>
    <s v="YTL"/>
    <s v="FY 25-26"/>
    <s v="AOP"/>
    <s v=" "/>
    <s v=" "/>
    <s v="AUGUST 25"/>
    <m/>
    <m/>
    <m/>
    <m/>
    <m/>
    <m/>
    <m/>
    <m/>
    <x v="0"/>
    <x v="0"/>
    <m/>
    <m/>
    <m/>
    <m/>
    <m/>
    <m/>
    <m/>
  </r>
  <r>
    <s v="GRDSSD14677"/>
    <n v="1499"/>
    <s v="DS-TL-00081"/>
    <s v="TBFZ"/>
    <s v="QHIF"/>
    <s v="DARKNQHIF00"/>
    <x v="0"/>
    <x v="0"/>
    <x v="0"/>
    <s v="Amit C"/>
    <s v="Santanu Halder"/>
    <s v="Chinmay Desai"/>
    <x v="0"/>
    <s v="East"/>
    <x v="1"/>
    <s v="Telangana"/>
    <m/>
    <s v="Venkateshwar Rao N"/>
    <s v="Bachupally"/>
    <s v="Hyderabad"/>
    <n v="2390"/>
    <d v="2026-03-10T00:00:00"/>
    <d v="2026-03-11T00:00:00"/>
    <n v="15"/>
    <m/>
    <d v="2026-03-26T00:00:00"/>
    <d v="2026-04-10T00:00:00"/>
    <d v="2026-04-09T00:00:00"/>
    <x v="0"/>
    <n v="1"/>
    <m/>
    <d v="2026-05-13T00:00:00"/>
    <d v="2026-04-30T00:00:00"/>
    <s v="Launched"/>
    <s v="FY 26-27"/>
    <s v="AOP"/>
    <s v="MARCH 26 PLANNED"/>
    <s v="APRIL 26"/>
    <s v="AUGUST 25"/>
    <m/>
    <m/>
    <m/>
    <m/>
    <m/>
    <m/>
    <m/>
    <m/>
    <x v="0"/>
    <x v="0"/>
    <m/>
    <m/>
    <m/>
    <m/>
    <m/>
    <m/>
    <m/>
  </r>
  <r>
    <s v="YOCOAS13321"/>
    <n v="1500"/>
    <m/>
    <s v="TBCT"/>
    <s v="QHFG"/>
    <s v="TYOUKQHFG00"/>
    <x v="3"/>
    <x v="3"/>
    <x v="15"/>
    <s v="Srinivas P"/>
    <s v="Jitendra Talreja"/>
    <s v="Nitesh Warhade"/>
    <x v="0"/>
    <s v="South"/>
    <x v="5"/>
    <s v="Karnataka"/>
    <s v="Bangalore"/>
    <s v="Vengatesh Prabhu Gopalan"/>
    <s v="Avantra to Yousta - TS Commercial street, Bangalore"/>
    <s v="Bengaluru"/>
    <n v="10271"/>
    <d v="2026-01-28T00:00:00"/>
    <d v="2026-01-29T00:00:00"/>
    <n v="35"/>
    <n v="60"/>
    <d v="2026-05-04T00:00:00"/>
    <d v="2026-05-30T00:00:00"/>
    <m/>
    <x v="10"/>
    <n v="0.68"/>
    <m/>
    <m/>
    <m/>
    <m/>
    <s v="FY 26-27"/>
    <s v="NON AOP"/>
    <s v=" "/>
    <s v=" "/>
    <s v="AUGUST 25"/>
    <m/>
    <m/>
    <m/>
    <m/>
    <m/>
    <m/>
    <m/>
    <m/>
    <x v="0"/>
    <x v="0"/>
    <m/>
    <m/>
    <m/>
    <m/>
    <m/>
    <m/>
    <m/>
  </r>
  <r>
    <s v="TRFTAS14945"/>
    <n v="1501"/>
    <m/>
    <m/>
    <m/>
    <m/>
    <x v="3"/>
    <x v="5"/>
    <x v="20"/>
    <s v="Srinivas P"/>
    <s v="Jitendra Talreja"/>
    <s v="Nitesh Warhade"/>
    <x v="0"/>
    <s v="South"/>
    <x v="5"/>
    <s v="Kerala"/>
    <m/>
    <m/>
    <s v="AVANTRA TO FOOTWEAR --O Mall Cochin, Kerala"/>
    <s v="Cochin"/>
    <n v="3619"/>
    <m/>
    <m/>
    <m/>
    <n v="0"/>
    <s v=" "/>
    <m/>
    <m/>
    <x v="2"/>
    <m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TRRFAS10755"/>
    <n v="1502"/>
    <m/>
    <s v="T1UO"/>
    <s v="Q2Y9"/>
    <s v="TSARTQ2Y901"/>
    <x v="3"/>
    <x v="3"/>
    <x v="44"/>
    <s v="Srinivas P"/>
    <s v="Jitendra Talreja"/>
    <s v="Nitesh Warhade"/>
    <x v="2"/>
    <s v="South"/>
    <x v="5"/>
    <s v="Tamil Nadu"/>
    <s v="Chennai"/>
    <m/>
    <s v="Avantra Refit - Marina Mall, Chennai"/>
    <s v="Chennai"/>
    <n v="6978"/>
    <d v="2025-04-02T00:00:00"/>
    <d v="2025-04-10T00:00:00"/>
    <n v="0"/>
    <n v="45"/>
    <s v=" "/>
    <m/>
    <m/>
    <x v="7"/>
    <n v="0.19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FLDHAK12811"/>
    <n v="1503"/>
    <m/>
    <s v="FR3L"/>
    <s v="QEVA"/>
    <m/>
    <x v="3"/>
    <x v="3"/>
    <x v="12"/>
    <s v="Srinivas P"/>
    <s v="Jitendra Talreja"/>
    <s v="Nitesh Warhade"/>
    <x v="3"/>
    <s v="South"/>
    <x v="1"/>
    <s v="Karnataka"/>
    <m/>
    <m/>
    <s v="Avantra - City Center, Mangalore (FR3L"/>
    <s v="Mangalore"/>
    <n v="4288"/>
    <m/>
    <m/>
    <n v="0"/>
    <n v="25"/>
    <s v=" "/>
    <m/>
    <m/>
    <x v="2"/>
    <n v="0"/>
    <m/>
    <m/>
    <m/>
    <m/>
    <s v="FY 26-27"/>
    <s v="AOP"/>
    <s v=" "/>
    <s v=" "/>
    <s v="JULY 25"/>
    <m/>
    <m/>
    <m/>
    <m/>
    <m/>
    <m/>
    <m/>
    <m/>
    <x v="0"/>
    <x v="0"/>
    <m/>
    <m/>
    <m/>
    <m/>
    <m/>
    <m/>
    <m/>
  </r>
  <r>
    <s v="SEVEBK10612"/>
    <n v="1504"/>
    <m/>
    <m/>
    <m/>
    <m/>
    <x v="9"/>
    <x v="11"/>
    <x v="60"/>
    <s v="Amit C"/>
    <s v="Arju Tiwari"/>
    <s v="Kiran Patil"/>
    <x v="0"/>
    <s v="West"/>
    <x v="2"/>
    <s v="Gujarat"/>
    <s v="Surat"/>
    <m/>
    <s v="Avadh Kontina"/>
    <s v="Surat"/>
    <m/>
    <m/>
    <m/>
    <n v="35"/>
    <m/>
    <s v=" "/>
    <m/>
    <m/>
    <x v="7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SEVEBK10611"/>
    <n v="1505"/>
    <m/>
    <m/>
    <m/>
    <m/>
    <x v="9"/>
    <x v="11"/>
    <x v="60"/>
    <s v="Amit C"/>
    <s v="Arju Tiwari"/>
    <s v="Kiran Patil"/>
    <x v="0"/>
    <s v="West"/>
    <x v="2"/>
    <s v="GMU"/>
    <s v="Mumbai"/>
    <m/>
    <s v="Aum Supreme, Kalyan"/>
    <s v="Kalyan"/>
    <m/>
    <m/>
    <m/>
    <n v="35"/>
    <m/>
    <s v=" "/>
    <m/>
    <m/>
    <x v="7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SEVEBK10609"/>
    <n v="1506"/>
    <m/>
    <m/>
    <m/>
    <m/>
    <x v="9"/>
    <x v="11"/>
    <x v="60"/>
    <s v="Amit C"/>
    <s v="Arju Tiwari"/>
    <s v="Kiran Patil"/>
    <x v="0"/>
    <s v="West"/>
    <x v="2"/>
    <s v="Gujarat"/>
    <s v="Surat"/>
    <s v="Anil Nakum"/>
    <s v="Ashirwad High Street"/>
    <s v="Surat"/>
    <m/>
    <m/>
    <m/>
    <n v="35"/>
    <m/>
    <s v=" "/>
    <m/>
    <m/>
    <x v="7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DIGSBK14973"/>
    <n v="1507"/>
    <m/>
    <m/>
    <s v="QHDO"/>
    <s v="CDIT7QHDO00"/>
    <x v="7"/>
    <x v="9"/>
    <x v="54"/>
    <s v="Amit C"/>
    <s v="Dyaneshwar Wagh"/>
    <s v="Aditya Dawre"/>
    <x v="0"/>
    <s v="West"/>
    <x v="2"/>
    <s v="Goa"/>
    <m/>
    <m/>
    <s v="Annex Pios, Mapusa, Goa"/>
    <s v="Goa"/>
    <m/>
    <m/>
    <m/>
    <n v="35"/>
    <m/>
    <s v=" "/>
    <m/>
    <m/>
    <x v="2"/>
    <m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SMRTSD13403"/>
    <n v="1508"/>
    <m/>
    <m/>
    <m/>
    <m/>
    <x v="2"/>
    <x v="2"/>
    <x v="2"/>
    <s v="Ketan S"/>
    <s v="Saurav Sagar"/>
    <s v="Ayush Shetiye"/>
    <x v="0"/>
    <s v="East"/>
    <x v="4"/>
    <s v="West Bengal"/>
    <m/>
    <m/>
    <s v="Alipurduar"/>
    <s v="Alipurduar"/>
    <m/>
    <m/>
    <m/>
    <n v="35"/>
    <m/>
    <s v=" "/>
    <m/>
    <m/>
    <x v="1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ADOFAS11458"/>
    <n v="1509"/>
    <m/>
    <m/>
    <m/>
    <m/>
    <x v="10"/>
    <x v="15"/>
    <x v="67"/>
    <s v="Amit C"/>
    <s v="Arju Tiwari"/>
    <s v="Kiran Patil"/>
    <x v="0"/>
    <s v="South"/>
    <x v="5"/>
    <s v="Karnataka"/>
    <s v="Bengaluru "/>
    <m/>
    <s v="Ajio Studio"/>
    <s v="Bengaluru"/>
    <m/>
    <m/>
    <m/>
    <n v="55"/>
    <m/>
    <s v=" "/>
    <m/>
    <m/>
    <x v="7"/>
    <n v="0"/>
    <m/>
    <m/>
    <m/>
    <m/>
    <s v="FY 26-27"/>
    <s v="NON AOP"/>
    <s v=" "/>
    <s v=" "/>
    <s v="SEPTEMBER 25"/>
    <m/>
    <m/>
    <m/>
    <m/>
    <m/>
    <m/>
    <m/>
    <m/>
    <x v="0"/>
    <x v="0"/>
    <m/>
    <m/>
    <m/>
    <m/>
    <m/>
    <m/>
    <m/>
  </r>
  <r>
    <s v="SEVEBK15080"/>
    <n v="1510"/>
    <m/>
    <m/>
    <m/>
    <m/>
    <x v="9"/>
    <x v="11"/>
    <x v="60"/>
    <s v="Amit C"/>
    <s v="Arju Tiwari"/>
    <s v="Kiran Patil"/>
    <x v="0"/>
    <s v="West"/>
    <x v="2"/>
    <s v="GMU"/>
    <m/>
    <m/>
    <s v="AIMS Hospital, Dombivli"/>
    <s v="Dombivali"/>
    <m/>
    <m/>
    <m/>
    <n v="35"/>
    <m/>
    <m/>
    <m/>
    <m/>
    <x v="2"/>
    <n v="0"/>
    <m/>
    <m/>
    <m/>
    <m/>
    <s v="FY 26-27"/>
    <s v="AOP"/>
    <s v=" "/>
    <s v=" "/>
    <s v="AUGUST 25"/>
    <m/>
    <m/>
    <m/>
    <m/>
    <m/>
    <m/>
    <m/>
    <m/>
    <x v="0"/>
    <x v="0"/>
    <m/>
    <m/>
    <m/>
    <m/>
    <m/>
    <m/>
    <m/>
  </r>
  <r>
    <s v="DIGSRT11547"/>
    <n v="1511"/>
    <m/>
    <m/>
    <m/>
    <m/>
    <x v="7"/>
    <x v="9"/>
    <x v="54"/>
    <s v="Amit C"/>
    <s v="Dyaneshwar Wagh"/>
    <s v="Aditya Dawre"/>
    <x v="0"/>
    <s v="North"/>
    <x v="3"/>
    <s v="Haryana"/>
    <m/>
    <m/>
    <s v="Agra Chowk, NH-2, Palwal"/>
    <s v="Palwal"/>
    <m/>
    <m/>
    <m/>
    <n v="35"/>
    <m/>
    <s v=" "/>
    <m/>
    <m/>
    <x v="5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SEVEBK10630"/>
    <n v="1512"/>
    <m/>
    <m/>
    <m/>
    <m/>
    <x v="9"/>
    <x v="11"/>
    <x v="60"/>
    <s v="Amit C"/>
    <s v="Arju Tiwari"/>
    <s v="Kiran Patil"/>
    <x v="0"/>
    <s v="West"/>
    <x v="2"/>
    <s v="Maharashtra"/>
    <s v="West Maharashtra"/>
    <m/>
    <s v="Adi Elementis"/>
    <s v="Pune"/>
    <n v="1245"/>
    <m/>
    <m/>
    <n v="35"/>
    <m/>
    <s v=" "/>
    <m/>
    <m/>
    <x v="7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DIGSRT14983"/>
    <n v="1513"/>
    <m/>
    <m/>
    <m/>
    <m/>
    <x v="7"/>
    <x v="9"/>
    <x v="54"/>
    <s v="Amit C"/>
    <s v="Dyaneshwar Wagh"/>
    <s v="Aditya Dawre"/>
    <x v="0"/>
    <s v="North"/>
    <x v="3"/>
    <s v="Punjab"/>
    <m/>
    <m/>
    <s v="9th Avenue, Kharar, Mohali Punjab"/>
    <s v="Mohali"/>
    <m/>
    <m/>
    <m/>
    <n v="35"/>
    <m/>
    <s v=" "/>
    <m/>
    <m/>
    <x v="2"/>
    <m/>
    <m/>
    <m/>
    <m/>
    <m/>
    <s v="FY 26-27"/>
    <s v="AOP"/>
    <s v=" "/>
    <s v=" "/>
    <s v="SEPTEMBER 25"/>
    <m/>
    <m/>
    <m/>
    <m/>
    <m/>
    <m/>
    <m/>
    <m/>
    <x v="0"/>
    <x v="0"/>
    <m/>
    <m/>
    <m/>
    <m/>
    <m/>
    <m/>
    <m/>
  </r>
  <r>
    <s v="ADOFRT12644"/>
    <n v="1514"/>
    <m/>
    <m/>
    <m/>
    <m/>
    <x v="10"/>
    <x v="15"/>
    <x v="67"/>
    <s v="Amit C"/>
    <s v="Arju Tiwari"/>
    <s v="Kiran Patil"/>
    <x v="0"/>
    <s v="North"/>
    <x v="3"/>
    <s v="Delhi &amp; NCR"/>
    <s v="Delhi"/>
    <m/>
    <s v="7th floor (Prakshdeep Building )"/>
    <s v="Delhi"/>
    <m/>
    <m/>
    <m/>
    <n v="55"/>
    <m/>
    <s v=" "/>
    <m/>
    <m/>
    <x v="7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GRDSAK14580"/>
    <n v="1515"/>
    <s v="DS-KL-00020"/>
    <s v="TBFC"/>
    <s v="QHHJ"/>
    <s v="DARKVQHHJ00"/>
    <x v="0"/>
    <x v="0"/>
    <x v="0"/>
    <s v="Amit C"/>
    <s v="Santanu Halder"/>
    <s v="Chinmay Desai"/>
    <x v="0"/>
    <s v="South"/>
    <x v="1"/>
    <s v="Kerala"/>
    <m/>
    <s v="Dijeesh PD"/>
    <s v=" Vytilla"/>
    <s v="Kochi"/>
    <n v="3921"/>
    <d v="2026-04-11T00:00:00"/>
    <d v="2026-04-21T00:00:00"/>
    <n v="15"/>
    <m/>
    <d v="2026-05-06T00:00:00"/>
    <d v="2026-05-30T00:00:00"/>
    <d v="2026-06-02T00:00:00"/>
    <x v="0"/>
    <n v="1"/>
    <m/>
    <s v="PENDING"/>
    <m/>
    <s v="YTL"/>
    <s v="FY 26-27"/>
    <s v="AOP"/>
    <s v="MAY 26 PLANNED"/>
    <s v="JUNE 26"/>
    <s v=" "/>
    <m/>
    <m/>
    <m/>
    <m/>
    <m/>
    <m/>
    <m/>
    <m/>
    <x v="0"/>
    <x v="0"/>
    <m/>
    <m/>
    <m/>
    <m/>
    <m/>
    <m/>
    <m/>
  </r>
  <r>
    <s v="FLDHAK12776"/>
    <n v="1516"/>
    <m/>
    <m/>
    <m/>
    <m/>
    <x v="3"/>
    <x v="3"/>
    <x v="12"/>
    <s v="Srinivas P"/>
    <s v="Jitendra Talreja"/>
    <s v="Nitesh Warhade"/>
    <x v="3"/>
    <s v="South"/>
    <x v="1"/>
    <s v="Karnataka"/>
    <s v="Bengaluru "/>
    <m/>
    <s v=" T2Y-HSR Layout, Bangalore"/>
    <s v="Bengaluru"/>
    <n v="7693"/>
    <m/>
    <m/>
    <n v="0"/>
    <n v="25"/>
    <s v=" "/>
    <m/>
    <m/>
    <x v="7"/>
    <n v="0"/>
    <m/>
    <m/>
    <m/>
    <m/>
    <s v="FY 26-27"/>
    <s v="AOP"/>
    <s v=" "/>
    <s v=" "/>
    <s v="SEPTEMBER 25"/>
    <m/>
    <m/>
    <m/>
    <m/>
    <m/>
    <m/>
    <m/>
    <m/>
    <x v="0"/>
    <x v="0"/>
    <m/>
    <m/>
    <m/>
    <m/>
    <m/>
    <m/>
    <m/>
  </r>
  <r>
    <s v="DIGSRT10482"/>
    <n v="1517"/>
    <m/>
    <m/>
    <m/>
    <m/>
    <x v="7"/>
    <x v="9"/>
    <x v="54"/>
    <s v="Amit C"/>
    <s v="Dyaneshwar Wagh"/>
    <s v="Aditya Dawre"/>
    <x v="0"/>
    <s v="North"/>
    <x v="3"/>
    <s v="Rajasthan"/>
    <m/>
    <m/>
    <s v=" Jaipur Road, Bikaner"/>
    <s v="Bikaner"/>
    <m/>
    <m/>
    <m/>
    <n v="35"/>
    <m/>
    <s v=" "/>
    <m/>
    <m/>
    <x v="5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DIGSBK14981"/>
    <n v="1518"/>
    <m/>
    <s v="TBIT"/>
    <s v="QHKX"/>
    <s v="CDITMQHKX00"/>
    <x v="7"/>
    <x v="9"/>
    <x v="54"/>
    <s v="Amit C"/>
    <s v="Dyaneshwar Wagh"/>
    <s v="Aditya Dawre"/>
    <x v="0"/>
    <s v="West"/>
    <x v="2"/>
    <s v="GMU"/>
    <m/>
    <s v="Rajesh Nikalje"/>
    <s v=" Digital, Trident Avalon, Badlapur E, Mumbai,"/>
    <s v="Badlapur"/>
    <n v="8500"/>
    <d v="2026-04-03T00:00:00"/>
    <d v="2026-04-07T00:00:00"/>
    <n v="35"/>
    <m/>
    <d v="2026-05-12T00:00:00"/>
    <d v="2026-06-11T00:00:00"/>
    <m/>
    <x v="4"/>
    <n v="0.65"/>
    <m/>
    <m/>
    <m/>
    <m/>
    <s v="FY 26-27"/>
    <s v="AOP"/>
    <s v="MAY 26 PLANNED"/>
    <s v=" "/>
    <s v=" "/>
    <m/>
    <m/>
    <m/>
    <m/>
    <m/>
    <m/>
    <m/>
    <m/>
    <x v="0"/>
    <x v="0"/>
    <m/>
    <m/>
    <m/>
    <m/>
    <m/>
    <m/>
    <m/>
  </r>
  <r>
    <s v="DIGSAS14975"/>
    <n v="1519"/>
    <m/>
    <s v="T9F3"/>
    <s v="Q5L0"/>
    <s v="CDITKQ5L000"/>
    <x v="7"/>
    <x v="9"/>
    <x v="54"/>
    <s v="Amit C"/>
    <s v="Dyaneshwar Wagh"/>
    <s v="Aditya Dawre"/>
    <x v="0"/>
    <s v="South"/>
    <x v="5"/>
    <s v="Karnataka"/>
    <s v="Gulbarga"/>
    <s v="Chand Hussain"/>
    <s v=" BVB College Road, Bidar, Karnataka, "/>
    <s v="Bidar"/>
    <n v="7263"/>
    <d v="2026-02-14T00:00:00"/>
    <d v="2026-02-15T00:00:00"/>
    <n v="35"/>
    <m/>
    <d v="2026-03-22T00:00:00"/>
    <d v="2026-04-05T00:00:00"/>
    <d v="2026-04-02T00:00:00"/>
    <x v="0"/>
    <n v="1"/>
    <m/>
    <s v="PENDING"/>
    <d v="2026-04-14T00:00:00"/>
    <s v="Launched"/>
    <s v="FY 26-27"/>
    <s v="AOP"/>
    <s v="MARCH 26 PLANNED"/>
    <s v="APRIL 26"/>
    <s v="OCTOBER 25"/>
    <m/>
    <m/>
    <m/>
    <m/>
    <m/>
    <m/>
    <m/>
    <m/>
    <x v="0"/>
    <x v="0"/>
    <m/>
    <m/>
    <m/>
    <m/>
    <m/>
    <m/>
    <m/>
  </r>
  <r>
    <s v="SMRTSD14933"/>
    <n v="1520"/>
    <m/>
    <s v="TAH5"/>
    <s v="QGMD"/>
    <s v="SMRTAQGMD01"/>
    <x v="2"/>
    <x v="2"/>
    <x v="2"/>
    <s v="Ketan S"/>
    <s v="Saurav Sagar"/>
    <s v="Ayush Shetiye"/>
    <x v="0"/>
    <s v="East"/>
    <x v="4"/>
    <s v="Andhra Pradesh"/>
    <m/>
    <m/>
    <s v=" BTS Property for SMART @ TSR Plaza, J P Road, Bhimavaram, AP, West Godavari Dist., AP - (T C V Narsimha Rao Property) "/>
    <s v="Bhimavaram"/>
    <n v="17666"/>
    <d v="2026-05-22T00:00:00"/>
    <m/>
    <n v="35"/>
    <m/>
    <s v=" "/>
    <m/>
    <m/>
    <x v="14"/>
    <n v="0"/>
    <m/>
    <m/>
    <m/>
    <m/>
    <s v="FY 26-27"/>
    <s v="AOP"/>
    <e v="#N/A"/>
    <s v=" "/>
    <s v="JULY 25"/>
    <m/>
    <m/>
    <m/>
    <m/>
    <m/>
    <m/>
    <m/>
    <m/>
    <x v="0"/>
    <x v="0"/>
    <m/>
    <m/>
    <m/>
    <m/>
    <m/>
    <m/>
    <m/>
  </r>
  <r>
    <s v="DIGSRT14972"/>
    <n v="1521"/>
    <m/>
    <s v="TBI9"/>
    <s v="QHLN"/>
    <s v="CDITUQHLN00"/>
    <x v="7"/>
    <x v="9"/>
    <x v="54"/>
    <s v="Amit C"/>
    <s v="Dyaneshwar Wagh"/>
    <s v="Aditya Dawre"/>
    <x v="0"/>
    <s v="North"/>
    <x v="3"/>
    <s v="Delhi &amp; NCR"/>
    <m/>
    <s v="Saket Sharma"/>
    <s v=" Artha Mart, Noida, DL NCR,"/>
    <s v="Noida"/>
    <n v="8035"/>
    <d v="2026-04-03T00:00:00"/>
    <d v="2026-04-03T00:00:00"/>
    <n v="35"/>
    <m/>
    <d v="2026-05-08T00:00:00"/>
    <d v="2026-06-06T00:00:00"/>
    <m/>
    <x v="4"/>
    <n v="0.85"/>
    <m/>
    <m/>
    <m/>
    <m/>
    <s v="FY 26-27"/>
    <s v="AOP"/>
    <s v="MAY 26 PLANNED"/>
    <s v=" "/>
    <s v="JULY 25"/>
    <m/>
    <m/>
    <m/>
    <m/>
    <m/>
    <m/>
    <m/>
    <m/>
    <x v="0"/>
    <x v="0"/>
    <m/>
    <m/>
    <m/>
    <m/>
    <m/>
    <m/>
    <m/>
  </r>
  <r>
    <s v="DIRFSD15262"/>
    <n v="1522"/>
    <m/>
    <n v="6368"/>
    <s v="NS55"/>
    <s v="CDITBNS5503"/>
    <x v="7"/>
    <x v="9"/>
    <x v="57"/>
    <s v="Amit C"/>
    <s v="Dyaneshwar Wagh"/>
    <s v="Aditya Dawre"/>
    <x v="2"/>
    <s v="East"/>
    <x v="4"/>
    <s v="Bihar"/>
    <s v="Gaya"/>
    <s v="Subir Singh"/>
    <s v=" APR City Centre, Gaya"/>
    <s v="Gaya"/>
    <n v="8037"/>
    <d v="2026-02-06T00:00:00"/>
    <d v="2026-02-07T00:00:00"/>
    <n v="0"/>
    <n v="60"/>
    <d v="2026-04-08T00:00:00"/>
    <d v="2026-04-10T00:00:00"/>
    <d v="2026-04-13T00:00:00"/>
    <x v="0"/>
    <n v="1"/>
    <m/>
    <s v="PENDING"/>
    <m/>
    <s v="YTL"/>
    <s v="FY 26-27"/>
    <s v="AOP"/>
    <s v="APRIL 26 PLANNED"/>
    <s v="APRIL 26"/>
    <s v="JULY 25"/>
    <m/>
    <m/>
    <m/>
    <m/>
    <m/>
    <m/>
    <m/>
    <m/>
    <x v="0"/>
    <x v="0"/>
    <m/>
    <m/>
    <m/>
    <m/>
    <m/>
    <m/>
    <m/>
  </r>
  <r>
    <s v="DIRFSD15276"/>
    <n v="1523"/>
    <m/>
    <n v="8928"/>
    <s v="NEV5"/>
    <s v="CDITONEV505"/>
    <x v="7"/>
    <x v="9"/>
    <x v="57"/>
    <s v="Amit C"/>
    <s v="Dyaneshwar Wagh"/>
    <s v="Aditya Dawre"/>
    <x v="2"/>
    <s v="East"/>
    <x v="4"/>
    <s v="Orissa"/>
    <s v="Bhubaneshwar"/>
    <s v="Abhijit Hazra"/>
    <s v="Kharvelnagar"/>
    <s v="Bhubaneshwar"/>
    <n v="8200"/>
    <d v="2026-02-06T00:00:00"/>
    <d v="2026-02-07T00:00:00"/>
    <n v="0"/>
    <n v="60"/>
    <d v="2026-04-08T00:00:00"/>
    <d v="2026-04-24T00:00:00"/>
    <d v="2026-04-27T00:00:00"/>
    <x v="0"/>
    <n v="1"/>
    <m/>
    <d v="2026-05-09T00:00:00"/>
    <d v="2026-05-09T00:00:00"/>
    <s v="Launched"/>
    <s v="FY 26-27"/>
    <s v="AOP"/>
    <s v="APRIL 26 PLANNED"/>
    <s v="APRIL 26"/>
    <s v="NOVEMBER 25"/>
    <m/>
    <m/>
    <m/>
    <m/>
    <m/>
    <m/>
    <m/>
    <m/>
    <x v="0"/>
    <x v="0"/>
    <m/>
    <m/>
    <m/>
    <m/>
    <m/>
    <m/>
    <m/>
  </r>
  <r>
    <s v="DIRFSD15277"/>
    <n v="1524"/>
    <m/>
    <m/>
    <m/>
    <m/>
    <x v="7"/>
    <x v="9"/>
    <x v="57"/>
    <s v="Amit C"/>
    <s v="Dyaneshwar Wagh"/>
    <s v="Aditya Dawre"/>
    <x v="2"/>
    <s v="East"/>
    <x v="4"/>
    <s v="Telangana"/>
    <m/>
    <m/>
    <s v="Inorbit Mall, Hyderabad, "/>
    <s v="Hyderabad"/>
    <n v="7631"/>
    <d v="2026-02-06T00:00:00"/>
    <m/>
    <n v="0"/>
    <m/>
    <d v="2026-02-09T00:00:00"/>
    <m/>
    <m/>
    <x v="2"/>
    <m/>
    <m/>
    <m/>
    <m/>
    <m/>
    <s v="FY 26-27"/>
    <s v="AOP"/>
    <s v=" "/>
    <s v=" "/>
    <s v="AUGUST 25"/>
    <m/>
    <m/>
    <m/>
    <m/>
    <m/>
    <m/>
    <m/>
    <m/>
    <x v="0"/>
    <x v="0"/>
    <m/>
    <m/>
    <m/>
    <m/>
    <m/>
    <m/>
    <m/>
  </r>
  <r>
    <s v="MIREBK15280"/>
    <n v="1525"/>
    <m/>
    <m/>
    <m/>
    <m/>
    <x v="9"/>
    <x v="11"/>
    <x v="59"/>
    <s v="Amit C"/>
    <s v="Arju Tiwari"/>
    <s v="Kiran Patil"/>
    <x v="2"/>
    <s v="West"/>
    <x v="2"/>
    <s v="GMU"/>
    <m/>
    <m/>
    <s v="HVAC Initiative _Chaturbhuj Kharghar"/>
    <s v="Mumbai"/>
    <m/>
    <m/>
    <m/>
    <n v="0"/>
    <m/>
    <m/>
    <m/>
    <m/>
    <x v="2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MIREBK15281"/>
    <n v="1526"/>
    <m/>
    <m/>
    <m/>
    <m/>
    <x v="9"/>
    <x v="11"/>
    <x v="59"/>
    <s v="Amit C"/>
    <s v="Arju Tiwari"/>
    <s v="Kiran Patil"/>
    <x v="2"/>
    <s v="West"/>
    <x v="2"/>
    <s v="GMU"/>
    <m/>
    <m/>
    <s v="HVAC Initiative _Samrin Heritage"/>
    <s v="Mumbai"/>
    <m/>
    <m/>
    <m/>
    <n v="0"/>
    <m/>
    <m/>
    <m/>
    <m/>
    <x v="2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MIREBK15282"/>
    <n v="1527"/>
    <m/>
    <m/>
    <m/>
    <m/>
    <x v="9"/>
    <x v="11"/>
    <x v="59"/>
    <s v="Amit C"/>
    <s v="Arju Tiwari"/>
    <s v="Kiran Patil"/>
    <x v="2"/>
    <s v="West"/>
    <x v="2"/>
    <s v="GMU"/>
    <m/>
    <m/>
    <s v="HVAC Initiative _Sai Miracle In homes Kharghar"/>
    <s v="Mumbai"/>
    <m/>
    <m/>
    <m/>
    <n v="0"/>
    <m/>
    <m/>
    <m/>
    <m/>
    <x v="2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DIGSSD15285"/>
    <n v="1528"/>
    <m/>
    <s v="TBI1"/>
    <s v="QHLE"/>
    <s v="CDITNQHLE00"/>
    <x v="7"/>
    <x v="9"/>
    <x v="54"/>
    <s v="Amit C"/>
    <s v="Dyaneshwar Wagh"/>
    <s v="Aditya Dawre"/>
    <x v="0"/>
    <s v="East"/>
    <x v="4"/>
    <s v="Telangana"/>
    <s v="Hyderabad"/>
    <s v="Shankar T"/>
    <s v="Boduppal, Hyderabad, TG"/>
    <s v="Hyderabad"/>
    <n v="7060"/>
    <d v="2026-02-10T00:00:00"/>
    <d v="2026-02-12T00:00:00"/>
    <n v="35"/>
    <m/>
    <d v="2026-03-19T00:00:00"/>
    <d v="2026-04-18T00:00:00"/>
    <d v="2026-04-22T00:00:00"/>
    <x v="0"/>
    <n v="1"/>
    <m/>
    <s v="OTHER ISSUES"/>
    <m/>
    <s v="YTL"/>
    <s v="FY 26-27"/>
    <s v="AOP"/>
    <s v="MARCH 26 PLANNED"/>
    <s v="APRIL 26"/>
    <s v=" "/>
    <m/>
    <m/>
    <m/>
    <m/>
    <m/>
    <m/>
    <m/>
    <m/>
    <x v="0"/>
    <x v="0"/>
    <m/>
    <m/>
    <m/>
    <m/>
    <m/>
    <m/>
    <m/>
  </r>
  <r>
    <s v="SEVEBK15459"/>
    <n v="1529"/>
    <m/>
    <m/>
    <m/>
    <m/>
    <x v="9"/>
    <x v="11"/>
    <x v="60"/>
    <s v="Amit C"/>
    <s v="Arju Tiwari"/>
    <s v="Kiran Patil"/>
    <x v="0"/>
    <s v="West"/>
    <x v="2"/>
    <s v="GMU"/>
    <m/>
    <m/>
    <s v="Urmi Real Estate, Lower Parel, Mumbai"/>
    <s v="Mumbai"/>
    <m/>
    <m/>
    <m/>
    <m/>
    <m/>
    <m/>
    <m/>
    <m/>
    <x v="5"/>
    <n v="0"/>
    <m/>
    <m/>
    <m/>
    <m/>
    <s v="FY 26-27"/>
    <s v="AOP"/>
    <s v=" "/>
    <s v=" "/>
    <s v="AUGUST 25"/>
    <m/>
    <m/>
    <m/>
    <m/>
    <m/>
    <m/>
    <m/>
    <m/>
    <x v="0"/>
    <x v="0"/>
    <m/>
    <m/>
    <m/>
    <m/>
    <m/>
    <m/>
    <m/>
  </r>
  <r>
    <s v="SEVEBK15462"/>
    <n v="1530"/>
    <m/>
    <m/>
    <m/>
    <m/>
    <x v="9"/>
    <x v="11"/>
    <x v="60"/>
    <s v="Amit C"/>
    <s v="Arju Tiwari"/>
    <s v="Kiran Patil"/>
    <x v="0"/>
    <s v="West"/>
    <x v="2"/>
    <s v="GMU"/>
    <m/>
    <m/>
    <s v="Peninsula Business Park, Lower Parel, Mumbai"/>
    <s v="Mumbai"/>
    <m/>
    <m/>
    <m/>
    <m/>
    <m/>
    <m/>
    <m/>
    <m/>
    <x v="1"/>
    <n v="0"/>
    <m/>
    <m/>
    <m/>
    <m/>
    <s v="FY 26-27"/>
    <s v="AOP"/>
    <s v=" "/>
    <s v=" "/>
    <s v="JULY 25"/>
    <m/>
    <m/>
    <m/>
    <m/>
    <m/>
    <m/>
    <m/>
    <m/>
    <x v="0"/>
    <x v="0"/>
    <m/>
    <m/>
    <m/>
    <m/>
    <m/>
    <m/>
    <m/>
  </r>
  <r>
    <s v="MIREBK15463"/>
    <n v="1531"/>
    <m/>
    <m/>
    <m/>
    <m/>
    <x v="9"/>
    <x v="11"/>
    <x v="59"/>
    <s v="Amit C"/>
    <s v="Arju Tiwari"/>
    <s v="Kiran Patil"/>
    <x v="2"/>
    <s v="West"/>
    <x v="2"/>
    <s v="GMU"/>
    <m/>
    <m/>
    <s v="HVAC-Haware Centurion "/>
    <s v="Mumbai"/>
    <m/>
    <m/>
    <m/>
    <m/>
    <m/>
    <m/>
    <m/>
    <m/>
    <x v="2"/>
    <n v="0"/>
    <m/>
    <m/>
    <m/>
    <m/>
    <s v="FY 26-27"/>
    <s v="NON AOP"/>
    <s v=" "/>
    <s v=" "/>
    <s v="AUGUST 25"/>
    <m/>
    <m/>
    <m/>
    <m/>
    <m/>
    <m/>
    <m/>
    <m/>
    <x v="0"/>
    <x v="0"/>
    <m/>
    <m/>
    <m/>
    <m/>
    <m/>
    <m/>
    <m/>
  </r>
  <r>
    <s v="SIGNSD15464"/>
    <n v="1532"/>
    <m/>
    <m/>
    <m/>
    <m/>
    <x v="2"/>
    <x v="2"/>
    <x v="22"/>
    <s v="Ketan S"/>
    <s v="Saurav Sagar"/>
    <s v="Ayush Shetiye"/>
    <x v="0"/>
    <s v="East"/>
    <x v="4"/>
    <s v="Assam &amp; NE"/>
    <m/>
    <m/>
    <s v="PRM Centrpoint Mall"/>
    <s v="Agartala"/>
    <n v="4888"/>
    <m/>
    <m/>
    <m/>
    <m/>
    <m/>
    <m/>
    <m/>
    <x v="9"/>
    <m/>
    <m/>
    <m/>
    <m/>
    <m/>
    <s v="FY 26-27"/>
    <s v="NON AOP"/>
    <s v=" "/>
    <s v=" "/>
    <s v="SEPTEMBER 25"/>
    <m/>
    <m/>
    <m/>
    <m/>
    <m/>
    <m/>
    <m/>
    <m/>
    <x v="0"/>
    <x v="0"/>
    <m/>
    <m/>
    <m/>
    <m/>
    <m/>
    <m/>
    <m/>
  </r>
  <r>
    <s v="MIREBK15560"/>
    <n v="1533"/>
    <m/>
    <m/>
    <m/>
    <m/>
    <x v="9"/>
    <x v="11"/>
    <x v="59"/>
    <s v="Amit C"/>
    <s v="Arju Tiwari"/>
    <s v="Kiran Patil"/>
    <x v="2"/>
    <s v="West"/>
    <x v="2"/>
    <s v="GMU"/>
    <m/>
    <m/>
    <s v="HVAC Initiative _Giriraj Seawoods"/>
    <s v="Mumbai"/>
    <m/>
    <m/>
    <m/>
    <m/>
    <m/>
    <m/>
    <m/>
    <m/>
    <x v="2"/>
    <n v="0"/>
    <m/>
    <m/>
    <m/>
    <m/>
    <s v="FY 26-27"/>
    <s v="NON AOP"/>
    <s v=" "/>
    <s v=" "/>
    <s v="SEPTEMBER 25"/>
    <m/>
    <m/>
    <m/>
    <m/>
    <m/>
    <m/>
    <m/>
    <m/>
    <x v="0"/>
    <x v="0"/>
    <m/>
    <m/>
    <m/>
    <m/>
    <m/>
    <m/>
    <m/>
  </r>
  <r>
    <s v="MIREBK15561"/>
    <n v="1534"/>
    <m/>
    <m/>
    <m/>
    <m/>
    <x v="9"/>
    <x v="11"/>
    <x v="59"/>
    <s v="Amit C"/>
    <s v="Arju Tiwari"/>
    <s v="Kiran Patil"/>
    <x v="2"/>
    <s v="West"/>
    <x v="2"/>
    <s v="GMU"/>
    <m/>
    <m/>
    <s v="HVAC Initiative _Platinum Experio Kalamboli"/>
    <s v="Mumbai"/>
    <m/>
    <m/>
    <m/>
    <m/>
    <m/>
    <m/>
    <m/>
    <m/>
    <x v="2"/>
    <n v="0"/>
    <m/>
    <m/>
    <m/>
    <m/>
    <s v="FY 26-27"/>
    <s v="NON AOP"/>
    <s v=" "/>
    <s v=" "/>
    <s v="AUGUST 25"/>
    <m/>
    <m/>
    <m/>
    <m/>
    <m/>
    <m/>
    <m/>
    <m/>
    <x v="0"/>
    <x v="0"/>
    <m/>
    <m/>
    <m/>
    <m/>
    <m/>
    <m/>
    <m/>
  </r>
  <r>
    <s v="MIREBK15562"/>
    <n v="1535"/>
    <m/>
    <m/>
    <m/>
    <m/>
    <x v="9"/>
    <x v="11"/>
    <x v="59"/>
    <s v="Amit C"/>
    <s v="Arju Tiwari"/>
    <s v="Kiran Patil"/>
    <x v="2"/>
    <s v="West"/>
    <x v="2"/>
    <s v="GMU"/>
    <m/>
    <m/>
    <s v="HVAC Initiative _Shree Siddhivinayak Koperkhairane "/>
    <s v="Mumbai"/>
    <m/>
    <m/>
    <m/>
    <m/>
    <m/>
    <m/>
    <m/>
    <m/>
    <x v="2"/>
    <n v="0"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MIREBK15563"/>
    <n v="1536"/>
    <m/>
    <m/>
    <m/>
    <m/>
    <x v="9"/>
    <x v="11"/>
    <x v="59"/>
    <s v="Amit C"/>
    <s v="Arju Tiwari"/>
    <s v="Kiran Patil"/>
    <x v="2"/>
    <s v="West"/>
    <x v="2"/>
    <s v="GMU"/>
    <m/>
    <m/>
    <s v="HVAC Initiative _Mulund Munish Apartment "/>
    <s v="Mumbai"/>
    <m/>
    <m/>
    <m/>
    <m/>
    <m/>
    <m/>
    <m/>
    <m/>
    <x v="2"/>
    <n v="0"/>
    <m/>
    <m/>
    <m/>
    <m/>
    <s v="FY 26-27"/>
    <s v="NON AOP"/>
    <s v=" "/>
    <s v=" "/>
    <s v="DECEMBER 25"/>
    <m/>
    <m/>
    <m/>
    <m/>
    <m/>
    <m/>
    <m/>
    <m/>
    <x v="0"/>
    <x v="0"/>
    <m/>
    <m/>
    <m/>
    <m/>
    <m/>
    <m/>
    <m/>
  </r>
  <r>
    <s v="GRREAS15564"/>
    <n v="1537"/>
    <m/>
    <m/>
    <m/>
    <m/>
    <x v="2"/>
    <x v="2"/>
    <x v="80"/>
    <s v="Ketan S"/>
    <s v="Saurav Sagar"/>
    <s v="Ayush Shetiye"/>
    <x v="2"/>
    <s v="South"/>
    <x v="5"/>
    <s v="Kerala"/>
    <m/>
    <m/>
    <s v="Remodel Smart Palai"/>
    <s v="Ernakulam"/>
    <m/>
    <m/>
    <m/>
    <m/>
    <m/>
    <m/>
    <m/>
    <m/>
    <x v="2"/>
    <m/>
    <m/>
    <m/>
    <m/>
    <m/>
    <s v="FY 26-27"/>
    <e v="#N/A"/>
    <s v=" "/>
    <s v=" "/>
    <s v="NOVEMBER 25"/>
    <m/>
    <m/>
    <m/>
    <m/>
    <m/>
    <m/>
    <m/>
    <m/>
    <x v="0"/>
    <x v="0"/>
    <m/>
    <m/>
    <m/>
    <m/>
    <m/>
    <m/>
    <m/>
  </r>
  <r>
    <s v="GRREAS15565"/>
    <n v="1538"/>
    <m/>
    <m/>
    <m/>
    <m/>
    <x v="2"/>
    <x v="2"/>
    <x v="80"/>
    <s v="Ketan S"/>
    <s v="Saurav Sagar"/>
    <s v="Ayush Shetiye"/>
    <x v="2"/>
    <s v="South"/>
    <x v="5"/>
    <s v="Tamil Nadu"/>
    <m/>
    <m/>
    <s v="Remodel Smart Vellore"/>
    <s v="Vellore"/>
    <m/>
    <m/>
    <m/>
    <m/>
    <m/>
    <m/>
    <m/>
    <m/>
    <x v="2"/>
    <m/>
    <m/>
    <m/>
    <m/>
    <m/>
    <s v="FY 26-27"/>
    <e v="#N/A"/>
    <s v=" "/>
    <s v=" "/>
    <s v="AUGUST 25"/>
    <m/>
    <m/>
    <m/>
    <m/>
    <m/>
    <m/>
    <m/>
    <m/>
    <x v="0"/>
    <x v="0"/>
    <m/>
    <m/>
    <m/>
    <m/>
    <m/>
    <m/>
    <m/>
  </r>
  <r>
    <s v="AZORAS15566"/>
    <n v="1539"/>
    <m/>
    <s v="TBFH"/>
    <s v="QHHM"/>
    <s v="TAZOKQHHM00"/>
    <x v="3"/>
    <x v="3"/>
    <x v="16"/>
    <s v="Srinivas P"/>
    <s v="Jitendra Talreja"/>
    <s v="Nitesh Warhade"/>
    <x v="0"/>
    <s v="South"/>
    <x v="5"/>
    <s v="Karnataka"/>
    <s v="Bangalore"/>
    <s v="Debkamal B"/>
    <s v="No 2326 17th cross HSR layout Sector 1 Bangalore 560102"/>
    <s v="Bangalore"/>
    <n v="10996"/>
    <d v="2026-02-18T00:00:00"/>
    <d v="2026-03-06T00:00:00"/>
    <n v="60"/>
    <m/>
    <d v="2026-05-05T00:00:00"/>
    <d v="2026-05-08T00:00:00"/>
    <d v="2026-05-12T00:00:00"/>
    <x v="0"/>
    <n v="1"/>
    <m/>
    <s v="PENDING"/>
    <d v="2026-05-08T00:00:00"/>
    <s v="Launched"/>
    <s v="FY 26-27"/>
    <s v="AOP"/>
    <s v="MAY 26 PLANNED"/>
    <s v="MAY 26"/>
    <s v="AUGUST 25"/>
    <m/>
    <m/>
    <m/>
    <m/>
    <m/>
    <m/>
    <m/>
    <m/>
    <x v="0"/>
    <x v="0"/>
    <m/>
    <m/>
    <m/>
    <m/>
    <m/>
    <m/>
    <m/>
  </r>
  <r>
    <s v="TRFTSD15570"/>
    <n v="1540"/>
    <m/>
    <m/>
    <m/>
    <m/>
    <x v="3"/>
    <x v="3"/>
    <x v="20"/>
    <s v="Srinivas P"/>
    <s v="Jitendra Talreja"/>
    <s v="Nitesh Warhade"/>
    <x v="0"/>
    <s v="East"/>
    <x v="4"/>
    <s v="Andhra Pradesh"/>
    <m/>
    <m/>
    <s v="GNT Road, Visakhapatnam"/>
    <s v="Visakhapatnam"/>
    <m/>
    <m/>
    <m/>
    <m/>
    <m/>
    <m/>
    <m/>
    <m/>
    <x v="1"/>
    <m/>
    <m/>
    <m/>
    <m/>
    <m/>
    <s v="FY 26-27"/>
    <s v="AOP"/>
    <s v=" "/>
    <s v=" "/>
    <s v="AUGUST 25"/>
    <m/>
    <m/>
    <m/>
    <m/>
    <m/>
    <m/>
    <m/>
    <m/>
    <x v="0"/>
    <x v="0"/>
    <m/>
    <m/>
    <m/>
    <m/>
    <m/>
    <m/>
    <m/>
  </r>
  <r>
    <s v="TRD4SD15571"/>
    <n v="1541"/>
    <m/>
    <s v="TBLK"/>
    <s v="QHMX"/>
    <s v="TRNDAQHMX00"/>
    <x v="3"/>
    <x v="3"/>
    <x v="81"/>
    <s v="Srinivas P"/>
    <s v="Jitendra Talreja"/>
    <s v="Nitesh Warhade"/>
    <x v="0"/>
    <s v="East"/>
    <x v="4"/>
    <s v="Andhra Pradesh"/>
    <m/>
    <m/>
    <s v="Guntakal"/>
    <s v="Guntakal"/>
    <n v="12546"/>
    <d v="2026-04-30T00:00:00"/>
    <d v="2026-05-04T00:00:00"/>
    <n v="45"/>
    <m/>
    <d v="2026-06-18T00:00:00"/>
    <d v="2026-06-18T00:00:00"/>
    <m/>
    <x v="4"/>
    <n v="0.45"/>
    <m/>
    <m/>
    <m/>
    <m/>
    <s v="FY 26-27"/>
    <s v="NON AOP"/>
    <s v="JUNE 26 PLANNED"/>
    <s v=" "/>
    <s v=" "/>
    <m/>
    <m/>
    <m/>
    <m/>
    <m/>
    <m/>
    <m/>
    <m/>
    <x v="0"/>
    <x v="0"/>
    <m/>
    <m/>
    <m/>
    <m/>
    <m/>
    <m/>
    <m/>
  </r>
  <r>
    <s v=" SD15573"/>
    <n v="1542"/>
    <m/>
    <m/>
    <m/>
    <m/>
    <x v="3"/>
    <x v="3"/>
    <x v="82"/>
    <s v="Srinivas P"/>
    <s v="Jitendra Talreja"/>
    <s v="Nitesh Warhade"/>
    <x v="0"/>
    <s v="East"/>
    <x v="4"/>
    <s v="Assam &amp; NE"/>
    <m/>
    <m/>
    <s v="Old Motor Stand Rd, Santipara, Dhaleswar, Agartala, Tripura 799001"/>
    <s v="Agartala"/>
    <m/>
    <m/>
    <m/>
    <m/>
    <m/>
    <m/>
    <m/>
    <m/>
    <x v="5"/>
    <m/>
    <m/>
    <m/>
    <m/>
    <m/>
    <s v="FY 26-27"/>
    <e v="#N/A"/>
    <s v=" "/>
    <s v=" "/>
    <s v="AUGUST 25"/>
    <m/>
    <m/>
    <m/>
    <m/>
    <m/>
    <m/>
    <m/>
    <m/>
    <x v="0"/>
    <x v="0"/>
    <m/>
    <m/>
    <m/>
    <m/>
    <m/>
    <m/>
    <m/>
  </r>
  <r>
    <s v="TRDSSD15575"/>
    <n v="1543"/>
    <m/>
    <m/>
    <m/>
    <m/>
    <x v="3"/>
    <x v="3"/>
    <x v="9"/>
    <s v="Srinivas P"/>
    <s v="Jitendra Talreja"/>
    <s v="Nitesh Warhade"/>
    <x v="0"/>
    <s v="East"/>
    <x v="4"/>
    <s v="Jharkhand"/>
    <m/>
    <m/>
    <s v="Ozone High Street Bank More Dhanbad, 826001.Jharkhand"/>
    <s v="Dhanbad"/>
    <m/>
    <m/>
    <m/>
    <m/>
    <m/>
    <m/>
    <m/>
    <m/>
    <x v="5"/>
    <m/>
    <m/>
    <m/>
    <m/>
    <m/>
    <s v="FY 26-27"/>
    <s v="AOP"/>
    <s v=" "/>
    <s v=" "/>
    <s v="JULY 25"/>
    <m/>
    <m/>
    <m/>
    <m/>
    <m/>
    <m/>
    <m/>
    <m/>
    <x v="0"/>
    <x v="0"/>
    <m/>
    <m/>
    <m/>
    <m/>
    <m/>
    <m/>
    <m/>
  </r>
  <r>
    <s v="AZORAS15576"/>
    <n v="1544"/>
    <m/>
    <s v="TBUQ"/>
    <s v="QHWT"/>
    <s v="TAZOKQHWT00"/>
    <x v="3"/>
    <x v="3"/>
    <x v="16"/>
    <s v="Srinivas P"/>
    <s v="Jitendra Talreja"/>
    <s v="Nitesh Warhade"/>
    <x v="0"/>
    <s v="South"/>
    <x v="5"/>
    <s v="Karnataka"/>
    <s v="Bangalore"/>
    <s v="Kumaran"/>
    <s v="PMC, Whitefield, Bangalore"/>
    <s v="Bangalore"/>
    <n v="13125"/>
    <d v="2026-03-15T00:00:00"/>
    <d v="2026-03-26T00:00:00"/>
    <n v="60"/>
    <m/>
    <d v="2026-05-25T00:00:00"/>
    <d v="2026-06-10T00:00:00"/>
    <m/>
    <x v="4"/>
    <n v="0.7"/>
    <m/>
    <m/>
    <m/>
    <m/>
    <s v="FY 26-27"/>
    <s v="AOP"/>
    <s v="MAY 26 PLANNED"/>
    <s v=" "/>
    <s v="JULY 25"/>
    <m/>
    <m/>
    <m/>
    <m/>
    <m/>
    <m/>
    <m/>
    <m/>
    <x v="0"/>
    <x v="0"/>
    <m/>
    <m/>
    <m/>
    <m/>
    <m/>
    <m/>
    <m/>
  </r>
  <r>
    <s v="TRFTAS15577"/>
    <n v="1545"/>
    <m/>
    <m/>
    <m/>
    <m/>
    <x v="3"/>
    <x v="3"/>
    <x v="20"/>
    <s v="Srinivas P"/>
    <s v="Jitendra Talreja"/>
    <s v="Nitesh Warhade"/>
    <x v="0"/>
    <s v="South"/>
    <x v="5"/>
    <s v="Karnataka"/>
    <m/>
    <m/>
    <s v="Portico to Footwear Royal Meenakshi Mall,Bannergatta Road,Bangalore,KA"/>
    <m/>
    <m/>
    <m/>
    <m/>
    <m/>
    <m/>
    <m/>
    <m/>
    <m/>
    <x v="1"/>
    <m/>
    <m/>
    <m/>
    <m/>
    <m/>
    <s v="FY 26-27"/>
    <s v="AOP"/>
    <s v=" "/>
    <s v=" "/>
    <s v="JULY 25"/>
    <m/>
    <m/>
    <m/>
    <m/>
    <m/>
    <m/>
    <m/>
    <m/>
    <x v="0"/>
    <x v="0"/>
    <m/>
    <m/>
    <m/>
    <m/>
    <m/>
    <m/>
    <m/>
  </r>
  <r>
    <s v="TRFTAS15578"/>
    <n v="1546"/>
    <m/>
    <m/>
    <m/>
    <m/>
    <x v="3"/>
    <x v="3"/>
    <x v="20"/>
    <s v="Srinivas P"/>
    <s v="Jitendra Talreja"/>
    <s v="Nitesh Warhade"/>
    <x v="0"/>
    <s v="South"/>
    <x v="5"/>
    <s v="Karnataka"/>
    <m/>
    <m/>
    <s v="Portico to Footwear Hennur Bagalur Main Road, Bangalore "/>
    <m/>
    <m/>
    <m/>
    <m/>
    <m/>
    <m/>
    <m/>
    <m/>
    <m/>
    <x v="1"/>
    <m/>
    <m/>
    <m/>
    <m/>
    <m/>
    <s v="FY 26-27"/>
    <s v="AOP"/>
    <s v=" "/>
    <s v=" "/>
    <s v="AUGUST 25"/>
    <m/>
    <m/>
    <m/>
    <m/>
    <m/>
    <m/>
    <m/>
    <m/>
    <x v="0"/>
    <x v="0"/>
    <m/>
    <m/>
    <m/>
    <m/>
    <m/>
    <m/>
    <m/>
  </r>
  <r>
    <s v="TRFTAS15579"/>
    <n v="1547"/>
    <m/>
    <m/>
    <m/>
    <m/>
    <x v="3"/>
    <x v="3"/>
    <x v="20"/>
    <s v="Srinivas P"/>
    <s v="Jitendra Talreja"/>
    <s v="Nitesh Warhade"/>
    <x v="0"/>
    <s v="South"/>
    <x v="5"/>
    <s v="Karnataka"/>
    <m/>
    <m/>
    <s v=" Inorbit mall – Gokul Road – Hubli. "/>
    <m/>
    <m/>
    <m/>
    <m/>
    <m/>
    <m/>
    <m/>
    <m/>
    <m/>
    <x v="1"/>
    <m/>
    <m/>
    <m/>
    <m/>
    <m/>
    <s v="FY 26-27"/>
    <s v="AOP"/>
    <s v=" "/>
    <s v=" "/>
    <s v="JULY 25"/>
    <m/>
    <m/>
    <m/>
    <m/>
    <m/>
    <m/>
    <m/>
    <m/>
    <x v="0"/>
    <x v="0"/>
    <m/>
    <m/>
    <m/>
    <m/>
    <m/>
    <m/>
    <m/>
  </r>
  <r>
    <s v="AZORAS15580"/>
    <n v="1548"/>
    <m/>
    <m/>
    <m/>
    <m/>
    <x v="3"/>
    <x v="3"/>
    <x v="16"/>
    <s v="Srinivas P"/>
    <s v="Jitendra Talreja"/>
    <s v="Nitesh Warhade"/>
    <x v="0"/>
    <s v="South"/>
    <x v="5"/>
    <s v="Karnataka"/>
    <m/>
    <m/>
    <s v="HRBR Layout Kalyan Nagar – Bangalore"/>
    <m/>
    <m/>
    <m/>
    <m/>
    <m/>
    <m/>
    <m/>
    <m/>
    <m/>
    <x v="9"/>
    <m/>
    <m/>
    <m/>
    <m/>
    <m/>
    <s v="FY 26-27"/>
    <s v="AOP"/>
    <s v=" "/>
    <s v=" "/>
    <s v="JULY 25"/>
    <m/>
    <m/>
    <m/>
    <m/>
    <m/>
    <m/>
    <m/>
    <m/>
    <x v="0"/>
    <x v="0"/>
    <m/>
    <m/>
    <m/>
    <m/>
    <m/>
    <m/>
    <m/>
  </r>
  <r>
    <s v="TRSAAS15581"/>
    <n v="1549"/>
    <m/>
    <m/>
    <m/>
    <m/>
    <x v="3"/>
    <x v="3"/>
    <x v="83"/>
    <s v="Srinivas P"/>
    <s v="Jitendra Talreja"/>
    <s v="Nitesh Warhade"/>
    <x v="0"/>
    <s v="South"/>
    <x v="5"/>
    <s v="Karnataka"/>
    <m/>
    <m/>
    <s v="HSR Layout,Bangalore"/>
    <m/>
    <m/>
    <m/>
    <m/>
    <m/>
    <m/>
    <m/>
    <m/>
    <m/>
    <x v="1"/>
    <m/>
    <m/>
    <m/>
    <m/>
    <m/>
    <s v="FY 26-27"/>
    <s v="AOP"/>
    <s v=" "/>
    <s v=" "/>
    <s v="OCTOBER 25"/>
    <m/>
    <m/>
    <m/>
    <m/>
    <m/>
    <m/>
    <m/>
    <m/>
    <x v="0"/>
    <x v="0"/>
    <m/>
    <m/>
    <m/>
    <m/>
    <m/>
    <m/>
    <m/>
  </r>
  <r>
    <s v="TRFTAS15582"/>
    <n v="1550"/>
    <m/>
    <s v="TBN6"/>
    <s v="QHOP"/>
    <s v="FOOTKQHOP00"/>
    <x v="3"/>
    <x v="3"/>
    <x v="20"/>
    <s v="Srinivas P"/>
    <s v="Jitendra Talreja"/>
    <s v="Nitesh Warhade"/>
    <x v="0"/>
    <s v="South"/>
    <x v="5"/>
    <s v="Karnataka"/>
    <m/>
    <m/>
    <s v="Shankarpura, Mandya - Next to Croma, MC Road, Bandigowda Layout"/>
    <s v="Mandya"/>
    <n v="2420"/>
    <d v="2026-04-25T00:00:00"/>
    <d v="2026-04-30T00:00:00"/>
    <n v="35"/>
    <m/>
    <d v="2026-06-04T00:00:00"/>
    <d v="2026-06-14T00:00:00"/>
    <m/>
    <x v="4"/>
    <n v="0.6"/>
    <m/>
    <m/>
    <m/>
    <m/>
    <s v="FY 26-27"/>
    <s v="AOP"/>
    <s v="JUNE 26 PLANNED"/>
    <s v=" "/>
    <s v="AUGUST 25"/>
    <m/>
    <m/>
    <m/>
    <m/>
    <m/>
    <m/>
    <m/>
    <m/>
    <x v="0"/>
    <x v="0"/>
    <m/>
    <m/>
    <m/>
    <m/>
    <m/>
    <m/>
    <m/>
  </r>
  <r>
    <s v="GAPEAS15583"/>
    <n v="1551"/>
    <m/>
    <m/>
    <m/>
    <m/>
    <x v="3"/>
    <x v="3"/>
    <x v="19"/>
    <s v="Srinivas P"/>
    <s v="Jitendra Talreja"/>
    <s v="Nitesh Warhade"/>
    <x v="0"/>
    <s v="South"/>
    <x v="5"/>
    <s v="Karnataka"/>
    <m/>
    <m/>
    <s v="PMC Whitefield – Bangalore"/>
    <m/>
    <m/>
    <m/>
    <m/>
    <m/>
    <m/>
    <m/>
    <m/>
    <m/>
    <x v="5"/>
    <m/>
    <m/>
    <m/>
    <m/>
    <m/>
    <s v="FY 26-27"/>
    <s v="AOP"/>
    <s v=" "/>
    <s v=" "/>
    <s v="SEPTEMBER 25"/>
    <m/>
    <m/>
    <m/>
    <m/>
    <m/>
    <m/>
    <m/>
    <m/>
    <x v="0"/>
    <x v="0"/>
    <m/>
    <m/>
    <m/>
    <m/>
    <m/>
    <m/>
    <m/>
  </r>
  <r>
    <s v="TRDSAS15584"/>
    <n v="1552"/>
    <m/>
    <m/>
    <m/>
    <m/>
    <x v="3"/>
    <x v="3"/>
    <x v="9"/>
    <s v="Srinivas P"/>
    <s v="Jitendra Talreja"/>
    <s v="Nitesh Warhade"/>
    <x v="0"/>
    <s v="South"/>
    <x v="5"/>
    <s v="Karnataka"/>
    <m/>
    <m/>
    <s v="Begur road , Hongasandra , Bangalore"/>
    <m/>
    <m/>
    <m/>
    <m/>
    <m/>
    <m/>
    <m/>
    <m/>
    <m/>
    <x v="5"/>
    <m/>
    <m/>
    <m/>
    <m/>
    <m/>
    <s v="FY 26-27"/>
    <s v="AOP"/>
    <s v=" "/>
    <s v=" "/>
    <s v="SEPTEMBER 25"/>
    <m/>
    <m/>
    <m/>
    <m/>
    <m/>
    <m/>
    <m/>
    <m/>
    <x v="0"/>
    <x v="0"/>
    <m/>
    <m/>
    <m/>
    <m/>
    <m/>
    <m/>
    <m/>
  </r>
  <r>
    <s v="TRDSAS15585"/>
    <n v="1553"/>
    <m/>
    <m/>
    <m/>
    <m/>
    <x v="3"/>
    <x v="3"/>
    <x v="9"/>
    <s v="Srinivas P"/>
    <s v="Jitendra Talreja"/>
    <s v="Nitesh Warhade"/>
    <x v="0"/>
    <s v="South"/>
    <x v="5"/>
    <s v="Karnataka"/>
    <m/>
    <m/>
    <s v="BEML Layout Rajarajeshwari nagar Bangalore 560098"/>
    <m/>
    <m/>
    <m/>
    <m/>
    <m/>
    <m/>
    <m/>
    <m/>
    <m/>
    <x v="5"/>
    <m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PERFAS15586"/>
    <n v="1554"/>
    <m/>
    <m/>
    <m/>
    <m/>
    <x v="3"/>
    <x v="5"/>
    <x v="26"/>
    <s v="Srinivas P"/>
    <s v="Jitendra Talreja"/>
    <s v="Nitesh Warhade"/>
    <x v="0"/>
    <s v="South"/>
    <x v="5"/>
    <s v="Kerala"/>
    <m/>
    <m/>
    <s v="Emad Builders Pvt Ltd , Capitol Mall ,_x000a_N H Road ,Civil station PO, Kannur ,PIN 670002"/>
    <m/>
    <m/>
    <m/>
    <m/>
    <m/>
    <m/>
    <m/>
    <m/>
    <m/>
    <x v="5"/>
    <m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TRD4AS15587"/>
    <n v="1555"/>
    <m/>
    <m/>
    <m/>
    <m/>
    <x v="3"/>
    <x v="5"/>
    <x v="81"/>
    <s v="Srinivas P"/>
    <s v="Jitendra Talreja"/>
    <s v="Nitesh Warhade"/>
    <x v="0"/>
    <s v="South"/>
    <x v="5"/>
    <s v="Kerala"/>
    <m/>
    <m/>
    <s v="MR Building, Karunagappally"/>
    <m/>
    <m/>
    <m/>
    <m/>
    <m/>
    <m/>
    <m/>
    <m/>
    <m/>
    <x v="9"/>
    <m/>
    <m/>
    <m/>
    <m/>
    <m/>
    <s v="FY 26-27"/>
    <s v="NON AOP"/>
    <s v=" "/>
    <s v=" "/>
    <s v="OCTOBER 25"/>
    <m/>
    <m/>
    <m/>
    <m/>
    <m/>
    <m/>
    <m/>
    <m/>
    <x v="0"/>
    <x v="0"/>
    <m/>
    <m/>
    <m/>
    <m/>
    <m/>
    <m/>
    <m/>
  </r>
  <r>
    <s v="YOTHAS15588"/>
    <n v="1556"/>
    <m/>
    <m/>
    <m/>
    <m/>
    <x v="3"/>
    <x v="3"/>
    <x v="14"/>
    <s v="Srinivas P"/>
    <s v="Jitendra Talreja"/>
    <s v="Nitesh Warhade"/>
    <x v="0"/>
    <s v="South"/>
    <x v="5"/>
    <s v="Kerala"/>
    <m/>
    <m/>
    <s v="MR Building, Karunagappally"/>
    <m/>
    <m/>
    <m/>
    <m/>
    <m/>
    <m/>
    <m/>
    <m/>
    <m/>
    <x v="1"/>
    <m/>
    <m/>
    <m/>
    <m/>
    <m/>
    <s v="FY 26-27"/>
    <s v="AOP"/>
    <s v=" "/>
    <s v=" "/>
    <s v="SEPTEMBER 25"/>
    <m/>
    <m/>
    <m/>
    <m/>
    <m/>
    <m/>
    <m/>
    <m/>
    <x v="0"/>
    <x v="0"/>
    <m/>
    <m/>
    <m/>
    <m/>
    <m/>
    <m/>
    <m/>
  </r>
  <r>
    <s v="YOTHAS15589"/>
    <n v="1557"/>
    <m/>
    <s v="TL5D"/>
    <s v="QY9B"/>
    <s v="TYOUVQY9B00"/>
    <x v="3"/>
    <x v="3"/>
    <x v="14"/>
    <s v="Srinivas P"/>
    <s v="Jitendra Talreja"/>
    <s v="Nitesh Warhade"/>
    <x v="0"/>
    <s v="South"/>
    <x v="5"/>
    <s v="Kerala"/>
    <m/>
    <m/>
    <s v="Capitol Mall -Kannur, Kerela"/>
    <s v="Kannur"/>
    <n v="7222"/>
    <d v="2026-04-27T00:00:00"/>
    <d v="2026-05-04T00:00:00"/>
    <n v="35"/>
    <m/>
    <d v="2026-06-08T00:00:00"/>
    <d v="2026-06-30T00:00:00"/>
    <m/>
    <x v="4"/>
    <n v="0.3"/>
    <m/>
    <m/>
    <m/>
    <m/>
    <s v="FY 26-27"/>
    <s v="AOP"/>
    <s v="JUNE 26 PLANNED"/>
    <s v=" "/>
    <s v=" "/>
    <m/>
    <m/>
    <m/>
    <m/>
    <m/>
    <m/>
    <m/>
    <m/>
    <x v="0"/>
    <x v="0"/>
    <m/>
    <m/>
    <m/>
    <m/>
    <m/>
    <m/>
    <m/>
  </r>
  <r>
    <s v="TRDSSD15592"/>
    <n v="1558"/>
    <m/>
    <m/>
    <m/>
    <m/>
    <x v="3"/>
    <x v="3"/>
    <x v="9"/>
    <s v="Srinivas P"/>
    <s v="Jitendra Talreja"/>
    <s v="Nitesh Warhade"/>
    <x v="0"/>
    <s v="East"/>
    <x v="4"/>
    <s v="Orissa"/>
    <m/>
    <m/>
    <s v="Nayapali,BBSR–ODISHA "/>
    <m/>
    <m/>
    <m/>
    <m/>
    <m/>
    <m/>
    <m/>
    <m/>
    <m/>
    <x v="5"/>
    <m/>
    <m/>
    <m/>
    <m/>
    <m/>
    <s v="FY 26-27"/>
    <s v="AOP"/>
    <s v=" "/>
    <s v=" "/>
    <s v="AUGUST 25"/>
    <m/>
    <m/>
    <m/>
    <m/>
    <m/>
    <m/>
    <m/>
    <m/>
    <x v="0"/>
    <x v="0"/>
    <m/>
    <m/>
    <m/>
    <m/>
    <m/>
    <m/>
    <m/>
  </r>
  <r>
    <s v="YOCOAS15595"/>
    <n v="1559"/>
    <m/>
    <s v="TBZF"/>
    <s v="QIBT"/>
    <s v="TYOUTQIBT00"/>
    <x v="3"/>
    <x v="3"/>
    <x v="15"/>
    <s v="Srinivas P"/>
    <s v="Jitendra Talreja"/>
    <s v="Nitesh Warhade"/>
    <x v="0"/>
    <s v="South"/>
    <x v="5"/>
    <s v="Tamil Nadu"/>
    <m/>
    <m/>
    <s v="Gap + Avantra Conversion to Yousta - Marina Mall, Chennai"/>
    <s v="Chennai"/>
    <n v="5661"/>
    <d v="2026-05-14T00:00:00"/>
    <d v="2026-05-25T00:00:00"/>
    <n v="35"/>
    <n v="15"/>
    <d v="2026-07-14T00:00:00"/>
    <d v="2026-07-14T00:00:00"/>
    <m/>
    <x v="4"/>
    <n v="0.1"/>
    <m/>
    <m/>
    <m/>
    <m/>
    <s v="FY 26-27"/>
    <s v="NON AOP"/>
    <s v="JULY 26 PLANNED"/>
    <s v=" "/>
    <s v="OCTOBER 25"/>
    <m/>
    <m/>
    <m/>
    <m/>
    <m/>
    <m/>
    <m/>
    <m/>
    <x v="0"/>
    <x v="0"/>
    <m/>
    <m/>
    <m/>
    <m/>
    <m/>
    <m/>
    <m/>
  </r>
  <r>
    <s v="YOTHAS15596"/>
    <n v="1560"/>
    <m/>
    <m/>
    <m/>
    <m/>
    <x v="3"/>
    <x v="3"/>
    <x v="14"/>
    <s v="Srinivas P"/>
    <s v="Jitendra Talreja"/>
    <s v="Nitesh Warhade"/>
    <x v="0"/>
    <s v="South"/>
    <x v="5"/>
    <s v="Tamil Nadu"/>
    <m/>
    <m/>
    <s v="Junction Main Road, Near 5 Roads junction, Salem"/>
    <m/>
    <m/>
    <m/>
    <m/>
    <m/>
    <m/>
    <m/>
    <m/>
    <m/>
    <x v="1"/>
    <m/>
    <m/>
    <m/>
    <m/>
    <m/>
    <s v="FY 26-27"/>
    <s v="AOP"/>
    <s v=" "/>
    <s v=" "/>
    <s v="AUGUST 25"/>
    <m/>
    <m/>
    <m/>
    <m/>
    <m/>
    <m/>
    <m/>
    <m/>
    <x v="0"/>
    <x v="0"/>
    <m/>
    <m/>
    <m/>
    <m/>
    <m/>
    <m/>
    <m/>
  </r>
  <r>
    <s v="YOTHSD15597"/>
    <n v="1561"/>
    <m/>
    <m/>
    <m/>
    <m/>
    <x v="3"/>
    <x v="5"/>
    <x v="14"/>
    <s v="Srinivas P"/>
    <s v="Jitendra Talreja"/>
    <s v="Nitesh Warhade"/>
    <x v="0"/>
    <s v="East"/>
    <x v="4"/>
    <s v="Telangana"/>
    <m/>
    <m/>
    <s v="Alwal, Hyderabad"/>
    <m/>
    <m/>
    <m/>
    <m/>
    <m/>
    <m/>
    <m/>
    <m/>
    <m/>
    <x v="5"/>
    <m/>
    <m/>
    <m/>
    <m/>
    <m/>
    <s v="FY 26-27"/>
    <s v="AOP"/>
    <s v=" "/>
    <s v=" "/>
    <s v="SEPTEMBER 25"/>
    <m/>
    <m/>
    <m/>
    <m/>
    <m/>
    <m/>
    <m/>
    <m/>
    <x v="0"/>
    <x v="0"/>
    <m/>
    <m/>
    <m/>
    <m/>
    <m/>
    <m/>
    <m/>
  </r>
  <r>
    <s v="YOTHSD15598"/>
    <n v="1562"/>
    <m/>
    <m/>
    <m/>
    <m/>
    <x v="3"/>
    <x v="5"/>
    <x v="14"/>
    <s v="Srinivas P"/>
    <s v="Jitendra Talreja"/>
    <s v="Nitesh Warhade"/>
    <x v="0"/>
    <s v="East"/>
    <x v="4"/>
    <s v="Telangana"/>
    <m/>
    <m/>
    <s v="AS Rao Nagar, Secunderabad, Telangana."/>
    <m/>
    <m/>
    <m/>
    <m/>
    <m/>
    <m/>
    <m/>
    <m/>
    <m/>
    <x v="5"/>
    <m/>
    <m/>
    <m/>
    <m/>
    <m/>
    <s v="FY 26-27"/>
    <s v="AOP"/>
    <s v=" "/>
    <s v=" "/>
    <s v="NOVEMBER 25"/>
    <m/>
    <m/>
    <m/>
    <m/>
    <m/>
    <m/>
    <m/>
    <m/>
    <x v="0"/>
    <x v="0"/>
    <m/>
    <m/>
    <m/>
    <m/>
    <m/>
    <m/>
    <m/>
  </r>
  <r>
    <s v="GAPESD15599"/>
    <n v="1563"/>
    <m/>
    <m/>
    <m/>
    <m/>
    <x v="3"/>
    <x v="5"/>
    <x v="19"/>
    <s v="Srinivas P"/>
    <s v="Jitendra Talreja"/>
    <s v="Nitesh Warhade"/>
    <x v="0"/>
    <s v="East"/>
    <x v="4"/>
    <s v="Telangana"/>
    <m/>
    <m/>
    <s v=" Irrum Manzil Mall, Hyderabad, Telangana"/>
    <m/>
    <m/>
    <m/>
    <m/>
    <m/>
    <m/>
    <m/>
    <m/>
    <m/>
    <x v="5"/>
    <m/>
    <m/>
    <m/>
    <m/>
    <m/>
    <s v="FY 26-27"/>
    <s v="AOP"/>
    <s v=" "/>
    <s v=" "/>
    <s v="JULY 25"/>
    <m/>
    <m/>
    <m/>
    <m/>
    <m/>
    <m/>
    <m/>
    <m/>
    <x v="0"/>
    <x v="0"/>
    <m/>
    <m/>
    <m/>
    <m/>
    <m/>
    <m/>
    <m/>
  </r>
  <r>
    <s v="AZORSD15600"/>
    <n v="1564"/>
    <m/>
    <m/>
    <m/>
    <m/>
    <x v="3"/>
    <x v="5"/>
    <x v="16"/>
    <s v="Srinivas P"/>
    <s v="Jitendra Talreja"/>
    <s v="Nitesh Warhade"/>
    <x v="0"/>
    <s v="East"/>
    <x v="4"/>
    <s v="Telangana"/>
    <m/>
    <m/>
    <s v="Suncity, Hyderabad ( League Mall)"/>
    <m/>
    <m/>
    <m/>
    <m/>
    <m/>
    <m/>
    <m/>
    <m/>
    <m/>
    <x v="5"/>
    <m/>
    <m/>
    <m/>
    <m/>
    <m/>
    <s v="FY 26-27"/>
    <s v="AOP"/>
    <s v=" "/>
    <s v=" "/>
    <s v="AUGUST 25"/>
    <m/>
    <m/>
    <m/>
    <m/>
    <m/>
    <m/>
    <m/>
    <m/>
    <x v="0"/>
    <x v="0"/>
    <m/>
    <m/>
    <m/>
    <m/>
    <m/>
    <m/>
    <m/>
  </r>
  <r>
    <s v="YOTHSD15602"/>
    <n v="1565"/>
    <m/>
    <m/>
    <m/>
    <m/>
    <x v="3"/>
    <x v="3"/>
    <x v="14"/>
    <s v="Srinivas P"/>
    <s v="Jitendra Talreja"/>
    <s v="Nitesh Warhade"/>
    <x v="0"/>
    <s v="East"/>
    <x v="4"/>
    <s v="West Bengal"/>
    <m/>
    <m/>
    <s v="Sentrum Mall Beside Zudio, Asansol "/>
    <m/>
    <m/>
    <m/>
    <m/>
    <m/>
    <m/>
    <m/>
    <m/>
    <m/>
    <x v="9"/>
    <m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TRDSSD15603"/>
    <n v="1566"/>
    <m/>
    <m/>
    <m/>
    <m/>
    <x v="3"/>
    <x v="3"/>
    <x v="9"/>
    <s v="Srinivas P"/>
    <s v="Jitendra Talreja"/>
    <s v="Nitesh Warhade"/>
    <x v="0"/>
    <s v="East"/>
    <x v="4"/>
    <s v="West Bengal"/>
    <m/>
    <m/>
    <s v="Sree Cinema,Kolkata"/>
    <m/>
    <m/>
    <m/>
    <m/>
    <m/>
    <m/>
    <m/>
    <m/>
    <m/>
    <x v="5"/>
    <m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TRD4SD15604"/>
    <n v="1567"/>
    <m/>
    <m/>
    <m/>
    <s v="TRNDWQHXS00"/>
    <x v="3"/>
    <x v="3"/>
    <x v="81"/>
    <s v="Srinivas P"/>
    <s v="Jitendra Talreja"/>
    <s v="Nitesh Warhade"/>
    <x v="0"/>
    <s v="East"/>
    <x v="4"/>
    <s v="West Bengal"/>
    <m/>
    <m/>
    <s v="Alcove Triveni Mall,Srirampur,Hooghly,WB"/>
    <s v="Srirampur"/>
    <n v="10162"/>
    <m/>
    <m/>
    <m/>
    <m/>
    <m/>
    <m/>
    <m/>
    <x v="2"/>
    <m/>
    <m/>
    <m/>
    <m/>
    <m/>
    <s v="FY 26-27"/>
    <s v="NON AOP"/>
    <s v=" "/>
    <s v=" "/>
    <s v=" "/>
    <m/>
    <m/>
    <m/>
    <m/>
    <m/>
    <m/>
    <m/>
    <m/>
    <x v="0"/>
    <x v="0"/>
    <m/>
    <m/>
    <m/>
    <m/>
    <m/>
    <m/>
    <m/>
  </r>
  <r>
    <s v="SEVEBK15761"/>
    <n v="1568"/>
    <m/>
    <m/>
    <m/>
    <m/>
    <x v="9"/>
    <x v="11"/>
    <x v="60"/>
    <s v="Amit C"/>
    <s v="Arju Tiwari"/>
    <s v="Kiran Patil"/>
    <x v="0"/>
    <s v="West"/>
    <x v="2"/>
    <s v="GMU"/>
    <m/>
    <m/>
    <s v="Bhavan's College  Andheri"/>
    <m/>
    <m/>
    <m/>
    <m/>
    <m/>
    <m/>
    <m/>
    <m/>
    <m/>
    <x v="7"/>
    <n v="0"/>
    <m/>
    <m/>
    <m/>
    <m/>
    <s v="FY 26-27"/>
    <s v="AOP"/>
    <s v=" "/>
    <s v=" "/>
    <s v="NOVEMBER 25"/>
    <m/>
    <m/>
    <m/>
    <m/>
    <m/>
    <m/>
    <m/>
    <m/>
    <x v="0"/>
    <x v="0"/>
    <m/>
    <m/>
    <m/>
    <m/>
    <m/>
    <m/>
    <m/>
  </r>
  <r>
    <s v="URBLSD15762"/>
    <n v="1569"/>
    <m/>
    <m/>
    <m/>
    <m/>
    <x v="9"/>
    <x v="11"/>
    <x v="64"/>
    <s v="Amit C"/>
    <s v="Arju Tiwari"/>
    <s v="Kiran Patil"/>
    <x v="0"/>
    <s v="East"/>
    <x v="4"/>
    <s v="Bihar"/>
    <m/>
    <m/>
    <s v="RPS More , Patna - Second Floor"/>
    <m/>
    <m/>
    <m/>
    <m/>
    <m/>
    <m/>
    <m/>
    <m/>
    <m/>
    <x v="5"/>
    <n v="0"/>
    <m/>
    <m/>
    <m/>
    <m/>
    <s v="FY 26-27"/>
    <s v="AOP"/>
    <s v=" "/>
    <s v=" "/>
    <s v=" "/>
    <m/>
    <m/>
    <m/>
    <m/>
    <m/>
    <m/>
    <m/>
    <m/>
    <x v="0"/>
    <x v="0"/>
    <m/>
    <m/>
    <m/>
    <m/>
    <m/>
    <m/>
    <m/>
  </r>
  <r>
    <s v="GRDSAK15765"/>
    <n v="1570"/>
    <m/>
    <s v="TCAM"/>
    <s v="QIDW"/>
    <s v="DARKTQIDW00"/>
    <x v="0"/>
    <x v="0"/>
    <x v="0"/>
    <s v="Amit C"/>
    <s v="Santanu Halder"/>
    <s v="Chinmay Desai"/>
    <x v="0"/>
    <s v="South"/>
    <x v="1"/>
    <s v="Tamil Nadu"/>
    <m/>
    <m/>
    <s v="Thudiyalur"/>
    <s v="Coimbatore"/>
    <n v="2323"/>
    <d v="2026-06-01T00:00:00"/>
    <m/>
    <n v="15"/>
    <m/>
    <d v="2026-06-19T00:00:00"/>
    <m/>
    <m/>
    <x v="14"/>
    <m/>
    <m/>
    <m/>
    <m/>
    <m/>
    <s v="FY 26-27"/>
    <s v="AOP"/>
    <s v="JUNE 26 PLANNED"/>
    <s v=" "/>
    <s v="DECEMBER 25"/>
    <m/>
    <m/>
    <m/>
    <m/>
    <m/>
    <m/>
    <m/>
    <m/>
    <x v="0"/>
    <x v="0"/>
    <m/>
    <m/>
    <m/>
    <m/>
    <m/>
    <m/>
    <m/>
  </r>
  <r>
    <s v="SEVEBK16026"/>
    <n v="1571"/>
    <m/>
    <m/>
    <m/>
    <m/>
    <x v="9"/>
    <x v="11"/>
    <x v="60"/>
    <s v="Amit C"/>
    <s v="Arju Tiwari"/>
    <s v="Kiran Patil"/>
    <x v="0"/>
    <s v="West"/>
    <x v="2"/>
    <s v="GMU"/>
    <m/>
    <m/>
    <s v="Twin Tower- RCP, Ghansoli ."/>
    <m/>
    <m/>
    <m/>
    <m/>
    <m/>
    <m/>
    <m/>
    <m/>
    <m/>
    <x v="2"/>
    <n v="0"/>
    <m/>
    <m/>
    <m/>
    <m/>
    <s v="FY 26-27"/>
    <m/>
    <s v=" "/>
    <s v=" "/>
    <s v="SEPTEMBER 25"/>
    <m/>
    <m/>
    <m/>
    <m/>
    <m/>
    <m/>
    <m/>
    <m/>
    <x v="0"/>
    <x v="0"/>
    <m/>
    <m/>
    <m/>
    <m/>
    <m/>
    <m/>
    <m/>
  </r>
  <r>
    <s v="GRDSSD16027"/>
    <n v="1572"/>
    <m/>
    <m/>
    <m/>
    <m/>
    <x v="0"/>
    <x v="0"/>
    <x v="0"/>
    <s v="Amit C"/>
    <s v="Santanu Halder"/>
    <s v="Chinmay Desai"/>
    <x v="0"/>
    <s v="East"/>
    <x v="4"/>
    <s v="Jharkhand"/>
    <m/>
    <m/>
    <s v="Giridih"/>
    <m/>
    <m/>
    <m/>
    <m/>
    <m/>
    <m/>
    <m/>
    <m/>
    <m/>
    <x v="13"/>
    <m/>
    <m/>
    <m/>
    <m/>
    <m/>
    <s v="FY 26-27"/>
    <m/>
    <s v=" "/>
    <s v=" "/>
    <s v=" "/>
    <m/>
    <m/>
    <m/>
    <m/>
    <m/>
    <m/>
    <m/>
    <m/>
    <x v="0"/>
    <x v="0"/>
    <m/>
    <m/>
    <m/>
    <m/>
    <m/>
    <m/>
    <m/>
  </r>
  <r>
    <s v="GRDSSD16028"/>
    <n v="1573"/>
    <m/>
    <m/>
    <m/>
    <m/>
    <x v="0"/>
    <x v="0"/>
    <x v="0"/>
    <s v="Amit C"/>
    <s v="Santanu Halder"/>
    <s v="Chinmay Desai"/>
    <x v="0"/>
    <s v="East"/>
    <x v="4"/>
    <s v="Jharkhand"/>
    <m/>
    <m/>
    <s v="Ganpati Traders"/>
    <m/>
    <m/>
    <m/>
    <m/>
    <m/>
    <m/>
    <m/>
    <m/>
    <m/>
    <x v="1"/>
    <m/>
    <m/>
    <m/>
    <m/>
    <m/>
    <s v="FY 26-27"/>
    <m/>
    <s v=" "/>
    <s v=" "/>
    <s v="JULY 25"/>
    <m/>
    <m/>
    <m/>
    <m/>
    <m/>
    <m/>
    <m/>
    <m/>
    <x v="0"/>
    <x v="0"/>
    <m/>
    <m/>
    <m/>
    <m/>
    <m/>
    <m/>
    <m/>
  </r>
  <r>
    <s v="GRDSSD16029"/>
    <n v="1574"/>
    <m/>
    <m/>
    <m/>
    <m/>
    <x v="0"/>
    <x v="0"/>
    <x v="0"/>
    <s v="Amit C"/>
    <s v="Santanu Halder"/>
    <s v="Chinmay Desai"/>
    <x v="0"/>
    <s v="East"/>
    <x v="4"/>
    <s v="Jharkhand"/>
    <m/>
    <m/>
    <s v="Bank More- Center Point"/>
    <m/>
    <m/>
    <m/>
    <m/>
    <m/>
    <m/>
    <m/>
    <m/>
    <m/>
    <x v="1"/>
    <m/>
    <m/>
    <m/>
    <m/>
    <m/>
    <s v="FY 26-27"/>
    <m/>
    <s v=" "/>
    <s v=" "/>
    <s v="JULY 25"/>
    <m/>
    <m/>
    <m/>
    <m/>
    <m/>
    <m/>
    <m/>
    <m/>
    <x v="0"/>
    <x v="0"/>
    <m/>
    <m/>
    <m/>
    <m/>
    <m/>
    <m/>
    <m/>
  </r>
  <r>
    <s v="GRDSAK16030"/>
    <n v="1575"/>
    <m/>
    <m/>
    <m/>
    <m/>
    <x v="0"/>
    <x v="0"/>
    <x v="0"/>
    <s v="Amit C"/>
    <s v="Santanu Halder"/>
    <s v="Chinmay Desai"/>
    <x v="0"/>
    <s v="South"/>
    <x v="1"/>
    <s v="Tamil Nadu"/>
    <m/>
    <m/>
    <s v="Thiruvanmiyur"/>
    <m/>
    <m/>
    <m/>
    <m/>
    <m/>
    <m/>
    <m/>
    <m/>
    <m/>
    <x v="1"/>
    <m/>
    <m/>
    <m/>
    <m/>
    <m/>
    <s v="FY 26-27"/>
    <m/>
    <s v=" "/>
    <s v=" "/>
    <s v="JULY 25"/>
    <m/>
    <m/>
    <m/>
    <m/>
    <m/>
    <m/>
    <m/>
    <m/>
    <x v="0"/>
    <x v="0"/>
    <m/>
    <m/>
    <m/>
    <m/>
    <m/>
    <m/>
    <m/>
  </r>
  <r>
    <s v="MIDXSD16031"/>
    <n v="1576"/>
    <m/>
    <s v="TBN7"/>
    <s v="QHOT"/>
    <s v="MDXPNQHOT00"/>
    <x v="7"/>
    <x v="9"/>
    <x v="73"/>
    <s v="Amit C"/>
    <s v="Dyaneshwar Wagh"/>
    <s v="Aditya Dawre"/>
    <x v="0"/>
    <s v="East"/>
    <x v="4"/>
    <s v="Telangana"/>
    <m/>
    <s v="Rupesh Dussa"/>
    <s v="Mini DX, Malkajgiri, Hyderabad"/>
    <s v="Hyderabad"/>
    <n v="445"/>
    <d v="2026-02-24T00:00:00"/>
    <d v="2026-03-06T00:00:00"/>
    <m/>
    <n v="21"/>
    <d v="2026-03-27T00:00:00"/>
    <d v="2026-04-18T00:00:00"/>
    <d v="2026-04-16T00:00:00"/>
    <x v="0"/>
    <n v="1"/>
    <m/>
    <d v="2026-05-02T00:00:00"/>
    <d v="2026-04-25T00:00:00"/>
    <s v="Launched"/>
    <s v="FY 26-27"/>
    <m/>
    <s v="MARCH 26 PLANNED"/>
    <s v="APRIL 26"/>
    <s v="JULY 25"/>
    <m/>
    <m/>
    <m/>
    <m/>
    <m/>
    <m/>
    <m/>
    <m/>
    <x v="0"/>
    <x v="0"/>
    <m/>
    <m/>
    <m/>
    <m/>
    <m/>
    <m/>
    <m/>
  </r>
  <r>
    <s v="MIDXBK16093"/>
    <n v="1577"/>
    <m/>
    <n v="3560"/>
    <s v="NL66"/>
    <s v="MDXPGNL6601"/>
    <x v="7"/>
    <x v="9"/>
    <x v="73"/>
    <s v="Amit C"/>
    <s v="Dyaneshwar Wagh"/>
    <s v="Aditya Dawre"/>
    <x v="0"/>
    <s v="West"/>
    <x v="2"/>
    <s v="Gujarat"/>
    <m/>
    <s v="Akshay Prajapati"/>
    <s v="Karelibagh Vadodara"/>
    <s v="Vadodara"/>
    <n v="708"/>
    <d v="2026-03-17T00:00:00"/>
    <d v="2026-03-17T00:00:00"/>
    <m/>
    <n v="21"/>
    <d v="2026-04-07T00:00:00"/>
    <d v="2026-04-20T00:00:00"/>
    <d v="2026-04-17T00:00:00"/>
    <x v="0"/>
    <n v="1"/>
    <m/>
    <s v="OTHER ISSUES"/>
    <m/>
    <s v="YTL"/>
    <s v="FY 26-27"/>
    <m/>
    <s v="APRIL 26 PLANNED"/>
    <s v="APRIL 26"/>
    <s v="NOVEMBER 25"/>
    <m/>
    <m/>
    <m/>
    <m/>
    <m/>
    <m/>
    <m/>
    <m/>
    <x v="0"/>
    <x v="0"/>
    <m/>
    <m/>
    <m/>
    <m/>
    <m/>
    <m/>
    <m/>
  </r>
  <r>
    <s v="DIGSAS16094"/>
    <n v="1578"/>
    <m/>
    <s v="QHGU"/>
    <s v="QHGU"/>
    <s v="CDITTQHGU00"/>
    <x v="7"/>
    <x v="9"/>
    <x v="54"/>
    <s v="Amit C"/>
    <s v="Dyaneshwar Wagh"/>
    <s v="Aditya Dawre"/>
    <x v="0"/>
    <s v="South"/>
    <x v="5"/>
    <s v="Tamil Nadu"/>
    <m/>
    <s v="Rajendrakumar PMC"/>
    <s v="Digital, Bagalur Road, Hosur, TN,"/>
    <s v="Hosur"/>
    <n v="8905"/>
    <d v="2026-03-16T00:00:00"/>
    <d v="2026-03-17T00:00:00"/>
    <n v="35"/>
    <m/>
    <d v="2026-04-21T00:00:00"/>
    <d v="2026-06-10T00:00:00"/>
    <m/>
    <x v="4"/>
    <n v="0.79"/>
    <m/>
    <m/>
    <m/>
    <m/>
    <s v="FY 26-27"/>
    <m/>
    <s v="APRIL 26 PLANNED"/>
    <s v=" "/>
    <s v="OCTOBER 25"/>
    <m/>
    <m/>
    <m/>
    <m/>
    <m/>
    <m/>
    <m/>
    <m/>
    <x v="0"/>
    <x v="0"/>
    <m/>
    <m/>
    <m/>
    <m/>
    <m/>
    <m/>
    <m/>
  </r>
  <r>
    <s v="CFVRSD16095"/>
    <n v="1579"/>
    <m/>
    <m/>
    <m/>
    <m/>
    <x v="2"/>
    <x v="14"/>
    <x v="62"/>
    <s v="Ketan S"/>
    <s v="Saurav Sagar"/>
    <s v="Ayush Shetiye"/>
    <x v="0"/>
    <s v="East"/>
    <x v="4"/>
    <s v="Andhra Pradesh"/>
    <m/>
    <m/>
    <s v="Avantra - Amalapuram"/>
    <s v="Amalapuram"/>
    <m/>
    <m/>
    <m/>
    <m/>
    <m/>
    <m/>
    <m/>
    <m/>
    <x v="3"/>
    <m/>
    <m/>
    <m/>
    <m/>
    <m/>
    <s v="FY 26-27"/>
    <m/>
    <s v=" "/>
    <s v=" "/>
    <s v=" "/>
    <m/>
    <m/>
    <m/>
    <m/>
    <m/>
    <m/>
    <m/>
    <m/>
    <x v="0"/>
    <x v="0"/>
    <m/>
    <m/>
    <m/>
    <m/>
    <m/>
    <m/>
    <m/>
  </r>
  <r>
    <s v="CFVRSD16096"/>
    <n v="1580"/>
    <m/>
    <m/>
    <m/>
    <m/>
    <x v="2"/>
    <x v="14"/>
    <x v="62"/>
    <s v="Ketan S"/>
    <s v="Saurav Sagar"/>
    <s v="Ayush Shetiye"/>
    <x v="0"/>
    <s v="East"/>
    <x v="4"/>
    <s v="Andhra Pradesh"/>
    <m/>
    <m/>
    <s v="Avantra - Kadapa"/>
    <s v="Kadapa"/>
    <m/>
    <m/>
    <m/>
    <m/>
    <m/>
    <m/>
    <m/>
    <m/>
    <x v="1"/>
    <m/>
    <m/>
    <m/>
    <m/>
    <m/>
    <s v="FY 26-27"/>
    <m/>
    <s v=" "/>
    <s v=" "/>
    <s v="JUNE 25"/>
    <m/>
    <m/>
    <m/>
    <m/>
    <m/>
    <m/>
    <m/>
    <m/>
    <x v="0"/>
    <x v="0"/>
    <m/>
    <m/>
    <m/>
    <m/>
    <m/>
    <m/>
    <m/>
  </r>
  <r>
    <s v="GRDHKC16097"/>
    <n v="1581"/>
    <m/>
    <m/>
    <m/>
    <m/>
    <x v="2"/>
    <x v="2"/>
    <x v="13"/>
    <s v="Ketan S"/>
    <s v="Saurav Sagar"/>
    <s v="Ayush Shetiye"/>
    <x v="3"/>
    <s v="West"/>
    <x v="0"/>
    <s v="Gujarat"/>
    <m/>
    <m/>
    <s v="VRPL Surat Reliance Mall Udhana SS"/>
    <s v="Udhana"/>
    <m/>
    <m/>
    <m/>
    <m/>
    <m/>
    <m/>
    <m/>
    <m/>
    <x v="8"/>
    <m/>
    <m/>
    <m/>
    <m/>
    <m/>
    <s v="FY 26-27"/>
    <m/>
    <s v=" "/>
    <s v=" "/>
    <s v="JUNE 25"/>
    <m/>
    <m/>
    <m/>
    <m/>
    <m/>
    <m/>
    <m/>
    <m/>
    <x v="0"/>
    <x v="0"/>
    <m/>
    <m/>
    <m/>
    <m/>
    <m/>
    <m/>
    <m/>
  </r>
  <r>
    <s v="GRDHKC16098"/>
    <n v="1582"/>
    <m/>
    <n v="2193"/>
    <n v="2193"/>
    <s v="DH-SMPT-451-MH-2193"/>
    <x v="2"/>
    <x v="2"/>
    <x v="13"/>
    <s v="Ketan S"/>
    <s v="Shanmuga Rajan"/>
    <s v="Ayush Shetiye"/>
    <x v="3"/>
    <s v="West"/>
    <x v="0"/>
    <s v="Maharashtra"/>
    <m/>
    <s v="Prashant Wankhede"/>
    <s v="SP ROM Pune Mont-Vert-Pashan Rd "/>
    <s v="Pune"/>
    <n v="3558"/>
    <d v="2026-04-13T00:00:00"/>
    <d v="2026-04-13T00:00:00"/>
    <m/>
    <n v="15"/>
    <d v="2026-04-28T00:00:00"/>
    <d v="2026-05-31T00:00:00"/>
    <d v="2026-05-28T00:00:00"/>
    <x v="0"/>
    <n v="1"/>
    <m/>
    <s v="PENDING"/>
    <d v="2026-05-28T00:00:00"/>
    <s v="Launched"/>
    <s v="FY 26-27"/>
    <m/>
    <s v="APRIL 26 PLANNED"/>
    <s v="MAY 26"/>
    <s v="NOVEMBER 25"/>
    <m/>
    <m/>
    <m/>
    <m/>
    <m/>
    <m/>
    <m/>
    <m/>
    <x v="0"/>
    <x v="0"/>
    <m/>
    <m/>
    <m/>
    <m/>
    <m/>
    <m/>
    <m/>
  </r>
  <r>
    <s v="SMRTRT16099"/>
    <n v="1583"/>
    <m/>
    <m/>
    <m/>
    <m/>
    <x v="2"/>
    <x v="2"/>
    <x v="2"/>
    <s v="Ketan S"/>
    <s v="Saurav Sagar"/>
    <s v="Ayush Shetiye"/>
    <x v="0"/>
    <s v="North"/>
    <x v="3"/>
    <s v="Uttarakhand"/>
    <m/>
    <m/>
    <s v="Raghunath City Mall"/>
    <s v="Almora"/>
    <m/>
    <m/>
    <m/>
    <m/>
    <m/>
    <m/>
    <m/>
    <m/>
    <x v="16"/>
    <m/>
    <m/>
    <m/>
    <m/>
    <m/>
    <s v="FY 26-27"/>
    <m/>
    <s v=" "/>
    <s v=" "/>
    <s v="AUGUST 25"/>
    <m/>
    <m/>
    <m/>
    <m/>
    <m/>
    <m/>
    <m/>
    <m/>
    <x v="0"/>
    <x v="0"/>
    <m/>
    <m/>
    <m/>
    <m/>
    <m/>
    <m/>
    <m/>
  </r>
  <r>
    <s v="SMRTRT16100"/>
    <n v="1584"/>
    <m/>
    <m/>
    <m/>
    <m/>
    <x v="2"/>
    <x v="2"/>
    <x v="2"/>
    <s v="Ketan S"/>
    <s v="Saurav Sagar"/>
    <s v="Ayush Shetiye"/>
    <x v="0"/>
    <s v="North"/>
    <x v="3"/>
    <s v="Uttarakhand"/>
    <m/>
    <m/>
    <s v="Ramnagar Road, Kashipur"/>
    <s v="Udam Singh Nagar"/>
    <m/>
    <m/>
    <m/>
    <m/>
    <m/>
    <m/>
    <m/>
    <m/>
    <x v="16"/>
    <m/>
    <m/>
    <m/>
    <m/>
    <m/>
    <s v="FY 26-27"/>
    <m/>
    <s v=" "/>
    <s v=" "/>
    <s v="SEPTEMBER 25"/>
    <m/>
    <m/>
    <m/>
    <m/>
    <m/>
    <m/>
    <m/>
    <m/>
    <x v="0"/>
    <x v="0"/>
    <m/>
    <m/>
    <m/>
    <m/>
    <m/>
    <m/>
    <m/>
  </r>
  <r>
    <s v="GRDHKC16101"/>
    <n v="1585"/>
    <m/>
    <m/>
    <m/>
    <m/>
    <x v="2"/>
    <x v="2"/>
    <x v="13"/>
    <s v="Ketan S"/>
    <s v="Saurav Sagar"/>
    <s v="Ayush Shetiye"/>
    <x v="3"/>
    <s v="North"/>
    <x v="0"/>
    <s v="Delhi &amp; NCR"/>
    <m/>
    <m/>
    <s v="SIG  NDLS Madhuban Road Dayanand Block"/>
    <s v="Delhi"/>
    <m/>
    <m/>
    <m/>
    <m/>
    <m/>
    <m/>
    <m/>
    <m/>
    <x v="8"/>
    <m/>
    <m/>
    <m/>
    <m/>
    <m/>
    <s v="FY 26-27"/>
    <m/>
    <s v=" "/>
    <s v=" "/>
    <s v="AUGUST 25"/>
    <m/>
    <m/>
    <m/>
    <m/>
    <m/>
    <m/>
    <m/>
    <m/>
    <x v="0"/>
    <x v="0"/>
    <m/>
    <m/>
    <m/>
    <m/>
    <m/>
    <m/>
    <m/>
  </r>
  <r>
    <s v="GRDHKC16102"/>
    <n v="1586"/>
    <m/>
    <n v="2763"/>
    <n v="2763"/>
    <s v="DH-DARK-451-DL-2763"/>
    <x v="2"/>
    <x v="2"/>
    <x v="13"/>
    <s v="Ketan S"/>
    <s v="Shanmuga Rajan"/>
    <s v="Ayush Shetiye"/>
    <x v="3"/>
    <s v="North"/>
    <x v="0"/>
    <s v="Delhi &amp; NCR"/>
    <m/>
    <s v="Anil Singh"/>
    <s v="Kichripur"/>
    <s v="Delhi"/>
    <n v="2405"/>
    <d v="2026-04-07T00:00:00"/>
    <d v="2026-04-07T00:00:00"/>
    <m/>
    <n v="15"/>
    <d v="2026-04-22T00:00:00"/>
    <d v="2026-05-08T00:00:00"/>
    <d v="2026-04-30T00:00:00"/>
    <x v="0"/>
    <n v="1"/>
    <m/>
    <d v="2026-05-30T00:00:00"/>
    <d v="2026-04-30T00:00:00"/>
    <s v="Launched"/>
    <s v="FY 26-27"/>
    <m/>
    <s v="APRIL 26 PLANNED"/>
    <s v="APRIL 26"/>
    <s v="SEPTEMBER 25"/>
    <m/>
    <m/>
    <m/>
    <m/>
    <m/>
    <m/>
    <m/>
    <m/>
    <x v="0"/>
    <x v="0"/>
    <m/>
    <m/>
    <m/>
    <m/>
    <m/>
    <m/>
    <m/>
  </r>
  <r>
    <s v="GRDHAK16103"/>
    <n v="1587"/>
    <m/>
    <n v="3032"/>
    <n v="3032"/>
    <s v="DH-SIGN-451-OR-3032"/>
    <x v="2"/>
    <x v="2"/>
    <x v="13"/>
    <s v="Ketan S"/>
    <s v="Saurav Sagar"/>
    <s v="Ayush Shetiye"/>
    <x v="3"/>
    <s v="East"/>
    <x v="1"/>
    <s v="Orissa"/>
    <m/>
    <s v="Balaram Sahu"/>
    <s v="SIG OD Cuttack Cantonment Road "/>
    <s v="Cuttack"/>
    <n v="3765"/>
    <d v="2026-04-09T00:00:00"/>
    <d v="2026-04-09T00:00:00"/>
    <m/>
    <n v="15"/>
    <d v="2026-04-24T00:00:00"/>
    <d v="2026-05-10T00:00:00"/>
    <d v="2026-05-14T00:00:00"/>
    <x v="0"/>
    <n v="1"/>
    <m/>
    <s v="PENDING"/>
    <d v="2026-05-14T00:00:00"/>
    <s v="Launched"/>
    <s v="FY 26-27"/>
    <m/>
    <s v="APRIL 26 PLANNED"/>
    <s v="MAY 26"/>
    <s v="AUGUST 25"/>
    <m/>
    <m/>
    <m/>
    <m/>
    <m/>
    <m/>
    <m/>
    <m/>
    <x v="0"/>
    <x v="0"/>
    <m/>
    <m/>
    <m/>
    <m/>
    <m/>
    <m/>
    <m/>
  </r>
  <r>
    <s v="GRBSAS16105"/>
    <n v="1588"/>
    <m/>
    <m/>
    <m/>
    <m/>
    <x v="2"/>
    <x v="2"/>
    <x v="69"/>
    <s v="Ketan S"/>
    <s v="Saurav Sagar"/>
    <s v="Ayush Shetiye"/>
    <x v="0"/>
    <s v="South"/>
    <x v="5"/>
    <s v="Kerala"/>
    <m/>
    <m/>
    <s v="Palakkad Ponnani Rd, Pattambi"/>
    <s v="Pattambi"/>
    <m/>
    <m/>
    <m/>
    <m/>
    <m/>
    <m/>
    <m/>
    <m/>
    <x v="5"/>
    <m/>
    <m/>
    <m/>
    <m/>
    <m/>
    <s v="FY 26-27"/>
    <m/>
    <s v=" "/>
    <s v=" "/>
    <s v="AUGUST 25"/>
    <m/>
    <m/>
    <m/>
    <m/>
    <m/>
    <m/>
    <m/>
    <m/>
    <x v="0"/>
    <x v="0"/>
    <m/>
    <m/>
    <m/>
    <m/>
    <m/>
    <m/>
    <m/>
  </r>
  <r>
    <s v="SEVEBK16192"/>
    <n v="1589"/>
    <m/>
    <m/>
    <m/>
    <m/>
    <x v="9"/>
    <x v="11"/>
    <x v="60"/>
    <s v="Amit C"/>
    <s v="Arju Tiwari"/>
    <s v="Kiran Patil"/>
    <x v="0"/>
    <s v="West"/>
    <x v="2"/>
    <s v="GMU"/>
    <m/>
    <m/>
    <s v="DAKC, Ghansoli"/>
    <m/>
    <m/>
    <m/>
    <m/>
    <m/>
    <m/>
    <m/>
    <m/>
    <m/>
    <x v="2"/>
    <n v="0"/>
    <m/>
    <m/>
    <m/>
    <m/>
    <s v="FY 26-27"/>
    <m/>
    <s v=" "/>
    <s v=" "/>
    <s v="AUGUST 25"/>
    <m/>
    <m/>
    <m/>
    <m/>
    <m/>
    <m/>
    <m/>
    <m/>
    <x v="0"/>
    <x v="0"/>
    <m/>
    <m/>
    <m/>
    <m/>
    <m/>
    <m/>
    <m/>
  </r>
  <r>
    <s v="JESART16194"/>
    <n v="1590"/>
    <m/>
    <s v="TBMV"/>
    <s v="QHNY"/>
    <s v="JEWEUQHNY00"/>
    <x v="7"/>
    <x v="13"/>
    <x v="61"/>
    <s v="Amit C"/>
    <s v="Dyaneshwar Wagh"/>
    <s v="Aditya Dawre"/>
    <x v="0"/>
    <s v="North"/>
    <x v="3"/>
    <s v="Uttar Pradesh"/>
    <m/>
    <s v="Deepak Srivastava"/>
    <s v="Umesh South Point, Gole Market, Mahanagar"/>
    <s v="Lucknow"/>
    <n v="7330"/>
    <d v="2026-03-22T00:00:00"/>
    <d v="2026-03-24T00:00:00"/>
    <n v="35"/>
    <m/>
    <d v="2026-04-28T00:00:00"/>
    <d v="2026-05-18T00:00:00"/>
    <d v="2026-05-21T00:00:00"/>
    <x v="0"/>
    <n v="1"/>
    <m/>
    <s v="PENDING"/>
    <m/>
    <s v="YTL"/>
    <s v="FY 26-27"/>
    <m/>
    <s v="APRIL 26 PLANNED"/>
    <s v="MAY 26"/>
    <s v="SEPTEMBER 25"/>
    <m/>
    <m/>
    <m/>
    <m/>
    <m/>
    <m/>
    <m/>
    <m/>
    <x v="0"/>
    <x v="0"/>
    <m/>
    <m/>
    <m/>
    <m/>
    <m/>
    <m/>
    <m/>
  </r>
  <r>
    <s v="SEVEBK16290"/>
    <n v="1591"/>
    <m/>
    <m/>
    <m/>
    <m/>
    <x v="9"/>
    <x v="11"/>
    <x v="60"/>
    <s v="Amit C"/>
    <s v="Arju Tiwari"/>
    <s v="Kiran Patil"/>
    <x v="0"/>
    <s v="West"/>
    <x v="2"/>
    <s v="GMU"/>
    <m/>
    <m/>
    <s v="Godrej II, Vikhroli"/>
    <m/>
    <m/>
    <m/>
    <m/>
    <m/>
    <m/>
    <m/>
    <m/>
    <m/>
    <x v="7"/>
    <n v="0"/>
    <m/>
    <m/>
    <m/>
    <m/>
    <s v="FY 26-27"/>
    <m/>
    <s v=" "/>
    <s v=" "/>
    <m/>
    <m/>
    <m/>
    <m/>
    <m/>
    <m/>
    <m/>
    <m/>
    <m/>
    <x v="0"/>
    <x v="0"/>
    <m/>
    <m/>
    <m/>
    <m/>
    <m/>
    <m/>
    <m/>
  </r>
  <r>
    <s v="JIDGKC16291"/>
    <n v="1592"/>
    <m/>
    <s v="NA"/>
    <s v="NA"/>
    <s v="JMDHR000650"/>
    <x v="8"/>
    <x v="10"/>
    <x v="84"/>
    <s v="Amit C"/>
    <s v="Arju Tiwari"/>
    <s v="Kiran Patil"/>
    <x v="0"/>
    <s v="North"/>
    <x v="0"/>
    <s v="Haryana"/>
    <m/>
    <m/>
    <s v="Cosmoss Gadget"/>
    <s v="Panipat"/>
    <n v="891"/>
    <d v="2026-05-13T00:00:00"/>
    <d v="2026-05-13T00:00:00"/>
    <n v="7"/>
    <m/>
    <d v="2026-05-20T00:00:00"/>
    <d v="2026-05-20T00:00:00"/>
    <d v="2026-05-15T00:00:00"/>
    <x v="0"/>
    <n v="1"/>
    <m/>
    <d v="2026-05-15T00:00:00"/>
    <d v="2026-05-15T00:00:00"/>
    <s v="Launched"/>
    <s v="FY 26-27"/>
    <m/>
    <s v="MAY 26 PLANNED"/>
    <s v="MAY 26"/>
    <m/>
    <m/>
    <m/>
    <m/>
    <m/>
    <m/>
    <m/>
    <m/>
    <m/>
    <x v="0"/>
    <x v="0"/>
    <m/>
    <m/>
    <m/>
    <m/>
    <m/>
    <m/>
    <m/>
  </r>
  <r>
    <s v="JIDGKC16292"/>
    <n v="1593"/>
    <m/>
    <s v="NA"/>
    <s v="NA"/>
    <s v="JMDRJ000675"/>
    <x v="8"/>
    <x v="10"/>
    <x v="84"/>
    <s v="Amit C"/>
    <s v="Arju Tiwari"/>
    <s v="Kiran Patil"/>
    <x v="0"/>
    <s v="North"/>
    <x v="0"/>
    <s v="Rajasthan"/>
    <m/>
    <m/>
    <s v="DB DIGITAL MART"/>
    <s v="Dholpur"/>
    <n v="770"/>
    <d v="2026-04-29T00:00:00"/>
    <d v="2026-04-29T00:00:00"/>
    <n v="7"/>
    <m/>
    <d v="2026-05-06T00:00:00"/>
    <d v="2026-05-06T00:00:00"/>
    <d v="2026-05-02T00:00:00"/>
    <x v="0"/>
    <n v="1"/>
    <m/>
    <d v="2026-05-02T00:00:00"/>
    <d v="2026-05-02T00:00:00"/>
    <s v="Launched"/>
    <s v="FY 26-27"/>
    <m/>
    <s v="MAY 26 PLANNED"/>
    <s v="MAY 26"/>
    <m/>
    <m/>
    <m/>
    <m/>
    <m/>
    <m/>
    <m/>
    <m/>
    <m/>
    <x v="0"/>
    <x v="0"/>
    <m/>
    <m/>
    <m/>
    <m/>
    <m/>
    <m/>
    <m/>
  </r>
  <r>
    <s v="DIRFRT16387"/>
    <n v="1594"/>
    <m/>
    <n v="8950"/>
    <s v="NEX8"/>
    <s v="CDITUNEX803"/>
    <x v="7"/>
    <x v="9"/>
    <x v="57"/>
    <s v="Amit C"/>
    <s v="Dyaneshwar Wagh"/>
    <s v="Aditya Dawre"/>
    <x v="2"/>
    <s v="North"/>
    <x v="3"/>
    <s v="Uttar Pradesh"/>
    <m/>
    <s v="Abarar Ahmad"/>
    <s v="Halwasiya Court, Lucknow, UP. Phase 3"/>
    <s v="Lucknow"/>
    <n v="7988"/>
    <d v="2026-03-17T00:00:00"/>
    <d v="2026-03-17T00:00:00"/>
    <m/>
    <n v="35"/>
    <d v="2026-04-21T00:00:00"/>
    <d v="2026-04-24T00:00:00"/>
    <d v="2026-04-24T00:00:00"/>
    <x v="0"/>
    <n v="1"/>
    <m/>
    <d v="2026-05-06T00:00:00"/>
    <m/>
    <s v="YTL"/>
    <s v="FY 26-27"/>
    <m/>
    <s v="APRIL 26 PLANNED"/>
    <s v="APRIL 26"/>
    <m/>
    <m/>
    <m/>
    <m/>
    <m/>
    <m/>
    <m/>
    <m/>
    <m/>
    <x v="0"/>
    <x v="0"/>
    <m/>
    <m/>
    <m/>
    <m/>
    <m/>
    <m/>
    <m/>
  </r>
  <r>
    <s v="DIRFSD16389"/>
    <n v="1595"/>
    <m/>
    <n v="8955"/>
    <s v="NEY4"/>
    <s v="CDITWNEY404"/>
    <x v="7"/>
    <x v="9"/>
    <x v="57"/>
    <s v="Amit C"/>
    <s v="Dyaneshwar Wagh"/>
    <s v="Aditya Dawre"/>
    <x v="2"/>
    <s v="East"/>
    <x v="4"/>
    <s v="West Bengal"/>
    <m/>
    <s v="Rupankar Das"/>
    <s v="Axis Mall, Kolkata Phase 2"/>
    <s v="Kolkata"/>
    <n v="13753"/>
    <d v="2026-04-18T00:00:00"/>
    <d v="2026-04-18T00:00:00"/>
    <m/>
    <n v="45"/>
    <d v="2026-05-31T00:00:00"/>
    <d v="2026-05-31T00:00:00"/>
    <d v="2026-05-21T00:00:00"/>
    <x v="0"/>
    <n v="1"/>
    <m/>
    <s v="PENDING"/>
    <m/>
    <s v="YTL"/>
    <s v="FY 26-27"/>
    <m/>
    <s v="MAY 26 PLANNED"/>
    <s v="MAY 26"/>
    <m/>
    <m/>
    <m/>
    <m/>
    <m/>
    <m/>
    <m/>
    <m/>
    <m/>
    <x v="0"/>
    <x v="0"/>
    <m/>
    <m/>
    <m/>
    <m/>
    <m/>
    <m/>
    <m/>
  </r>
  <r>
    <s v="MIDHAK16420"/>
    <n v="1596"/>
    <m/>
    <m/>
    <m/>
    <m/>
    <x v="9"/>
    <x v="11"/>
    <x v="72"/>
    <s v="Amit C"/>
    <s v="Arju Tiwari"/>
    <s v="Kiran Patil"/>
    <x v="3"/>
    <s v="South"/>
    <x v="1"/>
    <s v="Tamil Nadu"/>
    <m/>
    <m/>
    <s v="EA Office Space - 5th Floor - Netmeds Office, Chennai"/>
    <s v="Chennai"/>
    <m/>
    <m/>
    <m/>
    <m/>
    <m/>
    <m/>
    <m/>
    <m/>
    <x v="9"/>
    <n v="0"/>
    <m/>
    <m/>
    <m/>
    <m/>
    <s v="FY 26-27"/>
    <m/>
    <s v=" "/>
    <s v=" "/>
    <m/>
    <m/>
    <m/>
    <m/>
    <m/>
    <m/>
    <m/>
    <m/>
    <m/>
    <x v="0"/>
    <x v="0"/>
    <m/>
    <m/>
    <m/>
    <m/>
    <m/>
    <m/>
    <m/>
  </r>
  <r>
    <s v="SEVEBK16421"/>
    <n v="1597"/>
    <m/>
    <m/>
    <m/>
    <m/>
    <x v="9"/>
    <x v="11"/>
    <x v="60"/>
    <s v="Amit C"/>
    <s v="Arju Tiwari"/>
    <s v="Kiran Patil"/>
    <x v="0"/>
    <s v="West"/>
    <x v="2"/>
    <s v="Maharashtra"/>
    <m/>
    <m/>
    <s v="Kiosk Pune Metro Wipro Station"/>
    <s v="Pune"/>
    <m/>
    <m/>
    <m/>
    <m/>
    <m/>
    <m/>
    <m/>
    <m/>
    <x v="5"/>
    <n v="0"/>
    <m/>
    <m/>
    <m/>
    <m/>
    <s v="FY 26-27"/>
    <m/>
    <s v=" "/>
    <s v=" "/>
    <m/>
    <m/>
    <m/>
    <m/>
    <m/>
    <m/>
    <m/>
    <m/>
    <m/>
    <x v="0"/>
    <x v="0"/>
    <m/>
    <m/>
    <m/>
    <m/>
    <m/>
    <m/>
    <m/>
  </r>
  <r>
    <s v="SEVEBK16422"/>
    <n v="1598"/>
    <m/>
    <m/>
    <m/>
    <m/>
    <x v="9"/>
    <x v="11"/>
    <x v="60"/>
    <s v="Amit C"/>
    <s v="Arju Tiwari"/>
    <s v="Kiran Patil"/>
    <x v="0"/>
    <s v="West"/>
    <x v="2"/>
    <s v="Maharashtra"/>
    <m/>
    <m/>
    <s v="Kiosk Pune Metro Infosys Station"/>
    <s v="Pune"/>
    <m/>
    <m/>
    <m/>
    <m/>
    <m/>
    <m/>
    <m/>
    <m/>
    <x v="5"/>
    <n v="0"/>
    <m/>
    <m/>
    <m/>
    <m/>
    <s v="FY 26-27"/>
    <m/>
    <s v=" "/>
    <s v=" "/>
    <m/>
    <m/>
    <m/>
    <m/>
    <m/>
    <m/>
    <m/>
    <m/>
    <m/>
    <x v="0"/>
    <x v="0"/>
    <m/>
    <m/>
    <m/>
    <m/>
    <m/>
    <m/>
    <m/>
  </r>
  <r>
    <s v="SEVEBK16423"/>
    <n v="1599"/>
    <m/>
    <m/>
    <m/>
    <m/>
    <x v="9"/>
    <x v="11"/>
    <x v="60"/>
    <s v="Amit C"/>
    <s v="Arju Tiwari"/>
    <s v="Kiran Patil"/>
    <x v="0"/>
    <s v="West"/>
    <x v="2"/>
    <s v="Maharashtra"/>
    <m/>
    <m/>
    <s v="Kiosk Pune Metro Pall India Station"/>
    <s v="Pune"/>
    <m/>
    <m/>
    <m/>
    <m/>
    <m/>
    <m/>
    <m/>
    <m/>
    <x v="5"/>
    <n v="0"/>
    <m/>
    <m/>
    <m/>
    <m/>
    <s v="FY 26-27"/>
    <m/>
    <s v=" "/>
    <s v=" "/>
    <m/>
    <m/>
    <m/>
    <m/>
    <m/>
    <m/>
    <m/>
    <m/>
    <m/>
    <x v="0"/>
    <x v="0"/>
    <m/>
    <m/>
    <m/>
    <m/>
    <m/>
    <m/>
    <m/>
  </r>
  <r>
    <s v="SEVEBK16424"/>
    <n v="1600"/>
    <m/>
    <m/>
    <m/>
    <m/>
    <x v="9"/>
    <x v="11"/>
    <x v="60"/>
    <s v="Amit C"/>
    <s v="Arju Tiwari"/>
    <s v="Kiran Patil"/>
    <x v="0"/>
    <s v="West"/>
    <x v="2"/>
    <s v="Maharashtra"/>
    <m/>
    <m/>
    <s v="Kiosk Pune Metro Wakad Chowk"/>
    <s v="Pune"/>
    <m/>
    <m/>
    <m/>
    <m/>
    <m/>
    <m/>
    <m/>
    <m/>
    <x v="5"/>
    <n v="0"/>
    <m/>
    <m/>
    <m/>
    <m/>
    <s v="FY 26-27"/>
    <m/>
    <s v=" "/>
    <s v=" "/>
    <m/>
    <m/>
    <m/>
    <m/>
    <m/>
    <m/>
    <m/>
    <m/>
    <m/>
    <x v="0"/>
    <x v="0"/>
    <m/>
    <m/>
    <m/>
    <m/>
    <m/>
    <m/>
    <m/>
  </r>
  <r>
    <s v="SEVEBK16425"/>
    <n v="1601"/>
    <m/>
    <m/>
    <m/>
    <m/>
    <x v="9"/>
    <x v="11"/>
    <x v="60"/>
    <s v="Amit C"/>
    <s v="Arju Tiwari"/>
    <s v="Kiran Patil"/>
    <x v="0"/>
    <s v="West"/>
    <x v="2"/>
    <s v="Maharashtra"/>
    <m/>
    <m/>
    <s v="Kiosk Pune Metro- Agriculture Station"/>
    <s v="Pune"/>
    <m/>
    <m/>
    <m/>
    <m/>
    <m/>
    <m/>
    <m/>
    <m/>
    <x v="7"/>
    <n v="0"/>
    <m/>
    <m/>
    <m/>
    <m/>
    <s v="FY 26-27"/>
    <m/>
    <s v=" "/>
    <s v=" "/>
    <m/>
    <m/>
    <m/>
    <m/>
    <m/>
    <m/>
    <m/>
    <m/>
    <m/>
    <x v="0"/>
    <x v="0"/>
    <m/>
    <m/>
    <m/>
    <m/>
    <m/>
    <m/>
    <m/>
  </r>
  <r>
    <s v="SEVEBK16426"/>
    <n v="1602"/>
    <m/>
    <m/>
    <m/>
    <m/>
    <x v="9"/>
    <x v="11"/>
    <x v="60"/>
    <s v="Amit C"/>
    <s v="Arju Tiwari"/>
    <s v="Kiran Patil"/>
    <x v="0"/>
    <s v="West"/>
    <x v="2"/>
    <s v="Maharashtra"/>
    <m/>
    <m/>
    <s v="Bhumi World, Bhiwandi Bypass"/>
    <s v="Mumbai"/>
    <m/>
    <m/>
    <m/>
    <m/>
    <m/>
    <m/>
    <m/>
    <m/>
    <x v="5"/>
    <n v="0"/>
    <m/>
    <m/>
    <m/>
    <m/>
    <s v="FY 26-27"/>
    <m/>
    <s v=" "/>
    <s v=" "/>
    <m/>
    <m/>
    <m/>
    <m/>
    <m/>
    <m/>
    <m/>
    <m/>
    <m/>
    <x v="0"/>
    <x v="0"/>
    <m/>
    <m/>
    <m/>
    <m/>
    <m/>
    <m/>
    <m/>
  </r>
  <r>
    <s v="SEVEBK16427"/>
    <n v="1603"/>
    <m/>
    <m/>
    <m/>
    <m/>
    <x v="9"/>
    <x v="11"/>
    <x v="60"/>
    <s v="Amit C"/>
    <s v="Arju Tiwari"/>
    <s v="Kiran Patil"/>
    <x v="0"/>
    <s v="West"/>
    <x v="2"/>
    <s v="Maharashtra"/>
    <m/>
    <m/>
    <s v="Snooze House, Amantran, Dombivli"/>
    <s v="Mumbai"/>
    <m/>
    <m/>
    <m/>
    <m/>
    <m/>
    <m/>
    <m/>
    <m/>
    <x v="7"/>
    <n v="0"/>
    <m/>
    <m/>
    <m/>
    <m/>
    <s v="FY 26-27"/>
    <m/>
    <s v=" "/>
    <s v=" "/>
    <m/>
    <m/>
    <m/>
    <m/>
    <m/>
    <m/>
    <m/>
    <m/>
    <m/>
    <x v="0"/>
    <x v="0"/>
    <m/>
    <m/>
    <m/>
    <m/>
    <m/>
    <m/>
    <m/>
  </r>
  <r>
    <s v="SEVEBK16428"/>
    <n v="1604"/>
    <m/>
    <m/>
    <m/>
    <m/>
    <x v="9"/>
    <x v="11"/>
    <x v="60"/>
    <s v="Amit C"/>
    <s v="Arju Tiwari"/>
    <s v="Kiran Patil"/>
    <x v="0"/>
    <s v="West"/>
    <x v="2"/>
    <s v="Maharashtra"/>
    <m/>
    <m/>
    <s v="Gabi Business Park, Bhivandi Bypass"/>
    <s v="Mumbai"/>
    <m/>
    <m/>
    <m/>
    <m/>
    <m/>
    <m/>
    <m/>
    <m/>
    <x v="7"/>
    <n v="0"/>
    <m/>
    <m/>
    <m/>
    <m/>
    <s v="FY 26-27"/>
    <m/>
    <s v=" "/>
    <s v=" "/>
    <m/>
    <m/>
    <m/>
    <m/>
    <m/>
    <m/>
    <m/>
    <m/>
    <m/>
    <x v="0"/>
    <x v="0"/>
    <m/>
    <m/>
    <m/>
    <m/>
    <m/>
    <m/>
    <m/>
  </r>
  <r>
    <s v="DIGSRT16429"/>
    <n v="1605"/>
    <m/>
    <s v="TBMR"/>
    <s v="QHNV"/>
    <s v="CDITUQHNV00"/>
    <x v="7"/>
    <x v="9"/>
    <x v="54"/>
    <s v="Amit C"/>
    <s v="Dyaneshwar Wagh"/>
    <s v="Aditya Dawre"/>
    <x v="0"/>
    <s v="North"/>
    <x v="3"/>
    <s v="Uttar Pradesh"/>
    <m/>
    <s v="Shashi Kant Sharma"/>
    <s v="Bansuri Square , Fatehabad Road, Agra"/>
    <s v="Agra"/>
    <n v="8234"/>
    <d v="2026-03-20T00:00:00"/>
    <d v="2026-03-24T00:00:00"/>
    <n v="35"/>
    <m/>
    <d v="2026-04-28T00:00:00"/>
    <d v="2026-06-10T00:00:00"/>
    <m/>
    <x v="4"/>
    <n v="0.78"/>
    <m/>
    <m/>
    <m/>
    <m/>
    <s v="FY 26-27"/>
    <m/>
    <s v="APRIL 26 PLANNED"/>
    <s v=" "/>
    <m/>
    <m/>
    <m/>
    <m/>
    <m/>
    <m/>
    <m/>
    <m/>
    <m/>
    <x v="0"/>
    <x v="0"/>
    <m/>
    <m/>
    <m/>
    <m/>
    <m/>
    <m/>
    <m/>
  </r>
  <r>
    <s v="DIGSSZ FO16430"/>
    <n v="1606"/>
    <m/>
    <s v="TBMS"/>
    <s v="QHNW"/>
    <s v="CDITTQHNW00"/>
    <x v="7"/>
    <x v="9"/>
    <x v="54"/>
    <s v="Amit C"/>
    <s v="Dyaneshwar Wagh"/>
    <s v="Aditya Dawre"/>
    <x v="0"/>
    <s v="South"/>
    <x v="5"/>
    <s v="Tamil Nadu"/>
    <m/>
    <s v="Ranjit E PMC"/>
    <s v="Sarvanampatti, Coimbatore TN"/>
    <s v="Coimbatore"/>
    <n v="8682"/>
    <d v="2026-04-01T00:00:00"/>
    <d v="2026-04-01T00:00:00"/>
    <n v="35"/>
    <m/>
    <d v="2026-05-06T00:00:00"/>
    <d v="2026-06-15T00:00:00"/>
    <m/>
    <x v="4"/>
    <n v="0.65"/>
    <m/>
    <m/>
    <m/>
    <m/>
    <s v="FY 26-27"/>
    <m/>
    <s v="MAY 26 PLANNED"/>
    <s v=" "/>
    <m/>
    <m/>
    <m/>
    <m/>
    <m/>
    <m/>
    <m/>
    <m/>
    <m/>
    <x v="0"/>
    <x v="0"/>
    <m/>
    <m/>
    <m/>
    <m/>
    <m/>
    <m/>
    <m/>
  </r>
  <r>
    <s v="RESQBK16431"/>
    <n v="1607"/>
    <m/>
    <s v="TBHG"/>
    <s v="QHJN"/>
    <s v="RESQMQHJN00"/>
    <x v="7"/>
    <x v="9"/>
    <x v="85"/>
    <s v="Amit C"/>
    <s v="Dyaneshwar Wagh"/>
    <s v="Aditya Dawre"/>
    <x v="0"/>
    <s v="West"/>
    <x v="2"/>
    <s v="GMU"/>
    <m/>
    <s v="Sunil Grandhe"/>
    <s v="Lower Ground Floor, Trends, Hill Road, Bandra."/>
    <s v="Bandra"/>
    <n v="1985"/>
    <d v="2026-03-17T00:00:00"/>
    <d v="2026-03-20T00:00:00"/>
    <n v="35"/>
    <m/>
    <d v="2026-04-24T00:00:00"/>
    <d v="2026-04-24T00:00:00"/>
    <d v="2026-04-23T00:00:00"/>
    <x v="0"/>
    <n v="1"/>
    <m/>
    <s v="PENDING"/>
    <m/>
    <s v="YTL"/>
    <s v="FY 26-27"/>
    <m/>
    <s v="APRIL 26 PLANNED"/>
    <s v="APRIL 26"/>
    <m/>
    <m/>
    <m/>
    <m/>
    <m/>
    <m/>
    <m/>
    <m/>
    <m/>
    <x v="0"/>
    <x v="0"/>
    <m/>
    <m/>
    <m/>
    <m/>
    <m/>
    <m/>
    <m/>
  </r>
  <r>
    <s v="JICEBK16432"/>
    <n v="1608"/>
    <m/>
    <s v="JC08"/>
    <s v="JC08"/>
    <s v="RMU-IA53-JCO-M-JC08"/>
    <x v="8"/>
    <x v="10"/>
    <x v="58"/>
    <s v="Amit C"/>
    <s v="Dyaneshwar Wagh"/>
    <s v="Aditya Dawre"/>
    <x v="0"/>
    <s v="West"/>
    <x v="2"/>
    <s v="GMU"/>
    <m/>
    <s v="Sunil Grandhe"/>
    <s v="Andheri"/>
    <s v="Andheri"/>
    <n v="4890"/>
    <d v="2026-03-17T00:00:00"/>
    <d v="2026-03-28T00:00:00"/>
    <n v="45"/>
    <m/>
    <d v="2026-05-12T00:00:00"/>
    <d v="2026-06-15T00:00:00"/>
    <m/>
    <x v="4"/>
    <n v="0.75"/>
    <m/>
    <m/>
    <m/>
    <m/>
    <s v="FY 26-27"/>
    <m/>
    <s v="MAY 26 PLANNED"/>
    <s v=" "/>
    <m/>
    <m/>
    <m/>
    <m/>
    <m/>
    <m/>
    <m/>
    <m/>
    <m/>
    <x v="0"/>
    <x v="0"/>
    <m/>
    <m/>
    <m/>
    <m/>
    <m/>
    <m/>
    <m/>
  </r>
  <r>
    <s v="CEDHKC16433"/>
    <n v="1609"/>
    <m/>
    <s v="TIY8"/>
    <s v="TIY8"/>
    <s v="DH-CDIT-452-MH-TIY8"/>
    <x v="7"/>
    <x v="9"/>
    <x v="63"/>
    <s v="Amit C"/>
    <s v="Dyaneshwar Wagh"/>
    <s v="Aditya Dawre"/>
    <x v="3"/>
    <s v="West"/>
    <x v="0"/>
    <s v="Maharashtra"/>
    <m/>
    <s v="Subhash Chaudhari"/>
    <s v="93 Avenue, Pune"/>
    <s v="Pune"/>
    <n v="7895"/>
    <d v="2026-03-28T00:00:00"/>
    <d v="2026-03-28T00:00:00"/>
    <m/>
    <n v="21"/>
    <d v="2026-04-18T00:00:00"/>
    <d v="2026-04-18T00:00:00"/>
    <d v="2026-04-20T00:00:00"/>
    <x v="0"/>
    <n v="1"/>
    <m/>
    <s v="PENDING"/>
    <d v="2026-04-20T00:00:00"/>
    <s v="Launched"/>
    <s v="FY 26-27"/>
    <m/>
    <s v="APRIL 26 PLANNED"/>
    <s v="APRIL 26"/>
    <m/>
    <m/>
    <m/>
    <m/>
    <m/>
    <m/>
    <m/>
    <m/>
    <m/>
    <x v="0"/>
    <x v="0"/>
    <m/>
    <m/>
    <m/>
    <m/>
    <m/>
    <m/>
    <m/>
  </r>
  <r>
    <s v="CEDHAK16434"/>
    <n v="1610"/>
    <m/>
    <s v="T6HD"/>
    <s v="T6HD"/>
    <s v="DH-BISMI-452-KE-T6HD"/>
    <x v="7"/>
    <x v="9"/>
    <x v="63"/>
    <s v="Amit C"/>
    <s v="Dyaneshwar Wagh"/>
    <s v="Aditya Dawre"/>
    <x v="3"/>
    <s v="South"/>
    <x v="1"/>
    <s v="Kerala"/>
    <m/>
    <s v="Dijeesh PD"/>
    <s v="Kathrikadavu"/>
    <s v="Kathrikadavu"/>
    <n v="11546"/>
    <d v="2026-03-27T00:00:00"/>
    <d v="2026-03-27T00:00:00"/>
    <m/>
    <n v="21"/>
    <d v="2026-04-17T00:00:00"/>
    <d v="2026-04-18T00:00:00"/>
    <d v="2026-04-17T00:00:00"/>
    <x v="0"/>
    <n v="1"/>
    <m/>
    <d v="2026-05-29T00:00:00"/>
    <d v="2026-04-17T00:00:00"/>
    <s v="Launched"/>
    <s v="FY 26-27"/>
    <m/>
    <s v="APRIL 26 PLANNED"/>
    <s v="APRIL 26"/>
    <m/>
    <m/>
    <m/>
    <m/>
    <m/>
    <m/>
    <m/>
    <m/>
    <m/>
    <x v="0"/>
    <x v="0"/>
    <m/>
    <m/>
    <m/>
    <m/>
    <m/>
    <m/>
    <m/>
  </r>
  <r>
    <s v="SEVEBK16515"/>
    <n v="1611"/>
    <m/>
    <m/>
    <m/>
    <m/>
    <x v="9"/>
    <x v="11"/>
    <x v="60"/>
    <s v="Amit C"/>
    <s v="Arju Tiwari"/>
    <s v="Kiran Patil"/>
    <x v="0"/>
    <s v="West"/>
    <x v="2"/>
    <s v="Maharashtra"/>
    <m/>
    <m/>
    <s v="Chaitanya ,Viman Nagar -Pune."/>
    <s v="Pune"/>
    <m/>
    <m/>
    <m/>
    <m/>
    <m/>
    <m/>
    <m/>
    <m/>
    <x v="5"/>
    <n v="0"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SEVEBK16516"/>
    <n v="1612"/>
    <m/>
    <m/>
    <m/>
    <m/>
    <x v="9"/>
    <x v="11"/>
    <x v="60"/>
    <s v="Amit C"/>
    <s v="Arju Tiwari"/>
    <s v="Kiran Patil"/>
    <x v="0"/>
    <s v="West"/>
    <x v="2"/>
    <s v="Maharashtra"/>
    <m/>
    <m/>
    <s v="Keppel Tensteps Kharadi Pune"/>
    <s v="Pune"/>
    <m/>
    <m/>
    <m/>
    <m/>
    <m/>
    <m/>
    <m/>
    <m/>
    <x v="5"/>
    <n v="0"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SEVEBK16517"/>
    <n v="1613"/>
    <m/>
    <m/>
    <m/>
    <m/>
    <x v="9"/>
    <x v="11"/>
    <x v="60"/>
    <s v="Amit C"/>
    <s v="Arju Tiwari"/>
    <s v="Kiran Patil"/>
    <x v="0"/>
    <s v="West"/>
    <x v="2"/>
    <s v="Maharashtra"/>
    <m/>
    <m/>
    <s v="Godrej, Koregaon Park, Pune"/>
    <s v="Pune"/>
    <m/>
    <m/>
    <m/>
    <m/>
    <m/>
    <m/>
    <m/>
    <m/>
    <x v="5"/>
    <n v="0"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SEVEBK16518"/>
    <n v="1614"/>
    <m/>
    <m/>
    <m/>
    <m/>
    <x v="9"/>
    <x v="11"/>
    <x v="60"/>
    <s v="Amit C"/>
    <s v="Arju Tiwari"/>
    <s v="Kiran Patil"/>
    <x v="0"/>
    <s v="West"/>
    <x v="2"/>
    <s v="GMU"/>
    <m/>
    <m/>
    <s v="Mumbai Metro -Aqua Line - MIDC"/>
    <s v="Mumbai"/>
    <m/>
    <m/>
    <m/>
    <m/>
    <m/>
    <m/>
    <m/>
    <m/>
    <x v="7"/>
    <n v="0"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SEVEBK16519"/>
    <n v="1615"/>
    <m/>
    <m/>
    <m/>
    <m/>
    <x v="9"/>
    <x v="11"/>
    <x v="60"/>
    <s v="Amit C"/>
    <s v="Arju Tiwari"/>
    <s v="Kiran Patil"/>
    <x v="0"/>
    <s v="West"/>
    <x v="2"/>
    <s v="GMU"/>
    <m/>
    <m/>
    <s v="Mumbai Metro -Aqua Line  - BKC"/>
    <s v="Mumbai"/>
    <m/>
    <m/>
    <m/>
    <m/>
    <m/>
    <m/>
    <m/>
    <m/>
    <x v="7"/>
    <n v="0"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SEVEBK16520"/>
    <n v="1616"/>
    <m/>
    <m/>
    <m/>
    <m/>
    <x v="9"/>
    <x v="11"/>
    <x v="60"/>
    <s v="Amit C"/>
    <s v="Arju Tiwari"/>
    <s v="Kiran Patil"/>
    <x v="0"/>
    <s v="West"/>
    <x v="2"/>
    <s v="GMU"/>
    <m/>
    <m/>
    <s v="Mumbai Metro -Aqua Line - Dadar"/>
    <s v="Mumbai"/>
    <m/>
    <m/>
    <m/>
    <m/>
    <m/>
    <m/>
    <m/>
    <m/>
    <x v="7"/>
    <n v="0"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SEVEBK16521"/>
    <n v="1617"/>
    <m/>
    <m/>
    <m/>
    <m/>
    <x v="9"/>
    <x v="11"/>
    <x v="60"/>
    <s v="Amit C"/>
    <s v="Arju Tiwari"/>
    <s v="Kiran Patil"/>
    <x v="0"/>
    <s v="West"/>
    <x v="2"/>
    <s v="GMU"/>
    <m/>
    <m/>
    <s v="Mumbai Metro -Aqua Line  - Worli"/>
    <s v="Mumbai"/>
    <m/>
    <m/>
    <m/>
    <m/>
    <m/>
    <m/>
    <m/>
    <m/>
    <x v="7"/>
    <n v="0"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SEVEBK16522"/>
    <n v="1618"/>
    <m/>
    <m/>
    <m/>
    <m/>
    <x v="9"/>
    <x v="11"/>
    <x v="60"/>
    <s v="Amit C"/>
    <s v="Arju Tiwari"/>
    <s v="Kiran Patil"/>
    <x v="0"/>
    <s v="West"/>
    <x v="2"/>
    <s v="GMU"/>
    <m/>
    <m/>
    <s v="Mumbai Metro -Aqua Line  - CSMT"/>
    <s v="Mumbai"/>
    <m/>
    <m/>
    <m/>
    <m/>
    <m/>
    <m/>
    <m/>
    <m/>
    <x v="7"/>
    <n v="0"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SEVEBK16523"/>
    <n v="1619"/>
    <m/>
    <m/>
    <m/>
    <m/>
    <x v="9"/>
    <x v="11"/>
    <x v="60"/>
    <s v="Amit C"/>
    <s v="Arju Tiwari"/>
    <s v="Kiran Patil"/>
    <x v="0"/>
    <s v="West"/>
    <x v="2"/>
    <s v="GMU"/>
    <m/>
    <m/>
    <s v="Mumbai Metro -Line 2&amp;7  - Andheri W"/>
    <s v="Mumbai"/>
    <m/>
    <m/>
    <m/>
    <m/>
    <m/>
    <m/>
    <m/>
    <m/>
    <x v="7"/>
    <n v="0"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SEVEBK16524"/>
    <n v="1620"/>
    <m/>
    <m/>
    <m/>
    <m/>
    <x v="9"/>
    <x v="11"/>
    <x v="60"/>
    <s v="Amit C"/>
    <s v="Arju Tiwari"/>
    <s v="Kiran Patil"/>
    <x v="0"/>
    <s v="West"/>
    <x v="2"/>
    <s v="GMU"/>
    <m/>
    <m/>
    <s v="Mumbai Metro -Line 2&amp;7 - Gundavali"/>
    <s v="Mumbai"/>
    <m/>
    <m/>
    <m/>
    <m/>
    <m/>
    <m/>
    <m/>
    <m/>
    <x v="7"/>
    <n v="0"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SEVEBK16525"/>
    <n v="1621"/>
    <m/>
    <m/>
    <m/>
    <m/>
    <x v="9"/>
    <x v="11"/>
    <x v="60"/>
    <s v="Amit C"/>
    <s v="Arju Tiwari"/>
    <s v="Kiran Patil"/>
    <x v="0"/>
    <s v="West"/>
    <x v="2"/>
    <s v="GMU"/>
    <m/>
    <m/>
    <s v="Mumbai Metro -Line 2&amp;7  - Dahisar"/>
    <s v="Mumbai"/>
    <m/>
    <m/>
    <m/>
    <m/>
    <m/>
    <m/>
    <m/>
    <m/>
    <x v="7"/>
    <n v="0"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JIDGAK16526"/>
    <n v="1622"/>
    <m/>
    <s v="NA"/>
    <s v="NA"/>
    <s v="JMDKA000666"/>
    <x v="9"/>
    <x v="11"/>
    <x v="84"/>
    <s v="Amit C"/>
    <s v="Arju Tiwari"/>
    <s v="Kiran Patil"/>
    <x v="0"/>
    <s v="South"/>
    <x v="1"/>
    <s v="Karnataka"/>
    <m/>
    <m/>
    <s v="Sri Electronics"/>
    <s v="Nanjangud"/>
    <n v="233"/>
    <d v="2026-04-27T00:00:00"/>
    <d v="2026-04-27T00:00:00"/>
    <n v="7"/>
    <m/>
    <d v="2026-05-04T00:00:00"/>
    <d v="2026-05-04T00:00:00"/>
    <d v="2026-05-02T00:00:00"/>
    <x v="0"/>
    <n v="1"/>
    <m/>
    <d v="2026-05-02T00:00:00"/>
    <d v="2026-05-02T00:00:00"/>
    <s v="Launched"/>
    <m/>
    <m/>
    <s v="MAY 26 PLANNED"/>
    <s v="MAY 26"/>
    <m/>
    <m/>
    <m/>
    <m/>
    <m/>
    <m/>
    <m/>
    <m/>
    <m/>
    <x v="0"/>
    <x v="0"/>
    <m/>
    <m/>
    <m/>
    <m/>
    <m/>
    <m/>
    <m/>
  </r>
  <r>
    <s v="URBSSD16527"/>
    <n v="1623"/>
    <m/>
    <m/>
    <m/>
    <m/>
    <x v="9"/>
    <x v="11"/>
    <x v="78"/>
    <s v="Amit C"/>
    <s v="Arju Tiwari"/>
    <s v="Kiran Patil"/>
    <x v="0"/>
    <s v="East"/>
    <x v="4"/>
    <s v="Bihar"/>
    <m/>
    <m/>
    <s v="Centro, Patna"/>
    <s v="Patna"/>
    <m/>
    <m/>
    <m/>
    <m/>
    <m/>
    <m/>
    <m/>
    <m/>
    <x v="1"/>
    <n v="0"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URBSBK16528"/>
    <n v="1624"/>
    <m/>
    <m/>
    <m/>
    <m/>
    <x v="9"/>
    <x v="11"/>
    <x v="78"/>
    <s v="Amit C"/>
    <s v="Arju Tiwari"/>
    <s v="Kiran Patil"/>
    <x v="0"/>
    <s v="West"/>
    <x v="2"/>
    <s v="GMU"/>
    <m/>
    <m/>
    <s v="Centro, Thakur Mall Dahisar"/>
    <s v="Mumbai"/>
    <m/>
    <m/>
    <m/>
    <m/>
    <m/>
    <m/>
    <m/>
    <m/>
    <x v="1"/>
    <n v="0"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DMSBK16529"/>
    <n v="1625"/>
    <m/>
    <n v="7954"/>
    <s v="NCK7"/>
    <s v="MDXPMNCK701"/>
    <x v="7"/>
    <x v="9"/>
    <x v="73"/>
    <s v="Amit C"/>
    <s v="Dyaneshwar Wagh"/>
    <s v="Aditya Dawre"/>
    <x v="0"/>
    <s v="West"/>
    <x v="2"/>
    <s v="Maharashtra"/>
    <m/>
    <s v="Rahul Atal/Mithilesh Kumar"/>
    <s v="Deolali Plaza , Nashik, MH"/>
    <s v="Nashik"/>
    <n v="331"/>
    <d v="2026-04-15T00:00:00"/>
    <d v="2026-04-17T00:00:00"/>
    <n v="21"/>
    <m/>
    <d v="2026-05-08T00:00:00"/>
    <d v="2026-05-31T00:00:00"/>
    <d v="2026-05-28T00:00:00"/>
    <x v="0"/>
    <n v="1"/>
    <m/>
    <s v="PENDING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DIGSSD16530"/>
    <n v="1626"/>
    <m/>
    <s v="TBVA"/>
    <s v="QHXO"/>
    <s v="CDITQQHXO00"/>
    <x v="7"/>
    <x v="9"/>
    <x v="54"/>
    <s v="Amit C"/>
    <s v="Dyaneshwar Wagh"/>
    <s v="Aditya Dawre"/>
    <x v="0"/>
    <s v="East"/>
    <x v="4"/>
    <s v="Jharkhand"/>
    <m/>
    <s v="Chandra Mohan"/>
    <s v="Deoghar"/>
    <s v="Deoghar"/>
    <n v="7180"/>
    <d v="2026-04-15T00:00:00"/>
    <d v="2026-04-17T00:00:00"/>
    <n v="35"/>
    <m/>
    <d v="2026-05-22T00:00:00"/>
    <d v="2026-06-10T00:00:00"/>
    <m/>
    <x v="4"/>
    <n v="0.75"/>
    <m/>
    <m/>
    <m/>
    <m/>
    <m/>
    <m/>
    <s v="MAY 26 PLANNED"/>
    <s v=" "/>
    <m/>
    <m/>
    <m/>
    <m/>
    <m/>
    <m/>
    <m/>
    <m/>
    <m/>
    <x v="0"/>
    <x v="0"/>
    <m/>
    <m/>
    <m/>
    <m/>
    <m/>
    <m/>
    <m/>
  </r>
  <r>
    <s v="JESABK16531"/>
    <n v="1627"/>
    <m/>
    <s v="TCED"/>
    <s v="QIHV"/>
    <s v="JEWEMQIHV00"/>
    <x v="7"/>
    <x v="13"/>
    <x v="61"/>
    <s v="Amit C"/>
    <s v="Dyaneshwar Wagh"/>
    <s v="Aditya Dawre"/>
    <x v="0"/>
    <s v="West"/>
    <x v="2"/>
    <s v="GMU"/>
    <s v="Mumbai"/>
    <s v="Sunil Grandhe"/>
    <s v="R City Mall Jewels"/>
    <s v="Mumbai"/>
    <n v="1200"/>
    <d v="2026-04-14T00:00:00"/>
    <d v="2026-04-25T00:00:00"/>
    <n v="35"/>
    <m/>
    <d v="2026-05-30T00:00:00"/>
    <d v="2026-06-08T00:00:00"/>
    <m/>
    <x v="4"/>
    <n v="0.65"/>
    <m/>
    <m/>
    <m/>
    <m/>
    <m/>
    <m/>
    <s v="MAY 26 PLANNED"/>
    <s v=" "/>
    <m/>
    <m/>
    <m/>
    <m/>
    <m/>
    <m/>
    <m/>
    <m/>
    <m/>
    <x v="0"/>
    <x v="0"/>
    <m/>
    <m/>
    <m/>
    <m/>
    <m/>
    <m/>
    <m/>
  </r>
  <r>
    <s v="DIRFRT16532"/>
    <n v="1628"/>
    <m/>
    <n v="8676"/>
    <s v="NEG2"/>
    <s v="CDITDNEG203"/>
    <x v="7"/>
    <x v="9"/>
    <x v="57"/>
    <s v="Amit C"/>
    <s v="Dyaneshwar Wagh"/>
    <s v="Aditya Dawre"/>
    <x v="2"/>
    <s v="North"/>
    <x v="3"/>
    <s v="Delhi &amp; NCR"/>
    <m/>
    <s v="Manish Rai"/>
    <s v="Tata Motors Najafgarh"/>
    <s v="Delhi"/>
    <n v="9662"/>
    <d v="2026-04-20T00:00:00"/>
    <d v="2026-04-20T00:00:00"/>
    <m/>
    <n v="35"/>
    <d v="2026-05-25T00:00:00"/>
    <d v="2026-06-10T00:00:00"/>
    <m/>
    <x v="4"/>
    <n v="0.65"/>
    <m/>
    <m/>
    <m/>
    <m/>
    <m/>
    <m/>
    <s v="MAY 26 PLANNED"/>
    <s v=" "/>
    <m/>
    <m/>
    <m/>
    <m/>
    <m/>
    <m/>
    <m/>
    <m/>
    <m/>
    <x v="0"/>
    <x v="0"/>
    <m/>
    <m/>
    <m/>
    <m/>
    <m/>
    <m/>
    <m/>
  </r>
  <r>
    <s v="DMSBK16533"/>
    <n v="1629"/>
    <m/>
    <n v="7674"/>
    <s v="NBH1"/>
    <s v="MDXPMNBH102"/>
    <x v="7"/>
    <x v="9"/>
    <x v="73"/>
    <s v="Amit C"/>
    <s v="Dyaneshwar Wagh"/>
    <s v="Aditya Dawre"/>
    <x v="0"/>
    <s v="West"/>
    <x v="2"/>
    <s v="Maharashtra"/>
    <m/>
    <s v="Rahul Atal"/>
    <s v="Nashik College Road"/>
    <s v="Nashik"/>
    <n v="230"/>
    <d v="2026-04-28T00:00:00"/>
    <d v="2026-04-28T00:00:00"/>
    <n v="21"/>
    <m/>
    <d v="2026-05-19T00:00:00"/>
    <d v="2026-06-02T00:00:00"/>
    <d v="2026-05-29T00:00:00"/>
    <x v="0"/>
    <n v="1"/>
    <m/>
    <s v="PENDING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DMSBK16534"/>
    <n v="1630"/>
    <m/>
    <m/>
    <m/>
    <s v="MDXPMNBO501"/>
    <x v="7"/>
    <x v="9"/>
    <x v="73"/>
    <s v="Amit C"/>
    <s v="Dyaneshwar Wagh"/>
    <s v="Aditya Dawre"/>
    <x v="0"/>
    <s v="West"/>
    <x v="2"/>
    <s v="Maharashtra"/>
    <m/>
    <s v="Rahul Atal"/>
    <s v="Nashik Kajal Aparment"/>
    <s v="Nashik"/>
    <m/>
    <m/>
    <m/>
    <m/>
    <m/>
    <m/>
    <m/>
    <m/>
    <x v="2"/>
    <m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DIRFBK16535"/>
    <n v="1631"/>
    <m/>
    <m/>
    <m/>
    <m/>
    <x v="7"/>
    <x v="9"/>
    <x v="57"/>
    <s v="Amit C"/>
    <s v="Dyaneshwar Wagh"/>
    <s v="Aditya Dawre"/>
    <x v="2"/>
    <s v="West"/>
    <x v="2"/>
    <s v="Maharashtra"/>
    <m/>
    <m/>
    <s v="Star zone Nashik"/>
    <s v="Nashik"/>
    <m/>
    <m/>
    <m/>
    <m/>
    <m/>
    <m/>
    <m/>
    <m/>
    <x v="2"/>
    <m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DIRFBK16536"/>
    <n v="1632"/>
    <m/>
    <n v="8919"/>
    <s v="NEU8"/>
    <s v="CDITMNEU803"/>
    <x v="7"/>
    <x v="9"/>
    <x v="57"/>
    <s v="Amit C"/>
    <s v="Dyaneshwar Wagh"/>
    <s v="Aditya Dawre"/>
    <x v="2"/>
    <s v="West"/>
    <x v="2"/>
    <s v="Maharashtra"/>
    <m/>
    <s v="Akshay Kshirsagar"/>
    <s v="PMC Vimanagar"/>
    <s v="Pune"/>
    <n v="7624"/>
    <d v="2026-04-27T00:00:00"/>
    <d v="2026-04-29T00:00:00"/>
    <m/>
    <n v="50"/>
    <d v="2026-06-18T00:00:00"/>
    <d v="2026-06-18T00:00:00"/>
    <m/>
    <x v="4"/>
    <n v="0.48"/>
    <m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GRDSSD16537"/>
    <n v="1633"/>
    <s v="DS-BR-00010"/>
    <s v="TCBI"/>
    <s v="QIFE"/>
    <s v="DARKBQIFE00"/>
    <x v="0"/>
    <x v="0"/>
    <x v="0"/>
    <s v="Amit C"/>
    <s v="Santanu Halder"/>
    <s v="Chinmay Desai"/>
    <x v="0"/>
    <s v="East"/>
    <x v="4"/>
    <s v="Bihar"/>
    <m/>
    <s v="Vikas Tripathi"/>
    <s v="Hajipur"/>
    <s v="Patna"/>
    <n v="2320"/>
    <d v="2026-04-29T00:00:00"/>
    <d v="2026-05-07T00:00:00"/>
    <n v="15"/>
    <m/>
    <d v="2026-05-22T00:00:00"/>
    <d v="2026-05-29T00:00:00"/>
    <d v="2026-06-02T00:00:00"/>
    <x v="0"/>
    <n v="1"/>
    <m/>
    <s v="PENDING"/>
    <m/>
    <s v="YTL"/>
    <m/>
    <m/>
    <s v="MAY 26 PLANNED"/>
    <s v="JUNE 26"/>
    <m/>
    <m/>
    <m/>
    <m/>
    <m/>
    <m/>
    <m/>
    <m/>
    <m/>
    <x v="0"/>
    <x v="0"/>
    <m/>
    <m/>
    <m/>
    <m/>
    <m/>
    <m/>
    <m/>
  </r>
  <r>
    <s v="GRDSSD16538"/>
    <n v="1634"/>
    <m/>
    <m/>
    <m/>
    <m/>
    <x v="0"/>
    <x v="0"/>
    <x v="0"/>
    <s v="Amit C"/>
    <s v="Santanu Halder"/>
    <s v="Chinmay Desai"/>
    <x v="0"/>
    <s v="East"/>
    <x v="4"/>
    <s v="West Bengal"/>
    <m/>
    <m/>
    <s v="Bolpur"/>
    <s v="Bolpur"/>
    <n v="2027"/>
    <m/>
    <m/>
    <m/>
    <m/>
    <m/>
    <m/>
    <m/>
    <x v="1"/>
    <m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GRDSSD16539"/>
    <n v="1635"/>
    <m/>
    <m/>
    <m/>
    <m/>
    <x v="0"/>
    <x v="0"/>
    <x v="0"/>
    <s v="Amit C"/>
    <s v="Santanu Halder"/>
    <s v="Chinmay Desai"/>
    <x v="0"/>
    <s v="East"/>
    <x v="4"/>
    <s v="West Bengal"/>
    <m/>
    <m/>
    <s v="New Daltonganj"/>
    <s v="Daltonganj"/>
    <n v="2542.0500000000002"/>
    <m/>
    <m/>
    <m/>
    <m/>
    <m/>
    <m/>
    <m/>
    <x v="1"/>
    <m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CFVRSZ FO16540"/>
    <n v="1636"/>
    <m/>
    <m/>
    <m/>
    <m/>
    <x v="2"/>
    <x v="14"/>
    <x v="62"/>
    <s v="Ketan S"/>
    <s v="Saurav Sagar"/>
    <s v="Ayush Shetiye"/>
    <x v="0"/>
    <s v="South"/>
    <x v="5"/>
    <s v="Tamil Nadu"/>
    <m/>
    <m/>
    <s v="Palladium Mall, Phoenix Market City, Velachery"/>
    <s v="Chennai"/>
    <n v="5718"/>
    <m/>
    <m/>
    <m/>
    <m/>
    <m/>
    <m/>
    <m/>
    <x v="9"/>
    <m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FRSPSZ FO16541"/>
    <n v="1637"/>
    <m/>
    <m/>
    <m/>
    <m/>
    <x v="2"/>
    <x v="2"/>
    <x v="32"/>
    <s v="Ketan S"/>
    <s v="Saurav Sagar"/>
    <s v="Ayush Shetiye"/>
    <x v="0"/>
    <s v="South"/>
    <x v="5"/>
    <s v="Kerala"/>
    <m/>
    <m/>
    <s v="Hi LiTE Boulevard"/>
    <s v="Kochi"/>
    <n v="5743"/>
    <m/>
    <m/>
    <m/>
    <m/>
    <m/>
    <m/>
    <m/>
    <x v="5"/>
    <m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SGFPSD16542"/>
    <n v="1638"/>
    <m/>
    <m/>
    <m/>
    <m/>
    <x v="2"/>
    <x v="2"/>
    <x v="37"/>
    <s v="Ketan S"/>
    <s v="Saurav Sagar"/>
    <s v="Ayush Shetiye"/>
    <x v="0"/>
    <s v="East"/>
    <x v="4"/>
    <s v="West Bengal"/>
    <m/>
    <m/>
    <s v="Omega Mall"/>
    <s v="Kolkata"/>
    <n v="2004.98"/>
    <m/>
    <m/>
    <m/>
    <m/>
    <m/>
    <m/>
    <m/>
    <x v="16"/>
    <m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GRPRRT16543"/>
    <n v="1639"/>
    <m/>
    <s v="TNC1"/>
    <s v="Q05T"/>
    <s v="SMRT5Q05T05"/>
    <x v="2"/>
    <x v="2"/>
    <x v="56"/>
    <s v="Ketan S"/>
    <s v="Shanmuga Rajan"/>
    <s v="Ayush Shetiye"/>
    <x v="2"/>
    <s v="North"/>
    <x v="3"/>
    <s v="Uttarakhand"/>
    <m/>
    <m/>
    <s v="SMT MKT UK Ddn GMS Road "/>
    <s v="Dehradun"/>
    <n v="38358"/>
    <d v="2026-04-20T00:00:00"/>
    <d v="2026-04-20T00:00:00"/>
    <m/>
    <n v="21"/>
    <d v="2026-05-11T00:00:00"/>
    <d v="2026-05-31T00:00:00"/>
    <d v="2026-05-27T00:00:00"/>
    <x v="0"/>
    <n v="1"/>
    <m/>
    <s v="PENDING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GRPRRT16544"/>
    <n v="1640"/>
    <m/>
    <s v="U052"/>
    <s v="Q06U"/>
    <s v="SMPTRQ06U06"/>
    <x v="2"/>
    <x v="2"/>
    <x v="56"/>
    <s v="Ketan S"/>
    <s v="Shanmuga Rajan"/>
    <s v="Ayush Shetiye"/>
    <x v="2"/>
    <s v="North"/>
    <x v="3"/>
    <s v="Rajasthan"/>
    <m/>
    <s v="Navas Navab"/>
    <s v="SP RJ Jaipur Avni Plaza "/>
    <s v="Jaipur"/>
    <n v="2246.5"/>
    <d v="2026-04-15T00:00:00"/>
    <d v="2026-04-15T00:00:00"/>
    <m/>
    <n v="21"/>
    <d v="2026-05-06T00:00:00"/>
    <d v="2026-05-06T00:00:00"/>
    <d v="2026-05-22T00:00:00"/>
    <x v="0"/>
    <n v="1"/>
    <m/>
    <d v="2026-05-21T00:00:00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GRPRRT16545"/>
    <n v="1641"/>
    <m/>
    <m/>
    <m/>
    <s v="SMPTRNJ8804"/>
    <x v="2"/>
    <x v="2"/>
    <x v="56"/>
    <s v="Ketan S"/>
    <s v="Shanmuga Rajan"/>
    <s v="Ayush Shetiye"/>
    <x v="2"/>
    <s v="North"/>
    <x v="3"/>
    <s v="Rajasthan"/>
    <m/>
    <m/>
    <s v="SP RJ Jodhpur Mandore Road "/>
    <s v="Jodhpur"/>
    <n v="3358"/>
    <m/>
    <m/>
    <m/>
    <n v="21"/>
    <m/>
    <m/>
    <m/>
    <x v="7"/>
    <m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GRPRBK16546"/>
    <n v="1642"/>
    <m/>
    <s v="TNA8"/>
    <s v="Q05G"/>
    <s v="SMRTGQ05G06"/>
    <x v="2"/>
    <x v="2"/>
    <x v="56"/>
    <s v="Ketan S"/>
    <s v="Shanmuga Rajan"/>
    <s v="Ayush Shetiye"/>
    <x v="2"/>
    <s v="West"/>
    <x v="0"/>
    <s v="Gujarat"/>
    <m/>
    <s v="Tushar Nagar"/>
    <s v="SMT MKT GJ Ahmd Advance Mills "/>
    <s v="Ahmedabad"/>
    <n v="59469"/>
    <d v="2026-04-16T00:00:00"/>
    <d v="2026-04-16T00:00:00"/>
    <m/>
    <n v="21"/>
    <d v="2026-05-07T00:00:00"/>
    <d v="2026-06-05T00:00:00"/>
    <m/>
    <x v="4"/>
    <m/>
    <m/>
    <m/>
    <m/>
    <m/>
    <m/>
    <m/>
    <s v="MAY 26 PLANNED"/>
    <s v=" "/>
    <m/>
    <m/>
    <m/>
    <m/>
    <m/>
    <m/>
    <m/>
    <m/>
    <m/>
    <x v="0"/>
    <x v="0"/>
    <m/>
    <m/>
    <m/>
    <m/>
    <m/>
    <m/>
    <m/>
  </r>
  <r>
    <s v="GRPRBK16547"/>
    <n v="1643"/>
    <m/>
    <s v="TND5"/>
    <s v="Q06H"/>
    <s v="SMRTGQ06H05"/>
    <x v="2"/>
    <x v="2"/>
    <x v="56"/>
    <s v="Ketan S"/>
    <s v="Shanmuga Rajan"/>
    <s v="Ayush Shetiye"/>
    <x v="2"/>
    <s v="West"/>
    <x v="0"/>
    <s v="Gujarat"/>
    <m/>
    <s v="Ashvin Prajapati"/>
    <s v="SMT MKT GJ Surat Vesu "/>
    <s v="Surat"/>
    <n v="54569"/>
    <d v="2026-04-16T00:00:00"/>
    <d v="2026-04-16T00:00:00"/>
    <m/>
    <n v="21"/>
    <d v="2026-05-07T00:00:00"/>
    <d v="2026-06-05T00:00:00"/>
    <m/>
    <x v="4"/>
    <m/>
    <m/>
    <m/>
    <m/>
    <m/>
    <m/>
    <m/>
    <s v="MAY 26 PLANNED"/>
    <s v=" "/>
    <m/>
    <m/>
    <m/>
    <m/>
    <m/>
    <m/>
    <m/>
    <m/>
    <m/>
    <x v="0"/>
    <x v="0"/>
    <m/>
    <m/>
    <m/>
    <m/>
    <m/>
    <m/>
    <m/>
  </r>
  <r>
    <s v="GRPRBK16548"/>
    <n v="1644"/>
    <m/>
    <s v="TND1"/>
    <s v="Q06D"/>
    <s v="SMRTGQ06D04"/>
    <x v="2"/>
    <x v="2"/>
    <x v="56"/>
    <s v="Ketan S"/>
    <s v="Shanmuga Rajan"/>
    <s v="Ayush Shetiye"/>
    <x v="2"/>
    <s v="West"/>
    <x v="0"/>
    <s v="Gujarat"/>
    <m/>
    <s v="Nilesh N Shah"/>
    <s v="SMT MKT GJ Rajkot Nana Mava "/>
    <s v="Rajkot"/>
    <n v="47857"/>
    <d v="2026-04-16T00:00:00"/>
    <d v="2026-04-16T00:00:00"/>
    <m/>
    <n v="21"/>
    <d v="2026-05-07T00:00:00"/>
    <d v="2026-06-05T00:00:00"/>
    <m/>
    <x v="4"/>
    <m/>
    <m/>
    <m/>
    <m/>
    <m/>
    <m/>
    <m/>
    <s v="MAY 26 PLANNED"/>
    <s v=" "/>
    <m/>
    <m/>
    <m/>
    <m/>
    <m/>
    <m/>
    <m/>
    <m/>
    <m/>
    <x v="0"/>
    <x v="0"/>
    <m/>
    <m/>
    <m/>
    <m/>
    <m/>
    <m/>
    <m/>
  </r>
  <r>
    <s v="GRPRBK16549"/>
    <n v="1645"/>
    <m/>
    <s v="TEI0"/>
    <s v="QZW5"/>
    <s v="SMRTEQZW503"/>
    <x v="2"/>
    <x v="2"/>
    <x v="56"/>
    <s v="Ketan S"/>
    <s v="Shanmuga Rajan"/>
    <s v="Ayush Shetiye"/>
    <x v="2"/>
    <s v="West"/>
    <x v="2"/>
    <s v="Madhya Pradesh"/>
    <m/>
    <m/>
    <s v="SMT MP Satna Modi Tower "/>
    <s v="Satna"/>
    <n v="12721"/>
    <d v="2026-04-21T00:00:00"/>
    <d v="2026-04-21T00:00:00"/>
    <m/>
    <n v="21"/>
    <d v="2026-05-12T00:00:00"/>
    <d v="2026-06-05T00:00:00"/>
    <m/>
    <x v="4"/>
    <m/>
    <m/>
    <m/>
    <m/>
    <m/>
    <m/>
    <m/>
    <s v="MAY 26 PLANNED"/>
    <s v=" "/>
    <m/>
    <m/>
    <m/>
    <m/>
    <m/>
    <m/>
    <m/>
    <m/>
    <m/>
    <x v="0"/>
    <x v="0"/>
    <m/>
    <m/>
    <m/>
    <m/>
    <m/>
    <m/>
    <m/>
  </r>
  <r>
    <s v="GRPRBK16550"/>
    <n v="1646"/>
    <m/>
    <s v="U085"/>
    <s v="Q10S"/>
    <s v="SMPTEQ10S06"/>
    <x v="2"/>
    <x v="2"/>
    <x v="56"/>
    <s v="Ketan S"/>
    <s v="Shanmuga Rajan"/>
    <s v="Ayush Shetiye"/>
    <x v="2"/>
    <s v="West"/>
    <x v="2"/>
    <s v="Madhya Pradesh"/>
    <m/>
    <m/>
    <s v="SP MP Jabalpur S R Mall "/>
    <s v="Jabalpur"/>
    <n v="4349"/>
    <d v="2026-04-27T00:00:00"/>
    <d v="2026-04-27T00:00:00"/>
    <m/>
    <n v="21"/>
    <d v="2026-05-18T00:00:00"/>
    <d v="2026-05-31T00:00:00"/>
    <d v="2026-06-01T00:00:00"/>
    <x v="0"/>
    <n v="1"/>
    <m/>
    <d v="2026-05-30T00:00:00"/>
    <m/>
    <s v="YTL"/>
    <m/>
    <m/>
    <s v="MAY 26 PLANNED"/>
    <s v="JUNE 26"/>
    <m/>
    <m/>
    <m/>
    <m/>
    <m/>
    <m/>
    <m/>
    <m/>
    <m/>
    <x v="0"/>
    <x v="0"/>
    <m/>
    <m/>
    <m/>
    <m/>
    <m/>
    <m/>
    <m/>
  </r>
  <r>
    <s v="GRPRBK16551"/>
    <n v="1647"/>
    <m/>
    <s v="U331"/>
    <s v="Q29L"/>
    <s v="SMPTEQ29L05"/>
    <x v="2"/>
    <x v="2"/>
    <x v="56"/>
    <s v="Ketan S"/>
    <s v="Shanmuga Rajan"/>
    <s v="Ayush Shetiye"/>
    <x v="2"/>
    <s v="West"/>
    <x v="2"/>
    <s v="Madhya Pradesh"/>
    <m/>
    <s v="Jagdish Dugaya"/>
    <s v="SP MP Bhopal Signature City "/>
    <s v="Bhopal"/>
    <n v="2871"/>
    <d v="2026-04-10T00:00:00"/>
    <d v="2026-04-10T00:00:00"/>
    <m/>
    <n v="21"/>
    <d v="2026-05-01T00:00:00"/>
    <d v="2026-05-01T00:00:00"/>
    <d v="2026-05-20T00:00:00"/>
    <x v="0"/>
    <n v="1"/>
    <m/>
    <s v="PENDING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GRPRBK16552"/>
    <n v="1648"/>
    <m/>
    <s v="TJX1"/>
    <s v="QAD5"/>
    <s v="SMRTCQAD503"/>
    <x v="2"/>
    <x v="2"/>
    <x v="56"/>
    <s v="Ketan S"/>
    <s v="Shanmuga Rajan"/>
    <s v="Ayush Shetiye"/>
    <x v="2"/>
    <s v="West"/>
    <x v="2"/>
    <s v="Chattisgarh"/>
    <m/>
    <s v="Mukesh Verma"/>
    <s v="SMT CG Ambikapur Chandgiram Plaza "/>
    <s v="Ambikapur"/>
    <n v="13075"/>
    <d v="2026-04-16T00:00:00"/>
    <d v="2026-04-16T00:00:00"/>
    <m/>
    <n v="21"/>
    <d v="2026-05-07T00:00:00"/>
    <d v="2026-05-31T00:00:00"/>
    <d v="2026-05-28T00:00:00"/>
    <x v="0"/>
    <n v="1"/>
    <m/>
    <s v="PENDING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GRPRBK16553"/>
    <n v="1649"/>
    <m/>
    <s v="TEL4"/>
    <s v="QUK1"/>
    <s v="SMRTMQUK105"/>
    <x v="2"/>
    <x v="2"/>
    <x v="56"/>
    <s v="Ketan S"/>
    <s v="Shanmuga Rajan"/>
    <s v="Ayush Shetiye"/>
    <x v="2"/>
    <s v="West"/>
    <x v="2"/>
    <s v="GMU"/>
    <m/>
    <s v="Vaibhav Jadhav"/>
    <s v="SMT MUM Thane Raj Icon Palghar "/>
    <s v="Palghar"/>
    <n v="22513"/>
    <d v="2026-04-15T00:00:00"/>
    <d v="2026-04-15T00:00:00"/>
    <m/>
    <n v="21"/>
    <d v="2026-05-06T00:00:00"/>
    <d v="2026-06-15T00:00:00"/>
    <m/>
    <x v="4"/>
    <m/>
    <m/>
    <m/>
    <m/>
    <m/>
    <m/>
    <m/>
    <s v="MAY 26 PLANNED"/>
    <s v=" "/>
    <m/>
    <m/>
    <m/>
    <m/>
    <m/>
    <m/>
    <m/>
    <m/>
    <m/>
    <x v="0"/>
    <x v="0"/>
    <m/>
    <m/>
    <m/>
    <m/>
    <m/>
    <m/>
    <m/>
  </r>
  <r>
    <s v="GRPRBK16554"/>
    <n v="1650"/>
    <m/>
    <n v="2876"/>
    <s v="NI96"/>
    <s v="SMPTGNI9603"/>
    <x v="2"/>
    <x v="2"/>
    <x v="56"/>
    <s v="Ketan S"/>
    <s v="Shanmuga Rajan"/>
    <s v="Ayush Shetiye"/>
    <x v="2"/>
    <s v="West"/>
    <x v="0"/>
    <s v="Gujarat"/>
    <m/>
    <m/>
    <s v="SP GJ Ahmd Shahibaugh "/>
    <s v="Ahmedabad"/>
    <n v="4627"/>
    <d v="2026-04-19T00:00:00"/>
    <d v="2026-04-19T00:00:00"/>
    <m/>
    <n v="21"/>
    <d v="2026-05-10T00:00:00"/>
    <d v="2026-06-05T00:00:00"/>
    <m/>
    <x v="4"/>
    <m/>
    <m/>
    <m/>
    <m/>
    <m/>
    <m/>
    <m/>
    <s v="MAY 26 PLANNED"/>
    <s v=" "/>
    <m/>
    <m/>
    <m/>
    <m/>
    <m/>
    <m/>
    <m/>
    <m/>
    <m/>
    <x v="0"/>
    <x v="0"/>
    <m/>
    <m/>
    <m/>
    <m/>
    <m/>
    <m/>
    <m/>
  </r>
  <r>
    <s v="GRPRBK16555"/>
    <n v="1651"/>
    <m/>
    <n v="2774"/>
    <s v="NI53"/>
    <s v="SMPTGNI5305"/>
    <x v="2"/>
    <x v="2"/>
    <x v="56"/>
    <s v="Ketan S"/>
    <s v="Shanmuga Rajan"/>
    <s v="Ayush Shetiye"/>
    <x v="2"/>
    <s v="West"/>
    <x v="0"/>
    <s v="Gujarat"/>
    <m/>
    <m/>
    <s v="SP GJ Ahmd Maninagar Adani "/>
    <s v="Ahmedabad"/>
    <n v="3895"/>
    <d v="2026-04-17T00:00:00"/>
    <d v="2026-04-17T00:00:00"/>
    <m/>
    <n v="21"/>
    <d v="2026-05-08T00:00:00"/>
    <d v="2026-06-22T00:00:00"/>
    <m/>
    <x v="4"/>
    <m/>
    <m/>
    <m/>
    <m/>
    <m/>
    <m/>
    <m/>
    <s v="MAY 26 PLANNED"/>
    <s v=" "/>
    <m/>
    <m/>
    <m/>
    <m/>
    <m/>
    <m/>
    <m/>
    <m/>
    <m/>
    <x v="0"/>
    <x v="0"/>
    <m/>
    <m/>
    <m/>
    <m/>
    <m/>
    <m/>
    <m/>
  </r>
  <r>
    <s v="GRPRBK16556"/>
    <n v="1652"/>
    <m/>
    <n v="2861"/>
    <s v="NI92"/>
    <s v="SMPTENI9203"/>
    <x v="2"/>
    <x v="2"/>
    <x v="56"/>
    <s v="Ketan S"/>
    <s v="Shanmuga Rajan"/>
    <s v="Ayush Shetiye"/>
    <x v="2"/>
    <s v="West"/>
    <x v="2"/>
    <s v="Madhya Pradesh"/>
    <m/>
    <m/>
    <s v="SP MP Ujjain Kanthal "/>
    <s v="Ujjain"/>
    <n v="5322"/>
    <d v="2026-04-17T00:00:00"/>
    <d v="2026-04-17T00:00:00"/>
    <m/>
    <n v="21"/>
    <d v="2026-05-08T00:00:00"/>
    <d v="2026-06-05T00:00:00"/>
    <m/>
    <x v="4"/>
    <m/>
    <m/>
    <m/>
    <m/>
    <m/>
    <m/>
    <m/>
    <s v="MAY 26 PLANNED"/>
    <s v=" "/>
    <m/>
    <m/>
    <m/>
    <m/>
    <m/>
    <m/>
    <m/>
    <m/>
    <m/>
    <x v="0"/>
    <x v="0"/>
    <m/>
    <m/>
    <m/>
    <m/>
    <m/>
    <m/>
    <m/>
  </r>
  <r>
    <s v="GRREBK16557"/>
    <n v="1653"/>
    <m/>
    <s v="TF14"/>
    <s v="NHB3"/>
    <s v="SMRTMNHB303"/>
    <x v="2"/>
    <x v="2"/>
    <x v="53"/>
    <s v="Ketan S"/>
    <s v="Shanmuga Rajan"/>
    <s v="Ayush Shetiye"/>
    <x v="2"/>
    <s v="West"/>
    <x v="2"/>
    <s v="GMU"/>
    <m/>
    <s v="Hitesh Mahtre"/>
    <s v="Centrepoint Mall Panvel"/>
    <s v="Navi Mumbai"/>
    <n v="20048"/>
    <d v="2026-04-14T00:00:00"/>
    <d v="2026-04-14T00:00:00"/>
    <m/>
    <n v="60"/>
    <d v="2026-06-13T00:00:00"/>
    <d v="2026-06-13T00:00:00"/>
    <m/>
    <x v="4"/>
    <m/>
    <m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GRREBK16558"/>
    <n v="1654"/>
    <m/>
    <n v="6210"/>
    <s v="NR25"/>
    <s v="SMRTMNR2505"/>
    <x v="2"/>
    <x v="2"/>
    <x v="53"/>
    <s v="Ketan S"/>
    <s v="Shanmuga Rajan"/>
    <s v="Ayush Shetiye"/>
    <x v="2"/>
    <s v="West"/>
    <x v="2"/>
    <s v="GMU"/>
    <m/>
    <m/>
    <s v="CCM Mall"/>
    <s v="Mumbai"/>
    <n v="21514"/>
    <d v="2026-05-21T00:00:00"/>
    <d v="2026-05-21T00:00:00"/>
    <m/>
    <n v="60"/>
    <d v="2026-07-20T00:00:00"/>
    <d v="2026-07-20T00:00:00"/>
    <m/>
    <x v="4"/>
    <m/>
    <m/>
    <m/>
    <m/>
    <m/>
    <m/>
    <m/>
    <s v="JULY 26 PLANNED"/>
    <s v=" "/>
    <m/>
    <m/>
    <m/>
    <m/>
    <m/>
    <m/>
    <m/>
    <m/>
    <m/>
    <x v="0"/>
    <x v="0"/>
    <m/>
    <m/>
    <m/>
    <m/>
    <m/>
    <m/>
    <m/>
  </r>
  <r>
    <s v="SMRTSD16559"/>
    <n v="1655"/>
    <m/>
    <m/>
    <m/>
    <m/>
    <x v="2"/>
    <x v="2"/>
    <x v="2"/>
    <s v="Ketan S"/>
    <s v="Saurav Sagar"/>
    <s v="Ayush Shetiye"/>
    <x v="0"/>
    <s v="East"/>
    <x v="4"/>
    <s v="Bihar"/>
    <m/>
    <m/>
    <s v="D&amp;G Mall"/>
    <s v="Bhagalpur"/>
    <n v="22933.53"/>
    <m/>
    <m/>
    <m/>
    <m/>
    <m/>
    <m/>
    <m/>
    <x v="5"/>
    <m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TRTFSD16560"/>
    <n v="1656"/>
    <m/>
    <n v="8019"/>
    <s v="NCR8"/>
    <s v="TRNDBNCR802"/>
    <x v="3"/>
    <x v="3"/>
    <x v="46"/>
    <s v="Amit C"/>
    <s v="Jitendra Talreja"/>
    <s v="Nitesh Warhade"/>
    <x v="2"/>
    <s v="East"/>
    <x v="4"/>
    <s v="Bihar"/>
    <m/>
    <s v="Roshan Kumar"/>
    <s v="MuzafarpurUB Tower"/>
    <s v="Muzaffarpur"/>
    <n v="13215"/>
    <d v="2026-04-22T00:00:00"/>
    <d v="2026-04-22T00:00:00"/>
    <m/>
    <n v="50"/>
    <d v="2026-06-11T00:00:00"/>
    <d v="2026-06-11T00:00:00"/>
    <m/>
    <x v="4"/>
    <m/>
    <s v="Full Renovation"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TRTFSD16561"/>
    <n v="1657"/>
    <m/>
    <n v="8095"/>
    <s v="NCZ4"/>
    <s v="TRNDONCZ403"/>
    <x v="3"/>
    <x v="3"/>
    <x v="46"/>
    <s v="Amit C"/>
    <s v="Jitendra Talreja"/>
    <s v="Nitesh Warhade"/>
    <x v="2"/>
    <s v="East"/>
    <x v="4"/>
    <s v="Orissa"/>
    <m/>
    <s v="Kamlesh Viswakarma"/>
    <s v="Cuttack Dolamundi Sq"/>
    <s v="Cuttack"/>
    <n v="15400"/>
    <d v="2026-05-01T00:00:00"/>
    <d v="2026-05-01T00:00:00"/>
    <m/>
    <n v="50"/>
    <d v="2026-06-20T00:00:00"/>
    <d v="2026-06-20T00:00:00"/>
    <m/>
    <x v="4"/>
    <m/>
    <s v="Full Renovation"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TRTFSZ FO16562"/>
    <n v="1658"/>
    <m/>
    <n v="5735"/>
    <s v="NO92"/>
    <s v="TRNDVNO9201"/>
    <x v="3"/>
    <x v="3"/>
    <x v="46"/>
    <s v="Amit C"/>
    <s v="Jitendra Talreja"/>
    <s v="Nitesh Warhade"/>
    <x v="2"/>
    <s v="South"/>
    <x v="5"/>
    <s v="Kerala"/>
    <m/>
    <m/>
    <s v="Trivandrm Kowdiar"/>
    <s v="Trivandrum"/>
    <n v="16215"/>
    <d v="2026-04-27T00:00:00"/>
    <d v="2026-04-27T00:00:00"/>
    <m/>
    <n v="50"/>
    <d v="2026-06-16T00:00:00"/>
    <d v="2026-06-16T00:00:00"/>
    <m/>
    <x v="4"/>
    <m/>
    <s v="Full Renovation"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TRTFSZ FO16563"/>
    <n v="1659"/>
    <m/>
    <n v="8068"/>
    <s v="NCW7"/>
    <s v="TRNDVNCW702"/>
    <x v="3"/>
    <x v="3"/>
    <x v="46"/>
    <s v="Amit C"/>
    <s v="Jitendra Talreja"/>
    <s v="Nitesh Warhade"/>
    <x v="2"/>
    <s v="South"/>
    <x v="5"/>
    <s v="Kerala"/>
    <m/>
    <m/>
    <s v="Kottayam Vettiyil"/>
    <s v="Kottayam"/>
    <n v="12450"/>
    <d v="2026-05-09T00:00:00"/>
    <d v="2026-05-09T00:00:00"/>
    <m/>
    <n v="50"/>
    <d v="2026-06-28T00:00:00"/>
    <d v="2026-06-28T00:00:00"/>
    <m/>
    <x v="4"/>
    <m/>
    <s v="Full Renovation"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TRTFSZ FO16564"/>
    <n v="1660"/>
    <m/>
    <n v="8070"/>
    <s v="NCW9"/>
    <s v="TRNDVNCW901"/>
    <x v="3"/>
    <x v="3"/>
    <x v="46"/>
    <s v="Amit C"/>
    <s v="Jitendra Talreja"/>
    <s v="Nitesh Warhade"/>
    <x v="2"/>
    <s v="South"/>
    <x v="5"/>
    <s v="Kerala"/>
    <m/>
    <m/>
    <s v="Payyannur P Mall"/>
    <s v="Payyannur"/>
    <n v="11980"/>
    <d v="2026-04-27T00:00:00"/>
    <d v="2026-04-27T00:00:00"/>
    <m/>
    <n v="50"/>
    <d v="2026-06-16T00:00:00"/>
    <d v="2026-06-16T00:00:00"/>
    <m/>
    <x v="4"/>
    <m/>
    <s v="Full Renovation"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TRTFSD16565"/>
    <n v="1661"/>
    <m/>
    <n v="1935"/>
    <m/>
    <s v="TRNDWNF7400"/>
    <x v="3"/>
    <x v="3"/>
    <x v="46"/>
    <s v="Amit C"/>
    <s v="Jitendra Talreja"/>
    <s v="Nitesh Warhade"/>
    <x v="2"/>
    <s v="East"/>
    <x v="4"/>
    <s v="West Bengal"/>
    <m/>
    <m/>
    <s v="Kolkata Nehru Rd"/>
    <s v="Kolkata"/>
    <n v="10294"/>
    <m/>
    <m/>
    <m/>
    <m/>
    <m/>
    <m/>
    <m/>
    <x v="7"/>
    <m/>
    <s v="Full Renovation"/>
    <m/>
    <m/>
    <m/>
    <m/>
    <m/>
    <s v=" "/>
    <s v=" "/>
    <m/>
    <m/>
    <m/>
    <m/>
    <m/>
    <m/>
    <m/>
    <m/>
    <m/>
    <x v="0"/>
    <x v="0"/>
    <m/>
    <m/>
    <m/>
    <m/>
    <m/>
    <m/>
    <m/>
  </r>
  <r>
    <s v="TRTFSZ FO16566"/>
    <n v="1662"/>
    <m/>
    <n v="8059"/>
    <s v="NCV8"/>
    <s v="TRNDKNCV802"/>
    <x v="3"/>
    <x v="3"/>
    <x v="46"/>
    <s v="Amit C"/>
    <s v="Jitendra Talreja"/>
    <s v="Nitesh Warhade"/>
    <x v="2"/>
    <s v="South"/>
    <x v="5"/>
    <s v="Karnataka"/>
    <m/>
    <m/>
    <s v="Hubli U Mall"/>
    <s v="Hubli"/>
    <n v="11426"/>
    <d v="2026-05-07T00:00:00"/>
    <d v="2026-05-07T00:00:00"/>
    <m/>
    <n v="50"/>
    <d v="2026-06-26T00:00:00"/>
    <d v="2026-06-26T00:00:00"/>
    <m/>
    <x v="4"/>
    <m/>
    <s v="Full Renovation"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TRTFSZ FO16567"/>
    <n v="1663"/>
    <m/>
    <n v="8312"/>
    <s v="NDQ2"/>
    <s v="TRNDKNDQ204"/>
    <x v="3"/>
    <x v="3"/>
    <x v="46"/>
    <s v="Amit C"/>
    <s v="Jitendra Talreja"/>
    <s v="Nitesh Warhade"/>
    <x v="2"/>
    <s v="South"/>
    <x v="5"/>
    <s v="Karnataka"/>
    <m/>
    <m/>
    <s v="Tumkur Deviprasad"/>
    <s v="Tumkur"/>
    <n v="8049"/>
    <d v="2026-05-06T00:00:00"/>
    <d v="2026-05-06T00:00:00"/>
    <m/>
    <n v="50"/>
    <d v="2026-06-25T00:00:00"/>
    <d v="2026-06-25T00:00:00"/>
    <m/>
    <x v="4"/>
    <m/>
    <s v="Full Renovation"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TRTFSD16568"/>
    <n v="1664"/>
    <m/>
    <n v="8040"/>
    <s v="NCU1"/>
    <s v="TRNDQNCU101"/>
    <x v="3"/>
    <x v="3"/>
    <x v="46"/>
    <s v="Amit C"/>
    <s v="Jitendra Talreja"/>
    <s v="Nitesh Warhade"/>
    <x v="2"/>
    <s v="East"/>
    <x v="4"/>
    <s v="Jharkhand"/>
    <m/>
    <m/>
    <s v="Dhanbad Ozone Mall"/>
    <s v="Dhanbad"/>
    <n v="13320"/>
    <d v="2026-05-08T00:00:00"/>
    <d v="2026-05-08T00:00:00"/>
    <m/>
    <n v="50"/>
    <d v="2026-06-27T00:00:00"/>
    <d v="2026-06-27T00:00:00"/>
    <m/>
    <x v="4"/>
    <m/>
    <s v="Full Renovation"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TRTFSD16569"/>
    <n v="1665"/>
    <m/>
    <n v="8014"/>
    <m/>
    <s v="TRNDANCR304"/>
    <x v="3"/>
    <x v="3"/>
    <x v="46"/>
    <s v="Amit C"/>
    <s v="Jitendra Talreja"/>
    <s v="Nitesh Warhade"/>
    <x v="2"/>
    <s v="East"/>
    <x v="4"/>
    <s v="Andhra Pradesh"/>
    <m/>
    <m/>
    <s v="Vizag CMR Central"/>
    <s v="Visakhapatnam"/>
    <n v="17956"/>
    <m/>
    <m/>
    <m/>
    <m/>
    <m/>
    <m/>
    <m/>
    <x v="12"/>
    <m/>
    <s v="Full Renovation"/>
    <m/>
    <m/>
    <m/>
    <m/>
    <m/>
    <s v=" "/>
    <s v=" "/>
    <m/>
    <m/>
    <m/>
    <m/>
    <m/>
    <m/>
    <m/>
    <m/>
    <m/>
    <x v="0"/>
    <x v="0"/>
    <m/>
    <m/>
    <m/>
    <m/>
    <m/>
    <m/>
    <m/>
  </r>
  <r>
    <s v="TRTFSZ FO16570"/>
    <n v="1666"/>
    <m/>
    <n v="8045"/>
    <m/>
    <s v="TRNDKNCU604"/>
    <x v="3"/>
    <x v="3"/>
    <x v="46"/>
    <s v="Amit C"/>
    <s v="Jitendra Talreja"/>
    <s v="Nitesh Warhade"/>
    <x v="2"/>
    <s v="South"/>
    <x v="5"/>
    <s v="Karnataka"/>
    <m/>
    <m/>
    <s v="Bangalore Mantri Mal"/>
    <s v="Bangalore"/>
    <n v="16967"/>
    <m/>
    <m/>
    <m/>
    <m/>
    <m/>
    <m/>
    <m/>
    <x v="12"/>
    <m/>
    <s v="Full Renovation"/>
    <m/>
    <m/>
    <m/>
    <m/>
    <m/>
    <s v=" "/>
    <s v=" "/>
    <m/>
    <m/>
    <m/>
    <m/>
    <m/>
    <m/>
    <m/>
    <m/>
    <m/>
    <x v="0"/>
    <x v="0"/>
    <m/>
    <m/>
    <m/>
    <m/>
    <m/>
    <m/>
    <m/>
  </r>
  <r>
    <s v="TRTFSZ FO16571"/>
    <n v="1667"/>
    <m/>
    <n v="8061"/>
    <m/>
    <s v="TRNDKNCW103"/>
    <x v="3"/>
    <x v="3"/>
    <x v="46"/>
    <s v="Amit C"/>
    <s v="Jitendra Talreja"/>
    <s v="Nitesh Warhade"/>
    <x v="2"/>
    <s v="South"/>
    <x v="5"/>
    <s v="Karnataka"/>
    <m/>
    <m/>
    <s v="Mangalore CityCentre"/>
    <s v="Mangalore"/>
    <n v="12184"/>
    <m/>
    <m/>
    <m/>
    <m/>
    <m/>
    <m/>
    <m/>
    <x v="12"/>
    <m/>
    <s v="Full Renovation"/>
    <m/>
    <m/>
    <m/>
    <m/>
    <m/>
    <s v=" "/>
    <s v=" "/>
    <m/>
    <m/>
    <m/>
    <m/>
    <m/>
    <m/>
    <m/>
    <m/>
    <m/>
    <x v="0"/>
    <x v="0"/>
    <m/>
    <m/>
    <m/>
    <m/>
    <m/>
    <m/>
    <m/>
  </r>
  <r>
    <s v="TRTFSZ FO16572"/>
    <n v="1668"/>
    <m/>
    <n v="8053"/>
    <s v="NCV3"/>
    <s v="TRNDKNCV305"/>
    <x v="3"/>
    <x v="3"/>
    <x v="46"/>
    <s v="Amit C"/>
    <s v="Jitendra Talreja"/>
    <s v="Nitesh Warhade"/>
    <x v="2"/>
    <s v="South"/>
    <x v="5"/>
    <s v="Karnataka"/>
    <m/>
    <m/>
    <s v="Bangalore Kamanahali"/>
    <s v="Bangalore"/>
    <n v="21057"/>
    <d v="2026-05-09T00:00:00"/>
    <d v="2026-05-09T00:00:00"/>
    <m/>
    <n v="50"/>
    <d v="2026-06-28T00:00:00"/>
    <d v="2026-06-28T00:00:00"/>
    <m/>
    <x v="4"/>
    <m/>
    <s v="Full Renovation"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TRTFSZ FO16573"/>
    <n v="1669"/>
    <m/>
    <n v="8107"/>
    <m/>
    <s v="TRNDTNDA304"/>
    <x v="3"/>
    <x v="3"/>
    <x v="46"/>
    <s v="Amit C"/>
    <s v="Jitendra Talreja"/>
    <s v="Nitesh Warhade"/>
    <x v="2"/>
    <s v="South"/>
    <x v="5"/>
    <s v="Tamil Nadu"/>
    <m/>
    <m/>
    <s v="Chennai Chrompet"/>
    <s v="Chennai"/>
    <n v="17703"/>
    <m/>
    <m/>
    <m/>
    <m/>
    <m/>
    <m/>
    <m/>
    <x v="7"/>
    <m/>
    <s v="Full Renovation"/>
    <m/>
    <m/>
    <m/>
    <m/>
    <m/>
    <s v=" "/>
    <s v=" "/>
    <m/>
    <m/>
    <m/>
    <m/>
    <m/>
    <m/>
    <m/>
    <m/>
    <m/>
    <x v="0"/>
    <x v="0"/>
    <m/>
    <m/>
    <m/>
    <m/>
    <m/>
    <m/>
    <m/>
  </r>
  <r>
    <s v="TRTFSZ FO16574"/>
    <n v="1670"/>
    <m/>
    <n v="4827"/>
    <m/>
    <s v="TRNDTNO7503"/>
    <x v="3"/>
    <x v="3"/>
    <x v="46"/>
    <s v="Amit C"/>
    <s v="Jitendra Talreja"/>
    <s v="Nitesh Warhade"/>
    <x v="2"/>
    <s v="South"/>
    <x v="5"/>
    <s v="Tamil Nadu"/>
    <m/>
    <m/>
    <s v="Chennai P Mkt City"/>
    <s v="Chennai"/>
    <n v="9817"/>
    <m/>
    <m/>
    <m/>
    <m/>
    <m/>
    <m/>
    <m/>
    <x v="12"/>
    <m/>
    <s v="Full Renovation"/>
    <m/>
    <m/>
    <m/>
    <m/>
    <m/>
    <s v=" "/>
    <s v=" "/>
    <m/>
    <m/>
    <m/>
    <m/>
    <m/>
    <m/>
    <m/>
    <m/>
    <m/>
    <x v="0"/>
    <x v="0"/>
    <m/>
    <m/>
    <m/>
    <m/>
    <m/>
    <m/>
    <m/>
  </r>
  <r>
    <s v="TRTFSZ FO16575"/>
    <n v="1671"/>
    <m/>
    <n v="8318"/>
    <m/>
    <s v="TRNDTNDQ501"/>
    <x v="3"/>
    <x v="3"/>
    <x v="46"/>
    <s v="Amit C"/>
    <s v="Jitendra Talreja"/>
    <s v="Nitesh Warhade"/>
    <x v="2"/>
    <s v="South"/>
    <x v="1"/>
    <s v="Tamil Nadu"/>
    <m/>
    <m/>
    <s v="Salem RIL Mall"/>
    <s v="Salem"/>
    <n v="13240"/>
    <m/>
    <m/>
    <m/>
    <m/>
    <m/>
    <m/>
    <m/>
    <x v="12"/>
    <m/>
    <s v="Full Renovation"/>
    <m/>
    <m/>
    <m/>
    <m/>
    <m/>
    <s v=" "/>
    <s v=" "/>
    <m/>
    <m/>
    <m/>
    <m/>
    <m/>
    <m/>
    <m/>
    <m/>
    <m/>
    <x v="0"/>
    <x v="0"/>
    <m/>
    <m/>
    <m/>
    <m/>
    <m/>
    <m/>
    <m/>
  </r>
  <r>
    <s v="TRTFSZ FO16576"/>
    <n v="1672"/>
    <m/>
    <n v="1972"/>
    <m/>
    <s v="TRNDTNF9304"/>
    <x v="3"/>
    <x v="3"/>
    <x v="46"/>
    <s v="Amit C"/>
    <s v="Jitendra Talreja"/>
    <s v="Nitesh Warhade"/>
    <x v="2"/>
    <s v="South"/>
    <x v="5"/>
    <s v="Tamil Nadu"/>
    <m/>
    <m/>
    <s v="Madurai Bye Pass Rd"/>
    <s v="Madurai"/>
    <n v="12603"/>
    <m/>
    <m/>
    <m/>
    <m/>
    <m/>
    <m/>
    <m/>
    <x v="12"/>
    <m/>
    <s v="Full Renovation"/>
    <m/>
    <m/>
    <m/>
    <m/>
    <m/>
    <s v=" "/>
    <s v=" "/>
    <m/>
    <m/>
    <m/>
    <m/>
    <m/>
    <m/>
    <m/>
    <m/>
    <m/>
    <x v="0"/>
    <x v="0"/>
    <m/>
    <m/>
    <m/>
    <m/>
    <m/>
    <m/>
    <m/>
  </r>
  <r>
    <s v="TRTFSZ FO16577"/>
    <n v="1673"/>
    <m/>
    <n v="8111"/>
    <m/>
    <s v="TRNDTNDA703"/>
    <x v="3"/>
    <x v="3"/>
    <x v="46"/>
    <s v="Amit C"/>
    <s v="Jitendra Talreja"/>
    <s v="Nitesh Warhade"/>
    <x v="2"/>
    <s v="South"/>
    <x v="1"/>
    <s v="Tamil Nadu"/>
    <m/>
    <m/>
    <s v="Chennai TH Road"/>
    <s v="Chennai"/>
    <n v="13411"/>
    <m/>
    <m/>
    <m/>
    <m/>
    <m/>
    <m/>
    <m/>
    <x v="12"/>
    <m/>
    <s v="Full Renovation"/>
    <m/>
    <m/>
    <m/>
    <m/>
    <m/>
    <s v=" "/>
    <s v=" "/>
    <m/>
    <m/>
    <m/>
    <m/>
    <m/>
    <m/>
    <m/>
    <m/>
    <m/>
    <x v="0"/>
    <x v="0"/>
    <m/>
    <m/>
    <m/>
    <m/>
    <m/>
    <m/>
    <m/>
  </r>
  <r>
    <s v="TRTFSZ FO16578"/>
    <n v="1674"/>
    <m/>
    <n v="5844"/>
    <m/>
    <s v="TRNDTNP6003"/>
    <x v="3"/>
    <x v="3"/>
    <x v="46"/>
    <s v="Amit C"/>
    <s v="Jitendra Talreja"/>
    <s v="Nitesh Warhade"/>
    <x v="2"/>
    <s v="South"/>
    <x v="1"/>
    <s v="Tamil Nadu"/>
    <m/>
    <m/>
    <s v="Chennai Lotus Avadi"/>
    <s v="Chennai"/>
    <n v="12515"/>
    <m/>
    <m/>
    <m/>
    <m/>
    <m/>
    <m/>
    <m/>
    <x v="12"/>
    <m/>
    <s v="Full Renovation"/>
    <m/>
    <m/>
    <m/>
    <m/>
    <m/>
    <s v=" "/>
    <s v=" "/>
    <m/>
    <m/>
    <m/>
    <m/>
    <m/>
    <m/>
    <m/>
    <m/>
    <m/>
    <x v="0"/>
    <x v="0"/>
    <m/>
    <m/>
    <m/>
    <m/>
    <m/>
    <m/>
    <m/>
  </r>
  <r>
    <s v="TRTFSZ FO16579"/>
    <n v="1675"/>
    <m/>
    <n v="8116"/>
    <m/>
    <s v="TRNDTNDB302"/>
    <x v="3"/>
    <x v="3"/>
    <x v="46"/>
    <s v="Amit C"/>
    <s v="Jitendra Talreja"/>
    <s v="Nitesh Warhade"/>
    <x v="2"/>
    <s v="South"/>
    <x v="5"/>
    <s v="Tamil Nadu"/>
    <m/>
    <m/>
    <s v="Karur PLA Complex"/>
    <s v="Karur"/>
    <n v="12571"/>
    <m/>
    <m/>
    <m/>
    <m/>
    <m/>
    <m/>
    <m/>
    <x v="12"/>
    <m/>
    <s v="Full Renovation"/>
    <m/>
    <m/>
    <m/>
    <m/>
    <m/>
    <s v=" "/>
    <s v=" "/>
    <m/>
    <m/>
    <m/>
    <m/>
    <m/>
    <m/>
    <m/>
    <m/>
    <m/>
    <x v="0"/>
    <x v="0"/>
    <m/>
    <m/>
    <m/>
    <m/>
    <m/>
    <m/>
    <m/>
  </r>
  <r>
    <s v="TRTFSZ FO16580"/>
    <n v="1676"/>
    <m/>
    <n v="8117"/>
    <m/>
    <s v="TRNDTNDB402"/>
    <x v="3"/>
    <x v="3"/>
    <x v="46"/>
    <s v="Amit C"/>
    <s v="Jitendra Talreja"/>
    <s v="Nitesh Warhade"/>
    <x v="2"/>
    <s v="South"/>
    <x v="1"/>
    <s v="Tamil Nadu"/>
    <m/>
    <m/>
    <s v="Madurai Vishaal Mall"/>
    <s v="Madurai"/>
    <n v="15679"/>
    <m/>
    <m/>
    <m/>
    <m/>
    <m/>
    <m/>
    <m/>
    <x v="12"/>
    <m/>
    <s v="Full Renovation"/>
    <m/>
    <m/>
    <m/>
    <m/>
    <m/>
    <s v=" "/>
    <s v=" "/>
    <m/>
    <m/>
    <m/>
    <m/>
    <m/>
    <m/>
    <m/>
    <m/>
    <m/>
    <x v="0"/>
    <x v="0"/>
    <m/>
    <m/>
    <m/>
    <m/>
    <m/>
    <m/>
    <m/>
  </r>
  <r>
    <s v="TRTFSZ FO16581"/>
    <n v="1677"/>
    <m/>
    <n v="8118"/>
    <m/>
    <s v="TRNDTNDB501"/>
    <x v="3"/>
    <x v="3"/>
    <x v="46"/>
    <s v="Amit C"/>
    <s v="Jitendra Talreja"/>
    <s v="Nitesh Warhade"/>
    <x v="2"/>
    <s v="South"/>
    <x v="1"/>
    <s v="Tamil Nadu"/>
    <m/>
    <m/>
    <s v="Trichy Thillainagar"/>
    <s v="Tiruchirappalli"/>
    <n v="14430"/>
    <m/>
    <m/>
    <m/>
    <m/>
    <m/>
    <m/>
    <m/>
    <x v="12"/>
    <m/>
    <s v="Full Renovation"/>
    <m/>
    <m/>
    <m/>
    <m/>
    <m/>
    <s v=" "/>
    <s v=" "/>
    <m/>
    <m/>
    <m/>
    <m/>
    <m/>
    <m/>
    <m/>
    <m/>
    <m/>
    <x v="0"/>
    <x v="0"/>
    <m/>
    <m/>
    <m/>
    <m/>
    <m/>
    <m/>
    <m/>
  </r>
  <r>
    <s v="TRTFSZ FO16582"/>
    <n v="1678"/>
    <m/>
    <n v="1966"/>
    <m/>
    <s v="TRND8NF8902"/>
    <x v="3"/>
    <x v="3"/>
    <x v="46"/>
    <s v="Amit C"/>
    <s v="Jitendra Talreja"/>
    <s v="Nitesh Warhade"/>
    <x v="2"/>
    <s v="South"/>
    <x v="5"/>
    <s v="Tamil Nadu"/>
    <m/>
    <m/>
    <s v="Puduchery Providence"/>
    <s v="Pondicherry"/>
    <n v="12145"/>
    <m/>
    <m/>
    <m/>
    <m/>
    <m/>
    <m/>
    <m/>
    <x v="12"/>
    <m/>
    <s v="Full Renovation"/>
    <m/>
    <m/>
    <m/>
    <m/>
    <m/>
    <s v=" "/>
    <s v=" "/>
    <m/>
    <m/>
    <m/>
    <m/>
    <m/>
    <m/>
    <m/>
    <m/>
    <m/>
    <x v="0"/>
    <x v="0"/>
    <m/>
    <m/>
    <m/>
    <m/>
    <m/>
    <m/>
    <m/>
  </r>
  <r>
    <s v="TRTFRT16583"/>
    <n v="1679"/>
    <m/>
    <n v="8035"/>
    <m/>
    <s v="TRNDHNCT505"/>
    <x v="3"/>
    <x v="3"/>
    <x v="5"/>
    <s v="Srinivas P"/>
    <s v="Purushottam M"/>
    <s v="Raj Shende"/>
    <x v="2"/>
    <s v="North"/>
    <x v="3"/>
    <s v="Delhi &amp; NCR"/>
    <m/>
    <m/>
    <s v="Gurgaon Ambience Mal"/>
    <s v="Gurgaon"/>
    <n v="21462"/>
    <m/>
    <m/>
    <m/>
    <m/>
    <m/>
    <m/>
    <m/>
    <x v="12"/>
    <m/>
    <s v="Cycle-4 EPC"/>
    <m/>
    <m/>
    <m/>
    <m/>
    <m/>
    <s v=" "/>
    <s v=" "/>
    <m/>
    <m/>
    <m/>
    <m/>
    <m/>
    <m/>
    <m/>
    <m/>
    <m/>
    <x v="0"/>
    <x v="0"/>
    <m/>
    <m/>
    <m/>
    <m/>
    <m/>
    <m/>
    <m/>
  </r>
  <r>
    <s v="TRTFRT16584"/>
    <n v="1680"/>
    <m/>
    <n v="8345"/>
    <s v="NDS6"/>
    <s v="TRNDUNDS600"/>
    <x v="3"/>
    <x v="3"/>
    <x v="46"/>
    <s v="Srinivas P"/>
    <s v="Purushottam M"/>
    <s v="Raj Shende"/>
    <x v="2"/>
    <s v="North"/>
    <x v="3"/>
    <s v="Uttar Pradesh"/>
    <m/>
    <s v="Deepak Srivastava/Suresh Kumar"/>
    <s v="Kanpur Z Square Mall"/>
    <s v="Kanpur"/>
    <n v="9412"/>
    <d v="2026-04-05T00:00:00"/>
    <d v="2026-04-05T00:00:00"/>
    <m/>
    <n v="50"/>
    <d v="2026-05-25T00:00:00"/>
    <d v="2026-05-31T00:00:00"/>
    <d v="2026-06-02T00:00:00"/>
    <x v="0"/>
    <n v="1"/>
    <s v="Full Renovation"/>
    <s v="PENDING"/>
    <m/>
    <s v="YTL"/>
    <m/>
    <m/>
    <s v="MAY 26 PLANNED"/>
    <s v="JUNE 26"/>
    <m/>
    <m/>
    <m/>
    <m/>
    <m/>
    <m/>
    <m/>
    <m/>
    <m/>
    <x v="0"/>
    <x v="0"/>
    <m/>
    <m/>
    <m/>
    <m/>
    <m/>
    <m/>
    <m/>
  </r>
  <r>
    <s v="TRTFRT16585"/>
    <n v="1681"/>
    <m/>
    <n v="8121"/>
    <s v="NDB7"/>
    <s v="TRNDUNDB700"/>
    <x v="3"/>
    <x v="3"/>
    <x v="46"/>
    <s v="Srinivas P"/>
    <s v="Purushottam M"/>
    <s v="Raj Shende"/>
    <x v="2"/>
    <s v="North"/>
    <x v="3"/>
    <s v="Uttar Pradesh"/>
    <m/>
    <m/>
    <s v="Allahabad SP Marg"/>
    <s v="Allahabad"/>
    <n v="9625"/>
    <d v="2026-05-08T00:00:00"/>
    <d v="2026-05-08T00:00:00"/>
    <m/>
    <n v="50"/>
    <d v="2026-06-27T00:00:00"/>
    <d v="2026-06-27T00:00:00"/>
    <m/>
    <x v="4"/>
    <m/>
    <s v="Full Renovation"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TRTFRT16586"/>
    <n v="1682"/>
    <m/>
    <s v="TK56"/>
    <s v="NWH1"/>
    <s v="TRNDUNWH102"/>
    <x v="3"/>
    <x v="3"/>
    <x v="46"/>
    <s v="Srinivas P"/>
    <s v="Purushottam M"/>
    <s v="Raj Shende"/>
    <x v="2"/>
    <s v="North"/>
    <x v="3"/>
    <s v="Uttar Pradesh"/>
    <m/>
    <m/>
    <s v="Luknow Ring Road"/>
    <s v="Lucknow"/>
    <n v="15024.6"/>
    <d v="2026-05-12T00:00:00"/>
    <d v="2026-05-12T00:00:00"/>
    <m/>
    <n v="50"/>
    <d v="2026-07-01T00:00:00"/>
    <d v="2026-07-01T00:00:00"/>
    <m/>
    <x v="4"/>
    <m/>
    <s v="Full Renovation"/>
    <m/>
    <m/>
    <m/>
    <m/>
    <m/>
    <s v="JULY 26 PLANNED"/>
    <s v=" "/>
    <m/>
    <m/>
    <m/>
    <m/>
    <m/>
    <m/>
    <m/>
    <m/>
    <m/>
    <x v="0"/>
    <x v="0"/>
    <m/>
    <m/>
    <m/>
    <m/>
    <m/>
    <m/>
    <m/>
  </r>
  <r>
    <s v="TRTFRT16587"/>
    <n v="1683"/>
    <m/>
    <n v="8021"/>
    <s v="NCS1"/>
    <s v="TRND2NCS102"/>
    <x v="3"/>
    <x v="3"/>
    <x v="46"/>
    <s v="Srinivas P"/>
    <s v="Purushottam M"/>
    <s v="Raj Shende"/>
    <x v="2"/>
    <s v="North"/>
    <x v="3"/>
    <s v="Punjab"/>
    <m/>
    <m/>
    <s v="Chandgrh Elante Mall"/>
    <s v="Chandigarh"/>
    <n v="15191"/>
    <d v="2026-05-11T00:00:00"/>
    <d v="2026-05-11T00:00:00"/>
    <m/>
    <n v="50"/>
    <d v="2026-06-30T00:00:00"/>
    <d v="2026-06-30T00:00:00"/>
    <m/>
    <x v="4"/>
    <m/>
    <s v="Full Renovation"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TRTFRT16588"/>
    <n v="1684"/>
    <m/>
    <n v="5811"/>
    <s v="NP42"/>
    <s v="TRNDRNP4200"/>
    <x v="3"/>
    <x v="3"/>
    <x v="46"/>
    <s v="Srinivas P"/>
    <s v="Purushottam M"/>
    <s v="Raj Shende"/>
    <x v="2"/>
    <s v="North"/>
    <x v="3"/>
    <s v="Rajasthan"/>
    <m/>
    <m/>
    <s v="Jaipur GT Central"/>
    <s v="Jaipur"/>
    <n v="10113"/>
    <d v="2026-05-11T00:00:00"/>
    <d v="2026-05-11T00:00:00"/>
    <m/>
    <n v="50"/>
    <d v="2026-06-30T00:00:00"/>
    <d v="2026-06-30T00:00:00"/>
    <m/>
    <x v="4"/>
    <m/>
    <s v="Full Renovation"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TRTFRT16589"/>
    <n v="1685"/>
    <m/>
    <n v="4826"/>
    <m/>
    <s v="TRNDDNO7404"/>
    <x v="3"/>
    <x v="3"/>
    <x v="46"/>
    <s v="Srinivas P"/>
    <s v="Purushottam M"/>
    <s v="Raj Shende"/>
    <x v="2"/>
    <s v="North"/>
    <x v="3"/>
    <s v="Delhi &amp; NCR"/>
    <m/>
    <m/>
    <s v="Delhi RIL Mal Dwarka"/>
    <s v="Delhi"/>
    <n v="13239"/>
    <m/>
    <m/>
    <m/>
    <m/>
    <m/>
    <m/>
    <m/>
    <x v="7"/>
    <m/>
    <s v="Full Renovation"/>
    <m/>
    <m/>
    <m/>
    <m/>
    <m/>
    <s v=" "/>
    <s v=" "/>
    <m/>
    <m/>
    <m/>
    <m/>
    <m/>
    <m/>
    <m/>
    <m/>
    <m/>
    <x v="0"/>
    <x v="0"/>
    <m/>
    <m/>
    <m/>
    <m/>
    <m/>
    <m/>
    <m/>
  </r>
  <r>
    <s v="TRTFRT16590"/>
    <n v="1686"/>
    <m/>
    <s v="TE92"/>
    <m/>
    <s v="TRNDUNVR103"/>
    <x v="3"/>
    <x v="3"/>
    <x v="46"/>
    <s v="Srinivas P"/>
    <s v="Purushottam M"/>
    <s v="Raj Shende"/>
    <x v="2"/>
    <s v="North"/>
    <x v="3"/>
    <s v="Delhi &amp; NCR"/>
    <m/>
    <m/>
    <s v="Noida Citycenter Mal"/>
    <s v="Greater Noida"/>
    <n v="11324"/>
    <m/>
    <m/>
    <m/>
    <m/>
    <m/>
    <m/>
    <m/>
    <x v="12"/>
    <m/>
    <s v="Full Renovation"/>
    <m/>
    <m/>
    <m/>
    <m/>
    <m/>
    <s v=" "/>
    <s v=" "/>
    <m/>
    <m/>
    <m/>
    <m/>
    <m/>
    <m/>
    <m/>
    <m/>
    <m/>
    <x v="0"/>
    <x v="0"/>
    <m/>
    <m/>
    <m/>
    <m/>
    <m/>
    <m/>
    <m/>
  </r>
  <r>
    <s v="TRTFBK16591"/>
    <n v="1687"/>
    <m/>
    <n v="1885"/>
    <s v="NF50"/>
    <s v="TRNDMNF5001"/>
    <x v="3"/>
    <x v="3"/>
    <x v="46"/>
    <s v="Srinivas P"/>
    <s v="Purushottam M"/>
    <s v="Raj Shende"/>
    <x v="2"/>
    <s v="West"/>
    <x v="2"/>
    <s v="Maharashtra"/>
    <m/>
    <m/>
    <s v="Pune Seasons Mall"/>
    <s v="Pune"/>
    <n v="11032"/>
    <d v="2026-04-23T00:00:00"/>
    <d v="2026-04-23T00:00:00"/>
    <m/>
    <n v="50"/>
    <d v="2026-06-12T00:00:00"/>
    <d v="2026-06-12T00:00:00"/>
    <m/>
    <x v="4"/>
    <m/>
    <s v="Full Renovation"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TRTFBK16592"/>
    <n v="1688"/>
    <m/>
    <n v="8322"/>
    <s v="NDQ9"/>
    <s v="TRNDGNDQ901"/>
    <x v="3"/>
    <x v="3"/>
    <x v="46"/>
    <s v="Srinivas P"/>
    <s v="Purushottam M"/>
    <s v="Raj Shende"/>
    <x v="2"/>
    <s v="West"/>
    <x v="2"/>
    <s v="Gujarat"/>
    <m/>
    <m/>
    <s v="Rajkot RIL Mall"/>
    <s v="Rajkot"/>
    <n v="11145"/>
    <d v="2026-05-07T00:00:00"/>
    <d v="2026-05-07T00:00:00"/>
    <m/>
    <n v="50"/>
    <d v="2026-06-26T00:00:00"/>
    <d v="2026-06-26T00:00:00"/>
    <m/>
    <x v="4"/>
    <m/>
    <s v="Full Renovation"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TRTFBK16593"/>
    <n v="1689"/>
    <m/>
    <n v="8034"/>
    <s v="NCT4"/>
    <s v="TRNDGNCT403"/>
    <x v="3"/>
    <x v="3"/>
    <x v="46"/>
    <s v="Srinivas P"/>
    <s v="Purushottam M"/>
    <s v="Raj Shende"/>
    <x v="2"/>
    <s v="West"/>
    <x v="2"/>
    <s v="Gujarat"/>
    <m/>
    <m/>
    <s v="Vadodara Cine Mall"/>
    <s v="Vadodara"/>
    <n v="17301"/>
    <d v="2026-04-22T00:00:00"/>
    <d v="2026-04-22T00:00:00"/>
    <m/>
    <n v="50"/>
    <d v="2026-06-11T00:00:00"/>
    <d v="2026-06-11T00:00:00"/>
    <m/>
    <x v="4"/>
    <m/>
    <s v="Full Renovation"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TRTFBK16594"/>
    <n v="1690"/>
    <m/>
    <n v="8088"/>
    <m/>
    <s v="TRNDMNCY702"/>
    <x v="3"/>
    <x v="3"/>
    <x v="46"/>
    <s v="Srinivas P"/>
    <s v="Purushottam M"/>
    <s v="Raj Shende"/>
    <x v="2"/>
    <s v="West"/>
    <x v="2"/>
    <s v="Maharashtra"/>
    <m/>
    <m/>
    <s v="Pune Phnx MarketCity"/>
    <s v="Pune"/>
    <n v="19020"/>
    <m/>
    <m/>
    <m/>
    <m/>
    <m/>
    <m/>
    <m/>
    <x v="12"/>
    <m/>
    <s v="Full Renovation"/>
    <m/>
    <m/>
    <m/>
    <m/>
    <m/>
    <s v=" "/>
    <s v=" "/>
    <m/>
    <m/>
    <m/>
    <m/>
    <m/>
    <m/>
    <m/>
    <m/>
    <m/>
    <x v="0"/>
    <x v="0"/>
    <m/>
    <m/>
    <m/>
    <m/>
    <m/>
    <m/>
    <m/>
  </r>
  <r>
    <s v="TRTFBK16595"/>
    <n v="1691"/>
    <m/>
    <n v="8286"/>
    <m/>
    <s v="TRNDMNDO103"/>
    <x v="3"/>
    <x v="3"/>
    <x v="46"/>
    <s v="Srinivas P"/>
    <s v="Purushottam M"/>
    <s v="Raj Shende"/>
    <x v="2"/>
    <s v="West"/>
    <x v="2"/>
    <s v="GMU"/>
    <m/>
    <m/>
    <s v="Mumbai Viviana Thane"/>
    <s v="Mumbai"/>
    <n v="15794"/>
    <m/>
    <m/>
    <m/>
    <m/>
    <m/>
    <m/>
    <m/>
    <x v="12"/>
    <m/>
    <s v="Full Renovation"/>
    <m/>
    <m/>
    <m/>
    <m/>
    <m/>
    <s v=" "/>
    <s v=" "/>
    <m/>
    <m/>
    <m/>
    <m/>
    <m/>
    <m/>
    <m/>
    <m/>
    <m/>
    <x v="0"/>
    <x v="0"/>
    <m/>
    <m/>
    <m/>
    <m/>
    <m/>
    <m/>
    <m/>
  </r>
  <r>
    <s v="TRTFBK16596"/>
    <n v="1692"/>
    <m/>
    <n v="8087"/>
    <m/>
    <s v="TRNDMNCY602"/>
    <x v="3"/>
    <x v="3"/>
    <x v="46"/>
    <s v="Srinivas P"/>
    <s v="Purushottam M"/>
    <s v="Raj Shende"/>
    <x v="2"/>
    <s v="West"/>
    <x v="2"/>
    <s v="Maharashtra"/>
    <m/>
    <m/>
    <s v="Nasik CityCentre Mal"/>
    <s v="Nashik"/>
    <n v="18222"/>
    <m/>
    <m/>
    <m/>
    <m/>
    <m/>
    <m/>
    <m/>
    <x v="12"/>
    <m/>
    <s v="Full Renovation"/>
    <m/>
    <m/>
    <m/>
    <m/>
    <m/>
    <s v=" "/>
    <s v=" "/>
    <m/>
    <m/>
    <m/>
    <m/>
    <m/>
    <m/>
    <m/>
    <m/>
    <m/>
    <x v="0"/>
    <x v="0"/>
    <m/>
    <m/>
    <m/>
    <m/>
    <m/>
    <m/>
    <m/>
  </r>
  <r>
    <s v="GRDSKC16597"/>
    <n v="1693"/>
    <m/>
    <s v="TBKP"/>
    <s v="QHMG"/>
    <s v="DARKMQHMG00"/>
    <x v="0"/>
    <x v="0"/>
    <x v="0"/>
    <s v="Srinivas P"/>
    <s v="Purushottam M"/>
    <s v="Prasad Deshmukh"/>
    <x v="0"/>
    <s v="West"/>
    <x v="0"/>
    <s v="GMU"/>
    <s v="Mumbai"/>
    <s v="Hareshprasad Mishra"/>
    <s v="Simran Residency, Sector 7, Kharghar"/>
    <s v="Mumbai"/>
    <n v="2125"/>
    <d v="2026-03-27T00:00:00"/>
    <d v="2026-04-22T00:00:00"/>
    <n v="15"/>
    <m/>
    <d v="2026-05-07T00:00:00"/>
    <d v="2026-05-10T00:00:00"/>
    <d v="2026-05-12T00:00:00"/>
    <x v="0"/>
    <n v="1"/>
    <m/>
    <s v="PENDING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TRTRSZ FO16598"/>
    <n v="1694"/>
    <m/>
    <n v="5731"/>
    <s v="NO89"/>
    <s v="TRNDVNO8903"/>
    <x v="3"/>
    <x v="3"/>
    <x v="5"/>
    <s v="Amit C"/>
    <s v="Jitendra Talreja"/>
    <s v="Nitesh Warhade"/>
    <x v="2"/>
    <s v="South"/>
    <x v="5"/>
    <s v="Kerala"/>
    <m/>
    <m/>
    <s v="Pala Dream Mall"/>
    <s v="Palai"/>
    <n v="9468"/>
    <d v="2026-04-21T00:00:00"/>
    <d v="2026-04-21T00:00:00"/>
    <m/>
    <n v="15"/>
    <d v="2026-05-06T00:00:00"/>
    <d v="2026-05-31T00:00:00"/>
    <m/>
    <x v="4"/>
    <m/>
    <s v="Cycle-3 EPC"/>
    <m/>
    <m/>
    <m/>
    <m/>
    <m/>
    <s v="MAY 26 PLANNED"/>
    <s v=" "/>
    <m/>
    <m/>
    <m/>
    <m/>
    <m/>
    <m/>
    <m/>
    <m/>
    <m/>
    <x v="0"/>
    <x v="0"/>
    <m/>
    <m/>
    <m/>
    <m/>
    <m/>
    <m/>
    <m/>
  </r>
  <r>
    <s v="TRTRSZ FO16599"/>
    <n v="1695"/>
    <m/>
    <s v="TR97"/>
    <s v="NXO1"/>
    <s v="TRNDVNXO102"/>
    <x v="3"/>
    <x v="3"/>
    <x v="5"/>
    <s v="Amit C"/>
    <s v="Jitendra Talreja"/>
    <s v="Nitesh Warhade"/>
    <x v="2"/>
    <s v="South"/>
    <x v="5"/>
    <s v="Kerala"/>
    <m/>
    <m/>
    <s v="Kattappana TST"/>
    <s v="Kattappana"/>
    <n v="6245"/>
    <d v="2026-04-20T00:00:00"/>
    <d v="2026-04-20T00:00:00"/>
    <m/>
    <n v="15"/>
    <d v="2026-05-05T00:00:00"/>
    <d v="2026-05-31T00:00:00"/>
    <m/>
    <x v="4"/>
    <m/>
    <s v="Cycle-3 EPC"/>
    <m/>
    <m/>
    <m/>
    <m/>
    <m/>
    <s v="MAY 26 PLANNED"/>
    <s v=" "/>
    <m/>
    <m/>
    <m/>
    <m/>
    <m/>
    <m/>
    <m/>
    <m/>
    <m/>
    <x v="0"/>
    <x v="0"/>
    <m/>
    <m/>
    <m/>
    <m/>
    <m/>
    <m/>
    <m/>
  </r>
  <r>
    <s v="TRTRSZ FO16600"/>
    <n v="1696"/>
    <m/>
    <s v="TX4C"/>
    <s v="Q3M8"/>
    <s v="TFITVQ3M801"/>
    <x v="3"/>
    <x v="3"/>
    <x v="5"/>
    <s v="Amit C"/>
    <s v="Jitendra Talreja"/>
    <s v="Nitesh Warhade"/>
    <x v="2"/>
    <s v="South"/>
    <x v="5"/>
    <s v="Kerala"/>
    <m/>
    <m/>
    <s v="Kannur Near Kannur Mall"/>
    <s v="Kannur"/>
    <n v="18045"/>
    <d v="2026-04-22T00:00:00"/>
    <d v="2026-04-22T00:00:00"/>
    <m/>
    <n v="15"/>
    <d v="2026-05-07T00:00:00"/>
    <d v="2026-05-31T00:00:00"/>
    <m/>
    <x v="4"/>
    <m/>
    <s v="Cycle-2 EPC"/>
    <m/>
    <m/>
    <m/>
    <m/>
    <m/>
    <s v="MAY 26 PLANNED"/>
    <s v=" "/>
    <m/>
    <m/>
    <m/>
    <m/>
    <m/>
    <m/>
    <m/>
    <m/>
    <m/>
    <x v="0"/>
    <x v="0"/>
    <m/>
    <m/>
    <m/>
    <m/>
    <m/>
    <m/>
    <m/>
  </r>
  <r>
    <s v="TRTRSZ FO16601"/>
    <n v="1697"/>
    <m/>
    <n v="8305"/>
    <s v="NDP5"/>
    <s v="TRNDVNDP501"/>
    <x v="3"/>
    <x v="3"/>
    <x v="5"/>
    <s v="Amit C"/>
    <s v="Jitendra Talreja"/>
    <s v="Nitesh Warhade"/>
    <x v="2"/>
    <s v="South"/>
    <x v="5"/>
    <s v="Kerala"/>
    <m/>
    <m/>
    <s v="Pala Puthetu Arcade"/>
    <s v="Pala"/>
    <n v="9905"/>
    <d v="2026-04-21T00:00:00"/>
    <d v="2026-04-21T00:00:00"/>
    <m/>
    <n v="15"/>
    <d v="2026-05-06T00:00:00"/>
    <d v="2026-05-31T00:00:00"/>
    <d v="2026-06-02T00:00:00"/>
    <x v="0"/>
    <n v="1"/>
    <s v="Cycle-2 EPC"/>
    <s v="PENDING"/>
    <m/>
    <s v="YTL"/>
    <m/>
    <m/>
    <s v="MAY 26 PLANNED"/>
    <s v="JUNE 26"/>
    <m/>
    <m/>
    <m/>
    <m/>
    <m/>
    <m/>
    <m/>
    <m/>
    <m/>
    <x v="0"/>
    <x v="0"/>
    <m/>
    <m/>
    <m/>
    <m/>
    <m/>
    <m/>
    <m/>
  </r>
  <r>
    <s v="TRTRSZ FO16602"/>
    <n v="1698"/>
    <m/>
    <s v="TO17"/>
    <s v="QVAL"/>
    <s v="TFITVQVAL01"/>
    <x v="3"/>
    <x v="3"/>
    <x v="5"/>
    <s v="Amit C"/>
    <s v="Jitendra Talreja"/>
    <s v="Nitesh Warhade"/>
    <x v="2"/>
    <s v="South"/>
    <x v="5"/>
    <s v="Kerala"/>
    <m/>
    <m/>
    <s v="Kottayam Kodimatha"/>
    <s v="Kottayam"/>
    <n v="12865"/>
    <d v="2026-04-21T00:00:00"/>
    <d v="2026-04-21T00:00:00"/>
    <m/>
    <n v="15"/>
    <d v="2026-05-06T00:00:00"/>
    <d v="2026-05-31T00:00:00"/>
    <m/>
    <x v="4"/>
    <m/>
    <s v="Cycle-4 EPC"/>
    <m/>
    <m/>
    <m/>
    <m/>
    <m/>
    <s v="MAY 26 PLANNED"/>
    <s v=" "/>
    <m/>
    <m/>
    <m/>
    <m/>
    <m/>
    <m/>
    <m/>
    <m/>
    <m/>
    <x v="0"/>
    <x v="0"/>
    <m/>
    <m/>
    <m/>
    <m/>
    <m/>
    <m/>
    <m/>
  </r>
  <r>
    <s v="TRTRSD16603"/>
    <n v="1699"/>
    <m/>
    <s v="TFR0"/>
    <s v="QYU1"/>
    <s v="TEXPOQYU102"/>
    <x v="3"/>
    <x v="3"/>
    <x v="5"/>
    <s v="Amit C"/>
    <s v="Jitendra Talreja"/>
    <s v="Nitesh Warhade"/>
    <x v="2"/>
    <s v="East"/>
    <x v="4"/>
    <s v="Orissa"/>
    <m/>
    <m/>
    <s v="Paradeep TST"/>
    <s v="Paradeep"/>
    <n v="7432"/>
    <d v="2026-04-22T00:00:00"/>
    <d v="2026-04-22T00:00:00"/>
    <m/>
    <n v="15"/>
    <d v="2026-05-07T00:00:00"/>
    <d v="2026-05-31T00:00:00"/>
    <d v="2026-05-26T00:00:00"/>
    <x v="0"/>
    <n v="1"/>
    <s v="Cycle-4 EPC"/>
    <d v="2026-05-30T00:00:00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TRTRSZ FO16604"/>
    <n v="1700"/>
    <m/>
    <s v="TQD5"/>
    <s v="Q0WO"/>
    <s v="TEXPKQ0WO02"/>
    <x v="3"/>
    <x v="3"/>
    <x v="5"/>
    <s v="Amit C"/>
    <s v="Jitendra Talreja"/>
    <s v="Nitesh Warhade"/>
    <x v="2"/>
    <s v="South"/>
    <x v="5"/>
    <s v="Karnataka"/>
    <m/>
    <m/>
    <s v="Kanakpura TST"/>
    <s v="Kanakpura"/>
    <n v="12418"/>
    <d v="2026-04-17T00:00:00"/>
    <d v="2026-04-17T00:00:00"/>
    <m/>
    <n v="15"/>
    <d v="2026-05-02T00:00:00"/>
    <d v="2026-05-31T00:00:00"/>
    <m/>
    <x v="4"/>
    <m/>
    <s v="Cycle-4 EPC"/>
    <m/>
    <m/>
    <m/>
    <m/>
    <m/>
    <s v="MAY 26 PLANNED"/>
    <s v=" "/>
    <m/>
    <m/>
    <m/>
    <m/>
    <m/>
    <m/>
    <m/>
    <m/>
    <m/>
    <x v="0"/>
    <x v="0"/>
    <m/>
    <m/>
    <m/>
    <m/>
    <m/>
    <m/>
    <m/>
  </r>
  <r>
    <s v="TRTRSZ FO16605"/>
    <n v="1701"/>
    <m/>
    <s v="TTD6"/>
    <s v="Q2US"/>
    <s v="TEXPVQ2US01"/>
    <x v="3"/>
    <x v="3"/>
    <x v="5"/>
    <s v="Amit C"/>
    <s v="Jitendra Talreja"/>
    <s v="Nitesh Warhade"/>
    <x v="2"/>
    <s v="South"/>
    <x v="5"/>
    <s v="Kerala"/>
    <m/>
    <m/>
    <s v="Chingavanam TST"/>
    <s v="Chingavanam"/>
    <n v="8193"/>
    <d v="2026-04-22T00:00:00"/>
    <d v="2026-04-22T00:00:00"/>
    <m/>
    <n v="15"/>
    <d v="2026-05-07T00:00:00"/>
    <d v="2026-05-31T00:00:00"/>
    <m/>
    <x v="4"/>
    <m/>
    <s v="Cycle-4 EPC"/>
    <m/>
    <m/>
    <m/>
    <m/>
    <m/>
    <s v="MAY 26 PLANNED"/>
    <s v=" "/>
    <m/>
    <m/>
    <m/>
    <m/>
    <m/>
    <m/>
    <m/>
    <m/>
    <m/>
    <x v="0"/>
    <x v="0"/>
    <m/>
    <m/>
    <m/>
    <m/>
    <m/>
    <m/>
    <m/>
  </r>
  <r>
    <s v="TRTRSZ FO16606"/>
    <n v="1702"/>
    <m/>
    <s v="TPN7"/>
    <s v="Q0OC"/>
    <s v="TEXPVQ0OC05"/>
    <x v="3"/>
    <x v="3"/>
    <x v="5"/>
    <s v="Amit C"/>
    <s v="Jitendra Talreja"/>
    <s v="Nitesh Warhade"/>
    <x v="2"/>
    <s v="South"/>
    <x v="5"/>
    <s v="Kerala"/>
    <m/>
    <m/>
    <s v="Ponkunnam TST"/>
    <s v="Ponkunnam"/>
    <n v="6331"/>
    <d v="2026-04-22T00:00:00"/>
    <d v="2026-04-22T00:00:00"/>
    <m/>
    <n v="15"/>
    <d v="2026-05-07T00:00:00"/>
    <d v="2026-05-31T00:00:00"/>
    <m/>
    <x v="4"/>
    <m/>
    <s v="Cycle-4 EPC"/>
    <m/>
    <m/>
    <m/>
    <m/>
    <m/>
    <s v="MAY 26 PLANNED"/>
    <s v=" "/>
    <m/>
    <m/>
    <m/>
    <m/>
    <m/>
    <m/>
    <m/>
    <m/>
    <m/>
    <x v="0"/>
    <x v="0"/>
    <m/>
    <m/>
    <m/>
    <m/>
    <m/>
    <m/>
    <m/>
  </r>
  <r>
    <s v="URBLBK16607"/>
    <n v="1703"/>
    <m/>
    <m/>
    <m/>
    <m/>
    <x v="9"/>
    <x v="11"/>
    <x v="64"/>
    <s v="Amit C"/>
    <s v="Arju Tiwari"/>
    <s v="Kiran Patil"/>
    <x v="0"/>
    <s v="West"/>
    <x v="2"/>
    <s v="Maharashtra"/>
    <m/>
    <m/>
    <s v="Creaticity - Pune"/>
    <s v="Pune"/>
    <m/>
    <m/>
    <m/>
    <m/>
    <m/>
    <m/>
    <m/>
    <m/>
    <x v="5"/>
    <n v="0"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URBLSZ FO16608"/>
    <n v="1704"/>
    <m/>
    <m/>
    <m/>
    <m/>
    <x v="9"/>
    <x v="11"/>
    <x v="64"/>
    <s v="Amit C"/>
    <s v="Arju Tiwari"/>
    <s v="Kiran Patil"/>
    <x v="0"/>
    <s v="South"/>
    <x v="5"/>
    <s v="Karnataka"/>
    <m/>
    <m/>
    <s v="Electronic City, Hosur Road"/>
    <s v="Bangalore"/>
    <m/>
    <m/>
    <m/>
    <m/>
    <m/>
    <m/>
    <m/>
    <m/>
    <x v="5"/>
    <n v="0"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FLDHKC16609"/>
    <n v="1705"/>
    <m/>
    <s v="T9XE"/>
    <s v="T9XE"/>
    <s v="DH-ZIVA-419-RJ-T9XE"/>
    <x v="3"/>
    <x v="3"/>
    <x v="12"/>
    <s v="Srinivas P"/>
    <s v="Jitendra Talreja"/>
    <s v="Nitesh Warhade"/>
    <x v="3"/>
    <s v="North"/>
    <x v="0"/>
    <s v="Rajasthan"/>
    <m/>
    <m/>
    <s v="T9XE,Zivame,Udaipur,Urban Square Mall,RJ"/>
    <s v="Udaipur"/>
    <n v="556"/>
    <d v="2026-04-22T00:00:00"/>
    <d v="2026-04-22T00:00:00"/>
    <m/>
    <n v="25"/>
    <d v="2026-05-17T00:00:00"/>
    <d v="2026-05-17T00:00:00"/>
    <d v="2026-05-17T00:00:00"/>
    <x v="0"/>
    <n v="1"/>
    <m/>
    <d v="2026-05-18T00:00:00"/>
    <d v="2026-05-17T00:00:00"/>
    <s v="Launched"/>
    <m/>
    <m/>
    <s v="MAY 26 PLANNED"/>
    <s v="MAY 26"/>
    <m/>
    <m/>
    <m/>
    <m/>
    <m/>
    <m/>
    <m/>
    <m/>
    <m/>
    <x v="0"/>
    <x v="0"/>
    <m/>
    <m/>
    <m/>
    <m/>
    <m/>
    <m/>
    <m/>
  </r>
  <r>
    <s v="TRTRSZ FO16610"/>
    <n v="1706"/>
    <m/>
    <s v="TJX6"/>
    <s v="QWF2"/>
    <s v="TFITVQWF201"/>
    <x v="3"/>
    <x v="3"/>
    <x v="5"/>
    <s v="Amit C"/>
    <s v="Jitendra Talreja"/>
    <s v="Nitesh Warhade"/>
    <x v="2"/>
    <s v="South"/>
    <x v="5"/>
    <s v="Kerala"/>
    <m/>
    <m/>
    <s v="Paravur Zams Mall"/>
    <s v="Paravur"/>
    <n v="9162"/>
    <d v="2026-04-23T00:00:00"/>
    <d v="2026-04-23T00:00:00"/>
    <m/>
    <n v="15"/>
    <d v="2026-05-08T00:00:00"/>
    <d v="2026-05-31T00:00:00"/>
    <d v="2026-06-02T00:00:00"/>
    <x v="0"/>
    <n v="1"/>
    <s v="Cycle-4 EPC"/>
    <s v="PENDING"/>
    <m/>
    <s v="YTL"/>
    <m/>
    <m/>
    <s v="MAY 26 PLANNED"/>
    <s v="JUNE 26"/>
    <m/>
    <m/>
    <m/>
    <m/>
    <m/>
    <m/>
    <m/>
    <m/>
    <m/>
    <x v="0"/>
    <x v="0"/>
    <m/>
    <m/>
    <m/>
    <m/>
    <m/>
    <m/>
    <m/>
  </r>
  <r>
    <s v="TRTRSZ FO16611"/>
    <n v="1707"/>
    <m/>
    <s v="TEW7"/>
    <s v="QZL9"/>
    <s v="TEXPVQZL902"/>
    <x v="3"/>
    <x v="3"/>
    <x v="5"/>
    <s v="Amit C"/>
    <s v="Jitendra Talreja"/>
    <s v="Nitesh Warhade"/>
    <x v="2"/>
    <s v="South"/>
    <x v="5"/>
    <s v="Kerala"/>
    <m/>
    <m/>
    <s v="Adimali TST"/>
    <s v="Adimali"/>
    <n v="7043"/>
    <d v="2026-04-28T00:00:00"/>
    <d v="2026-04-28T00:00:00"/>
    <m/>
    <n v="15"/>
    <d v="2026-05-13T00:00:00"/>
    <d v="2026-05-31T00:00:00"/>
    <m/>
    <x v="4"/>
    <m/>
    <s v="Cycle-4 EPC"/>
    <m/>
    <m/>
    <m/>
    <m/>
    <m/>
    <s v="MAY 26 PLANNED"/>
    <s v=" "/>
    <m/>
    <m/>
    <m/>
    <m/>
    <m/>
    <m/>
    <m/>
    <m/>
    <m/>
    <x v="0"/>
    <x v="0"/>
    <m/>
    <m/>
    <m/>
    <m/>
    <m/>
    <m/>
    <m/>
  </r>
  <r>
    <s v="TRTRSZ FO16612"/>
    <n v="1708"/>
    <m/>
    <s v="TU85"/>
    <s v="NKU7"/>
    <s v="TRNDKNKU703"/>
    <x v="3"/>
    <x v="3"/>
    <x v="5"/>
    <s v="Amit C"/>
    <s v="Jitendra Talreja"/>
    <s v="Nitesh Warhade"/>
    <x v="2"/>
    <s v="South"/>
    <x v="5"/>
    <s v="Karnataka"/>
    <m/>
    <m/>
    <s v="Kunigal TST"/>
    <s v="Kunigal"/>
    <n v="5869"/>
    <d v="2026-04-22T00:00:00"/>
    <d v="2026-04-22T00:00:00"/>
    <m/>
    <n v="15"/>
    <d v="2026-05-07T00:00:00"/>
    <d v="2026-05-31T00:00:00"/>
    <m/>
    <x v="4"/>
    <m/>
    <s v="Cycle-4 EPC"/>
    <m/>
    <m/>
    <m/>
    <m/>
    <m/>
    <s v="MAY 26 PLANNED"/>
    <s v=" "/>
    <m/>
    <m/>
    <m/>
    <m/>
    <m/>
    <m/>
    <m/>
    <m/>
    <m/>
    <x v="0"/>
    <x v="0"/>
    <m/>
    <m/>
    <m/>
    <m/>
    <m/>
    <m/>
    <m/>
  </r>
  <r>
    <s v="TRTRSZ FO16613"/>
    <n v="1709"/>
    <m/>
    <s v="TEW8"/>
    <s v="QZM1"/>
    <s v="TEXPVQZM102"/>
    <x v="3"/>
    <x v="3"/>
    <x v="5"/>
    <s v="Amit C"/>
    <s v="Jitendra Talreja"/>
    <s v="Nitesh Warhade"/>
    <x v="2"/>
    <s v="South"/>
    <x v="5"/>
    <s v="Kerala"/>
    <m/>
    <m/>
    <s v="Parippally TST"/>
    <s v="Parippally"/>
    <n v="6772"/>
    <d v="2026-04-28T00:00:00"/>
    <d v="2026-04-28T00:00:00"/>
    <m/>
    <n v="15"/>
    <d v="2026-05-13T00:00:00"/>
    <d v="2026-05-31T00:00:00"/>
    <m/>
    <x v="4"/>
    <m/>
    <s v="Cycle-4 EPC"/>
    <m/>
    <m/>
    <m/>
    <m/>
    <m/>
    <s v="MAY 26 PLANNED"/>
    <s v=" "/>
    <m/>
    <m/>
    <m/>
    <m/>
    <m/>
    <m/>
    <m/>
    <m/>
    <m/>
    <x v="0"/>
    <x v="0"/>
    <m/>
    <m/>
    <m/>
    <m/>
    <m/>
    <m/>
    <m/>
  </r>
  <r>
    <s v="TRTRSZ FO16614"/>
    <n v="1710"/>
    <m/>
    <n v="5686"/>
    <s v="NO81"/>
    <s v="TRNDVNO8100"/>
    <x v="3"/>
    <x v="3"/>
    <x v="5"/>
    <s v="Amit C"/>
    <s v="Jitendra Talreja"/>
    <s v="Nitesh Warhade"/>
    <x v="2"/>
    <s v="South"/>
    <x v="5"/>
    <s v="Kerala"/>
    <m/>
    <m/>
    <s v="Wayanad Mint Mall"/>
    <s v="Kozhikode"/>
    <n v="6575"/>
    <d v="2026-04-27T00:00:00"/>
    <d v="2026-04-27T00:00:00"/>
    <m/>
    <n v="15"/>
    <d v="2026-05-12T00:00:00"/>
    <d v="2026-05-31T00:00:00"/>
    <m/>
    <x v="4"/>
    <m/>
    <s v="Cycle-4 EPC"/>
    <m/>
    <m/>
    <m/>
    <m/>
    <m/>
    <s v="MAY 26 PLANNED"/>
    <s v=" "/>
    <m/>
    <m/>
    <m/>
    <m/>
    <m/>
    <m/>
    <m/>
    <m/>
    <m/>
    <x v="0"/>
    <x v="0"/>
    <m/>
    <m/>
    <m/>
    <m/>
    <m/>
    <m/>
    <m/>
  </r>
  <r>
    <s v="TRTRSZ FO16615"/>
    <n v="1711"/>
    <m/>
    <s v="TLB4"/>
    <s v="QGS0"/>
    <s v="TEXPKQGS001"/>
    <x v="3"/>
    <x v="3"/>
    <x v="5"/>
    <s v="Amit C"/>
    <s v="Jitendra Talreja"/>
    <s v="Nitesh Warhade"/>
    <x v="2"/>
    <s v="South"/>
    <x v="5"/>
    <s v="Karnataka"/>
    <m/>
    <m/>
    <s v="Sagara TST"/>
    <s v="Sagara"/>
    <n v="5325"/>
    <d v="2026-04-25T00:00:00"/>
    <d v="2026-04-25T00:00:00"/>
    <m/>
    <n v="15"/>
    <d v="2026-05-10T00:00:00"/>
    <d v="2026-05-10T00:00:00"/>
    <d v="2026-05-16T00:00:00"/>
    <x v="0"/>
    <n v="1"/>
    <s v="Cycle-4 EPC"/>
    <s v="PENDING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TRTRSZ FO16616"/>
    <n v="1712"/>
    <m/>
    <s v="TW06"/>
    <s v="NNK8"/>
    <s v="TRNDVNNK802"/>
    <x v="3"/>
    <x v="3"/>
    <x v="5"/>
    <s v="Amit C"/>
    <s v="Jitendra Talreja"/>
    <s v="Nitesh Warhade"/>
    <x v="2"/>
    <s v="South"/>
    <x v="5"/>
    <s v="Kerala"/>
    <m/>
    <m/>
    <s v="Kothamangalam TST"/>
    <s v="Kothamangalam"/>
    <n v="4928"/>
    <d v="2026-04-27T00:00:00"/>
    <d v="2026-04-27T00:00:00"/>
    <m/>
    <n v="15"/>
    <d v="2026-05-12T00:00:00"/>
    <d v="2026-05-12T00:00:00"/>
    <d v="2026-05-18T00:00:00"/>
    <x v="0"/>
    <n v="1"/>
    <s v="Cycle-4 EPC"/>
    <d v="2026-05-24T00:00:00"/>
    <d v="2026-05-24T00:00:00"/>
    <s v="Launched"/>
    <m/>
    <m/>
    <s v="MAY 26 PLANNED"/>
    <s v="MAY 26"/>
    <m/>
    <m/>
    <m/>
    <m/>
    <m/>
    <m/>
    <m/>
    <m/>
    <m/>
    <x v="0"/>
    <x v="0"/>
    <m/>
    <m/>
    <m/>
    <m/>
    <m/>
    <m/>
    <m/>
  </r>
  <r>
    <s v="SEVEBK16617"/>
    <n v="1713"/>
    <m/>
    <m/>
    <m/>
    <m/>
    <x v="9"/>
    <x v="11"/>
    <x v="60"/>
    <s v="Amit C"/>
    <s v="Arju Tiwari"/>
    <s v="Kiran Patil"/>
    <x v="0"/>
    <s v="West"/>
    <x v="2"/>
    <s v="GMU"/>
    <m/>
    <m/>
    <s v="Agastya Corporate Park, Piramal Realty, Kurla"/>
    <s v="Mumbai"/>
    <m/>
    <m/>
    <m/>
    <m/>
    <m/>
    <m/>
    <m/>
    <m/>
    <x v="5"/>
    <n v="0"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SEVEBK16618"/>
    <n v="1714"/>
    <m/>
    <m/>
    <m/>
    <m/>
    <x v="9"/>
    <x v="11"/>
    <x v="60"/>
    <s v="Amit C"/>
    <s v="Arju Tiwari"/>
    <s v="Kiran Patil"/>
    <x v="0"/>
    <s v="West"/>
    <x v="2"/>
    <s v="Maharashtra"/>
    <m/>
    <m/>
    <s v="Wah Punjab, Pune"/>
    <s v="Pune"/>
    <m/>
    <m/>
    <m/>
    <m/>
    <m/>
    <m/>
    <m/>
    <m/>
    <x v="3"/>
    <n v="0"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SEVEBK16619"/>
    <n v="1715"/>
    <m/>
    <m/>
    <m/>
    <m/>
    <x v="9"/>
    <x v="11"/>
    <x v="60"/>
    <s v="Amit C"/>
    <s v="Arju Tiwari"/>
    <s v="Kiran Patil"/>
    <x v="0"/>
    <s v="West"/>
    <x v="2"/>
    <s v="GMU"/>
    <m/>
    <m/>
    <s v="Runwal Garden, Dombivli"/>
    <s v="Mumbai"/>
    <m/>
    <m/>
    <m/>
    <m/>
    <m/>
    <m/>
    <m/>
    <m/>
    <x v="5"/>
    <n v="0"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SEVEBK16620"/>
    <n v="1716"/>
    <m/>
    <m/>
    <m/>
    <m/>
    <x v="9"/>
    <x v="11"/>
    <x v="60"/>
    <s v="Amit C"/>
    <s v="Arju Tiwari"/>
    <s v="Kiran Patil"/>
    <x v="0"/>
    <s v="West"/>
    <x v="2"/>
    <s v="GMU"/>
    <m/>
    <m/>
    <s v="One BKC, Mumbai"/>
    <s v="Mumbai"/>
    <m/>
    <m/>
    <m/>
    <m/>
    <m/>
    <m/>
    <m/>
    <m/>
    <x v="5"/>
    <n v="0"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SEVEBK16621"/>
    <n v="1717"/>
    <m/>
    <m/>
    <m/>
    <m/>
    <x v="9"/>
    <x v="11"/>
    <x v="60"/>
    <s v="Amit C"/>
    <s v="Arju Tiwari"/>
    <s v="Kiran Patil"/>
    <x v="0"/>
    <s v="West"/>
    <x v="2"/>
    <s v="GMU"/>
    <m/>
    <m/>
    <s v="Yashwant Prestige, Virar"/>
    <s v="Mumbai"/>
    <m/>
    <m/>
    <m/>
    <m/>
    <m/>
    <m/>
    <m/>
    <m/>
    <x v="5"/>
    <n v="0"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DIGSSD16623"/>
    <n v="1718"/>
    <m/>
    <s v="TM1L"/>
    <s v="QZ3Z"/>
    <s v="CDITBQZ3Z00"/>
    <x v="7"/>
    <x v="9"/>
    <x v="54"/>
    <s v="Amit C"/>
    <s v="Dyaneshwar Wagh"/>
    <s v="Aditya Dawre"/>
    <x v="0"/>
    <s v="East"/>
    <x v="4"/>
    <s v="Bihar"/>
    <m/>
    <s v="Roshan Kumar"/>
    <s v="Sitamarhi"/>
    <s v="Sitamarhi"/>
    <n v="7425"/>
    <d v="2026-04-23T00:00:00"/>
    <d v="2026-04-25T00:00:00"/>
    <n v="35"/>
    <m/>
    <d v="2026-05-30T00:00:00"/>
    <d v="2026-06-10T00:00:00"/>
    <m/>
    <x v="4"/>
    <n v="0.73"/>
    <m/>
    <m/>
    <m/>
    <m/>
    <m/>
    <m/>
    <s v="MAY 26 PLANNED"/>
    <s v=" "/>
    <m/>
    <m/>
    <m/>
    <m/>
    <m/>
    <m/>
    <m/>
    <m/>
    <m/>
    <x v="0"/>
    <x v="0"/>
    <m/>
    <m/>
    <m/>
    <m/>
    <m/>
    <m/>
    <m/>
  </r>
  <r>
    <s v="TRTRSZ FO16624"/>
    <n v="1719"/>
    <m/>
    <s v="TCR4"/>
    <s v="NQO3"/>
    <s v="TFITVNQO303"/>
    <x v="3"/>
    <x v="3"/>
    <x v="5"/>
    <s v="Amit C"/>
    <s v="Jitendra Talreja"/>
    <s v="Nitesh Warhade"/>
    <x v="2"/>
    <s v="South"/>
    <x v="5"/>
    <s v="Kerala"/>
    <m/>
    <m/>
    <s v="Kasargod MG Road"/>
    <s v="Kasargod"/>
    <n v="10100"/>
    <d v="2026-04-30T00:00:00"/>
    <d v="2026-04-30T00:00:00"/>
    <m/>
    <n v="15"/>
    <d v="2026-05-15T00:00:00"/>
    <d v="2026-05-31T00:00:00"/>
    <m/>
    <x v="4"/>
    <m/>
    <s v="Cycle-3 EPC"/>
    <m/>
    <m/>
    <m/>
    <m/>
    <m/>
    <s v="MAY 26 PLANNED"/>
    <s v=" "/>
    <m/>
    <m/>
    <m/>
    <m/>
    <m/>
    <m/>
    <m/>
    <m/>
    <m/>
    <x v="0"/>
    <x v="0"/>
    <m/>
    <m/>
    <m/>
    <m/>
    <m/>
    <m/>
    <m/>
  </r>
  <r>
    <s v="TRTRSZ FO16625"/>
    <n v="1720"/>
    <m/>
    <n v="9661"/>
    <s v="NFY4"/>
    <s v="TRNDVNFY401"/>
    <x v="3"/>
    <x v="3"/>
    <x v="5"/>
    <s v="Amit C"/>
    <s v="Jitendra Talreja"/>
    <s v="Nitesh Warhade"/>
    <x v="2"/>
    <s v="South"/>
    <x v="5"/>
    <s v="Kerala"/>
    <m/>
    <m/>
    <s v="Changnsry D Square"/>
    <s v="Changanassery"/>
    <n v="11946"/>
    <d v="2026-04-30T00:00:00"/>
    <d v="2026-04-30T00:00:00"/>
    <m/>
    <n v="15"/>
    <d v="2026-05-15T00:00:00"/>
    <d v="2026-05-31T00:00:00"/>
    <m/>
    <x v="4"/>
    <m/>
    <s v="Cycle-3 EPC"/>
    <m/>
    <m/>
    <m/>
    <m/>
    <m/>
    <s v="MAY 26 PLANNED"/>
    <s v=" "/>
    <m/>
    <m/>
    <m/>
    <m/>
    <m/>
    <m/>
    <m/>
    <m/>
    <m/>
    <x v="0"/>
    <x v="0"/>
    <m/>
    <m/>
    <m/>
    <m/>
    <m/>
    <m/>
    <m/>
  </r>
  <r>
    <s v="TRTRSZ FO16626"/>
    <n v="1721"/>
    <m/>
    <n v="5694"/>
    <s v="NO86"/>
    <s v="TRNDVNO8601"/>
    <x v="3"/>
    <x v="3"/>
    <x v="5"/>
    <s v="Amit C"/>
    <s v="Jitendra Talreja"/>
    <s v="Nitesh Warhade"/>
    <x v="2"/>
    <s v="South"/>
    <x v="5"/>
    <s v="Kerala"/>
    <m/>
    <m/>
    <s v="Trivandrm Mozhiyathu"/>
    <s v="Adoor"/>
    <n v="5734"/>
    <d v="2026-04-30T00:00:00"/>
    <d v="2026-04-30T00:00:00"/>
    <m/>
    <n v="15"/>
    <d v="2026-05-15T00:00:00"/>
    <d v="2026-05-31T00:00:00"/>
    <m/>
    <x v="4"/>
    <m/>
    <s v="Cycle-4 EPC"/>
    <m/>
    <m/>
    <m/>
    <m/>
    <m/>
    <s v="MAY 26 PLANNED"/>
    <s v=" "/>
    <m/>
    <m/>
    <m/>
    <m/>
    <m/>
    <m/>
    <m/>
    <m/>
    <m/>
    <x v="0"/>
    <x v="0"/>
    <m/>
    <m/>
    <m/>
    <m/>
    <m/>
    <m/>
    <m/>
  </r>
  <r>
    <s v="TRTRSZ FO16627"/>
    <n v="1722"/>
    <m/>
    <s v="TW70"/>
    <s v="NON6"/>
    <s v="TRNDVNON603"/>
    <x v="3"/>
    <x v="3"/>
    <x v="5"/>
    <s v="Amit C"/>
    <s v="Jitendra Talreja"/>
    <s v="Nitesh Warhade"/>
    <x v="2"/>
    <s v="South"/>
    <x v="5"/>
    <s v="Kerala"/>
    <m/>
    <m/>
    <s v="KARUKACHAL TST"/>
    <s v="Karukachal"/>
    <n v="7844"/>
    <d v="2026-04-30T00:00:00"/>
    <d v="2026-04-30T00:00:00"/>
    <m/>
    <n v="15"/>
    <d v="2026-05-15T00:00:00"/>
    <d v="2026-05-31T00:00:00"/>
    <m/>
    <x v="4"/>
    <m/>
    <s v="Cycle-4 EPC"/>
    <m/>
    <m/>
    <m/>
    <m/>
    <m/>
    <s v="MAY 26 PLANNED"/>
    <s v=" "/>
    <m/>
    <m/>
    <m/>
    <m/>
    <m/>
    <m/>
    <m/>
    <m/>
    <m/>
    <x v="0"/>
    <x v="0"/>
    <m/>
    <m/>
    <m/>
    <m/>
    <m/>
    <m/>
    <m/>
  </r>
  <r>
    <s v="TRTRSZ FO16628"/>
    <n v="1723"/>
    <m/>
    <s v="TBA9"/>
    <s v="NAJ7"/>
    <s v="TRNDVNAJ701"/>
    <x v="3"/>
    <x v="3"/>
    <x v="5"/>
    <s v="Amit C"/>
    <s v="Jitendra Talreja"/>
    <s v="Nitesh Warhade"/>
    <x v="2"/>
    <s v="South"/>
    <x v="5"/>
    <s v="Kerala"/>
    <m/>
    <m/>
    <s v="Kanjirapally TST"/>
    <s v="Kanjirapally"/>
    <n v="8393"/>
    <d v="2026-04-30T00:00:00"/>
    <d v="2026-04-30T00:00:00"/>
    <m/>
    <n v="15"/>
    <d v="2026-05-15T00:00:00"/>
    <d v="2026-05-31T00:00:00"/>
    <m/>
    <x v="4"/>
    <m/>
    <s v="Cycle-4 EPC"/>
    <m/>
    <m/>
    <m/>
    <m/>
    <m/>
    <s v="MAY 26 PLANNED"/>
    <s v=" "/>
    <m/>
    <m/>
    <m/>
    <m/>
    <m/>
    <m/>
    <m/>
    <m/>
    <m/>
    <x v="0"/>
    <x v="0"/>
    <m/>
    <m/>
    <m/>
    <m/>
    <m/>
    <m/>
    <m/>
  </r>
  <r>
    <s v="TRTRBK16629"/>
    <n v="1724"/>
    <m/>
    <n v="8357"/>
    <s v="NDT7"/>
    <s v="TRNDMNDT701"/>
    <x v="3"/>
    <x v="3"/>
    <x v="5"/>
    <s v="Srinivas P"/>
    <s v="Purushottam M"/>
    <s v="Raj Shende"/>
    <x v="2"/>
    <s v="West"/>
    <x v="2"/>
    <s v="Maharashtra"/>
    <m/>
    <m/>
    <s v="Aurngabad RIL Garkh"/>
    <s v="Aurangabad"/>
    <n v="9844"/>
    <d v="2026-05-02T00:00:00"/>
    <d v="2026-05-02T00:00:00"/>
    <m/>
    <n v="15"/>
    <d v="2026-05-17T00:00:00"/>
    <d v="2026-05-31T00:00:00"/>
    <d v="2026-05-27T00:00:00"/>
    <x v="0"/>
    <n v="1"/>
    <s v="Cycle-4 EPC"/>
    <s v="PENDING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TRTRRT16630"/>
    <n v="1725"/>
    <m/>
    <s v="TX8O"/>
    <s v="Q2VZ"/>
    <s v="TWIWUQ2VZ01"/>
    <x v="3"/>
    <x v="3"/>
    <x v="5"/>
    <s v="Srinivas P"/>
    <s v="Purushottam M"/>
    <s v="Raj Shende"/>
    <x v="2"/>
    <s v="North"/>
    <x v="3"/>
    <s v="Uttar Pradesh"/>
    <m/>
    <m/>
    <s v="Allahabad TW SP Marg Civil Lines Prayagraj"/>
    <s v="Allahabad"/>
    <n v="1167"/>
    <d v="2026-05-01T00:00:00"/>
    <d v="2026-05-01T00:00:00"/>
    <m/>
    <n v="15"/>
    <d v="2026-05-16T00:00:00"/>
    <d v="2026-05-16T00:00:00"/>
    <d v="2026-05-15T00:00:00"/>
    <x v="0"/>
    <n v="1"/>
    <s v="Cycle-1 FM"/>
    <d v="2026-05-14T00:00:00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TRTRRT16631"/>
    <n v="1726"/>
    <m/>
    <s v="TFE5"/>
    <s v="QZE2"/>
    <s v="TFITUQZE202"/>
    <x v="3"/>
    <x v="3"/>
    <x v="5"/>
    <s v="Srinivas P"/>
    <s v="Purushottam M"/>
    <s v="Raj Shende"/>
    <x v="2"/>
    <s v="North"/>
    <x v="3"/>
    <s v="Uttar Pradesh"/>
    <m/>
    <m/>
    <s v="Lalitpur Chowk market Near elite cinema"/>
    <s v="Lalitpur"/>
    <n v="8917.5400000000009"/>
    <d v="2026-05-01T00:00:00"/>
    <d v="2026-05-01T00:00:00"/>
    <m/>
    <n v="15"/>
    <d v="2026-05-16T00:00:00"/>
    <d v="2026-05-16T00:00:00"/>
    <d v="2026-05-19T00:00:00"/>
    <x v="0"/>
    <n v="1"/>
    <s v="Cycle-1 FM"/>
    <d v="2026-05-19T00:00:00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TRTRBK16632"/>
    <n v="1727"/>
    <m/>
    <s v="TZNU"/>
    <s v="QDAO"/>
    <s v="TEXPMQDAO02"/>
    <x v="3"/>
    <x v="3"/>
    <x v="5"/>
    <s v="Srinivas P"/>
    <s v="Purushottam M"/>
    <s v="Raj Shende"/>
    <x v="2"/>
    <s v="West"/>
    <x v="2"/>
    <s v="Maharashtra"/>
    <m/>
    <m/>
    <s v="Shahada TST"/>
    <s v="Shahada"/>
    <n v="6490"/>
    <d v="2026-04-28T00:00:00"/>
    <d v="2026-04-28T00:00:00"/>
    <m/>
    <n v="15"/>
    <d v="2026-05-13T00:00:00"/>
    <d v="2026-05-13T00:00:00"/>
    <d v="2026-05-09T00:00:00"/>
    <x v="0"/>
    <n v="1"/>
    <s v="Cycle-1 FM"/>
    <d v="2026-05-09T00:00:00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TRTRBK16633"/>
    <n v="1728"/>
    <m/>
    <s v="TWWC"/>
    <s v="Q6X7"/>
    <s v="TEXPMQ6X703"/>
    <x v="3"/>
    <x v="3"/>
    <x v="5"/>
    <s v="Srinivas P"/>
    <s v="Purushottam M"/>
    <s v="Raj Shende"/>
    <x v="2"/>
    <s v="West"/>
    <x v="2"/>
    <s v="Maharashtra"/>
    <m/>
    <m/>
    <s v="Uran Islampur TST Peth Sangli Road"/>
    <s v="Uran Islampur"/>
    <n v="5357"/>
    <d v="2026-05-01T00:00:00"/>
    <d v="2026-05-01T00:00:00"/>
    <m/>
    <n v="15"/>
    <d v="2026-05-16T00:00:00"/>
    <d v="2026-05-16T00:00:00"/>
    <d v="2026-05-19T00:00:00"/>
    <x v="0"/>
    <n v="1"/>
    <s v="Cycle-1 FM"/>
    <s v="PENDING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TRTRRT16634"/>
    <n v="1729"/>
    <m/>
    <s v="TFC0"/>
    <s v="QZB5"/>
    <s v="TFIT9QZB503"/>
    <x v="3"/>
    <x v="3"/>
    <x v="5"/>
    <s v="Srinivas P"/>
    <s v="Purushottam M"/>
    <s v="Raj Shende"/>
    <x v="2"/>
    <s v="North"/>
    <x v="3"/>
    <s v="Punjab"/>
    <m/>
    <m/>
    <s v="Rupnagar Chotti Haveli Bela Rd"/>
    <s v="Ropar (Rupnagar)"/>
    <n v="5474"/>
    <d v="2026-05-01T00:00:00"/>
    <d v="2026-05-01T00:00:00"/>
    <m/>
    <n v="15"/>
    <d v="2026-05-16T00:00:00"/>
    <d v="2026-05-16T00:00:00"/>
    <d v="2026-05-20T00:00:00"/>
    <x v="0"/>
    <n v="1"/>
    <s v="Cycle-1 FM"/>
    <d v="2026-05-20T00:00:00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TRTRRT16635"/>
    <n v="1730"/>
    <m/>
    <s v="T670"/>
    <s v="NGJ9"/>
    <s v="TRNDJNGJ900"/>
    <x v="3"/>
    <x v="3"/>
    <x v="5"/>
    <s v="Srinivas P"/>
    <s v="Purushottam M"/>
    <s v="Raj Shende"/>
    <x v="2"/>
    <s v="North"/>
    <x v="3"/>
    <s v="Jammu &amp; Kashmir"/>
    <m/>
    <m/>
    <s v="Jammu Jayadev Cmplex"/>
    <s v="Jammu"/>
    <n v="8068"/>
    <d v="2026-05-01T00:00:00"/>
    <d v="2026-05-01T00:00:00"/>
    <m/>
    <n v="15"/>
    <d v="2026-05-16T00:00:00"/>
    <d v="2026-05-16T00:00:00"/>
    <d v="2026-05-18T00:00:00"/>
    <x v="0"/>
    <n v="1"/>
    <s v="Cycle-1 FM"/>
    <d v="2026-05-16T00:00:00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JIDGAK16636"/>
    <n v="1731"/>
    <m/>
    <s v="NA"/>
    <s v="NA"/>
    <s v="JMDTG000669"/>
    <x v="8"/>
    <x v="10"/>
    <x v="84"/>
    <s v="Amit C"/>
    <s v="Arju Tiwari"/>
    <s v="Kiran Patil"/>
    <x v="0"/>
    <s v="South"/>
    <x v="1"/>
    <s v="Telangana"/>
    <m/>
    <m/>
    <s v="ANJANEYA MOBILES"/>
    <s v="Gadwal"/>
    <n v="299"/>
    <d v="2026-05-22T00:00:00"/>
    <d v="2026-05-22T00:00:00"/>
    <n v="7"/>
    <m/>
    <d v="2026-05-29T00:00:00"/>
    <d v="2026-05-29T00:00:00"/>
    <d v="2026-05-25T00:00:00"/>
    <x v="0"/>
    <n v="1"/>
    <m/>
    <d v="2026-05-25T00:00:00"/>
    <d v="2026-05-25T00:00:00"/>
    <s v="Launched"/>
    <m/>
    <m/>
    <s v="MAY 26 PLANNED"/>
    <s v="MAY 26"/>
    <m/>
    <m/>
    <m/>
    <m/>
    <m/>
    <m/>
    <m/>
    <m/>
    <m/>
    <x v="0"/>
    <x v="0"/>
    <m/>
    <m/>
    <m/>
    <m/>
    <m/>
    <m/>
    <m/>
  </r>
  <r>
    <s v="JIDGKC16637"/>
    <n v="1732"/>
    <m/>
    <s v="NA"/>
    <s v="NA"/>
    <s v="JMDRJ000676"/>
    <x v="8"/>
    <x v="10"/>
    <x v="84"/>
    <s v="Amit C"/>
    <s v="Arju Tiwari"/>
    <s v="Kiran Patil"/>
    <x v="0"/>
    <s v="North"/>
    <x v="0"/>
    <s v="Rajasthan"/>
    <m/>
    <m/>
    <s v="METHI INDUSTRIES"/>
    <s v="Sawaimadhopur"/>
    <n v="600"/>
    <d v="2026-05-03T00:00:00"/>
    <d v="2026-05-03T00:00:00"/>
    <n v="7"/>
    <m/>
    <d v="2026-05-10T00:00:00"/>
    <d v="2026-05-10T00:00:00"/>
    <d v="2026-05-07T00:00:00"/>
    <x v="0"/>
    <n v="1"/>
    <m/>
    <d v="2026-05-07T00:00:00"/>
    <d v="2026-05-07T00:00:00"/>
    <s v="Launched"/>
    <m/>
    <m/>
    <s v="MAY 26 PLANNED"/>
    <s v="MAY 26"/>
    <m/>
    <m/>
    <m/>
    <m/>
    <m/>
    <m/>
    <m/>
    <m/>
    <m/>
    <x v="0"/>
    <x v="0"/>
    <m/>
    <m/>
    <m/>
    <m/>
    <m/>
    <m/>
    <m/>
  </r>
  <r>
    <s v="DIRFSZ FO16638"/>
    <n v="1733"/>
    <m/>
    <n v="8755"/>
    <s v="NEM2"/>
    <s v="CDITTNEM204"/>
    <x v="7"/>
    <x v="9"/>
    <x v="57"/>
    <s v="Amit C"/>
    <s v="Dyaneshwar Wagh"/>
    <s v="Aditya Dawre"/>
    <x v="2"/>
    <s v="South"/>
    <x v="5"/>
    <s v="Tamil Nadu"/>
    <s v="Chennai"/>
    <s v="Ganesh B"/>
    <s v="Perambur"/>
    <s v="Chennai"/>
    <n v="8369"/>
    <d v="2026-04-30T00:00:00"/>
    <d v="2026-04-30T00:00:00"/>
    <m/>
    <n v="35"/>
    <d v="2026-06-04T00:00:00"/>
    <d v="2026-06-10T00:00:00"/>
    <m/>
    <x v="4"/>
    <n v="0.65"/>
    <m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FFNSRT16639"/>
    <n v="1734"/>
    <m/>
    <s v="TBMH"/>
    <s v="QHNO"/>
    <s v="TRFFUQHNO00"/>
    <x v="3"/>
    <x v="5"/>
    <x v="27"/>
    <s v="Srinivas P"/>
    <s v="Gaurav Shinde"/>
    <s v="Ankush Hanwate"/>
    <x v="0"/>
    <s v="North"/>
    <x v="3"/>
    <s v="Uttar Pradesh"/>
    <m/>
    <s v="Abrar Ahmed"/>
    <s v="Arbit 36, Gorakhpur"/>
    <s v="Gorakhpur"/>
    <n v="18995"/>
    <d v="2026-04-27T00:00:00"/>
    <d v="2026-05-07T00:00:00"/>
    <n v="45"/>
    <m/>
    <d v="2026-06-21T00:00:00"/>
    <d v="2026-06-21T00:00:00"/>
    <m/>
    <x v="4"/>
    <n v="0.39"/>
    <m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FLDHAK16640"/>
    <n v="1735"/>
    <m/>
    <n v="1914"/>
    <n v="1914"/>
    <s v="DH-FOOT-419-KA-1914"/>
    <x v="3"/>
    <x v="3"/>
    <x v="12"/>
    <s v="Srinivas P"/>
    <s v="Jitendra Talreja"/>
    <s v="Nitesh Warhade"/>
    <x v="3"/>
    <s v="South"/>
    <x v="1"/>
    <s v="Karnataka"/>
    <m/>
    <m/>
    <s v="1914,Footwear ,BANGALORE,FW MSR Elements Mall_x000a_THANISANDRA BANGALORE KA,KA"/>
    <s v="Bangalore"/>
    <n v="2303"/>
    <d v="2026-05-06T00:00:00"/>
    <d v="2026-05-06T00:00:00"/>
    <m/>
    <n v="25"/>
    <d v="2026-05-31T00:00:00"/>
    <d v="2026-05-31T00:00:00"/>
    <d v="2026-05-21T00:00:00"/>
    <x v="0"/>
    <n v="1"/>
    <m/>
    <d v="2026-05-21T00:00:00"/>
    <d v="2026-05-21T00:00:00"/>
    <s v="Launched"/>
    <m/>
    <m/>
    <s v="MAY 26 PLANNED"/>
    <s v="MAY 26"/>
    <m/>
    <m/>
    <m/>
    <m/>
    <m/>
    <m/>
    <m/>
    <m/>
    <m/>
    <x v="0"/>
    <x v="0"/>
    <m/>
    <m/>
    <m/>
    <m/>
    <m/>
    <m/>
    <m/>
  </r>
  <r>
    <s v="GRDSKC16641"/>
    <n v="1736"/>
    <m/>
    <s v="TCDN"/>
    <s v="QIHO"/>
    <s v="DARKMQIHO00"/>
    <x v="0"/>
    <x v="0"/>
    <x v="0"/>
    <s v="Srinivas P"/>
    <s v="Purushottam M"/>
    <s v="Prasad Deshmukh"/>
    <x v="0"/>
    <s v="West"/>
    <x v="0"/>
    <s v="GMU"/>
    <s v="Mumbai"/>
    <m/>
    <s v="Shankeshwar Pallazo - Ulwe"/>
    <s v="Mumbai"/>
    <n v="3156"/>
    <d v="2026-04-23T00:00:00"/>
    <d v="2026-04-30T00:00:00"/>
    <n v="15"/>
    <m/>
    <d v="2026-05-15T00:00:00"/>
    <d v="2026-05-15T00:00:00"/>
    <d v="2026-05-25T00:00:00"/>
    <x v="0"/>
    <n v="1"/>
    <m/>
    <s v="PENDING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TRTRSD16642"/>
    <n v="1737"/>
    <m/>
    <s v="T64N"/>
    <s v="QADA"/>
    <s v="TEXP6QADA02"/>
    <x v="3"/>
    <x v="3"/>
    <x v="5"/>
    <s v="Amit C"/>
    <s v="Jitendra Talreja"/>
    <s v="Nitesh Warhade"/>
    <x v="2"/>
    <s v="East"/>
    <x v="4"/>
    <s v="Assam &amp; NE"/>
    <m/>
    <m/>
    <s v="Along TST Tummar Bagra"/>
    <s v="Along"/>
    <n v="4030"/>
    <d v="2026-05-05T00:00:00"/>
    <d v="2026-05-05T00:00:00"/>
    <m/>
    <n v="15"/>
    <d v="2026-05-20T00:00:00"/>
    <d v="2026-05-20T00:00:00"/>
    <d v="2026-05-13T00:00:00"/>
    <x v="0"/>
    <n v="1"/>
    <s v="Cycle-1 FM"/>
    <d v="2026-05-12T00:00:00"/>
    <d v="2026-05-12T00:00:00"/>
    <s v="Launched"/>
    <m/>
    <m/>
    <s v="MAY 26 PLANNED"/>
    <s v="MAY 26"/>
    <m/>
    <m/>
    <m/>
    <m/>
    <m/>
    <m/>
    <m/>
    <m/>
    <m/>
    <x v="0"/>
    <x v="0"/>
    <m/>
    <m/>
    <m/>
    <m/>
    <m/>
    <m/>
    <m/>
  </r>
  <r>
    <s v="TRTRSZ FO16643"/>
    <n v="1738"/>
    <m/>
    <s v="TFS1"/>
    <s v="QYT1"/>
    <s v="TEXPVQYT101"/>
    <x v="3"/>
    <x v="3"/>
    <x v="5"/>
    <s v="Amit C"/>
    <s v="Jitendra Talreja"/>
    <s v="Nitesh Warhade"/>
    <x v="2"/>
    <s v="South"/>
    <x v="5"/>
    <s v="Kerala"/>
    <m/>
    <m/>
    <s v="Piravom TST"/>
    <s v="Piravom"/>
    <n v="5000"/>
    <d v="2026-05-05T00:00:00"/>
    <d v="2026-05-05T00:00:00"/>
    <m/>
    <n v="15"/>
    <d v="2026-05-20T00:00:00"/>
    <d v="2026-05-20T00:00:00"/>
    <d v="2026-05-11T00:00:00"/>
    <x v="0"/>
    <n v="1"/>
    <s v="Cycle-1 FM"/>
    <s v="PENDING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TRTRSD16644"/>
    <n v="1739"/>
    <m/>
    <s v="TTB9"/>
    <s v="Q2UH"/>
    <s v="TEXP4Q2UH01"/>
    <x v="3"/>
    <x v="3"/>
    <x v="5"/>
    <s v="Amit C"/>
    <s v="Jitendra Talreja"/>
    <s v="Nitesh Warhade"/>
    <x v="2"/>
    <s v="East"/>
    <x v="4"/>
    <s v="Assam &amp; NE"/>
    <m/>
    <m/>
    <s v="Kumarghat TST"/>
    <s v="Kumarghat"/>
    <n v="3866"/>
    <d v="2026-05-05T00:00:00"/>
    <d v="2026-05-05T00:00:00"/>
    <m/>
    <n v="15"/>
    <d v="2026-05-20T00:00:00"/>
    <d v="2026-05-20T00:00:00"/>
    <d v="2026-05-13T00:00:00"/>
    <x v="0"/>
    <n v="1"/>
    <s v="Cycle-1 FM"/>
    <d v="2026-05-13T00:00:00"/>
    <d v="2026-05-13T00:00:00"/>
    <s v="Launched"/>
    <m/>
    <m/>
    <s v="MAY 26 PLANNED"/>
    <s v="MAY 26"/>
    <m/>
    <m/>
    <m/>
    <m/>
    <m/>
    <m/>
    <m/>
    <m/>
    <m/>
    <x v="0"/>
    <x v="0"/>
    <m/>
    <m/>
    <m/>
    <m/>
    <m/>
    <m/>
    <m/>
  </r>
  <r>
    <s v="TRTRSD16645"/>
    <n v="1740"/>
    <m/>
    <s v="TJQ3"/>
    <s v="QWI4"/>
    <s v="TEXPYQWI401"/>
    <x v="3"/>
    <x v="3"/>
    <x v="5"/>
    <s v="Amit C"/>
    <s v="Jitendra Talreja"/>
    <s v="Nitesh Warhade"/>
    <x v="2"/>
    <s v="East"/>
    <x v="4"/>
    <s v="Assam &amp; NE"/>
    <m/>
    <m/>
    <s v="WilliamNagar TST"/>
    <s v="Williamnagar"/>
    <n v="6000"/>
    <d v="2026-05-05T00:00:00"/>
    <d v="2026-05-05T00:00:00"/>
    <m/>
    <n v="15"/>
    <d v="2026-05-20T00:00:00"/>
    <d v="2026-05-31T00:00:00"/>
    <m/>
    <x v="4"/>
    <m/>
    <s v="Cycle-1 FM"/>
    <m/>
    <m/>
    <m/>
    <m/>
    <m/>
    <s v="MAY 26 PLANNED"/>
    <s v=" "/>
    <m/>
    <m/>
    <m/>
    <m/>
    <m/>
    <m/>
    <m/>
    <m/>
    <m/>
    <x v="0"/>
    <x v="0"/>
    <m/>
    <m/>
    <m/>
    <m/>
    <m/>
    <m/>
    <m/>
  </r>
  <r>
    <s v="TRTRSD16646"/>
    <n v="1741"/>
    <m/>
    <s v="TPH6"/>
    <s v="Q0LG"/>
    <s v="TEXPYQ0LG02"/>
    <x v="3"/>
    <x v="3"/>
    <x v="5"/>
    <s v="Amit C"/>
    <s v="Jitendra Talreja"/>
    <s v="Nitesh Warhade"/>
    <x v="2"/>
    <s v="East"/>
    <x v="4"/>
    <s v="Assam &amp; NE"/>
    <m/>
    <m/>
    <s v="Nongmysong TST"/>
    <s v="Nongmysong"/>
    <n v="5691"/>
    <d v="2026-05-05T00:00:00"/>
    <d v="2026-05-05T00:00:00"/>
    <m/>
    <n v="15"/>
    <d v="2026-05-20T00:00:00"/>
    <d v="2026-05-20T00:00:00"/>
    <d v="2026-05-25T00:00:00"/>
    <x v="0"/>
    <n v="1"/>
    <s v="Cycle-1 FM"/>
    <d v="2026-05-25T00:00:00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TRTRSD16647"/>
    <n v="1742"/>
    <m/>
    <s v="T86D"/>
    <s v="QOQW"/>
    <s v="TEXP6QOQW02"/>
    <x v="3"/>
    <x v="3"/>
    <x v="5"/>
    <s v="Amit C"/>
    <s v="Jitendra Talreja"/>
    <s v="Nitesh Warhade"/>
    <x v="2"/>
    <s v="East"/>
    <x v="4"/>
    <s v="Assam &amp; NE"/>
    <m/>
    <m/>
    <s v="Ziro TST HM Commercial Complex"/>
    <s v="Ziro"/>
    <n v="5542"/>
    <d v="2026-05-04T00:00:00"/>
    <d v="2026-05-04T00:00:00"/>
    <m/>
    <n v="15"/>
    <d v="2026-05-19T00:00:00"/>
    <d v="2026-05-19T00:00:00"/>
    <d v="2026-05-07T00:00:00"/>
    <x v="0"/>
    <n v="1"/>
    <s v="Cycle-1 FM"/>
    <d v="2026-05-06T00:00:00"/>
    <d v="2026-05-06T00:00:00"/>
    <s v="Launched"/>
    <m/>
    <m/>
    <s v="MAY 26 PLANNED"/>
    <s v="MAY 26"/>
    <m/>
    <m/>
    <m/>
    <m/>
    <m/>
    <m/>
    <m/>
    <m/>
    <m/>
    <x v="0"/>
    <x v="0"/>
    <m/>
    <m/>
    <m/>
    <m/>
    <m/>
    <m/>
    <m/>
  </r>
  <r>
    <s v="TRTRSD16648"/>
    <n v="1743"/>
    <m/>
    <s v="TANL"/>
    <s v="QF3W"/>
    <s v="TMANAQF3W02"/>
    <x v="3"/>
    <x v="3"/>
    <x v="5"/>
    <s v="Amit C"/>
    <s v="Jitendra Talreja"/>
    <s v="Nitesh Warhade"/>
    <x v="2"/>
    <s v="East"/>
    <x v="4"/>
    <s v="Andhra Pradesh"/>
    <m/>
    <m/>
    <s v="Vijayawada TM Gandhi Nagar"/>
    <s v="Vijayawada"/>
    <n v="1742"/>
    <d v="2026-05-04T00:00:00"/>
    <d v="2026-05-04T00:00:00"/>
    <m/>
    <n v="15"/>
    <d v="2026-05-19T00:00:00"/>
    <d v="2026-05-19T00:00:00"/>
    <d v="2026-05-08T00:00:00"/>
    <x v="0"/>
    <n v="1"/>
    <s v="Cycle-1 FM"/>
    <d v="2026-05-08T00:00:00"/>
    <d v="2026-05-08T00:00:00"/>
    <s v="Launched"/>
    <m/>
    <m/>
    <s v="MAY 26 PLANNED"/>
    <s v="MAY 26"/>
    <m/>
    <m/>
    <m/>
    <m/>
    <m/>
    <m/>
    <m/>
    <m/>
    <m/>
    <x v="0"/>
    <x v="0"/>
    <m/>
    <m/>
    <m/>
    <m/>
    <m/>
    <m/>
    <m/>
  </r>
  <r>
    <s v="TRTRSD16649"/>
    <n v="1744"/>
    <m/>
    <s v="TTB5"/>
    <s v="Q2UD"/>
    <s v="TEXP4Q2UD01"/>
    <x v="3"/>
    <x v="3"/>
    <x v="5"/>
    <s v="Amit C"/>
    <s v="Jitendra Talreja"/>
    <s v="Nitesh Warhade"/>
    <x v="2"/>
    <s v="East"/>
    <x v="4"/>
    <s v="Assam &amp; NE"/>
    <m/>
    <m/>
    <s v="Belonia TST"/>
    <s v="Belonia"/>
    <n v="3783"/>
    <d v="2026-05-04T00:00:00"/>
    <d v="2026-05-04T00:00:00"/>
    <m/>
    <n v="15"/>
    <d v="2026-05-19T00:00:00"/>
    <d v="2026-05-19T00:00:00"/>
    <d v="2026-05-18T00:00:00"/>
    <x v="0"/>
    <n v="1"/>
    <s v="Cycle-1 FM"/>
    <d v="2026-05-18T00:00:00"/>
    <d v="2026-05-18T00:00:00"/>
    <s v="Launched"/>
    <m/>
    <m/>
    <s v="MAY 26 PLANNED"/>
    <s v="MAY 26"/>
    <m/>
    <m/>
    <m/>
    <m/>
    <m/>
    <m/>
    <m/>
    <m/>
    <m/>
    <x v="0"/>
    <x v="0"/>
    <m/>
    <m/>
    <m/>
    <m/>
    <m/>
    <m/>
    <m/>
  </r>
  <r>
    <s v="TRTRSD16650"/>
    <n v="1745"/>
    <m/>
    <s v="TO27"/>
    <s v="NWT7"/>
    <s v="TRNDNNWT702"/>
    <x v="3"/>
    <x v="3"/>
    <x v="5"/>
    <s v="Amit C"/>
    <s v="Jitendra Talreja"/>
    <s v="Nitesh Warhade"/>
    <x v="2"/>
    <s v="East"/>
    <x v="4"/>
    <s v="Telangana"/>
    <m/>
    <m/>
    <s v="Khammam Kaman Bazar"/>
    <s v="Khammam"/>
    <n v="10213"/>
    <d v="2026-05-04T00:00:00"/>
    <d v="2026-05-04T00:00:00"/>
    <m/>
    <n v="15"/>
    <d v="2026-05-19T00:00:00"/>
    <d v="2026-05-31T00:00:00"/>
    <m/>
    <x v="4"/>
    <m/>
    <s v="Cycle-1 FM"/>
    <m/>
    <m/>
    <m/>
    <m/>
    <m/>
    <s v="MAY 26 PLANNED"/>
    <s v=" "/>
    <m/>
    <m/>
    <m/>
    <m/>
    <m/>
    <m/>
    <m/>
    <m/>
    <m/>
    <x v="0"/>
    <x v="0"/>
    <m/>
    <m/>
    <m/>
    <m/>
    <m/>
    <m/>
    <m/>
  </r>
  <r>
    <s v="TRTRSD16651"/>
    <n v="1746"/>
    <m/>
    <s v="TGV4"/>
    <s v="QXW1"/>
    <s v="TFITBQXW101"/>
    <x v="3"/>
    <x v="3"/>
    <x v="5"/>
    <s v="Amit C"/>
    <s v="Jitendra Talreja"/>
    <s v="Nitesh Warhade"/>
    <x v="2"/>
    <s v="East"/>
    <x v="4"/>
    <s v="Bihar"/>
    <m/>
    <m/>
    <s v="Bagaha West Champarn"/>
    <s v="Bagaha"/>
    <n v="10000"/>
    <d v="2026-05-05T00:00:00"/>
    <d v="2026-05-05T00:00:00"/>
    <m/>
    <n v="15"/>
    <d v="2026-05-20T00:00:00"/>
    <d v="2026-05-20T00:00:00"/>
    <d v="2026-05-21T00:00:00"/>
    <x v="0"/>
    <n v="1"/>
    <s v="Cycle-1 FM"/>
    <d v="2026-05-28T00:00:00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TRTRSD16652"/>
    <n v="1747"/>
    <m/>
    <s v="TZ26"/>
    <s v="NAB3"/>
    <s v="TRNDLNAB301"/>
    <x v="3"/>
    <x v="3"/>
    <x v="5"/>
    <s v="Amit C"/>
    <s v="Jitendra Talreja"/>
    <s v="Nitesh Warhade"/>
    <x v="2"/>
    <s v="East"/>
    <x v="4"/>
    <s v="Assam &amp; NE"/>
    <m/>
    <m/>
    <s v="Kohima Bayavu Colony"/>
    <s v="Kohima"/>
    <n v="11977"/>
    <d v="2026-05-05T00:00:00"/>
    <d v="2026-05-05T00:00:00"/>
    <m/>
    <n v="15"/>
    <d v="2026-05-20T00:00:00"/>
    <d v="2026-05-20T00:00:00"/>
    <d v="2026-05-11T00:00:00"/>
    <x v="0"/>
    <n v="1"/>
    <s v="Cycle-1 FM"/>
    <s v="PENDING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TRTRSD16653"/>
    <n v="1748"/>
    <m/>
    <s v="TGL8"/>
    <s v="QYC8"/>
    <s v="TEXPBQYC801"/>
    <x v="3"/>
    <x v="3"/>
    <x v="5"/>
    <s v="Amit C"/>
    <s v="Jitendra Talreja"/>
    <s v="Nitesh Warhade"/>
    <x v="2"/>
    <s v="East"/>
    <x v="4"/>
    <s v="Bihar"/>
    <m/>
    <m/>
    <s v="Rosera TST"/>
    <s v="Rosera"/>
    <n v="6600"/>
    <d v="2026-05-05T00:00:00"/>
    <d v="2026-05-05T00:00:00"/>
    <m/>
    <n v="15"/>
    <d v="2026-05-20T00:00:00"/>
    <d v="2026-05-20T00:00:00"/>
    <d v="2026-05-18T00:00:00"/>
    <x v="0"/>
    <n v="1"/>
    <s v="Cycle-1 FM"/>
    <d v="2026-05-17T00:00:00"/>
    <d v="2026-05-17T00:00:00"/>
    <s v="Launched"/>
    <m/>
    <m/>
    <s v="MAY 26 PLANNED"/>
    <s v="MAY 26"/>
    <m/>
    <m/>
    <m/>
    <m/>
    <m/>
    <m/>
    <m/>
    <m/>
    <m/>
    <x v="0"/>
    <x v="0"/>
    <m/>
    <m/>
    <m/>
    <m/>
    <m/>
    <m/>
    <m/>
  </r>
  <r>
    <s v="TRTRSD16654"/>
    <n v="1749"/>
    <m/>
    <s v="TWTE"/>
    <s v="Q6Q2"/>
    <s v="TEXPFQ6Q201"/>
    <x v="3"/>
    <x v="3"/>
    <x v="5"/>
    <s v="Amit C"/>
    <s v="Jitendra Talreja"/>
    <s v="Nitesh Warhade"/>
    <x v="2"/>
    <s v="East"/>
    <x v="4"/>
    <s v="Assam &amp; NE"/>
    <m/>
    <m/>
    <s v="Udalguri TST"/>
    <s v="Udalguri"/>
    <n v="5845"/>
    <d v="2026-05-05T00:00:00"/>
    <d v="2026-05-05T00:00:00"/>
    <m/>
    <n v="15"/>
    <d v="2026-05-20T00:00:00"/>
    <d v="2026-05-31T00:00:00"/>
    <d v="2026-05-28T00:00:00"/>
    <x v="0"/>
    <n v="1"/>
    <s v="Cycle-1 FM"/>
    <d v="2026-05-28T00:00:00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TRTRSD16655"/>
    <n v="1750"/>
    <m/>
    <s v="TPO6"/>
    <s v="Q0OO"/>
    <s v="TEXPBQ0OO02"/>
    <x v="3"/>
    <x v="3"/>
    <x v="5"/>
    <s v="Amit C"/>
    <s v="Jitendra Talreja"/>
    <s v="Nitesh Warhade"/>
    <x v="2"/>
    <s v="East"/>
    <x v="4"/>
    <s v="Bihar"/>
    <m/>
    <m/>
    <s v="Mahua TST"/>
    <s v="Mahua"/>
    <n v="4739"/>
    <d v="2026-05-05T00:00:00"/>
    <d v="2026-05-05T00:00:00"/>
    <m/>
    <n v="15"/>
    <d v="2026-05-20T00:00:00"/>
    <d v="2026-05-20T00:00:00"/>
    <d v="2026-05-18T00:00:00"/>
    <x v="0"/>
    <n v="1"/>
    <s v="Cycle-1 FM"/>
    <d v="2026-05-17T00:00:00"/>
    <d v="2026-05-17T00:00:00"/>
    <s v="Launched"/>
    <m/>
    <m/>
    <s v="MAY 26 PLANNED"/>
    <s v="MAY 26"/>
    <m/>
    <m/>
    <m/>
    <m/>
    <m/>
    <m/>
    <m/>
    <m/>
    <m/>
    <x v="0"/>
    <x v="0"/>
    <m/>
    <m/>
    <m/>
    <m/>
    <m/>
    <m/>
    <m/>
  </r>
  <r>
    <s v="TRTRSD16656"/>
    <n v="1751"/>
    <m/>
    <s v="TPZ8"/>
    <s v="Q0UR"/>
    <s v="TEXPFQ0UR01"/>
    <x v="3"/>
    <x v="3"/>
    <x v="5"/>
    <s v="Amit C"/>
    <s v="Jitendra Talreja"/>
    <s v="Nitesh Warhade"/>
    <x v="2"/>
    <s v="East"/>
    <x v="4"/>
    <s v="Assam &amp; NE"/>
    <m/>
    <m/>
    <s v="Tangla TST"/>
    <s v="Tangla"/>
    <n v="5842"/>
    <d v="2026-05-05T00:00:00"/>
    <d v="2026-05-05T00:00:00"/>
    <m/>
    <n v="15"/>
    <d v="2026-05-20T00:00:00"/>
    <d v="2026-05-20T00:00:00"/>
    <d v="2026-05-21T00:00:00"/>
    <x v="0"/>
    <n v="1"/>
    <s v="Cycle-1 FM"/>
    <d v="2026-05-21T00:00:00"/>
    <d v="2026-05-21T00:00:00"/>
    <s v="Launched"/>
    <m/>
    <m/>
    <s v="MAY 26 PLANNED"/>
    <s v="MAY 26"/>
    <m/>
    <m/>
    <m/>
    <m/>
    <m/>
    <m/>
    <m/>
    <m/>
    <m/>
    <x v="0"/>
    <x v="0"/>
    <m/>
    <m/>
    <m/>
    <m/>
    <m/>
    <m/>
    <m/>
  </r>
  <r>
    <s v="TRTRSD16657"/>
    <n v="1752"/>
    <m/>
    <s v="T1RA"/>
    <s v="Q2O9"/>
    <s v="TEXPOQ2O902"/>
    <x v="3"/>
    <x v="3"/>
    <x v="5"/>
    <s v="Amit C"/>
    <s v="Jitendra Talreja"/>
    <s v="Nitesh Warhade"/>
    <x v="2"/>
    <s v="East"/>
    <x v="4"/>
    <s v="Orissa"/>
    <m/>
    <m/>
    <s v="Cuttack TST Niali"/>
    <s v="Cuttack"/>
    <n v="7130"/>
    <d v="2026-05-05T00:00:00"/>
    <d v="2026-05-05T00:00:00"/>
    <m/>
    <n v="15"/>
    <d v="2026-05-20T00:00:00"/>
    <d v="2026-05-31T00:00:00"/>
    <d v="2026-05-08T00:00:00"/>
    <x v="0"/>
    <n v="1"/>
    <s v="Cycle-1 FM"/>
    <s v="PENDING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TRTRSD16658"/>
    <n v="1753"/>
    <m/>
    <s v="TW36"/>
    <s v="NNT7"/>
    <s v="TEXPANNT701"/>
    <x v="3"/>
    <x v="3"/>
    <x v="5"/>
    <s v="Amit C"/>
    <s v="Jitendra Talreja"/>
    <s v="Nitesh Warhade"/>
    <x v="2"/>
    <s v="East"/>
    <x v="4"/>
    <s v="Andhra Pradesh"/>
    <m/>
    <m/>
    <s v="Vuyyuru TST"/>
    <s v="Vuyyuru"/>
    <n v="5810"/>
    <d v="2026-05-05T00:00:00"/>
    <d v="2026-05-05T00:00:00"/>
    <m/>
    <n v="15"/>
    <d v="2026-05-20T00:00:00"/>
    <d v="2026-05-20T00:00:00"/>
    <d v="2026-05-21T00:00:00"/>
    <x v="0"/>
    <n v="1"/>
    <s v="Cycle-1 FM"/>
    <d v="2026-05-20T00:00:00"/>
    <d v="2026-05-20T00:00:00"/>
    <s v="Launched"/>
    <m/>
    <m/>
    <s v="MAY 26 PLANNED"/>
    <s v="MAY 26"/>
    <m/>
    <m/>
    <m/>
    <m/>
    <m/>
    <m/>
    <m/>
    <m/>
    <m/>
    <x v="0"/>
    <x v="0"/>
    <m/>
    <m/>
    <m/>
    <m/>
    <m/>
    <m/>
    <m/>
  </r>
  <r>
    <s v="TRTRSD16659"/>
    <n v="1754"/>
    <m/>
    <s v="TX4R"/>
    <s v="QGWV"/>
    <s v="TEXP4QGWV01"/>
    <x v="3"/>
    <x v="3"/>
    <x v="5"/>
    <s v="Amit C"/>
    <s v="Jitendra Talreja"/>
    <s v="Nitesh Warhade"/>
    <x v="2"/>
    <s v="East"/>
    <x v="4"/>
    <s v="Assam &amp; NE"/>
    <m/>
    <m/>
    <s v="Khowai TST Subhash Park Rd"/>
    <s v="Khowai"/>
    <n v="3905"/>
    <d v="2026-05-04T00:00:00"/>
    <d v="2026-05-04T00:00:00"/>
    <m/>
    <n v="15"/>
    <d v="2026-05-19T00:00:00"/>
    <d v="2026-05-19T00:00:00"/>
    <d v="2026-05-18T00:00:00"/>
    <x v="0"/>
    <n v="1"/>
    <s v="Cycle-1 FM"/>
    <d v="2026-05-17T00:00:00"/>
    <d v="2026-05-17T00:00:00"/>
    <s v="Launched"/>
    <m/>
    <m/>
    <s v="MAY 26 PLANNED"/>
    <s v="MAY 26"/>
    <m/>
    <m/>
    <m/>
    <m/>
    <m/>
    <m/>
    <m/>
    <m/>
    <m/>
    <x v="0"/>
    <x v="0"/>
    <m/>
    <m/>
    <m/>
    <m/>
    <m/>
    <m/>
    <m/>
  </r>
  <r>
    <s v="TRTRRT16665"/>
    <n v="1755"/>
    <m/>
    <s v="TWRH"/>
    <s v="Q6K7"/>
    <s v="TJNRRQ6K702"/>
    <x v="3"/>
    <x v="3"/>
    <x v="5"/>
    <s v="Srinivas P"/>
    <s v="Purushottam M"/>
    <s v="Raj Shende"/>
    <x v="2"/>
    <s v="North"/>
    <x v="3"/>
    <s v="Rajasthan"/>
    <m/>
    <m/>
    <s v="Udaipur TJ Panchvati"/>
    <s v="Udaipur"/>
    <n v="1920.19"/>
    <d v="2026-05-05T00:00:00"/>
    <d v="2026-05-05T00:00:00"/>
    <m/>
    <n v="15"/>
    <d v="2026-05-20T00:00:00"/>
    <d v="2026-05-20T00:00:00"/>
    <d v="2026-05-14T00:00:00"/>
    <x v="0"/>
    <n v="1"/>
    <s v="Cycle-1 FM"/>
    <d v="2026-05-13T00:00:00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TRTRRT16666"/>
    <n v="1756"/>
    <m/>
    <s v="TLT8"/>
    <s v="QNQ0"/>
    <s v="TEXPHQNQ001"/>
    <x v="3"/>
    <x v="3"/>
    <x v="5"/>
    <s v="Srinivas P"/>
    <s v="Purushottam M"/>
    <s v="Raj Shende"/>
    <x v="2"/>
    <s v="North"/>
    <x v="3"/>
    <s v="Haryana"/>
    <m/>
    <m/>
    <s v="Assandh TST"/>
    <s v="Assandh"/>
    <n v="3772"/>
    <d v="2026-05-04T00:00:00"/>
    <d v="2026-05-04T00:00:00"/>
    <m/>
    <n v="15"/>
    <d v="2026-05-19T00:00:00"/>
    <d v="2026-05-19T00:00:00"/>
    <d v="2026-05-16T00:00:00"/>
    <x v="0"/>
    <n v="1"/>
    <s v="Cycle-1 FM"/>
    <d v="2026-05-15T00:00:00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TRTRRT16667"/>
    <n v="1757"/>
    <m/>
    <s v="T193"/>
    <s v="QG4M"/>
    <s v="TFITRQG4M02"/>
    <x v="3"/>
    <x v="3"/>
    <x v="5"/>
    <s v="Srinivas P"/>
    <s v="Purushottam M"/>
    <s v="Raj Shende"/>
    <x v="2"/>
    <s v="North"/>
    <x v="3"/>
    <s v="Rajasthan"/>
    <m/>
    <m/>
    <s v="Hindaun Hotel Jamana Palace Station Rd"/>
    <s v="Hindaun"/>
    <n v="9348"/>
    <d v="2026-05-05T00:00:00"/>
    <d v="2026-05-05T00:00:00"/>
    <m/>
    <n v="15"/>
    <d v="2026-05-20T00:00:00"/>
    <d v="2026-05-20T00:00:00"/>
    <d v="2026-05-19T00:00:00"/>
    <x v="0"/>
    <n v="1"/>
    <s v="Cycle-1 FM"/>
    <d v="2026-05-19T00:00:00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TRTRRT16668"/>
    <n v="1758"/>
    <m/>
    <s v="TFQ1"/>
    <s v="QYR9"/>
    <s v="TFITJQYR901"/>
    <x v="3"/>
    <x v="3"/>
    <x v="5"/>
    <s v="Srinivas P"/>
    <s v="Purushottam M"/>
    <s v="Raj Shende"/>
    <x v="2"/>
    <s v="North"/>
    <x v="3"/>
    <s v="Jammu &amp; Kashmir"/>
    <m/>
    <m/>
    <s v="Jammu College Road Kathua"/>
    <s v="Jammu"/>
    <n v="8157"/>
    <d v="2026-05-04T00:00:00"/>
    <d v="2026-05-04T00:00:00"/>
    <m/>
    <n v="15"/>
    <d v="2026-05-19T00:00:00"/>
    <d v="2026-05-19T00:00:00"/>
    <d v="2026-05-25T00:00:00"/>
    <x v="0"/>
    <n v="1"/>
    <s v="Cycle-1 FM"/>
    <d v="2026-05-25T00:00:00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TRTRBK16669"/>
    <n v="1759"/>
    <m/>
    <s v="T86F"/>
    <s v="QOQU"/>
    <s v="TEXPMQOQU01"/>
    <x v="3"/>
    <x v="3"/>
    <x v="5"/>
    <s v="Srinivas P"/>
    <s v="Purushottam M"/>
    <s v="Raj Shende"/>
    <x v="2"/>
    <s v="West"/>
    <x v="2"/>
    <s v="Maharashtra"/>
    <m/>
    <m/>
    <s v="Gargoti TST Hindtara Complex"/>
    <s v="Gargoti"/>
    <n v="5420"/>
    <d v="2026-04-05T00:00:00"/>
    <d v="2026-04-05T00:00:00"/>
    <m/>
    <n v="15"/>
    <d v="2026-04-20T00:00:00"/>
    <d v="2026-05-10T00:00:00"/>
    <d v="2026-05-19T00:00:00"/>
    <x v="0"/>
    <n v="1"/>
    <s v="Cycle-1 FM"/>
    <s v="PENDING"/>
    <m/>
    <s v="YTL"/>
    <m/>
    <m/>
    <s v="APRIL 26 PLANNED"/>
    <s v="MAY 26"/>
    <m/>
    <m/>
    <m/>
    <m/>
    <m/>
    <m/>
    <m/>
    <m/>
    <m/>
    <x v="0"/>
    <x v="0"/>
    <m/>
    <m/>
    <m/>
    <m/>
    <m/>
    <m/>
    <m/>
  </r>
  <r>
    <s v="TRTRRT16670"/>
    <n v="1760"/>
    <m/>
    <s v="T3IM"/>
    <s v="T3IM"/>
    <s v="T3IM"/>
    <x v="3"/>
    <x v="3"/>
    <x v="5"/>
    <s v="Srinivas P"/>
    <s v="Purushottam M"/>
    <s v="Raj Shende"/>
    <x v="2"/>
    <s v="North"/>
    <x v="3"/>
    <s v="Jammu &amp; Kashmir"/>
    <m/>
    <m/>
    <s v="Kargil Bemathang Baroo Ladakh"/>
    <s v="Kargil"/>
    <n v="8484"/>
    <d v="2026-05-04T00:00:00"/>
    <d v="2026-05-04T00:00:00"/>
    <m/>
    <n v="15"/>
    <d v="2026-05-19T00:00:00"/>
    <d v="2026-05-19T00:00:00"/>
    <d v="2026-05-25T00:00:00"/>
    <x v="0"/>
    <n v="1"/>
    <s v="Cycle-1 FM"/>
    <d v="2026-05-25T00:00:00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TRTRRT16671"/>
    <n v="1761"/>
    <m/>
    <s v="TDE8"/>
    <s v="NQM0"/>
    <s v="TFIT9NQM002"/>
    <x v="3"/>
    <x v="3"/>
    <x v="5"/>
    <s v="Srinivas P"/>
    <s v="Purushottam M"/>
    <s v="Raj Shende"/>
    <x v="2"/>
    <s v="North"/>
    <x v="3"/>
    <s v="Punjab"/>
    <m/>
    <m/>
    <s v="Faridkot Circular Road"/>
    <s v="Faridkot"/>
    <n v="8686"/>
    <d v="2026-05-05T00:00:00"/>
    <d v="2026-05-05T00:00:00"/>
    <m/>
    <n v="15"/>
    <d v="2026-05-20T00:00:00"/>
    <d v="2026-05-20T00:00:00"/>
    <d v="2026-05-25T00:00:00"/>
    <x v="0"/>
    <n v="1"/>
    <s v="Cycle-1 FM"/>
    <d v="2026-05-23T00:00:00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TRTRRT16672"/>
    <n v="1762"/>
    <m/>
    <s v="TKY2"/>
    <s v="QEY0"/>
    <s v="TFIT9QEY002"/>
    <x v="3"/>
    <x v="3"/>
    <x v="5"/>
    <s v="Srinivas P"/>
    <s v="Purushottam M"/>
    <s v="Raj Shende"/>
    <x v="2"/>
    <s v="North"/>
    <x v="3"/>
    <s v="Punjab"/>
    <m/>
    <m/>
    <s v="Tarn Taran Sahib"/>
    <s v="Tarn Taran Sahib"/>
    <n v="9809"/>
    <d v="2026-05-05T00:00:00"/>
    <d v="2026-05-05T00:00:00"/>
    <m/>
    <n v="15"/>
    <d v="2026-05-20T00:00:00"/>
    <d v="2026-05-20T00:00:00"/>
    <d v="2026-05-14T00:00:00"/>
    <x v="0"/>
    <n v="1"/>
    <s v="Cycle-1 FM"/>
    <d v="2026-05-12T00:00:00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TRTRRT16673"/>
    <n v="1763"/>
    <m/>
    <n v="9409"/>
    <s v="NUA4"/>
    <s v="TRNDINUA400"/>
    <x v="3"/>
    <x v="3"/>
    <x v="5"/>
    <s v="Srinivas P"/>
    <s v="Purushottam M"/>
    <s v="Raj Shende"/>
    <x v="2"/>
    <s v="North"/>
    <x v="3"/>
    <s v="Himachal Pradesh"/>
    <m/>
    <m/>
    <s v="Kangra Mahesraj Twr"/>
    <s v="Kangra"/>
    <n v="9943"/>
    <d v="2026-05-05T00:00:00"/>
    <d v="2026-05-05T00:00:00"/>
    <m/>
    <n v="15"/>
    <d v="2026-05-20T00:00:00"/>
    <d v="2026-05-31T00:00:00"/>
    <d v="2026-05-26T00:00:00"/>
    <x v="0"/>
    <n v="1"/>
    <s v="Cycle-1 FM"/>
    <d v="2026-05-26T00:00:00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TRTRRT16674"/>
    <n v="1764"/>
    <m/>
    <s v="TDV9"/>
    <s v="NT72"/>
    <s v="TFITRNT7201"/>
    <x v="3"/>
    <x v="3"/>
    <x v="5"/>
    <s v="Srinivas P"/>
    <s v="Purushottam M"/>
    <s v="Raj Shende"/>
    <x v="2"/>
    <s v="North"/>
    <x v="3"/>
    <s v="Rajasthan"/>
    <m/>
    <m/>
    <s v="Bikaner JNV Colony"/>
    <s v="Bikaner"/>
    <n v="9900"/>
    <d v="2026-05-05T00:00:00"/>
    <d v="2026-05-05T00:00:00"/>
    <m/>
    <n v="30"/>
    <d v="2026-06-04T00:00:00"/>
    <d v="2026-06-04T00:00:00"/>
    <m/>
    <x v="4"/>
    <m/>
    <s v="Façade Work"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TRTRRT16675"/>
    <n v="1765"/>
    <m/>
    <s v="TFD8"/>
    <s v="QZD4"/>
    <s v="TFIT9QZD401"/>
    <x v="3"/>
    <x v="3"/>
    <x v="5"/>
    <s v="Srinivas P"/>
    <s v="Purushottam M"/>
    <s v="Raj Shende"/>
    <x v="2"/>
    <s v="North"/>
    <x v="3"/>
    <s v="Punjab"/>
    <m/>
    <m/>
    <s v="Kapurthala Mall Road"/>
    <s v="Kapurthala"/>
    <n v="11299"/>
    <d v="2026-04-24T00:00:00"/>
    <d v="2026-04-24T00:00:00"/>
    <m/>
    <n v="30"/>
    <d v="2026-05-24T00:00:00"/>
    <d v="2026-05-31T00:00:00"/>
    <m/>
    <x v="4"/>
    <m/>
    <s v="Façade Work"/>
    <m/>
    <m/>
    <m/>
    <m/>
    <m/>
    <s v="MAY 26 PLANNED"/>
    <s v=" "/>
    <m/>
    <m/>
    <m/>
    <m/>
    <m/>
    <m/>
    <m/>
    <m/>
    <m/>
    <x v="0"/>
    <x v="0"/>
    <m/>
    <m/>
    <m/>
    <m/>
    <m/>
    <m/>
    <m/>
  </r>
  <r>
    <s v="TRTRRT16676"/>
    <n v="1766"/>
    <m/>
    <s v="TH81"/>
    <s v="NYA9"/>
    <s v="TRND5NYA904"/>
    <x v="3"/>
    <x v="3"/>
    <x v="5"/>
    <s v="Srinivas P"/>
    <s v="Purushottam M"/>
    <s v="Raj Shende"/>
    <x v="2"/>
    <s v="North"/>
    <x v="3"/>
    <s v="Uttarakhand"/>
    <m/>
    <m/>
    <s v="Haridwar Ranipur Rd"/>
    <s v="Haridwar"/>
    <n v="8253"/>
    <d v="2026-05-06T00:00:00"/>
    <d v="2026-05-06T00:00:00"/>
    <m/>
    <n v="30"/>
    <d v="2026-06-05T00:00:00"/>
    <d v="2026-06-05T00:00:00"/>
    <m/>
    <x v="4"/>
    <m/>
    <s v="Façade Work"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TRTRRT16677"/>
    <n v="1767"/>
    <m/>
    <s v="TSP7"/>
    <s v="Q6J2"/>
    <s v="TFIT5Q6J202"/>
    <x v="3"/>
    <x v="3"/>
    <x v="5"/>
    <s v="Srinivas P"/>
    <s v="Purushottam M"/>
    <s v="Raj Shende"/>
    <x v="2"/>
    <s v="North"/>
    <x v="3"/>
    <s v="Uttarakhand"/>
    <m/>
    <m/>
    <s v="Dehradun Jogiwala"/>
    <s v="Dehradun"/>
    <n v="9962"/>
    <d v="2026-05-04T00:00:00"/>
    <d v="2026-05-04T00:00:00"/>
    <m/>
    <n v="30"/>
    <d v="2026-06-03T00:00:00"/>
    <d v="2026-06-03T00:00:00"/>
    <m/>
    <x v="4"/>
    <m/>
    <s v="Façade Work"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TRTRBK16678"/>
    <n v="1768"/>
    <m/>
    <n v="5943"/>
    <s v="NQ02"/>
    <s v="TRNDMNQ0203"/>
    <x v="3"/>
    <x v="3"/>
    <x v="5"/>
    <s v="Srinivas P"/>
    <s v="Purushottam M"/>
    <s v="Raj Shende"/>
    <x v="2"/>
    <s v="West"/>
    <x v="2"/>
    <s v="Maharashtra"/>
    <m/>
    <m/>
    <s v="Mumbai InfinityMalad"/>
    <s v="Mumbai"/>
    <n v="12938"/>
    <d v="2026-04-16T00:00:00"/>
    <d v="2026-04-16T00:00:00"/>
    <m/>
    <n v="15"/>
    <d v="2026-05-01T00:00:00"/>
    <d v="2026-05-08T00:00:00"/>
    <d v="2026-05-14T00:00:00"/>
    <x v="0"/>
    <n v="1"/>
    <s v="Phase -02"/>
    <d v="2026-05-14T00:00:00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URBLSZ FO16679"/>
    <n v="1769"/>
    <m/>
    <m/>
    <m/>
    <m/>
    <x v="9"/>
    <x v="11"/>
    <x v="64"/>
    <s v="Amit C"/>
    <s v="Arju Tiwari"/>
    <s v="Kiran Patil"/>
    <x v="0"/>
    <s v="South"/>
    <x v="5"/>
    <s v="Karnataka"/>
    <m/>
    <m/>
    <s v="Airport road , Hunsmaranhalli, Bangalore"/>
    <s v="Bangalore"/>
    <m/>
    <m/>
    <m/>
    <m/>
    <m/>
    <m/>
    <m/>
    <m/>
    <x v="5"/>
    <n v="0"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ADOFSZ FO16680"/>
    <n v="1770"/>
    <m/>
    <m/>
    <m/>
    <m/>
    <x v="10"/>
    <x v="15"/>
    <x v="67"/>
    <s v="Amit C"/>
    <s v="Arju Tiwari"/>
    <s v="Kiran Patil"/>
    <x v="0"/>
    <s v="South"/>
    <x v="5"/>
    <s v="Tamil Nadu"/>
    <m/>
    <m/>
    <s v="Rk salai - 8105 Trends 2nd floor, Chennai"/>
    <s v="Chennai"/>
    <m/>
    <m/>
    <m/>
    <m/>
    <m/>
    <m/>
    <m/>
    <m/>
    <x v="16"/>
    <n v="0"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SEVEBK16681"/>
    <n v="1771"/>
    <m/>
    <m/>
    <m/>
    <m/>
    <x v="9"/>
    <x v="11"/>
    <x v="60"/>
    <s v="Amit C"/>
    <s v="Arju Tiwari"/>
    <s v="Kiran Patil"/>
    <x v="0"/>
    <s v="West"/>
    <x v="2"/>
    <s v="GMU"/>
    <m/>
    <m/>
    <s v="Pizza Hut, Versova- Mumbai"/>
    <s v="Mumbai"/>
    <m/>
    <m/>
    <m/>
    <m/>
    <m/>
    <m/>
    <m/>
    <m/>
    <x v="5"/>
    <n v="0"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SEVEBK16682"/>
    <n v="1772"/>
    <m/>
    <m/>
    <m/>
    <m/>
    <x v="9"/>
    <x v="11"/>
    <x v="60"/>
    <s v="Amit C"/>
    <s v="Arju Tiwari"/>
    <s v="Kiran Patil"/>
    <x v="0"/>
    <s v="West"/>
    <x v="2"/>
    <s v="Maharashtra"/>
    <m/>
    <m/>
    <s v="Vastu Viva Building, Wakad, Pune"/>
    <s v="Pune"/>
    <m/>
    <m/>
    <m/>
    <m/>
    <m/>
    <m/>
    <m/>
    <m/>
    <x v="5"/>
    <n v="0"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SEVEBK16683"/>
    <n v="1773"/>
    <m/>
    <m/>
    <m/>
    <m/>
    <x v="9"/>
    <x v="11"/>
    <x v="60"/>
    <s v="Amit C"/>
    <s v="Arju Tiwari"/>
    <s v="Kiran Patil"/>
    <x v="0"/>
    <s v="West"/>
    <x v="2"/>
    <s v="Maharashtra"/>
    <m/>
    <m/>
    <s v="93 Avenue, Pune"/>
    <s v="Pune"/>
    <m/>
    <m/>
    <m/>
    <m/>
    <m/>
    <m/>
    <m/>
    <m/>
    <x v="5"/>
    <n v="0"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JIDGAK16684"/>
    <n v="1774"/>
    <m/>
    <s v="NA"/>
    <s v="NA"/>
    <s v="JMDKL000661"/>
    <x v="8"/>
    <x v="10"/>
    <x v="84"/>
    <s v="Amit C"/>
    <s v="Arju Tiwari"/>
    <s v="Kiran Patil"/>
    <x v="0"/>
    <s v="South"/>
    <x v="1"/>
    <s v="Kerala"/>
    <m/>
    <m/>
    <s v="Impulse Mobiles"/>
    <s v="Idukki"/>
    <n v="985"/>
    <d v="2026-05-15T00:00:00"/>
    <d v="2026-05-15T00:00:00"/>
    <n v="7"/>
    <m/>
    <d v="2026-05-22T00:00:00"/>
    <d v="2026-05-28T00:00:00"/>
    <d v="2026-05-18T00:00:00"/>
    <x v="0"/>
    <n v="1"/>
    <m/>
    <d v="2026-05-18T00:00:00"/>
    <d v="2026-05-18T00:00:00"/>
    <s v="Launched"/>
    <m/>
    <m/>
    <s v="MAY 26 PLANNED"/>
    <s v="MAY 26"/>
    <m/>
    <m/>
    <m/>
    <m/>
    <m/>
    <m/>
    <m/>
    <m/>
    <m/>
    <x v="0"/>
    <x v="0"/>
    <m/>
    <m/>
    <m/>
    <m/>
    <m/>
    <m/>
    <m/>
  </r>
  <r>
    <s v="SEVEBK16685"/>
    <n v="1775"/>
    <m/>
    <m/>
    <m/>
    <m/>
    <x v="9"/>
    <x v="11"/>
    <x v="60"/>
    <s v="Amit C"/>
    <s v="Arju Tiwari"/>
    <s v="Kiran Patil"/>
    <x v="0"/>
    <s v="West"/>
    <x v="2"/>
    <s v="GMU"/>
    <m/>
    <m/>
    <s v="Piramal Mahalaxmi , Mumbai"/>
    <s v="Mumbai"/>
    <m/>
    <m/>
    <m/>
    <m/>
    <m/>
    <m/>
    <m/>
    <m/>
    <x v="5"/>
    <m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SEVEBK16686"/>
    <n v="1776"/>
    <m/>
    <m/>
    <m/>
    <m/>
    <x v="9"/>
    <x v="11"/>
    <x v="60"/>
    <s v="Amit C"/>
    <s v="Arju Tiwari"/>
    <s v="Kiran Patil"/>
    <x v="0"/>
    <s v="West"/>
    <x v="2"/>
    <s v="GMU"/>
    <m/>
    <m/>
    <s v="Piramal Byculla , Mumbai"/>
    <s v="Mumbai"/>
    <m/>
    <m/>
    <m/>
    <m/>
    <m/>
    <m/>
    <m/>
    <m/>
    <x v="5"/>
    <m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SEVEBK16687"/>
    <n v="1777"/>
    <m/>
    <m/>
    <m/>
    <m/>
    <x v="9"/>
    <x v="11"/>
    <x v="60"/>
    <s v="Amit C"/>
    <s v="Arju Tiwari"/>
    <s v="Kiran Patil"/>
    <x v="0"/>
    <s v="West"/>
    <x v="2"/>
    <s v="Maharashtra"/>
    <m/>
    <m/>
    <s v="Flame University, Pune Campus. "/>
    <s v="Pune"/>
    <m/>
    <m/>
    <m/>
    <m/>
    <m/>
    <m/>
    <m/>
    <m/>
    <x v="7"/>
    <m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SEVEBK16688"/>
    <n v="1778"/>
    <m/>
    <m/>
    <m/>
    <m/>
    <x v="9"/>
    <x v="11"/>
    <x v="60"/>
    <s v="Amit C"/>
    <s v="Arju Tiwari"/>
    <s v="Kiran Patil"/>
    <x v="0"/>
    <s v="West"/>
    <x v="2"/>
    <s v="GMU"/>
    <m/>
    <m/>
    <s v="KIMS, Hospital -Thane"/>
    <s v="Mumbai"/>
    <m/>
    <m/>
    <m/>
    <m/>
    <m/>
    <m/>
    <m/>
    <m/>
    <x v="5"/>
    <m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SEVEBK16689"/>
    <n v="1779"/>
    <m/>
    <m/>
    <m/>
    <m/>
    <x v="9"/>
    <x v="11"/>
    <x v="60"/>
    <s v="Amit C"/>
    <s v="Arju Tiwari"/>
    <s v="Kiran Patil"/>
    <x v="0"/>
    <s v="West"/>
    <x v="2"/>
    <s v="GMU"/>
    <m/>
    <m/>
    <s v="Plutonium Business Park, Turbhe"/>
    <s v="Mumbai"/>
    <m/>
    <m/>
    <m/>
    <m/>
    <m/>
    <m/>
    <m/>
    <m/>
    <x v="5"/>
    <m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SEVEBK16690"/>
    <n v="1780"/>
    <m/>
    <m/>
    <m/>
    <m/>
    <x v="9"/>
    <x v="11"/>
    <x v="60"/>
    <s v="Amit C"/>
    <s v="Arju Tiwari"/>
    <s v="Kiran Patil"/>
    <x v="0"/>
    <s v="West"/>
    <x v="2"/>
    <s v="GMU"/>
    <m/>
    <m/>
    <s v="Ace Signature, Thane"/>
    <s v="Mumbai"/>
    <m/>
    <m/>
    <m/>
    <m/>
    <m/>
    <m/>
    <m/>
    <m/>
    <x v="5"/>
    <m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SEVEBK16691"/>
    <n v="1781"/>
    <m/>
    <m/>
    <m/>
    <m/>
    <x v="9"/>
    <x v="11"/>
    <x v="60"/>
    <s v="Amit C"/>
    <s v="Arju Tiwari"/>
    <s v="Kiran Patil"/>
    <x v="0"/>
    <s v="West"/>
    <x v="2"/>
    <s v="GMU"/>
    <m/>
    <m/>
    <s v="Mumbai Metro Station, Andheri (W), Line2A - Yellow Line"/>
    <s v="Mumbai"/>
    <m/>
    <m/>
    <m/>
    <m/>
    <m/>
    <m/>
    <m/>
    <m/>
    <x v="16"/>
    <m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JIDGKC16692"/>
    <n v="1782"/>
    <m/>
    <s v="NA"/>
    <s v="NA"/>
    <s v="JMDMH000658"/>
    <x v="8"/>
    <x v="10"/>
    <x v="84"/>
    <s v="Amit C"/>
    <s v="Arju Tiwari"/>
    <s v="Kiran Patil"/>
    <x v="0"/>
    <s v="West"/>
    <x v="0"/>
    <s v="Maharashtra"/>
    <m/>
    <m/>
    <s v="Sandesh Agencies"/>
    <s v="Pune"/>
    <n v="753"/>
    <d v="2026-05-22T00:00:00"/>
    <d v="2026-05-22T00:00:00"/>
    <n v="7"/>
    <m/>
    <d v="2026-05-29T00:00:00"/>
    <d v="2026-05-29T00:00:00"/>
    <d v="2026-05-23T00:00:00"/>
    <x v="0"/>
    <n v="1"/>
    <m/>
    <d v="2026-05-23T00:00:00"/>
    <d v="2026-05-23T00:00:00"/>
    <s v="Launched"/>
    <m/>
    <m/>
    <s v="MAY 26 PLANNED"/>
    <s v="MAY 26"/>
    <m/>
    <m/>
    <m/>
    <m/>
    <m/>
    <m/>
    <m/>
    <m/>
    <m/>
    <x v="0"/>
    <x v="0"/>
    <m/>
    <m/>
    <m/>
    <m/>
    <m/>
    <m/>
    <m/>
  </r>
  <r>
    <s v="JIDGAK16693"/>
    <n v="1783"/>
    <m/>
    <s v="NA"/>
    <s v="NA"/>
    <s v="JMDKA000670"/>
    <x v="8"/>
    <x v="10"/>
    <x v="84"/>
    <s v="Amit C"/>
    <s v="Arju Tiwari"/>
    <s v="Kiran Patil"/>
    <x v="0"/>
    <s v="South"/>
    <x v="1"/>
    <s v="Karnataka"/>
    <m/>
    <m/>
    <s v="NEXUS ENTERPRISES"/>
    <s v="Bangalore"/>
    <n v="227"/>
    <d v="2026-06-01T00:00:00"/>
    <d v="2026-06-01T00:00:00"/>
    <n v="7"/>
    <m/>
    <d v="2026-06-08T00:00:00"/>
    <d v="2026-06-08T00:00:00"/>
    <m/>
    <x v="4"/>
    <n v="0.1"/>
    <m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SEVEBK16694"/>
    <n v="1784"/>
    <m/>
    <m/>
    <m/>
    <m/>
    <x v="9"/>
    <x v="11"/>
    <x v="60"/>
    <s v="Amit C"/>
    <s v="Arju Tiwari"/>
    <s v="Kiran Patil"/>
    <x v="0"/>
    <s v="West"/>
    <x v="2"/>
    <s v="GMU"/>
    <s v="Mumbai"/>
    <m/>
    <s v="Capital Mall, Vasai/Nalasopara"/>
    <m/>
    <m/>
    <m/>
    <m/>
    <m/>
    <m/>
    <m/>
    <m/>
    <m/>
    <x v="5"/>
    <m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GRDSSD16876"/>
    <n v="1785"/>
    <m/>
    <m/>
    <m/>
    <m/>
    <x v="0"/>
    <x v="0"/>
    <x v="0"/>
    <s v="Amit C"/>
    <s v="Santanu Halder"/>
    <s v="Chinmay Desai"/>
    <x v="0"/>
    <s v="East"/>
    <x v="4"/>
    <s v="Telangana"/>
    <m/>
    <m/>
    <s v="DS Nalgonda"/>
    <s v="Nalgonda"/>
    <n v="2373"/>
    <m/>
    <m/>
    <m/>
    <m/>
    <m/>
    <m/>
    <m/>
    <x v="1"/>
    <m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DIRFRT16877"/>
    <n v="1786"/>
    <m/>
    <n v="8701"/>
    <s v="NEI1"/>
    <s v="CDITRNEI104"/>
    <x v="7"/>
    <x v="9"/>
    <x v="57"/>
    <s v="Amit C"/>
    <s v="Dyaneshwar Wagh"/>
    <s v="Aditya Dawre"/>
    <x v="2"/>
    <s v="North"/>
    <x v="3"/>
    <s v="Rajasthan"/>
    <m/>
    <s v="Sujit M"/>
    <s v="Celibration mall Udaipur"/>
    <s v="Udaipur"/>
    <n v="9062"/>
    <d v="2026-05-25T00:00:00"/>
    <d v="2026-05-27T00:00:00"/>
    <m/>
    <n v="35"/>
    <d v="2026-07-01T00:00:00"/>
    <d v="2026-07-01T00:00:00"/>
    <m/>
    <x v="4"/>
    <n v="0.1"/>
    <m/>
    <m/>
    <m/>
    <m/>
    <m/>
    <m/>
    <s v="JULY 26 PLANNED"/>
    <s v=" "/>
    <m/>
    <m/>
    <m/>
    <m/>
    <m/>
    <m/>
    <m/>
    <m/>
    <m/>
    <x v="0"/>
    <x v="0"/>
    <m/>
    <m/>
    <m/>
    <m/>
    <m/>
    <m/>
    <m/>
  </r>
  <r>
    <s v="GRPRSD16695"/>
    <n v="1787"/>
    <m/>
    <m/>
    <m/>
    <s v="SMRTANLF803"/>
    <x v="2"/>
    <x v="2"/>
    <x v="56"/>
    <s v="Ketan S"/>
    <s v="Saurav Sagar"/>
    <s v="Ayush Shetiye"/>
    <x v="2"/>
    <s v="East"/>
    <x v="4"/>
    <s v="Andhra Pradesh"/>
    <m/>
    <m/>
    <s v="SMT AP Proddatur SS Mall "/>
    <s v="Proddatur"/>
    <n v="12674.79"/>
    <m/>
    <m/>
    <m/>
    <n v="21"/>
    <m/>
    <m/>
    <m/>
    <x v="7"/>
    <m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GRPRSD16696"/>
    <n v="1788"/>
    <m/>
    <s v="TNC4"/>
    <s v="Q05W"/>
    <s v="SMRTFQ05W05"/>
    <x v="2"/>
    <x v="2"/>
    <x v="56"/>
    <s v="Ketan S"/>
    <s v="Saurav Sagar"/>
    <s v="Ayush Shetiye"/>
    <x v="2"/>
    <s v="East"/>
    <x v="4"/>
    <s v="Assam &amp; NE"/>
    <m/>
    <m/>
    <s v="SMT MKT AS Guwahati Beltola "/>
    <s v="Guwahati"/>
    <n v="42417"/>
    <d v="2026-05-04T00:00:00"/>
    <d v="2026-05-04T00:00:00"/>
    <m/>
    <n v="21"/>
    <d v="2026-05-25T00:00:00"/>
    <d v="2026-06-05T00:00:00"/>
    <m/>
    <x v="4"/>
    <m/>
    <m/>
    <m/>
    <m/>
    <m/>
    <m/>
    <m/>
    <s v="MAY 26 PLANNED"/>
    <s v=" "/>
    <m/>
    <m/>
    <m/>
    <m/>
    <m/>
    <m/>
    <m/>
    <m/>
    <m/>
    <x v="0"/>
    <x v="0"/>
    <m/>
    <m/>
    <m/>
    <m/>
    <m/>
    <m/>
    <m/>
  </r>
  <r>
    <s v="GRPRSD16697"/>
    <n v="1789"/>
    <m/>
    <s v="TCE7"/>
    <s v="NAN3"/>
    <s v="SMRTFNAN303"/>
    <x v="2"/>
    <x v="2"/>
    <x v="56"/>
    <s v="Ketan S"/>
    <s v="Saurav Sagar"/>
    <s v="Ayush Shetiye"/>
    <x v="2"/>
    <s v="East"/>
    <x v="4"/>
    <s v="Assam &amp; NE"/>
    <m/>
    <m/>
    <s v="SMT AS Dibrugarh Mankata lane "/>
    <s v="Dibrugarh"/>
    <n v="10888"/>
    <d v="2026-05-11T00:00:00"/>
    <d v="2026-05-11T00:00:00"/>
    <m/>
    <n v="21"/>
    <d v="2026-06-01T00:00:00"/>
    <d v="2026-06-15T00:00:00"/>
    <m/>
    <x v="4"/>
    <m/>
    <m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GRPRSD16698"/>
    <n v="1790"/>
    <m/>
    <s v="TIU6"/>
    <s v="QXJ6"/>
    <s v="SMRTQQXJ604"/>
    <x v="2"/>
    <x v="2"/>
    <x v="56"/>
    <s v="Ketan S"/>
    <s v="Saurav Sagar"/>
    <s v="Ayush Shetiye"/>
    <x v="2"/>
    <s v="East"/>
    <x v="4"/>
    <s v="Jharkhand"/>
    <m/>
    <m/>
    <s v="SMT JH Dumka "/>
    <s v="Dumka"/>
    <n v="17169"/>
    <d v="2026-05-21T00:00:00"/>
    <d v="2026-05-21T00:00:00"/>
    <m/>
    <n v="21"/>
    <d v="2026-06-11T00:00:00"/>
    <d v="2026-06-11T00:00:00"/>
    <m/>
    <x v="4"/>
    <m/>
    <m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GRPRSD16699"/>
    <n v="1791"/>
    <m/>
    <s v="TKX4"/>
    <s v="QEQ0"/>
    <s v="SMRTQQEQ004"/>
    <x v="2"/>
    <x v="2"/>
    <x v="56"/>
    <s v="Ketan S"/>
    <s v="Saurav Sagar"/>
    <s v="Ayush Shetiye"/>
    <x v="2"/>
    <s v="East"/>
    <x v="4"/>
    <s v="Jharkhand"/>
    <m/>
    <m/>
    <s v="SMT JH Godda Opp Hotel Rajdarbar"/>
    <s v="Godda"/>
    <n v="14236"/>
    <d v="2026-05-20T00:00:00"/>
    <d v="2026-05-20T00:00:00"/>
    <m/>
    <n v="21"/>
    <d v="2026-06-10T00:00:00"/>
    <d v="2026-06-12T00:00:00"/>
    <m/>
    <x v="4"/>
    <m/>
    <m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GRPRSD16700"/>
    <n v="1792"/>
    <m/>
    <s v="U290"/>
    <s v="Q24G"/>
    <s v="SMPTQQ24G04"/>
    <x v="2"/>
    <x v="2"/>
    <x v="56"/>
    <s v="Ketan S"/>
    <s v="Saurav Sagar"/>
    <s v="Ayush Shetiye"/>
    <x v="2"/>
    <s v="East"/>
    <x v="4"/>
    <s v="Jharkhand"/>
    <m/>
    <m/>
    <s v="SP JH Jamshedpur Mahendra Center  "/>
    <s v="Jamshedpur"/>
    <n v="3485"/>
    <d v="2026-05-21T00:00:00"/>
    <d v="2026-05-21T00:00:00"/>
    <m/>
    <n v="21"/>
    <d v="2026-06-11T00:00:00"/>
    <d v="2026-06-11T00:00:00"/>
    <m/>
    <x v="4"/>
    <m/>
    <m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GRPRSD16701"/>
    <n v="1793"/>
    <m/>
    <s v="U082"/>
    <s v="Q10N"/>
    <s v="SMPTQQ10N03"/>
    <x v="2"/>
    <x v="2"/>
    <x v="56"/>
    <s v="Ketan S"/>
    <s v="Saurav Sagar"/>
    <s v="Ayush Shetiye"/>
    <x v="2"/>
    <s v="East"/>
    <x v="4"/>
    <s v="Jharkhand"/>
    <m/>
    <m/>
    <s v="SP JH Ranchi PM Mall "/>
    <s v="Ranchi"/>
    <n v="2459"/>
    <d v="2026-05-18T00:00:00"/>
    <d v="2026-05-18T00:00:00"/>
    <m/>
    <n v="21"/>
    <d v="2026-06-08T00:00:00"/>
    <d v="2026-06-08T00:00:00"/>
    <m/>
    <x v="4"/>
    <m/>
    <m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GRPRSD16702"/>
    <n v="1794"/>
    <m/>
    <s v="TH95"/>
    <s v="NHF4"/>
    <s v="SMPTQNHF406"/>
    <x v="2"/>
    <x v="2"/>
    <x v="56"/>
    <s v="Ketan S"/>
    <s v="Saurav Sagar"/>
    <s v="Ayush Shetiye"/>
    <x v="2"/>
    <s v="East"/>
    <x v="4"/>
    <s v="Jharkhand"/>
    <m/>
    <m/>
    <s v="SP JH Ranchi RPS Towers "/>
    <s v="Ranchi"/>
    <n v="3959"/>
    <d v="2026-05-17T00:00:00"/>
    <d v="2026-05-17T00:00:00"/>
    <m/>
    <n v="21"/>
    <d v="2026-06-07T00:00:00"/>
    <d v="2026-06-07T00:00:00"/>
    <m/>
    <x v="4"/>
    <m/>
    <m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GRPRSZ FO16703"/>
    <n v="1795"/>
    <m/>
    <m/>
    <m/>
    <s v="SMRTKQXX403"/>
    <x v="2"/>
    <x v="2"/>
    <x v="56"/>
    <s v="Ketan S"/>
    <s v="Saurav Sagar"/>
    <s v="Ayush Shetiye"/>
    <x v="2"/>
    <s v="South"/>
    <x v="5"/>
    <s v="Karnataka"/>
    <m/>
    <m/>
    <s v="SMT KN Kanakapura Kodihalli rd"/>
    <s v="Kanakapura"/>
    <n v="11259"/>
    <m/>
    <m/>
    <m/>
    <n v="21"/>
    <m/>
    <m/>
    <m/>
    <x v="3"/>
    <m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GRPRSZ FO16704"/>
    <n v="1796"/>
    <m/>
    <s v="TX71"/>
    <s v="NA31"/>
    <s v="SMRTKNA3102"/>
    <x v="2"/>
    <x v="2"/>
    <x v="56"/>
    <s v="Ketan S"/>
    <s v="Saurav Sagar"/>
    <s v="Ayush Shetiye"/>
    <x v="2"/>
    <s v="South"/>
    <x v="5"/>
    <s v="Karnataka"/>
    <m/>
    <m/>
    <s v="SMT KN Hassan Venkatadri Convention Hall"/>
    <s v="Hassan"/>
    <n v="15336"/>
    <d v="2026-05-20T00:00:00"/>
    <d v="2026-05-20T00:00:00"/>
    <m/>
    <n v="21"/>
    <d v="2026-06-10T00:00:00"/>
    <d v="2026-06-17T00:00:00"/>
    <m/>
    <x v="4"/>
    <m/>
    <m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GRPRSZ FO16705"/>
    <n v="1797"/>
    <m/>
    <s v="TND0"/>
    <s v="Q06C"/>
    <s v="SMRTKQ06C03"/>
    <x v="2"/>
    <x v="2"/>
    <x v="56"/>
    <s v="Ketan S"/>
    <s v="Saurav Sagar"/>
    <s v="Ayush Shetiye"/>
    <x v="2"/>
    <s v="South"/>
    <x v="5"/>
    <s v="Karnataka"/>
    <m/>
    <m/>
    <s v="SMT MKT KN Raichur Basaveshwara Circle "/>
    <s v="Raichur"/>
    <n v="32926"/>
    <d v="2026-05-29T00:00:00"/>
    <d v="2026-05-29T00:00:00"/>
    <m/>
    <n v="21"/>
    <d v="2026-06-19T00:00:00"/>
    <d v="2026-06-19T00:00:00"/>
    <m/>
    <x v="4"/>
    <m/>
    <m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GRPRSZ FO16706"/>
    <n v="1798"/>
    <m/>
    <s v="TNC8"/>
    <s v="Q06A"/>
    <s v="SMRTKQ06A06"/>
    <x v="2"/>
    <x v="2"/>
    <x v="56"/>
    <s v="Ketan S"/>
    <s v="Saurav Sagar"/>
    <s v="Ayush Shetiye"/>
    <x v="2"/>
    <s v="South"/>
    <x v="5"/>
    <s v="Karnataka"/>
    <m/>
    <m/>
    <s v="SMT MKT KN Mysuru Hunsur Road "/>
    <s v="Mysore"/>
    <n v="47918"/>
    <d v="2026-05-20T00:00:00"/>
    <d v="2026-05-20T00:00:00"/>
    <m/>
    <n v="21"/>
    <d v="2026-06-10T00:00:00"/>
    <d v="2026-06-16T00:00:00"/>
    <m/>
    <x v="4"/>
    <m/>
    <m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GRPRSZ FO16707"/>
    <n v="1799"/>
    <m/>
    <s v="TNC0"/>
    <s v="Q05S"/>
    <s v="SMRTKQ05S03"/>
    <x v="2"/>
    <x v="2"/>
    <x v="56"/>
    <s v="Ketan S"/>
    <s v="Saurav Sagar"/>
    <s v="Ayush Shetiye"/>
    <x v="2"/>
    <s v="South"/>
    <x v="5"/>
    <s v="Karnataka"/>
    <m/>
    <m/>
    <s v="SMT MKT KN Davanagere P B. Road "/>
    <s v="Davanagere"/>
    <n v="44536"/>
    <d v="2026-05-29T00:00:00"/>
    <d v="2026-05-29T00:00:00"/>
    <m/>
    <n v="21"/>
    <d v="2026-06-19T00:00:00"/>
    <d v="2026-06-19T00:00:00"/>
    <m/>
    <x v="4"/>
    <m/>
    <m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GRPRSZ FO16708"/>
    <n v="1800"/>
    <m/>
    <s v="TMZ6"/>
    <s v="Q04P"/>
    <s v="SMRTKQ04P03"/>
    <x v="2"/>
    <x v="2"/>
    <x v="56"/>
    <s v="Ketan S"/>
    <s v="Saurav Sagar"/>
    <s v="Ayush Shetiye"/>
    <x v="2"/>
    <s v="South"/>
    <x v="5"/>
    <s v="Karnataka"/>
    <m/>
    <m/>
    <s v="SMT KN Blr Vignannagar "/>
    <s v="Bangalore"/>
    <n v="13364"/>
    <d v="2026-05-20T00:00:00"/>
    <d v="2026-05-20T00:00:00"/>
    <m/>
    <n v="21"/>
    <d v="2026-06-10T00:00:00"/>
    <d v="2026-06-12T00:00:00"/>
    <m/>
    <x v="4"/>
    <m/>
    <m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GRPRSZ FO16709"/>
    <n v="1801"/>
    <m/>
    <s v="TEY6"/>
    <s v="QZF9"/>
    <s v="SMPTKQZF906"/>
    <x v="2"/>
    <x v="2"/>
    <x v="56"/>
    <s v="Ketan S"/>
    <s v="Saurav Sagar"/>
    <s v="Ayush Shetiye"/>
    <x v="2"/>
    <s v="South"/>
    <x v="5"/>
    <s v="Karnataka"/>
    <m/>
    <m/>
    <s v="SP KN Kolar "/>
    <s v="Kolar"/>
    <n v="3123"/>
    <d v="2026-05-20T00:00:00"/>
    <d v="2026-05-20T00:00:00"/>
    <m/>
    <n v="21"/>
    <d v="2026-06-10T00:00:00"/>
    <d v="2026-06-10T00:00:00"/>
    <m/>
    <x v="4"/>
    <m/>
    <m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GRPRSZ FO16710"/>
    <n v="1802"/>
    <m/>
    <n v="2853"/>
    <s v="NI89"/>
    <s v="SMPTKNI8904"/>
    <x v="2"/>
    <x v="2"/>
    <x v="56"/>
    <s v="Ketan S"/>
    <s v="Saurav Sagar"/>
    <s v="Ayush Shetiye"/>
    <x v="2"/>
    <s v="South"/>
    <x v="5"/>
    <s v="Karnataka"/>
    <m/>
    <m/>
    <s v="SP KN Mysuru VijayNagar-2nd Stage "/>
    <s v="Mysore"/>
    <n v="3132"/>
    <d v="2026-05-20T00:00:00"/>
    <d v="2026-05-20T00:00:00"/>
    <m/>
    <n v="21"/>
    <d v="2026-06-10T00:00:00"/>
    <d v="2026-06-12T00:00:00"/>
    <m/>
    <x v="4"/>
    <m/>
    <m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GRPRSZ FO16711"/>
    <n v="1803"/>
    <m/>
    <s v="T920"/>
    <s v="NGQ3"/>
    <s v="SMPTKNGQ304"/>
    <x v="2"/>
    <x v="2"/>
    <x v="56"/>
    <s v="Ketan S"/>
    <s v="Saurav Sagar"/>
    <s v="Ayush Shetiye"/>
    <x v="2"/>
    <s v="South"/>
    <x v="5"/>
    <s v="Karnataka"/>
    <m/>
    <m/>
    <s v="SP KN Mysuru Dattagali "/>
    <s v="Mysore"/>
    <n v="3660"/>
    <d v="2026-05-20T00:00:00"/>
    <d v="2026-05-20T00:00:00"/>
    <m/>
    <n v="21"/>
    <d v="2026-06-10T00:00:00"/>
    <d v="2026-06-19T00:00:00"/>
    <m/>
    <x v="4"/>
    <m/>
    <m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GRPRSZ FO16712"/>
    <n v="1804"/>
    <m/>
    <m/>
    <m/>
    <s v="SMRTVNFF702"/>
    <x v="2"/>
    <x v="2"/>
    <x v="56"/>
    <s v="Ketan S"/>
    <s v="Saurav Sagar"/>
    <s v="Ayush Shetiye"/>
    <x v="2"/>
    <s v="South"/>
    <x v="5"/>
    <s v="Kerala"/>
    <m/>
    <m/>
    <s v="SMT KL Chengannur Bethel Jn"/>
    <s v="Chengannur"/>
    <n v="7300"/>
    <m/>
    <m/>
    <m/>
    <n v="21"/>
    <m/>
    <m/>
    <m/>
    <x v="2"/>
    <m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GRPRSZ FO16713"/>
    <n v="1805"/>
    <m/>
    <s v="TO19"/>
    <s v="NC83"/>
    <s v="SMRTVNC8304"/>
    <x v="2"/>
    <x v="2"/>
    <x v="56"/>
    <s v="Ketan S"/>
    <s v="Saurav Sagar"/>
    <s v="Ayush Shetiye"/>
    <x v="2"/>
    <s v="South"/>
    <x v="5"/>
    <s v="Kerala"/>
    <m/>
    <m/>
    <s v="SMT KL Kottayam MC Road"/>
    <s v="Kottayam"/>
    <n v="19633"/>
    <d v="2026-05-20T00:00:00"/>
    <d v="2026-05-20T00:00:00"/>
    <m/>
    <n v="21"/>
    <d v="2026-06-10T00:00:00"/>
    <d v="2026-06-10T00:00:00"/>
    <m/>
    <x v="4"/>
    <m/>
    <m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GRPRSD16714"/>
    <n v="1806"/>
    <m/>
    <s v="TIX7"/>
    <s v="QXG8"/>
    <s v="SMRTOQXG804"/>
    <x v="2"/>
    <x v="2"/>
    <x v="56"/>
    <s v="Ketan S"/>
    <s v="Saurav Sagar"/>
    <s v="Ayush Shetiye"/>
    <x v="2"/>
    <s v="East"/>
    <x v="4"/>
    <s v="Orissa"/>
    <m/>
    <m/>
    <s v="SMT OD Rayagada VK Central "/>
    <s v="Rayagada"/>
    <n v="17726"/>
    <d v="2026-05-27T00:00:00"/>
    <d v="2026-05-27T00:00:00"/>
    <m/>
    <n v="21"/>
    <d v="2026-06-17T00:00:00"/>
    <d v="2026-06-17T00:00:00"/>
    <m/>
    <x v="4"/>
    <m/>
    <m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GRPRSD16715"/>
    <n v="1807"/>
    <m/>
    <s v="TO36"/>
    <s v="NC95"/>
    <s v="SMRTONC9502"/>
    <x v="2"/>
    <x v="2"/>
    <x v="56"/>
    <s v="Ketan S"/>
    <s v="Saurav Sagar"/>
    <s v="Ayush Shetiye"/>
    <x v="2"/>
    <s v="East"/>
    <x v="4"/>
    <s v="Orissa"/>
    <m/>
    <m/>
    <s v="SMT OD Cuttack Buxi Bazaar "/>
    <s v="Cuttack"/>
    <n v="14373"/>
    <d v="2026-05-24T00:00:00"/>
    <d v="2026-05-24T00:00:00"/>
    <m/>
    <n v="21"/>
    <d v="2026-06-14T00:00:00"/>
    <d v="2026-06-14T00:00:00"/>
    <m/>
    <x v="4"/>
    <m/>
    <m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GRPRSD16716"/>
    <n v="1808"/>
    <m/>
    <s v="TIQ4"/>
    <s v="QXP3"/>
    <s v="SMRTOQXP303"/>
    <x v="2"/>
    <x v="2"/>
    <x v="56"/>
    <s v="Ketan S"/>
    <s v="Saurav Sagar"/>
    <s v="Ayush Shetiye"/>
    <x v="2"/>
    <s v="East"/>
    <x v="4"/>
    <s v="Orissa"/>
    <m/>
    <m/>
    <s v="SMT OD Cuttack Sai Complex "/>
    <s v="Cuttack"/>
    <n v="9265"/>
    <d v="2026-05-24T00:00:00"/>
    <d v="2026-05-24T00:00:00"/>
    <m/>
    <n v="21"/>
    <d v="2026-06-14T00:00:00"/>
    <d v="2026-06-14T00:00:00"/>
    <m/>
    <x v="4"/>
    <m/>
    <m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GRPRSD16717"/>
    <n v="1809"/>
    <m/>
    <s v="TAA1"/>
    <s v="NAI4"/>
    <s v="SMRTONAI403"/>
    <x v="2"/>
    <x v="2"/>
    <x v="56"/>
    <s v="Ketan S"/>
    <s v="Saurav Sagar"/>
    <s v="Ayush Shetiye"/>
    <x v="2"/>
    <s v="East"/>
    <x v="4"/>
    <s v="Orissa"/>
    <m/>
    <m/>
    <s v="SMT OD Dhenkanal Telecom Clny"/>
    <s v="Dhenkanal"/>
    <n v="14289"/>
    <d v="2026-05-21T00:00:00"/>
    <d v="2026-05-21T00:00:00"/>
    <m/>
    <n v="21"/>
    <d v="2026-06-11T00:00:00"/>
    <d v="2026-06-11T00:00:00"/>
    <m/>
    <x v="4"/>
    <m/>
    <m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GRPRSD16718"/>
    <n v="1810"/>
    <m/>
    <m/>
    <m/>
    <s v="SMRTOQYH703"/>
    <x v="2"/>
    <x v="2"/>
    <x v="56"/>
    <s v="Ketan S"/>
    <s v="Saurav Sagar"/>
    <s v="Ayush Shetiye"/>
    <x v="2"/>
    <s v="East"/>
    <x v="4"/>
    <s v="Orissa"/>
    <m/>
    <m/>
    <s v="SMT OD Sundargarh Parbati Bhavan "/>
    <s v="Sundargarh"/>
    <n v="12510"/>
    <m/>
    <m/>
    <m/>
    <n v="21"/>
    <m/>
    <m/>
    <m/>
    <x v="7"/>
    <m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GRPRSD16719"/>
    <n v="1811"/>
    <m/>
    <s v="U148"/>
    <s v="Q12L"/>
    <s v="SMPTOQ12L05"/>
    <x v="2"/>
    <x v="2"/>
    <x v="56"/>
    <s v="Ketan S"/>
    <s v="Saurav Sagar"/>
    <s v="Ayush Shetiye"/>
    <x v="2"/>
    <s v="East"/>
    <x v="4"/>
    <s v="Orissa"/>
    <m/>
    <m/>
    <s v="SP OD Jajapur Road "/>
    <s v="Jajpur"/>
    <n v="4179"/>
    <d v="2026-05-26T00:00:00"/>
    <d v="2026-05-26T00:00:00"/>
    <m/>
    <n v="21"/>
    <d v="2026-06-16T00:00:00"/>
    <d v="2026-06-16T00:00:00"/>
    <m/>
    <x v="4"/>
    <m/>
    <m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GRPRSD16720"/>
    <n v="1812"/>
    <m/>
    <s v="TGV1"/>
    <s v="QXV7"/>
    <s v="SMRTOQXV704"/>
    <x v="2"/>
    <x v="2"/>
    <x v="56"/>
    <s v="Ketan S"/>
    <s v="Saurav Sagar"/>
    <s v="Ayush Shetiye"/>
    <x v="2"/>
    <s v="East"/>
    <x v="4"/>
    <s v="Orissa"/>
    <m/>
    <m/>
    <s v="SMT OD Baripada KMBM Rd "/>
    <s v="Baripada"/>
    <n v="15574"/>
    <d v="2026-05-27T00:00:00"/>
    <d v="2026-05-27T00:00:00"/>
    <m/>
    <n v="21"/>
    <d v="2026-06-17T00:00:00"/>
    <d v="2026-06-17T00:00:00"/>
    <m/>
    <x v="4"/>
    <m/>
    <m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GRPRSD16721"/>
    <n v="1813"/>
    <m/>
    <s v="TH93"/>
    <s v="NVZ1"/>
    <s v="SMRTONVZ104"/>
    <x v="2"/>
    <x v="2"/>
    <x v="56"/>
    <s v="Ketan S"/>
    <s v="Saurav Sagar"/>
    <s v="Ayush Shetiye"/>
    <x v="2"/>
    <s v="East"/>
    <x v="4"/>
    <s v="Orissa"/>
    <m/>
    <m/>
    <s v="SMT OD Rourkela Forum Galleria "/>
    <s v="Rourkela"/>
    <n v="20967"/>
    <d v="2026-05-26T00:00:00"/>
    <d v="2026-05-26T00:00:00"/>
    <m/>
    <n v="21"/>
    <d v="2026-06-16T00:00:00"/>
    <d v="2026-06-16T00:00:00"/>
    <m/>
    <x v="4"/>
    <m/>
    <m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GRPRSD16722"/>
    <n v="1814"/>
    <m/>
    <m/>
    <m/>
    <s v="SMPTOQ0DI03"/>
    <x v="2"/>
    <x v="2"/>
    <x v="56"/>
    <s v="Ketan S"/>
    <s v="Saurav Sagar"/>
    <s v="Ayush Shetiye"/>
    <x v="2"/>
    <s v="East"/>
    <x v="4"/>
    <s v="Orissa"/>
    <m/>
    <m/>
    <s v="SP OD Semiliguda Damanjodi "/>
    <s v="Semiliguda"/>
    <n v="3086"/>
    <m/>
    <m/>
    <m/>
    <n v="21"/>
    <m/>
    <m/>
    <m/>
    <x v="2"/>
    <m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GRPRSD16723"/>
    <n v="1815"/>
    <m/>
    <n v="2562"/>
    <s v="NH91"/>
    <s v="SMPTONH9104"/>
    <x v="2"/>
    <x v="2"/>
    <x v="56"/>
    <s v="Ketan S"/>
    <s v="Saurav Sagar"/>
    <s v="Ayush Shetiye"/>
    <x v="2"/>
    <s v="East"/>
    <x v="4"/>
    <s v="Orissa"/>
    <m/>
    <m/>
    <s v="SP OD Cuttack Mahanadi Vihar "/>
    <s v="Cuttack"/>
    <n v="2810"/>
    <d v="2026-05-21T00:00:00"/>
    <d v="2026-05-21T00:00:00"/>
    <m/>
    <n v="21"/>
    <d v="2026-06-11T00:00:00"/>
    <d v="2026-06-11T00:00:00"/>
    <m/>
    <x v="4"/>
    <m/>
    <m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GRPRSD16724"/>
    <n v="1816"/>
    <m/>
    <n v="2908"/>
    <s v="NJ15"/>
    <s v="SMPTONJ1507"/>
    <x v="2"/>
    <x v="2"/>
    <x v="56"/>
    <s v="Ketan S"/>
    <s v="Saurav Sagar"/>
    <s v="Ayush Shetiye"/>
    <x v="2"/>
    <s v="East"/>
    <x v="4"/>
    <s v="Orissa"/>
    <m/>
    <m/>
    <s v="SP OD Bbnsr Mahatab Road "/>
    <s v="Bhubaneswar"/>
    <n v="2273"/>
    <d v="2026-05-20T00:00:00"/>
    <d v="2026-05-20T00:00:00"/>
    <m/>
    <n v="21"/>
    <d v="2026-06-10T00:00:00"/>
    <d v="2026-06-10T00:00:00"/>
    <m/>
    <x v="4"/>
    <m/>
    <m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GRPRSD16725"/>
    <n v="1817"/>
    <m/>
    <s v="TR86"/>
    <s v="NXN1"/>
    <s v="SMRTSNXN103"/>
    <x v="2"/>
    <x v="2"/>
    <x v="56"/>
    <s v="Ketan S"/>
    <s v="Saurav Sagar"/>
    <s v="Ayush Shetiye"/>
    <x v="2"/>
    <s v="East"/>
    <x v="4"/>
    <s v="West Bengal"/>
    <m/>
    <m/>
    <s v="SMT SK Gangtok Vajra World "/>
    <s v="Gangtok"/>
    <n v="15465"/>
    <d v="2026-05-11T00:00:00"/>
    <d v="2026-05-11T00:00:00"/>
    <m/>
    <n v="21"/>
    <d v="2026-06-01T00:00:00"/>
    <d v="2026-06-12T00:00:00"/>
    <m/>
    <x v="4"/>
    <m/>
    <m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GRPRSZ FO16726"/>
    <n v="1818"/>
    <m/>
    <m/>
    <m/>
    <s v="SMRTTNAL902"/>
    <x v="2"/>
    <x v="2"/>
    <x v="56"/>
    <s v="Ketan S"/>
    <s v="Saurav Sagar"/>
    <s v="Ayush Shetiye"/>
    <x v="2"/>
    <s v="South"/>
    <x v="5"/>
    <s v="Tamil Nadu"/>
    <m/>
    <m/>
    <s v="SMT TN Cuddalore Amirtha site  "/>
    <s v="Cuddalore"/>
    <n v="18055"/>
    <m/>
    <m/>
    <m/>
    <n v="21"/>
    <m/>
    <m/>
    <m/>
    <x v="2"/>
    <m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GRPRAK16727"/>
    <n v="1819"/>
    <m/>
    <s v="TND6"/>
    <s v="Q06I"/>
    <s v="SMRTTQ06I03"/>
    <x v="2"/>
    <x v="2"/>
    <x v="56"/>
    <s v="Ketan S"/>
    <s v="Saurav Sagar"/>
    <s v="Ayush Shetiye"/>
    <x v="2"/>
    <s v="South"/>
    <x v="1"/>
    <s v="Tamil Nadu"/>
    <m/>
    <m/>
    <s v="SMT MKT ROTN Tirunelveli Palayamkottai "/>
    <s v="Tirunelveli"/>
    <n v="39398"/>
    <d v="2026-05-26T00:00:00"/>
    <d v="2026-05-26T00:00:00"/>
    <m/>
    <n v="21"/>
    <d v="2026-06-16T00:00:00"/>
    <d v="2026-06-16T00:00:00"/>
    <m/>
    <x v="4"/>
    <m/>
    <m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GRPRSZ FO16728"/>
    <n v="1820"/>
    <m/>
    <s v="TKW4"/>
    <s v="QEB0"/>
    <s v="SMRTTQEB004"/>
    <x v="2"/>
    <x v="2"/>
    <x v="56"/>
    <s v="Ketan S"/>
    <s v="Saurav Sagar"/>
    <s v="Ayush Shetiye"/>
    <x v="2"/>
    <s v="South"/>
    <x v="5"/>
    <s v="Tamil Nadu"/>
    <m/>
    <m/>
    <s v="SMT TN Chn Ambattur Kalikuppam"/>
    <s v="Chennai"/>
    <n v="16786"/>
    <d v="2026-05-20T00:00:00"/>
    <d v="2026-05-20T00:00:00"/>
    <m/>
    <n v="21"/>
    <d v="2026-06-10T00:00:00"/>
    <d v="2026-06-17T00:00:00"/>
    <m/>
    <x v="4"/>
    <m/>
    <m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GRPRSZ FO16729"/>
    <n v="1821"/>
    <m/>
    <s v="TNB8"/>
    <s v="Q05Q"/>
    <s v="SMRTTQ05Q06"/>
    <x v="2"/>
    <x v="2"/>
    <x v="56"/>
    <s v="Ketan S"/>
    <s v="Saurav Sagar"/>
    <s v="Ayush Shetiye"/>
    <x v="2"/>
    <s v="South"/>
    <x v="5"/>
    <s v="Tamil Nadu"/>
    <m/>
    <m/>
    <s v="SMT MKT TN Chn Madhavaram "/>
    <s v="Chennai"/>
    <n v="56720"/>
    <d v="2026-05-20T00:00:00"/>
    <d v="2026-05-20T00:00:00"/>
    <m/>
    <n v="21"/>
    <d v="2026-06-10T00:00:00"/>
    <d v="2026-06-12T00:00:00"/>
    <m/>
    <x v="4"/>
    <m/>
    <m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GRPRAK16730"/>
    <n v="1822"/>
    <m/>
    <s v="TNP9"/>
    <s v="Q16G"/>
    <s v="SMRTTQ16G03"/>
    <x v="2"/>
    <x v="2"/>
    <x v="56"/>
    <s v="Ketan S"/>
    <s v="Saurav Sagar"/>
    <s v="Ayush Shetiye"/>
    <x v="2"/>
    <s v="South"/>
    <x v="1"/>
    <s v="Tamil Nadu"/>
    <m/>
    <m/>
    <s v="SMT ROTN Sivagangai Gandhi Veethi "/>
    <s v="Sivaganga"/>
    <n v="10060"/>
    <d v="2026-05-29T00:00:00"/>
    <d v="2026-05-29T00:00:00"/>
    <m/>
    <n v="21"/>
    <d v="2026-06-19T00:00:00"/>
    <d v="2026-06-19T00:00:00"/>
    <m/>
    <x v="4"/>
    <m/>
    <m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GRPRAK16731"/>
    <n v="1823"/>
    <m/>
    <m/>
    <m/>
    <s v="SMPTTNH9504"/>
    <x v="2"/>
    <x v="2"/>
    <x v="56"/>
    <s v="Ketan S"/>
    <s v="Saurav Sagar"/>
    <s v="Ayush Shetiye"/>
    <x v="2"/>
    <s v="South"/>
    <x v="1"/>
    <s v="Tamil Nadu"/>
    <m/>
    <m/>
    <s v="SP ROTN Madurai Anna Nagar "/>
    <s v="Madurai"/>
    <n v="4034"/>
    <m/>
    <m/>
    <m/>
    <n v="21"/>
    <m/>
    <m/>
    <m/>
    <x v="2"/>
    <m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GRPRSD16732"/>
    <n v="1824"/>
    <m/>
    <s v="TNC9"/>
    <s v="Q06B"/>
    <s v="SMRTNQ06B06"/>
    <x v="2"/>
    <x v="2"/>
    <x v="56"/>
    <s v="Ketan S"/>
    <s v="Saurav Sagar"/>
    <s v="Ayush Shetiye"/>
    <x v="2"/>
    <s v="East"/>
    <x v="4"/>
    <s v="Telangana"/>
    <m/>
    <m/>
    <s v="SMT MKT TG Nizamabad Vinayak Nagar "/>
    <s v="Nizamabad"/>
    <n v="48085"/>
    <d v="2026-05-21T00:00:00"/>
    <d v="2026-05-21T00:00:00"/>
    <m/>
    <n v="21"/>
    <d v="2026-06-11T00:00:00"/>
    <d v="2026-06-11T00:00:00"/>
    <m/>
    <x v="4"/>
    <m/>
    <m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GRPRSD16733"/>
    <n v="1825"/>
    <m/>
    <s v="TEI1"/>
    <s v="QZW6"/>
    <s v="SMRTWQZW603"/>
    <x v="2"/>
    <x v="2"/>
    <x v="56"/>
    <s v="Ketan S"/>
    <s v="Saurav Sagar"/>
    <s v="Ayush Shetiye"/>
    <x v="2"/>
    <s v="East"/>
    <x v="4"/>
    <s v="West Bengal"/>
    <m/>
    <m/>
    <s v="SMT WB Jaigaon Paragna Purba madari"/>
    <s v="Jaigaon"/>
    <n v="13456"/>
    <d v="2026-05-11T00:00:00"/>
    <d v="2026-05-11T00:00:00"/>
    <m/>
    <n v="21"/>
    <d v="2026-06-01T00:00:00"/>
    <d v="2026-06-12T00:00:00"/>
    <m/>
    <x v="4"/>
    <m/>
    <m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GRPRSD16734"/>
    <n v="1826"/>
    <m/>
    <s v="TK74"/>
    <s v="NYA3"/>
    <s v="SMRTWNYA303"/>
    <x v="2"/>
    <x v="2"/>
    <x v="56"/>
    <s v="Ketan S"/>
    <s v="Saurav Sagar"/>
    <s v="Ayush Shetiye"/>
    <x v="2"/>
    <s v="East"/>
    <x v="4"/>
    <s v="West Bengal"/>
    <m/>
    <m/>
    <s v="SMT WB Purulia Raghavpur More "/>
    <s v="Purulia"/>
    <n v="13178"/>
    <d v="2026-05-15T00:00:00"/>
    <d v="2026-05-15T00:00:00"/>
    <m/>
    <n v="21"/>
    <d v="2026-06-05T00:00:00"/>
    <d v="2026-06-05T00:00:00"/>
    <m/>
    <x v="4"/>
    <m/>
    <m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GRPRSD16735"/>
    <n v="1827"/>
    <m/>
    <s v="U143"/>
    <s v="Q12G"/>
    <s v="SMPTWQ12G05"/>
    <x v="2"/>
    <x v="2"/>
    <x v="56"/>
    <s v="Ketan S"/>
    <s v="Saurav Sagar"/>
    <s v="Ayush Shetiye"/>
    <x v="2"/>
    <s v="East"/>
    <x v="4"/>
    <s v="West Bengal"/>
    <m/>
    <m/>
    <s v="SP WB Kol Ranihati Howrah "/>
    <s v="Kolkata"/>
    <n v="2650"/>
    <d v="2026-05-10T00:00:00"/>
    <d v="2026-05-10T00:00:00"/>
    <m/>
    <n v="21"/>
    <d v="2026-05-31T00:00:00"/>
    <d v="2026-06-15T00:00:00"/>
    <m/>
    <x v="4"/>
    <m/>
    <m/>
    <m/>
    <m/>
    <m/>
    <m/>
    <m/>
    <s v="MAY 26 PLANNED"/>
    <s v=" "/>
    <m/>
    <m/>
    <m/>
    <m/>
    <m/>
    <m/>
    <m/>
    <m/>
    <m/>
    <x v="0"/>
    <x v="0"/>
    <m/>
    <m/>
    <m/>
    <m/>
    <m/>
    <m/>
    <m/>
  </r>
  <r>
    <s v="GRPRSD16736"/>
    <n v="1828"/>
    <m/>
    <n v="2316"/>
    <s v="NH25"/>
    <s v="SMPTWNH2504"/>
    <x v="2"/>
    <x v="2"/>
    <x v="56"/>
    <s v="Ketan S"/>
    <s v="Saurav Sagar"/>
    <s v="Ayush Shetiye"/>
    <x v="2"/>
    <s v="East"/>
    <x v="4"/>
    <s v="West Bengal"/>
    <m/>
    <m/>
    <s v="SP WB Kol Barasat Colony More "/>
    <s v="Kolkata"/>
    <n v="3078"/>
    <d v="2026-05-16T00:00:00"/>
    <d v="2026-05-16T00:00:00"/>
    <m/>
    <n v="21"/>
    <d v="2026-06-06T00:00:00"/>
    <d v="2026-06-06T00:00:00"/>
    <m/>
    <x v="4"/>
    <m/>
    <m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GRPRSD16737"/>
    <n v="1829"/>
    <m/>
    <s v="TZ78"/>
    <s v="NAG6"/>
    <s v="SMPTWNAG605"/>
    <x v="2"/>
    <x v="2"/>
    <x v="56"/>
    <s v="Ketan S"/>
    <s v="Saurav Sagar"/>
    <s v="Ayush Shetiye"/>
    <x v="2"/>
    <s v="East"/>
    <x v="4"/>
    <s v="West Bengal"/>
    <m/>
    <m/>
    <s v="SP WB Kol Southwinds "/>
    <s v="Kolkata"/>
    <n v="4181"/>
    <d v="2026-05-11T00:00:00"/>
    <d v="2026-05-11T00:00:00"/>
    <m/>
    <n v="21"/>
    <d v="2026-06-01T00:00:00"/>
    <d v="2026-06-15T00:00:00"/>
    <m/>
    <x v="4"/>
    <m/>
    <m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SMRTSD16738"/>
    <n v="1830"/>
    <m/>
    <m/>
    <m/>
    <m/>
    <x v="2"/>
    <x v="2"/>
    <x v="2"/>
    <s v="Ketan S"/>
    <s v="Saurav Sagar"/>
    <s v="Ayush Shetiye"/>
    <x v="0"/>
    <s v="East"/>
    <x v="4"/>
    <s v="Telangana"/>
    <m/>
    <m/>
    <s v="Bheemgal, Nizamabad"/>
    <s v="Nizamabad"/>
    <n v="23430.560000000001"/>
    <m/>
    <m/>
    <m/>
    <m/>
    <m/>
    <m/>
    <m/>
    <x v="1"/>
    <m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CFVRSD16739"/>
    <n v="1831"/>
    <m/>
    <m/>
    <m/>
    <m/>
    <x v="2"/>
    <x v="14"/>
    <x v="62"/>
    <s v="Ketan S"/>
    <s v="Saurav Sagar"/>
    <s v="Ayush Shetiye"/>
    <x v="0"/>
    <s v="East"/>
    <x v="4"/>
    <s v="Telangana"/>
    <m/>
    <m/>
    <s v="Pragati Nagar"/>
    <s v="Hyderabad"/>
    <n v="3497"/>
    <m/>
    <m/>
    <m/>
    <m/>
    <m/>
    <m/>
    <m/>
    <x v="5"/>
    <m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GRRERT16740"/>
    <n v="1832"/>
    <m/>
    <m/>
    <m/>
    <s v="SMRTDNR3904"/>
    <x v="2"/>
    <x v="2"/>
    <x v="53"/>
    <s v="Ketan S"/>
    <s v="Shanmuga Rajan"/>
    <s v="Ayush Shetiye"/>
    <x v="2"/>
    <s v="North"/>
    <x v="3"/>
    <s v="Delhi &amp; NCR"/>
    <m/>
    <m/>
    <s v="SMT DL NDLS Dwarka City center"/>
    <s v="Delhi"/>
    <n v="24965"/>
    <m/>
    <m/>
    <m/>
    <m/>
    <m/>
    <m/>
    <m/>
    <x v="2"/>
    <m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GRREBK16741"/>
    <n v="1833"/>
    <m/>
    <m/>
    <m/>
    <s v="SMRTGNR1711"/>
    <x v="2"/>
    <x v="2"/>
    <x v="53"/>
    <s v="Ketan S"/>
    <s v="Shanmuga Rajan"/>
    <s v="Ayush Shetiye"/>
    <x v="2"/>
    <s v="West"/>
    <x v="2"/>
    <s v="Gujarat"/>
    <m/>
    <m/>
    <s v="SMT GJ Ahmd ISKCON "/>
    <s v="Ahmedabad"/>
    <n v="31450"/>
    <m/>
    <m/>
    <m/>
    <m/>
    <m/>
    <m/>
    <m/>
    <x v="5"/>
    <m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GRREBK16742"/>
    <n v="1834"/>
    <m/>
    <m/>
    <m/>
    <s v="SMRTMNR3005"/>
    <x v="2"/>
    <x v="2"/>
    <x v="53"/>
    <s v="Ketan S"/>
    <s v="Shanmuga Rajan"/>
    <s v="Ayush Shetiye"/>
    <x v="2"/>
    <s v="West"/>
    <x v="2"/>
    <s v="Maharashtra"/>
    <m/>
    <m/>
    <s v="SMT ROM Pune Aundh "/>
    <s v="Pune"/>
    <n v="48869.012068444797"/>
    <m/>
    <m/>
    <m/>
    <m/>
    <m/>
    <m/>
    <m/>
    <x v="5"/>
    <m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GRREBK16743"/>
    <n v="1835"/>
    <m/>
    <m/>
    <m/>
    <s v="SMRTMNK3101"/>
    <x v="2"/>
    <x v="2"/>
    <x v="53"/>
    <s v="Ketan S"/>
    <s v="Shanmuga Rajan"/>
    <s v="Ayush Shetiye"/>
    <x v="2"/>
    <s v="West"/>
    <x v="2"/>
    <s v="GMU"/>
    <m/>
    <m/>
    <s v="SMT SB MUM Mum Bandra "/>
    <s v="Mumbai"/>
    <n v="10970"/>
    <m/>
    <m/>
    <m/>
    <m/>
    <m/>
    <m/>
    <m/>
    <x v="2"/>
    <m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GRREBK16744"/>
    <n v="1836"/>
    <m/>
    <m/>
    <m/>
    <s v="SMRTMNR2909"/>
    <x v="2"/>
    <x v="2"/>
    <x v="53"/>
    <s v="Ketan S"/>
    <s v="Shanmuga Rajan"/>
    <s v="Ayush Shetiye"/>
    <x v="2"/>
    <s v="West"/>
    <x v="2"/>
    <s v="GMU"/>
    <m/>
    <m/>
    <s v="SMT MUM Mum Acme Mall "/>
    <s v="Mumbai"/>
    <n v="41835.066428948798"/>
    <m/>
    <m/>
    <m/>
    <m/>
    <m/>
    <m/>
    <m/>
    <x v="2"/>
    <m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GRREBK16745"/>
    <n v="1837"/>
    <m/>
    <n v="6221"/>
    <s v="NR32"/>
    <s v="SMRTMNR3207"/>
    <x v="2"/>
    <x v="2"/>
    <x v="53"/>
    <s v="Ketan S"/>
    <s v="Shanmuga Rajan"/>
    <s v="Ayush Shetiye"/>
    <x v="2"/>
    <s v="West"/>
    <x v="2"/>
    <s v="GMU"/>
    <m/>
    <m/>
    <s v="SMT MUM Mum D Victoria Mall "/>
    <s v="Mumbai"/>
    <n v="9458"/>
    <d v="2026-05-20T00:00:00"/>
    <d v="2026-05-20T00:00:00"/>
    <m/>
    <n v="60"/>
    <d v="2026-07-19T00:00:00"/>
    <d v="2026-07-19T00:00:00"/>
    <m/>
    <x v="4"/>
    <m/>
    <m/>
    <m/>
    <m/>
    <m/>
    <m/>
    <m/>
    <s v="JULY 26 PLANNED"/>
    <s v=" "/>
    <m/>
    <m/>
    <m/>
    <m/>
    <m/>
    <m/>
    <m/>
    <m/>
    <m/>
    <x v="0"/>
    <x v="0"/>
    <m/>
    <m/>
    <m/>
    <m/>
    <m/>
    <m/>
    <m/>
  </r>
  <r>
    <s v="GRRERT16746"/>
    <n v="1838"/>
    <m/>
    <s v="TCD7"/>
    <s v="NAL0"/>
    <s v="SMRT9NAL002"/>
    <x v="2"/>
    <x v="2"/>
    <x v="53"/>
    <s v="Ketan S"/>
    <s v="Shanmuga Rajan"/>
    <s v="Ayush Shetiye"/>
    <x v="2"/>
    <s v="North"/>
    <x v="3"/>
    <s v="Punjab"/>
    <m/>
    <m/>
    <s v="SMT PB Rupnagar RLJS Tower Ropar "/>
    <s v="Rupnagar"/>
    <n v="18688"/>
    <d v="2026-05-06T00:00:00"/>
    <d v="2026-05-06T00:00:00"/>
    <m/>
    <n v="60"/>
    <d v="2026-07-05T00:00:00"/>
    <d v="2026-07-05T00:00:00"/>
    <m/>
    <x v="4"/>
    <m/>
    <m/>
    <m/>
    <m/>
    <m/>
    <m/>
    <m/>
    <s v="JULY 26 PLANNED"/>
    <s v=" "/>
    <m/>
    <m/>
    <m/>
    <m/>
    <m/>
    <m/>
    <m/>
    <m/>
    <m/>
    <x v="0"/>
    <x v="0"/>
    <m/>
    <m/>
    <m/>
    <m/>
    <m/>
    <m/>
    <m/>
  </r>
  <r>
    <s v="GRRERT16747"/>
    <n v="1839"/>
    <m/>
    <m/>
    <m/>
    <m/>
    <x v="2"/>
    <x v="2"/>
    <x v="53"/>
    <s v="Ketan S"/>
    <s v="Shanmuga Rajan"/>
    <s v="Ayush Shetiye"/>
    <x v="2"/>
    <s v="North"/>
    <x v="3"/>
    <s v="Rajasthan"/>
    <m/>
    <m/>
    <s v="SMT RJ Bhiwadi Capital Mall "/>
    <s v="Bhiwandi"/>
    <m/>
    <m/>
    <m/>
    <m/>
    <m/>
    <m/>
    <m/>
    <m/>
    <x v="5"/>
    <m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GRRESD16748"/>
    <n v="1840"/>
    <m/>
    <n v="6201"/>
    <s v="NR16"/>
    <s v="SMRTANR1605"/>
    <x v="2"/>
    <x v="2"/>
    <x v="53"/>
    <s v="Ketan S"/>
    <s v="Saurav Sagar"/>
    <s v="Ayush Shetiye"/>
    <x v="2"/>
    <s v="East"/>
    <x v="4"/>
    <s v="Andhra Pradesh"/>
    <m/>
    <m/>
    <s v="SMT AP Tirupati Abhi Tower "/>
    <s v="Tirupati"/>
    <n v="12811.814614590299"/>
    <d v="2026-05-21T00:00:00"/>
    <d v="2026-05-21T00:00:00"/>
    <m/>
    <n v="60"/>
    <d v="2026-07-20T00:00:00"/>
    <d v="2026-07-20T00:00:00"/>
    <m/>
    <x v="4"/>
    <m/>
    <m/>
    <m/>
    <m/>
    <m/>
    <m/>
    <m/>
    <s v="JULY 26 PLANNED"/>
    <s v=" "/>
    <m/>
    <m/>
    <m/>
    <m/>
    <m/>
    <m/>
    <m/>
    <m/>
    <m/>
    <x v="0"/>
    <x v="0"/>
    <m/>
    <m/>
    <m/>
    <m/>
    <m/>
    <m/>
    <m/>
  </r>
  <r>
    <s v="GRRESD16749"/>
    <n v="1841"/>
    <m/>
    <m/>
    <m/>
    <m/>
    <x v="2"/>
    <x v="2"/>
    <x v="53"/>
    <s v="Ketan S"/>
    <s v="Saurav Sagar"/>
    <s v="Ayush Shetiye"/>
    <x v="2"/>
    <s v="East"/>
    <x v="4"/>
    <s v="Jharkhand"/>
    <m/>
    <m/>
    <s v="SMT JH Ranchi Maru Tower "/>
    <s v="Ranchi"/>
    <m/>
    <m/>
    <m/>
    <m/>
    <m/>
    <m/>
    <m/>
    <m/>
    <x v="5"/>
    <m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GRRESZ FO16750"/>
    <n v="1842"/>
    <m/>
    <m/>
    <m/>
    <m/>
    <x v="2"/>
    <x v="2"/>
    <x v="53"/>
    <s v="Ketan S"/>
    <s v="Saurav Sagar"/>
    <s v="Ayush Shetiye"/>
    <x v="2"/>
    <s v="South"/>
    <x v="5"/>
    <s v="Kerala"/>
    <m/>
    <m/>
    <s v="SMT KL Thrissur East Fort "/>
    <s v="Thrissur"/>
    <m/>
    <m/>
    <m/>
    <m/>
    <m/>
    <m/>
    <m/>
    <m/>
    <x v="9"/>
    <m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GRREAK16751"/>
    <n v="1843"/>
    <m/>
    <m/>
    <m/>
    <s v="SMRTTNL1804"/>
    <x v="2"/>
    <x v="2"/>
    <x v="53"/>
    <s v="Ketan S"/>
    <s v="Saurav Sagar"/>
    <s v="Ayush Shetiye"/>
    <x v="2"/>
    <s v="South"/>
    <x v="1"/>
    <s v="Tamil Nadu"/>
    <m/>
    <m/>
    <s v="SMT ROTN Nagercoil nr nagaraja temple"/>
    <s v="Nagercoil"/>
    <n v="17450"/>
    <m/>
    <m/>
    <m/>
    <m/>
    <m/>
    <m/>
    <m/>
    <x v="9"/>
    <m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GRRESD16752"/>
    <n v="1844"/>
    <m/>
    <m/>
    <m/>
    <s v="SMRTNNJ7306"/>
    <x v="2"/>
    <x v="2"/>
    <x v="53"/>
    <s v="Ketan S"/>
    <s v="Saurav Sagar"/>
    <s v="Ayush Shetiye"/>
    <x v="2"/>
    <s v="East"/>
    <x v="4"/>
    <s v="Telangana"/>
    <m/>
    <m/>
    <s v="SMT TG Nalgonda Metro Complex "/>
    <s v="Nalagonda"/>
    <n v="14260"/>
    <m/>
    <m/>
    <m/>
    <m/>
    <m/>
    <m/>
    <m/>
    <x v="9"/>
    <m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GRRESD16753"/>
    <n v="1845"/>
    <m/>
    <m/>
    <m/>
    <s v="SMRTWNC5505"/>
    <x v="2"/>
    <x v="2"/>
    <x v="53"/>
    <s v="Ketan S"/>
    <s v="Saurav Sagar"/>
    <s v="Ayush Shetiye"/>
    <x v="2"/>
    <s v="East"/>
    <x v="4"/>
    <s v="West Bengal"/>
    <m/>
    <m/>
    <s v="SMT WB Siliguri Dwarika "/>
    <s v="Siliguri"/>
    <n v="17419"/>
    <m/>
    <m/>
    <m/>
    <m/>
    <m/>
    <m/>
    <m/>
    <x v="9"/>
    <m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EDAMSD16754"/>
    <n v="1846"/>
    <m/>
    <m/>
    <m/>
    <m/>
    <x v="6"/>
    <x v="8"/>
    <x v="38"/>
    <s v="Srinivas P"/>
    <s v="Jitendra Talreja"/>
    <s v="Nitesh Warhade"/>
    <x v="0"/>
    <s v="East"/>
    <x v="4"/>
    <s v="Andhra Pradesh"/>
    <m/>
    <m/>
    <s v=" Inorbit Mall"/>
    <s v="Vishakhapatnam"/>
    <n v="733"/>
    <m/>
    <m/>
    <m/>
    <m/>
    <m/>
    <m/>
    <m/>
    <x v="5"/>
    <m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EDAMRT16755"/>
    <n v="1847"/>
    <m/>
    <m/>
    <m/>
    <m/>
    <x v="6"/>
    <x v="8"/>
    <x v="38"/>
    <s v="Srinivas P"/>
    <s v="Jitendra Talreja"/>
    <s v="Nitesh Warhade"/>
    <x v="0"/>
    <s v="North"/>
    <x v="3"/>
    <s v="Rajasthan"/>
    <m/>
    <m/>
    <s v="Pacific Mall"/>
    <s v="Jaipur"/>
    <n v="745"/>
    <m/>
    <m/>
    <m/>
    <m/>
    <m/>
    <m/>
    <m/>
    <x v="1"/>
    <m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EDAMBK16756"/>
    <n v="1848"/>
    <m/>
    <m/>
    <m/>
    <m/>
    <x v="6"/>
    <x v="8"/>
    <x v="38"/>
    <s v="Srinivas P"/>
    <s v="Jitendra Talreja"/>
    <s v="Nitesh Warhade"/>
    <x v="0"/>
    <s v="West"/>
    <x v="2"/>
    <s v="Maharashtra"/>
    <m/>
    <m/>
    <s v="PMC Pune"/>
    <s v="Pune"/>
    <m/>
    <m/>
    <m/>
    <m/>
    <m/>
    <m/>
    <m/>
    <m/>
    <x v="5"/>
    <m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FLDHKC16757"/>
    <n v="1849"/>
    <m/>
    <s v="FR2K"/>
    <s v="FR2K"/>
    <s v="DH-TRFF-419-MH-FR2K"/>
    <x v="3"/>
    <x v="3"/>
    <x v="12"/>
    <s v="Srinivas P"/>
    <s v="Jitendra Talreja"/>
    <s v="Nitesh Warhade"/>
    <x v="3"/>
    <s v="West"/>
    <x v="0"/>
    <s v="Maharashtra"/>
    <m/>
    <m/>
    <s v="FF nagpur, Eternity Mall"/>
    <s v="Nagpur"/>
    <n v="6548"/>
    <d v="2026-04-29T00:00:00"/>
    <d v="2026-04-29T00:00:00"/>
    <m/>
    <n v="25"/>
    <d v="2026-05-24T00:00:00"/>
    <d v="2026-05-24T00:00:00"/>
    <d v="2026-05-01T00:00:00"/>
    <x v="0"/>
    <n v="1"/>
    <m/>
    <d v="2026-05-26T00:00:00"/>
    <d v="2026-05-01T00:00:00"/>
    <s v="Launched"/>
    <m/>
    <m/>
    <s v="MAY 26 PLANNED"/>
    <s v="MAY 26"/>
    <m/>
    <m/>
    <m/>
    <m/>
    <m/>
    <m/>
    <m/>
    <m/>
    <m/>
    <x v="0"/>
    <x v="0"/>
    <m/>
    <m/>
    <m/>
    <m/>
    <m/>
    <m/>
    <m/>
  </r>
  <r>
    <s v="FLDHKC16758"/>
    <n v="1850"/>
    <m/>
    <s v="T3IN"/>
    <s v="T3IN"/>
    <s v="DH-TYOU-419-GJ-T3IN"/>
    <x v="3"/>
    <x v="3"/>
    <x v="12"/>
    <s v="Srinivas P"/>
    <s v="Jitendra Talreja"/>
    <s v="Nitesh Warhade"/>
    <x v="3"/>
    <s v="West"/>
    <x v="0"/>
    <s v="Gujarat"/>
    <m/>
    <m/>
    <s v="Ashirwad Highstreet, Surat"/>
    <s v="Surat"/>
    <n v="7471"/>
    <d v="2026-05-10T00:00:00"/>
    <d v="2026-05-10T00:00:00"/>
    <m/>
    <n v="25"/>
    <d v="2026-05-31T00:00:00"/>
    <d v="2026-06-04T00:00:00"/>
    <d v="2026-05-29T00:00:00"/>
    <x v="0"/>
    <n v="1"/>
    <m/>
    <s v="PENDING"/>
    <d v="2026-05-29T00:00:00"/>
    <s v="Launched"/>
    <m/>
    <m/>
    <s v="MAY 26 PLANNED"/>
    <s v="MAY 26"/>
    <m/>
    <m/>
    <m/>
    <m/>
    <m/>
    <m/>
    <m/>
    <m/>
    <m/>
    <x v="0"/>
    <x v="0"/>
    <m/>
    <m/>
    <m/>
    <m/>
    <m/>
    <m/>
    <m/>
  </r>
  <r>
    <s v="FLDHAK16759"/>
    <n v="1851"/>
    <m/>
    <s v="TZA0"/>
    <s v="TZA0"/>
    <s v="DH-TYOU-419-KA-TZA0"/>
    <x v="3"/>
    <x v="3"/>
    <x v="12"/>
    <s v="Srinivas P"/>
    <s v="Jitendra Talreja"/>
    <s v="Nitesh Warhade"/>
    <x v="3"/>
    <s v="South"/>
    <x v="1"/>
    <s v="Karnataka"/>
    <m/>
    <m/>
    <s v="Pragathi Business, Manipal"/>
    <s v="Manipal"/>
    <n v="7443"/>
    <d v="2026-05-13T00:00:00"/>
    <d v="2026-05-13T00:00:00"/>
    <m/>
    <n v="25"/>
    <d v="2026-05-31T00:00:00"/>
    <d v="2026-06-07T00:00:00"/>
    <d v="2026-05-26T00:00:00"/>
    <x v="0"/>
    <n v="1"/>
    <m/>
    <s v="PENDING"/>
    <d v="2026-05-26T00:00:00"/>
    <s v="Launched"/>
    <m/>
    <m/>
    <s v="MAY 26 PLANNED"/>
    <s v="MAY 26"/>
    <m/>
    <m/>
    <m/>
    <m/>
    <m/>
    <m/>
    <m/>
    <m/>
    <m/>
    <x v="0"/>
    <x v="0"/>
    <m/>
    <m/>
    <m/>
    <m/>
    <m/>
    <m/>
    <m/>
  </r>
  <r>
    <s v="CEDHAK16760"/>
    <n v="1852"/>
    <m/>
    <s v="TO11"/>
    <s v="TO11"/>
    <s v="DH-CDIT-452-WB-TO11"/>
    <x v="7"/>
    <x v="9"/>
    <x v="63"/>
    <s v="Amit C"/>
    <s v="Dyaneshwar Wagh"/>
    <s v="Aditya Dawre"/>
    <x v="3"/>
    <s v="East"/>
    <x v="4"/>
    <s v="West Bengal"/>
    <m/>
    <m/>
    <s v="Forum Rangoli, Kolkata"/>
    <s v="Kolkata"/>
    <n v="9811"/>
    <d v="2026-05-11T00:00:00"/>
    <d v="2026-05-11T00:00:00"/>
    <m/>
    <n v="21"/>
    <d v="2026-06-01T00:00:00"/>
    <d v="2026-06-05T00:00:00"/>
    <m/>
    <x v="4"/>
    <n v="0.9"/>
    <m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CEDHKC16761"/>
    <n v="1853"/>
    <m/>
    <n v="8945"/>
    <n v="8945"/>
    <s v="DH-CDIT-452-UP-8945"/>
    <x v="7"/>
    <x v="9"/>
    <x v="63"/>
    <s v="Amit C"/>
    <s v="Dyaneshwar Wagh"/>
    <s v="Aditya Dawre"/>
    <x v="3"/>
    <s v="North"/>
    <x v="0"/>
    <s v="Delhi &amp; NCR"/>
    <m/>
    <m/>
    <s v="Shipra Mall, Ghaziabad, NCR"/>
    <s v="Ghaziabad"/>
    <n v="14370"/>
    <d v="2026-05-23T00:00:00"/>
    <d v="2026-05-23T00:00:00"/>
    <m/>
    <n v="21"/>
    <d v="2026-06-13T00:00:00"/>
    <d v="2026-06-13T00:00:00"/>
    <m/>
    <x v="4"/>
    <n v="0.3"/>
    <m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SCDHAK16762"/>
    <n v="1854"/>
    <m/>
    <s v="TCQ7"/>
    <s v="TCQ7"/>
    <s v="DH-JEWEL-DC-454-WB-TCQ7"/>
    <x v="1"/>
    <x v="4"/>
    <x v="24"/>
    <s v="Srinivas P"/>
    <s v="Santanu Halder"/>
    <s v="Chinmay Desai"/>
    <x v="3"/>
    <s v="East"/>
    <x v="1"/>
    <s v="West Bengal"/>
    <m/>
    <m/>
    <s v="Axis Multicomplex Kolkata Jewels DC"/>
    <s v="Kolkata"/>
    <n v="3531"/>
    <d v="2026-05-11T00:00:00"/>
    <d v="2026-05-11T00:00:00"/>
    <m/>
    <n v="35"/>
    <d v="2026-06-15T00:00:00"/>
    <d v="2026-06-15T00:00:00"/>
    <m/>
    <x v="4"/>
    <n v="0.7"/>
    <m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GRDSKC16763"/>
    <n v="1855"/>
    <s v="DS-DL-00339"/>
    <s v="TBW3"/>
    <s v="QHZO"/>
    <s v="DARKDQHZO00"/>
    <x v="0"/>
    <x v="0"/>
    <x v="0"/>
    <s v="Srinivas P"/>
    <s v="Purushottam M"/>
    <s v="Prasad Deshmukh"/>
    <x v="0"/>
    <s v="North"/>
    <x v="0"/>
    <s v="Delhi &amp; NCR"/>
    <m/>
    <m/>
    <s v="Jeevan Park, Uttam Nagar"/>
    <s v="Delhi"/>
    <n v="1348"/>
    <d v="2026-05-11T00:00:00"/>
    <d v="2026-05-20T00:00:00"/>
    <n v="15"/>
    <m/>
    <d v="2026-06-04T00:00:00"/>
    <d v="2026-06-10T00:00:00"/>
    <m/>
    <x v="4"/>
    <n v="0.46"/>
    <m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TRTRSD16764"/>
    <n v="1856"/>
    <m/>
    <s v="T1BW"/>
    <s v="QG7B"/>
    <s v="TEXPWQG7B02"/>
    <x v="3"/>
    <x v="3"/>
    <x v="5"/>
    <s v="Amit C"/>
    <s v="Jitendra Talreja"/>
    <s v="Nitesh Warhade"/>
    <x v="2"/>
    <s v="East"/>
    <x v="4"/>
    <s v="West Bengal"/>
    <m/>
    <m/>
    <s v="Haringhata TST Subarnapur"/>
    <s v="Haringhata"/>
    <n v="4693"/>
    <d v="2026-05-10T00:00:00"/>
    <d v="2026-05-10T00:00:00"/>
    <m/>
    <n v="15"/>
    <d v="2026-05-25T00:00:00"/>
    <d v="2026-05-25T00:00:00"/>
    <d v="2026-05-23T00:00:00"/>
    <x v="0"/>
    <n v="1"/>
    <s v="Cycle-1 FM"/>
    <d v="2026-05-25T00:00:00"/>
    <d v="2026-05-25T00:00:00"/>
    <s v="Launched"/>
    <m/>
    <m/>
    <s v="MAY 26 PLANNED"/>
    <s v="MAY 26"/>
    <m/>
    <m/>
    <m/>
    <m/>
    <m/>
    <m/>
    <m/>
    <m/>
    <m/>
    <x v="0"/>
    <x v="0"/>
    <m/>
    <m/>
    <m/>
    <m/>
    <m/>
    <m/>
    <m/>
  </r>
  <r>
    <s v="TRTRSD16765"/>
    <n v="1857"/>
    <m/>
    <s v="TAPI"/>
    <s v="QF5O"/>
    <s v="TEXPFQF5O01"/>
    <x v="3"/>
    <x v="3"/>
    <x v="5"/>
    <s v="Amit C"/>
    <s v="Jitendra Talreja"/>
    <s v="Nitesh Warhade"/>
    <x v="2"/>
    <s v="East"/>
    <x v="4"/>
    <s v="Assam &amp; NE"/>
    <m/>
    <m/>
    <s v="Dhing TST Dhing Town"/>
    <s v="Dhing"/>
    <n v="5511"/>
    <d v="2026-05-12T00:00:00"/>
    <d v="2026-05-12T00:00:00"/>
    <m/>
    <n v="15"/>
    <d v="2026-05-27T00:00:00"/>
    <d v="2026-05-27T00:00:00"/>
    <d v="2026-05-16T00:00:00"/>
    <x v="0"/>
    <n v="1"/>
    <s v="Cycle-1 FM"/>
    <d v="2026-05-17T00:00:00"/>
    <d v="2026-05-17T00:00:00"/>
    <s v="Launched"/>
    <m/>
    <m/>
    <s v="MAY 26 PLANNED"/>
    <s v="MAY 26"/>
    <m/>
    <m/>
    <m/>
    <m/>
    <m/>
    <m/>
    <m/>
    <m/>
    <m/>
    <x v="0"/>
    <x v="0"/>
    <m/>
    <m/>
    <m/>
    <m/>
    <m/>
    <m/>
    <m/>
  </r>
  <r>
    <s v="TRTRSD16766"/>
    <n v="1858"/>
    <m/>
    <s v="TZTV"/>
    <s v="QDGR"/>
    <s v="TEXPWQDGR01"/>
    <x v="3"/>
    <x v="3"/>
    <x v="5"/>
    <s v="Amit C"/>
    <s v="Jitendra Talreja"/>
    <s v="Nitesh Warhade"/>
    <x v="2"/>
    <s v="East"/>
    <x v="4"/>
    <s v="West Bengal"/>
    <m/>
    <m/>
    <s v="Madanpur TST"/>
    <s v="Madanpur"/>
    <n v="4259"/>
    <d v="2026-05-10T00:00:00"/>
    <d v="2026-05-10T00:00:00"/>
    <m/>
    <n v="15"/>
    <d v="2026-05-25T00:00:00"/>
    <d v="2026-05-25T00:00:00"/>
    <d v="2026-05-18T00:00:00"/>
    <x v="0"/>
    <n v="1"/>
    <s v="Cycle-1 FM"/>
    <d v="2026-05-16T00:00:00"/>
    <d v="2026-05-16T00:00:00"/>
    <s v="Launched"/>
    <m/>
    <m/>
    <s v="MAY 26 PLANNED"/>
    <s v="MAY 26"/>
    <m/>
    <m/>
    <m/>
    <m/>
    <m/>
    <m/>
    <m/>
    <m/>
    <m/>
    <x v="0"/>
    <x v="0"/>
    <m/>
    <m/>
    <m/>
    <m/>
    <m/>
    <m/>
    <m/>
  </r>
  <r>
    <s v="TRTRSD16767"/>
    <n v="1859"/>
    <m/>
    <s v="TX8I"/>
    <s v="QGRU"/>
    <s v="TMANFQGRU01"/>
    <x v="3"/>
    <x v="3"/>
    <x v="5"/>
    <s v="Amit C"/>
    <s v="Jitendra Talreja"/>
    <s v="Nitesh Warhade"/>
    <x v="2"/>
    <s v="East"/>
    <x v="4"/>
    <s v="Assam &amp; NE"/>
    <m/>
    <m/>
    <s v="Tezpur TM Krishna Mall Mission Chirali"/>
    <s v="Tezpur"/>
    <n v="2343"/>
    <d v="2026-05-12T00:00:00"/>
    <d v="2026-05-12T00:00:00"/>
    <m/>
    <n v="15"/>
    <d v="2026-05-27T00:00:00"/>
    <d v="2026-05-27T00:00:00"/>
    <d v="2026-05-14T00:00:00"/>
    <x v="0"/>
    <n v="1"/>
    <s v="Cycle-1 FM"/>
    <d v="2026-05-15T00:00:00"/>
    <d v="2026-05-15T00:00:00"/>
    <s v="Launched"/>
    <m/>
    <m/>
    <s v="MAY 26 PLANNED"/>
    <s v="MAY 26"/>
    <m/>
    <m/>
    <m/>
    <m/>
    <m/>
    <m/>
    <m/>
    <m/>
    <m/>
    <x v="0"/>
    <x v="0"/>
    <m/>
    <m/>
    <m/>
    <m/>
    <m/>
    <m/>
    <m/>
  </r>
  <r>
    <s v="TRTRSD16768"/>
    <n v="1860"/>
    <m/>
    <s v="T17U"/>
    <s v="QA1P"/>
    <s v="TRNDSQA1P02"/>
    <x v="3"/>
    <x v="3"/>
    <x v="5"/>
    <s v="Amit C"/>
    <s v="Jitendra Talreja"/>
    <s v="Nitesh Warhade"/>
    <x v="2"/>
    <s v="East"/>
    <x v="4"/>
    <s v="West Bengal"/>
    <m/>
    <m/>
    <s v="Namchi Bhutia Busty Rd Agam Gram"/>
    <s v="Namchi"/>
    <n v="11670"/>
    <d v="2026-05-08T00:00:00"/>
    <d v="2026-05-08T00:00:00"/>
    <m/>
    <n v="15"/>
    <d v="2026-05-23T00:00:00"/>
    <d v="2026-05-23T00:00:00"/>
    <d v="2026-05-22T00:00:00"/>
    <x v="0"/>
    <n v="1"/>
    <s v="Cycle-1 FM"/>
    <d v="2026-05-25T00:00:00"/>
    <d v="2026-05-25T00:00:00"/>
    <s v="Launched"/>
    <m/>
    <m/>
    <s v="MAY 26 PLANNED"/>
    <s v="MAY 26"/>
    <m/>
    <m/>
    <m/>
    <m/>
    <m/>
    <m/>
    <m/>
    <m/>
    <m/>
    <x v="0"/>
    <x v="0"/>
    <m/>
    <m/>
    <m/>
    <m/>
    <m/>
    <m/>
    <m/>
  </r>
  <r>
    <s v="TRTRSD16769"/>
    <n v="1861"/>
    <m/>
    <s v="TPU8"/>
    <s v="Q0RY"/>
    <s v="TEXPFQ0RY02"/>
    <x v="3"/>
    <x v="3"/>
    <x v="5"/>
    <s v="Amit C"/>
    <s v="Jitendra Talreja"/>
    <s v="Nitesh Warhade"/>
    <x v="2"/>
    <s v="East"/>
    <x v="4"/>
    <s v="Assam &amp; NE"/>
    <m/>
    <m/>
    <s v="Duliajan TST"/>
    <s v="Duliajan"/>
    <n v="4048"/>
    <d v="2026-05-18T00:00:00"/>
    <d v="2026-05-18T00:00:00"/>
    <m/>
    <n v="15"/>
    <d v="2026-05-31T00:00:00"/>
    <d v="2026-05-31T00:00:00"/>
    <d v="2026-05-25T00:00:00"/>
    <x v="0"/>
    <n v="1"/>
    <s v="Cycle-1 FM"/>
    <d v="2026-05-25T00:00:00"/>
    <d v="2026-05-25T00:00:00"/>
    <s v="Launched"/>
    <m/>
    <m/>
    <s v="MAY 26 PLANNED"/>
    <s v="MAY 26"/>
    <m/>
    <m/>
    <m/>
    <m/>
    <m/>
    <m/>
    <m/>
    <m/>
    <m/>
    <x v="0"/>
    <x v="0"/>
    <m/>
    <m/>
    <m/>
    <m/>
    <m/>
    <m/>
    <m/>
  </r>
  <r>
    <s v="TRTRSD16770"/>
    <n v="1862"/>
    <m/>
    <s v="TPW7"/>
    <s v="Q0TE"/>
    <s v="TEXPFQ0TE02"/>
    <x v="3"/>
    <x v="3"/>
    <x v="5"/>
    <s v="Amit C"/>
    <s v="Jitendra Talreja"/>
    <s v="Nitesh Warhade"/>
    <x v="2"/>
    <s v="East"/>
    <x v="4"/>
    <s v="Assam &amp; NE"/>
    <m/>
    <m/>
    <s v="Moran Hat TST"/>
    <s v="Moranhat"/>
    <n v="7067"/>
    <d v="2026-05-18T00:00:00"/>
    <d v="2026-05-18T00:00:00"/>
    <m/>
    <n v="15"/>
    <d v="2026-05-31T00:00:00"/>
    <d v="2026-05-31T00:00:00"/>
    <d v="2026-05-25T00:00:00"/>
    <x v="0"/>
    <n v="1"/>
    <s v="Cycle-1 FM"/>
    <d v="2026-05-25T00:00:00"/>
    <d v="2026-05-25T00:00:00"/>
    <s v="Launched"/>
    <m/>
    <m/>
    <s v="MAY 26 PLANNED"/>
    <s v="MAY 26"/>
    <m/>
    <m/>
    <m/>
    <m/>
    <m/>
    <m/>
    <m/>
    <m/>
    <m/>
    <x v="0"/>
    <x v="0"/>
    <m/>
    <m/>
    <m/>
    <m/>
    <m/>
    <m/>
    <m/>
  </r>
  <r>
    <s v="TRTRSD16771"/>
    <n v="1863"/>
    <m/>
    <s v="T83H"/>
    <s v="QNPK"/>
    <s v="TEXPWQNPK01"/>
    <x v="3"/>
    <x v="3"/>
    <x v="5"/>
    <s v="Amit C"/>
    <s v="Jitendra Talreja"/>
    <s v="Nitesh Warhade"/>
    <x v="2"/>
    <s v="East"/>
    <x v="4"/>
    <s v="West Bengal"/>
    <m/>
    <m/>
    <s v="Majdia TST"/>
    <s v="Majdia"/>
    <n v="3757"/>
    <d v="2026-05-13T00:00:00"/>
    <d v="2026-05-13T00:00:00"/>
    <m/>
    <n v="15"/>
    <d v="2026-05-28T00:00:00"/>
    <d v="2026-05-28T00:00:00"/>
    <d v="2026-05-25T00:00:00"/>
    <x v="0"/>
    <n v="1"/>
    <s v="Cycle-1 FM"/>
    <d v="2026-05-25T00:00:00"/>
    <d v="2026-05-25T00:00:00"/>
    <s v="Launched"/>
    <m/>
    <m/>
    <s v="MAY 26 PLANNED"/>
    <s v="MAY 26"/>
    <m/>
    <m/>
    <m/>
    <m/>
    <m/>
    <m/>
    <m/>
    <m/>
    <m/>
    <x v="0"/>
    <x v="0"/>
    <m/>
    <m/>
    <m/>
    <m/>
    <m/>
    <m/>
    <m/>
  </r>
  <r>
    <s v="TRTRSD16772"/>
    <n v="1864"/>
    <m/>
    <s v="TWWG"/>
    <s v="Q6Y2"/>
    <s v="TEXPFQ6Y201"/>
    <x v="3"/>
    <x v="3"/>
    <x v="5"/>
    <s v="Amit C"/>
    <s v="Jitendra Talreja"/>
    <s v="Nitesh Warhade"/>
    <x v="2"/>
    <s v="East"/>
    <x v="4"/>
    <s v="Assam &amp; NE"/>
    <m/>
    <m/>
    <s v="Bokhahat TST Standalone"/>
    <s v="Bokhahat"/>
    <n v="5020"/>
    <d v="2026-05-14T00:00:00"/>
    <d v="2026-05-14T00:00:00"/>
    <m/>
    <n v="15"/>
    <d v="2026-05-29T00:00:00"/>
    <d v="2026-05-29T00:00:00"/>
    <d v="2026-05-18T00:00:00"/>
    <x v="0"/>
    <n v="1"/>
    <s v="Cycle-1 FM"/>
    <d v="2026-05-17T00:00:00"/>
    <d v="2026-05-17T00:00:00"/>
    <s v="Launched"/>
    <m/>
    <m/>
    <s v="MAY 26 PLANNED"/>
    <s v="MAY 26"/>
    <m/>
    <m/>
    <m/>
    <m/>
    <m/>
    <m/>
    <m/>
    <m/>
    <m/>
    <x v="0"/>
    <x v="0"/>
    <m/>
    <m/>
    <m/>
    <m/>
    <m/>
    <m/>
    <m/>
  </r>
  <r>
    <s v="TRTRSZ FO16773"/>
    <n v="1865"/>
    <m/>
    <s v="TE50"/>
    <s v="NHA1"/>
    <s v="TRNDVNHA101"/>
    <x v="3"/>
    <x v="3"/>
    <x v="5"/>
    <s v="Amit C"/>
    <s v="Jitendra Talreja"/>
    <s v="Nitesh Warhade"/>
    <x v="2"/>
    <s v="South"/>
    <x v="5"/>
    <s v="Kerala"/>
    <m/>
    <m/>
    <s v="Thrissur TW Selx Mal"/>
    <s v="Thrissur"/>
    <n v="2421"/>
    <d v="2026-05-07T00:00:00"/>
    <d v="2026-05-07T00:00:00"/>
    <m/>
    <n v="15"/>
    <d v="2026-05-22T00:00:00"/>
    <d v="2026-05-22T00:00:00"/>
    <d v="2026-05-22T00:00:00"/>
    <x v="0"/>
    <n v="1"/>
    <s v="Cycle-1 FM"/>
    <s v="PENDING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TRTRSD16774"/>
    <n v="1866"/>
    <m/>
    <s v="TTA8"/>
    <s v="Q2TW"/>
    <s v="TEXPAQ2TW01"/>
    <x v="3"/>
    <x v="3"/>
    <x v="5"/>
    <s v="Amit C"/>
    <s v="Jitendra Talreja"/>
    <s v="Nitesh Warhade"/>
    <x v="2"/>
    <s v="East"/>
    <x v="4"/>
    <s v="Andhra Pradesh"/>
    <m/>
    <m/>
    <s v="Podili TST"/>
    <s v="Podili"/>
    <n v="4393"/>
    <d v="2026-05-19T00:00:00"/>
    <d v="2026-05-19T00:00:00"/>
    <m/>
    <n v="15"/>
    <d v="2026-05-31T00:00:00"/>
    <d v="2026-05-31T00:00:00"/>
    <d v="2026-05-20T00:00:00"/>
    <x v="0"/>
    <n v="1"/>
    <s v="Cycle-1 FM"/>
    <d v="2026-05-19T00:00:00"/>
    <d v="2026-05-19T00:00:00"/>
    <s v="Launched"/>
    <m/>
    <m/>
    <s v="MAY 26 PLANNED"/>
    <s v="MAY 26"/>
    <m/>
    <m/>
    <m/>
    <m/>
    <m/>
    <m/>
    <m/>
    <m/>
    <m/>
    <x v="0"/>
    <x v="0"/>
    <m/>
    <m/>
    <m/>
    <m/>
    <m/>
    <m/>
    <m/>
  </r>
  <r>
    <s v="TRTRSD16775"/>
    <n v="1867"/>
    <m/>
    <s v="TXV4"/>
    <s v="Q9J3"/>
    <s v="TEXPFQ9J301"/>
    <x v="3"/>
    <x v="3"/>
    <x v="5"/>
    <s v="Amit C"/>
    <s v="Jitendra Talreja"/>
    <s v="Nitesh Warhade"/>
    <x v="2"/>
    <s v="East"/>
    <x v="4"/>
    <s v="Assam &amp; NE"/>
    <m/>
    <m/>
    <s v="Jonai TST"/>
    <s v="Jonai"/>
    <n v="4429"/>
    <d v="2026-05-16T00:00:00"/>
    <d v="2026-05-16T00:00:00"/>
    <m/>
    <n v="15"/>
    <d v="2026-05-31T00:00:00"/>
    <d v="2026-05-31T00:00:00"/>
    <d v="2026-05-20T00:00:00"/>
    <x v="0"/>
    <n v="1"/>
    <s v="Cycle-1 FM"/>
    <d v="2026-05-19T00:00:00"/>
    <d v="2026-05-19T00:00:00"/>
    <s v="Launched"/>
    <m/>
    <m/>
    <s v="MAY 26 PLANNED"/>
    <s v="MAY 26"/>
    <m/>
    <m/>
    <m/>
    <m/>
    <m/>
    <m/>
    <m/>
    <m/>
    <m/>
    <x v="0"/>
    <x v="0"/>
    <m/>
    <m/>
    <m/>
    <m/>
    <m/>
    <m/>
    <m/>
  </r>
  <r>
    <s v="TRTRSD16776"/>
    <n v="1868"/>
    <m/>
    <s v="TX7G"/>
    <s v="QQ1Q"/>
    <s v="TEXPFQQ1Q02"/>
    <x v="3"/>
    <x v="3"/>
    <x v="5"/>
    <s v="Amit C"/>
    <s v="Jitendra Talreja"/>
    <s v="Nitesh Warhade"/>
    <x v="2"/>
    <s v="East"/>
    <x v="4"/>
    <s v="Assam &amp; NE"/>
    <m/>
    <m/>
    <s v="Bijni TST Kuklung Road"/>
    <s v="Bijni"/>
    <n v="6137"/>
    <d v="2026-05-07T00:00:00"/>
    <d v="2026-05-07T00:00:00"/>
    <m/>
    <n v="15"/>
    <d v="2026-05-22T00:00:00"/>
    <d v="2026-05-22T00:00:00"/>
    <d v="2026-05-14T00:00:00"/>
    <x v="0"/>
    <n v="1"/>
    <s v="Cycle-1 FM"/>
    <d v="2026-05-15T00:00:00"/>
    <d v="2026-05-15T00:00:00"/>
    <s v="Launched"/>
    <m/>
    <m/>
    <s v="MAY 26 PLANNED"/>
    <s v="MAY 26"/>
    <m/>
    <m/>
    <m/>
    <m/>
    <m/>
    <m/>
    <m/>
    <m/>
    <m/>
    <x v="0"/>
    <x v="0"/>
    <m/>
    <m/>
    <m/>
    <m/>
    <m/>
    <m/>
    <m/>
  </r>
  <r>
    <s v="TRTRSD16777"/>
    <n v="1869"/>
    <m/>
    <s v="TX7Q"/>
    <s v="QV1W"/>
    <s v="TEXPNQV1W02"/>
    <x v="3"/>
    <x v="3"/>
    <x v="5"/>
    <s v="Amit C"/>
    <s v="Jitendra Talreja"/>
    <s v="Nitesh Warhade"/>
    <x v="2"/>
    <s v="East"/>
    <x v="4"/>
    <s v="Telangana"/>
    <m/>
    <m/>
    <s v="Kothakota TST"/>
    <s v="Kothakota"/>
    <n v="6246"/>
    <d v="2026-05-07T00:00:00"/>
    <d v="2026-05-07T00:00:00"/>
    <m/>
    <n v="15"/>
    <d v="2026-05-22T00:00:00"/>
    <d v="2026-05-22T00:00:00"/>
    <d v="2026-05-10T00:00:00"/>
    <x v="0"/>
    <n v="1"/>
    <s v="Cycle-1 FM"/>
    <d v="2026-05-16T00:00:00"/>
    <d v="2026-05-16T00:00:00"/>
    <s v="Launched"/>
    <m/>
    <m/>
    <s v="MAY 26 PLANNED"/>
    <s v="MAY 26"/>
    <m/>
    <m/>
    <m/>
    <m/>
    <m/>
    <m/>
    <m/>
    <m/>
    <m/>
    <x v="0"/>
    <x v="0"/>
    <m/>
    <m/>
    <m/>
    <m/>
    <m/>
    <m/>
    <m/>
  </r>
  <r>
    <s v="TRTRSD16778"/>
    <n v="1870"/>
    <m/>
    <s v="TGA7"/>
    <s v="QYN6"/>
    <s v="TEXPWQYN601"/>
    <x v="3"/>
    <x v="3"/>
    <x v="5"/>
    <s v="Amit C"/>
    <s v="Jitendra Talreja"/>
    <s v="Nitesh Warhade"/>
    <x v="2"/>
    <s v="East"/>
    <x v="4"/>
    <s v="West Bengal"/>
    <m/>
    <m/>
    <s v="Taherpur TST"/>
    <s v="Taherpur"/>
    <n v="6077"/>
    <d v="2026-05-10T00:00:00"/>
    <d v="2026-05-10T00:00:00"/>
    <m/>
    <n v="15"/>
    <d v="2026-05-25T00:00:00"/>
    <d v="2026-05-25T00:00:00"/>
    <d v="2026-05-25T00:00:00"/>
    <x v="0"/>
    <n v="1"/>
    <s v="Cycle-1 FM"/>
    <d v="2026-05-25T00:00:00"/>
    <d v="2026-05-25T00:00:00"/>
    <s v="Launched"/>
    <m/>
    <m/>
    <s v="MAY 26 PLANNED"/>
    <s v="MAY 26"/>
    <m/>
    <m/>
    <m/>
    <m/>
    <m/>
    <m/>
    <m/>
    <m/>
    <m/>
    <x v="0"/>
    <x v="0"/>
    <m/>
    <m/>
    <m/>
    <m/>
    <m/>
    <m/>
    <m/>
  </r>
  <r>
    <s v="TRTRSD16779"/>
    <n v="1871"/>
    <m/>
    <s v="TTL1"/>
    <s v="Q2XN"/>
    <s v="TEXPBQ2XN01"/>
    <x v="3"/>
    <x v="3"/>
    <x v="5"/>
    <s v="Amit C"/>
    <s v="Jitendra Talreja"/>
    <s v="Nitesh Warhade"/>
    <x v="2"/>
    <s v="East"/>
    <x v="4"/>
    <s v="Bihar"/>
    <m/>
    <m/>
    <s v="Sherghati TST"/>
    <s v="Sherghati"/>
    <n v="5736"/>
    <d v="2026-05-07T00:00:00"/>
    <d v="2026-05-07T00:00:00"/>
    <m/>
    <n v="15"/>
    <d v="2026-05-22T00:00:00"/>
    <d v="2026-05-22T00:00:00"/>
    <d v="2026-05-18T00:00:00"/>
    <x v="0"/>
    <n v="1"/>
    <s v="Cycle-1 FM"/>
    <d v="2026-05-19T00:00:00"/>
    <d v="2026-05-19T00:00:00"/>
    <s v="Launched"/>
    <m/>
    <m/>
    <s v="MAY 26 PLANNED"/>
    <s v="MAY 26"/>
    <m/>
    <m/>
    <m/>
    <m/>
    <m/>
    <m/>
    <m/>
    <m/>
    <m/>
    <x v="0"/>
    <x v="0"/>
    <m/>
    <m/>
    <m/>
    <m/>
    <m/>
    <m/>
    <m/>
  </r>
  <r>
    <s v="TRTRSD16780"/>
    <n v="1872"/>
    <m/>
    <s v="TWRP"/>
    <s v="Q6L5"/>
    <s v="TJNRQQ6L501"/>
    <x v="3"/>
    <x v="3"/>
    <x v="5"/>
    <s v="Amit C"/>
    <s v="Jitendra Talreja"/>
    <s v="Nitesh Warhade"/>
    <x v="2"/>
    <s v="East"/>
    <x v="4"/>
    <s v="Jharkhand"/>
    <m/>
    <m/>
    <s v="Jamshedpur TJ P&amp;M Mall"/>
    <s v="Jamshedpur"/>
    <n v="1297"/>
    <d v="2026-05-07T00:00:00"/>
    <d v="2026-05-07T00:00:00"/>
    <m/>
    <n v="15"/>
    <d v="2026-05-22T00:00:00"/>
    <d v="2026-05-22T00:00:00"/>
    <d v="2026-05-20T00:00:00"/>
    <x v="0"/>
    <n v="1"/>
    <s v="Cycle-1 FM"/>
    <d v="2026-05-19T00:00:00"/>
    <d v="2026-05-19T00:00:00"/>
    <s v="Launched"/>
    <m/>
    <m/>
    <s v="MAY 26 PLANNED"/>
    <s v="MAY 26"/>
    <m/>
    <m/>
    <m/>
    <m/>
    <m/>
    <m/>
    <m/>
    <m/>
    <m/>
    <x v="0"/>
    <x v="0"/>
    <m/>
    <m/>
    <m/>
    <m/>
    <m/>
    <m/>
    <m/>
  </r>
  <r>
    <s v="TRTRSD16781"/>
    <n v="1873"/>
    <m/>
    <s v="TX6Q"/>
    <s v="QA3X"/>
    <s v="TEXP4QA3X02"/>
    <x v="3"/>
    <x v="3"/>
    <x v="5"/>
    <s v="Amit C"/>
    <s v="Jitendra Talreja"/>
    <s v="Nitesh Warhade"/>
    <x v="2"/>
    <s v="East"/>
    <x v="4"/>
    <s v="Assam &amp; NE"/>
    <m/>
    <m/>
    <s v="Kailashahar TST"/>
    <s v="Kailashahar"/>
    <n v="6056"/>
    <d v="2026-05-12T00:00:00"/>
    <d v="2026-05-12T00:00:00"/>
    <m/>
    <n v="15"/>
    <d v="2026-05-27T00:00:00"/>
    <d v="2026-05-27T00:00:00"/>
    <d v="2026-05-14T00:00:00"/>
    <x v="0"/>
    <n v="1"/>
    <s v="Cycle-1 FM"/>
    <d v="2026-05-16T00:00:00"/>
    <d v="2026-05-16T00:00:00"/>
    <s v="Launched"/>
    <m/>
    <m/>
    <s v="MAY 26 PLANNED"/>
    <s v="MAY 26"/>
    <m/>
    <m/>
    <m/>
    <m/>
    <m/>
    <m/>
    <m/>
    <m/>
    <m/>
    <x v="0"/>
    <x v="0"/>
    <m/>
    <m/>
    <m/>
    <m/>
    <m/>
    <m/>
    <m/>
  </r>
  <r>
    <s v="TRTRSD16782"/>
    <n v="1874"/>
    <m/>
    <s v="T52D"/>
    <s v="QPRR"/>
    <s v="TMANAQPRR01"/>
    <x v="3"/>
    <x v="3"/>
    <x v="5"/>
    <s v="Amit C"/>
    <s v="Jitendra Talreja"/>
    <s v="Nitesh Warhade"/>
    <x v="2"/>
    <s v="East"/>
    <x v="4"/>
    <s v="Andhra Pradesh"/>
    <m/>
    <m/>
    <s v="Gudivada TM Gudivada"/>
    <s v="Gudivada"/>
    <n v="2037"/>
    <d v="2026-05-11T00:00:00"/>
    <d v="2026-05-11T00:00:00"/>
    <m/>
    <n v="15"/>
    <d v="2026-05-26T00:00:00"/>
    <d v="2026-05-26T00:00:00"/>
    <d v="2026-05-19T00:00:00"/>
    <x v="0"/>
    <n v="1"/>
    <s v="Cycle-1 FM"/>
    <d v="2026-05-18T00:00:00"/>
    <d v="2026-05-18T00:00:00"/>
    <s v="Launched"/>
    <m/>
    <m/>
    <s v="MAY 26 PLANNED"/>
    <s v="MAY 26"/>
    <m/>
    <m/>
    <m/>
    <m/>
    <m/>
    <m/>
    <m/>
    <m/>
    <m/>
    <x v="0"/>
    <x v="0"/>
    <m/>
    <m/>
    <m/>
    <m/>
    <m/>
    <m/>
    <m/>
  </r>
  <r>
    <s v="TRTRSD16783"/>
    <n v="1875"/>
    <m/>
    <s v="TAQG"/>
    <s v="QF6R"/>
    <s v="TEXPAQF6R02"/>
    <x v="3"/>
    <x v="3"/>
    <x v="5"/>
    <s v="Amit C"/>
    <s v="Jitendra Talreja"/>
    <s v="Nitesh Warhade"/>
    <x v="2"/>
    <s v="East"/>
    <x v="4"/>
    <s v="Andhra Pradesh"/>
    <m/>
    <m/>
    <s v="Vissannapeta TST Opp MRO Office"/>
    <s v="Vissannapeta"/>
    <n v="4303"/>
    <d v="2026-05-21T00:00:00"/>
    <d v="2026-05-21T00:00:00"/>
    <m/>
    <n v="15"/>
    <d v="2026-05-31T00:00:00"/>
    <d v="2026-05-31T00:00:00"/>
    <d v="2026-05-24T00:00:00"/>
    <x v="0"/>
    <n v="1"/>
    <s v="Cycle-1 FM"/>
    <d v="2026-05-25T00:00:00"/>
    <d v="2026-05-25T00:00:00"/>
    <s v="Launched"/>
    <m/>
    <m/>
    <s v="MAY 26 PLANNED"/>
    <s v="MAY 26"/>
    <m/>
    <m/>
    <m/>
    <m/>
    <m/>
    <m/>
    <m/>
    <m/>
    <m/>
    <x v="0"/>
    <x v="0"/>
    <m/>
    <m/>
    <m/>
    <m/>
    <m/>
    <m/>
    <m/>
  </r>
  <r>
    <s v="TRTRSD16784"/>
    <n v="1876"/>
    <m/>
    <s v="TLJ1"/>
    <s v="QJP0"/>
    <s v="TEXPFQJP001"/>
    <x v="3"/>
    <x v="3"/>
    <x v="5"/>
    <s v="Amit C"/>
    <s v="Jitendra Talreja"/>
    <s v="Nitesh Warhade"/>
    <x v="2"/>
    <s v="East"/>
    <x v="4"/>
    <s v="Assam &amp; NE"/>
    <m/>
    <m/>
    <s v="Bokajan TST"/>
    <s v="Bokajan"/>
    <n v="4300"/>
    <d v="2026-05-16T00:00:00"/>
    <d v="2026-05-16T00:00:00"/>
    <m/>
    <n v="15"/>
    <d v="2026-05-31T00:00:00"/>
    <d v="2026-05-31T00:00:00"/>
    <d v="2026-05-25T00:00:00"/>
    <x v="0"/>
    <n v="1"/>
    <s v="Cycle-1 FM"/>
    <d v="2026-05-25T00:00:00"/>
    <d v="2026-05-25T00:00:00"/>
    <s v="Launched"/>
    <m/>
    <m/>
    <s v="MAY 26 PLANNED"/>
    <s v="MAY 26"/>
    <m/>
    <m/>
    <m/>
    <m/>
    <m/>
    <m/>
    <m/>
    <m/>
    <m/>
    <x v="0"/>
    <x v="0"/>
    <m/>
    <m/>
    <m/>
    <m/>
    <m/>
    <m/>
    <m/>
  </r>
  <r>
    <s v="TRTRSD16785"/>
    <n v="1877"/>
    <m/>
    <s v="TKB0"/>
    <s v="QAM6"/>
    <s v="TEXPFQAM601"/>
    <x v="3"/>
    <x v="3"/>
    <x v="5"/>
    <s v="Amit C"/>
    <s v="Jitendra Talreja"/>
    <s v="Nitesh Warhade"/>
    <x v="2"/>
    <s v="East"/>
    <x v="4"/>
    <s v="Assam &amp; NE"/>
    <m/>
    <m/>
    <s v="Kharupatia TST"/>
    <s v="Kharupatia"/>
    <n v="6111"/>
    <d v="2026-05-12T00:00:00"/>
    <d v="2026-05-12T00:00:00"/>
    <m/>
    <n v="15"/>
    <d v="2026-05-27T00:00:00"/>
    <d v="2026-05-27T00:00:00"/>
    <d v="2026-05-15T00:00:00"/>
    <x v="0"/>
    <n v="1"/>
    <s v="Cycle-1 FM"/>
    <d v="2026-05-16T00:00:00"/>
    <d v="2026-05-16T00:00:00"/>
    <s v="Launched"/>
    <m/>
    <m/>
    <s v="MAY 26 PLANNED"/>
    <s v="MAY 26"/>
    <m/>
    <m/>
    <m/>
    <m/>
    <m/>
    <m/>
    <m/>
    <m/>
    <m/>
    <x v="0"/>
    <x v="0"/>
    <m/>
    <m/>
    <m/>
    <m/>
    <m/>
    <m/>
    <m/>
  </r>
  <r>
    <s v="TRTRSD16786"/>
    <n v="1878"/>
    <m/>
    <s v="T1DX"/>
    <s v="Q1B6"/>
    <s v="TEXPFQ1B603"/>
    <x v="3"/>
    <x v="3"/>
    <x v="5"/>
    <s v="Amit C"/>
    <s v="Jitendra Talreja"/>
    <s v="Nitesh Warhade"/>
    <x v="2"/>
    <s v="East"/>
    <x v="4"/>
    <s v="Assam &amp; NE"/>
    <m/>
    <m/>
    <s v="Teok TST Telia Goan"/>
    <s v="Teok"/>
    <n v="5332"/>
    <d v="2026-05-12T00:00:00"/>
    <d v="2026-05-12T00:00:00"/>
    <m/>
    <n v="15"/>
    <d v="2026-05-27T00:00:00"/>
    <d v="2026-05-27T00:00:00"/>
    <d v="2026-05-25T00:00:00"/>
    <x v="0"/>
    <n v="1"/>
    <s v="Cycle-1 FM"/>
    <d v="2026-05-25T00:00:00"/>
    <d v="2026-05-25T00:00:00"/>
    <s v="Launched"/>
    <m/>
    <m/>
    <s v="MAY 26 PLANNED"/>
    <s v="MAY 26"/>
    <m/>
    <m/>
    <m/>
    <m/>
    <m/>
    <m/>
    <m/>
    <m/>
    <m/>
    <x v="0"/>
    <x v="0"/>
    <m/>
    <m/>
    <m/>
    <m/>
    <m/>
    <m/>
    <m/>
  </r>
  <r>
    <s v="TRTRSD16787"/>
    <n v="1879"/>
    <m/>
    <s v="TWWN"/>
    <s v="Q6Y9"/>
    <s v="TEXPFQ6Y902"/>
    <x v="3"/>
    <x v="3"/>
    <x v="5"/>
    <s v="Amit C"/>
    <s v="Jitendra Talreja"/>
    <s v="Nitesh Warhade"/>
    <x v="2"/>
    <s v="East"/>
    <x v="4"/>
    <s v="Assam &amp; NE"/>
    <m/>
    <m/>
    <s v="Tinsukia TST Margherita"/>
    <s v="Tinsukia"/>
    <n v="5729"/>
    <d v="2026-05-08T00:00:00"/>
    <d v="2026-05-08T00:00:00"/>
    <m/>
    <n v="15"/>
    <d v="2026-05-23T00:00:00"/>
    <d v="2026-05-23T00:00:00"/>
    <d v="2026-05-18T00:00:00"/>
    <x v="0"/>
    <n v="1"/>
    <s v="Cycle-1 FM"/>
    <d v="2026-05-17T00:00:00"/>
    <d v="2026-05-17T00:00:00"/>
    <s v="Launched"/>
    <m/>
    <m/>
    <s v="MAY 26 PLANNED"/>
    <s v="MAY 26"/>
    <m/>
    <m/>
    <m/>
    <m/>
    <m/>
    <m/>
    <m/>
    <m/>
    <m/>
    <x v="0"/>
    <x v="0"/>
    <m/>
    <m/>
    <m/>
    <m/>
    <m/>
    <m/>
    <m/>
  </r>
  <r>
    <s v="TRTRSD16788"/>
    <n v="1880"/>
    <m/>
    <s v="T1CO"/>
    <s v="QG7W"/>
    <s v="TEXPNQG7W02"/>
    <x v="3"/>
    <x v="3"/>
    <x v="5"/>
    <s v="Amit C"/>
    <s v="Jitendra Talreja"/>
    <s v="Nitesh Warhade"/>
    <x v="2"/>
    <s v="East"/>
    <x v="4"/>
    <s v="Telangana"/>
    <m/>
    <m/>
    <s v="Chennur TST"/>
    <s v="Chennur"/>
    <n v="6428"/>
    <d v="2026-05-13T00:00:00"/>
    <d v="2026-05-13T00:00:00"/>
    <m/>
    <n v="15"/>
    <d v="2026-05-28T00:00:00"/>
    <d v="2026-05-28T00:00:00"/>
    <d v="2026-05-19T00:00:00"/>
    <x v="0"/>
    <n v="1"/>
    <s v="Cycle-1 FM"/>
    <d v="2026-05-20T00:00:00"/>
    <d v="2026-05-20T00:00:00"/>
    <s v="Launched"/>
    <m/>
    <m/>
    <s v="MAY 26 PLANNED"/>
    <s v="MAY 26"/>
    <m/>
    <m/>
    <m/>
    <m/>
    <m/>
    <m/>
    <m/>
    <m/>
    <m/>
    <x v="0"/>
    <x v="0"/>
    <m/>
    <m/>
    <m/>
    <m/>
    <m/>
    <m/>
    <m/>
  </r>
  <r>
    <s v="TRTRSD16789"/>
    <n v="1881"/>
    <m/>
    <s v="TATB"/>
    <s v="QGAL"/>
    <s v="TFITNQGAL01"/>
    <x v="3"/>
    <x v="3"/>
    <x v="5"/>
    <s v="Amit C"/>
    <s v="Jitendra Talreja"/>
    <s v="Nitesh Warhade"/>
    <x v="2"/>
    <s v="East"/>
    <x v="4"/>
    <s v="Telangana"/>
    <m/>
    <m/>
    <s v="Mahbubnagar"/>
    <s v="Mahbubnagar"/>
    <n v="9050"/>
    <d v="2026-05-09T00:00:00"/>
    <d v="2026-05-09T00:00:00"/>
    <m/>
    <n v="15"/>
    <d v="2026-05-24T00:00:00"/>
    <d v="2026-05-24T00:00:00"/>
    <d v="2026-05-22T00:00:00"/>
    <x v="0"/>
    <n v="1"/>
    <s v="Cycle-1 FM"/>
    <d v="2026-05-25T00:00:00"/>
    <d v="2026-05-25T00:00:00"/>
    <s v="Launched"/>
    <m/>
    <m/>
    <s v="MAY 26 PLANNED"/>
    <s v="MAY 26"/>
    <m/>
    <m/>
    <m/>
    <m/>
    <m/>
    <m/>
    <m/>
    <m/>
    <m/>
    <x v="0"/>
    <x v="0"/>
    <m/>
    <m/>
    <m/>
    <m/>
    <m/>
    <m/>
    <m/>
  </r>
  <r>
    <s v="TRTRSD16790"/>
    <n v="1882"/>
    <m/>
    <s v="TMG3"/>
    <s v="QQP3"/>
    <s v="TEXPFQQP301"/>
    <x v="3"/>
    <x v="3"/>
    <x v="5"/>
    <s v="Amit C"/>
    <s v="Jitendra Talreja"/>
    <s v="Nitesh Warhade"/>
    <x v="2"/>
    <s v="East"/>
    <x v="4"/>
    <s v="Assam &amp; NE"/>
    <m/>
    <m/>
    <s v="Baihata Chariali TST"/>
    <s v="Baihata Chariali"/>
    <n v="5000"/>
    <d v="2026-05-07T00:00:00"/>
    <d v="2026-05-07T00:00:00"/>
    <m/>
    <n v="15"/>
    <d v="2026-05-22T00:00:00"/>
    <d v="2026-05-22T00:00:00"/>
    <d v="2026-05-13T00:00:00"/>
    <x v="0"/>
    <n v="1"/>
    <s v="Cycle-1 FM"/>
    <d v="2026-05-16T00:00:00"/>
    <d v="2026-05-16T00:00:00"/>
    <s v="Launched"/>
    <m/>
    <m/>
    <s v="MAY 26 PLANNED"/>
    <s v="MAY 26"/>
    <m/>
    <m/>
    <m/>
    <m/>
    <m/>
    <m/>
    <m/>
    <m/>
    <m/>
    <x v="0"/>
    <x v="0"/>
    <m/>
    <m/>
    <m/>
    <m/>
    <m/>
    <m/>
    <m/>
  </r>
  <r>
    <s v="TRTRSD16791"/>
    <n v="1883"/>
    <m/>
    <s v="TTA6"/>
    <s v="Q2TU"/>
    <s v="TEXPFQ2TU02"/>
    <x v="3"/>
    <x v="3"/>
    <x v="5"/>
    <s v="Amit C"/>
    <s v="Jitendra Talreja"/>
    <s v="Nitesh Warhade"/>
    <x v="2"/>
    <s v="East"/>
    <x v="4"/>
    <s v="Assam &amp; NE"/>
    <m/>
    <m/>
    <s v="Barpeta Road TST"/>
    <s v="Barpeta Road"/>
    <n v="7766"/>
    <d v="2026-05-07T00:00:00"/>
    <d v="2026-05-07T00:00:00"/>
    <m/>
    <n v="15"/>
    <d v="2026-05-22T00:00:00"/>
    <d v="2026-05-22T00:00:00"/>
    <d v="2026-05-18T00:00:00"/>
    <x v="0"/>
    <n v="1"/>
    <s v="Cycle-1 FM"/>
    <d v="2026-05-17T00:00:00"/>
    <d v="2026-05-17T00:00:00"/>
    <s v="Launched"/>
    <m/>
    <m/>
    <s v="MAY 26 PLANNED"/>
    <s v="MAY 26"/>
    <m/>
    <m/>
    <m/>
    <m/>
    <m/>
    <m/>
    <m/>
    <m/>
    <m/>
    <x v="0"/>
    <x v="0"/>
    <m/>
    <m/>
    <m/>
    <m/>
    <m/>
    <m/>
    <m/>
  </r>
  <r>
    <s v="TRTRSD16792"/>
    <n v="1884"/>
    <m/>
    <s v="TMK1"/>
    <s v="QQW7"/>
    <s v="TEXPNQQW701"/>
    <x v="3"/>
    <x v="3"/>
    <x v="5"/>
    <s v="Amit C"/>
    <s v="Jitendra Talreja"/>
    <s v="Nitesh Warhade"/>
    <x v="2"/>
    <s v="East"/>
    <x v="4"/>
    <s v="Telangana"/>
    <m/>
    <m/>
    <s v="NagarKurnool TST"/>
    <s v="Nagarkurnool"/>
    <n v="5669"/>
    <d v="2026-05-08T00:00:00"/>
    <d v="2026-05-08T00:00:00"/>
    <m/>
    <n v="15"/>
    <d v="2026-05-23T00:00:00"/>
    <d v="2026-05-23T00:00:00"/>
    <d v="2026-05-14T00:00:00"/>
    <x v="0"/>
    <n v="1"/>
    <s v="Cycle-1 FM"/>
    <d v="2026-05-16T00:00:00"/>
    <d v="2026-05-16T00:00:00"/>
    <s v="Launched"/>
    <m/>
    <m/>
    <s v="MAY 26 PLANNED"/>
    <s v="MAY 26"/>
    <m/>
    <m/>
    <m/>
    <m/>
    <m/>
    <m/>
    <m/>
    <m/>
    <m/>
    <x v="0"/>
    <x v="0"/>
    <m/>
    <m/>
    <m/>
    <m/>
    <m/>
    <m/>
    <m/>
  </r>
  <r>
    <s v="TRTRSD16793"/>
    <n v="1885"/>
    <m/>
    <s v="TX6I"/>
    <s v="Q3N3"/>
    <s v="TEXPAQ3N302"/>
    <x v="3"/>
    <x v="3"/>
    <x v="5"/>
    <s v="Amit C"/>
    <s v="Jitendra Talreja"/>
    <s v="Nitesh Warhade"/>
    <x v="2"/>
    <s v="East"/>
    <x v="4"/>
    <s v="Andhra Pradesh"/>
    <m/>
    <m/>
    <s v="Achutapuram TST Achutapuram"/>
    <s v="Achutapuram"/>
    <n v="6512"/>
    <d v="2026-05-08T00:00:00"/>
    <d v="2026-05-08T00:00:00"/>
    <m/>
    <n v="15"/>
    <d v="2026-05-23T00:00:00"/>
    <d v="2026-05-23T00:00:00"/>
    <d v="2026-05-15T00:00:00"/>
    <x v="0"/>
    <n v="1"/>
    <s v="Cycle-1 FM"/>
    <d v="2026-05-17T00:00:00"/>
    <d v="2026-05-17T00:00:00"/>
    <s v="Launched"/>
    <m/>
    <m/>
    <s v="MAY 26 PLANNED"/>
    <s v="MAY 26"/>
    <m/>
    <m/>
    <m/>
    <m/>
    <m/>
    <m/>
    <m/>
    <m/>
    <m/>
    <x v="0"/>
    <x v="0"/>
    <m/>
    <m/>
    <m/>
    <m/>
    <m/>
    <m/>
    <m/>
  </r>
  <r>
    <s v="TRTRSD16794"/>
    <n v="1886"/>
    <m/>
    <s v="TLM5"/>
    <s v="QLA0"/>
    <s v="TEXPFQLA002"/>
    <x v="3"/>
    <x v="3"/>
    <x v="5"/>
    <s v="Amit C"/>
    <s v="Jitendra Talreja"/>
    <s v="Nitesh Warhade"/>
    <x v="2"/>
    <s v="East"/>
    <x v="4"/>
    <s v="Assam &amp; NE"/>
    <m/>
    <m/>
    <s v="Rangiya TST"/>
    <s v="Rangiya"/>
    <n v="4156"/>
    <d v="2026-05-07T00:00:00"/>
    <d v="2026-05-07T00:00:00"/>
    <m/>
    <n v="15"/>
    <d v="2026-05-22T00:00:00"/>
    <d v="2026-05-22T00:00:00"/>
    <d v="2026-05-14T00:00:00"/>
    <x v="0"/>
    <n v="1"/>
    <s v="Cycle-1 FM"/>
    <d v="2026-05-16T00:00:00"/>
    <d v="2026-05-16T00:00:00"/>
    <s v="Launched"/>
    <m/>
    <m/>
    <s v="MAY 26 PLANNED"/>
    <s v="MAY 26"/>
    <m/>
    <m/>
    <m/>
    <m/>
    <m/>
    <m/>
    <m/>
    <m/>
    <m/>
    <x v="0"/>
    <x v="0"/>
    <m/>
    <m/>
    <m/>
    <m/>
    <m/>
    <m/>
    <m/>
  </r>
  <r>
    <s v="TRTRSZ FO16795"/>
    <n v="1887"/>
    <m/>
    <s v="TX6J"/>
    <s v="QA3Q"/>
    <s v="TEXPVQA3Q02"/>
    <x v="3"/>
    <x v="3"/>
    <x v="5"/>
    <s v="Amit C"/>
    <s v="Jitendra Talreja"/>
    <s v="Nitesh Warhade"/>
    <x v="2"/>
    <s v="South"/>
    <x v="5"/>
    <s v="Kerala"/>
    <m/>
    <m/>
    <s v="Kunnamangalam TST"/>
    <s v="Kunnamangalam"/>
    <n v="8716"/>
    <d v="2026-05-22T00:00:00"/>
    <d v="2026-05-22T00:00:00"/>
    <m/>
    <n v="15"/>
    <d v="2026-05-31T00:00:00"/>
    <d v="2026-05-31T00:00:00"/>
    <d v="2026-05-22T00:00:00"/>
    <x v="0"/>
    <n v="1"/>
    <s v="Cycle-1 FM"/>
    <s v="PENDING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TRTRSZ FO16796"/>
    <n v="1888"/>
    <m/>
    <s v="TWVX"/>
    <s v="Q6X3"/>
    <s v="TEXPVQ6X302"/>
    <x v="3"/>
    <x v="3"/>
    <x v="5"/>
    <s v="Amit C"/>
    <s v="Jitendra Talreja"/>
    <s v="Nitesh Warhade"/>
    <x v="2"/>
    <s v="South"/>
    <x v="5"/>
    <s v="Kerala"/>
    <m/>
    <m/>
    <s v="Parappanangadi TST"/>
    <s v="Parappanangadi"/>
    <n v="9863"/>
    <d v="2026-05-07T00:00:00"/>
    <d v="2026-05-07T00:00:00"/>
    <m/>
    <n v="15"/>
    <d v="2026-05-22T00:00:00"/>
    <d v="2026-05-22T00:00:00"/>
    <d v="2026-05-22T00:00:00"/>
    <x v="0"/>
    <n v="1"/>
    <s v="Cycle-1 FM"/>
    <s v="PENDING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TRTRSZ FO16797"/>
    <n v="1889"/>
    <m/>
    <s v="TAHC"/>
    <s v="Q7DI"/>
    <s v="TEXPVQ7DI02"/>
    <x v="3"/>
    <x v="3"/>
    <x v="5"/>
    <s v="Amit C"/>
    <s v="Jitendra Talreja"/>
    <s v="Nitesh Warhade"/>
    <x v="2"/>
    <s v="South"/>
    <x v="5"/>
    <s v="Kerala"/>
    <m/>
    <m/>
    <s v="Paravur TST Near Private Bus Stand"/>
    <s v="Paravur"/>
    <n v="7399"/>
    <d v="2026-05-08T00:00:00"/>
    <d v="2026-05-08T00:00:00"/>
    <m/>
    <n v="15"/>
    <d v="2026-05-23T00:00:00"/>
    <d v="2026-05-23T00:00:00"/>
    <d v="2026-05-14T00:00:00"/>
    <x v="0"/>
    <n v="1"/>
    <s v="Cycle-1 FM"/>
    <s v="PENDING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TRTRSD16798"/>
    <n v="1890"/>
    <m/>
    <s v="TR09"/>
    <s v="NE30"/>
    <s v="TRNDNNE3003"/>
    <x v="3"/>
    <x v="3"/>
    <x v="5"/>
    <s v="Amit C"/>
    <s v="Jitendra Talreja"/>
    <s v="Nitesh Warhade"/>
    <x v="2"/>
    <s v="East"/>
    <x v="4"/>
    <s v="Telangana"/>
    <m/>
    <m/>
    <s v="Vikarabad TST"/>
    <s v="Vikarabad"/>
    <n v="5460"/>
    <d v="2026-05-08T00:00:00"/>
    <d v="2026-05-08T00:00:00"/>
    <m/>
    <n v="15"/>
    <d v="2026-05-23T00:00:00"/>
    <d v="2026-05-23T00:00:00"/>
    <d v="2026-05-19T00:00:00"/>
    <x v="0"/>
    <n v="1"/>
    <s v="Cycle-1 FM"/>
    <d v="2026-05-20T00:00:00"/>
    <d v="2026-05-20T00:00:00"/>
    <s v="Launched"/>
    <m/>
    <m/>
    <s v="MAY 26 PLANNED"/>
    <s v="MAY 26"/>
    <m/>
    <m/>
    <m/>
    <m/>
    <m/>
    <m/>
    <m/>
    <m/>
    <m/>
    <x v="0"/>
    <x v="0"/>
    <m/>
    <m/>
    <m/>
    <m/>
    <m/>
    <m/>
    <m/>
  </r>
  <r>
    <s v="TRTRSZ FO16799"/>
    <n v="1891"/>
    <m/>
    <s v="TWSY"/>
    <s v="Q6P5"/>
    <s v="TEXPVQ6P502"/>
    <x v="3"/>
    <x v="3"/>
    <x v="5"/>
    <s v="Amit C"/>
    <s v="Jitendra Talreja"/>
    <s v="Nitesh Warhade"/>
    <x v="2"/>
    <s v="South"/>
    <x v="5"/>
    <s v="Kerala"/>
    <m/>
    <m/>
    <s v="Bharanikkavu TST"/>
    <s v="Bharanikkavu"/>
    <n v="5486"/>
    <d v="2026-05-08T00:00:00"/>
    <d v="2026-05-08T00:00:00"/>
    <m/>
    <n v="15"/>
    <d v="2026-05-23T00:00:00"/>
    <d v="2026-05-23T00:00:00"/>
    <d v="2026-05-16T00:00:00"/>
    <x v="0"/>
    <n v="1"/>
    <s v="Cycle-1 FM"/>
    <s v="PENDING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TRTRSD16800"/>
    <n v="1892"/>
    <m/>
    <s v="TDY9"/>
    <s v="NY21"/>
    <s v="TEXPANY2101"/>
    <x v="3"/>
    <x v="3"/>
    <x v="5"/>
    <s v="Amit C"/>
    <s v="Jitendra Talreja"/>
    <s v="Nitesh Warhade"/>
    <x v="2"/>
    <s v="East"/>
    <x v="4"/>
    <s v="Andhra Pradesh"/>
    <m/>
    <m/>
    <s v="Markapur TST"/>
    <s v="Markapur"/>
    <n v="6318"/>
    <d v="2026-05-11T00:00:00"/>
    <d v="2026-05-11T00:00:00"/>
    <m/>
    <n v="15"/>
    <d v="2026-05-26T00:00:00"/>
    <d v="2026-05-26T00:00:00"/>
    <d v="2026-05-20T00:00:00"/>
    <x v="0"/>
    <n v="1"/>
    <s v="Cycle-1 FM"/>
    <d v="2026-05-19T00:00:00"/>
    <d v="2026-05-19T00:00:00"/>
    <s v="Launched"/>
    <m/>
    <m/>
    <s v="MAY 26 PLANNED"/>
    <s v="MAY 26"/>
    <m/>
    <m/>
    <m/>
    <m/>
    <m/>
    <m/>
    <m/>
    <m/>
    <m/>
    <x v="0"/>
    <x v="0"/>
    <m/>
    <m/>
    <m/>
    <m/>
    <m/>
    <m/>
    <m/>
  </r>
  <r>
    <s v="TRTRSD16801"/>
    <n v="1893"/>
    <m/>
    <s v="T9NB"/>
    <s v="QXDX"/>
    <s v="TEXPNQXDX01"/>
    <x v="3"/>
    <x v="3"/>
    <x v="5"/>
    <s v="Amit C"/>
    <s v="Jitendra Talreja"/>
    <s v="Nitesh Warhade"/>
    <x v="2"/>
    <s v="East"/>
    <x v="4"/>
    <s v="Telangana"/>
    <m/>
    <m/>
    <s v="Nagarkurnool TST Kalwakurthy Town"/>
    <s v="Nagarkurnool"/>
    <n v="4689"/>
    <d v="2026-05-12T00:00:00"/>
    <d v="2026-05-12T00:00:00"/>
    <m/>
    <n v="15"/>
    <d v="2026-05-27T00:00:00"/>
    <d v="2026-05-27T00:00:00"/>
    <d v="2026-05-14T00:00:00"/>
    <x v="0"/>
    <n v="1"/>
    <s v="Cycle-1 FM"/>
    <d v="2026-05-15T00:00:00"/>
    <d v="2026-05-15T00:00:00"/>
    <s v="Launched"/>
    <m/>
    <m/>
    <s v="MAY 26 PLANNED"/>
    <s v="MAY 26"/>
    <m/>
    <m/>
    <m/>
    <m/>
    <m/>
    <m/>
    <m/>
    <m/>
    <m/>
    <x v="0"/>
    <x v="0"/>
    <m/>
    <m/>
    <m/>
    <m/>
    <m/>
    <m/>
    <m/>
  </r>
  <r>
    <s v="TRTRSZ FO16802"/>
    <n v="1894"/>
    <m/>
    <s v="TTA7"/>
    <s v="Q2TV"/>
    <s v="TEXPVQ2TV02"/>
    <x v="3"/>
    <x v="3"/>
    <x v="5"/>
    <s v="Amit C"/>
    <s v="Jitendra Talreja"/>
    <s v="Nitesh Warhade"/>
    <x v="2"/>
    <s v="South"/>
    <x v="5"/>
    <s v="Kerala"/>
    <m/>
    <m/>
    <s v="Pothencode TST"/>
    <s v="Pothencode"/>
    <n v="5110"/>
    <d v="2026-05-08T00:00:00"/>
    <d v="2026-05-08T00:00:00"/>
    <m/>
    <n v="15"/>
    <d v="2026-05-23T00:00:00"/>
    <d v="2026-05-23T00:00:00"/>
    <d v="2026-05-12T00:00:00"/>
    <x v="0"/>
    <n v="1"/>
    <s v="Cycle-1 FM"/>
    <s v="PENDING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TRTRSD16803"/>
    <n v="1895"/>
    <m/>
    <s v="TTR7"/>
    <s v="Q3BB"/>
    <s v="TEXPAQ3BB03"/>
    <x v="3"/>
    <x v="3"/>
    <x v="5"/>
    <s v="Amit C"/>
    <s v="Jitendra Talreja"/>
    <s v="Nitesh Warhade"/>
    <x v="2"/>
    <s v="East"/>
    <x v="4"/>
    <s v="Andhra Pradesh"/>
    <m/>
    <m/>
    <s v="Tekkali TST"/>
    <s v="Tekkali"/>
    <n v="4979"/>
    <d v="2026-05-06T00:00:00"/>
    <d v="2026-05-06T00:00:00"/>
    <m/>
    <n v="15"/>
    <d v="2026-05-21T00:00:00"/>
    <d v="2026-05-21T00:00:00"/>
    <d v="2026-05-11T00:00:00"/>
    <x v="0"/>
    <n v="1"/>
    <s v="Cycle-1 FM"/>
    <d v="2026-05-16T00:00:00"/>
    <d v="2026-05-16T00:00:00"/>
    <s v="Launched"/>
    <m/>
    <m/>
    <s v="MAY 26 PLANNED"/>
    <s v="MAY 26"/>
    <m/>
    <m/>
    <m/>
    <m/>
    <m/>
    <m/>
    <m/>
    <m/>
    <m/>
    <x v="0"/>
    <x v="0"/>
    <m/>
    <m/>
    <m/>
    <m/>
    <m/>
    <m/>
    <m/>
  </r>
  <r>
    <s v="TRTRSZ FO16804"/>
    <n v="1896"/>
    <m/>
    <s v="TDY1"/>
    <s v="NX36"/>
    <s v="TEXPVNX3603"/>
    <x v="3"/>
    <x v="3"/>
    <x v="5"/>
    <s v="Amit C"/>
    <s v="Jitendra Talreja"/>
    <s v="Nitesh Warhade"/>
    <x v="2"/>
    <s v="South"/>
    <x v="5"/>
    <s v="Kerala"/>
    <m/>
    <m/>
    <s v="Ponnani TST"/>
    <s v="Ponnani"/>
    <n v="6500"/>
    <d v="2026-05-08T00:00:00"/>
    <d v="2026-05-08T00:00:00"/>
    <m/>
    <n v="15"/>
    <d v="2026-05-23T00:00:00"/>
    <d v="2026-05-23T00:00:00"/>
    <d v="2026-05-23T00:00:00"/>
    <x v="0"/>
    <n v="1"/>
    <s v="Cycle-1 FM"/>
    <s v="PENDING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TRTRSZ FO16805"/>
    <n v="1897"/>
    <m/>
    <s v="TX8B"/>
    <s v="QCBL"/>
    <s v="TEXPVQCBL01"/>
    <x v="3"/>
    <x v="3"/>
    <x v="5"/>
    <s v="Amit C"/>
    <s v="Jitendra Talreja"/>
    <s v="Nitesh Warhade"/>
    <x v="2"/>
    <s v="South"/>
    <x v="5"/>
    <s v="Kerala"/>
    <m/>
    <m/>
    <s v="Wandoor TST ETM Plaza"/>
    <s v="Wandoor"/>
    <n v="7803"/>
    <d v="2026-05-08T00:00:00"/>
    <d v="2026-05-08T00:00:00"/>
    <m/>
    <n v="15"/>
    <d v="2026-05-23T00:00:00"/>
    <d v="2026-05-23T00:00:00"/>
    <d v="2026-05-12T00:00:00"/>
    <x v="0"/>
    <n v="1"/>
    <s v="Cycle-1 FM"/>
    <s v="PENDING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TRTRSD16806"/>
    <n v="1898"/>
    <m/>
    <s v="TSY9"/>
    <s v="Q2TE"/>
    <s v="TEXPNQ2TE03"/>
    <x v="3"/>
    <x v="3"/>
    <x v="5"/>
    <s v="Amit C"/>
    <s v="Jitendra Talreja"/>
    <s v="Nitesh Warhade"/>
    <x v="2"/>
    <s v="East"/>
    <x v="4"/>
    <s v="Telangana"/>
    <m/>
    <m/>
    <s v="Achampet TST"/>
    <s v="Achampet"/>
    <n v="4362"/>
    <d v="2026-05-08T00:00:00"/>
    <d v="2026-05-08T00:00:00"/>
    <m/>
    <n v="15"/>
    <d v="2026-05-23T00:00:00"/>
    <d v="2026-05-23T00:00:00"/>
    <d v="2026-05-14T00:00:00"/>
    <x v="0"/>
    <n v="1"/>
    <s v="Cycle-1 FM"/>
    <d v="2026-05-16T00:00:00"/>
    <d v="2026-05-16T00:00:00"/>
    <s v="Launched"/>
    <m/>
    <m/>
    <s v="MAY 26 PLANNED"/>
    <s v="MAY 26"/>
    <m/>
    <m/>
    <m/>
    <m/>
    <m/>
    <m/>
    <m/>
    <m/>
    <m/>
    <x v="0"/>
    <x v="0"/>
    <m/>
    <m/>
    <m/>
    <m/>
    <m/>
    <m/>
    <m/>
  </r>
  <r>
    <s v="TRTRSD16807"/>
    <n v="1899"/>
    <m/>
    <s v="TDO5"/>
    <s v="NE93"/>
    <s v="TEXPBNE9301"/>
    <x v="3"/>
    <x v="3"/>
    <x v="5"/>
    <s v="Amit C"/>
    <s v="Jitendra Talreja"/>
    <s v="Nitesh Warhade"/>
    <x v="2"/>
    <s v="East"/>
    <x v="4"/>
    <s v="Bihar"/>
    <m/>
    <m/>
    <s v="Daudnagar TST"/>
    <s v="Daudnagar"/>
    <n v="6000"/>
    <d v="2026-05-07T00:00:00"/>
    <d v="2026-05-07T00:00:00"/>
    <m/>
    <n v="15"/>
    <d v="2026-05-22T00:00:00"/>
    <d v="2026-05-22T00:00:00"/>
    <d v="2026-05-20T00:00:00"/>
    <x v="0"/>
    <n v="1"/>
    <s v="Cycle-1 FM"/>
    <d v="2026-05-19T00:00:00"/>
    <d v="2026-05-19T00:00:00"/>
    <s v="Launched"/>
    <m/>
    <m/>
    <s v="MAY 26 PLANNED"/>
    <s v="MAY 26"/>
    <m/>
    <m/>
    <m/>
    <m/>
    <m/>
    <m/>
    <m/>
    <m/>
    <m/>
    <x v="0"/>
    <x v="0"/>
    <m/>
    <m/>
    <m/>
    <m/>
    <m/>
    <m/>
    <m/>
  </r>
  <r>
    <s v="TRTRSD16808"/>
    <n v="1900"/>
    <m/>
    <s v="TTO7"/>
    <s v="Q2ZO"/>
    <s v="TEXPFQ2ZO02"/>
    <x v="3"/>
    <x v="3"/>
    <x v="5"/>
    <s v="Amit C"/>
    <s v="Jitendra Talreja"/>
    <s v="Nitesh Warhade"/>
    <x v="2"/>
    <s v="East"/>
    <x v="4"/>
    <s v="Assam &amp; NE"/>
    <m/>
    <m/>
    <s v="Dudhnoi TST"/>
    <s v="Dudhnoi"/>
    <n v="4116"/>
    <d v="2026-05-07T00:00:00"/>
    <d v="2026-05-07T00:00:00"/>
    <m/>
    <n v="15"/>
    <d v="2026-05-22T00:00:00"/>
    <d v="2026-05-22T00:00:00"/>
    <d v="2026-05-14T00:00:00"/>
    <x v="0"/>
    <n v="1"/>
    <s v="Cycle-1 FM"/>
    <d v="2026-05-15T00:00:00"/>
    <d v="2026-05-15T00:00:00"/>
    <s v="Launched"/>
    <m/>
    <m/>
    <s v="MAY 26 PLANNED"/>
    <s v="MAY 26"/>
    <m/>
    <m/>
    <m/>
    <m/>
    <m/>
    <m/>
    <m/>
    <m/>
    <m/>
    <x v="0"/>
    <x v="0"/>
    <m/>
    <m/>
    <m/>
    <m/>
    <m/>
    <m/>
    <m/>
  </r>
  <r>
    <s v="TRTRSD16809"/>
    <n v="1901"/>
    <m/>
    <s v="TWVR"/>
    <s v="Q6W6"/>
    <s v="TEXPWQ6W601"/>
    <x v="3"/>
    <x v="3"/>
    <x v="5"/>
    <s v="Amit C"/>
    <s v="Jitendra Talreja"/>
    <s v="Nitesh Warhade"/>
    <x v="2"/>
    <s v="East"/>
    <x v="4"/>
    <s v="West Bengal"/>
    <m/>
    <m/>
    <s v="Ranaghat TST GNPC Rd Beside Durgadas Park"/>
    <s v="Ranaghat"/>
    <n v="5461"/>
    <d v="2026-05-10T00:00:00"/>
    <d v="2026-05-10T00:00:00"/>
    <m/>
    <n v="15"/>
    <d v="2026-05-25T00:00:00"/>
    <d v="2026-05-25T00:00:00"/>
    <d v="2026-05-17T00:00:00"/>
    <x v="0"/>
    <n v="1"/>
    <s v="Cycle-1 FM"/>
    <d v="2026-05-20T00:00:00"/>
    <d v="2026-05-20T00:00:00"/>
    <s v="Launched"/>
    <m/>
    <m/>
    <s v="MAY 26 PLANNED"/>
    <s v="MAY 26"/>
    <m/>
    <m/>
    <m/>
    <m/>
    <m/>
    <m/>
    <m/>
    <m/>
    <m/>
    <x v="0"/>
    <x v="0"/>
    <m/>
    <m/>
    <m/>
    <m/>
    <m/>
    <m/>
    <m/>
  </r>
  <r>
    <s v="TRTRSD16810"/>
    <n v="1902"/>
    <m/>
    <s v="TWVL"/>
    <s v="Q6V9"/>
    <s v="TEXPNQ6V901"/>
    <x v="3"/>
    <x v="3"/>
    <x v="5"/>
    <s v="Amit C"/>
    <s v="Jitendra Talreja"/>
    <s v="Nitesh Warhade"/>
    <x v="2"/>
    <s v="East"/>
    <x v="4"/>
    <s v="Telangana"/>
    <m/>
    <m/>
    <s v="Moinabad TST"/>
    <s v="Moinabad"/>
    <n v="7972"/>
    <d v="2026-05-06T00:00:00"/>
    <d v="2026-05-06T00:00:00"/>
    <m/>
    <n v="15"/>
    <d v="2026-05-21T00:00:00"/>
    <d v="2026-05-21T00:00:00"/>
    <d v="2026-05-12T00:00:00"/>
    <x v="0"/>
    <n v="1"/>
    <s v="Cycle-1 FM"/>
    <d v="2026-05-15T00:00:00"/>
    <d v="2026-05-15T00:00:00"/>
    <s v="Launched"/>
    <m/>
    <m/>
    <s v="MAY 26 PLANNED"/>
    <s v="MAY 26"/>
    <m/>
    <m/>
    <m/>
    <m/>
    <m/>
    <m/>
    <m/>
    <m/>
    <m/>
    <x v="0"/>
    <x v="0"/>
    <m/>
    <m/>
    <m/>
    <m/>
    <m/>
    <m/>
    <m/>
  </r>
  <r>
    <s v="TRTRSD16811"/>
    <n v="1903"/>
    <m/>
    <s v="TFZ8"/>
    <s v="QYM6"/>
    <s v="TEXPNQYM601"/>
    <x v="3"/>
    <x v="3"/>
    <x v="5"/>
    <s v="Amit C"/>
    <s v="Jitendra Talreja"/>
    <s v="Nitesh Warhade"/>
    <x v="2"/>
    <s v="East"/>
    <x v="4"/>
    <s v="Telangana"/>
    <m/>
    <m/>
    <s v="Banswada TST"/>
    <s v="Banswada"/>
    <n v="4621"/>
    <d v="2026-05-21T00:00:00"/>
    <d v="2026-05-21T00:00:00"/>
    <m/>
    <n v="15"/>
    <d v="2026-05-31T00:00:00"/>
    <d v="2026-05-31T00:00:00"/>
    <d v="2026-05-23T00:00:00"/>
    <x v="0"/>
    <n v="1"/>
    <s v="Cycle-1 FM"/>
    <d v="2026-05-25T00:00:00"/>
    <d v="2026-05-25T00:00:00"/>
    <s v="Launched"/>
    <m/>
    <m/>
    <s v="MAY 26 PLANNED"/>
    <s v="MAY 26"/>
    <m/>
    <m/>
    <m/>
    <m/>
    <m/>
    <m/>
    <m/>
    <m/>
    <m/>
    <x v="0"/>
    <x v="0"/>
    <m/>
    <m/>
    <m/>
    <m/>
    <m/>
    <m/>
    <m/>
  </r>
  <r>
    <s v="TRTRSD16812"/>
    <n v="1904"/>
    <m/>
    <s v="TX7M"/>
    <s v="QU1D"/>
    <s v="TEXPAQU1D01"/>
    <x v="3"/>
    <x v="3"/>
    <x v="5"/>
    <s v="Amit C"/>
    <s v="Jitendra Talreja"/>
    <s v="Nitesh Warhade"/>
    <x v="2"/>
    <s v="East"/>
    <x v="4"/>
    <s v="Andhra Pradesh"/>
    <m/>
    <m/>
    <s v="Kaikaluru TST Opp To Kumari Talkies"/>
    <s v="Kaikaluru"/>
    <n v="7052"/>
    <d v="2026-05-13T00:00:00"/>
    <d v="2026-05-13T00:00:00"/>
    <m/>
    <n v="15"/>
    <d v="2026-05-28T00:00:00"/>
    <d v="2026-05-28T00:00:00"/>
    <d v="2026-05-14T00:00:00"/>
    <x v="0"/>
    <n v="1"/>
    <s v="Cycle-1 FM"/>
    <d v="2026-05-16T00:00:00"/>
    <d v="2026-05-16T00:00:00"/>
    <s v="Launched"/>
    <m/>
    <m/>
    <s v="MAY 26 PLANNED"/>
    <s v="MAY 26"/>
    <m/>
    <m/>
    <m/>
    <m/>
    <m/>
    <m/>
    <m/>
    <m/>
    <m/>
    <x v="0"/>
    <x v="0"/>
    <m/>
    <m/>
    <m/>
    <m/>
    <m/>
    <m/>
    <m/>
  </r>
  <r>
    <s v="TRTRSD16813"/>
    <n v="1905"/>
    <m/>
    <s v="TKC9"/>
    <s v="QAR1"/>
    <s v="TEXPWQAR102"/>
    <x v="3"/>
    <x v="3"/>
    <x v="5"/>
    <s v="Amit C"/>
    <s v="Jitendra Talreja"/>
    <s v="Nitesh Warhade"/>
    <x v="2"/>
    <s v="East"/>
    <x v="4"/>
    <s v="West Bengal"/>
    <m/>
    <m/>
    <s v="Taki TST"/>
    <s v="Taki"/>
    <n v="5000"/>
    <d v="2026-05-15T00:00:00"/>
    <d v="2026-05-15T00:00:00"/>
    <m/>
    <n v="15"/>
    <d v="2026-05-30T00:00:00"/>
    <d v="2026-05-30T00:00:00"/>
    <d v="2026-05-31T00:00:00"/>
    <x v="0"/>
    <n v="1"/>
    <s v="Cycle-1 FM"/>
    <s v="PENDING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TRTRSD16814"/>
    <n v="1906"/>
    <m/>
    <s v="TY12"/>
    <s v="NA72"/>
    <s v="TRNDANA7201"/>
    <x v="3"/>
    <x v="3"/>
    <x v="5"/>
    <s v="Amit C"/>
    <s v="Jitendra Talreja"/>
    <s v="Nitesh Warhade"/>
    <x v="2"/>
    <s v="East"/>
    <x v="4"/>
    <s v="Andhra Pradesh"/>
    <m/>
    <m/>
    <s v="Kurnool TW VarietyMal"/>
    <s v="Kurnool"/>
    <n v="1950"/>
    <d v="2026-05-19T00:00:00"/>
    <d v="2026-05-19T00:00:00"/>
    <m/>
    <n v="15"/>
    <d v="2026-06-03T00:00:00"/>
    <d v="2026-06-03T00:00:00"/>
    <m/>
    <x v="4"/>
    <m/>
    <s v="Cycle-1 FM"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TRTRSD16815"/>
    <n v="1907"/>
    <m/>
    <s v="TSQ7"/>
    <s v="Q2PS"/>
    <s v="TRNDBQ2PS01"/>
    <x v="3"/>
    <x v="3"/>
    <x v="5"/>
    <s v="Amit C"/>
    <s v="Jitendra Talreja"/>
    <s v="Nitesh Warhade"/>
    <x v="2"/>
    <s v="East"/>
    <x v="4"/>
    <s v="Bihar"/>
    <m/>
    <m/>
    <s v="Sitamarhi V2 Aditya Vision Rajopatti"/>
    <s v="Sitamarhi"/>
    <n v="10207"/>
    <d v="2026-05-07T00:00:00"/>
    <d v="2026-05-07T00:00:00"/>
    <m/>
    <n v="15"/>
    <d v="2026-05-22T00:00:00"/>
    <d v="2026-05-31T00:00:00"/>
    <d v="2026-05-26T00:00:00"/>
    <x v="0"/>
    <n v="1"/>
    <s v="Cycle-1 FM"/>
    <d v="2026-05-30T00:00:00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TRTRSD16816"/>
    <n v="1908"/>
    <m/>
    <s v="T1QZ"/>
    <s v="Q2O8"/>
    <s v="TEXPOQ2O802"/>
    <x v="3"/>
    <x v="3"/>
    <x v="5"/>
    <s v="Amit C"/>
    <s v="Jitendra Talreja"/>
    <s v="Nitesh Warhade"/>
    <x v="2"/>
    <s v="East"/>
    <x v="4"/>
    <s v="Orissa"/>
    <m/>
    <m/>
    <s v="JAGATPUR TST"/>
    <s v="Jagatpur"/>
    <n v="7547"/>
    <d v="2026-05-06T00:00:00"/>
    <d v="2026-05-06T00:00:00"/>
    <m/>
    <n v="15"/>
    <d v="2026-05-21T00:00:00"/>
    <d v="2026-05-31T00:00:00"/>
    <d v="2026-05-24T00:00:00"/>
    <x v="0"/>
    <n v="1"/>
    <s v="Cycle-1 FM"/>
    <s v="PENDING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TRTRSD16817"/>
    <n v="1909"/>
    <m/>
    <s v="T38C"/>
    <s v="QCCT"/>
    <s v="TEXPWQCCT01"/>
    <x v="3"/>
    <x v="3"/>
    <x v="5"/>
    <s v="Amit C"/>
    <s v="Jitendra Talreja"/>
    <s v="Nitesh Warhade"/>
    <x v="2"/>
    <s v="East"/>
    <x v="4"/>
    <s v="West Bengal"/>
    <m/>
    <m/>
    <s v="Machlandapur TST"/>
    <s v="Machlandapur"/>
    <n v="4240"/>
    <d v="2026-05-13T00:00:00"/>
    <d v="2026-05-13T00:00:00"/>
    <m/>
    <n v="15"/>
    <d v="2026-05-28T00:00:00"/>
    <d v="2026-05-31T00:00:00"/>
    <d v="2026-06-01T00:00:00"/>
    <x v="0"/>
    <n v="1"/>
    <s v="Cycle-1 FM"/>
    <s v="PENDING"/>
    <m/>
    <s v="YTL"/>
    <m/>
    <m/>
    <s v="MAY 26 PLANNED"/>
    <s v="JUNE 26"/>
    <m/>
    <m/>
    <m/>
    <m/>
    <m/>
    <m/>
    <m/>
    <m/>
    <m/>
    <x v="0"/>
    <x v="0"/>
    <m/>
    <m/>
    <m/>
    <m/>
    <m/>
    <m/>
    <m/>
  </r>
  <r>
    <s v="TRTRSD16818"/>
    <n v="1910"/>
    <m/>
    <s v="TX5O"/>
    <s v="QA3A"/>
    <s v="TEXPOQA3A02"/>
    <x v="3"/>
    <x v="3"/>
    <x v="5"/>
    <s v="Amit C"/>
    <s v="Jitendra Talreja"/>
    <s v="Nitesh Warhade"/>
    <x v="2"/>
    <s v="East"/>
    <x v="4"/>
    <s v="Orissa"/>
    <m/>
    <m/>
    <s v="Junagarh Or TST Kalampur Square"/>
    <s v="Junagarh"/>
    <n v="7841"/>
    <d v="2026-05-13T00:00:00"/>
    <d v="2026-05-13T00:00:00"/>
    <m/>
    <n v="15"/>
    <d v="2026-05-28T00:00:00"/>
    <d v="2026-05-31T00:00:00"/>
    <m/>
    <x v="4"/>
    <m/>
    <s v="Cycle-1 FM"/>
    <m/>
    <m/>
    <m/>
    <m/>
    <m/>
    <s v="MAY 26 PLANNED"/>
    <s v=" "/>
    <m/>
    <m/>
    <m/>
    <m/>
    <m/>
    <m/>
    <m/>
    <m/>
    <m/>
    <x v="0"/>
    <x v="0"/>
    <m/>
    <m/>
    <m/>
    <m/>
    <m/>
    <m/>
    <m/>
  </r>
  <r>
    <s v="TRTRSD16819"/>
    <n v="1911"/>
    <m/>
    <s v="TDV0"/>
    <s v="NS70"/>
    <s v="TEXPBNS7001"/>
    <x v="3"/>
    <x v="3"/>
    <x v="5"/>
    <s v="Amit C"/>
    <s v="Jitendra Talreja"/>
    <s v="Nitesh Warhade"/>
    <x v="2"/>
    <s v="East"/>
    <x v="4"/>
    <s v="Bihar"/>
    <m/>
    <m/>
    <s v="Sheohar TST"/>
    <s v="Sheohar"/>
    <n v="6000"/>
    <d v="2026-05-07T00:00:00"/>
    <d v="2026-05-07T00:00:00"/>
    <m/>
    <n v="15"/>
    <d v="2026-05-22T00:00:00"/>
    <d v="2026-05-31T00:00:00"/>
    <d v="2026-05-30T00:00:00"/>
    <x v="0"/>
    <n v="1"/>
    <s v="Cycle-1 FM"/>
    <s v="PENDING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TRTRSD16820"/>
    <n v="1912"/>
    <m/>
    <s v="TTQ1"/>
    <s v="Q2ZW"/>
    <s v="TJNRBQ2ZW02"/>
    <x v="3"/>
    <x v="3"/>
    <x v="5"/>
    <s v="Amit C"/>
    <s v="Jitendra Talreja"/>
    <s v="Nitesh Warhade"/>
    <x v="2"/>
    <s v="East"/>
    <x v="4"/>
    <s v="Bihar"/>
    <m/>
    <m/>
    <s v="Bhagalpur TJ Besides Bank of Baroda"/>
    <s v="Bhagalpur"/>
    <n v="2038"/>
    <d v="2026-05-08T00:00:00"/>
    <d v="2026-05-08T00:00:00"/>
    <m/>
    <n v="15"/>
    <d v="2026-05-23T00:00:00"/>
    <d v="2026-05-31T00:00:00"/>
    <d v="2026-05-29T00:00:00"/>
    <x v="0"/>
    <n v="1"/>
    <s v="Cycle-1 FM"/>
    <s v="PENDING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TRTRSD16821"/>
    <n v="1913"/>
    <m/>
    <s v="TAN4"/>
    <s v="QGOY"/>
    <s v="TEXPOQGOY02"/>
    <x v="3"/>
    <x v="3"/>
    <x v="5"/>
    <s v="Amit C"/>
    <s v="Jitendra Talreja"/>
    <s v="Nitesh Warhade"/>
    <x v="2"/>
    <s v="East"/>
    <x v="4"/>
    <s v="Orissa"/>
    <m/>
    <m/>
    <s v="Kesinga TST Kesinga Kalahandi"/>
    <s v="Kesinga Tst"/>
    <n v="4905"/>
    <d v="2026-05-21T00:00:00"/>
    <d v="2026-05-21T00:00:00"/>
    <m/>
    <n v="15"/>
    <d v="2026-06-05T00:00:00"/>
    <d v="2026-06-05T00:00:00"/>
    <m/>
    <x v="4"/>
    <m/>
    <s v="Cycle-1 FM"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TRTRSD16822"/>
    <n v="1914"/>
    <m/>
    <s v="T1RC"/>
    <s v="Q2P2"/>
    <s v="TEXPWQ2P201"/>
    <x v="3"/>
    <x v="3"/>
    <x v="5"/>
    <s v="Amit C"/>
    <s v="Jitendra Talreja"/>
    <s v="Nitesh Warhade"/>
    <x v="2"/>
    <s v="East"/>
    <x v="4"/>
    <s v="West Bengal"/>
    <m/>
    <m/>
    <s v="SHYAMPUR TST"/>
    <s v="Shyampur"/>
    <n v="5225"/>
    <d v="2026-05-11T00:00:00"/>
    <d v="2026-05-11T00:00:00"/>
    <m/>
    <n v="15"/>
    <d v="2026-05-26T00:00:00"/>
    <d v="2026-05-31T00:00:00"/>
    <m/>
    <x v="4"/>
    <m/>
    <s v="Cycle-1 FM"/>
    <m/>
    <m/>
    <m/>
    <m/>
    <m/>
    <s v="MAY 26 PLANNED"/>
    <s v=" "/>
    <m/>
    <m/>
    <m/>
    <m/>
    <m/>
    <m/>
    <m/>
    <m/>
    <m/>
    <x v="0"/>
    <x v="0"/>
    <m/>
    <m/>
    <m/>
    <m/>
    <m/>
    <m/>
    <m/>
  </r>
  <r>
    <s v="TRTRSD16823"/>
    <n v="1915"/>
    <m/>
    <s v="TAJJ"/>
    <s v="QFWZ"/>
    <s v="TEXPWQFWZ03"/>
    <x v="3"/>
    <x v="3"/>
    <x v="5"/>
    <s v="Amit C"/>
    <s v="Jitendra Talreja"/>
    <s v="Nitesh Warhade"/>
    <x v="2"/>
    <s v="East"/>
    <x v="4"/>
    <s v="West Bengal"/>
    <m/>
    <m/>
    <s v="Ghatakpur TST Ghatakpukur Bazar LL A Molla"/>
    <s v="Ghatakpur"/>
    <n v="6841"/>
    <d v="2026-05-10T00:00:00"/>
    <d v="2026-05-10T00:00:00"/>
    <m/>
    <n v="15"/>
    <d v="2026-05-25T00:00:00"/>
    <d v="2026-05-31T00:00:00"/>
    <d v="2026-05-25T00:00:00"/>
    <x v="0"/>
    <n v="1"/>
    <s v="Cycle-1 FM"/>
    <d v="2026-05-25T00:00:00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TRTRSD16824"/>
    <n v="1916"/>
    <m/>
    <s v="TJV3"/>
    <s v="QAB7"/>
    <s v="TEXPAQAB701"/>
    <x v="3"/>
    <x v="3"/>
    <x v="5"/>
    <s v="Amit C"/>
    <s v="Jitendra Talreja"/>
    <s v="Nitesh Warhade"/>
    <x v="2"/>
    <s v="East"/>
    <x v="4"/>
    <s v="Andhra Pradesh"/>
    <m/>
    <m/>
    <s v="Chipurapalli TST"/>
    <s v="Chipurapalli"/>
    <n v="4617"/>
    <d v="2026-05-07T00:00:00"/>
    <d v="2026-05-07T00:00:00"/>
    <m/>
    <n v="15"/>
    <d v="2026-05-22T00:00:00"/>
    <d v="2026-05-31T00:00:00"/>
    <d v="2026-05-26T00:00:00"/>
    <x v="0"/>
    <n v="1"/>
    <s v="Cycle-1 FM"/>
    <d v="2026-06-01T00:00:00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TRTRSD16825"/>
    <n v="1917"/>
    <m/>
    <s v="TLM2"/>
    <s v="QKX0"/>
    <s v="TEXPFQKX003"/>
    <x v="3"/>
    <x v="3"/>
    <x v="5"/>
    <s v="Amit C"/>
    <s v="Jitendra Talreja"/>
    <s v="Nitesh Warhade"/>
    <x v="2"/>
    <s v="East"/>
    <x v="4"/>
    <s v="Assam &amp; NE"/>
    <m/>
    <m/>
    <s v="Nazira TST Dhodar Ali Road"/>
    <s v="Nazira"/>
    <n v="8107"/>
    <d v="2026-05-12T00:00:00"/>
    <d v="2026-05-12T00:00:00"/>
    <m/>
    <n v="15"/>
    <d v="2026-05-27T00:00:00"/>
    <d v="2026-05-31T00:00:00"/>
    <m/>
    <x v="4"/>
    <m/>
    <s v="Cycle-1 FM"/>
    <m/>
    <m/>
    <m/>
    <m/>
    <m/>
    <s v="MAY 26 PLANNED"/>
    <s v=" "/>
    <m/>
    <m/>
    <m/>
    <m/>
    <m/>
    <m/>
    <m/>
    <m/>
    <m/>
    <x v="0"/>
    <x v="0"/>
    <m/>
    <m/>
    <m/>
    <m/>
    <m/>
    <m/>
    <m/>
  </r>
  <r>
    <s v="TRTRSD16826"/>
    <n v="1918"/>
    <m/>
    <s v="TW90"/>
    <s v="NSG3"/>
    <s v="TRNDANSG303"/>
    <x v="3"/>
    <x v="3"/>
    <x v="5"/>
    <s v="Amit C"/>
    <s v="Jitendra Talreja"/>
    <s v="Nitesh Warhade"/>
    <x v="2"/>
    <s v="East"/>
    <x v="4"/>
    <s v="Andhra Pradesh"/>
    <m/>
    <m/>
    <s v="Dhone TST"/>
    <s v="Dhone"/>
    <n v="3691"/>
    <d v="2026-05-18T00:00:00"/>
    <d v="2026-05-18T00:00:00"/>
    <m/>
    <n v="15"/>
    <d v="2026-06-02T00:00:00"/>
    <d v="2026-06-02T00:00:00"/>
    <m/>
    <x v="4"/>
    <m/>
    <s v="Cycle-1 FM"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TRTRSD16827"/>
    <n v="1919"/>
    <m/>
    <s v="TGA3"/>
    <s v="QYN2"/>
    <s v="TEXPAQYN201"/>
    <x v="3"/>
    <x v="3"/>
    <x v="5"/>
    <s v="Amit C"/>
    <s v="Jitendra Talreja"/>
    <s v="Nitesh Warhade"/>
    <x v="2"/>
    <s v="East"/>
    <x v="4"/>
    <s v="Andhra Pradesh"/>
    <m/>
    <m/>
    <s v="Nidadhavole TST"/>
    <s v="Nidadhavole"/>
    <n v="5342"/>
    <d v="2026-05-08T00:00:00"/>
    <d v="2026-05-08T00:00:00"/>
    <m/>
    <n v="15"/>
    <d v="2026-05-23T00:00:00"/>
    <d v="2026-05-31T00:00:00"/>
    <d v="2026-05-23T00:00:00"/>
    <x v="0"/>
    <n v="1"/>
    <s v="Cycle-1 FM"/>
    <d v="2026-06-01T00:00:00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TRTRSD16828"/>
    <n v="1920"/>
    <m/>
    <s v="TKC5"/>
    <s v="QAQ7"/>
    <s v="TFITFQAQ701"/>
    <x v="3"/>
    <x v="3"/>
    <x v="5"/>
    <s v="Amit C"/>
    <s v="Jitendra Talreja"/>
    <s v="Nitesh Warhade"/>
    <x v="2"/>
    <s v="East"/>
    <x v="4"/>
    <s v="Assam &amp; NE"/>
    <m/>
    <m/>
    <s v="Dhemaji"/>
    <s v="Dhemaji"/>
    <n v="10739"/>
    <d v="2026-05-08T00:00:00"/>
    <d v="2026-05-08T00:00:00"/>
    <m/>
    <n v="15"/>
    <d v="2026-05-23T00:00:00"/>
    <d v="2026-05-31T00:00:00"/>
    <m/>
    <x v="4"/>
    <m/>
    <s v="Cycle-1 FM"/>
    <m/>
    <m/>
    <m/>
    <m/>
    <m/>
    <s v="MAY 26 PLANNED"/>
    <s v=" "/>
    <m/>
    <m/>
    <m/>
    <m/>
    <m/>
    <m/>
    <m/>
    <m/>
    <m/>
    <x v="0"/>
    <x v="0"/>
    <m/>
    <m/>
    <m/>
    <m/>
    <m/>
    <m/>
    <m/>
  </r>
  <r>
    <s v="TRTRSD16829"/>
    <n v="1921"/>
    <m/>
    <s v="T9XA"/>
    <s v="QXOA"/>
    <s v="TEXPNQXOA01"/>
    <x v="3"/>
    <x v="3"/>
    <x v="5"/>
    <s v="Amit C"/>
    <s v="Jitendra Talreja"/>
    <s v="Nitesh Warhade"/>
    <x v="2"/>
    <s v="East"/>
    <x v="4"/>
    <s v="Telangana"/>
    <m/>
    <m/>
    <s v="Kagaznagar TST "/>
    <s v="Kagaznagar"/>
    <n v="8471"/>
    <d v="2026-05-11T00:00:00"/>
    <d v="2026-05-11T00:00:00"/>
    <m/>
    <n v="15"/>
    <d v="2026-05-26T00:00:00"/>
    <d v="2026-05-31T00:00:00"/>
    <d v="2026-05-23T00:00:00"/>
    <x v="0"/>
    <n v="1"/>
    <s v="Cycle-1 FM"/>
    <d v="2026-05-30T00:00:00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TRTRSD16830"/>
    <n v="1922"/>
    <m/>
    <s v="TLX4"/>
    <s v="QQG7"/>
    <s v="TEXPAQQG701"/>
    <x v="3"/>
    <x v="3"/>
    <x v="5"/>
    <s v="Amit C"/>
    <s v="Jitendra Talreja"/>
    <s v="Nitesh Warhade"/>
    <x v="2"/>
    <s v="East"/>
    <x v="4"/>
    <s v="Andhra Pradesh"/>
    <m/>
    <m/>
    <s v="Gooty TST"/>
    <s v="Gooty"/>
    <n v="5485"/>
    <d v="2026-05-13T00:00:00"/>
    <d v="2026-05-13T00:00:00"/>
    <m/>
    <n v="15"/>
    <d v="2026-05-28T00:00:00"/>
    <d v="2026-05-31T00:00:00"/>
    <m/>
    <x v="4"/>
    <m/>
    <s v="Cycle-1 FM"/>
    <m/>
    <m/>
    <m/>
    <m/>
    <m/>
    <s v="MAY 26 PLANNED"/>
    <s v=" "/>
    <m/>
    <m/>
    <m/>
    <m/>
    <m/>
    <m/>
    <m/>
    <m/>
    <m/>
    <x v="0"/>
    <x v="0"/>
    <m/>
    <m/>
    <m/>
    <m/>
    <m/>
    <m/>
    <m/>
  </r>
  <r>
    <s v="TRTRSD16831"/>
    <n v="1923"/>
    <m/>
    <s v="TLA3"/>
    <s v="QGH0"/>
    <s v="TFITFQGH001"/>
    <x v="3"/>
    <x v="3"/>
    <x v="5"/>
    <s v="Amit C"/>
    <s v="Jitendra Talreja"/>
    <s v="Nitesh Warhade"/>
    <x v="2"/>
    <s v="East"/>
    <x v="4"/>
    <s v="Assam &amp; NE"/>
    <m/>
    <m/>
    <s v="Diphu MG Road"/>
    <s v="Diphu"/>
    <n v="10274"/>
    <d v="2026-05-13T00:00:00"/>
    <d v="2026-05-13T00:00:00"/>
    <m/>
    <n v="15"/>
    <d v="2026-05-28T00:00:00"/>
    <d v="2026-05-31T00:00:00"/>
    <m/>
    <x v="4"/>
    <m/>
    <s v="Cycle-1 FM"/>
    <m/>
    <m/>
    <m/>
    <m/>
    <m/>
    <s v="MAY 26 PLANNED"/>
    <s v=" "/>
    <m/>
    <m/>
    <m/>
    <m/>
    <m/>
    <m/>
    <m/>
    <m/>
    <m/>
    <x v="0"/>
    <x v="0"/>
    <m/>
    <m/>
    <m/>
    <m/>
    <m/>
    <m/>
    <m/>
  </r>
  <r>
    <s v="TRTRSD16832"/>
    <n v="1924"/>
    <m/>
    <s v="TSS0"/>
    <s v="Q2PW"/>
    <s v="TFITNQ2PW02"/>
    <x v="3"/>
    <x v="3"/>
    <x v="5"/>
    <s v="Amit C"/>
    <s v="Jitendra Talreja"/>
    <s v="Nitesh Warhade"/>
    <x v="2"/>
    <s v="East"/>
    <x v="4"/>
    <s v="Telangana"/>
    <m/>
    <m/>
    <s v="Warangal Nakkal Gutta Hanamkonda"/>
    <s v="Warangal"/>
    <n v="19633"/>
    <d v="2026-05-10T00:00:00"/>
    <d v="2026-05-10T00:00:00"/>
    <m/>
    <n v="15"/>
    <d v="2026-05-25T00:00:00"/>
    <d v="2026-05-31T00:00:00"/>
    <m/>
    <x v="4"/>
    <m/>
    <s v="Cycle-1 FM"/>
    <m/>
    <m/>
    <m/>
    <m/>
    <m/>
    <s v="MAY 26 PLANNED"/>
    <s v=" "/>
    <m/>
    <m/>
    <m/>
    <m/>
    <m/>
    <m/>
    <m/>
    <m/>
    <m/>
    <x v="0"/>
    <x v="0"/>
    <m/>
    <m/>
    <m/>
    <m/>
    <m/>
    <m/>
    <m/>
  </r>
  <r>
    <s v="TRTRSD16833"/>
    <n v="1925"/>
    <m/>
    <s v="TX7J"/>
    <s v="QA4G"/>
    <s v="TEXPNQA4G01"/>
    <x v="3"/>
    <x v="3"/>
    <x v="5"/>
    <s v="Amit C"/>
    <s v="Jitendra Talreja"/>
    <s v="Nitesh Warhade"/>
    <x v="2"/>
    <s v="East"/>
    <x v="4"/>
    <s v="Telangana"/>
    <m/>
    <m/>
    <s v="Shankarpally TST"/>
    <s v="Shankarpally"/>
    <n v="9884"/>
    <d v="2026-05-13T00:00:00"/>
    <d v="2026-05-13T00:00:00"/>
    <m/>
    <n v="15"/>
    <d v="2026-05-28T00:00:00"/>
    <d v="2026-05-31T00:00:00"/>
    <d v="2026-05-20T00:00:00"/>
    <x v="0"/>
    <n v="1"/>
    <s v="Cycle-1 FM"/>
    <s v="PENDING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TRTRSD16834"/>
    <n v="1926"/>
    <m/>
    <s v="TJE0"/>
    <s v="QWZ7"/>
    <s v="TEXPOQWZ701"/>
    <x v="3"/>
    <x v="3"/>
    <x v="5"/>
    <s v="Amit C"/>
    <s v="Jitendra Talreja"/>
    <s v="Nitesh Warhade"/>
    <x v="2"/>
    <s v="East"/>
    <x v="4"/>
    <s v="Orissa"/>
    <m/>
    <m/>
    <s v="Salepur TST"/>
    <s v="Salepur"/>
    <n v="5955"/>
    <d v="2026-05-07T00:00:00"/>
    <d v="2026-05-07T00:00:00"/>
    <m/>
    <n v="15"/>
    <d v="2026-05-22T00:00:00"/>
    <d v="2026-05-31T00:00:00"/>
    <m/>
    <x v="4"/>
    <m/>
    <s v="Cycle-1 FM"/>
    <m/>
    <m/>
    <m/>
    <m/>
    <m/>
    <s v="MAY 26 PLANNED"/>
    <s v=" "/>
    <m/>
    <m/>
    <m/>
    <m/>
    <m/>
    <m/>
    <m/>
    <m/>
    <m/>
    <x v="0"/>
    <x v="0"/>
    <m/>
    <m/>
    <m/>
    <m/>
    <m/>
    <m/>
    <m/>
  </r>
  <r>
    <s v="TRTRSD16835"/>
    <n v="1927"/>
    <m/>
    <s v="T33V"/>
    <s v="Q30I"/>
    <s v="TEXPNQ30I01"/>
    <x v="3"/>
    <x v="3"/>
    <x v="5"/>
    <s v="Amit C"/>
    <s v="Jitendra Talreja"/>
    <s v="Nitesh Warhade"/>
    <x v="2"/>
    <s v="East"/>
    <x v="4"/>
    <s v="Telangana"/>
    <m/>
    <m/>
    <s v="Isnapur TST"/>
    <s v="Isnapur"/>
    <n v="6948"/>
    <d v="2026-05-11T00:00:00"/>
    <d v="2026-05-11T00:00:00"/>
    <m/>
    <n v="15"/>
    <d v="2026-05-26T00:00:00"/>
    <d v="2026-05-31T00:00:00"/>
    <d v="2026-05-27T00:00:00"/>
    <x v="0"/>
    <n v="1"/>
    <s v="Cycle-1 FM"/>
    <s v="PENDING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TRTRSD16836"/>
    <n v="1928"/>
    <m/>
    <s v="TV96"/>
    <s v="NNI5"/>
    <s v="TRNDANNI503"/>
    <x v="3"/>
    <x v="3"/>
    <x v="5"/>
    <s v="Amit C"/>
    <s v="Jitendra Talreja"/>
    <s v="Nitesh Warhade"/>
    <x v="2"/>
    <s v="East"/>
    <x v="4"/>
    <s v="Andhra Pradesh"/>
    <m/>
    <m/>
    <s v="Kandukuru TST"/>
    <s v="Kandukuru"/>
    <n v="3755"/>
    <d v="2026-05-18T00:00:00"/>
    <d v="2026-05-18T00:00:00"/>
    <m/>
    <n v="15"/>
    <d v="2026-05-31T00:00:00"/>
    <d v="2026-06-02T00:00:00"/>
    <d v="2026-05-27T00:00:00"/>
    <x v="0"/>
    <n v="1"/>
    <s v="Cycle-1 FM"/>
    <d v="2026-05-27T00:00:00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TRTRSD16837"/>
    <n v="1929"/>
    <m/>
    <s v="TX5R"/>
    <s v="QA3F"/>
    <s v="TEXPOQA3F03"/>
    <x v="3"/>
    <x v="3"/>
    <x v="5"/>
    <s v="Amit C"/>
    <s v="Jitendra Talreja"/>
    <s v="Nitesh Warhade"/>
    <x v="2"/>
    <s v="East"/>
    <x v="4"/>
    <s v="Orissa"/>
    <m/>
    <m/>
    <s v="Rajsunakhala TST Near Ganesh Bazar Next to Ganesh Temple"/>
    <s v="Rajsunakhala"/>
    <n v="6678"/>
    <d v="2026-05-13T00:00:00"/>
    <d v="2026-05-13T00:00:00"/>
    <m/>
    <n v="15"/>
    <d v="2026-05-28T00:00:00"/>
    <d v="2026-05-31T00:00:00"/>
    <d v="2026-05-24T00:00:00"/>
    <x v="0"/>
    <n v="1"/>
    <s v="Cycle-1 FM"/>
    <s v="PENDING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TRTRSD16838"/>
    <n v="1930"/>
    <m/>
    <s v="TGI5"/>
    <s v="QYF7"/>
    <s v="TEXPNQYF701"/>
    <x v="3"/>
    <x v="3"/>
    <x v="5"/>
    <s v="Amit C"/>
    <s v="Jitendra Talreja"/>
    <s v="Nitesh Warhade"/>
    <x v="2"/>
    <s v="East"/>
    <x v="4"/>
    <s v="Telangana"/>
    <m/>
    <m/>
    <s v="Nakrekal TST"/>
    <s v="Nakrekal"/>
    <n v="5662"/>
    <d v="2026-05-11T00:00:00"/>
    <d v="2026-05-11T00:00:00"/>
    <m/>
    <n v="15"/>
    <d v="2026-05-26T00:00:00"/>
    <d v="2026-05-31T00:00:00"/>
    <d v="2026-05-27T00:00:00"/>
    <x v="0"/>
    <n v="1"/>
    <s v="Cycle-1 FM"/>
    <s v="PENDING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TRTRSD16839"/>
    <n v="1931"/>
    <m/>
    <s v="TARK"/>
    <s v="QF9D"/>
    <s v="TEXPAQF9D02"/>
    <x v="3"/>
    <x v="3"/>
    <x v="5"/>
    <s v="Amit C"/>
    <s v="Jitendra Talreja"/>
    <s v="Nitesh Warhade"/>
    <x v="2"/>
    <s v="East"/>
    <x v="4"/>
    <s v="Andhra Pradesh"/>
    <m/>
    <m/>
    <s v="Kanigiri TST"/>
    <s v="Kanigiri"/>
    <n v="5146"/>
    <d v="2026-05-23T00:00:00"/>
    <d v="2026-05-23T00:00:00"/>
    <m/>
    <n v="15"/>
    <d v="2026-05-31T00:00:00"/>
    <d v="2026-06-07T00:00:00"/>
    <d v="2026-05-21T00:00:00"/>
    <x v="0"/>
    <n v="1"/>
    <s v="Cycle-1 FM"/>
    <d v="2026-05-30T00:00:00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TRTRSD16840"/>
    <n v="1932"/>
    <m/>
    <s v="TJ95"/>
    <s v="NWF7"/>
    <s v="TRNDANWF702"/>
    <x v="3"/>
    <x v="3"/>
    <x v="5"/>
    <s v="Amit C"/>
    <s v="Jitendra Talreja"/>
    <s v="Nitesh Warhade"/>
    <x v="2"/>
    <s v="East"/>
    <x v="4"/>
    <s v="Andhra Pradesh"/>
    <m/>
    <m/>
    <s v="Yemmiganur TST"/>
    <s v="Yemmiganur"/>
    <n v="3873"/>
    <d v="2026-05-12T00:00:00"/>
    <d v="2026-05-12T00:00:00"/>
    <m/>
    <n v="15"/>
    <d v="2026-05-27T00:00:00"/>
    <d v="2026-05-31T00:00:00"/>
    <m/>
    <x v="4"/>
    <m/>
    <s v="Cycle-1 FM"/>
    <m/>
    <m/>
    <m/>
    <m/>
    <m/>
    <s v="MAY 26 PLANNED"/>
    <s v=" "/>
    <m/>
    <m/>
    <m/>
    <m/>
    <m/>
    <m/>
    <m/>
    <m/>
    <m/>
    <x v="0"/>
    <x v="0"/>
    <m/>
    <m/>
    <m/>
    <m/>
    <m/>
    <m/>
    <m/>
  </r>
  <r>
    <s v="TRTRSD16841"/>
    <n v="1933"/>
    <m/>
    <s v="T64O"/>
    <s v="QADB"/>
    <s v="TEXPAQADB01"/>
    <x v="3"/>
    <x v="3"/>
    <x v="5"/>
    <s v="Amit C"/>
    <s v="Jitendra Talreja"/>
    <s v="Nitesh Warhade"/>
    <x v="2"/>
    <s v="East"/>
    <x v="4"/>
    <s v="Andhra Pradesh"/>
    <m/>
    <m/>
    <s v="Chodavaram TST A P KSNS Raju Property"/>
    <s v="Chodavaram"/>
    <n v="5567"/>
    <d v="2026-05-11T00:00:00"/>
    <d v="2026-05-11T00:00:00"/>
    <m/>
    <n v="15"/>
    <d v="2026-05-26T00:00:00"/>
    <d v="2026-05-31T00:00:00"/>
    <d v="2026-05-29T00:00:00"/>
    <x v="0"/>
    <n v="1"/>
    <s v="Cycle-1 FM"/>
    <s v="PENDING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TRTRSD16842"/>
    <n v="1934"/>
    <m/>
    <s v="TJH9"/>
    <s v="QWR2"/>
    <s v="TEXPWQWR203"/>
    <x v="3"/>
    <x v="3"/>
    <x v="5"/>
    <s v="Amit C"/>
    <s v="Jitendra Talreja"/>
    <s v="Nitesh Warhade"/>
    <x v="2"/>
    <s v="East"/>
    <x v="4"/>
    <s v="West Bengal"/>
    <m/>
    <m/>
    <s v="Gobardanga TST"/>
    <s v="Gobardanga"/>
    <n v="5000"/>
    <d v="2026-05-13T00:00:00"/>
    <d v="2026-05-13T00:00:00"/>
    <m/>
    <n v="15"/>
    <d v="2026-05-28T00:00:00"/>
    <d v="2026-05-31T00:00:00"/>
    <d v="2026-06-01T00:00:00"/>
    <x v="0"/>
    <n v="1"/>
    <s v="Cycle-1 FM"/>
    <s v="PENDING"/>
    <m/>
    <s v="YTL"/>
    <m/>
    <m/>
    <s v="MAY 26 PLANNED"/>
    <s v="JUNE 26"/>
    <m/>
    <m/>
    <m/>
    <m/>
    <m/>
    <m/>
    <m/>
    <m/>
    <m/>
    <x v="0"/>
    <x v="0"/>
    <m/>
    <m/>
    <m/>
    <m/>
    <m/>
    <m/>
    <m/>
  </r>
  <r>
    <s v="TRTRSD16843"/>
    <n v="1935"/>
    <m/>
    <s v="TXA1"/>
    <s v="Q9QF"/>
    <s v="TEXPOQ9QF01"/>
    <x v="3"/>
    <x v="3"/>
    <x v="5"/>
    <s v="Amit C"/>
    <s v="Jitendra Talreja"/>
    <s v="Nitesh Warhade"/>
    <x v="2"/>
    <s v="East"/>
    <x v="4"/>
    <s v="Orissa"/>
    <m/>
    <m/>
    <s v="Balugaon TST"/>
    <s v="Balugaon"/>
    <n v="7744"/>
    <d v="2026-05-07T00:00:00"/>
    <d v="2026-05-07T00:00:00"/>
    <m/>
    <n v="15"/>
    <d v="2026-05-22T00:00:00"/>
    <d v="2026-05-31T00:00:00"/>
    <m/>
    <x v="4"/>
    <m/>
    <s v="Cycle-1 FM"/>
    <m/>
    <m/>
    <m/>
    <m/>
    <m/>
    <s v="MAY 26 PLANNED"/>
    <s v=" "/>
    <m/>
    <m/>
    <m/>
    <m/>
    <m/>
    <m/>
    <m/>
    <m/>
    <m/>
    <x v="0"/>
    <x v="0"/>
    <m/>
    <m/>
    <m/>
    <m/>
    <m/>
    <m/>
    <m/>
  </r>
  <r>
    <s v="TRTRSD16844"/>
    <n v="1936"/>
    <m/>
    <s v="TWTI"/>
    <s v="Q6Q6"/>
    <s v="TEXPOQ6Q604"/>
    <x v="3"/>
    <x v="3"/>
    <x v="5"/>
    <s v="Amit C"/>
    <s v="Jitendra Talreja"/>
    <s v="Nitesh Warhade"/>
    <x v="2"/>
    <s v="East"/>
    <x v="4"/>
    <s v="Orissa"/>
    <m/>
    <m/>
    <s v="Jaraka TST Near to daily Hat"/>
    <s v="Jaraka"/>
    <n v="4166"/>
    <d v="2026-05-21T00:00:00"/>
    <d v="2026-05-21T00:00:00"/>
    <m/>
    <n v="15"/>
    <d v="2026-06-05T00:00:00"/>
    <d v="2026-06-05T00:00:00"/>
    <m/>
    <x v="4"/>
    <m/>
    <s v="Cycle-1 FM"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TRTRSD16845"/>
    <n v="1937"/>
    <m/>
    <s v="TSU5"/>
    <s v="Q2RO"/>
    <s v="TEXPOQ2RO01"/>
    <x v="3"/>
    <x v="3"/>
    <x v="5"/>
    <s v="Amit C"/>
    <s v="Jitendra Talreja"/>
    <s v="Nitesh Warhade"/>
    <x v="2"/>
    <s v="East"/>
    <x v="4"/>
    <s v="Orissa"/>
    <m/>
    <m/>
    <s v="Gunupur TST"/>
    <s v="Gunupur"/>
    <n v="6458"/>
    <d v="2026-05-13T00:00:00"/>
    <d v="2026-05-13T00:00:00"/>
    <m/>
    <n v="15"/>
    <d v="2026-05-28T00:00:00"/>
    <d v="2026-05-31T00:00:00"/>
    <d v="2026-05-17T00:00:00"/>
    <x v="0"/>
    <n v="1"/>
    <s v="Cycle-1 FM"/>
    <s v="PENDING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TRTRSD16846"/>
    <n v="1938"/>
    <m/>
    <s v="TDU8"/>
    <s v="NS26"/>
    <s v="TEXPBNS2601"/>
    <x v="3"/>
    <x v="3"/>
    <x v="5"/>
    <s v="Amit C"/>
    <s v="Jitendra Talreja"/>
    <s v="Nitesh Warhade"/>
    <x v="2"/>
    <s v="East"/>
    <x v="4"/>
    <s v="Bihar"/>
    <m/>
    <m/>
    <s v="Islampur TST"/>
    <s v="Islampur"/>
    <n v="6600"/>
    <d v="2026-05-08T00:00:00"/>
    <d v="2026-05-08T00:00:00"/>
    <m/>
    <n v="15"/>
    <d v="2026-05-23T00:00:00"/>
    <d v="2026-05-31T00:00:00"/>
    <m/>
    <x v="4"/>
    <m/>
    <s v="Cycle-1 FM"/>
    <m/>
    <m/>
    <m/>
    <m/>
    <m/>
    <s v="MAY 26 PLANNED"/>
    <s v=" "/>
    <m/>
    <m/>
    <m/>
    <m/>
    <m/>
    <m/>
    <m/>
    <m/>
    <m/>
    <x v="0"/>
    <x v="0"/>
    <m/>
    <m/>
    <m/>
    <m/>
    <m/>
    <m/>
    <m/>
  </r>
  <r>
    <s v="TRTRSD16847"/>
    <n v="1939"/>
    <m/>
    <s v="TKT8"/>
    <s v="QDG0"/>
    <s v="TEXPFQDG001"/>
    <x v="3"/>
    <x v="3"/>
    <x v="5"/>
    <s v="Amit C"/>
    <s v="Jitendra Talreja"/>
    <s v="Nitesh Warhade"/>
    <x v="2"/>
    <s v="East"/>
    <x v="4"/>
    <s v="Assam &amp; NE"/>
    <m/>
    <m/>
    <s v="Pathsala TST"/>
    <s v="Pathsala"/>
    <n v="6784"/>
    <d v="2026-05-14T00:00:00"/>
    <d v="2026-05-14T00:00:00"/>
    <m/>
    <n v="15"/>
    <d v="2026-05-29T00:00:00"/>
    <d v="2026-05-31T00:00:00"/>
    <m/>
    <x v="4"/>
    <m/>
    <s v="Cycle-1 FM"/>
    <m/>
    <m/>
    <m/>
    <m/>
    <m/>
    <s v="MAY 26 PLANNED"/>
    <s v=" "/>
    <m/>
    <m/>
    <m/>
    <m/>
    <m/>
    <m/>
    <m/>
    <m/>
    <m/>
    <x v="0"/>
    <x v="0"/>
    <m/>
    <m/>
    <m/>
    <m/>
    <m/>
    <m/>
    <m/>
  </r>
  <r>
    <s v="TRTRSD16848"/>
    <n v="1940"/>
    <m/>
    <s v="TGW0"/>
    <s v="QXW7"/>
    <s v="TEXPQQXW702"/>
    <x v="3"/>
    <x v="3"/>
    <x v="5"/>
    <s v="Amit C"/>
    <s v="Jitendra Talreja"/>
    <s v="Nitesh Warhade"/>
    <x v="2"/>
    <s v="East"/>
    <x v="4"/>
    <s v="Jharkhand"/>
    <m/>
    <m/>
    <s v="Gomia TST"/>
    <s v="Gomia"/>
    <n v="5203"/>
    <d v="2026-05-07T00:00:00"/>
    <d v="2026-05-07T00:00:00"/>
    <m/>
    <n v="15"/>
    <d v="2026-05-22T00:00:00"/>
    <d v="2026-05-31T00:00:00"/>
    <d v="2026-05-12T00:00:00"/>
    <x v="0"/>
    <n v="1"/>
    <s v="Cycle-1 FM"/>
    <d v="2026-05-30T00:00:00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TRTRSD16849"/>
    <n v="1941"/>
    <m/>
    <s v="TJJ7"/>
    <s v="QWO7"/>
    <s v="TEXPOQWO704"/>
    <x v="3"/>
    <x v="3"/>
    <x v="5"/>
    <s v="Amit C"/>
    <s v="Jitendra Talreja"/>
    <s v="Nitesh Warhade"/>
    <x v="2"/>
    <s v="East"/>
    <x v="4"/>
    <s v="Orissa"/>
    <m/>
    <m/>
    <s v="Soro TST Partha Sarathi Theatre"/>
    <s v="Soro"/>
    <n v="5098"/>
    <d v="2026-05-07T00:00:00"/>
    <d v="2026-05-07T00:00:00"/>
    <m/>
    <n v="15"/>
    <d v="2026-05-22T00:00:00"/>
    <d v="2026-05-31T00:00:00"/>
    <d v="2026-05-11T00:00:00"/>
    <x v="0"/>
    <n v="1"/>
    <s v="Cycle-1 FM"/>
    <s v="PENDING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TRTRSD16850"/>
    <n v="1942"/>
    <m/>
    <s v="TWVF"/>
    <s v="Q6V3"/>
    <s v="TEXPWQ6V301"/>
    <x v="3"/>
    <x v="3"/>
    <x v="5"/>
    <s v="Amit C"/>
    <s v="Jitendra Talreja"/>
    <s v="Nitesh Warhade"/>
    <x v="2"/>
    <s v="East"/>
    <x v="4"/>
    <s v="West Bengal"/>
    <m/>
    <m/>
    <s v="Rani Hati Howrah TST Lalchand Option Near Smart Point"/>
    <s v="Rani Hati Howrah"/>
    <n v="3720"/>
    <d v="2026-05-10T00:00:00"/>
    <d v="2026-05-10T00:00:00"/>
    <m/>
    <n v="15"/>
    <d v="2026-05-25T00:00:00"/>
    <d v="2026-05-31T00:00:00"/>
    <d v="2026-05-29T00:00:00"/>
    <x v="0"/>
    <n v="1"/>
    <s v="Cycle-1 FM"/>
    <s v="PENDING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TRTRRT16851"/>
    <n v="1943"/>
    <m/>
    <s v="TWUT"/>
    <s v="Q6T9"/>
    <s v="TEXPRQ6T901"/>
    <x v="3"/>
    <x v="3"/>
    <x v="5"/>
    <s v="Srinivas P"/>
    <s v="Purushottam M"/>
    <s v="Raj Shende"/>
    <x v="2"/>
    <s v="North"/>
    <x v="3"/>
    <s v="Rajasthan"/>
    <m/>
    <m/>
    <s v="Salumber TST"/>
    <s v="Salumber"/>
    <n v="5827.8"/>
    <d v="2026-05-06T00:00:00"/>
    <d v="2026-05-06T00:00:00"/>
    <m/>
    <n v="15"/>
    <d v="2026-05-21T00:00:00"/>
    <d v="2026-05-21T00:00:00"/>
    <d v="2026-05-16T00:00:00"/>
    <x v="0"/>
    <n v="1"/>
    <s v="Cycle-1 FM"/>
    <d v="2026-05-15T00:00:00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TRTRRT16852"/>
    <n v="1944"/>
    <m/>
    <s v="TPN0"/>
    <s v="Q0NS"/>
    <s v="TJNRRQ0NS01"/>
    <x v="3"/>
    <x v="3"/>
    <x v="5"/>
    <s v="Srinivas P"/>
    <s v="Purushottam M"/>
    <s v="Raj Shende"/>
    <x v="2"/>
    <s v="North"/>
    <x v="3"/>
    <s v="Rajasthan"/>
    <m/>
    <m/>
    <s v="Bhilwara TJ RIL Mall"/>
    <s v="Bhilwara"/>
    <n v="2000"/>
    <d v="2026-05-08T00:00:00"/>
    <d v="2026-05-08T00:00:00"/>
    <m/>
    <n v="15"/>
    <d v="2026-05-23T00:00:00"/>
    <d v="2026-05-23T00:00:00"/>
    <d v="2026-05-16T00:00:00"/>
    <x v="0"/>
    <n v="1"/>
    <s v="Cycle-1 FM"/>
    <d v="2026-05-14T00:00:00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TRTRRT16853"/>
    <n v="1945"/>
    <m/>
    <s v="TLA6"/>
    <s v="QGK0"/>
    <s v="TFITRQGK001"/>
    <x v="3"/>
    <x v="3"/>
    <x v="5"/>
    <s v="Srinivas P"/>
    <s v="Purushottam M"/>
    <s v="Raj Shende"/>
    <x v="2"/>
    <s v="North"/>
    <x v="3"/>
    <s v="Rajasthan"/>
    <m/>
    <m/>
    <s v="Dungarpur Musafir Khana Complex"/>
    <s v="Dungarpur"/>
    <n v="9446"/>
    <d v="2026-05-08T00:00:00"/>
    <d v="2026-05-08T00:00:00"/>
    <m/>
    <n v="15"/>
    <d v="2026-05-23T00:00:00"/>
    <d v="2026-05-23T00:00:00"/>
    <d v="2026-05-19T00:00:00"/>
    <x v="0"/>
    <n v="1"/>
    <s v="Cycle-1 FM"/>
    <d v="2026-05-16T00:00:00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TRTRBK16854"/>
    <n v="1946"/>
    <m/>
    <s v="TV36"/>
    <s v="NMA6"/>
    <s v="TRNDMNMA604"/>
    <x v="3"/>
    <x v="3"/>
    <x v="5"/>
    <s v="Srinivas P"/>
    <s v="Purushottam M"/>
    <s v="Raj Shende"/>
    <x v="2"/>
    <s v="West"/>
    <x v="2"/>
    <s v="Maharashtra"/>
    <m/>
    <m/>
    <s v="Pusad TST"/>
    <s v="Pusad"/>
    <n v="4883"/>
    <d v="2026-05-07T00:00:00"/>
    <d v="2026-05-07T00:00:00"/>
    <m/>
    <n v="15"/>
    <d v="2026-05-22T00:00:00"/>
    <d v="2026-05-22T00:00:00"/>
    <d v="2026-05-25T00:00:00"/>
    <x v="0"/>
    <n v="1"/>
    <s v="Cycle-1 FM"/>
    <d v="2026-05-25T00:00:00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TRTRRT16855"/>
    <n v="1947"/>
    <m/>
    <s v="T587"/>
    <s v="NGE8"/>
    <s v="TRNDINGE800"/>
    <x v="3"/>
    <x v="3"/>
    <x v="5"/>
    <s v="Srinivas P"/>
    <s v="Purushottam M"/>
    <s v="Raj Shende"/>
    <x v="2"/>
    <s v="North"/>
    <x v="3"/>
    <s v="Himachal Pradesh"/>
    <m/>
    <m/>
    <s v="Shimla SecretaritRd"/>
    <s v="Shimla"/>
    <n v="5910"/>
    <d v="2026-05-11T00:00:00"/>
    <d v="2026-05-11T00:00:00"/>
    <m/>
    <n v="15"/>
    <d v="2026-05-26T00:00:00"/>
    <d v="2026-05-26T00:00:00"/>
    <d v="2026-05-18T00:00:00"/>
    <x v="0"/>
    <n v="1"/>
    <s v="Cycle-1 FM"/>
    <d v="2026-05-18T00:00:00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TRTRRT16856"/>
    <n v="1948"/>
    <m/>
    <s v="TTB3"/>
    <s v="TTB3"/>
    <s v="TTB3"/>
    <x v="3"/>
    <x v="3"/>
    <x v="5"/>
    <s v="Srinivas P"/>
    <s v="Purushottam M"/>
    <s v="Raj Shende"/>
    <x v="2"/>
    <s v="North"/>
    <x v="3"/>
    <s v="Himachal Pradesh"/>
    <m/>
    <m/>
    <s v="Chamba TST"/>
    <s v="Chamba"/>
    <n v="7852"/>
    <d v="2026-05-09T00:00:00"/>
    <d v="2026-05-09T00:00:00"/>
    <m/>
    <n v="15"/>
    <d v="2026-05-24T00:00:00"/>
    <d v="2026-05-24T00:00:00"/>
    <d v="2026-05-19T00:00:00"/>
    <x v="0"/>
    <n v="1"/>
    <s v="Cycle-1 FM"/>
    <d v="2026-05-19T00:00:00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TRTRRT16857"/>
    <n v="1949"/>
    <m/>
    <s v="TSL1"/>
    <s v="Q2NY"/>
    <s v="TFITRQ2NY01"/>
    <x v="3"/>
    <x v="3"/>
    <x v="5"/>
    <s v="Srinivas P"/>
    <s v="Purushottam M"/>
    <s v="Raj Shende"/>
    <x v="2"/>
    <s v="North"/>
    <x v="3"/>
    <s v="Rajasthan"/>
    <m/>
    <m/>
    <s v="Kota Platina Maharana Pratap Circle"/>
    <s v="Kota"/>
    <n v="11147"/>
    <d v="2026-05-07T00:00:00"/>
    <d v="2026-05-07T00:00:00"/>
    <m/>
    <n v="15"/>
    <d v="2026-05-22T00:00:00"/>
    <d v="2026-05-31T00:00:00"/>
    <d v="2026-05-27T00:00:00"/>
    <x v="0"/>
    <n v="1"/>
    <s v="Cycle-1 FM"/>
    <d v="2026-05-26T00:00:00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TRTRBK16858"/>
    <n v="1950"/>
    <m/>
    <s v="TO86"/>
    <s v="ND28"/>
    <s v="TRNDMND2805"/>
    <x v="3"/>
    <x v="3"/>
    <x v="5"/>
    <s v="Srinivas P"/>
    <s v="Purushottam M"/>
    <s v="Raj Shende"/>
    <x v="2"/>
    <s v="West"/>
    <x v="2"/>
    <s v="Maharashtra"/>
    <m/>
    <m/>
    <s v="Gadhinglaj TST"/>
    <s v="Gadhinglaj"/>
    <n v="3251"/>
    <d v="2026-05-19T00:00:00"/>
    <d v="2026-05-19T00:00:00"/>
    <m/>
    <n v="15"/>
    <d v="2026-06-03T00:00:00"/>
    <d v="2026-06-03T00:00:00"/>
    <m/>
    <x v="4"/>
    <m/>
    <s v="Cycle-1 FM"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TRTRRT16859"/>
    <n v="1951"/>
    <m/>
    <s v="TG66"/>
    <s v="NSU8"/>
    <s v="TRNDUNSU801"/>
    <x v="3"/>
    <x v="3"/>
    <x v="5"/>
    <s v="Srinivas P"/>
    <s v="Purushottam M"/>
    <s v="Raj Shende"/>
    <x v="2"/>
    <s v="North"/>
    <x v="3"/>
    <s v="Uttar Pradesh"/>
    <m/>
    <m/>
    <s v="Rampur Mandiyan Bagh"/>
    <s v="Rampur"/>
    <n v="13734"/>
    <d v="2026-05-08T00:00:00"/>
    <d v="2026-05-08T00:00:00"/>
    <m/>
    <n v="30"/>
    <d v="2026-06-07T00:00:00"/>
    <d v="2026-05-31T00:00:00"/>
    <m/>
    <x v="4"/>
    <m/>
    <s v="Façade Work"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TRTRRT16860"/>
    <n v="1952"/>
    <m/>
    <s v="TLK1"/>
    <s v="QJZ0"/>
    <s v="TFITUQJZ001"/>
    <x v="3"/>
    <x v="3"/>
    <x v="5"/>
    <s v="Srinivas P"/>
    <s v="Purushottam M"/>
    <s v="Raj Shende"/>
    <x v="2"/>
    <s v="North"/>
    <x v="3"/>
    <s v="Uttar Pradesh"/>
    <m/>
    <m/>
    <s v="Moradabad Kanth Road"/>
    <s v="Moradabad"/>
    <n v="9025.18"/>
    <d v="2026-05-07T00:00:00"/>
    <d v="2026-05-07T00:00:00"/>
    <m/>
    <n v="30"/>
    <d v="2026-06-06T00:00:00"/>
    <d v="2026-05-31T00:00:00"/>
    <m/>
    <x v="4"/>
    <m/>
    <s v="Façade Work"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TRTRRT16861"/>
    <n v="1953"/>
    <m/>
    <s v="T33J"/>
    <s v="QA7N"/>
    <s v="TFITJQA7N02"/>
    <x v="3"/>
    <x v="3"/>
    <x v="5"/>
    <s v="Srinivas P"/>
    <s v="Purushottam M"/>
    <s v="Raj Shende"/>
    <x v="2"/>
    <s v="North"/>
    <x v="3"/>
    <s v="Jammu &amp; Kashmir"/>
    <m/>
    <m/>
    <s v="Srinagar Sanat Nagar Rawalpora By Pass Srinagar"/>
    <s v="Srinagar"/>
    <n v="11430"/>
    <d v="2026-05-09T00:00:00"/>
    <d v="2026-05-09T00:00:00"/>
    <m/>
    <n v="30"/>
    <d v="2026-06-08T00:00:00"/>
    <d v="2026-05-31T00:00:00"/>
    <m/>
    <x v="4"/>
    <m/>
    <s v="Façade Work"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TRTRRT16862"/>
    <n v="1954"/>
    <m/>
    <s v="T62K"/>
    <s v="QA2B"/>
    <s v="TFIT9QA2B01"/>
    <x v="3"/>
    <x v="3"/>
    <x v="5"/>
    <s v="Srinivas P"/>
    <s v="Purushottam M"/>
    <s v="Raj Shende"/>
    <x v="2"/>
    <s v="North"/>
    <x v="3"/>
    <s v="Punjab"/>
    <m/>
    <m/>
    <s v="Jalandhar Johal Complex"/>
    <s v="Jalandhar"/>
    <n v="11516"/>
    <m/>
    <m/>
    <m/>
    <n v="30"/>
    <m/>
    <m/>
    <m/>
    <x v="7"/>
    <m/>
    <s v="Façade Work"/>
    <m/>
    <m/>
    <m/>
    <m/>
    <m/>
    <s v=" "/>
    <s v=" "/>
    <m/>
    <m/>
    <m/>
    <m/>
    <m/>
    <m/>
    <m/>
    <m/>
    <m/>
    <x v="0"/>
    <x v="0"/>
    <m/>
    <m/>
    <m/>
    <m/>
    <m/>
    <m/>
    <m/>
  </r>
  <r>
    <s v="TRTRRT16863"/>
    <n v="1955"/>
    <m/>
    <s v="TDT1"/>
    <s v="NN29"/>
    <s v="TFITUNN2901"/>
    <x v="3"/>
    <x v="3"/>
    <x v="5"/>
    <s v="Srinivas P"/>
    <s v="Purushottam M"/>
    <s v="Raj Shende"/>
    <x v="2"/>
    <s v="North"/>
    <x v="3"/>
    <s v="Uttar Pradesh"/>
    <m/>
    <m/>
    <s v="Shamli Opp Naya Bazaar"/>
    <s v="Shamli"/>
    <n v="11000.49"/>
    <d v="2026-05-08T00:00:00"/>
    <d v="2026-05-08T00:00:00"/>
    <m/>
    <n v="30"/>
    <d v="2026-06-07T00:00:00"/>
    <d v="2026-05-31T00:00:00"/>
    <m/>
    <x v="4"/>
    <m/>
    <s v="Façade Work"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TRTRRT16864"/>
    <n v="1956"/>
    <m/>
    <s v="TG56"/>
    <s v="NHB9"/>
    <s v="TRNDUNHB901"/>
    <x v="3"/>
    <x v="3"/>
    <x v="5"/>
    <s v="Srinivas P"/>
    <s v="Purushottam M"/>
    <s v="Raj Shende"/>
    <x v="2"/>
    <s v="North"/>
    <x v="3"/>
    <s v="Uttar Pradesh"/>
    <m/>
    <m/>
    <s v="Hapur FreeGanj"/>
    <s v="Hapur"/>
    <n v="6974"/>
    <d v="2026-05-08T00:00:00"/>
    <d v="2026-05-08T00:00:00"/>
    <m/>
    <n v="30"/>
    <d v="2026-06-07T00:00:00"/>
    <d v="2026-05-31T00:00:00"/>
    <m/>
    <x v="4"/>
    <m/>
    <s v="Façade Work"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TRTRRT16865"/>
    <n v="1957"/>
    <m/>
    <s v="TKN4"/>
    <s v="QBW0"/>
    <s v="TFITHQBW003"/>
    <x v="3"/>
    <x v="3"/>
    <x v="5"/>
    <s v="Srinivas P"/>
    <s v="Purushottam M"/>
    <s v="Raj Shende"/>
    <x v="2"/>
    <s v="North"/>
    <x v="3"/>
    <s v="Haryana"/>
    <m/>
    <m/>
    <s v="Narnaul Opp Gold Cinema Near Hero Honda Chowk"/>
    <s v="Narnaul"/>
    <n v="9000"/>
    <d v="2026-05-09T00:00:00"/>
    <d v="2026-05-09T00:00:00"/>
    <m/>
    <n v="30"/>
    <d v="2026-06-08T00:00:00"/>
    <d v="2026-05-31T00:00:00"/>
    <m/>
    <x v="4"/>
    <m/>
    <s v="Façade Work"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TRTRRT16866"/>
    <n v="1958"/>
    <m/>
    <s v="TX3V"/>
    <s v="Q2E8"/>
    <s v="TFIT5Q2E803"/>
    <x v="3"/>
    <x v="3"/>
    <x v="5"/>
    <s v="Srinivas P"/>
    <s v="Purushottam M"/>
    <s v="Raj Shende"/>
    <x v="2"/>
    <s v="North"/>
    <x v="3"/>
    <s v="Uttarakhand"/>
    <m/>
    <m/>
    <s v="Dehradun Sehastradhara Road"/>
    <s v="Dehradun"/>
    <n v="10609"/>
    <d v="2026-05-09T00:00:00"/>
    <d v="2026-05-09T00:00:00"/>
    <m/>
    <n v="30"/>
    <d v="2026-06-08T00:00:00"/>
    <d v="2026-05-31T00:00:00"/>
    <m/>
    <x v="4"/>
    <m/>
    <s v="Façade Work"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CFVRSZ FO16867"/>
    <n v="1959"/>
    <m/>
    <m/>
    <m/>
    <m/>
    <x v="2"/>
    <x v="14"/>
    <x v="62"/>
    <s v="Ketan S"/>
    <s v="Saurav Sagar"/>
    <s v="Ayush Shetiye"/>
    <x v="0"/>
    <s v="South"/>
    <x v="5"/>
    <s v="Karnataka"/>
    <m/>
    <m/>
    <s v="Inorbit Mall, Hubli"/>
    <s v="Hubli"/>
    <m/>
    <m/>
    <m/>
    <m/>
    <m/>
    <m/>
    <m/>
    <m/>
    <x v="16"/>
    <m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GRDHKC16868"/>
    <m/>
    <m/>
    <m/>
    <m/>
    <m/>
    <x v="2"/>
    <x v="2"/>
    <x v="13"/>
    <s v="Ketan S"/>
    <s v="Shanmuga Rajan"/>
    <s v="Ayush Shetiye"/>
    <x v="3"/>
    <s v="West"/>
    <x v="0"/>
    <s v="Maharashtra"/>
    <m/>
    <m/>
    <s v="Nagpur Shagun Indian Air Station "/>
    <s v="Nagpur"/>
    <n v="2373"/>
    <m/>
    <m/>
    <m/>
    <m/>
    <m/>
    <m/>
    <m/>
    <x v="8"/>
    <m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GRDHAK16869"/>
    <m/>
    <m/>
    <m/>
    <m/>
    <m/>
    <x v="2"/>
    <x v="2"/>
    <x v="13"/>
    <s v="Ketan S"/>
    <s v="Saurav Sagar"/>
    <s v="Ayush Shetiye"/>
    <x v="3"/>
    <s v="East"/>
    <x v="1"/>
    <s v="Andhra Pradesh"/>
    <m/>
    <m/>
    <s v="SBZ AP Nellore GB FELICITY MALL "/>
    <s v="Nellore"/>
    <m/>
    <m/>
    <m/>
    <m/>
    <m/>
    <m/>
    <m/>
    <m/>
    <x v="8"/>
    <m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GRDHKC16870"/>
    <m/>
    <m/>
    <m/>
    <m/>
    <m/>
    <x v="2"/>
    <x v="2"/>
    <x v="13"/>
    <s v="Ketan S"/>
    <s v="Shanmuga Rajan"/>
    <s v="Ayush Shetiye"/>
    <x v="3"/>
    <s v="West"/>
    <x v="0"/>
    <s v="Madhya Pradesh"/>
    <m/>
    <m/>
    <s v="SBZ MP Ujjain Cosmos Mall "/>
    <s v="Ujjain"/>
    <m/>
    <m/>
    <m/>
    <m/>
    <m/>
    <m/>
    <m/>
    <m/>
    <x v="8"/>
    <m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GRDHAK16871"/>
    <m/>
    <m/>
    <m/>
    <m/>
    <m/>
    <x v="2"/>
    <x v="2"/>
    <x v="13"/>
    <s v="Ketan S"/>
    <s v="Saurav Sagar"/>
    <s v="Ayush Shetiye"/>
    <x v="3"/>
    <s v="East"/>
    <x v="1"/>
    <s v="Telangana"/>
    <m/>
    <m/>
    <s v="SBZ TG Hyd SAIDABAD-ARIHANT TWRS"/>
    <s v="Hyderabad"/>
    <m/>
    <m/>
    <m/>
    <m/>
    <m/>
    <m/>
    <m/>
    <m/>
    <x v="8"/>
    <m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GRDHKC16872"/>
    <m/>
    <m/>
    <m/>
    <m/>
    <m/>
    <x v="2"/>
    <x v="2"/>
    <x v="13"/>
    <s v="Ketan S"/>
    <s v="Shanmuga Rajan"/>
    <s v="Ayush Shetiye"/>
    <x v="3"/>
    <s v="West"/>
    <x v="0"/>
    <s v="Maharashtra"/>
    <m/>
    <m/>
    <s v="SBZ ROM Pune PIMPRI-PREMIER PLAZA "/>
    <s v="Pune"/>
    <m/>
    <m/>
    <m/>
    <m/>
    <m/>
    <m/>
    <m/>
    <m/>
    <x v="8"/>
    <m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GRDHKC16873"/>
    <m/>
    <m/>
    <m/>
    <m/>
    <m/>
    <x v="2"/>
    <x v="2"/>
    <x v="13"/>
    <s v="Ketan S"/>
    <s v="Shanmuga Rajan"/>
    <s v="Ayush Shetiye"/>
    <x v="3"/>
    <s v="West"/>
    <x v="0"/>
    <s v="Madhya Pradesh"/>
    <m/>
    <m/>
    <s v="SMT MP Indore Citadel Indore "/>
    <s v="Indore"/>
    <m/>
    <m/>
    <m/>
    <m/>
    <m/>
    <m/>
    <m/>
    <m/>
    <x v="8"/>
    <m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GRDHKC16874"/>
    <m/>
    <m/>
    <m/>
    <m/>
    <m/>
    <x v="2"/>
    <x v="2"/>
    <x v="13"/>
    <s v="Ketan S"/>
    <s v="Shanmuga Rajan"/>
    <s v="Ayush Shetiye"/>
    <x v="3"/>
    <s v="West"/>
    <x v="0"/>
    <s v="Chhattisgarh"/>
    <m/>
    <m/>
    <s v="SBZ CG Bhilai Surya Treasure Island Jun"/>
    <s v="Bhilai"/>
    <m/>
    <m/>
    <m/>
    <m/>
    <m/>
    <m/>
    <m/>
    <m/>
    <x v="8"/>
    <m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GRDHAK16875"/>
    <m/>
    <m/>
    <m/>
    <m/>
    <m/>
    <x v="2"/>
    <x v="2"/>
    <x v="13"/>
    <s v="Ketan S"/>
    <s v="Saurav Sagar"/>
    <s v="Ayush Shetiye"/>
    <x v="3"/>
    <s v="South"/>
    <x v="1"/>
    <s v="Karnataka"/>
    <m/>
    <m/>
    <s v="SMT KN Mangaluru Karuna Pride "/>
    <s v="Mangalore"/>
    <m/>
    <m/>
    <m/>
    <m/>
    <m/>
    <m/>
    <m/>
    <m/>
    <x v="8"/>
    <m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GRDSSD16878"/>
    <m/>
    <m/>
    <m/>
    <m/>
    <m/>
    <x v="0"/>
    <x v="0"/>
    <x v="0"/>
    <s v="Amit C"/>
    <s v="Santanu Halder"/>
    <s v="Chinmay Desai"/>
    <x v="0"/>
    <s v="East"/>
    <x v="4"/>
    <s v="West Bengal"/>
    <m/>
    <m/>
    <s v="Metiabruz"/>
    <s v="Kolkata"/>
    <m/>
    <m/>
    <m/>
    <m/>
    <m/>
    <m/>
    <m/>
    <m/>
    <x v="16"/>
    <m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EDAMBK16879"/>
    <m/>
    <m/>
    <m/>
    <m/>
    <m/>
    <x v="6"/>
    <x v="8"/>
    <x v="38"/>
    <s v="Srinivas P"/>
    <s v="Jitendra Talreja"/>
    <s v="Nitesh Warhade"/>
    <x v="0"/>
    <s v="West"/>
    <x v="2"/>
    <s v="Madhya Pradesh"/>
    <m/>
    <m/>
    <s v="Pheonix Citadel Indore, INDORE, MADHYA PRADESH"/>
    <m/>
    <m/>
    <m/>
    <m/>
    <m/>
    <m/>
    <m/>
    <m/>
    <m/>
    <x v="9"/>
    <m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FLDHKC16880"/>
    <m/>
    <m/>
    <s v="TATU"/>
    <s v="TATU"/>
    <s v="DH-FOOT-419-MH-TATU"/>
    <x v="3"/>
    <x v="3"/>
    <x v="12"/>
    <s v="Srinivas P"/>
    <s v="Jitendra Talreja"/>
    <s v="Nitesh Warhade"/>
    <x v="3"/>
    <s v="West"/>
    <x v="0"/>
    <s v="Maharashtra"/>
    <m/>
    <m/>
    <s v="TATU Grand HighStreet Mall  MH Footwear"/>
    <s v="Pune"/>
    <n v="2625"/>
    <d v="2026-05-08T00:00:00"/>
    <d v="2026-05-08T00:00:00"/>
    <m/>
    <n v="25"/>
    <d v="2026-05-31T00:00:00"/>
    <d v="2026-06-02T00:00:00"/>
    <d v="2026-05-18T00:00:00"/>
    <x v="0"/>
    <n v="1"/>
    <m/>
    <s v="PENDING"/>
    <d v="2026-05-18T00:00:00"/>
    <s v="Launched"/>
    <m/>
    <m/>
    <s v="MAY 26 PLANNED"/>
    <s v="MAY 26"/>
    <m/>
    <m/>
    <m/>
    <m/>
    <m/>
    <m/>
    <m/>
    <m/>
    <m/>
    <x v="0"/>
    <x v="0"/>
    <m/>
    <m/>
    <m/>
    <m/>
    <m/>
    <m/>
    <m/>
  </r>
  <r>
    <s v="FLDHAK16881"/>
    <m/>
    <m/>
    <s v="TJ5K"/>
    <s v="TJ5K"/>
    <s v="DH-TAZO-419-TG-TJ5K"/>
    <x v="3"/>
    <x v="3"/>
    <x v="12"/>
    <s v="Srinivas P"/>
    <s v="Jitendra Talreja"/>
    <s v="Nitesh Warhade"/>
    <x v="3"/>
    <s v="East"/>
    <x v="1"/>
    <s v="Telangana"/>
    <m/>
    <m/>
    <s v="TJ5K Aparna Mal Hyd TG Azorte"/>
    <s v="Hyderabad"/>
    <n v="21507"/>
    <d v="2026-05-27T00:00:00"/>
    <d v="2026-05-27T00:00:00"/>
    <m/>
    <n v="35"/>
    <d v="2026-07-01T00:00:00"/>
    <d v="2026-07-01T00:00:00"/>
    <m/>
    <x v="4"/>
    <m/>
    <m/>
    <m/>
    <m/>
    <m/>
    <m/>
    <m/>
    <s v="JULY 26 PLANNED"/>
    <s v=" "/>
    <m/>
    <m/>
    <m/>
    <m/>
    <m/>
    <m/>
    <m/>
    <m/>
    <m/>
    <x v="0"/>
    <x v="0"/>
    <m/>
    <m/>
    <m/>
    <m/>
    <m/>
    <m/>
    <m/>
  </r>
  <r>
    <s v="FLDHKC16882"/>
    <m/>
    <m/>
    <n v="9545"/>
    <n v="9545"/>
    <s v="DH-FOOT-419-GJ-9545"/>
    <x v="3"/>
    <x v="3"/>
    <x v="12"/>
    <s v="Srinivas P"/>
    <s v="Jitendra Talreja"/>
    <s v="Nitesh Warhade"/>
    <x v="3"/>
    <s v="West"/>
    <x v="0"/>
    <s v="Gujarat"/>
    <m/>
    <m/>
    <s v="9545 1st Floor, VR Mall, Dumas Road, Surat, SURAT, SOUTH GUJARAT GJ Footprint"/>
    <s v="Surat"/>
    <n v="1698"/>
    <d v="2026-05-29T00:00:00"/>
    <d v="2026-05-29T00:00:00"/>
    <m/>
    <n v="25"/>
    <d v="2026-06-23T00:00:00"/>
    <d v="2026-06-23T00:00:00"/>
    <m/>
    <x v="4"/>
    <m/>
    <m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GRDSKC16883"/>
    <m/>
    <s v="DS-MP-00011"/>
    <m/>
    <m/>
    <m/>
    <x v="0"/>
    <x v="0"/>
    <x v="0"/>
    <s v="Srinivas P"/>
    <s v="Purushottam M"/>
    <s v="Prasad Deshmukh"/>
    <x v="0"/>
    <s v="West"/>
    <x v="0"/>
    <s v="Madhya Pradesh"/>
    <m/>
    <m/>
    <s v="Bharut Nagar, Satna"/>
    <s v="Satna"/>
    <m/>
    <m/>
    <m/>
    <m/>
    <m/>
    <m/>
    <m/>
    <m/>
    <x v="2"/>
    <m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GRDSKC16884"/>
    <m/>
    <s v="DS-GMU-00113 (Add. Area)"/>
    <m/>
    <m/>
    <m/>
    <x v="0"/>
    <x v="0"/>
    <x v="0"/>
    <s v="Srinivas P"/>
    <s v="Purushottam M"/>
    <s v="Prasad Deshmukh"/>
    <x v="0"/>
    <s v="West"/>
    <x v="0"/>
    <s v="GMU"/>
    <m/>
    <m/>
    <s v="Indus Power, Dombivali (Additional Space)"/>
    <s v="Mumbai"/>
    <m/>
    <m/>
    <m/>
    <m/>
    <m/>
    <m/>
    <m/>
    <m/>
    <x v="1"/>
    <m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GRDSKC16885"/>
    <m/>
    <s v="DS-RJ-00040"/>
    <m/>
    <m/>
    <m/>
    <x v="0"/>
    <x v="0"/>
    <x v="0"/>
    <s v="Srinivas P"/>
    <s v="Purushottam M"/>
    <s v="Prasad Deshmukh"/>
    <x v="0"/>
    <s v="North"/>
    <x v="0"/>
    <s v="Rajasthan"/>
    <m/>
    <m/>
    <s v="Ratandeep, Gopalbari Jaipur"/>
    <s v="Jaipur"/>
    <m/>
    <m/>
    <m/>
    <m/>
    <m/>
    <m/>
    <m/>
    <m/>
    <x v="1"/>
    <m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GRDSKC16886"/>
    <m/>
    <s v="DS-UP-00075"/>
    <m/>
    <m/>
    <m/>
    <x v="0"/>
    <x v="0"/>
    <x v="0"/>
    <s v="Srinivas P"/>
    <s v="Purushottam M"/>
    <s v="Prasad Deshmukh"/>
    <x v="0"/>
    <s v="North"/>
    <x v="0"/>
    <s v="Uttar Pradesh"/>
    <m/>
    <m/>
    <s v="Saket Nagar Colony, Naria, Varanasi"/>
    <s v="Varanasi"/>
    <m/>
    <m/>
    <m/>
    <m/>
    <m/>
    <m/>
    <m/>
    <m/>
    <x v="9"/>
    <m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GRDSKC16887"/>
    <m/>
    <s v="DS-GMU-00195"/>
    <m/>
    <m/>
    <m/>
    <x v="0"/>
    <x v="0"/>
    <x v="0"/>
    <s v="Srinivas P"/>
    <s v="Purushottam M"/>
    <s v="Prasad Deshmukh"/>
    <x v="0"/>
    <s v="West"/>
    <x v="0"/>
    <s v="GMU"/>
    <m/>
    <m/>
    <s v="Golden Tobacco House, Vile Parle (W), Mumbai (Cold Room)"/>
    <s v="Mumbai"/>
    <m/>
    <m/>
    <m/>
    <m/>
    <m/>
    <m/>
    <m/>
    <m/>
    <x v="9"/>
    <m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GRDSKC16888"/>
    <m/>
    <s v="DS-GMU-00043"/>
    <m/>
    <m/>
    <m/>
    <x v="0"/>
    <x v="0"/>
    <x v="0"/>
    <s v="Srinivas P"/>
    <s v="Purushottam M"/>
    <s v="Prasad Deshmukh"/>
    <x v="0"/>
    <s v="West"/>
    <x v="0"/>
    <s v="GMU"/>
    <m/>
    <m/>
    <s v="Parichay Borivali West (Milk Basket)"/>
    <s v="Mumbai"/>
    <m/>
    <m/>
    <m/>
    <m/>
    <m/>
    <m/>
    <m/>
    <m/>
    <x v="5"/>
    <m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GRDSKC16889"/>
    <m/>
    <s v="DS-DL-00345"/>
    <m/>
    <m/>
    <m/>
    <x v="0"/>
    <x v="0"/>
    <x v="0"/>
    <s v="Srinivas P"/>
    <s v="Purushottam M"/>
    <s v="Prasad Deshmukh"/>
    <x v="0"/>
    <s v="North"/>
    <x v="0"/>
    <s v="Delhi &amp; NCR"/>
    <m/>
    <m/>
    <s v="Vasant Vihar, New Delhi"/>
    <s v="Delhi"/>
    <m/>
    <m/>
    <m/>
    <m/>
    <m/>
    <m/>
    <m/>
    <m/>
    <x v="5"/>
    <m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GRDSKC16890"/>
    <m/>
    <s v="DS-GMU-00186"/>
    <m/>
    <m/>
    <m/>
    <x v="0"/>
    <x v="0"/>
    <x v="0"/>
    <s v="Srinivas P"/>
    <s v="Purushottam M"/>
    <s v="Prasad Deshmukh"/>
    <x v="0"/>
    <s v="West"/>
    <x v="0"/>
    <s v="GMU"/>
    <m/>
    <m/>
    <s v="Smart bazaar KachPada Malad "/>
    <s v="Mumbai"/>
    <m/>
    <m/>
    <m/>
    <m/>
    <m/>
    <m/>
    <m/>
    <m/>
    <x v="5"/>
    <m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GRDSKC16891"/>
    <m/>
    <s v="DS-MH-00200"/>
    <m/>
    <m/>
    <m/>
    <x v="0"/>
    <x v="0"/>
    <x v="0"/>
    <s v="Srinivas P"/>
    <s v="Purushottam M"/>
    <s v="Prasad Deshmukh"/>
    <x v="0"/>
    <s v="West"/>
    <x v="0"/>
    <s v="Maharashtra"/>
    <m/>
    <m/>
    <s v="Bansali House, Dharampeth"/>
    <s v="Nagpur"/>
    <m/>
    <m/>
    <m/>
    <m/>
    <m/>
    <m/>
    <m/>
    <m/>
    <x v="5"/>
    <m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GRDSKC16892"/>
    <m/>
    <s v="DS-DL-00329"/>
    <m/>
    <m/>
    <m/>
    <x v="0"/>
    <x v="0"/>
    <x v="0"/>
    <s v="Srinivas P"/>
    <s v="Purushottam M"/>
    <s v="Prasad Deshmukh"/>
    <x v="0"/>
    <s v="North"/>
    <x v="0"/>
    <s v="Delhi &amp; NCR"/>
    <m/>
    <m/>
    <s v="Dwarka"/>
    <s v="Delhi"/>
    <m/>
    <m/>
    <m/>
    <m/>
    <m/>
    <m/>
    <m/>
    <m/>
    <x v="5"/>
    <m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GRDSKC16893"/>
    <m/>
    <s v="DS-GJ-00009"/>
    <m/>
    <m/>
    <m/>
    <x v="0"/>
    <x v="0"/>
    <x v="0"/>
    <s v="Srinivas P"/>
    <s v="Purushottam M"/>
    <s v="Prasad Deshmukh"/>
    <x v="0"/>
    <s v="West"/>
    <x v="0"/>
    <s v="Gujrat"/>
    <m/>
    <m/>
    <s v="Shoolin Exotica, Isanpur, Ahmedabad "/>
    <s v="Ahmedabad"/>
    <m/>
    <m/>
    <m/>
    <m/>
    <m/>
    <m/>
    <m/>
    <m/>
    <x v="16"/>
    <m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GRDSKC16894"/>
    <m/>
    <s v="DS-DL-00351"/>
    <m/>
    <m/>
    <m/>
    <x v="0"/>
    <x v="0"/>
    <x v="0"/>
    <s v="Srinivas P"/>
    <s v="Purushottam M"/>
    <s v="Prasad Deshmukh"/>
    <x v="0"/>
    <s v="North"/>
    <x v="0"/>
    <s v="Delhi &amp; NCR"/>
    <m/>
    <m/>
    <s v="GGN-Sushant Lok"/>
    <s v="Delhi"/>
    <m/>
    <m/>
    <m/>
    <m/>
    <m/>
    <m/>
    <m/>
    <m/>
    <x v="16"/>
    <m/>
    <m/>
    <m/>
    <m/>
    <m/>
    <m/>
    <m/>
    <s v=" "/>
    <s v=" "/>
    <m/>
    <m/>
    <m/>
    <m/>
    <m/>
    <m/>
    <m/>
    <m/>
    <m/>
    <x v="0"/>
    <x v="0"/>
    <m/>
    <m/>
    <m/>
    <m/>
    <m/>
    <m/>
    <m/>
  </r>
  <r>
    <s v="TRTRSD16895"/>
    <m/>
    <m/>
    <s v="TX5Y"/>
    <s v="QA3K"/>
    <s v="TEXPNQA3K01"/>
    <x v="3"/>
    <x v="3"/>
    <x v="5"/>
    <s v="Amit C"/>
    <s v="Jitendra Talreja"/>
    <s v="Nitesh Warhade"/>
    <x v="2"/>
    <s v="East"/>
    <x v="4"/>
    <s v="Telangana"/>
    <m/>
    <m/>
    <s v="Narayankhed TST"/>
    <s v="Narayankhed"/>
    <n v="8959"/>
    <d v="2026-05-28T00:00:00"/>
    <d v="2026-05-28T00:00:00"/>
    <m/>
    <n v="15"/>
    <d v="2026-06-12T00:00:00"/>
    <d v="2026-06-12T00:00:00"/>
    <d v="2026-06-02T00:00:00"/>
    <x v="0"/>
    <n v="1"/>
    <s v="Cycle-1 FM"/>
    <s v="PENDING"/>
    <m/>
    <s v="YTL"/>
    <m/>
    <m/>
    <s v="JUNE 26 PLANNED"/>
    <s v="JUNE 26"/>
    <m/>
    <m/>
    <m/>
    <m/>
    <m/>
    <m/>
    <m/>
    <m/>
    <m/>
    <x v="0"/>
    <x v="0"/>
    <m/>
    <m/>
    <m/>
    <m/>
    <m/>
    <m/>
    <m/>
  </r>
  <r>
    <s v="TRTRSD16896"/>
    <m/>
    <m/>
    <s v="TWUJ"/>
    <s v="Q2VB"/>
    <s v="TEXPNQ2VB02"/>
    <x v="3"/>
    <x v="3"/>
    <x v="5"/>
    <s v="Amit C"/>
    <s v="Jitendra Talreja"/>
    <s v="Nitesh Warhade"/>
    <x v="2"/>
    <s v="East"/>
    <x v="4"/>
    <s v="Telangana"/>
    <m/>
    <m/>
    <s v="Aswaraopeta TST"/>
    <s v="Aswaraopeta"/>
    <n v="4865"/>
    <d v="2026-05-27T00:00:00"/>
    <d v="2026-05-27T00:00:00"/>
    <m/>
    <n v="15"/>
    <d v="2026-05-31T00:00:00"/>
    <d v="2026-06-11T00:00:00"/>
    <d v="2026-05-29T00:00:00"/>
    <x v="0"/>
    <n v="1"/>
    <s v="Cycle-1 FM"/>
    <s v="PENDING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TRTRSD16897"/>
    <m/>
    <m/>
    <s v="TWVG"/>
    <s v="Q6V4"/>
    <s v="TEXPNQ6V401"/>
    <x v="3"/>
    <x v="3"/>
    <x v="5"/>
    <s v="Amit C"/>
    <s v="Jitendra Talreja"/>
    <s v="Nitesh Warhade"/>
    <x v="2"/>
    <s v="East"/>
    <x v="4"/>
    <s v="Telangana"/>
    <m/>
    <m/>
    <s v="Sadashivpet TST"/>
    <s v="Sadashivpet"/>
    <n v="7585"/>
    <d v="2026-05-25T00:00:00"/>
    <d v="2026-05-25T00:00:00"/>
    <m/>
    <n v="15"/>
    <d v="2026-05-31T00:00:00"/>
    <d v="2026-06-09T00:00:00"/>
    <d v="2026-05-27T00:00:00"/>
    <x v="0"/>
    <n v="1"/>
    <s v="Cycle-1 FM"/>
    <s v="PENDING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TRTRSD16898"/>
    <m/>
    <m/>
    <s v="TX4M"/>
    <s v="QGXW"/>
    <s v="TEXPNQGXW01"/>
    <x v="3"/>
    <x v="3"/>
    <x v="5"/>
    <s v="Amit C"/>
    <s v="Jitendra Talreja"/>
    <s v="Nitesh Warhade"/>
    <x v="2"/>
    <s v="East"/>
    <x v="4"/>
    <s v="Telangana"/>
    <m/>
    <m/>
    <s v="Yellandu TST Yellandu"/>
    <s v="Yellandu"/>
    <n v="7852"/>
    <d v="2026-05-25T00:00:00"/>
    <d v="2026-05-25T00:00:00"/>
    <m/>
    <n v="15"/>
    <d v="2026-05-31T00:00:00"/>
    <d v="2026-06-09T00:00:00"/>
    <d v="2026-05-25T00:00:00"/>
    <x v="0"/>
    <n v="1"/>
    <s v="Cycle-1 FM"/>
    <s v="PENDING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TRTRSD16899"/>
    <m/>
    <m/>
    <s v="TK77"/>
    <s v="NWI1"/>
    <s v="TRNDANWI102"/>
    <x v="3"/>
    <x v="3"/>
    <x v="5"/>
    <s v="Amit C"/>
    <s v="Jitendra Talreja"/>
    <s v="Nitesh Warhade"/>
    <x v="2"/>
    <s v="East"/>
    <x v="4"/>
    <s v="Andhra Pradesh"/>
    <m/>
    <m/>
    <s v="Jaggayapet TST"/>
    <s v="Jaggayapet"/>
    <n v="3107"/>
    <d v="2026-05-27T00:00:00"/>
    <d v="2026-05-27T00:00:00"/>
    <m/>
    <n v="15"/>
    <d v="2026-05-31T00:00:00"/>
    <d v="2026-06-11T00:00:00"/>
    <d v="2026-05-28T00:00:00"/>
    <x v="0"/>
    <n v="1"/>
    <s v="Cycle-1 FM"/>
    <s v="PENDING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TRTRSD16900"/>
    <m/>
    <m/>
    <s v="TA2X"/>
    <s v="QGVX"/>
    <s v="TEXPAQGVX01"/>
    <x v="3"/>
    <x v="3"/>
    <x v="5"/>
    <s v="Amit C"/>
    <s v="Jitendra Talreja"/>
    <s v="Nitesh Warhade"/>
    <x v="2"/>
    <s v="East"/>
    <x v="4"/>
    <s v="Andhra Pradesh"/>
    <m/>
    <m/>
    <s v="Darsi TST"/>
    <s v="Darsi"/>
    <n v="8074"/>
    <d v="2026-05-19T00:00:00"/>
    <d v="2026-05-19T00:00:00"/>
    <m/>
    <n v="15"/>
    <d v="2026-05-31T00:00:00"/>
    <d v="2026-06-03T00:00:00"/>
    <d v="2026-05-21T00:00:00"/>
    <x v="0"/>
    <n v="1"/>
    <s v="Cycle-1 FM"/>
    <s v="PENDING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TRTRSD16901"/>
    <m/>
    <m/>
    <s v="TSY3"/>
    <s v="Q2SY"/>
    <s v="TEXPAQ2SY01"/>
    <x v="3"/>
    <x v="3"/>
    <x v="5"/>
    <s v="Amit C"/>
    <s v="Jitendra Talreja"/>
    <s v="Nitesh Warhade"/>
    <x v="2"/>
    <s v="East"/>
    <x v="4"/>
    <s v="Andhra Pradesh"/>
    <m/>
    <m/>
    <s v="Nandigama TST"/>
    <s v="Nandigama"/>
    <n v="7018"/>
    <d v="2026-05-28T00:00:00"/>
    <d v="2026-05-28T00:00:00"/>
    <m/>
    <n v="15"/>
    <d v="2026-05-31T00:00:00"/>
    <d v="2026-06-12T00:00:00"/>
    <d v="2026-05-30T00:00:00"/>
    <x v="0"/>
    <n v="1"/>
    <s v="Cycle-1 FM"/>
    <s v="PENDING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TRTRSD16902"/>
    <m/>
    <m/>
    <s v="TPZ2"/>
    <s v="Q0UL"/>
    <s v="TEXPAQ0UL02"/>
    <x v="3"/>
    <x v="3"/>
    <x v="5"/>
    <s v="Amit C"/>
    <s v="Jitendra Talreja"/>
    <s v="Nitesh Warhade"/>
    <x v="2"/>
    <s v="East"/>
    <x v="4"/>
    <s v="Andhra Pradesh"/>
    <m/>
    <m/>
    <s v="Macherla TST"/>
    <s v="Macherla"/>
    <n v="5059"/>
    <d v="2026-05-26T00:00:00"/>
    <d v="2026-05-26T00:00:00"/>
    <m/>
    <n v="15"/>
    <d v="2026-05-31T00:00:00"/>
    <d v="2026-06-10T00:00:00"/>
    <d v="2026-05-27T00:00:00"/>
    <x v="0"/>
    <n v="1"/>
    <s v="Cycle-1 FM"/>
    <s v="PENDING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TRTRSD16903"/>
    <m/>
    <m/>
    <s v="TN60"/>
    <s v="NC62"/>
    <s v="TRNDANC6202"/>
    <x v="3"/>
    <x v="3"/>
    <x v="5"/>
    <s v="Amit C"/>
    <s v="Jitendra Talreja"/>
    <s v="Nitesh Warhade"/>
    <x v="2"/>
    <s v="East"/>
    <x v="4"/>
    <s v="Andhra Pradesh"/>
    <m/>
    <m/>
    <s v="Nuzvid TST"/>
    <s v="Nuzvid"/>
    <n v="4240"/>
    <d v="2026-05-24T00:00:00"/>
    <d v="2026-05-24T00:00:00"/>
    <m/>
    <n v="15"/>
    <d v="2026-05-31T00:00:00"/>
    <d v="2026-06-08T00:00:00"/>
    <d v="2026-05-20T00:00:00"/>
    <x v="0"/>
    <n v="1"/>
    <s v="Cycle-1 FM"/>
    <s v="PENDING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TRTRSD16904"/>
    <m/>
    <m/>
    <s v="TX5C"/>
    <s v="QGZJ"/>
    <s v="TEXPNQGZJ02"/>
    <x v="3"/>
    <x v="3"/>
    <x v="5"/>
    <s v="Amit C"/>
    <s v="Jitendra Talreja"/>
    <s v="Nitesh Warhade"/>
    <x v="2"/>
    <s v="East"/>
    <x v="4"/>
    <s v="Telangana"/>
    <m/>
    <m/>
    <s v="Bhainsa TST"/>
    <s v="Bhainsa"/>
    <n v="2390"/>
    <d v="2026-05-24T00:00:00"/>
    <d v="2026-05-24T00:00:00"/>
    <m/>
    <n v="15"/>
    <d v="2026-05-31T00:00:00"/>
    <d v="2026-06-08T00:00:00"/>
    <d v="2026-05-27T00:00:00"/>
    <x v="0"/>
    <n v="1"/>
    <s v="Cycle-1 FM"/>
    <s v="PENDING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TRTRSZ FO16905"/>
    <m/>
    <m/>
    <s v="T33T"/>
    <s v="Q30G"/>
    <s v="TJNRVQ30G01"/>
    <x v="3"/>
    <x v="3"/>
    <x v="5"/>
    <s v="Amit C"/>
    <s v="Jitendra Talreja"/>
    <s v="Nitesh Warhade"/>
    <x v="2"/>
    <s v="South"/>
    <x v="5"/>
    <s v="Kerala"/>
    <m/>
    <m/>
    <s v="Thrissur TJ Selex Mall East Fort"/>
    <s v="Thrissur"/>
    <n v="1717"/>
    <d v="2026-05-07T00:00:00"/>
    <d v="2026-05-07T00:00:00"/>
    <m/>
    <n v="15"/>
    <d v="2026-05-22T00:00:00"/>
    <d v="2026-05-22T00:00:00"/>
    <d v="2026-06-02T00:00:00"/>
    <x v="0"/>
    <n v="1"/>
    <s v="Cycle-1 FM"/>
    <s v="PENDING"/>
    <m/>
    <s v="YTL"/>
    <m/>
    <m/>
    <s v="MAY 26 PLANNED"/>
    <s v="JUNE 26"/>
    <m/>
    <m/>
    <m/>
    <m/>
    <m/>
    <m/>
    <m/>
    <m/>
    <m/>
    <x v="0"/>
    <x v="0"/>
    <m/>
    <m/>
    <m/>
    <m/>
    <m/>
    <m/>
    <m/>
  </r>
  <r>
    <s v="TRTRSZ FO16906"/>
    <m/>
    <m/>
    <s v="TTR8"/>
    <s v="Q3BD"/>
    <s v="TJNRTQ3BD01"/>
    <x v="3"/>
    <x v="3"/>
    <x v="5"/>
    <s v="Amit C"/>
    <s v="Jitendra Talreja"/>
    <s v="Nitesh Warhade"/>
    <x v="2"/>
    <s v="South"/>
    <x v="5"/>
    <s v="Tamil Nadu"/>
    <m/>
    <m/>
    <s v="Pollachi TJ Venkatramana round Rd Mahalingapuram"/>
    <s v="Pollachi"/>
    <n v="1466"/>
    <d v="2026-05-18T00:00:00"/>
    <d v="2026-05-18T00:00:00"/>
    <m/>
    <n v="15"/>
    <d v="2026-05-31T00:00:00"/>
    <d v="2026-06-02T00:00:00"/>
    <d v="2026-05-21T00:00:00"/>
    <x v="0"/>
    <n v="1"/>
    <s v="Cycle-1 FM"/>
    <s v="PENDING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TRTRSZ FO16907"/>
    <m/>
    <m/>
    <s v="TX8F"/>
    <s v="Q3N1"/>
    <s v="TMANVQ3N101"/>
    <x v="3"/>
    <x v="3"/>
    <x v="5"/>
    <s v="Amit C"/>
    <s v="Jitendra Talreja"/>
    <s v="Nitesh Warhade"/>
    <x v="2"/>
    <s v="South"/>
    <x v="5"/>
    <s v="Kerala"/>
    <m/>
    <m/>
    <s v="Kollam TM D Mall Punalur"/>
    <s v="Kollam"/>
    <n v="2718"/>
    <d v="2026-05-20T00:00:00"/>
    <d v="2026-05-20T00:00:00"/>
    <m/>
    <n v="15"/>
    <d v="2026-05-31T00:00:00"/>
    <d v="2026-06-04T00:00:00"/>
    <d v="2026-05-27T00:00:00"/>
    <x v="0"/>
    <n v="1"/>
    <s v="Cycle-1 FM"/>
    <s v="PENDING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TRTRSZ FO16908"/>
    <m/>
    <m/>
    <s v="TX8P"/>
    <s v="Q2WA"/>
    <s v="TWIWVQ2WA01"/>
    <x v="3"/>
    <x v="3"/>
    <x v="5"/>
    <s v="Amit C"/>
    <s v="Jitendra Talreja"/>
    <s v="Nitesh Warhade"/>
    <x v="2"/>
    <s v="South"/>
    <x v="5"/>
    <s v="Kerala"/>
    <m/>
    <m/>
    <s v="Kollam TW"/>
    <s v="Kollam"/>
    <n v="2369"/>
    <d v="2026-05-22T00:00:00"/>
    <d v="2026-05-22T00:00:00"/>
    <m/>
    <n v="15"/>
    <d v="2026-05-31T00:00:00"/>
    <d v="2026-06-06T00:00:00"/>
    <d v="2026-05-29T00:00:00"/>
    <x v="0"/>
    <n v="1"/>
    <s v="Cycle-1 FM"/>
    <s v="PENDING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TRTRSZ FO16909"/>
    <m/>
    <m/>
    <s v="TGJ1"/>
    <s v="QYG4"/>
    <s v="TEXPVQYG401"/>
    <x v="3"/>
    <x v="3"/>
    <x v="5"/>
    <s v="Amit C"/>
    <s v="Jitendra Talreja"/>
    <s v="Nitesh Warhade"/>
    <x v="2"/>
    <s v="South"/>
    <x v="5"/>
    <s v="Kerala"/>
    <m/>
    <m/>
    <s v="Kuravilangad TST"/>
    <s v="Kuravilangad"/>
    <n v="4323"/>
    <d v="2026-05-26T00:00:00"/>
    <d v="2026-05-26T00:00:00"/>
    <m/>
    <n v="15"/>
    <d v="2026-06-10T00:00:00"/>
    <d v="2026-06-10T00:00:00"/>
    <d v="2026-06-01T00:00:00"/>
    <x v="0"/>
    <n v="1"/>
    <s v="Cycle-1 FM"/>
    <s v="PENDING"/>
    <m/>
    <s v="YTL"/>
    <m/>
    <m/>
    <s v="JUNE 26 PLANNED"/>
    <s v="JUNE 26"/>
    <m/>
    <m/>
    <m/>
    <m/>
    <m/>
    <m/>
    <m/>
    <m/>
    <m/>
    <x v="0"/>
    <x v="0"/>
    <m/>
    <m/>
    <m/>
    <m/>
    <m/>
    <m/>
    <m/>
  </r>
  <r>
    <s v="TRTRSZ FO16910"/>
    <m/>
    <m/>
    <s v="TCV4"/>
    <s v="NQE7"/>
    <s v="TRNDTNQE701"/>
    <x v="3"/>
    <x v="3"/>
    <x v="5"/>
    <s v="Amit C"/>
    <s v="Jitendra Talreja"/>
    <s v="Nitesh Warhade"/>
    <x v="2"/>
    <s v="South"/>
    <x v="5"/>
    <s v="Tamil Nadu"/>
    <m/>
    <m/>
    <s v="Kangeyam TST"/>
    <s v="Kangeyam"/>
    <n v="4941"/>
    <d v="2026-04-30T00:00:00"/>
    <d v="2026-04-30T00:00:00"/>
    <m/>
    <n v="15"/>
    <d v="2026-05-15T00:00:00"/>
    <d v="2026-05-15T00:00:00"/>
    <d v="2026-05-08T00:00:00"/>
    <x v="0"/>
    <n v="1"/>
    <s v="Cycle-1 FM"/>
    <s v="PENDING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TRTRSD16911"/>
    <m/>
    <m/>
    <s v="T80R"/>
    <s v="QMFK"/>
    <s v="TEXPNQMFK01"/>
    <x v="3"/>
    <x v="3"/>
    <x v="5"/>
    <s v="Amit C"/>
    <s v="Jitendra Talreja"/>
    <s v="Nitesh Warhade"/>
    <x v="2"/>
    <s v="East"/>
    <x v="4"/>
    <s v="Telangana"/>
    <m/>
    <m/>
    <s v="Ramayampet TST"/>
    <s v="Ramayampet"/>
    <n v="5500"/>
    <d v="2026-05-26T00:00:00"/>
    <d v="2026-05-26T00:00:00"/>
    <m/>
    <n v="15"/>
    <d v="2026-05-31T00:00:00"/>
    <d v="2026-06-10T00:00:00"/>
    <d v="2026-05-29T00:00:00"/>
    <x v="0"/>
    <n v="1"/>
    <s v="Cycle-1 FM"/>
    <s v="PENDING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TRTRSD16912"/>
    <m/>
    <m/>
    <s v="TTO8"/>
    <s v="Q2ZP"/>
    <s v="TEXPNQ2ZP03"/>
    <x v="3"/>
    <x v="3"/>
    <x v="5"/>
    <s v="Amit C"/>
    <s v="Jitendra Talreja"/>
    <s v="Nitesh Warhade"/>
    <x v="2"/>
    <s v="East"/>
    <x v="4"/>
    <s v="Telangana"/>
    <m/>
    <m/>
    <s v="Toopran TST"/>
    <s v="Toopran"/>
    <n v="6033"/>
    <d v="2026-05-26T00:00:00"/>
    <d v="2026-05-26T00:00:00"/>
    <m/>
    <n v="15"/>
    <d v="2026-05-31T00:00:00"/>
    <d v="2026-06-10T00:00:00"/>
    <d v="2026-05-29T00:00:00"/>
    <x v="0"/>
    <n v="1"/>
    <s v="Cycle-1 FM"/>
    <s v="PENDING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TRTRSZ FO16913"/>
    <m/>
    <m/>
    <s v="TJQ6"/>
    <s v="QWI7"/>
    <s v="TWIWTQWI701"/>
    <x v="3"/>
    <x v="3"/>
    <x v="5"/>
    <s v="Amit C"/>
    <s v="Jitendra Talreja"/>
    <s v="Nitesh Warhade"/>
    <x v="2"/>
    <s v="South"/>
    <x v="5"/>
    <s v="Tamil Nadu"/>
    <m/>
    <m/>
    <s v="Tirupur TW Kumaran Rd"/>
    <s v="Tirupur"/>
    <n v="1429"/>
    <d v="2026-05-02T00:00:00"/>
    <d v="2026-05-02T00:00:00"/>
    <m/>
    <n v="15"/>
    <d v="2026-05-17T00:00:00"/>
    <d v="2026-05-17T00:00:00"/>
    <d v="2026-05-08T00:00:00"/>
    <x v="0"/>
    <n v="1"/>
    <s v="Cycle-1 FM"/>
    <s v="PENDING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TRTRSZ FO16914"/>
    <m/>
    <m/>
    <s v="TSZ4"/>
    <s v="Q2TJ"/>
    <s v="TEXPVQ2TJ01"/>
    <x v="3"/>
    <x v="3"/>
    <x v="5"/>
    <s v="Amit C"/>
    <s v="Jitendra Talreja"/>
    <s v="Nitesh Warhade"/>
    <x v="2"/>
    <s v="South"/>
    <x v="5"/>
    <s v="Kerala"/>
    <m/>
    <m/>
    <s v="Charummoodu TST"/>
    <s v="Charummoodu"/>
    <n v="5803"/>
    <d v="2026-05-13T00:00:00"/>
    <d v="2026-05-13T00:00:00"/>
    <m/>
    <n v="15"/>
    <d v="2026-05-28T00:00:00"/>
    <d v="2026-05-28T00:00:00"/>
    <d v="2026-05-21T00:00:00"/>
    <x v="0"/>
    <n v="1"/>
    <s v="Cycle-1 FM"/>
    <s v="PENDING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TRTRSZ FO16915"/>
    <m/>
    <m/>
    <s v="TWUI"/>
    <s v="Q2VA"/>
    <s v="TEXPVQ2VA02"/>
    <x v="3"/>
    <x v="3"/>
    <x v="5"/>
    <s v="Amit C"/>
    <s v="Jitendra Talreja"/>
    <s v="Nitesh Warhade"/>
    <x v="2"/>
    <s v="South"/>
    <x v="5"/>
    <s v="Kerala"/>
    <m/>
    <m/>
    <s v="Puthuppally TST"/>
    <s v="Puthuppally"/>
    <n v="5885"/>
    <d v="2026-05-20T00:00:00"/>
    <d v="2026-05-20T00:00:00"/>
    <m/>
    <n v="15"/>
    <d v="2026-05-31T00:00:00"/>
    <d v="2026-06-04T00:00:00"/>
    <d v="2026-05-27T00:00:00"/>
    <x v="0"/>
    <n v="1"/>
    <s v="Cycle-1 FM"/>
    <s v="PENDING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TRTRSZ FO16916"/>
    <m/>
    <m/>
    <s v="TTE4"/>
    <s v="Q2SM"/>
    <s v="TEXPTQ2SM01"/>
    <x v="3"/>
    <x v="3"/>
    <x v="5"/>
    <s v="Amit C"/>
    <s v="Jitendra Talreja"/>
    <s v="Nitesh Warhade"/>
    <x v="2"/>
    <s v="South"/>
    <x v="5"/>
    <s v="Tamil Nadu"/>
    <m/>
    <m/>
    <s v="Bargur TST"/>
    <s v="Bargur"/>
    <n v="5761"/>
    <d v="2026-05-15T00:00:00"/>
    <d v="2026-05-15T00:00:00"/>
    <m/>
    <n v="15"/>
    <d v="2026-05-30T00:00:00"/>
    <d v="2026-05-30T00:00:00"/>
    <d v="2026-05-18T00:00:00"/>
    <x v="0"/>
    <n v="1"/>
    <s v="Cycle-1 FM"/>
    <s v="PENDING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TRTRSZ FO16917"/>
    <m/>
    <m/>
    <s v="T43H"/>
    <s v="QA5F"/>
    <s v="TEXPVQA5F01"/>
    <x v="3"/>
    <x v="3"/>
    <x v="5"/>
    <s v="Amit C"/>
    <s v="Jitendra Talreja"/>
    <s v="Nitesh Warhade"/>
    <x v="2"/>
    <s v="South"/>
    <x v="5"/>
    <s v="Kerala"/>
    <m/>
    <m/>
    <s v="Pathiripala TST PM Arcade Palakkad Ponnani Rd"/>
    <s v="Pathiripala"/>
    <n v="4588"/>
    <d v="2026-05-26T00:00:00"/>
    <d v="2026-05-26T00:00:00"/>
    <m/>
    <n v="15"/>
    <d v="2026-06-10T00:00:00"/>
    <d v="2026-06-10T00:00:00"/>
    <d v="2026-06-03T00:00:00"/>
    <x v="0"/>
    <n v="1"/>
    <s v="Cycle-1 FM"/>
    <s v="PENDING"/>
    <m/>
    <s v="YTL"/>
    <m/>
    <m/>
    <s v="JUNE 26 PLANNED"/>
    <s v="JUNE 26"/>
    <m/>
    <m/>
    <m/>
    <m/>
    <m/>
    <m/>
    <m/>
    <m/>
    <m/>
    <x v="0"/>
    <x v="0"/>
    <m/>
    <m/>
    <m/>
    <m/>
    <m/>
    <m/>
    <m/>
  </r>
  <r>
    <s v="TRTRSZ FO16918"/>
    <m/>
    <m/>
    <s v="TP77"/>
    <s v="ND70"/>
    <s v="TRNDVND7000"/>
    <x v="3"/>
    <x v="3"/>
    <x v="5"/>
    <s v="Amit C"/>
    <s v="Jitendra Talreja"/>
    <s v="Nitesh Warhade"/>
    <x v="2"/>
    <s v="South"/>
    <x v="5"/>
    <s v="Kerala"/>
    <m/>
    <m/>
    <s v="Thamarassery TST"/>
    <s v="Thamarassery"/>
    <n v="6250"/>
    <d v="2026-05-24T00:00:00"/>
    <d v="2026-05-24T00:00:00"/>
    <m/>
    <n v="15"/>
    <d v="2026-06-08T00:00:00"/>
    <d v="2026-06-08T00:00:00"/>
    <d v="2026-06-02T00:00:00"/>
    <x v="0"/>
    <n v="1"/>
    <s v="Cycle-1 FM"/>
    <s v="PENDING"/>
    <m/>
    <s v="YTL"/>
    <m/>
    <m/>
    <s v="JUNE 26 PLANNED"/>
    <s v="JUNE 26"/>
    <m/>
    <m/>
    <m/>
    <m/>
    <m/>
    <m/>
    <m/>
    <m/>
    <m/>
    <x v="0"/>
    <x v="0"/>
    <m/>
    <m/>
    <m/>
    <m/>
    <m/>
    <m/>
    <m/>
  </r>
  <r>
    <s v="TRTRSZ FO16919"/>
    <m/>
    <m/>
    <s v="TJE4"/>
    <s v="QXA2"/>
    <s v="TEXPVQXA202"/>
    <x v="3"/>
    <x v="3"/>
    <x v="5"/>
    <s v="Amit C"/>
    <s v="Jitendra Talreja"/>
    <s v="Nitesh Warhade"/>
    <x v="2"/>
    <s v="South"/>
    <x v="5"/>
    <s v="Kerala"/>
    <m/>
    <m/>
    <s v="Mundakayam TST"/>
    <s v="Mundakayam"/>
    <n v="7116"/>
    <d v="2026-05-29T00:00:00"/>
    <d v="2026-05-29T00:00:00"/>
    <m/>
    <n v="15"/>
    <d v="2026-06-13T00:00:00"/>
    <d v="2026-06-13T00:00:00"/>
    <d v="2026-06-01T00:00:00"/>
    <x v="0"/>
    <n v="1"/>
    <s v="Cycle-1 FM"/>
    <s v="PENDING"/>
    <m/>
    <s v="YTL"/>
    <m/>
    <m/>
    <s v="JUNE 26 PLANNED"/>
    <s v="JUNE 26"/>
    <m/>
    <m/>
    <m/>
    <m/>
    <m/>
    <m/>
    <m/>
    <m/>
    <m/>
    <x v="0"/>
    <x v="0"/>
    <m/>
    <m/>
    <m/>
    <m/>
    <m/>
    <m/>
    <m/>
  </r>
  <r>
    <s v="TRTRSZ FO16920"/>
    <m/>
    <m/>
    <s v="TA2O"/>
    <s v="QGVJ"/>
    <s v="TWIWTQGVJ01"/>
    <x v="3"/>
    <x v="3"/>
    <x v="5"/>
    <s v="Amit C"/>
    <s v="Jitendra Talreja"/>
    <s v="Nitesh Warhade"/>
    <x v="2"/>
    <s v="South"/>
    <x v="5"/>
    <s v="Tamil Nadu"/>
    <m/>
    <m/>
    <s v="Erode TW Perundurai Road"/>
    <s v="Erode"/>
    <n v="1700"/>
    <d v="2026-05-09T00:00:00"/>
    <d v="2026-05-09T00:00:00"/>
    <m/>
    <n v="15"/>
    <d v="2026-05-24T00:00:00"/>
    <d v="2026-05-24T00:00:00"/>
    <d v="2026-05-24T00:00:00"/>
    <x v="0"/>
    <n v="1"/>
    <s v="Cycle-1 FM"/>
    <s v="PENDING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TRTRSZ FO16921"/>
    <m/>
    <m/>
    <s v="TU01"/>
    <s v="NZW6"/>
    <s v="TRNDVNZW602"/>
    <x v="3"/>
    <x v="3"/>
    <x v="5"/>
    <s v="Amit C"/>
    <s v="Jitendra Talreja"/>
    <s v="Nitesh Warhade"/>
    <x v="2"/>
    <s v="South"/>
    <x v="5"/>
    <s v="Kerala"/>
    <m/>
    <m/>
    <s v="Edakkara TST"/>
    <s v="Edakkara"/>
    <n v="5094"/>
    <d v="2026-05-13T00:00:00"/>
    <d v="2026-05-13T00:00:00"/>
    <m/>
    <n v="15"/>
    <d v="2026-05-28T00:00:00"/>
    <d v="2026-05-28T00:00:00"/>
    <d v="2026-06-03T00:00:00"/>
    <x v="0"/>
    <n v="1"/>
    <s v="Cycle-1 FM"/>
    <s v="PENDING"/>
    <m/>
    <s v="YTL"/>
    <m/>
    <m/>
    <s v="MAY 26 PLANNED"/>
    <s v="JUNE 26"/>
    <m/>
    <m/>
    <m/>
    <m/>
    <m/>
    <m/>
    <m/>
    <m/>
    <m/>
    <x v="0"/>
    <x v="0"/>
    <m/>
    <m/>
    <m/>
    <m/>
    <m/>
    <m/>
    <m/>
  </r>
  <r>
    <s v="TRTRSZ FO16922"/>
    <m/>
    <m/>
    <s v="TLN3"/>
    <s v="QLI0"/>
    <s v="TEXPVQLI001"/>
    <x v="3"/>
    <x v="3"/>
    <x v="5"/>
    <s v="Amit C"/>
    <s v="Jitendra Talreja"/>
    <s v="Nitesh Warhade"/>
    <x v="2"/>
    <s v="South"/>
    <x v="5"/>
    <s v="Kerala"/>
    <m/>
    <m/>
    <s v="Koothattukkulam TST"/>
    <s v="Koothattukkulam"/>
    <n v="6765"/>
    <d v="2026-05-29T00:00:00"/>
    <d v="2026-05-29T00:00:00"/>
    <m/>
    <n v="15"/>
    <d v="2026-06-13T00:00:00"/>
    <d v="2026-06-13T00:00:00"/>
    <d v="2026-06-01T00:00:00"/>
    <x v="0"/>
    <n v="1"/>
    <s v="Cycle-1 FM"/>
    <s v="PENDING"/>
    <m/>
    <s v="YTL"/>
    <m/>
    <m/>
    <s v="JUNE 26 PLANNED"/>
    <s v="JUNE 26"/>
    <m/>
    <m/>
    <m/>
    <m/>
    <m/>
    <m/>
    <m/>
    <m/>
    <m/>
    <x v="0"/>
    <x v="0"/>
    <m/>
    <m/>
    <m/>
    <m/>
    <m/>
    <m/>
    <m/>
  </r>
  <r>
    <s v="TRTRSZ FO16923"/>
    <m/>
    <m/>
    <s v="TIZ9"/>
    <s v="QXE2"/>
    <s v="TEXPVQXE201"/>
    <x v="3"/>
    <x v="3"/>
    <x v="5"/>
    <s v="Amit C"/>
    <s v="Jitendra Talreja"/>
    <s v="Nitesh Warhade"/>
    <x v="2"/>
    <s v="South"/>
    <x v="5"/>
    <s v="Kerala"/>
    <m/>
    <m/>
    <s v="Alathur TST"/>
    <s v="Alathur"/>
    <n v="7770"/>
    <d v="2026-05-24T00:00:00"/>
    <d v="2026-05-24T00:00:00"/>
    <m/>
    <n v="15"/>
    <d v="2026-06-08T00:00:00"/>
    <d v="2026-06-08T00:00:00"/>
    <d v="2026-06-03T00:00:00"/>
    <x v="0"/>
    <n v="1"/>
    <s v="Cycle-1 FM"/>
    <s v="PENDING"/>
    <m/>
    <s v="YTL"/>
    <m/>
    <m/>
    <s v="JUNE 26 PLANNED"/>
    <s v="JUNE 26"/>
    <m/>
    <m/>
    <m/>
    <m/>
    <m/>
    <m/>
    <m/>
    <m/>
    <m/>
    <x v="0"/>
    <x v="0"/>
    <m/>
    <m/>
    <m/>
    <m/>
    <m/>
    <m/>
    <m/>
  </r>
  <r>
    <s v="TRTRSZ FO16924"/>
    <m/>
    <m/>
    <s v="TWWA"/>
    <s v="Q6X6"/>
    <s v="TEXPVQ6X601"/>
    <x v="3"/>
    <x v="3"/>
    <x v="5"/>
    <s v="Amit C"/>
    <s v="Jitendra Talreja"/>
    <s v="Nitesh Warhade"/>
    <x v="2"/>
    <s v="South"/>
    <x v="5"/>
    <s v="Kerala"/>
    <m/>
    <m/>
    <s v="Olavakode TST Olavakkode Palakkad"/>
    <s v="Olavakode"/>
    <n v="7904"/>
    <d v="2026-05-26T00:00:00"/>
    <d v="2026-05-26T00:00:00"/>
    <m/>
    <n v="15"/>
    <d v="2026-06-10T00:00:00"/>
    <d v="2026-06-10T00:00:00"/>
    <d v="2026-06-03T00:00:00"/>
    <x v="0"/>
    <n v="1"/>
    <s v="Cycle-1 FM"/>
    <s v="PENDING"/>
    <m/>
    <s v="YTL"/>
    <m/>
    <m/>
    <s v="JUNE 26 PLANNED"/>
    <s v="JUNE 26"/>
    <m/>
    <m/>
    <m/>
    <m/>
    <m/>
    <m/>
    <m/>
    <m/>
    <m/>
    <x v="0"/>
    <x v="0"/>
    <m/>
    <m/>
    <m/>
    <m/>
    <m/>
    <m/>
    <m/>
  </r>
  <r>
    <s v="TRTRSZ FO16925"/>
    <m/>
    <m/>
    <s v="TO39"/>
    <s v="NC98"/>
    <s v="TRNDTNC9804"/>
    <x v="3"/>
    <x v="3"/>
    <x v="5"/>
    <s v="Amit C"/>
    <s v="Jitendra Talreja"/>
    <s v="Nitesh Warhade"/>
    <x v="2"/>
    <s v="South"/>
    <x v="5"/>
    <s v="Tamil Nadu"/>
    <m/>
    <m/>
    <s v="Dharapuram TST"/>
    <s v="Dharapuram"/>
    <n v="5410"/>
    <d v="2026-04-30T00:00:00"/>
    <d v="2026-04-30T00:00:00"/>
    <m/>
    <n v="15"/>
    <d v="2026-05-15T00:00:00"/>
    <d v="2026-05-15T00:00:00"/>
    <d v="2026-05-08T00:00:00"/>
    <x v="0"/>
    <n v="1"/>
    <s v="Cycle-1 FM"/>
    <s v="PENDING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TRTRSZ FO16926"/>
    <m/>
    <m/>
    <s v="TED4"/>
    <s v="NQV5"/>
    <s v="TEXPTNQV502"/>
    <x v="3"/>
    <x v="3"/>
    <x v="5"/>
    <s v="Amit C"/>
    <s v="Jitendra Talreja"/>
    <s v="Nitesh Warhade"/>
    <x v="2"/>
    <s v="South"/>
    <x v="5"/>
    <s v="Tamil Nadu"/>
    <m/>
    <m/>
    <s v="Periyanaickenpalayam TST"/>
    <s v="Periyanaickenpalayam"/>
    <n v="5628"/>
    <d v="2026-05-04T00:00:00"/>
    <d v="2026-05-04T00:00:00"/>
    <m/>
    <n v="15"/>
    <d v="2026-05-19T00:00:00"/>
    <d v="2026-05-19T00:00:00"/>
    <d v="2026-05-08T00:00:00"/>
    <x v="0"/>
    <n v="1"/>
    <s v="Cycle-1 FM"/>
    <s v="PENDING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TRTRSZ FO16927"/>
    <m/>
    <m/>
    <s v="T35G"/>
    <s v="QA4N"/>
    <s v="TEXPTQA4N01"/>
    <x v="3"/>
    <x v="3"/>
    <x v="5"/>
    <s v="Amit C"/>
    <s v="Jitendra Talreja"/>
    <s v="Nitesh Warhade"/>
    <x v="2"/>
    <s v="South"/>
    <x v="5"/>
    <s v="Tamil Nadu"/>
    <m/>
    <m/>
    <s v="Sathyamangalam TST Bazaar Road"/>
    <s v="Sathyamangalam"/>
    <n v="5946"/>
    <d v="2026-05-06T00:00:00"/>
    <d v="2026-05-06T00:00:00"/>
    <m/>
    <n v="15"/>
    <d v="2026-05-21T00:00:00"/>
    <d v="2026-05-21T00:00:00"/>
    <d v="2026-05-11T00:00:00"/>
    <x v="0"/>
    <n v="1"/>
    <s v="Cycle-1 FM"/>
    <s v="PENDING"/>
    <m/>
    <s v="YTL"/>
    <m/>
    <m/>
    <s v="MAY 26 PLANNED"/>
    <s v="MAY 26"/>
    <m/>
    <m/>
    <m/>
    <m/>
    <m/>
    <m/>
    <m/>
    <m/>
    <m/>
    <x v="0"/>
    <x v="0"/>
    <m/>
    <m/>
    <m/>
    <m/>
    <m/>
    <m/>
    <m/>
  </r>
  <r>
    <s v="TRTRSD16928"/>
    <m/>
    <m/>
    <s v="TFZ3"/>
    <s v="QYM1"/>
    <s v="TEXPNQYM101"/>
    <x v="3"/>
    <x v="3"/>
    <x v="5"/>
    <s v="Amit C"/>
    <s v="Jitendra Talreja"/>
    <s v="Nitesh Warhade"/>
    <x v="2"/>
    <s v="East"/>
    <x v="4"/>
    <s v="Telangana"/>
    <m/>
    <m/>
    <s v="Husnabad TST"/>
    <s v="Husnabad"/>
    <n v="4076"/>
    <d v="2026-05-30T00:00:00"/>
    <d v="2026-05-30T00:00:00"/>
    <m/>
    <n v="15"/>
    <d v="2026-06-14T00:00:00"/>
    <d v="2026-06-14T00:00:00"/>
    <m/>
    <x v="4"/>
    <m/>
    <s v="Cycle-1 FM"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TRTRSD16929"/>
    <m/>
    <m/>
    <s v="TXYI"/>
    <s v="Q9LE"/>
    <s v="TEXPAQ9LE01"/>
    <x v="3"/>
    <x v="3"/>
    <x v="5"/>
    <s v="Amit C"/>
    <s v="Jitendra Talreja"/>
    <s v="Nitesh Warhade"/>
    <x v="2"/>
    <s v="East"/>
    <x v="4"/>
    <s v="Andhra Pradesh"/>
    <m/>
    <m/>
    <s v="Venkatgiri TST"/>
    <s v="Venkatgiri"/>
    <n v="5891"/>
    <d v="2026-05-26T00:00:00"/>
    <d v="2026-05-26T00:00:00"/>
    <m/>
    <n v="15"/>
    <d v="2026-06-10T00:00:00"/>
    <d v="2026-06-10T00:00:00"/>
    <m/>
    <x v="4"/>
    <m/>
    <s v="Cycle-1 FM"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TRTRSD16930"/>
    <m/>
    <m/>
    <s v="TX7H"/>
    <s v="QA4E"/>
    <s v="TEXPNQA4E01"/>
    <x v="3"/>
    <x v="3"/>
    <x v="5"/>
    <s v="Amit C"/>
    <s v="Jitendra Talreja"/>
    <s v="Nitesh Warhade"/>
    <x v="2"/>
    <s v="East"/>
    <x v="4"/>
    <s v="Telangana"/>
    <m/>
    <m/>
    <s v="Kondamallepally TST"/>
    <s v="Kondamallepally"/>
    <n v="5800"/>
    <d v="2026-05-30T00:00:00"/>
    <d v="2026-05-30T00:00:00"/>
    <m/>
    <n v="15"/>
    <d v="2026-06-14T00:00:00"/>
    <d v="2026-06-14T00:00:00"/>
    <m/>
    <x v="4"/>
    <m/>
    <s v="Cycle-1 FM"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TRTRSD16931"/>
    <m/>
    <m/>
    <s v="TX3Q"/>
    <s v="Q1T5"/>
    <s v="TFITNQ1T502"/>
    <x v="3"/>
    <x v="3"/>
    <x v="5"/>
    <s v="Amit C"/>
    <s v="Jitendra Talreja"/>
    <s v="Nitesh Warhade"/>
    <x v="2"/>
    <s v="East"/>
    <x v="4"/>
    <s v="Telangana"/>
    <m/>
    <m/>
    <s v="Asifabad K B Chowk"/>
    <s v="Asifabad"/>
    <n v="10469"/>
    <d v="2026-05-26T00:00:00"/>
    <d v="2026-05-26T00:00:00"/>
    <m/>
    <n v="15"/>
    <d v="2026-06-10T00:00:00"/>
    <d v="2026-06-10T00:00:00"/>
    <m/>
    <x v="4"/>
    <m/>
    <s v="Cycle-1 FM"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TRTRSD16932"/>
    <m/>
    <m/>
    <s v="TL89"/>
    <s v="NWN1"/>
    <s v="TRNDNNWN102"/>
    <x v="3"/>
    <x v="3"/>
    <x v="5"/>
    <s v="Amit C"/>
    <s v="Jitendra Talreja"/>
    <s v="Nitesh Warhade"/>
    <x v="2"/>
    <s v="East"/>
    <x v="4"/>
    <s v="Telangana"/>
    <m/>
    <m/>
    <s v="Korutla TST"/>
    <s v="Korutla"/>
    <n v="4773"/>
    <d v="2026-05-29T00:00:00"/>
    <d v="2026-05-29T00:00:00"/>
    <m/>
    <n v="15"/>
    <d v="2026-06-13T00:00:00"/>
    <d v="2026-06-13T00:00:00"/>
    <m/>
    <x v="4"/>
    <m/>
    <s v="Cycle-1 FM"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TRTRSZ FO16933"/>
    <m/>
    <m/>
    <s v="TTY3"/>
    <s v="Q3EM"/>
    <s v="TJNRVQ3EM02"/>
    <x v="3"/>
    <x v="3"/>
    <x v="5"/>
    <s v="Amit C"/>
    <s v="Jitendra Talreja"/>
    <s v="Nitesh Warhade"/>
    <x v="2"/>
    <s v="South"/>
    <x v="5"/>
    <s v="Kerala"/>
    <m/>
    <m/>
    <s v="Payyannur TJ Magnum Mall"/>
    <s v="Payyannur"/>
    <n v="1830"/>
    <d v="2026-05-25T00:00:00"/>
    <d v="2026-05-25T00:00:00"/>
    <m/>
    <n v="15"/>
    <d v="2026-06-09T00:00:00"/>
    <d v="2026-06-09T00:00:00"/>
    <m/>
    <x v="4"/>
    <m/>
    <s v="Cycle-1 FM"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TRTRSZ FO16934"/>
    <m/>
    <m/>
    <s v="TX8V"/>
    <s v="QH1K"/>
    <s v="TWIWVQH1K01"/>
    <x v="3"/>
    <x v="3"/>
    <x v="5"/>
    <s v="Amit C"/>
    <s v="Jitendra Talreja"/>
    <s v="Nitesh Warhade"/>
    <x v="2"/>
    <s v="South"/>
    <x v="5"/>
    <s v="Kerala"/>
    <m/>
    <m/>
    <s v="Nalanchira TW Trivandrum"/>
    <s v="Trivandrum"/>
    <n v="2575"/>
    <d v="2026-05-30T00:00:00"/>
    <d v="2026-05-30T00:00:00"/>
    <m/>
    <n v="15"/>
    <d v="2026-06-14T00:00:00"/>
    <d v="2026-06-14T00:00:00"/>
    <m/>
    <x v="4"/>
    <m/>
    <s v="Cycle-1 FM"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TRTRSZ FO16935"/>
    <m/>
    <m/>
    <s v="TLH1"/>
    <s v="QIV0"/>
    <s v="TJNRTQIV002"/>
    <x v="3"/>
    <x v="3"/>
    <x v="5"/>
    <s v="Amit C"/>
    <s v="Jitendra Talreja"/>
    <s v="Nitesh Warhade"/>
    <x v="2"/>
    <s v="South"/>
    <x v="5"/>
    <s v="Tamil Nadu"/>
    <m/>
    <m/>
    <s v="Trichy TJ Lawsons Rd"/>
    <s v="Trichy"/>
    <n v="2035"/>
    <d v="2026-05-04T00:00:00"/>
    <d v="2026-05-04T00:00:00"/>
    <m/>
    <n v="15"/>
    <d v="2026-05-19T00:00:00"/>
    <d v="2026-05-19T00:00:00"/>
    <m/>
    <x v="4"/>
    <m/>
    <s v="Cycle-1 FM"/>
    <m/>
    <m/>
    <m/>
    <m/>
    <m/>
    <s v="MAY 26 PLANNED"/>
    <s v=" "/>
    <m/>
    <m/>
    <m/>
    <m/>
    <m/>
    <m/>
    <m/>
    <m/>
    <m/>
    <x v="0"/>
    <x v="0"/>
    <m/>
    <m/>
    <m/>
    <m/>
    <m/>
    <m/>
    <m/>
  </r>
  <r>
    <s v="TRTRSZ FO16936"/>
    <m/>
    <m/>
    <s v="TKA0"/>
    <s v="QAH8"/>
    <s v="TWIWTQAH801"/>
    <x v="3"/>
    <x v="3"/>
    <x v="5"/>
    <s v="Amit C"/>
    <s v="Jitendra Talreja"/>
    <s v="Nitesh Warhade"/>
    <x v="2"/>
    <s v="South"/>
    <x v="5"/>
    <s v="Tamil Nadu"/>
    <m/>
    <m/>
    <s v="Trichy TW Lawsons Rd"/>
    <s v="Trichy"/>
    <n v="2900"/>
    <d v="2026-05-04T00:00:00"/>
    <d v="2026-05-04T00:00:00"/>
    <m/>
    <n v="15"/>
    <d v="2026-05-19T00:00:00"/>
    <d v="2026-05-19T00:00:00"/>
    <m/>
    <x v="4"/>
    <m/>
    <s v="Cycle-1 FM"/>
    <m/>
    <m/>
    <m/>
    <m/>
    <m/>
    <s v="MAY 26 PLANNED"/>
    <s v=" "/>
    <m/>
    <m/>
    <m/>
    <m/>
    <m/>
    <m/>
    <m/>
    <m/>
    <m/>
    <x v="0"/>
    <x v="0"/>
    <m/>
    <m/>
    <m/>
    <m/>
    <m/>
    <m/>
    <m/>
  </r>
  <r>
    <s v="TRTRSD16937"/>
    <m/>
    <m/>
    <s v="T49Q"/>
    <s v="QA5K"/>
    <s v="TEXPNQA5K01"/>
    <x v="3"/>
    <x v="3"/>
    <x v="5"/>
    <s v="Amit C"/>
    <s v="Jitendra Talreja"/>
    <s v="Nitesh Warhade"/>
    <x v="2"/>
    <s v="East"/>
    <x v="4"/>
    <s v="Telangana"/>
    <m/>
    <m/>
    <s v="Godkondla TST Mall Town"/>
    <s v="Godkondla"/>
    <n v="5203"/>
    <d v="2026-05-30T00:00:00"/>
    <d v="2026-05-30T00:00:00"/>
    <m/>
    <n v="15"/>
    <d v="2026-06-14T00:00:00"/>
    <d v="2026-06-14T00:00:00"/>
    <m/>
    <x v="4"/>
    <m/>
    <s v="Cycle-1 FM"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TRTRSD16938"/>
    <m/>
    <m/>
    <s v="TWTN"/>
    <s v="Q6R3"/>
    <s v="TEXPNQ6R301"/>
    <x v="3"/>
    <x v="3"/>
    <x v="5"/>
    <s v="Amit C"/>
    <s v="Jitendra Talreja"/>
    <s v="Nitesh Warhade"/>
    <x v="2"/>
    <s v="East"/>
    <x v="4"/>
    <s v="Telangana"/>
    <m/>
    <m/>
    <s v="Wyra TST"/>
    <s v="Wyra"/>
    <n v="5944"/>
    <d v="2026-05-22T00:00:00"/>
    <d v="2026-05-22T00:00:00"/>
    <m/>
    <n v="15"/>
    <d v="2026-06-06T00:00:00"/>
    <d v="2026-06-06T00:00:00"/>
    <m/>
    <x v="4"/>
    <m/>
    <s v="Cycle-1 FM"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TRTRSD16939"/>
    <m/>
    <m/>
    <s v="TWVU"/>
    <s v="Q6W9"/>
    <s v="TEXPAQ6W902"/>
    <x v="3"/>
    <x v="3"/>
    <x v="5"/>
    <s v="Amit C"/>
    <s v="Jitendra Talreja"/>
    <s v="Nitesh Warhade"/>
    <x v="2"/>
    <s v="East"/>
    <x v="4"/>
    <s v="Andhra Pradesh"/>
    <m/>
    <m/>
    <s v="Jammalamadugu TST"/>
    <s v="Jammalamadugu"/>
    <n v="5738"/>
    <d v="2026-05-29T00:00:00"/>
    <d v="2026-05-29T00:00:00"/>
    <m/>
    <n v="15"/>
    <d v="2026-06-13T00:00:00"/>
    <d v="2026-06-13T00:00:00"/>
    <m/>
    <x v="4"/>
    <m/>
    <s v="Cycle-1 FM"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TRTRSD16940"/>
    <m/>
    <m/>
    <s v="TXZT"/>
    <s v="Q9PM"/>
    <s v="TEXPAQ9PM01"/>
    <x v="3"/>
    <x v="3"/>
    <x v="5"/>
    <s v="Amit C"/>
    <s v="Jitendra Talreja"/>
    <s v="Nitesh Warhade"/>
    <x v="2"/>
    <s v="East"/>
    <x v="4"/>
    <s v="Andhra Pradesh"/>
    <m/>
    <m/>
    <s v="Penugonda TST"/>
    <s v="Penugonda"/>
    <n v="5629"/>
    <d v="2026-05-29T00:00:00"/>
    <d v="2026-05-29T00:00:00"/>
    <m/>
    <n v="15"/>
    <d v="2026-06-13T00:00:00"/>
    <d v="2026-06-13T00:00:00"/>
    <m/>
    <x v="4"/>
    <m/>
    <s v="Cycle-1 FM"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TRTRSZ FO16941"/>
    <m/>
    <m/>
    <s v="TWTX"/>
    <s v="Q6S4"/>
    <s v="TEXPTQ6S401"/>
    <x v="3"/>
    <x v="3"/>
    <x v="5"/>
    <s v="Amit C"/>
    <s v="Jitendra Talreja"/>
    <s v="Nitesh Warhade"/>
    <x v="2"/>
    <s v="South"/>
    <x v="5"/>
    <s v="Tamil Nadu"/>
    <m/>
    <m/>
    <s v="Pochampalli TST"/>
    <s v="Pochampalli"/>
    <n v="5446"/>
    <d v="2026-05-18T00:00:00"/>
    <d v="2026-05-18T00:00:00"/>
    <m/>
    <n v="15"/>
    <d v="2026-06-02T00:00:00"/>
    <d v="2026-06-02T00:00:00"/>
    <m/>
    <x v="4"/>
    <m/>
    <s v="Cycle-1 FM"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TRTRSZ FO16942"/>
    <m/>
    <m/>
    <s v="TGQ9"/>
    <s v="QXX6"/>
    <s v="TEXPVQXX602"/>
    <x v="3"/>
    <x v="3"/>
    <x v="5"/>
    <s v="Amit C"/>
    <s v="Jitendra Talreja"/>
    <s v="Nitesh Warhade"/>
    <x v="2"/>
    <s v="South"/>
    <x v="5"/>
    <s v="Kerala"/>
    <m/>
    <m/>
    <s v="Cherpulassery TST"/>
    <s v="Cherpulassery"/>
    <n v="5807"/>
    <d v="2026-05-31T00:00:00"/>
    <d v="2026-05-31T00:00:00"/>
    <m/>
    <n v="15"/>
    <d v="2026-06-15T00:00:00"/>
    <d v="2026-06-15T00:00:00"/>
    <m/>
    <x v="4"/>
    <m/>
    <s v="Cycle-1 FM"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TRTRSZ FO16943"/>
    <m/>
    <m/>
    <s v="TKB7"/>
    <s v="QAN3"/>
    <s v="TEXPTQAN303"/>
    <x v="3"/>
    <x v="3"/>
    <x v="5"/>
    <s v="Amit C"/>
    <s v="Jitendra Talreja"/>
    <s v="Nitesh Warhade"/>
    <x v="2"/>
    <s v="South"/>
    <x v="5"/>
    <s v="Tamil Nadu"/>
    <m/>
    <m/>
    <s v="Sankagiri TST Sankari"/>
    <s v="Sankagiri"/>
    <n v="5229"/>
    <d v="2026-05-09T00:00:00"/>
    <d v="2026-05-09T00:00:00"/>
    <m/>
    <n v="15"/>
    <d v="2026-05-24T00:00:00"/>
    <d v="2026-05-24T00:00:00"/>
    <m/>
    <x v="4"/>
    <m/>
    <s v="Cycle-1 FM"/>
    <m/>
    <m/>
    <m/>
    <m/>
    <m/>
    <s v="MAY 26 PLANNED"/>
    <s v=" "/>
    <m/>
    <m/>
    <m/>
    <m/>
    <m/>
    <m/>
    <m/>
    <m/>
    <m/>
    <x v="0"/>
    <x v="0"/>
    <m/>
    <m/>
    <m/>
    <m/>
    <m/>
    <m/>
    <m/>
  </r>
  <r>
    <s v="TRTRSZ FO16944"/>
    <m/>
    <m/>
    <s v="TJZ2"/>
    <s v="QAH0"/>
    <s v="TEXPVQAH001"/>
    <x v="3"/>
    <x v="3"/>
    <x v="5"/>
    <s v="Amit C"/>
    <s v="Jitendra Talreja"/>
    <s v="Nitesh Warhade"/>
    <x v="2"/>
    <s v="South"/>
    <x v="5"/>
    <s v="Kerala"/>
    <m/>
    <m/>
    <s v="Ramanattukara TST"/>
    <s v="Ramanattukara"/>
    <n v="5152"/>
    <d v="2026-05-24T00:00:00"/>
    <d v="2026-05-24T00:00:00"/>
    <m/>
    <n v="15"/>
    <d v="2026-06-08T00:00:00"/>
    <d v="2026-06-08T00:00:00"/>
    <m/>
    <x v="4"/>
    <m/>
    <s v="Cycle-1 FM"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TRTRSZ FO16945"/>
    <m/>
    <m/>
    <s v="T196"/>
    <s v="QG4P"/>
    <s v="TEXPVQG4P02"/>
    <x v="3"/>
    <x v="3"/>
    <x v="5"/>
    <s v="Amit C"/>
    <s v="Jitendra Talreja"/>
    <s v="Nitesh Warhade"/>
    <x v="2"/>
    <s v="South"/>
    <x v="5"/>
    <s v="Kerala"/>
    <m/>
    <m/>
    <s v="Chittur Thathamangalam TST"/>
    <s v="Chittur Thathamangalam"/>
    <n v="7289"/>
    <d v="2026-05-31T00:00:00"/>
    <d v="2026-05-31T00:00:00"/>
    <m/>
    <n v="15"/>
    <d v="2026-06-15T00:00:00"/>
    <d v="2026-06-15T00:00:00"/>
    <m/>
    <x v="4"/>
    <m/>
    <s v="Cycle-1 FM"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TRTRSZ FO16946"/>
    <m/>
    <m/>
    <s v="T39S"/>
    <s v="QA4V"/>
    <s v="TEXPVQA4V02"/>
    <x v="3"/>
    <x v="3"/>
    <x v="5"/>
    <s v="Amit C"/>
    <s v="Jitendra Talreja"/>
    <s v="Nitesh Warhade"/>
    <x v="2"/>
    <s v="South"/>
    <x v="5"/>
    <s v="Kerala"/>
    <m/>
    <m/>
    <s v="Thiruvankulam TST V T Jacob Arcade"/>
    <s v="Thiruvankulam"/>
    <n v="7311"/>
    <d v="2026-05-31T00:00:00"/>
    <d v="2026-05-31T00:00:00"/>
    <m/>
    <n v="15"/>
    <d v="2026-06-15T00:00:00"/>
    <d v="2026-06-15T00:00:00"/>
    <m/>
    <x v="4"/>
    <m/>
    <s v="Cycle-1 FM"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TRTRSZ FO16947"/>
    <m/>
    <m/>
    <s v="T558"/>
    <s v="NGE1"/>
    <s v="TRNDTNGE102"/>
    <x v="3"/>
    <x v="3"/>
    <x v="5"/>
    <s v="Amit C"/>
    <s v="Jitendra Talreja"/>
    <s v="Nitesh Warhade"/>
    <x v="2"/>
    <s v="South"/>
    <x v="5"/>
    <s v="Tamil Nadu"/>
    <m/>
    <m/>
    <s v="Trichy TW ThillaiNgr"/>
    <s v="Trichy"/>
    <n v="1670"/>
    <d v="2026-05-04T00:00:00"/>
    <d v="2026-05-04T00:00:00"/>
    <m/>
    <n v="15"/>
    <d v="2026-05-19T00:00:00"/>
    <d v="2026-05-19T00:00:00"/>
    <m/>
    <x v="4"/>
    <m/>
    <s v="Cycle-1 FM"/>
    <m/>
    <m/>
    <m/>
    <m/>
    <m/>
    <s v="MAY 26 PLANNED"/>
    <s v=" "/>
    <m/>
    <m/>
    <m/>
    <m/>
    <m/>
    <m/>
    <m/>
    <m/>
    <m/>
    <x v="0"/>
    <x v="0"/>
    <m/>
    <m/>
    <m/>
    <m/>
    <m/>
    <m/>
    <m/>
  </r>
  <r>
    <s v="TRTRSZ FO16948"/>
    <m/>
    <m/>
    <s v="TX6Y"/>
    <s v="QJ1K"/>
    <s v="TEXPVQJ1K02"/>
    <x v="3"/>
    <x v="3"/>
    <x v="5"/>
    <s v="Amit C"/>
    <s v="Jitendra Talreja"/>
    <s v="Nitesh Warhade"/>
    <x v="2"/>
    <s v="South"/>
    <x v="5"/>
    <s v="Kerala"/>
    <m/>
    <m/>
    <s v="Poovattuparamba TST Kozhikode"/>
    <s v="Poovattuparamba"/>
    <n v="6470"/>
    <d v="2026-05-31T00:00:00"/>
    <d v="2026-05-31T00:00:00"/>
    <m/>
    <n v="15"/>
    <d v="2026-06-15T00:00:00"/>
    <d v="2026-06-15T00:00:00"/>
    <m/>
    <x v="4"/>
    <m/>
    <s v="Cycle-1 FM"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TRTRSZ FO16949"/>
    <m/>
    <m/>
    <s v="TEZ8"/>
    <s v="QZH3"/>
    <s v="TEXPVQZH302"/>
    <x v="3"/>
    <x v="3"/>
    <x v="5"/>
    <s v="Amit C"/>
    <s v="Jitendra Talreja"/>
    <s v="Nitesh Warhade"/>
    <x v="2"/>
    <s v="South"/>
    <x v="5"/>
    <s v="Kerala"/>
    <m/>
    <m/>
    <s v="Ambalapuzha TST"/>
    <s v="Ambalapuzha"/>
    <n v="8200"/>
    <d v="2026-05-31T00:00:00"/>
    <d v="2026-05-31T00:00:00"/>
    <m/>
    <n v="15"/>
    <d v="2026-06-15T00:00:00"/>
    <d v="2026-06-15T00:00:00"/>
    <m/>
    <x v="4"/>
    <m/>
    <s v="Cycle-1 FM"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TRTRSZ FO16950"/>
    <m/>
    <m/>
    <s v="TW89"/>
    <s v="NSC8"/>
    <s v="TRNDVNSC801"/>
    <x v="3"/>
    <x v="3"/>
    <x v="5"/>
    <s v="Amit C"/>
    <s v="Jitendra Talreja"/>
    <s v="Nitesh Warhade"/>
    <x v="2"/>
    <s v="South"/>
    <x v="5"/>
    <s v="Kerala"/>
    <m/>
    <m/>
    <s v="Pathanpuram TST"/>
    <s v="Pathanpuram"/>
    <n v="8321"/>
    <d v="2026-05-31T00:00:00"/>
    <d v="2026-05-31T00:00:00"/>
    <m/>
    <n v="15"/>
    <d v="2026-06-15T00:00:00"/>
    <d v="2026-06-15T00:00:00"/>
    <m/>
    <x v="4"/>
    <m/>
    <s v="Cycle-1 FM"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TRTRSZ FO16951"/>
    <m/>
    <m/>
    <s v="TO63"/>
    <s v="ND09"/>
    <s v="TRNDTND0903"/>
    <x v="3"/>
    <x v="3"/>
    <x v="5"/>
    <s v="Amit C"/>
    <s v="Jitendra Talreja"/>
    <s v="Nitesh Warhade"/>
    <x v="2"/>
    <s v="South"/>
    <x v="5"/>
    <s v="Tamil Nadu"/>
    <m/>
    <m/>
    <s v="Perundurai TST"/>
    <s v="Perundurai"/>
    <n v="4345"/>
    <d v="2026-05-24T00:00:00"/>
    <d v="2026-05-24T00:00:00"/>
    <m/>
    <n v="15"/>
    <d v="2026-06-08T00:00:00"/>
    <d v="2026-06-08T00:00:00"/>
    <m/>
    <x v="4"/>
    <m/>
    <s v="Cycle-1 FM"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TRTRSZ FO16952"/>
    <m/>
    <m/>
    <s v="TAB5"/>
    <s v="QGJI"/>
    <s v="TEXPTQGJI01"/>
    <x v="3"/>
    <x v="3"/>
    <x v="5"/>
    <s v="Amit C"/>
    <s v="Jitendra Talreja"/>
    <s v="Nitesh Warhade"/>
    <x v="2"/>
    <s v="South"/>
    <x v="5"/>
    <s v="Tamil Nadu"/>
    <m/>
    <m/>
    <s v="Thirukoilur TST West Street"/>
    <s v="Thirukoilur"/>
    <n v="8139"/>
    <d v="2026-06-03T00:00:00"/>
    <d v="2026-06-03T00:00:00"/>
    <m/>
    <n v="15"/>
    <d v="2026-06-18T00:00:00"/>
    <d v="2026-06-18T00:00:00"/>
    <m/>
    <x v="4"/>
    <m/>
    <s v="Cycle-1 FM"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TRTRSZ FO16953"/>
    <m/>
    <m/>
    <s v="TW45"/>
    <s v="NNY1"/>
    <s v="TRNDTNNY103"/>
    <x v="3"/>
    <x v="3"/>
    <x v="5"/>
    <s v="Amit C"/>
    <s v="Jitendra Talreja"/>
    <s v="Nitesh Warhade"/>
    <x v="2"/>
    <s v="South"/>
    <x v="5"/>
    <s v="Tamil Nadu"/>
    <m/>
    <m/>
    <s v="Salem TW NM Arcade"/>
    <s v="Salem"/>
    <n v="2444"/>
    <d v="2026-05-24T00:00:00"/>
    <d v="2026-05-24T00:00:00"/>
    <m/>
    <n v="15"/>
    <d v="2026-06-08T00:00:00"/>
    <d v="2026-06-08T00:00:00"/>
    <m/>
    <x v="4"/>
    <m/>
    <s v="Cycle-1 FM"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TRTRSD16954"/>
    <m/>
    <m/>
    <s v="T88Q"/>
    <s v="QOTX"/>
    <s v="TEXPOQOTX02"/>
    <x v="3"/>
    <x v="3"/>
    <x v="5"/>
    <s v="Amit C"/>
    <s v="Jitendra Talreja"/>
    <s v="Nitesh Warhade"/>
    <x v="2"/>
    <s v="East"/>
    <x v="4"/>
    <s v="Orissa"/>
    <m/>
    <m/>
    <s v="Rajkhariar TST Boden Chowk"/>
    <s v="Rajkhariar"/>
    <n v="6599"/>
    <d v="2026-05-30T00:00:00"/>
    <d v="2026-05-30T00:00:00"/>
    <m/>
    <n v="15"/>
    <d v="2026-06-14T00:00:00"/>
    <d v="2026-06-14T00:00:00"/>
    <m/>
    <x v="4"/>
    <m/>
    <s v="Cycle-1 FM"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TRTRSD16955"/>
    <m/>
    <m/>
    <s v="TTA2"/>
    <s v="Q2TQ"/>
    <s v="TEXPWQ2TQ02"/>
    <x v="3"/>
    <x v="3"/>
    <x v="5"/>
    <s v="Amit C"/>
    <s v="Jitendra Talreja"/>
    <s v="Nitesh Warhade"/>
    <x v="2"/>
    <s v="East"/>
    <x v="4"/>
    <s v="West Bengal"/>
    <m/>
    <m/>
    <s v="Baidyanathpur TST"/>
    <s v="Baidyanathpur"/>
    <n v="4496"/>
    <d v="2026-05-21T00:00:00"/>
    <d v="2026-05-21T00:00:00"/>
    <m/>
    <n v="15"/>
    <d v="2026-06-05T00:00:00"/>
    <d v="2026-06-05T00:00:00"/>
    <m/>
    <x v="4"/>
    <m/>
    <s v="Cycle-1 FM"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TRTRSD16956"/>
    <m/>
    <m/>
    <s v="TWVM"/>
    <s v="Q6W1"/>
    <s v="TEXPOQ6W103"/>
    <x v="3"/>
    <x v="3"/>
    <x v="5"/>
    <s v="Amit C"/>
    <s v="Jitendra Talreja"/>
    <s v="Nitesh Warhade"/>
    <x v="2"/>
    <s v="East"/>
    <x v="4"/>
    <s v="Orissa"/>
    <m/>
    <m/>
    <s v="Nilagiri TST Nilagiris"/>
    <s v="Nilagiri"/>
    <n v="5000"/>
    <d v="2026-05-29T00:00:00"/>
    <d v="2026-05-29T00:00:00"/>
    <m/>
    <n v="15"/>
    <d v="2026-06-13T00:00:00"/>
    <d v="2026-06-13T00:00:00"/>
    <m/>
    <x v="4"/>
    <m/>
    <s v="Cycle-1 FM"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TRTRSD16957"/>
    <m/>
    <m/>
    <s v="T89F"/>
    <s v="QOVA"/>
    <s v="TEXPOQOVA02"/>
    <x v="3"/>
    <x v="3"/>
    <x v="5"/>
    <s v="Amit C"/>
    <s v="Jitendra Talreja"/>
    <s v="Nitesh Warhade"/>
    <x v="2"/>
    <s v="East"/>
    <x v="4"/>
    <s v="Orissa"/>
    <m/>
    <m/>
    <s v="Vedavayas TST Near Pahadi Resturant Rourkela"/>
    <s v="Vedavayas"/>
    <n v="9256"/>
    <d v="2026-05-29T00:00:00"/>
    <d v="2026-05-29T00:00:00"/>
    <m/>
    <n v="15"/>
    <d v="2026-06-13T00:00:00"/>
    <d v="2026-06-13T00:00:00"/>
    <m/>
    <x v="4"/>
    <m/>
    <s v="Cycle-1 FM"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TRTRSD16958"/>
    <m/>
    <m/>
    <s v="TX4P"/>
    <s v="QGWT"/>
    <s v="TEXPOQGWT04"/>
    <x v="3"/>
    <x v="3"/>
    <x v="5"/>
    <s v="Amit C"/>
    <s v="Jitendra Talreja"/>
    <s v="Nitesh Warhade"/>
    <x v="2"/>
    <s v="East"/>
    <x v="4"/>
    <s v="Orissa"/>
    <m/>
    <m/>
    <s v="Jaleshwar TST Main Market Adjacent To Hero Showroom"/>
    <s v="Jaleshwar"/>
    <n v="6947"/>
    <d v="2026-05-30T00:00:00"/>
    <d v="2026-05-30T00:00:00"/>
    <m/>
    <n v="15"/>
    <d v="2026-06-14T00:00:00"/>
    <d v="2026-06-14T00:00:00"/>
    <m/>
    <x v="4"/>
    <m/>
    <s v="Cycle-1 FM"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TRTRSD16959"/>
    <m/>
    <m/>
    <s v="TWUK"/>
    <s v="Q2VC"/>
    <s v="TEXPOQ2VC03"/>
    <x v="3"/>
    <x v="3"/>
    <x v="5"/>
    <s v="Amit C"/>
    <s v="Jitendra Talreja"/>
    <s v="Nitesh Warhade"/>
    <x v="2"/>
    <s v="East"/>
    <x v="4"/>
    <s v="Orissa"/>
    <m/>
    <m/>
    <s v="Chandabali TST"/>
    <s v="Chandabali"/>
    <n v="5628"/>
    <d v="2026-05-30T00:00:00"/>
    <d v="2026-05-30T00:00:00"/>
    <m/>
    <n v="15"/>
    <d v="2026-06-14T00:00:00"/>
    <d v="2026-06-14T00:00:00"/>
    <m/>
    <x v="4"/>
    <m/>
    <s v="Cycle-1 FM"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TRTRSD16960"/>
    <m/>
    <m/>
    <s v="TWUO"/>
    <s v="Q6T4"/>
    <s v="TEXPOQ6T403"/>
    <x v="3"/>
    <x v="3"/>
    <x v="5"/>
    <s v="Amit C"/>
    <s v="Jitendra Talreja"/>
    <s v="Nitesh Warhade"/>
    <x v="2"/>
    <s v="East"/>
    <x v="4"/>
    <s v="Orissa"/>
    <m/>
    <m/>
    <s v="Bhanjanagar TST"/>
    <s v="Bhanjanagar"/>
    <n v="5565"/>
    <d v="2026-05-30T00:00:00"/>
    <d v="2026-05-30T00:00:00"/>
    <m/>
    <n v="15"/>
    <d v="2026-06-14T00:00:00"/>
    <d v="2026-06-14T00:00:00"/>
    <m/>
    <x v="4"/>
    <m/>
    <s v="Cycle-1 FM"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TRTRSD16961"/>
    <m/>
    <m/>
    <s v="TSZ1"/>
    <s v="Q2TG"/>
    <s v="TEXPOQ2TG03"/>
    <x v="3"/>
    <x v="3"/>
    <x v="5"/>
    <s v="Amit C"/>
    <s v="Jitendra Talreja"/>
    <s v="Nitesh Warhade"/>
    <x v="2"/>
    <s v="East"/>
    <x v="4"/>
    <s v="Orissa"/>
    <m/>
    <m/>
    <s v="Digapahandi TST"/>
    <s v="Digapahandi"/>
    <n v="5675"/>
    <d v="2026-05-30T00:00:00"/>
    <d v="2026-05-30T00:00:00"/>
    <m/>
    <n v="15"/>
    <d v="2026-06-14T00:00:00"/>
    <d v="2026-06-14T00:00:00"/>
    <m/>
    <x v="4"/>
    <m/>
    <s v="Cycle-1 FM"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TRTRSD16962"/>
    <m/>
    <m/>
    <s v="TKV9"/>
    <s v="QDZ0"/>
    <s v="TEXPOQDZ001"/>
    <x v="3"/>
    <x v="3"/>
    <x v="5"/>
    <s v="Amit C"/>
    <s v="Jitendra Talreja"/>
    <s v="Nitesh Warhade"/>
    <x v="2"/>
    <s v="East"/>
    <x v="4"/>
    <s v="Orissa"/>
    <m/>
    <m/>
    <s v="Rajagangapur TST"/>
    <s v="Rajagangapur"/>
    <n v="5472"/>
    <d v="2026-05-29T00:00:00"/>
    <d v="2026-05-29T00:00:00"/>
    <m/>
    <n v="15"/>
    <d v="2026-06-13T00:00:00"/>
    <d v="2026-06-13T00:00:00"/>
    <m/>
    <x v="4"/>
    <m/>
    <s v="Cycle-1 FM"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TRTRSD16963"/>
    <m/>
    <m/>
    <s v="TWVD"/>
    <s v="Q6V1"/>
    <s v="TEXPOQ6V103"/>
    <x v="3"/>
    <x v="3"/>
    <x v="5"/>
    <s v="Amit C"/>
    <s v="Jitendra Talreja"/>
    <s v="Nitesh Warhade"/>
    <x v="2"/>
    <s v="East"/>
    <x v="4"/>
    <s v="Orissa"/>
    <m/>
    <m/>
    <s v="Brajaraj Nagar TST"/>
    <s v="Brajaraj Nagar"/>
    <n v="8468"/>
    <d v="2026-05-30T00:00:00"/>
    <d v="2026-05-30T00:00:00"/>
    <m/>
    <n v="15"/>
    <d v="2026-06-14T00:00:00"/>
    <d v="2026-06-14T00:00:00"/>
    <m/>
    <x v="4"/>
    <m/>
    <s v="Cycle-1 FM"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TRTRSD16964"/>
    <m/>
    <m/>
    <s v="TX76"/>
    <s v="NA36"/>
    <s v="TEXPANA3601"/>
    <x v="3"/>
    <x v="3"/>
    <x v="5"/>
    <s v="Amit C"/>
    <s v="Jitendra Talreja"/>
    <s v="Nitesh Warhade"/>
    <x v="2"/>
    <s v="East"/>
    <x v="4"/>
    <s v="Andhra Pradesh"/>
    <m/>
    <m/>
    <s v="Palamaner TST"/>
    <s v="Palamaner"/>
    <n v="5336"/>
    <d v="2026-05-24T00:00:00"/>
    <d v="2026-05-24T00:00:00"/>
    <m/>
    <n v="15"/>
    <d v="2026-06-08T00:00:00"/>
    <d v="2026-06-08T00:00:00"/>
    <m/>
    <x v="4"/>
    <m/>
    <s v="Cycle-1 FM"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TRTRSZ FO16965"/>
    <m/>
    <m/>
    <n v="9589"/>
    <s v="NFU1"/>
    <s v="TRNDVNFU101"/>
    <x v="3"/>
    <x v="3"/>
    <x v="5"/>
    <s v="Amit C"/>
    <s v="Jitendra Talreja"/>
    <s v="Nitesh Warhade"/>
    <x v="2"/>
    <s v="South"/>
    <x v="5"/>
    <s v="Kerala"/>
    <m/>
    <m/>
    <s v="Calicut TW Surabhi M"/>
    <s v="Calicut"/>
    <n v="1830"/>
    <d v="2026-05-31T00:00:00"/>
    <d v="2026-05-31T00:00:00"/>
    <m/>
    <n v="15"/>
    <d v="2026-06-15T00:00:00"/>
    <d v="2026-06-15T00:00:00"/>
    <m/>
    <x v="4"/>
    <m/>
    <s v="Cycle-1 FM"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TRTRSZ FO16966"/>
    <m/>
    <m/>
    <s v="TTD1"/>
    <s v="Q9C5"/>
    <s v="TEXPVQ9C502"/>
    <x v="3"/>
    <x v="3"/>
    <x v="5"/>
    <s v="Amit C"/>
    <s v="Jitendra Talreja"/>
    <s v="Nitesh Warhade"/>
    <x v="2"/>
    <s v="South"/>
    <x v="5"/>
    <s v="Kerala"/>
    <m/>
    <m/>
    <s v="Balussery TST"/>
    <s v="Balussery"/>
    <n v="6278"/>
    <d v="2026-05-31T00:00:00"/>
    <d v="2026-05-31T00:00:00"/>
    <m/>
    <n v="15"/>
    <d v="2026-06-15T00:00:00"/>
    <d v="2026-06-15T00:00:00"/>
    <m/>
    <x v="4"/>
    <m/>
    <s v="Cycle-1 FM"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TRTRSZ FO16967"/>
    <m/>
    <m/>
    <s v="TWUH"/>
    <s v="Q2UZ"/>
    <s v="TEXPTQ2UZ01"/>
    <x v="3"/>
    <x v="3"/>
    <x v="5"/>
    <s v="Amit C"/>
    <s v="Jitendra Talreja"/>
    <s v="Nitesh Warhade"/>
    <x v="2"/>
    <s v="South"/>
    <x v="5"/>
    <s v="Tamil Nadu"/>
    <m/>
    <m/>
    <s v="Sholingur TST"/>
    <s v="Sholingur"/>
    <n v="6089"/>
    <d v="2026-06-03T00:00:00"/>
    <d v="2026-06-03T00:00:00"/>
    <m/>
    <n v="15"/>
    <d v="2026-06-18T00:00:00"/>
    <d v="2026-06-18T00:00:00"/>
    <m/>
    <x v="4"/>
    <m/>
    <s v="Cycle-1 FM"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TRTRSZ FO16968"/>
    <m/>
    <m/>
    <s v="TAPM"/>
    <s v="QF5S"/>
    <s v="TEXPVQF5S01"/>
    <x v="3"/>
    <x v="3"/>
    <x v="5"/>
    <s v="Amit C"/>
    <s v="Jitendra Talreja"/>
    <s v="Nitesh Warhade"/>
    <x v="2"/>
    <s v="South"/>
    <x v="5"/>
    <s v="Kerala"/>
    <m/>
    <m/>
    <s v="Koratty TST"/>
    <s v="Koratty"/>
    <n v="6219"/>
    <d v="2026-05-24T00:00:00"/>
    <d v="2026-05-24T00:00:00"/>
    <m/>
    <n v="15"/>
    <d v="2026-06-08T00:00:00"/>
    <d v="2026-06-08T00:00:00"/>
    <m/>
    <x v="4"/>
    <m/>
    <s v="Cycle-1 FM"/>
    <m/>
    <m/>
    <m/>
    <m/>
    <m/>
    <s v="JUNE 26 PLANNED"/>
    <s v=" "/>
    <m/>
    <m/>
    <m/>
    <m/>
    <m/>
    <m/>
    <m/>
    <m/>
    <m/>
    <x v="0"/>
    <x v="0"/>
    <m/>
    <m/>
    <m/>
    <m/>
    <m/>
    <m/>
    <m/>
  </r>
  <r>
    <s v="TRTRSZ FO16969"/>
    <m/>
    <m/>
    <s v="TLB2"/>
    <s v="QGQ0"/>
    <s v="TEXPVQGQ002"/>
    <x v="3"/>
    <x v="3"/>
    <x v="5"/>
    <s v="Amit C"/>
    <s v="Jitendra Talreja"/>
    <s v="Nitesh Warhade"/>
    <x v="2"/>
    <s v="South"/>
    <x v="5"/>
    <s v="Kerala"/>
    <m/>
    <m/>
    <s v="Chavakkad TST"/>
    <s v="Chavakkad"/>
    <n v="6954"/>
    <d v="2026-05-31T00:00:00"/>
    <d v="2026-05-31T00:00:00"/>
    <m/>
    <n v="15"/>
    <d v="2026-06-15T00:00:00"/>
    <d v="2026-06-15T00:00:00"/>
    <m/>
    <x v="4"/>
    <m/>
    <s v="Cycle-1 FM"/>
    <m/>
    <m/>
    <m/>
    <m/>
    <m/>
    <s v="JUNE 26 PLANNED"/>
    <s v=" "/>
    <m/>
    <m/>
    <m/>
    <m/>
    <m/>
    <m/>
    <m/>
    <m/>
    <m/>
    <x v="0"/>
    <x v="0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9AA38B-FFA0-4D66-8B26-E97F923FDEB1}" name="PivotTable1" cacheId="0" applyNumberFormats="0" applyBorderFormats="0" applyFontFormats="0" applyPatternFormats="0" applyAlignmentFormats="0" applyWidthHeightFormats="1" dataCaption="Values" updatedVersion="6" minRefreshableVersion="3" itemPrintTitles="1" createdVersion="6" indent="0" outline="1" outlineData="1" multipleFieldFilters="0" rowHeaderCaption="Business Format / Sub Format">
  <location ref="A3:L73" firstHeaderRow="1" firstDataRow="3" firstDataCol="1"/>
  <pivotFields count="58">
    <pivotField showAll="0"/>
    <pivotField showAll="0"/>
    <pivotField showAll="0"/>
    <pivotField showAll="0"/>
    <pivotField showAll="0"/>
    <pivotField showAll="0"/>
    <pivotField axis="axisRow" showAll="0">
      <items count="17">
        <item m="1" x="14"/>
        <item x="3"/>
        <item x="2"/>
        <item x="11"/>
        <item x="9"/>
        <item x="1"/>
        <item x="5"/>
        <item m="1" x="15"/>
        <item x="4"/>
        <item x="8"/>
        <item x="10"/>
        <item m="1" x="12"/>
        <item x="7"/>
        <item x="0"/>
        <item m="1" x="13"/>
        <item x="6"/>
        <item t="default"/>
      </items>
    </pivotField>
    <pivotField axis="axisRow" showAll="0">
      <items count="24">
        <item x="5"/>
        <item x="12"/>
        <item m="1" x="20"/>
        <item x="13"/>
        <item m="1" x="19"/>
        <item x="9"/>
        <item x="7"/>
        <item x="2"/>
        <item x="10"/>
        <item x="15"/>
        <item x="11"/>
        <item x="6"/>
        <item x="16"/>
        <item x="4"/>
        <item x="1"/>
        <item m="1" x="17"/>
        <item m="1" x="22"/>
        <item m="1" x="18"/>
        <item x="3"/>
        <item x="14"/>
        <item m="1" x="21"/>
        <item x="0"/>
        <item x="8"/>
        <item t="default"/>
      </items>
    </pivotField>
    <pivotField axis="axisRow" showAll="0">
      <items count="192">
        <item x="54"/>
        <item m="1" x="169"/>
        <item m="1" x="153"/>
        <item m="1" x="161"/>
        <item x="70"/>
        <item m="1" x="105"/>
        <item m="1" x="148"/>
        <item m="1" x="126"/>
        <item x="9"/>
        <item x="28"/>
        <item x="33"/>
        <item m="1" x="118"/>
        <item x="36"/>
        <item m="1" x="189"/>
        <item x="20"/>
        <item x="26"/>
        <item x="65"/>
        <item x="35"/>
        <item m="1" x="109"/>
        <item m="1" x="156"/>
        <item m="1" x="182"/>
        <item m="1" x="87"/>
        <item m="1" x="123"/>
        <item x="19"/>
        <item m="1" x="180"/>
        <item x="3"/>
        <item m="1" x="114"/>
        <item x="30"/>
        <item m="1" x="98"/>
        <item x="27"/>
        <item m="1" x="170"/>
        <item m="1" x="130"/>
        <item m="1" x="183"/>
        <item m="1" x="188"/>
        <item m="1" x="187"/>
        <item x="44"/>
        <item x="43"/>
        <item m="1" x="117"/>
        <item m="1" x="97"/>
        <item m="1" x="104"/>
        <item x="62"/>
        <item m="1" x="158"/>
        <item m="1" x="152"/>
        <item m="1" x="138"/>
        <item x="61"/>
        <item m="1" x="137"/>
        <item m="1" x="91"/>
        <item m="1" x="150"/>
        <item x="11"/>
        <item m="1" x="133"/>
        <item x="64"/>
        <item x="4"/>
        <item x="48"/>
        <item m="1" x="127"/>
        <item m="1" x="173"/>
        <item x="60"/>
        <item x="67"/>
        <item m="1" x="95"/>
        <item m="1" x="151"/>
        <item x="16"/>
        <item x="50"/>
        <item m="1" x="171"/>
        <item m="1" x="174"/>
        <item m="1" x="165"/>
        <item x="49"/>
        <item m="1" x="184"/>
        <item m="1" x="172"/>
        <item m="1" x="96"/>
        <item m="1" x="163"/>
        <item m="1" x="143"/>
        <item m="1" x="111"/>
        <item m="1" x="167"/>
        <item x="55"/>
        <item x="63"/>
        <item x="23"/>
        <item m="1" x="129"/>
        <item x="6"/>
        <item m="1" x="106"/>
        <item x="34"/>
        <item m="1" x="110"/>
        <item m="1" x="112"/>
        <item x="75"/>
        <item m="1" x="159"/>
        <item m="1" x="100"/>
        <item x="12"/>
        <item x="41"/>
        <item m="1" x="132"/>
        <item m="1" x="94"/>
        <item x="32"/>
        <item m="1" x="140"/>
        <item m="1" x="90"/>
        <item m="1" x="155"/>
        <item x="13"/>
        <item x="53"/>
        <item x="69"/>
        <item m="1" x="107"/>
        <item m="1" x="149"/>
        <item m="1" x="135"/>
        <item m="1" x="125"/>
        <item m="1" x="124"/>
        <item m="1" x="139"/>
        <item m="1" x="99"/>
        <item m="1" x="120"/>
        <item x="58"/>
        <item x="51"/>
        <item m="1" x="154"/>
        <item x="84"/>
        <item m="1" x="102"/>
        <item m="1" x="178"/>
        <item m="1" x="177"/>
        <item x="25"/>
        <item x="40"/>
        <item m="1" x="142"/>
        <item x="1"/>
        <item m="1" x="144"/>
        <item m="1" x="157"/>
        <item x="18"/>
        <item x="72"/>
        <item x="59"/>
        <item m="1" x="101"/>
        <item m="1" x="186"/>
        <item m="1" x="166"/>
        <item x="29"/>
        <item x="66"/>
        <item x="68"/>
        <item m="1" x="162"/>
        <item m="1" x="122"/>
        <item m="1" x="168"/>
        <item m="1" x="146"/>
        <item x="8"/>
        <item m="1" x="121"/>
        <item m="1" x="88"/>
        <item m="1" x="93"/>
        <item x="24"/>
        <item x="22"/>
        <item m="1" x="116"/>
        <item m="1" x="181"/>
        <item m="1" x="185"/>
        <item m="1" x="103"/>
        <item x="2"/>
        <item m="1" x="175"/>
        <item m="1" x="164"/>
        <item m="1" x="115"/>
        <item m="1" x="147"/>
        <item x="10"/>
        <item x="52"/>
        <item x="21"/>
        <item m="1" x="141"/>
        <item m="1" x="160"/>
        <item m="1" x="145"/>
        <item x="39"/>
        <item x="7"/>
        <item x="42"/>
        <item m="1" x="179"/>
        <item x="14"/>
        <item x="15"/>
        <item m="1" x="86"/>
        <item m="1" x="176"/>
        <item m="1" x="131"/>
        <item m="1" x="108"/>
        <item m="1" x="190"/>
        <item m="1" x="134"/>
        <item x="74"/>
        <item m="1" x="119"/>
        <item x="76"/>
        <item x="78"/>
        <item m="1" x="136"/>
        <item x="17"/>
        <item x="38"/>
        <item x="77"/>
        <item x="57"/>
        <item m="1" x="89"/>
        <item x="47"/>
        <item x="31"/>
        <item x="45"/>
        <item x="37"/>
        <item x="0"/>
        <item x="83"/>
        <item m="1" x="113"/>
        <item x="79"/>
        <item m="1" x="92"/>
        <item x="73"/>
        <item m="1" x="128"/>
        <item x="5"/>
        <item x="80"/>
        <item x="81"/>
        <item x="82"/>
        <item x="85"/>
        <item x="56"/>
        <item x="46"/>
        <item x="71"/>
        <item t="default"/>
      </items>
    </pivotField>
    <pivotField showAll="0"/>
    <pivotField showAll="0"/>
    <pivotField showAll="0"/>
    <pivotField axis="axisCol" showAll="0">
      <items count="9">
        <item x="0"/>
        <item x="2"/>
        <item x="3"/>
        <item x="4"/>
        <item x="1"/>
        <item m="1" x="6"/>
        <item m="1" x="7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multipleItemSelectionAllowed="1" showAll="0">
      <items count="32">
        <item h="1" x="2"/>
        <item h="1" x="1"/>
        <item n="EPC Ready Previous FY Carry Forward" x="6"/>
        <item h="1" m="1" x="28"/>
        <item h="1" x="3"/>
        <item x="0"/>
        <item m="1" x="22"/>
        <item h="1" m="1" x="23"/>
        <item h="1" m="1" x="21"/>
        <item h="1" x="11"/>
        <item h="1" x="9"/>
        <item h="1" x="12"/>
        <item h="1" x="7"/>
        <item h="1" x="10"/>
        <item h="1" x="8"/>
        <item h="1" x="13"/>
        <item h="1" m="1" x="29"/>
        <item h="1" x="5"/>
        <item h="1" x="16"/>
        <item h="1" x="4"/>
        <item h="1" m="1" x="25"/>
        <item h="1" x="14"/>
        <item h="1" m="1" x="20"/>
        <item h="1" m="1" x="17"/>
        <item h="1" m="1" x="18"/>
        <item h="1" x="15"/>
        <item h="1" m="1" x="26"/>
        <item h="1" m="1" x="27"/>
        <item h="1" m="1" x="24"/>
        <item h="1" m="1" x="30"/>
        <item h="1" m="1" x="19"/>
        <item t="default"/>
      </items>
    </pivotField>
    <pivotField numFmtId="9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</pivotFields>
  <rowFields count="3">
    <field x="6"/>
    <field x="7"/>
    <field x="8"/>
  </rowFields>
  <rowItems count="68">
    <i>
      <x v="1"/>
    </i>
    <i r="1">
      <x/>
    </i>
    <i r="2">
      <x v="27"/>
    </i>
    <i r="2">
      <x v="29"/>
    </i>
    <i r="2">
      <x v="35"/>
    </i>
    <i r="2">
      <x v="60"/>
    </i>
    <i r="2">
      <x v="154"/>
    </i>
    <i r="1">
      <x v="1"/>
    </i>
    <i r="2">
      <x v="84"/>
    </i>
    <i r="1">
      <x v="18"/>
    </i>
    <i r="2">
      <x v="14"/>
    </i>
    <i r="2">
      <x v="27"/>
    </i>
    <i r="2">
      <x v="29"/>
    </i>
    <i r="2">
      <x v="35"/>
    </i>
    <i r="2">
      <x v="59"/>
    </i>
    <i r="2">
      <x v="60"/>
    </i>
    <i r="2">
      <x v="84"/>
    </i>
    <i r="2">
      <x v="154"/>
    </i>
    <i r="2">
      <x v="183"/>
    </i>
    <i r="2">
      <x v="189"/>
    </i>
    <i>
      <x v="2"/>
    </i>
    <i r="1">
      <x v="7"/>
    </i>
    <i r="2">
      <x v="92"/>
    </i>
    <i r="2">
      <x v="139"/>
    </i>
    <i r="2">
      <x v="145"/>
    </i>
    <i r="2">
      <x v="174"/>
    </i>
    <i r="2">
      <x v="175"/>
    </i>
    <i r="2">
      <x v="188"/>
    </i>
    <i r="2">
      <x v="190"/>
    </i>
    <i r="1">
      <x v="19"/>
    </i>
    <i r="2">
      <x v="40"/>
    </i>
    <i>
      <x v="4"/>
    </i>
    <i r="1">
      <x v="10"/>
    </i>
    <i r="2">
      <x v="55"/>
    </i>
    <i r="2">
      <x v="106"/>
    </i>
    <i r="2">
      <x v="164"/>
    </i>
    <i r="2">
      <x v="165"/>
    </i>
    <i>
      <x v="5"/>
    </i>
    <i r="1">
      <x v="13"/>
    </i>
    <i r="2">
      <x v="133"/>
    </i>
    <i r="2">
      <x v="144"/>
    </i>
    <i r="1">
      <x v="14"/>
    </i>
    <i r="2">
      <x v="76"/>
    </i>
    <i r="2">
      <x v="150"/>
    </i>
    <i r="2">
      <x v="151"/>
    </i>
    <i>
      <x v="8"/>
    </i>
    <i r="1">
      <x v="11"/>
    </i>
    <i r="2">
      <x v="74"/>
    </i>
    <i r="2">
      <x v="146"/>
    </i>
    <i>
      <x v="9"/>
    </i>
    <i r="1">
      <x v="8"/>
    </i>
    <i r="2">
      <x v="106"/>
    </i>
    <i>
      <x v="12"/>
    </i>
    <i r="1">
      <x v="3"/>
    </i>
    <i r="2">
      <x v="44"/>
    </i>
    <i r="1">
      <x v="5"/>
    </i>
    <i r="2">
      <x/>
    </i>
    <i r="2">
      <x v="73"/>
    </i>
    <i r="2">
      <x v="170"/>
    </i>
    <i r="2">
      <x v="181"/>
    </i>
    <i r="2">
      <x v="187"/>
    </i>
    <i>
      <x v="13"/>
    </i>
    <i r="1">
      <x v="21"/>
    </i>
    <i r="2">
      <x v="176"/>
    </i>
    <i>
      <x v="15"/>
    </i>
    <i r="1">
      <x v="22"/>
    </i>
    <i r="2">
      <x v="168"/>
    </i>
    <i t="grand">
      <x/>
    </i>
  </rowItems>
  <colFields count="2">
    <field x="28"/>
    <field x="12"/>
  </colFields>
  <colItems count="11">
    <i>
      <x v="2"/>
      <x/>
    </i>
    <i r="1">
      <x v="1"/>
    </i>
    <i r="1">
      <x v="4"/>
    </i>
    <i t="default">
      <x v="2"/>
    </i>
    <i>
      <x v="5"/>
      <x/>
    </i>
    <i r="1">
      <x v="1"/>
    </i>
    <i r="1">
      <x v="2"/>
    </i>
    <i r="1">
      <x v="3"/>
    </i>
    <i r="1">
      <x v="4"/>
    </i>
    <i t="default">
      <x v="5"/>
    </i>
    <i t="grand">
      <x/>
    </i>
  </colItems>
  <dataFields count="1">
    <dataField name="Count of Site Name" fld="18" subtotal="count" baseField="0" baseItem="0"/>
  </dataFields>
  <formats count="31">
    <format dxfId="163">
      <pivotArea field="6" type="button" dataOnly="0" labelOnly="1" outline="0" axis="axisRow" fieldPosition="0"/>
    </format>
    <format dxfId="162">
      <pivotArea dataOnly="0" labelOnly="1" fieldPosition="0">
        <references count="1">
          <reference field="12" count="1" defaultSubtotal="1">
            <x v="0"/>
          </reference>
        </references>
      </pivotArea>
    </format>
    <format dxfId="161">
      <pivotArea dataOnly="0" labelOnly="1" fieldPosition="0">
        <references count="1">
          <reference field="12" count="1" defaultSubtotal="1">
            <x v="1"/>
          </reference>
        </references>
      </pivotArea>
    </format>
    <format dxfId="160">
      <pivotArea dataOnly="0" labelOnly="1" fieldPosition="0">
        <references count="1">
          <reference field="12" count="1" defaultSubtotal="1">
            <x v="2"/>
          </reference>
        </references>
      </pivotArea>
    </format>
    <format dxfId="159">
      <pivotArea dataOnly="0" labelOnly="1" fieldPosition="0">
        <references count="1">
          <reference field="12" count="1" defaultSubtotal="1">
            <x v="3"/>
          </reference>
        </references>
      </pivotArea>
    </format>
    <format dxfId="158">
      <pivotArea dataOnly="0" labelOnly="1" fieldPosition="0">
        <references count="1">
          <reference field="12" count="1" defaultSubtotal="1">
            <x v="4"/>
          </reference>
        </references>
      </pivotArea>
    </format>
    <format dxfId="157">
      <pivotArea field="6" type="button" dataOnly="0" labelOnly="1" outline="0" axis="axisRow" fieldPosition="0"/>
    </format>
    <format dxfId="156">
      <pivotArea dataOnly="0" labelOnly="1" fieldPosition="0">
        <references count="1">
          <reference field="12" count="1" defaultSubtotal="1">
            <x v="0"/>
          </reference>
        </references>
      </pivotArea>
    </format>
    <format dxfId="155">
      <pivotArea dataOnly="0" labelOnly="1" fieldPosition="0">
        <references count="1">
          <reference field="12" count="1" defaultSubtotal="1">
            <x v="1"/>
          </reference>
        </references>
      </pivotArea>
    </format>
    <format dxfId="154">
      <pivotArea dataOnly="0" labelOnly="1" fieldPosition="0">
        <references count="1">
          <reference field="12" count="1" defaultSubtotal="1">
            <x v="2"/>
          </reference>
        </references>
      </pivotArea>
    </format>
    <format dxfId="153">
      <pivotArea dataOnly="0" labelOnly="1" fieldPosition="0">
        <references count="1">
          <reference field="12" count="1" defaultSubtotal="1">
            <x v="3"/>
          </reference>
        </references>
      </pivotArea>
    </format>
    <format dxfId="152">
      <pivotArea dataOnly="0" labelOnly="1" fieldPosition="0">
        <references count="1">
          <reference field="12" count="1" defaultSubtotal="1">
            <x v="4"/>
          </reference>
        </references>
      </pivotArea>
    </format>
    <format dxfId="151">
      <pivotArea dataOnly="0" labelOnly="1" grandCol="1" outline="0" fieldPosition="0"/>
    </format>
    <format dxfId="150">
      <pivotArea field="6" type="button" dataOnly="0" labelOnly="1" outline="0" axis="axisRow" fieldPosition="0"/>
    </format>
    <format dxfId="149">
      <pivotArea dataOnly="0" labelOnly="1" fieldPosition="0">
        <references count="1">
          <reference field="12" count="1" defaultSubtotal="1">
            <x v="0"/>
          </reference>
        </references>
      </pivotArea>
    </format>
    <format dxfId="148">
      <pivotArea dataOnly="0" labelOnly="1" fieldPosition="0">
        <references count="1">
          <reference field="12" count="1" defaultSubtotal="1">
            <x v="1"/>
          </reference>
        </references>
      </pivotArea>
    </format>
    <format dxfId="147">
      <pivotArea dataOnly="0" labelOnly="1" fieldPosition="0">
        <references count="1">
          <reference field="12" count="1" defaultSubtotal="1">
            <x v="2"/>
          </reference>
        </references>
      </pivotArea>
    </format>
    <format dxfId="146">
      <pivotArea dataOnly="0" labelOnly="1" fieldPosition="0">
        <references count="1">
          <reference field="12" count="1" defaultSubtotal="1">
            <x v="3"/>
          </reference>
        </references>
      </pivotArea>
    </format>
    <format dxfId="145">
      <pivotArea dataOnly="0" labelOnly="1" fieldPosition="0">
        <references count="1">
          <reference field="12" count="1" defaultSubtotal="1">
            <x v="4"/>
          </reference>
        </references>
      </pivotArea>
    </format>
    <format dxfId="144">
      <pivotArea outline="0" collapsedLevelsAreSubtotals="1" fieldPosition="0"/>
    </format>
    <format dxfId="143">
      <pivotArea dataOnly="0" labelOnly="1" outline="0" fieldPosition="0">
        <references count="1">
          <reference field="28" count="0"/>
        </references>
      </pivotArea>
    </format>
    <format dxfId="142">
      <pivotArea field="12" type="button" dataOnly="0" labelOnly="1" outline="0" axis="axisCol" fieldPosition="1"/>
    </format>
    <format dxfId="141">
      <pivotArea type="topRight" dataOnly="0" labelOnly="1" outline="0" fieldPosition="0"/>
    </format>
    <format dxfId="140">
      <pivotArea dataOnly="0" labelOnly="1" fieldPosition="0">
        <references count="1">
          <reference field="12" count="0"/>
        </references>
      </pivotArea>
    </format>
    <format dxfId="139">
      <pivotArea dataOnly="0" labelOnly="1" grandCol="1" outline="0" fieldPosition="0"/>
    </format>
    <format dxfId="138">
      <pivotArea outline="0" collapsedLevelsAreSubtotals="1" fieldPosition="0"/>
    </format>
    <format dxfId="137">
      <pivotArea dataOnly="0" labelOnly="1" outline="0" fieldPosition="0">
        <references count="1">
          <reference field="28" count="0"/>
        </references>
      </pivotArea>
    </format>
    <format dxfId="136">
      <pivotArea field="12" type="button" dataOnly="0" labelOnly="1" outline="0" axis="axisCol" fieldPosition="1"/>
    </format>
    <format dxfId="135">
      <pivotArea type="topRight" dataOnly="0" labelOnly="1" outline="0" fieldPosition="0"/>
    </format>
    <format dxfId="134">
      <pivotArea dataOnly="0" labelOnly="1" fieldPosition="0">
        <references count="1">
          <reference field="12" count="0"/>
        </references>
      </pivotArea>
    </format>
    <format dxfId="133">
      <pivotArea dataOnly="0" labelOnly="1" grandCol="1" outline="0" fieldPosition="0"/>
    </format>
  </formats>
  <pivotTableStyleInfo name="PivotStyleLight16 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C369BC-7AC0-469D-AF8F-01D4ADA1F94F}" name="PivotTable2" cacheId="0" applyNumberFormats="0" applyBorderFormats="0" applyFontFormats="0" applyPatternFormats="0" applyAlignmentFormats="0" applyWidthHeightFormats="1" dataCaption="Values" updatedVersion="6" minRefreshableVersion="3" itemPrintTitles="1" createdVersion="6" indent="0" outline="1" outlineData="1" multipleFieldFilters="0" rowHeaderCaption="Business Format / Sub Format">
  <location ref="A5:G72" firstHeaderRow="1" firstDataRow="2" firstDataCol="1" rowPageCount="1" colPageCount="1"/>
  <pivotFields count="58">
    <pivotField showAll="0"/>
    <pivotField showAll="0"/>
    <pivotField showAll="0"/>
    <pivotField showAll="0"/>
    <pivotField showAll="0"/>
    <pivotField showAll="0"/>
    <pivotField axis="axisRow" showAll="0">
      <items count="17">
        <item m="1" x="14"/>
        <item x="3"/>
        <item x="2"/>
        <item x="11"/>
        <item x="9"/>
        <item x="1"/>
        <item x="5"/>
        <item m="1" x="15"/>
        <item x="4"/>
        <item x="8"/>
        <item x="10"/>
        <item h="1" m="1" x="12"/>
        <item x="7"/>
        <item x="0"/>
        <item m="1" x="13"/>
        <item x="6"/>
        <item t="default"/>
      </items>
    </pivotField>
    <pivotField axis="axisRow" showAll="0">
      <items count="24">
        <item x="5"/>
        <item x="12"/>
        <item m="1" x="20"/>
        <item x="13"/>
        <item m="1" x="19"/>
        <item x="9"/>
        <item x="7"/>
        <item x="2"/>
        <item x="10"/>
        <item x="15"/>
        <item x="11"/>
        <item x="6"/>
        <item x="16"/>
        <item x="4"/>
        <item x="1"/>
        <item m="1" x="17"/>
        <item m="1" x="22"/>
        <item m="1" x="18"/>
        <item x="3"/>
        <item x="14"/>
        <item m="1" x="21"/>
        <item x="0"/>
        <item x="8"/>
        <item t="default"/>
      </items>
    </pivotField>
    <pivotField axis="axisRow" showAll="0">
      <items count="192">
        <item x="54"/>
        <item m="1" x="169"/>
        <item m="1" x="153"/>
        <item m="1" x="161"/>
        <item x="70"/>
        <item m="1" x="105"/>
        <item m="1" x="148"/>
        <item m="1" x="126"/>
        <item x="9"/>
        <item x="28"/>
        <item x="33"/>
        <item m="1" x="118"/>
        <item x="36"/>
        <item m="1" x="189"/>
        <item x="20"/>
        <item x="26"/>
        <item x="65"/>
        <item x="35"/>
        <item m="1" x="109"/>
        <item m="1" x="156"/>
        <item m="1" x="182"/>
        <item m="1" x="87"/>
        <item m="1" x="123"/>
        <item x="19"/>
        <item m="1" x="180"/>
        <item x="3"/>
        <item m="1" x="114"/>
        <item x="30"/>
        <item m="1" x="98"/>
        <item x="27"/>
        <item m="1" x="170"/>
        <item m="1" x="130"/>
        <item m="1" x="183"/>
        <item m="1" x="188"/>
        <item m="1" x="187"/>
        <item x="44"/>
        <item x="43"/>
        <item m="1" x="117"/>
        <item m="1" x="97"/>
        <item m="1" x="104"/>
        <item x="62"/>
        <item m="1" x="158"/>
        <item m="1" x="152"/>
        <item m="1" x="138"/>
        <item x="61"/>
        <item m="1" x="137"/>
        <item m="1" x="91"/>
        <item m="1" x="150"/>
        <item x="11"/>
        <item m="1" x="133"/>
        <item x="64"/>
        <item x="4"/>
        <item x="48"/>
        <item m="1" x="127"/>
        <item m="1" x="173"/>
        <item x="60"/>
        <item x="67"/>
        <item m="1" x="95"/>
        <item m="1" x="151"/>
        <item x="16"/>
        <item x="50"/>
        <item m="1" x="171"/>
        <item m="1" x="174"/>
        <item m="1" x="165"/>
        <item x="49"/>
        <item m="1" x="184"/>
        <item m="1" x="172"/>
        <item m="1" x="96"/>
        <item m="1" x="163"/>
        <item m="1" x="143"/>
        <item m="1" x="111"/>
        <item m="1" x="167"/>
        <item x="55"/>
        <item x="63"/>
        <item x="23"/>
        <item m="1" x="129"/>
        <item x="6"/>
        <item m="1" x="106"/>
        <item x="34"/>
        <item m="1" x="110"/>
        <item m="1" x="112"/>
        <item x="75"/>
        <item m="1" x="159"/>
        <item m="1" x="100"/>
        <item x="12"/>
        <item x="41"/>
        <item m="1" x="132"/>
        <item m="1" x="94"/>
        <item x="32"/>
        <item m="1" x="140"/>
        <item m="1" x="90"/>
        <item m="1" x="155"/>
        <item x="13"/>
        <item x="53"/>
        <item x="69"/>
        <item m="1" x="107"/>
        <item m="1" x="149"/>
        <item m="1" x="135"/>
        <item m="1" x="125"/>
        <item m="1" x="124"/>
        <item m="1" x="139"/>
        <item m="1" x="99"/>
        <item m="1" x="120"/>
        <item x="58"/>
        <item x="51"/>
        <item m="1" x="154"/>
        <item x="84"/>
        <item m="1" x="102"/>
        <item m="1" x="178"/>
        <item m="1" x="177"/>
        <item x="25"/>
        <item x="40"/>
        <item m="1" x="142"/>
        <item x="1"/>
        <item m="1" x="144"/>
        <item m="1" x="157"/>
        <item x="18"/>
        <item x="72"/>
        <item x="59"/>
        <item m="1" x="101"/>
        <item m="1" x="186"/>
        <item m="1" x="166"/>
        <item x="29"/>
        <item x="66"/>
        <item x="68"/>
        <item m="1" x="162"/>
        <item m="1" x="122"/>
        <item m="1" x="168"/>
        <item m="1" x="146"/>
        <item x="8"/>
        <item m="1" x="121"/>
        <item m="1" x="88"/>
        <item m="1" x="93"/>
        <item x="24"/>
        <item x="22"/>
        <item m="1" x="116"/>
        <item m="1" x="181"/>
        <item m="1" x="185"/>
        <item m="1" x="103"/>
        <item x="2"/>
        <item m="1" x="175"/>
        <item m="1" x="164"/>
        <item m="1" x="115"/>
        <item m="1" x="147"/>
        <item x="10"/>
        <item x="52"/>
        <item x="21"/>
        <item m="1" x="141"/>
        <item m="1" x="160"/>
        <item m="1" x="145"/>
        <item x="39"/>
        <item x="7"/>
        <item x="42"/>
        <item m="1" x="179"/>
        <item x="14"/>
        <item x="15"/>
        <item m="1" x="86"/>
        <item m="1" x="176"/>
        <item m="1" x="131"/>
        <item m="1" x="108"/>
        <item m="1" x="190"/>
        <item m="1" x="134"/>
        <item x="74"/>
        <item m="1" x="119"/>
        <item x="76"/>
        <item x="78"/>
        <item m="1" x="136"/>
        <item x="17"/>
        <item x="38"/>
        <item x="77"/>
        <item x="57"/>
        <item m="1" x="89"/>
        <item x="47"/>
        <item x="31"/>
        <item x="45"/>
        <item x="37"/>
        <item x="0"/>
        <item x="83"/>
        <item m="1" x="113"/>
        <item x="79"/>
        <item m="1" x="92"/>
        <item x="73"/>
        <item m="1" x="128"/>
        <item x="5"/>
        <item x="80"/>
        <item x="81"/>
        <item x="82"/>
        <item x="85"/>
        <item x="56"/>
        <item x="46"/>
        <item x="71"/>
        <item t="default"/>
      </items>
    </pivotField>
    <pivotField showAll="0"/>
    <pivotField showAll="0"/>
    <pivotField showAll="0"/>
    <pivotField axis="axisCol" showAll="0">
      <items count="9">
        <item x="0"/>
        <item x="2"/>
        <item x="3"/>
        <item x="4"/>
        <item x="1"/>
        <item m="1" x="6"/>
        <item m="1" x="7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2">
        <item h="1" x="2"/>
        <item h="1" x="1"/>
        <item m="1" x="28"/>
        <item h="1" x="3"/>
        <item h="1" x="0"/>
        <item m="1" x="22"/>
        <item h="1" x="6"/>
        <item m="1" x="23"/>
        <item m="1" x="21"/>
        <item h="1" x="11"/>
        <item h="1" x="9"/>
        <item h="1" x="12"/>
        <item h="1" x="7"/>
        <item h="1" x="10"/>
        <item h="1" x="8"/>
        <item h="1" x="13"/>
        <item h="1" m="1" x="29"/>
        <item h="1" x="5"/>
        <item h="1" x="16"/>
        <item x="4"/>
        <item m="1" x="25"/>
        <item h="1" x="14"/>
        <item m="1" x="20"/>
        <item h="1" m="1" x="17"/>
        <item h="1" m="1" x="18"/>
        <item h="1" x="15"/>
        <item h="1" m="1" x="26"/>
        <item h="1" m="1" x="27"/>
        <item h="1" m="1" x="24"/>
        <item h="1" m="1" x="30"/>
        <item h="1" m="1" x="19"/>
        <item t="default"/>
      </items>
    </pivotField>
    <pivotField numFmtId="9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</pivotFields>
  <rowFields count="3">
    <field x="6"/>
    <field x="7"/>
    <field x="8"/>
  </rowFields>
  <rowItems count="66">
    <i>
      <x v="1"/>
    </i>
    <i r="1">
      <x/>
    </i>
    <i r="2">
      <x v="27"/>
    </i>
    <i r="2">
      <x v="29"/>
    </i>
    <i r="2">
      <x v="60"/>
    </i>
    <i r="2">
      <x v="154"/>
    </i>
    <i r="1">
      <x v="18"/>
    </i>
    <i r="2">
      <x v="14"/>
    </i>
    <i r="2">
      <x v="35"/>
    </i>
    <i r="2">
      <x v="59"/>
    </i>
    <i r="2">
      <x v="84"/>
    </i>
    <i r="2">
      <x v="154"/>
    </i>
    <i r="2">
      <x v="155"/>
    </i>
    <i r="2">
      <x v="183"/>
    </i>
    <i r="2">
      <x v="185"/>
    </i>
    <i r="2">
      <x v="189"/>
    </i>
    <i>
      <x v="2"/>
    </i>
    <i r="1">
      <x v="7"/>
    </i>
    <i r="2">
      <x v="88"/>
    </i>
    <i r="2">
      <x v="93"/>
    </i>
    <i r="2">
      <x v="139"/>
    </i>
    <i r="2">
      <x v="174"/>
    </i>
    <i r="2">
      <x v="175"/>
    </i>
    <i r="2">
      <x v="188"/>
    </i>
    <i r="2">
      <x v="190"/>
    </i>
    <i r="1">
      <x v="19"/>
    </i>
    <i r="2">
      <x v="40"/>
    </i>
    <i>
      <x v="4"/>
    </i>
    <i r="1">
      <x v="10"/>
    </i>
    <i r="2">
      <x v="55"/>
    </i>
    <i>
      <x v="5"/>
    </i>
    <i r="1">
      <x v="13"/>
    </i>
    <i r="2">
      <x v="133"/>
    </i>
    <i r="1">
      <x v="14"/>
    </i>
    <i r="2">
      <x v="76"/>
    </i>
    <i r="2">
      <x v="85"/>
    </i>
    <i r="2">
      <x v="111"/>
    </i>
    <i r="2">
      <x v="150"/>
    </i>
    <i r="2">
      <x v="151"/>
    </i>
    <i r="2">
      <x v="152"/>
    </i>
    <i>
      <x v="6"/>
    </i>
    <i r="1">
      <x v="6"/>
    </i>
    <i r="2">
      <x v="110"/>
    </i>
    <i>
      <x v="8"/>
    </i>
    <i r="1">
      <x v="11"/>
    </i>
    <i r="2">
      <x v="74"/>
    </i>
    <i r="2">
      <x v="116"/>
    </i>
    <i r="2">
      <x v="146"/>
    </i>
    <i>
      <x v="9"/>
    </i>
    <i r="1">
      <x v="8"/>
    </i>
    <i r="2">
      <x v="103"/>
    </i>
    <i r="2">
      <x v="106"/>
    </i>
    <i>
      <x v="12"/>
    </i>
    <i r="1">
      <x v="3"/>
    </i>
    <i r="2">
      <x v="44"/>
    </i>
    <i r="1">
      <x v="5"/>
    </i>
    <i r="2">
      <x/>
    </i>
    <i r="2">
      <x v="72"/>
    </i>
    <i r="2">
      <x v="73"/>
    </i>
    <i r="2">
      <x v="170"/>
    </i>
    <i r="2">
      <x v="179"/>
    </i>
    <i r="2">
      <x v="181"/>
    </i>
    <i>
      <x v="13"/>
    </i>
    <i r="1">
      <x v="21"/>
    </i>
    <i r="2">
      <x v="176"/>
    </i>
    <i t="grand">
      <x/>
    </i>
  </rowItems>
  <colFields count="1">
    <field x="12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28" hier="-1"/>
  </pageFields>
  <dataFields count="1">
    <dataField name="Count of Site Name" fld="18" subtotal="count" baseField="0" baseItem="0"/>
  </dataFields>
  <formats count="31">
    <format dxfId="132">
      <pivotArea field="6" type="button" dataOnly="0" labelOnly="1" outline="0" axis="axisRow" fieldPosition="0"/>
    </format>
    <format dxfId="131">
      <pivotArea dataOnly="0" labelOnly="1" fieldPosition="0">
        <references count="1">
          <reference field="12" count="1" defaultSubtotal="1">
            <x v="0"/>
          </reference>
        </references>
      </pivotArea>
    </format>
    <format dxfId="130">
      <pivotArea dataOnly="0" labelOnly="1" fieldPosition="0">
        <references count="1">
          <reference field="12" count="1" defaultSubtotal="1">
            <x v="1"/>
          </reference>
        </references>
      </pivotArea>
    </format>
    <format dxfId="129">
      <pivotArea dataOnly="0" labelOnly="1" fieldPosition="0">
        <references count="1">
          <reference field="12" count="1" defaultSubtotal="1">
            <x v="2"/>
          </reference>
        </references>
      </pivotArea>
    </format>
    <format dxfId="128">
      <pivotArea dataOnly="0" labelOnly="1" fieldPosition="0">
        <references count="1">
          <reference field="12" count="1" defaultSubtotal="1">
            <x v="3"/>
          </reference>
        </references>
      </pivotArea>
    </format>
    <format dxfId="127">
      <pivotArea dataOnly="0" labelOnly="1" fieldPosition="0">
        <references count="1">
          <reference field="12" count="1" defaultSubtotal="1">
            <x v="4"/>
          </reference>
        </references>
      </pivotArea>
    </format>
    <format dxfId="126">
      <pivotArea field="6" type="button" dataOnly="0" labelOnly="1" outline="0" axis="axisRow" fieldPosition="0"/>
    </format>
    <format dxfId="125">
      <pivotArea dataOnly="0" labelOnly="1" fieldPosition="0">
        <references count="1">
          <reference field="12" count="1" defaultSubtotal="1">
            <x v="0"/>
          </reference>
        </references>
      </pivotArea>
    </format>
    <format dxfId="124">
      <pivotArea dataOnly="0" labelOnly="1" fieldPosition="0">
        <references count="1">
          <reference field="12" count="1" defaultSubtotal="1">
            <x v="1"/>
          </reference>
        </references>
      </pivotArea>
    </format>
    <format dxfId="123">
      <pivotArea dataOnly="0" labelOnly="1" fieldPosition="0">
        <references count="1">
          <reference field="12" count="1" defaultSubtotal="1">
            <x v="2"/>
          </reference>
        </references>
      </pivotArea>
    </format>
    <format dxfId="122">
      <pivotArea dataOnly="0" labelOnly="1" fieldPosition="0">
        <references count="1">
          <reference field="12" count="1" defaultSubtotal="1">
            <x v="3"/>
          </reference>
        </references>
      </pivotArea>
    </format>
    <format dxfId="121">
      <pivotArea dataOnly="0" labelOnly="1" fieldPosition="0">
        <references count="1">
          <reference field="12" count="1" defaultSubtotal="1">
            <x v="4"/>
          </reference>
        </references>
      </pivotArea>
    </format>
    <format dxfId="120">
      <pivotArea dataOnly="0" labelOnly="1" grandCol="1" outline="0" fieldPosition="0"/>
    </format>
    <format dxfId="119">
      <pivotArea field="6" type="button" dataOnly="0" labelOnly="1" outline="0" axis="axisRow" fieldPosition="0"/>
    </format>
    <format dxfId="118">
      <pivotArea dataOnly="0" labelOnly="1" fieldPosition="0">
        <references count="1">
          <reference field="12" count="1" defaultSubtotal="1">
            <x v="0"/>
          </reference>
        </references>
      </pivotArea>
    </format>
    <format dxfId="117">
      <pivotArea dataOnly="0" labelOnly="1" fieldPosition="0">
        <references count="1">
          <reference field="12" count="1" defaultSubtotal="1">
            <x v="1"/>
          </reference>
        </references>
      </pivotArea>
    </format>
    <format dxfId="116">
      <pivotArea dataOnly="0" labelOnly="1" fieldPosition="0">
        <references count="1">
          <reference field="12" count="1" defaultSubtotal="1">
            <x v="2"/>
          </reference>
        </references>
      </pivotArea>
    </format>
    <format dxfId="115">
      <pivotArea dataOnly="0" labelOnly="1" fieldPosition="0">
        <references count="1">
          <reference field="12" count="1" defaultSubtotal="1">
            <x v="3"/>
          </reference>
        </references>
      </pivotArea>
    </format>
    <format dxfId="114">
      <pivotArea dataOnly="0" labelOnly="1" fieldPosition="0">
        <references count="1">
          <reference field="12" count="1" defaultSubtotal="1">
            <x v="4"/>
          </reference>
        </references>
      </pivotArea>
    </format>
    <format dxfId="113">
      <pivotArea outline="0" collapsedLevelsAreSubtotals="1" fieldPosition="0"/>
    </format>
    <format dxfId="112">
      <pivotArea dataOnly="0" labelOnly="1" outline="0" fieldPosition="0">
        <references count="1">
          <reference field="28" count="0"/>
        </references>
      </pivotArea>
    </format>
    <format dxfId="111">
      <pivotArea field="12" type="button" dataOnly="0" labelOnly="1" outline="0" axis="axisCol" fieldPosition="0"/>
    </format>
    <format dxfId="110">
      <pivotArea type="topRight" dataOnly="0" labelOnly="1" outline="0" fieldPosition="0"/>
    </format>
    <format dxfId="109">
      <pivotArea dataOnly="0" labelOnly="1" fieldPosition="0">
        <references count="1">
          <reference field="12" count="0"/>
        </references>
      </pivotArea>
    </format>
    <format dxfId="108">
      <pivotArea dataOnly="0" labelOnly="1" grandCol="1" outline="0" fieldPosition="0"/>
    </format>
    <format dxfId="107">
      <pivotArea outline="0" collapsedLevelsAreSubtotals="1" fieldPosition="0"/>
    </format>
    <format dxfId="106">
      <pivotArea dataOnly="0" labelOnly="1" outline="0" fieldPosition="0">
        <references count="1">
          <reference field="28" count="0"/>
        </references>
      </pivotArea>
    </format>
    <format dxfId="105">
      <pivotArea field="12" type="button" dataOnly="0" labelOnly="1" outline="0" axis="axisCol" fieldPosition="0"/>
    </format>
    <format dxfId="104">
      <pivotArea type="topRight" dataOnly="0" labelOnly="1" outline="0" fieldPosition="0"/>
    </format>
    <format dxfId="103">
      <pivotArea dataOnly="0" labelOnly="1" fieldPosition="0">
        <references count="1">
          <reference field="12" count="0"/>
        </references>
      </pivotArea>
    </format>
    <format dxfId="102">
      <pivotArea dataOnly="0" labelOnly="1" grandCol="1" outline="0" fieldPosition="0"/>
    </format>
  </formats>
  <pivotTableStyleInfo name="PivotStyleLight16 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E4EC26-1B2E-49A4-AE31-8B868E5964DB}" name="PivotTable2" cacheId="0" applyNumberFormats="0" applyBorderFormats="0" applyFontFormats="0" applyPatternFormats="0" applyAlignmentFormats="0" applyWidthHeightFormats="1" dataCaption="Values" updatedVersion="6" minRefreshableVersion="3" itemPrintTitles="1" createdVersion="6" indent="0" outline="1" outlineData="1" multipleFieldFilters="0" rowHeaderCaption="Zonal Head">
  <location ref="A6:B9" firstHeaderRow="1" firstDataRow="3" firstDataCol="1" rowPageCount="2" colPageCount="1"/>
  <pivotFields count="58">
    <pivotField subtotalTop="0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Page" multipleItemSelectionAllowed="1" showAll="0" defaultSubtotal="0">
      <items count="8">
        <item x="0"/>
        <item h="1" x="2"/>
        <item h="1" x="3"/>
        <item h="1" x="4"/>
        <item h="1" x="1"/>
        <item m="1" x="6"/>
        <item h="1" m="1" x="7"/>
        <item h="1" x="5"/>
      </items>
    </pivotField>
    <pivotField showAll="0" defaultSubtotal="0"/>
    <pivotField axis="axisRow" showAll="0" defaultSubtotal="0">
      <items count="9">
        <item x="3"/>
        <item x="2"/>
        <item m="1" x="8"/>
        <item m="1" x="7"/>
        <item x="4"/>
        <item m="1" x="6"/>
        <item x="0"/>
        <item x="1"/>
        <item x="5"/>
      </items>
    </pivotField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Page" multipleItemSelectionAllowed="1" showAll="0" defaultSubtotal="0">
      <items count="31">
        <item h="1" x="2"/>
        <item h="1" x="1"/>
        <item m="1" x="28"/>
        <item h="1" x="3"/>
        <item h="1" x="0"/>
        <item m="1" x="22"/>
        <item h="1" x="6"/>
        <item m="1" x="23"/>
        <item m="1" x="21"/>
        <item h="1" x="11"/>
        <item h="1" x="9"/>
        <item x="12"/>
        <item h="1" x="7"/>
        <item h="1" x="10"/>
        <item h="1" x="8"/>
        <item h="1" x="13"/>
        <item m="1" x="29"/>
        <item h="1" x="5"/>
        <item x="16"/>
        <item x="4"/>
        <item m="1" x="25"/>
        <item h="1" x="14"/>
        <item m="1" x="20"/>
        <item m="1" x="17"/>
        <item h="1" m="1" x="18"/>
        <item h="1" x="15"/>
        <item h="1" m="1" x="26"/>
        <item h="1" m="1" x="27"/>
        <item h="1" m="1" x="24"/>
        <item h="1" m="1" x="30"/>
        <item h="1" m="1" x="19"/>
      </items>
    </pivotField>
    <pivotField numFmtId="9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Col" showAll="0" defaultSubtotal="0">
      <items count="7">
        <item m="1" x="1"/>
        <item m="1" x="2"/>
        <item m="1" x="3"/>
        <item m="1" x="4"/>
        <item m="1" x="6"/>
        <item m="1" x="5"/>
        <item x="0"/>
      </items>
    </pivotField>
    <pivotField axis="axisCol" showAll="0" defaultSubtotal="0">
      <items count="7">
        <item m="1" x="2"/>
        <item m="1" x="3"/>
        <item h="1" x="0"/>
        <item m="1" x="6"/>
        <item h="1" m="1" x="1"/>
        <item h="1" m="1" x="5"/>
        <item h="1" m="1" x="4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showAll="0" defaultSubtota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</pivotFields>
  <rowFields count="1">
    <field x="14"/>
  </rowFields>
  <rowItems count="1">
    <i t="grand">
      <x/>
    </i>
  </rowItems>
  <colFields count="2">
    <field x="48"/>
    <field x="47"/>
  </colFields>
  <colItems count="1">
    <i t="grand">
      <x/>
    </i>
  </colItems>
  <pageFields count="2">
    <pageField fld="28" hier="-1"/>
    <pageField fld="12" hier="-1"/>
  </pageFields>
  <dataFields count="1">
    <dataField name="Count of Site Name" fld="18" subtotal="count" baseField="0" baseItem="0"/>
  </dataFields>
  <formats count="69">
    <format dxfId="101">
      <pivotArea outline="0" collapsedLevelsAreSubtotals="1" fieldPosition="0"/>
    </format>
    <format dxfId="100">
      <pivotArea dataOnly="0" labelOnly="1" outline="0" fieldPosition="0">
        <references count="1">
          <reference field="28" count="0"/>
        </references>
      </pivotArea>
    </format>
    <format dxfId="99">
      <pivotArea field="48" type="button" dataOnly="0" labelOnly="1" outline="0" axis="axisCol" fieldPosition="0"/>
    </format>
    <format dxfId="98">
      <pivotArea field="47" type="button" dataOnly="0" labelOnly="1" outline="0" axis="axisCol" fieldPosition="1"/>
    </format>
    <format dxfId="97">
      <pivotArea type="topRight" dataOnly="0" labelOnly="1" outline="0" fieldPosition="0"/>
    </format>
    <format dxfId="96">
      <pivotArea dataOnly="0" labelOnly="1" fieldPosition="0">
        <references count="1">
          <reference field="48" count="0"/>
        </references>
      </pivotArea>
    </format>
    <format dxfId="95">
      <pivotArea dataOnly="0" labelOnly="1" fieldPosition="0">
        <references count="1">
          <reference field="48" count="0" defaultSubtotal="1"/>
        </references>
      </pivotArea>
    </format>
    <format dxfId="94">
      <pivotArea dataOnly="0" labelOnly="1" grandCol="1" outline="0" fieldPosition="0"/>
    </format>
    <format dxfId="93">
      <pivotArea dataOnly="0" labelOnly="1" fieldPosition="0">
        <references count="2">
          <reference field="47" count="1">
            <x v="0"/>
          </reference>
          <reference field="48" count="1" selected="0">
            <x v="0"/>
          </reference>
        </references>
      </pivotArea>
    </format>
    <format dxfId="92">
      <pivotArea dataOnly="0" labelOnly="1" fieldPosition="0">
        <references count="2">
          <reference field="47" count="4">
            <x v="1"/>
            <x v="2"/>
            <x v="3"/>
            <x v="4"/>
          </reference>
          <reference field="48" count="1" selected="0">
            <x v="1"/>
          </reference>
        </references>
      </pivotArea>
    </format>
    <format dxfId="91">
      <pivotArea field="14" type="button" dataOnly="0" labelOnly="1" outline="0" axis="axisRow" fieldPosition="0"/>
    </format>
    <format dxfId="90">
      <pivotArea dataOnly="0" labelOnly="1" fieldPosition="0">
        <references count="1">
          <reference field="14" count="0"/>
        </references>
      </pivotArea>
    </format>
    <format dxfId="89">
      <pivotArea field="14" type="button" dataOnly="0" labelOnly="1" outline="0" axis="axisRow" fieldPosition="0"/>
    </format>
    <format dxfId="88">
      <pivotArea dataOnly="0" labelOnly="1" fieldPosition="0">
        <references count="1">
          <reference field="48" count="1" defaultSubtotal="1">
            <x v="0"/>
          </reference>
        </references>
      </pivotArea>
    </format>
    <format dxfId="87">
      <pivotArea dataOnly="0" labelOnly="1" fieldPosition="0">
        <references count="1">
          <reference field="48" count="1" defaultSubtotal="1">
            <x v="1"/>
          </reference>
        </references>
      </pivotArea>
    </format>
    <format dxfId="86">
      <pivotArea dataOnly="0" labelOnly="1" grandCol="1" outline="0" fieldPosition="0"/>
    </format>
    <format dxfId="85">
      <pivotArea dataOnly="0" labelOnly="1" fieldPosition="0">
        <references count="2">
          <reference field="47" count="1">
            <x v="0"/>
          </reference>
          <reference field="48" count="1" selected="0">
            <x v="0"/>
          </reference>
        </references>
      </pivotArea>
    </format>
    <format dxfId="84">
      <pivotArea dataOnly="0" labelOnly="1" fieldPosition="0">
        <references count="2">
          <reference field="47" count="4">
            <x v="1"/>
            <x v="2"/>
            <x v="3"/>
            <x v="4"/>
          </reference>
          <reference field="48" count="1" selected="0">
            <x v="1"/>
          </reference>
        </references>
      </pivotArea>
    </format>
    <format dxfId="83">
      <pivotArea type="all" dataOnly="0" outline="0" fieldPosition="0"/>
    </format>
    <format dxfId="82">
      <pivotArea outline="0" collapsedLevelsAreSubtotals="1" fieldPosition="0"/>
    </format>
    <format dxfId="81">
      <pivotArea dataOnly="0" labelOnly="1" fieldPosition="0">
        <references count="1">
          <reference field="14" count="0"/>
        </references>
      </pivotArea>
    </format>
    <format dxfId="80">
      <pivotArea dataOnly="0" labelOnly="1" grandRow="1" outline="0" fieldPosition="0"/>
    </format>
    <format dxfId="79">
      <pivotArea collapsedLevelsAreSubtotals="1" fieldPosition="0">
        <references count="1">
          <reference field="14" count="0"/>
        </references>
      </pivotArea>
    </format>
    <format dxfId="78">
      <pivotArea dataOnly="0" labelOnly="1" fieldPosition="0">
        <references count="1">
          <reference field="14" count="0"/>
        </references>
      </pivotArea>
    </format>
    <format dxfId="77">
      <pivotArea outline="0" collapsedLevelsAreSubtotals="1" fieldPosition="0">
        <references count="1">
          <reference field="48" count="0" selected="0" defaultSubtotal="1"/>
        </references>
      </pivotArea>
    </format>
    <format dxfId="76">
      <pivotArea outline="0" collapsedLevelsAreSubtotals="1" fieldPosition="0">
        <references count="1">
          <reference field="48" count="1" selected="0" defaultSubtotal="1">
            <x v="0"/>
          </reference>
        </references>
      </pivotArea>
    </format>
    <format dxfId="75">
      <pivotArea dataOnly="0" labelOnly="1" fieldPosition="0">
        <references count="1">
          <reference field="14" count="0"/>
        </references>
      </pivotArea>
    </format>
    <format dxfId="74">
      <pivotArea dataOnly="0" labelOnly="1" grandRow="1" outline="0" fieldPosition="0"/>
    </format>
    <format dxfId="73">
      <pivotArea dataOnly="0" labelOnly="1" grandRow="1" outline="0" fieldPosition="0"/>
    </format>
    <format dxfId="72">
      <pivotArea type="topRight" dataOnly="0" labelOnly="1" outline="0" fieldPosition="0"/>
    </format>
    <format dxfId="71">
      <pivotArea dataOnly="0" labelOnly="1" fieldPosition="0">
        <references count="1">
          <reference field="48" count="0"/>
        </references>
      </pivotArea>
    </format>
    <format dxfId="70">
      <pivotArea dataOnly="0" labelOnly="1" fieldPosition="0">
        <references count="1">
          <reference field="48" count="0" defaultSubtotal="1"/>
        </references>
      </pivotArea>
    </format>
    <format dxfId="69">
      <pivotArea dataOnly="0" labelOnly="1" fieldPosition="0">
        <references count="2">
          <reference field="47" count="4">
            <x v="1"/>
            <x v="2"/>
            <x v="3"/>
            <x v="4"/>
          </reference>
          <reference field="48" count="1" selected="0">
            <x v="1"/>
          </reference>
        </references>
      </pivotArea>
    </format>
    <format dxfId="68">
      <pivotArea dataOnly="0" labelOnly="1" fieldPosition="0">
        <references count="1">
          <reference field="48" count="0" defaultSubtotal="1"/>
        </references>
      </pivotArea>
    </format>
    <format dxfId="67">
      <pivotArea dataOnly="0" labelOnly="1" fieldPosition="0">
        <references count="2">
          <reference field="47" count="4">
            <x v="1"/>
            <x v="2"/>
            <x v="3"/>
            <x v="4"/>
          </reference>
          <reference field="48" count="1" selected="0">
            <x v="1"/>
          </reference>
        </references>
      </pivotArea>
    </format>
    <format dxfId="66">
      <pivotArea dataOnly="0" labelOnly="1" fieldPosition="0">
        <references count="2">
          <reference field="47" count="4">
            <x v="1"/>
            <x v="2"/>
            <x v="3"/>
            <x v="4"/>
          </reference>
          <reference field="48" count="1" selected="0">
            <x v="1"/>
          </reference>
        </references>
      </pivotArea>
    </format>
    <format dxfId="65">
      <pivotArea type="all" dataOnly="0" outline="0" fieldPosition="0"/>
    </format>
    <format dxfId="64">
      <pivotArea dataOnly="0" labelOnly="1" fieldPosition="0">
        <references count="1">
          <reference field="14" count="0"/>
        </references>
      </pivotArea>
    </format>
    <format dxfId="63">
      <pivotArea dataOnly="0" labelOnly="1" fieldPosition="0">
        <references count="1">
          <reference field="48" count="0" defaultSubtotal="1"/>
        </references>
      </pivotArea>
    </format>
    <format dxfId="62">
      <pivotArea dataOnly="0" labelOnly="1" fieldPosition="0">
        <references count="2">
          <reference field="47" count="4">
            <x v="1"/>
            <x v="2"/>
            <x v="3"/>
            <x v="4"/>
          </reference>
          <reference field="48" count="1" selected="0">
            <x v="1"/>
          </reference>
        </references>
      </pivotArea>
    </format>
    <format dxfId="61">
      <pivotArea field="28" type="button" dataOnly="0" labelOnly="1" outline="0" axis="axisPage" fieldPosition="0"/>
    </format>
    <format dxfId="60">
      <pivotArea type="origin" dataOnly="0" labelOnly="1" outline="0" fieldPosition="0"/>
    </format>
    <format dxfId="59">
      <pivotArea dataOnly="0" labelOnly="1" outline="0" fieldPosition="0">
        <references count="1">
          <reference field="28" count="0"/>
        </references>
      </pivotArea>
    </format>
    <format dxfId="58">
      <pivotArea field="48" type="button" dataOnly="0" labelOnly="1" outline="0" axis="axisCol" fieldPosition="0"/>
    </format>
    <format dxfId="57">
      <pivotArea field="47" type="button" dataOnly="0" labelOnly="1" outline="0" axis="axisCol" fieldPosition="1"/>
    </format>
    <format dxfId="56">
      <pivotArea dataOnly="0" labelOnly="1" fieldPosition="0">
        <references count="1">
          <reference field="48" count="1" defaultSubtotal="1">
            <x v="0"/>
          </reference>
        </references>
      </pivotArea>
    </format>
    <format dxfId="55">
      <pivotArea type="topRight" dataOnly="0" labelOnly="1" outline="0" offset="E1" fieldPosition="0"/>
    </format>
    <format dxfId="54">
      <pivotArea dataOnly="0" labelOnly="1" fieldPosition="0">
        <references count="1">
          <reference field="48" count="1" defaultSubtotal="1">
            <x v="1"/>
          </reference>
        </references>
      </pivotArea>
    </format>
    <format dxfId="53">
      <pivotArea type="topRight" dataOnly="0" labelOnly="1" outline="0" offset="F1" fieldPosition="0"/>
    </format>
    <format dxfId="52">
      <pivotArea dataOnly="0" labelOnly="1" fieldPosition="0">
        <references count="2">
          <reference field="47" count="1">
            <x v="4"/>
          </reference>
          <reference field="48" count="1" selected="0">
            <x v="1"/>
          </reference>
        </references>
      </pivotArea>
    </format>
    <format dxfId="51">
      <pivotArea dataOnly="0" labelOnly="1" fieldPosition="0">
        <references count="2">
          <reference field="47" count="1">
            <x v="5"/>
          </reference>
          <reference field="48" count="1" selected="0">
            <x v="3"/>
          </reference>
        </references>
      </pivotArea>
    </format>
    <format dxfId="50">
      <pivotArea dataOnly="0" labelOnly="1" fieldPosition="0">
        <references count="2">
          <reference field="47" count="1">
            <x v="4"/>
          </reference>
          <reference field="48" count="1" selected="0">
            <x v="1"/>
          </reference>
        </references>
      </pivotArea>
    </format>
    <format dxfId="49">
      <pivotArea dataOnly="0" labelOnly="1" fieldPosition="0">
        <references count="2">
          <reference field="47" count="1">
            <x v="5"/>
          </reference>
          <reference field="48" count="1" selected="0">
            <x v="3"/>
          </reference>
        </references>
      </pivotArea>
    </format>
    <format dxfId="48">
      <pivotArea type="all" dataOnly="0" outline="0" fieldPosition="0"/>
    </format>
    <format dxfId="47">
      <pivotArea outline="0" collapsedLevelsAreSubtotals="1" fieldPosition="0"/>
    </format>
    <format dxfId="46">
      <pivotArea type="origin" dataOnly="0" labelOnly="1" outline="0" fieldPosition="0"/>
    </format>
    <format dxfId="45">
      <pivotArea field="48" type="button" dataOnly="0" labelOnly="1" outline="0" axis="axisCol" fieldPosition="0"/>
    </format>
    <format dxfId="44">
      <pivotArea field="47" type="button" dataOnly="0" labelOnly="1" outline="0" axis="axisCol" fieldPosition="1"/>
    </format>
    <format dxfId="43">
      <pivotArea type="topRight" dataOnly="0" labelOnly="1" outline="0" fieldPosition="0"/>
    </format>
    <format dxfId="42">
      <pivotArea dataOnly="0" labelOnly="1" fieldPosition="0">
        <references count="1">
          <reference field="14" count="4">
            <x v="0"/>
            <x v="1"/>
            <x v="2"/>
            <x v="4"/>
          </reference>
        </references>
      </pivotArea>
    </format>
    <format dxfId="41">
      <pivotArea dataOnly="0" labelOnly="1" grandRow="1" outline="0" fieldPosition="0"/>
    </format>
    <format dxfId="40">
      <pivotArea dataOnly="0" labelOnly="1" fieldPosition="0">
        <references count="1">
          <reference field="48" count="0"/>
        </references>
      </pivotArea>
    </format>
    <format dxfId="39">
      <pivotArea dataOnly="0" labelOnly="1" fieldPosition="0">
        <references count="2">
          <reference field="47" count="1">
            <x v="4"/>
          </reference>
          <reference field="48" count="1" selected="0">
            <x v="1"/>
          </reference>
        </references>
      </pivotArea>
    </format>
    <format dxfId="38">
      <pivotArea dataOnly="0" labelOnly="1" fieldPosition="0">
        <references count="2">
          <reference field="47" count="1">
            <x v="5"/>
          </reference>
          <reference field="48" count="1" selected="0">
            <x v="3"/>
          </reference>
        </references>
      </pivotArea>
    </format>
    <format dxfId="37">
      <pivotArea type="origin" dataOnly="0" labelOnly="1" outline="0" offset="A2" fieldPosition="0"/>
    </format>
    <format dxfId="36">
      <pivotArea field="14" type="button" dataOnly="0" labelOnly="1" outline="0" axis="axisRow" fieldPosition="0"/>
    </format>
    <format dxfId="35">
      <pivotArea dataOnly="0" labelOnly="1" fieldPosition="0">
        <references count="1">
          <reference field="48" count="1">
            <x v="0"/>
          </reference>
        </references>
      </pivotArea>
    </format>
    <format dxfId="34">
      <pivotArea dataOnly="0" labelOnly="1" fieldPosition="0">
        <references count="2">
          <reference field="47" count="1">
            <x v="0"/>
          </reference>
          <reference field="48" count="1" selected="0">
            <x v="0"/>
          </reference>
        </references>
      </pivotArea>
    </format>
    <format dxfId="33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MASTER" displayName="MASTER" ref="A1:BD2060" totalsRowShown="0" headerRowDxfId="221" dataDxfId="220" dataCellStyle="Percent">
  <autoFilter ref="A1:BD2060" xr:uid="{C0EAC78D-99A2-43F9-AA98-9DB967989B2D}"/>
  <tableColumns count="56">
    <tableColumn id="54" xr3:uid="{00000000-0010-0000-0000-000036000000}" name="APEX ID" dataDxfId="219" dataCellStyle="Comma"/>
    <tableColumn id="1" xr3:uid="{00000000-0010-0000-0000-000001000000}" name="Sl. No." dataDxfId="218" dataCellStyle="Percent"/>
    <tableColumn id="94" xr3:uid="{00000000-0010-0000-0000-00005E000000}" name="Land ID" dataDxfId="217" dataCellStyle="Percent"/>
    <tableColumn id="2" xr3:uid="{00000000-0010-0000-0000-000002000000}" name="9008 Store Code" dataDxfId="216" dataCellStyle="Percent"/>
    <tableColumn id="3" xr3:uid="{00000000-0010-0000-0000-000003000000}" name="NP01 Site Code" dataDxfId="215" dataCellStyle="Percent"/>
    <tableColumn id="14" xr3:uid="{00000000-0010-0000-0000-00000E000000}" name="PD" dataDxfId="214" dataCellStyle="Percent"/>
    <tableColumn id="92" xr3:uid="{00000000-0010-0000-0000-00005C000000}" name="Business Format" dataDxfId="213" dataCellStyle="Percent"/>
    <tableColumn id="6" xr3:uid="{00000000-0010-0000-0000-000006000000}" name="Format" dataDxfId="212" dataCellStyle="Percent"/>
    <tableColumn id="7" xr3:uid="{00000000-0010-0000-0000-000007000000}" name="Sub Format" dataDxfId="211" dataCellStyle="Percent"/>
    <tableColumn id="33" xr3:uid="{00000000-0010-0000-0000-000021000000}" name="PM Head" dataDxfId="210" dataCellStyle="Percent"/>
    <tableColumn id="32" xr3:uid="{00000000-0010-0000-0000-000020000000}" name="PM" dataDxfId="209" dataCellStyle="Percent"/>
    <tableColumn id="12" xr3:uid="{00000000-0010-0000-0000-00000C000000}" name="PM Planner" dataDxfId="208" dataCellStyle="Percent"/>
    <tableColumn id="13" xr3:uid="{00000000-0010-0000-0000-00000D000000}" name="Site Type (Dehire/NSO/Refit)" dataDxfId="207" dataCellStyle="Percent"/>
    <tableColumn id="8" xr3:uid="{00000000-0010-0000-0000-000008000000}" name="Zone" dataDxfId="206" dataCellStyle="Percent"/>
    <tableColumn id="9" xr3:uid="{00000000-0010-0000-0000-000009000000}" name="ZH" dataDxfId="205" dataCellStyle="Percent"/>
    <tableColumn id="10" xr3:uid="{00000000-0010-0000-0000-00000A000000}" name="State" dataDxfId="204" dataCellStyle="Percent"/>
    <tableColumn id="11" xr3:uid="{00000000-0010-0000-0000-00000B000000}" name="Cluster" dataDxfId="203" dataCellStyle="Percent"/>
    <tableColumn id="38" xr3:uid="{00000000-0010-0000-0000-000026000000}" name="EIC" dataDxfId="202" dataCellStyle="Percent"/>
    <tableColumn id="15" xr3:uid="{00000000-0010-0000-0000-00000F000000}" name="Site Name" dataDxfId="201" dataCellStyle="Percent"/>
    <tableColumn id="16" xr3:uid="{00000000-0010-0000-0000-000010000000}" name="City" dataDxfId="200" dataCellStyle="Percent"/>
    <tableColumn id="17" xr3:uid="{00000000-0010-0000-0000-000011000000}" name="Area (Sqft)" dataDxfId="199" dataCellStyle="Percent"/>
    <tableColumn id="18" xr3:uid="{00000000-0010-0000-0000-000012000000}" name="RFC Date" dataDxfId="198" dataCellStyle="Percent"/>
    <tableColumn id="20" xr3:uid="{00000000-0010-0000-0000-000014000000}" name="Actual Start Date" dataDxfId="197" dataCellStyle="Percent"/>
    <tableColumn id="48" xr3:uid="{00000000-0010-0000-0000-000030000000}" name="Standard Duration" dataDxfId="196" dataCellStyle="Percent"/>
    <tableColumn id="27" xr3:uid="{00000000-0010-0000-0000-00001B000000}" name="Change Note / Site Specific Duration" dataDxfId="195" dataCellStyle="Percent"/>
    <tableColumn id="4" xr3:uid="{00000000-0010-0000-0000-000004000000}" name="Planned Finish Date" dataDxfId="194" dataCellStyle="Percent"/>
    <tableColumn id="5" xr3:uid="{00000000-0010-0000-0000-000005000000}" name="Forecasted Finish Date" dataDxfId="193" dataCellStyle="Percent"/>
    <tableColumn id="21" xr3:uid="{00000000-0010-0000-0000-000015000000}" name="Actual Finish Date" dataDxfId="192" dataCellStyle="Percent"/>
    <tableColumn id="22" xr3:uid="{00000000-0010-0000-0000-000016000000}" name="EPC Status (Current Week)" dataDxfId="191" dataCellStyle="Percent"/>
    <tableColumn id="23" xr3:uid="{00000000-0010-0000-0000-000017000000}" name="% Completion (Current Week)" dataDxfId="190" dataCellStyle="Percent"/>
    <tableColumn id="24" xr3:uid="{00000000-0010-0000-0000-000018000000}" name="Remarks (Current Week)" dataDxfId="189" dataCellStyle="Percent"/>
    <tableColumn id="25" xr3:uid="{00000000-0010-0000-0000-000019000000}" name="HOTO Date" dataDxfId="188" dataCellStyle="Percent"/>
    <tableColumn id="26" xr3:uid="{00000000-0010-0000-0000-00001A000000}" name="Launch Date" dataDxfId="187" dataCellStyle="Percent"/>
    <tableColumn id="90" xr3:uid="{00000000-0010-0000-0000-00005A000000}" name="LAUNCHED / YTL" dataDxfId="186" dataCellStyle="Percent"/>
    <tableColumn id="29" xr3:uid="{00000000-0010-0000-0000-00001D000000}" name="FY" dataDxfId="185" dataCellStyle="Percent"/>
    <tableColumn id="46" xr3:uid="{00000000-0010-0000-0000-00002E000000}" name="AOP / NON AOP" dataDxfId="184" dataCellStyle="Percent"/>
    <tableColumn id="30" xr3:uid="{00000000-0010-0000-0000-00001E000000}" name="Planned (Month) Bucket" dataDxfId="183" dataCellStyle="Percent"/>
    <tableColumn id="53" xr3:uid="{00000000-0010-0000-0000-000035000000}" name="Actual (Month) Bucket" dataDxfId="182" dataCellStyle="Percent"/>
    <tableColumn id="28" xr3:uid="{00000000-0010-0000-0000-00001C000000}" name="Target Date" dataDxfId="181" dataCellStyle="Percent"/>
    <tableColumn id="36" xr3:uid="{00000000-0010-0000-0000-000024000000}" name="Target" dataDxfId="180" dataCellStyle="Percent"/>
    <tableColumn id="31" xr3:uid="{00000000-0010-0000-0000-00001F000000}" name="P vs A" dataDxfId="179" dataCellStyle="Percent"/>
    <tableColumn id="37" xr3:uid="{6790A7AC-ABD9-49CF-8F7C-2E4AB96F8EA5}" name="Dehire Target" dataDxfId="178" dataCellStyle="Percent"/>
    <tableColumn id="34" xr3:uid="{00000000-0010-0000-0000-000022000000}" name="Need Push / Sure" dataDxfId="177" dataCellStyle="Percent"/>
    <tableColumn id="35" xr3:uid="{00000000-0010-0000-0000-000023000000}" name="Remarks" dataDxfId="176" dataCellStyle="Percent"/>
    <tableColumn id="60" xr3:uid="{50E47165-48B9-45A4-8E05-BBDFB76F4EA6}" name="RFP" dataDxfId="175" dataCellStyle="Percent"/>
    <tableColumn id="42" xr3:uid="{70CB7797-F948-4383-85BE-203B98B2A750}" name="Rent Start Date" dataDxfId="174" dataCellStyle="Percent"/>
    <tableColumn id="44" xr3:uid="{EDBB3C3A-8532-4CAD-9EE9-B94B9A4E6C93}" name="Dead Rent Days" dataDxfId="173" dataCellStyle="Percent"/>
    <tableColumn id="45" xr3:uid="{1C27A6A6-EC94-4D36-84EB-76E2B638969F}" name="Dead Rent Bucket" dataDxfId="172" dataCellStyle="Percent"/>
    <tableColumn id="43" xr3:uid="{5043E222-33CD-4B60-A3F7-87CE7F3D8C48}" name="Dead Rent Status" dataDxfId="171" dataCellStyle="Percent"/>
    <tableColumn id="19" xr3:uid="{00000000-0010-0000-0000-000013000000}" name="ML Date" dataDxfId="170" dataCellStyle="Percent"/>
    <tableColumn id="39" xr3:uid="{00000000-0010-0000-0000-000027000000}" name="LOA Date" dataDxfId="169" dataCellStyle="Percent"/>
    <tableColumn id="51" xr3:uid="{00000000-0010-0000-0000-000033000000}" name="EPC Status (Last Week)" dataDxfId="168" dataCellStyle="Percent"/>
    <tableColumn id="50" xr3:uid="{00000000-0010-0000-0000-000032000000}" name="% Completion (Last Week)" dataDxfId="167" dataCellStyle="Percent"/>
    <tableColumn id="49" xr3:uid="{00000000-0010-0000-0000-000031000000}" name="Remarks (Last Week)" dataDxfId="166" dataCellStyle="Percent"/>
    <tableColumn id="40" xr3:uid="{2190EC3F-F67E-4320-920F-B8BBD8E09FC3}" name="AOP / NON Phase" dataDxfId="165" dataCellStyle="Percent"/>
    <tableColumn id="41" xr3:uid="{E7006D80-B8A7-48E4-BA67-A22AE0A26065}" name="Phase Wise Sites" dataDxfId="164" dataCellStyle="Percent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AOP_PBI" displayName="AOP_PBI" ref="A1:J276" totalsRowShown="0" headerRowDxfId="32" tableBorderDxfId="31">
  <autoFilter ref="A1:J276" xr:uid="{00000000-0009-0000-0100-000004000000}"/>
  <tableColumns count="10">
    <tableColumn id="1" xr3:uid="{00000000-0010-0000-0100-000001000000}" name="Business Format" dataDxfId="30"/>
    <tableColumn id="2" xr3:uid="{00000000-0010-0000-0100-000002000000}" name="Format" dataDxfId="29"/>
    <tableColumn id="3" xr3:uid="{00000000-0010-0000-0100-000003000000}" name="Sub Format" dataDxfId="28"/>
    <tableColumn id="4" xr3:uid="{00000000-0010-0000-0100-000004000000}" name="AOP" dataDxfId="27">
      <calculatedColumnFormula>IFERROR(VLOOKUP(AOP_PBI[[#This Row],[Sub Format]],'PAN INDIA Summary'!$B:$E,4,FALSE),0)</calculatedColumnFormula>
    </tableColumn>
    <tableColumn id="5" xr3:uid="{00000000-0010-0000-0100-000005000000}" name="EPC Ready" dataDxfId="26">
      <calculatedColumnFormula>COUNTIFS(MASTER[Sub Format],AOP_PBI[[#This Row],[Sub Format]],MASTER[EPC Status (Current Week)],AOP_PBI[#Headers])</calculatedColumnFormula>
    </tableColumn>
    <tableColumn id="6" xr3:uid="{00000000-0010-0000-0100-000006000000}" name="EPC Ready Previous FY" dataDxfId="25">
      <calculatedColumnFormula>COUNTIFS(MASTER[Sub Format],AOP_PBI[[#This Row],[Sub Format]],MASTER[EPC Status (Current Week)],AOP_PBI[#Headers])</calculatedColumnFormula>
    </tableColumn>
    <tableColumn id="7" xr3:uid="{00000000-0010-0000-0100-000007000000}" name="LAUNCHED" dataDxfId="24">
      <calculatedColumnFormula>COUNTIFS(MASTER[Sub Format],AOP_PBI[[#This Row],[Sub Format]],MASTER[LAUNCHED / YTL],AOP_PBI[#Headers])</calculatedColumnFormula>
    </tableColumn>
    <tableColumn id="8" xr3:uid="{00000000-0010-0000-0100-000008000000}" name="YTL" dataDxfId="23">
      <calculatedColumnFormula>COUNTIFS(MASTER[Sub Format],AOP_PBI[[#This Row],[Sub Format]],MASTER[LAUNCHED / YTL],AOP_PBI[#Headers])</calculatedColumnFormula>
    </tableColumn>
    <tableColumn id="9" xr3:uid="{00000000-0010-0000-0100-000009000000}" name="WIP" dataDxfId="22">
      <calculatedColumnFormula>COUNTIFS(MASTER[Sub Format],AOP_PBI[[#This Row],[Sub Format]],MASTER[EPC Status (Current Week)],AOP_PBI[#Headers])</calculatedColumnFormula>
    </tableColumn>
    <tableColumn id="10" xr3:uid="{00000000-0010-0000-0100-00000A000000}" name="Balance" dataDxfId="21">
      <calculatedColumnFormula>AOP_PBI[[#This Row],[AOP]]-AOP_PBI[[#This Row],[EPC Ready]]-AOP_PBI[[#This Row],[EPC Ready Previous FY]]-AOP_PBI[[#This Row],[WIP]]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TableAopCalendar" displayName="TableAopCalendar" ref="A1:K2923" totalsRowShown="0" headerRowDxfId="20" dataDxfId="19">
  <autoFilter ref="A1:K2923" xr:uid="{00000000-0009-0000-0100-000005000000}"/>
  <tableColumns count="11">
    <tableColumn id="1" xr3:uid="{00000000-0010-0000-0500-000001000000}" name="Sl. No." dataDxfId="18">
      <calculatedColumnFormula>IF(G2=G1,A1+1,1)</calculatedColumnFormula>
    </tableColumn>
    <tableColumn id="2" xr3:uid="{00000000-0010-0000-0500-000002000000}" name="Date" dataDxfId="17"/>
    <tableColumn id="3" xr3:uid="{00000000-0010-0000-0500-000003000000}" name="Month" dataDxfId="16"/>
    <tableColumn id="8" xr3:uid="{00000000-0010-0000-0500-000008000000}" name="Year" dataDxfId="15"/>
    <tableColumn id="4" xr3:uid="{00000000-0010-0000-0500-000004000000}" name="Day" dataDxfId="14">
      <calculatedColumnFormula>DAY(TableAopCalendar[[#This Row],[Date]])</calculatedColumnFormula>
    </tableColumn>
    <tableColumn id="5" xr3:uid="{00000000-0010-0000-0500-000005000000}" name="No." dataDxfId="13">
      <calculatedColumnFormula>IF(TableAopCalendar[[#This Row],[Day]]&lt;8,1,IF(TableAopCalendar[[#This Row],[Day]]&lt;15,2,IF(TableAopCalendar[[#This Row],[Day]]&lt;22,3,IF(TableAopCalendar[[#This Row],[Day]]&lt;29,4,IF(TableAopCalendar[[#This Row],[Day]]&lt;32,5)))))</calculatedColumnFormula>
    </tableColumn>
    <tableColumn id="6" xr3:uid="{00000000-0010-0000-0500-000006000000}" name="Week No." dataDxfId="12">
      <calculatedColumnFormula>"Week"&amp;" "&amp;F2</calculatedColumnFormula>
    </tableColumn>
    <tableColumn id="7" xr3:uid="{00000000-0010-0000-0500-000007000000}" name="Concatenate Month &amp; Week" dataDxfId="11">
      <calculatedColumnFormula>CONCATENATE(C2," ",D2," ",G2)</calculatedColumnFormula>
    </tableColumn>
    <tableColumn id="11" xr3:uid="{00000000-0010-0000-0500-00000B000000}" name="Month for Plan" dataDxfId="10">
      <calculatedColumnFormula>CONCATENATE(UPPER(TableAopCalendar[[#This Row],[Month]])," ",TableAopCalendar[[#This Row],[Year]])</calculatedColumnFormula>
    </tableColumn>
    <tableColumn id="12" xr3:uid="{00000000-0010-0000-0500-00000C000000}" name="Plan" dataDxfId="9"/>
    <tableColumn id="13" xr3:uid="{00000000-0010-0000-0500-00000D000000}" name="Concatenate Month &amp; Plan" dataDxfId="8">
      <calculatedColumnFormula>CONCATENATE(TableAopCalendar[[#This Row],[Month for Plan]]," ",TableAopCalendar[[#This Row],[Plan]])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39997558519241921"/>
  </sheetPr>
  <dimension ref="B1:CM18"/>
  <sheetViews>
    <sheetView showGridLines="0" zoomScale="60" zoomScaleNormal="60" zoomScaleSheetLayoutView="38" workbookViewId="0">
      <selection activeCell="BX20" sqref="BX20"/>
    </sheetView>
  </sheetViews>
  <sheetFormatPr defaultColWidth="9.1796875" defaultRowHeight="14.5" x14ac:dyDescent="0.35"/>
  <cols>
    <col min="1" max="1" width="5.7265625" customWidth="1"/>
    <col min="2" max="2" width="0.81640625" customWidth="1"/>
    <col min="3" max="4" width="10.7265625" customWidth="1"/>
    <col min="5" max="5" width="0.81640625" customWidth="1"/>
    <col min="6" max="6" width="8" customWidth="1"/>
    <col min="7" max="7" width="7.54296875" customWidth="1"/>
    <col min="8" max="9" width="8.26953125" customWidth="1"/>
    <col min="10" max="10" width="0.81640625" customWidth="1"/>
    <col min="11" max="11" width="9.453125" hidden="1" customWidth="1"/>
    <col min="12" max="13" width="8.7265625" hidden="1" customWidth="1"/>
    <col min="14" max="14" width="0.81640625" customWidth="1"/>
    <col min="15" max="16" width="9.453125" hidden="1" customWidth="1"/>
    <col min="17" max="20" width="9.1796875" hidden="1" customWidth="1"/>
    <col min="21" max="21" width="0.81640625" hidden="1" customWidth="1"/>
    <col min="22" max="24" width="9.453125" hidden="1" customWidth="1"/>
    <col min="25" max="28" width="9.1796875" hidden="1" customWidth="1"/>
    <col min="29" max="29" width="0.81640625" hidden="1" customWidth="1"/>
    <col min="30" max="33" width="9.453125" hidden="1" customWidth="1"/>
    <col min="34" max="37" width="9.1796875" hidden="1" customWidth="1"/>
    <col min="38" max="38" width="0.81640625" hidden="1" customWidth="1"/>
    <col min="39" max="41" width="9.453125" hidden="1" customWidth="1"/>
    <col min="42" max="44" width="9.1796875" hidden="1" customWidth="1"/>
    <col min="45" max="45" width="9.1796875" customWidth="1"/>
    <col min="46" max="46" width="0.81640625" customWidth="1"/>
    <col min="47" max="49" width="9.453125" hidden="1" customWidth="1"/>
    <col min="50" max="52" width="9.1796875" hidden="1" customWidth="1"/>
    <col min="53" max="53" width="9.1796875" customWidth="1"/>
    <col min="54" max="54" width="0.81640625" hidden="1" customWidth="1"/>
    <col min="55" max="55" width="0.81640625" customWidth="1"/>
    <col min="56" max="57" width="9.1796875" hidden="1" customWidth="1"/>
    <col min="58" max="58" width="9.1796875" customWidth="1"/>
    <col min="59" max="60" width="9.1796875" hidden="1" customWidth="1"/>
    <col min="61" max="61" width="0.81640625" customWidth="1"/>
    <col min="62" max="62" width="0" hidden="1" customWidth="1"/>
    <col min="63" max="63" width="9.1796875" hidden="1" customWidth="1"/>
    <col min="64" max="64" width="8.54296875" customWidth="1"/>
    <col min="65" max="65" width="8.1796875" hidden="1" customWidth="1"/>
    <col min="66" max="66" width="9.1796875" hidden="1" customWidth="1"/>
    <col min="67" max="67" width="0.81640625" customWidth="1"/>
    <col min="69" max="69" width="9.1796875" hidden="1" customWidth="1"/>
    <col min="70" max="70" width="8.26953125" customWidth="1"/>
    <col min="71" max="71" width="8.453125" customWidth="1"/>
    <col min="72" max="72" width="9.1796875" customWidth="1"/>
    <col min="73" max="73" width="0.81640625" customWidth="1"/>
    <col min="75" max="75" width="9.1796875" hidden="1" customWidth="1"/>
    <col min="76" max="76" width="8.26953125" customWidth="1"/>
    <col min="77" max="77" width="8.453125" customWidth="1"/>
    <col min="79" max="79" width="0.81640625" customWidth="1"/>
    <col min="81" max="81" width="9.1796875" hidden="1" customWidth="1"/>
    <col min="82" max="82" width="8.26953125" customWidth="1"/>
    <col min="83" max="83" width="8.453125" customWidth="1"/>
    <col min="85" max="85" width="0.81640625" customWidth="1"/>
    <col min="87" max="87" width="9.1796875" hidden="1" customWidth="1"/>
    <col min="88" max="88" width="8.26953125" customWidth="1"/>
    <col min="89" max="89" width="8.453125" customWidth="1"/>
    <col min="91" max="91" width="0.81640625" customWidth="1"/>
  </cols>
  <sheetData>
    <row r="1" spans="2:91" ht="20.149999999999999" customHeight="1" thickBot="1" x14ac:dyDescent="0.4"/>
    <row r="2" spans="2:91" ht="15" customHeight="1" x14ac:dyDescent="0.35">
      <c r="B2" s="34"/>
      <c r="C2" s="330" t="s">
        <v>13</v>
      </c>
      <c r="D2" s="330" t="s">
        <v>102</v>
      </c>
      <c r="E2" s="18"/>
      <c r="F2" s="332" t="s">
        <v>6984</v>
      </c>
      <c r="G2" s="332"/>
      <c r="H2" s="332"/>
      <c r="I2" s="332"/>
      <c r="J2" s="18"/>
      <c r="K2" s="328" t="s">
        <v>1434</v>
      </c>
      <c r="L2" s="328"/>
      <c r="M2" s="328"/>
      <c r="N2" s="35"/>
      <c r="O2" s="337" t="s">
        <v>1868</v>
      </c>
      <c r="P2" s="328"/>
      <c r="Q2" s="328"/>
      <c r="R2" s="328"/>
      <c r="S2" s="328"/>
      <c r="T2" s="338"/>
      <c r="U2" s="35"/>
      <c r="V2" s="337" t="s">
        <v>1909</v>
      </c>
      <c r="W2" s="328"/>
      <c r="X2" s="328"/>
      <c r="Y2" s="328"/>
      <c r="Z2" s="328"/>
      <c r="AA2" s="328"/>
      <c r="AB2" s="338"/>
      <c r="AC2" s="35"/>
      <c r="AD2" s="337" t="s">
        <v>2217</v>
      </c>
      <c r="AE2" s="328"/>
      <c r="AF2" s="328"/>
      <c r="AG2" s="328"/>
      <c r="AH2" s="328"/>
      <c r="AI2" s="328"/>
      <c r="AJ2" s="328"/>
      <c r="AK2" s="338"/>
      <c r="AL2" s="35"/>
      <c r="AM2" s="337" t="s">
        <v>2218</v>
      </c>
      <c r="AN2" s="328"/>
      <c r="AO2" s="328"/>
      <c r="AP2" s="328"/>
      <c r="AQ2" s="328"/>
      <c r="AR2" s="328"/>
      <c r="AS2" s="338"/>
      <c r="AT2" s="35"/>
      <c r="AU2" s="337" t="s">
        <v>2219</v>
      </c>
      <c r="AV2" s="328"/>
      <c r="AW2" s="328"/>
      <c r="AX2" s="328"/>
      <c r="AY2" s="328"/>
      <c r="AZ2" s="328"/>
      <c r="BA2" s="338"/>
      <c r="BB2" s="35"/>
      <c r="BC2" s="35"/>
      <c r="BD2" s="293" t="s">
        <v>2220</v>
      </c>
      <c r="BE2" s="294"/>
      <c r="BF2" s="294"/>
      <c r="BG2" s="294"/>
      <c r="BH2" s="295"/>
      <c r="BI2" s="35"/>
      <c r="BJ2" s="293" t="s">
        <v>2924</v>
      </c>
      <c r="BK2" s="294"/>
      <c r="BL2" s="294"/>
      <c r="BM2" s="294"/>
      <c r="BN2" s="295"/>
      <c r="BO2" s="35"/>
      <c r="BP2" s="293" t="s">
        <v>2925</v>
      </c>
      <c r="BQ2" s="294"/>
      <c r="BR2" s="294"/>
      <c r="BS2" s="294"/>
      <c r="BT2" s="295"/>
      <c r="BU2" s="35"/>
      <c r="BV2" s="293" t="s">
        <v>5467</v>
      </c>
      <c r="BW2" s="294"/>
      <c r="BX2" s="294"/>
      <c r="BY2" s="294"/>
      <c r="BZ2" s="295"/>
      <c r="CA2" s="35"/>
      <c r="CB2" s="293" t="s">
        <v>7539</v>
      </c>
      <c r="CC2" s="294"/>
      <c r="CD2" s="294"/>
      <c r="CE2" s="294"/>
      <c r="CF2" s="295"/>
      <c r="CG2" s="35"/>
      <c r="CH2" s="293" t="s">
        <v>8946</v>
      </c>
      <c r="CI2" s="294"/>
      <c r="CJ2" s="294"/>
      <c r="CK2" s="294"/>
      <c r="CL2" s="295"/>
      <c r="CM2" s="35"/>
    </row>
    <row r="3" spans="2:91" ht="22.5" customHeight="1" x14ac:dyDescent="0.35">
      <c r="B3" s="36"/>
      <c r="C3" s="331"/>
      <c r="D3" s="331"/>
      <c r="E3" s="19"/>
      <c r="F3" s="333"/>
      <c r="G3" s="333"/>
      <c r="H3" s="333"/>
      <c r="I3" s="333"/>
      <c r="J3" s="19"/>
      <c r="K3" s="329"/>
      <c r="L3" s="329"/>
      <c r="M3" s="329"/>
      <c r="N3" s="37"/>
      <c r="O3" s="339"/>
      <c r="P3" s="329"/>
      <c r="Q3" s="329"/>
      <c r="R3" s="329"/>
      <c r="S3" s="329"/>
      <c r="T3" s="340"/>
      <c r="U3" s="37"/>
      <c r="V3" s="339"/>
      <c r="W3" s="329"/>
      <c r="X3" s="329"/>
      <c r="Y3" s="329"/>
      <c r="Z3" s="329"/>
      <c r="AA3" s="329"/>
      <c r="AB3" s="340"/>
      <c r="AC3" s="37"/>
      <c r="AD3" s="339"/>
      <c r="AE3" s="329"/>
      <c r="AF3" s="329"/>
      <c r="AG3" s="329"/>
      <c r="AH3" s="329"/>
      <c r="AI3" s="329"/>
      <c r="AJ3" s="329"/>
      <c r="AK3" s="340"/>
      <c r="AL3" s="37"/>
      <c r="AM3" s="339"/>
      <c r="AN3" s="329"/>
      <c r="AO3" s="329"/>
      <c r="AP3" s="329"/>
      <c r="AQ3" s="329"/>
      <c r="AR3" s="329"/>
      <c r="AS3" s="340"/>
      <c r="AT3" s="37"/>
      <c r="AU3" s="339"/>
      <c r="AV3" s="329"/>
      <c r="AW3" s="329"/>
      <c r="AX3" s="329"/>
      <c r="AY3" s="329"/>
      <c r="AZ3" s="329"/>
      <c r="BA3" s="340"/>
      <c r="BB3" s="37"/>
      <c r="BC3" s="37"/>
      <c r="BD3" s="296"/>
      <c r="BE3" s="297"/>
      <c r="BF3" s="297"/>
      <c r="BG3" s="297"/>
      <c r="BH3" s="298"/>
      <c r="BI3" s="37"/>
      <c r="BJ3" s="296"/>
      <c r="BK3" s="297"/>
      <c r="BL3" s="297"/>
      <c r="BM3" s="297"/>
      <c r="BN3" s="298"/>
      <c r="BO3" s="37"/>
      <c r="BP3" s="296"/>
      <c r="BQ3" s="297"/>
      <c r="BR3" s="297"/>
      <c r="BS3" s="297"/>
      <c r="BT3" s="298"/>
      <c r="BU3" s="37"/>
      <c r="BV3" s="296"/>
      <c r="BW3" s="297"/>
      <c r="BX3" s="297"/>
      <c r="BY3" s="297"/>
      <c r="BZ3" s="298"/>
      <c r="CA3" s="37"/>
      <c r="CB3" s="296"/>
      <c r="CC3" s="297"/>
      <c r="CD3" s="297"/>
      <c r="CE3" s="297"/>
      <c r="CF3" s="298"/>
      <c r="CG3" s="37"/>
      <c r="CH3" s="296"/>
      <c r="CI3" s="297"/>
      <c r="CJ3" s="297"/>
      <c r="CK3" s="297"/>
      <c r="CL3" s="298"/>
      <c r="CM3" s="37"/>
    </row>
    <row r="4" spans="2:91" s="58" customFormat="1" ht="37" customHeight="1" x14ac:dyDescent="0.35">
      <c r="B4" s="38"/>
      <c r="C4" s="331"/>
      <c r="D4" s="331"/>
      <c r="E4" s="20"/>
      <c r="F4" s="334" t="s">
        <v>289</v>
      </c>
      <c r="G4" s="300" t="s">
        <v>290</v>
      </c>
      <c r="H4" s="301" t="s">
        <v>5</v>
      </c>
      <c r="I4" s="302" t="s">
        <v>11</v>
      </c>
      <c r="J4" s="20"/>
      <c r="K4" s="273" t="s">
        <v>1561</v>
      </c>
      <c r="L4" s="299" t="s">
        <v>1563</v>
      </c>
      <c r="M4" s="300" t="s">
        <v>1564</v>
      </c>
      <c r="N4" s="60"/>
      <c r="O4" s="278" t="s">
        <v>2083</v>
      </c>
      <c r="P4" s="273" t="s">
        <v>2228</v>
      </c>
      <c r="Q4" s="299" t="s">
        <v>1865</v>
      </c>
      <c r="R4" s="300" t="s">
        <v>1866</v>
      </c>
      <c r="S4" s="300" t="s">
        <v>1867</v>
      </c>
      <c r="T4" s="301" t="s">
        <v>5</v>
      </c>
      <c r="U4" s="60"/>
      <c r="V4" s="273" t="s">
        <v>2083</v>
      </c>
      <c r="W4" s="273" t="s">
        <v>2228</v>
      </c>
      <c r="X4" s="273" t="s">
        <v>2286</v>
      </c>
      <c r="Y4" s="311" t="s">
        <v>1910</v>
      </c>
      <c r="Z4" s="313" t="s">
        <v>1911</v>
      </c>
      <c r="AA4" s="313" t="s">
        <v>1912</v>
      </c>
      <c r="AB4" s="301" t="s">
        <v>5</v>
      </c>
      <c r="AC4" s="60"/>
      <c r="AD4" s="273" t="s">
        <v>2083</v>
      </c>
      <c r="AE4" s="273" t="s">
        <v>2228</v>
      </c>
      <c r="AF4" s="273" t="s">
        <v>2286</v>
      </c>
      <c r="AG4" s="283" t="s">
        <v>2490</v>
      </c>
      <c r="AH4" s="311" t="s">
        <v>3889</v>
      </c>
      <c r="AI4" s="313" t="s">
        <v>3888</v>
      </c>
      <c r="AJ4" s="313" t="s">
        <v>2287</v>
      </c>
      <c r="AK4" s="301" t="s">
        <v>5</v>
      </c>
      <c r="AL4" s="60"/>
      <c r="AM4" s="273" t="s">
        <v>2286</v>
      </c>
      <c r="AN4" s="273" t="s">
        <v>2490</v>
      </c>
      <c r="AO4" s="273" t="s">
        <v>2926</v>
      </c>
      <c r="AP4" s="311" t="s">
        <v>2931</v>
      </c>
      <c r="AQ4" s="313" t="s">
        <v>3890</v>
      </c>
      <c r="AR4" s="313" t="s">
        <v>3891</v>
      </c>
      <c r="AS4" s="301" t="s">
        <v>5</v>
      </c>
      <c r="AT4" s="60"/>
      <c r="AU4" s="273" t="s">
        <v>2490</v>
      </c>
      <c r="AV4" s="273" t="s">
        <v>2926</v>
      </c>
      <c r="AW4" s="273" t="s">
        <v>3892</v>
      </c>
      <c r="AX4" s="311" t="s">
        <v>3893</v>
      </c>
      <c r="AY4" s="313" t="s">
        <v>3894</v>
      </c>
      <c r="AZ4" s="313" t="s">
        <v>3895</v>
      </c>
      <c r="BA4" s="301" t="s">
        <v>5</v>
      </c>
      <c r="BB4" s="60"/>
      <c r="BC4" s="60"/>
      <c r="BD4" s="299" t="s">
        <v>3896</v>
      </c>
      <c r="BE4" s="313" t="s">
        <v>5470</v>
      </c>
      <c r="BF4" s="301" t="s">
        <v>5</v>
      </c>
      <c r="BG4" s="302" t="s">
        <v>11</v>
      </c>
      <c r="BH4" s="300" t="s">
        <v>5470</v>
      </c>
      <c r="BI4" s="60"/>
      <c r="BJ4" s="299" t="s">
        <v>3897</v>
      </c>
      <c r="BK4" s="300" t="s">
        <v>4614</v>
      </c>
      <c r="BL4" s="301" t="s">
        <v>5</v>
      </c>
      <c r="BM4" s="302" t="s">
        <v>11</v>
      </c>
      <c r="BN4" s="300" t="s">
        <v>5471</v>
      </c>
      <c r="BO4" s="60"/>
      <c r="BP4" s="299" t="s">
        <v>3898</v>
      </c>
      <c r="BQ4" s="300" t="s">
        <v>4615</v>
      </c>
      <c r="BR4" s="301" t="s">
        <v>5</v>
      </c>
      <c r="BS4" s="302" t="s">
        <v>11</v>
      </c>
      <c r="BT4" s="300" t="s">
        <v>5472</v>
      </c>
      <c r="BU4" s="60"/>
      <c r="BV4" s="299" t="s">
        <v>5468</v>
      </c>
      <c r="BW4" s="300" t="s">
        <v>8949</v>
      </c>
      <c r="BX4" s="301" t="s">
        <v>5</v>
      </c>
      <c r="BY4" s="302" t="s">
        <v>11</v>
      </c>
      <c r="BZ4" s="300" t="s">
        <v>5469</v>
      </c>
      <c r="CA4" s="60"/>
      <c r="CB4" s="299" t="s">
        <v>7540</v>
      </c>
      <c r="CC4" s="300" t="s">
        <v>8950</v>
      </c>
      <c r="CD4" s="301" t="s">
        <v>5</v>
      </c>
      <c r="CE4" s="302" t="s">
        <v>11</v>
      </c>
      <c r="CF4" s="300" t="s">
        <v>7541</v>
      </c>
      <c r="CG4" s="60"/>
      <c r="CH4" s="299" t="s">
        <v>8947</v>
      </c>
      <c r="CI4" s="300" t="s">
        <v>8948</v>
      </c>
      <c r="CJ4" s="301" t="s">
        <v>5</v>
      </c>
      <c r="CK4" s="302" t="s">
        <v>11</v>
      </c>
      <c r="CL4" s="300" t="s">
        <v>7541</v>
      </c>
      <c r="CM4" s="60"/>
    </row>
    <row r="5" spans="2:91" ht="60" customHeight="1" x14ac:dyDescent="0.35">
      <c r="B5" s="38"/>
      <c r="C5" s="331"/>
      <c r="D5" s="331"/>
      <c r="E5" s="20"/>
      <c r="F5" s="334"/>
      <c r="G5" s="300"/>
      <c r="H5" s="301"/>
      <c r="I5" s="302"/>
      <c r="J5" s="20"/>
      <c r="K5" s="243" t="s">
        <v>290</v>
      </c>
      <c r="L5" s="299"/>
      <c r="M5" s="300"/>
      <c r="N5" s="60"/>
      <c r="O5" s="243" t="s">
        <v>290</v>
      </c>
      <c r="P5" s="243" t="s">
        <v>290</v>
      </c>
      <c r="Q5" s="299"/>
      <c r="R5" s="300"/>
      <c r="S5" s="300"/>
      <c r="T5" s="301"/>
      <c r="U5" s="60"/>
      <c r="V5" s="243" t="s">
        <v>290</v>
      </c>
      <c r="W5" s="243" t="s">
        <v>290</v>
      </c>
      <c r="X5" s="243" t="s">
        <v>290</v>
      </c>
      <c r="Y5" s="312"/>
      <c r="Z5" s="314"/>
      <c r="AA5" s="314"/>
      <c r="AB5" s="301"/>
      <c r="AC5" s="60"/>
      <c r="AD5" s="243" t="s">
        <v>290</v>
      </c>
      <c r="AE5" s="243" t="s">
        <v>290</v>
      </c>
      <c r="AF5" s="243" t="s">
        <v>290</v>
      </c>
      <c r="AG5" s="243" t="s">
        <v>290</v>
      </c>
      <c r="AH5" s="312"/>
      <c r="AI5" s="314"/>
      <c r="AJ5" s="314"/>
      <c r="AK5" s="301"/>
      <c r="AL5" s="60"/>
      <c r="AM5" s="243" t="s">
        <v>290</v>
      </c>
      <c r="AN5" s="243" t="s">
        <v>290</v>
      </c>
      <c r="AO5" s="243" t="s">
        <v>290</v>
      </c>
      <c r="AP5" s="312"/>
      <c r="AQ5" s="314"/>
      <c r="AR5" s="314"/>
      <c r="AS5" s="301"/>
      <c r="AT5" s="60"/>
      <c r="AU5" s="243" t="s">
        <v>290</v>
      </c>
      <c r="AV5" s="243" t="s">
        <v>290</v>
      </c>
      <c r="AW5" s="243" t="s">
        <v>290</v>
      </c>
      <c r="AX5" s="312"/>
      <c r="AY5" s="314"/>
      <c r="AZ5" s="314"/>
      <c r="BA5" s="301"/>
      <c r="BB5" s="60"/>
      <c r="BC5" s="60"/>
      <c r="BD5" s="299"/>
      <c r="BE5" s="314"/>
      <c r="BF5" s="301"/>
      <c r="BG5" s="302"/>
      <c r="BH5" s="300"/>
      <c r="BI5" s="60"/>
      <c r="BJ5" s="299"/>
      <c r="BK5" s="300"/>
      <c r="BL5" s="301"/>
      <c r="BM5" s="302"/>
      <c r="BN5" s="300"/>
      <c r="BO5" s="60"/>
      <c r="BP5" s="299"/>
      <c r="BQ5" s="300"/>
      <c r="BR5" s="301"/>
      <c r="BS5" s="302"/>
      <c r="BT5" s="300"/>
      <c r="BU5" s="60"/>
      <c r="BV5" s="299"/>
      <c r="BW5" s="300"/>
      <c r="BX5" s="301"/>
      <c r="BY5" s="302"/>
      <c r="BZ5" s="300"/>
      <c r="CA5" s="60"/>
      <c r="CB5" s="299"/>
      <c r="CC5" s="300"/>
      <c r="CD5" s="301"/>
      <c r="CE5" s="302"/>
      <c r="CF5" s="300"/>
      <c r="CG5" s="60"/>
      <c r="CH5" s="299"/>
      <c r="CI5" s="300"/>
      <c r="CJ5" s="301"/>
      <c r="CK5" s="302"/>
      <c r="CL5" s="300"/>
      <c r="CM5" s="60"/>
    </row>
    <row r="6" spans="2:91" ht="15.75" customHeight="1" x14ac:dyDescent="0.35">
      <c r="B6" s="39"/>
      <c r="C6" s="301" t="s">
        <v>103</v>
      </c>
      <c r="D6" s="17" t="s">
        <v>36</v>
      </c>
      <c r="E6" s="21"/>
      <c r="F6" s="57">
        <f>SUM(L6,Q6,Y6,AH6,AP6,AX6,BD6,BJ6,BP6)</f>
        <v>77</v>
      </c>
      <c r="G6" s="57">
        <f>SUM(S6,AA6,AJ6,AR6,AZ6,BH6,BN6,BT6,BZ6)</f>
        <v>70</v>
      </c>
      <c r="H6" s="57">
        <f>SUM(T6,AB6,AK6,AS6,BA6,BF6,BL6,BR6,BX6,CD6,CJ6)</f>
        <v>30</v>
      </c>
      <c r="I6" s="57">
        <f>SUM(BG6,BM6,BS6,BY6,CE6,CK6)</f>
        <v>0</v>
      </c>
      <c r="J6" s="21"/>
      <c r="K6" s="56">
        <f>COUNTIFS(MASTER[ZH],$D6,MASTER[Planned (Month) Bucket],"March 25 PLANNED",MASTER[Actual (Month) Bucket],"April 25")</f>
        <v>0</v>
      </c>
      <c r="L6" s="57">
        <f>COUNTIFS(MASTER[ZH],$D6,MASTER[Planned (Month) Bucket],"April 25 PLANNED")</f>
        <v>0</v>
      </c>
      <c r="M6" s="57">
        <f>COUNTIFS(MASTER[ZH],$D6,MASTER[Planned (Month) Bucket],"April 25 PLANNED",MASTER[Actual (Month) Bucket],"April 25")</f>
        <v>0</v>
      </c>
      <c r="N6" s="40"/>
      <c r="O6" s="56">
        <f>COUNTIFS(MASTER[ZH],$D6,MASTER[Planned (Month) Bucket],"AUGUST 25 PLANNED",MASTER[Actual (Month) Bucket],"OCTOBER 25")</f>
        <v>0</v>
      </c>
      <c r="P6" s="56">
        <f>COUNTIFS(MASTER[ZH],$D6,MASTER[Planned (Month) Bucket],"SEPTEMBER 25 PLANNED",MASTER[Actual (Month) Bucket],"OCTOBER 25")</f>
        <v>0</v>
      </c>
      <c r="Q6" s="57">
        <f>COUNTIFS(MASTER[ZH],$D6,MASTER[Planned (Month) Bucket],"OCTOBER 25 PLANNED")</f>
        <v>0</v>
      </c>
      <c r="R6" s="57">
        <f>COUNTIFS(MASTER[ZH],$D6,MASTER[Planned (Month) Bucket],"OCTOBER 25 PLANNED",MASTER[Actual (Month) Bucket],"OCTOBER 25")</f>
        <v>0</v>
      </c>
      <c r="S6" s="57">
        <f>O6+P6+R6</f>
        <v>0</v>
      </c>
      <c r="T6" s="57">
        <f>COUNTIFS(MASTER[EPC Status (Current Week)],T$4,MASTER[ZH],$D6,MASTER[Planned (Month) Bucket],"OCTOBER 25 PLANNED")</f>
        <v>0</v>
      </c>
      <c r="U6" s="40"/>
      <c r="V6" s="56">
        <f>COUNTIFS(MASTER[ZH],$D6,MASTER[Planned (Month) Bucket],"AUGUST 25 PLANNED",MASTER[Actual (Month) Bucket],"NOVEMBER 25")</f>
        <v>0</v>
      </c>
      <c r="W6" s="56">
        <f>COUNTIFS(MASTER[ZH],$D6,MASTER[Planned (Month) Bucket],"SEPTEMBER 25 PLANNED",MASTER[Actual (Month) Bucket],"NOVEMBER 25")</f>
        <v>0</v>
      </c>
      <c r="X6" s="56">
        <f>COUNTIFS(MASTER[ZH],$D6,MASTER[Planned (Month) Bucket],"OCTOBER 25 PLANNED",MASTER[Actual (Month) Bucket],"NOVEMBER 25")</f>
        <v>0</v>
      </c>
      <c r="Y6" s="57">
        <f>COUNTIFS(MASTER[ZH],$D6,MASTER[Planned (Month) Bucket],"NOVEMBER 25 PLANNED")</f>
        <v>0</v>
      </c>
      <c r="Z6" s="57">
        <f>COUNTIFS(MASTER[ZH],$D6,MASTER[Planned (Month) Bucket],"NOVEMBER 25 PLANNED",MASTER[Actual (Month) Bucket],"NOVEMBER 25")</f>
        <v>0</v>
      </c>
      <c r="AA6" s="57">
        <f>V6+W6+X6+Z6</f>
        <v>0</v>
      </c>
      <c r="AB6" s="57">
        <f>COUNTIFS(MASTER[EPC Status (Current Week)],AB$4,MASTER[ZH],$D6,MASTER[Planned (Month) Bucket],"NOVEMBER 25 PLANNED")</f>
        <v>0</v>
      </c>
      <c r="AC6" s="40"/>
      <c r="AD6" s="56">
        <f>COUNTIFS(MASTER[ZH],$D6,MASTER[Planned (Month) Bucket],"AUGUST 25 PLANNED",MASTER[Actual (Month) Bucket],"DECEMBER 25")</f>
        <v>0</v>
      </c>
      <c r="AE6" s="56">
        <f>COUNTIFS(MASTER[ZH],$D6,MASTER[Planned (Month) Bucket],"SEPTEMBER 25 PLANNED",MASTER[Actual (Month) Bucket],"DECEMBER 25")</f>
        <v>0</v>
      </c>
      <c r="AF6" s="56">
        <f>COUNTIFS(MASTER[ZH],$D6,MASTER[Planned (Month) Bucket],"OCTOBER 25 PLANNED",MASTER[Actual (Month) Bucket],"DECEMBER 25")</f>
        <v>0</v>
      </c>
      <c r="AG6" s="56">
        <f>COUNTIFS(MASTER[ZH],$D6,MASTER[Planned (Month) Bucket],"NOVEMBER 25 PLANNED",MASTER[Actual (Month) Bucket],"DECEMBER 25")</f>
        <v>0</v>
      </c>
      <c r="AH6" s="57">
        <f>COUNTIFS(MASTER[ZH],$D6,MASTER[Planned (Month) Bucket],"DECEMBER 25 PLANNED")</f>
        <v>0</v>
      </c>
      <c r="AI6" s="57">
        <f>COUNTIFS(MASTER[ZH],$D6,MASTER[Planned (Month) Bucket],"DECEMBER 25 PLANNED",MASTER[Actual (Month) Bucket],"DECEMBER 25")</f>
        <v>0</v>
      </c>
      <c r="AJ6" s="57">
        <f>SUM(AD6,AE6,AF6,AG6,AI6)</f>
        <v>0</v>
      </c>
      <c r="AK6" s="57">
        <f>COUNTIFS(MASTER[EPC Status (Current Week)],AK$4,MASTER[ZH],$D6,MASTER[Planned (Month) Bucket],"DECEMBER 25 PLANNED")</f>
        <v>0</v>
      </c>
      <c r="AL6" s="40"/>
      <c r="AM6" s="56">
        <f>COUNTIFS(MASTER[ZH],$D6,MASTER[Planned (Month) Bucket],"OCTOBER 25 PLANNED",MASTER[Actual (Month) Bucket],"JANUARY 26")</f>
        <v>0</v>
      </c>
      <c r="AN6" s="56">
        <f>COUNTIFS(MASTER[ZH],$D6,MASTER[Planned (Month) Bucket],"NOVEMBER 25 PLANNED",MASTER[Actual (Month) Bucket],"JANUARY 26")</f>
        <v>0</v>
      </c>
      <c r="AO6" s="56">
        <f>COUNTIFS(MASTER[ZH],$D6,MASTER[Planned (Month) Bucket],"DECEMBER 25 PLANNED",MASTER[Actual (Month) Bucket],"JANUARY 26")</f>
        <v>0</v>
      </c>
      <c r="AP6" s="57">
        <f>COUNTIFS(MASTER[ZH],$D6,MASTER[Planned (Month) Bucket],"JANUARY 26 PLANNED")</f>
        <v>1</v>
      </c>
      <c r="AQ6" s="57">
        <f>COUNTIFS(MASTER[ZH],$D6,MASTER[Planned (Month) Bucket],"JANUARY 26 PLANNED",MASTER[Actual (Month) Bucket],"JANUARY 26")</f>
        <v>0</v>
      </c>
      <c r="AR6" s="57">
        <f>SUM(AM6,AN6,AO6,AQ6)</f>
        <v>0</v>
      </c>
      <c r="AS6" s="57">
        <f>COUNTIFS(MASTER[EPC Status (Current Week)],AS$4,MASTER[ZH],$D6,MASTER[Planned (Month) Bucket],"JANUARY 26 PLANNED")</f>
        <v>0</v>
      </c>
      <c r="AT6" s="40"/>
      <c r="AU6" s="56">
        <f>COUNTIFS(MASTER[ZH],$D6,MASTER[Planned (Month) Bucket],"NOVEMBER 25 PLANNED",MASTER[Actual (Month) Bucket],"FEBRUARY 26")</f>
        <v>0</v>
      </c>
      <c r="AV6" s="56">
        <f>COUNTIFS(MASTER[ZH],$D6,MASTER[Planned (Month) Bucket],"DECEMBER 25 PLANNED",MASTER[Actual (Month) Bucket],"FEBRUARY 26")</f>
        <v>0</v>
      </c>
      <c r="AW6" s="56">
        <f>COUNTIFS(MASTER[ZH],$D6,MASTER[Planned (Month) Bucket],"JANUARY 26 PLANNED",MASTER[Actual (Month) Bucket],"FEBRUARY 26")</f>
        <v>0</v>
      </c>
      <c r="AX6" s="57">
        <f>COUNTIFS(MASTER[ZH],$D6,MASTER[Planned (Month) Bucket],"FEBRUARY 26 PLANNED")</f>
        <v>1</v>
      </c>
      <c r="AY6" s="57">
        <f>COUNTIFS(MASTER[ZH],$D6,MASTER[Planned (Month) Bucket],"FEBRUARY 26 PLANNED",MASTER[Actual (Month) Bucket],"FEBRUARY 26")</f>
        <v>0</v>
      </c>
      <c r="AZ6" s="57">
        <f>SUM(AU6,AV6,AW6,AY6)</f>
        <v>0</v>
      </c>
      <c r="BA6" s="57">
        <f>COUNTIFS(MASTER[EPC Status (Current Week)],BA$4,MASTER[ZH],$D6,MASTER[Planned (Month) Bucket],"FEBRUARY 26 PLANNED")</f>
        <v>0</v>
      </c>
      <c r="BB6" s="40"/>
      <c r="BC6" s="40"/>
      <c r="BD6" s="57">
        <f>COUNTIFS(MASTER[ZH],$D6,MASTER[Planned (Month) Bucket],"MARCH 26 PLANNED")</f>
        <v>33</v>
      </c>
      <c r="BE6" s="57">
        <f>COUNTIFS(MASTER[ZH],$D6,MASTER[Planned (Month) Bucket],"MARCH 26 PLANNED",MASTER[Actual (Month) Bucket],"MARCH 26")+COUNTIFS(MASTER[ZH],$D6,MASTER[Planned (Month) Bucket],"FEBRUARY 26 PLANNED",MASTER[Actual (Month) Bucket],"MARCH 26")+COUNTIFS(MASTER[ZH],$D6,MASTER[Planned (Month) Bucket],"DECEMBER 25 PLANNED",MASTER[Actual (Month) Bucket],"MARCH 26")</f>
        <v>0</v>
      </c>
      <c r="BF6" s="57">
        <f>COUNTIFS(MASTER[EPC Status (Current Week)],BF$4,MASTER[ZH],$D6,MASTER[Planned (Month) Bucket],"MARCH 26 PLANNED")</f>
        <v>1</v>
      </c>
      <c r="BG6" s="56">
        <f>COUNTIFS(MASTER[EPC Status (Current Week)],BG$4,MASTER[ZH],$D6,MASTER[Planned (Month) Bucket],"MARCH 26 PLANNED")</f>
        <v>0</v>
      </c>
      <c r="BH6" s="57">
        <f>BE6</f>
        <v>0</v>
      </c>
      <c r="BI6" s="40"/>
      <c r="BJ6" s="57">
        <f>COUNTIFS(MASTER[ZH],$D6,MASTER[Planned (Month) Bucket],"APRIL 26 PLANNED")</f>
        <v>8</v>
      </c>
      <c r="BK6" s="57">
        <f>COUNTIFS(MASTER[ZH],$D6,MASTER[Planned (Month) Bucket],"APRIL 26 PLANNED",MASTER[Actual (Month) Bucket],"APRIL 26")+COUNTIFS(MASTER[ZH],$D6,MASTER[Planned (Month) Bucket],"MARCH 26 PLANNED",MASTER[Actual (Month) Bucket],"APRIL 26")+COUNTIFS(MASTER[ZH],$D6,MASTER[Planned (Month) Bucket],"FEBRUARY 26 PLANNED",MASTER[Actual (Month) Bucket],"APRIL 26")+COUNTIFS(MASTER[ZH],$D6,MASTER[Planned (Month) Bucket],"JANUARY 26 PLANNED",MASTER[Actual (Month) Bucket],"APRIL 26")+COUNTIFS(MASTER[ZH],$D6,MASTER[Planned (Month) Bucket],"MAY 26 PLANNED",MASTER[Actual (Month) Bucket],"APRIL 26")</f>
        <v>33</v>
      </c>
      <c r="BL6" s="57">
        <f>COUNTIFS(MASTER[EPC Status (Current Week)],BL$4,MASTER[ZH],$D6,MASTER[Planned (Month) Bucket],"APRIL 26 PLANNED")</f>
        <v>2</v>
      </c>
      <c r="BM6" s="56">
        <f>COUNTIFS(MASTER[EPC Status (Current Week)],BM$4,MASTER[ZH],$D6,MASTER[Planned (Month) Bucket],"APRIL 26 PLANNED")</f>
        <v>0</v>
      </c>
      <c r="BN6" s="57">
        <f>BK6</f>
        <v>33</v>
      </c>
      <c r="BO6" s="40"/>
      <c r="BP6" s="57">
        <f>COUNTIFS(MASTER[ZH],$D6,MASTER[Planned (Month) Bucket],"MAY 26 PLANNED")</f>
        <v>34</v>
      </c>
      <c r="BQ6" s="57">
        <f>COUNTIFS(MASTER[ZH],$D6,MASTER[Planned (Month) Bucket],"NOVEMBER 25 PLANNED",MASTER[Actual (Month) Bucket],"MAY 26")+COUNTIFS(MASTER[ZH],$D6,MASTER[Planned (Month) Bucket],"DECEMBER 25 PLANNED",MASTER[Actual (Month) Bucket],"MAY 26")+COUNTIFS(MASTER[ZH],$D6,MASTER[Planned (Month) Bucket],"FEBRUARY 26 PLANNED",MASTER[Actual (Month) Bucket],"MAY 26")+COUNTIFS(MASTER[ZH],$D6,MASTER[Planned (Month) Bucket],"MARCH 26 PLANNED",MASTER[Actual (Month) Bucket],"MAY 26")+COUNTIFS(MASTER[ZH],$D6,MASTER[Planned (Month) Bucket],"APRIL 26 PLANNED",MASTER[Actual (Month) Bucket],"MAY 26")+COUNTIFS(MASTER[ZH],$D6,MASTER[Planned (Month) Bucket],"MAY 26 PLANNED",MASTER[Actual (Month) Bucket],"MAY 26")</f>
        <v>35</v>
      </c>
      <c r="BR6" s="57">
        <f>COUNTIFS(MASTER[EPC Status (Current Week)],BR$4,MASTER[ZH],$D6,MASTER[Planned (Month) Bucket],"MAY 26 PLANNED")</f>
        <v>4</v>
      </c>
      <c r="BS6" s="56">
        <f>COUNTIFS(MASTER[EPC Status (Current Week)],BS$4,MASTER[ZH],$D6,MASTER[Planned (Month) Bucket],"MAY 26 PLANNED")</f>
        <v>0</v>
      </c>
      <c r="BT6" s="57">
        <f>BQ6</f>
        <v>35</v>
      </c>
      <c r="BU6" s="40"/>
      <c r="BV6" s="57">
        <f>COUNTIFS(MASTER[ZH],$D6,MASTER[Planned (Month) Bucket],"JUNE 26 PLANNED")</f>
        <v>19</v>
      </c>
      <c r="BW6" s="57">
        <f>COUNTIFS(MASTER[ZH],$D6,MASTER[Planned (Month) Bucket],"JUNE 26 PLANNED",MASTER[Actual (Month) Bucket],"JUNE 26")+COUNTIFS(MASTER[ZH],$D6,MASTER[Planned (Month) Bucket],"MAY 26 PLANNED",MASTER[Actual (Month) Bucket],"JUNE 26")+COUNTIFS(MASTER[ZH],$D6,MASTER[Planned (Month) Bucket],"APRIL 26 PLANNED",MASTER[Actual (Month) Bucket],"JUNE 26")+COUNTIFS(MASTER[ZH],$D6,MASTER[Planned (Month) Bucket],"MARCH 26 PLANNED",MASTER[Actual (Month) Bucket],"JUNE 26")+COUNTIFS(MASTER[ZH],$D6,MASTER[Planned (Month) Bucket],"FEBRUARY 26 PLANNED",MASTER[Actual (Month) Bucket],"JUNE 26")</f>
        <v>2</v>
      </c>
      <c r="BX6" s="57">
        <f>COUNTIFS(MASTER[EPC Status (Current Week)],BX$4,MASTER[ZH],$D6,MASTER[Planned (Month) Bucket],"JUNE 26 PLANNED")</f>
        <v>19</v>
      </c>
      <c r="BY6" s="56">
        <f>COUNTIFS(MASTER[EPC Status (Current Week)],BY$4,MASTER[ZH],$D6,MASTER[Planned (Month) Bucket],"JUNE 26 PLANNED")</f>
        <v>0</v>
      </c>
      <c r="BZ6" s="57">
        <f>BW6</f>
        <v>2</v>
      </c>
      <c r="CA6" s="40"/>
      <c r="CB6" s="57">
        <f>COUNTIFS(MASTER[ZH],$D6,MASTER[Planned (Month) Bucket],"JULY 26 PLANNED")</f>
        <v>4</v>
      </c>
      <c r="CC6" s="57">
        <f>COUNTIFS(MASTER[ZH],$D6,MASTER[Planned (Month) Bucket],"JULY 26 PLANNED",MASTER[Actual (Month) Bucket],"JULY 26")</f>
        <v>0</v>
      </c>
      <c r="CD6" s="57">
        <f>COUNTIFS(MASTER[EPC Status (Current Week)],CD$4,MASTER[ZH],$D6,MASTER[Planned (Month) Bucket],"JULY 26 PLANNED")</f>
        <v>4</v>
      </c>
      <c r="CE6" s="56">
        <f>COUNTIFS(MASTER[EPC Status (Current Week)],CE$4,MASTER[ZH],$D6,MASTER[Planned (Month) Bucket],"JULY 26 PLANNED")</f>
        <v>0</v>
      </c>
      <c r="CF6" s="57">
        <f>CC6</f>
        <v>0</v>
      </c>
      <c r="CG6" s="40"/>
      <c r="CH6" s="57">
        <f>COUNTIFS(MASTER[ZH],$D6,MASTER[Planned (Month) Bucket],"AUGUST 26 PLANNED")</f>
        <v>0</v>
      </c>
      <c r="CI6" s="57">
        <f>COUNTIFS(MASTER[ZH],$D6,MASTER[Planned (Month) Bucket],"AUGUST 26 PLANNED",MASTER[Actual (Month) Bucket],"AUG 26")</f>
        <v>0</v>
      </c>
      <c r="CJ6" s="57">
        <f>COUNTIFS(MASTER[EPC Status (Current Week)],CJ$4,MASTER[ZH],$D6,MASTER[Planned (Month) Bucket],"AUGUST 26 PLANNED")</f>
        <v>0</v>
      </c>
      <c r="CK6" s="56">
        <f>COUNTIFS(MASTER[EPC Status (Current Week)],CK$4,MASTER[ZH],$D6,MASTER[Planned (Month) Bucket],"AUGUST 26 PLANNED")</f>
        <v>0</v>
      </c>
      <c r="CL6" s="57">
        <f>CI6</f>
        <v>0</v>
      </c>
      <c r="CM6" s="40"/>
    </row>
    <row r="7" spans="2:91" ht="15.5" x14ac:dyDescent="0.35">
      <c r="B7" s="39"/>
      <c r="C7" s="301"/>
      <c r="D7" s="17" t="s">
        <v>37</v>
      </c>
      <c r="E7" s="21"/>
      <c r="F7" s="57">
        <f t="shared" ref="F7:F12" si="0">SUM(L7,Q7,Y7,AH7,AP7,AX7,BD7,BJ7,BP7)</f>
        <v>48</v>
      </c>
      <c r="G7" s="57">
        <f t="shared" ref="G7:G12" si="1">SUM(S7,AA7,AJ7,AR7,AZ7,BH7,BN7,BT7,BZ7)</f>
        <v>37</v>
      </c>
      <c r="H7" s="57">
        <f t="shared" ref="H7:H12" si="2">SUM(T7,AB7,AK7,AS7,BA7,BF7,BL7,BR7,BX7,CD7,CJ7)</f>
        <v>27</v>
      </c>
      <c r="I7" s="57">
        <f t="shared" ref="I7:I12" si="3">SUM(BG7,BM7,BS7,BY7,CE7,CK7)</f>
        <v>0</v>
      </c>
      <c r="J7" s="21"/>
      <c r="K7" s="56">
        <f>COUNTIFS(MASTER[ZH],$D7,MASTER[Planned (Month) Bucket],"March 25 PLANNED",MASTER[Actual (Month) Bucket],"April 25")</f>
        <v>0</v>
      </c>
      <c r="L7" s="57">
        <f>COUNTIFS(MASTER[ZH],$D7,MASTER[Planned (Month) Bucket],"April 25 PLANNED")</f>
        <v>0</v>
      </c>
      <c r="M7" s="57">
        <f>COUNTIFS(MASTER[ZH],$D7,MASTER[Planned (Month) Bucket],"April 25 PLANNED",MASTER[Actual (Month) Bucket],"April 25")</f>
        <v>0</v>
      </c>
      <c r="N7" s="40"/>
      <c r="O7" s="56">
        <f>COUNTIFS(MASTER[ZH],$D7,MASTER[Planned (Month) Bucket],"AUGUST 25 PLANNED",MASTER[Actual (Month) Bucket],"OCTOBER 25")</f>
        <v>0</v>
      </c>
      <c r="P7" s="56">
        <f>COUNTIFS(MASTER[ZH],$D7,MASTER[Planned (Month) Bucket],"SEPTEMBER 25 PLANNED",MASTER[Actual (Month) Bucket],"OCTOBER 25")</f>
        <v>0</v>
      </c>
      <c r="Q7" s="57">
        <f>COUNTIFS(MASTER[ZH],$D7,MASTER[Planned (Month) Bucket],"OCTOBER 25 PLANNED")</f>
        <v>0</v>
      </c>
      <c r="R7" s="57">
        <f>COUNTIFS(MASTER[ZH],$D7,MASTER[Planned (Month) Bucket],"OCTOBER 25 PLANNED",MASTER[Actual (Month) Bucket],"OCTOBER 25")</f>
        <v>0</v>
      </c>
      <c r="S7" s="57">
        <f t="shared" ref="S7:S12" si="4">O7+P7+R7</f>
        <v>0</v>
      </c>
      <c r="T7" s="57">
        <f>COUNTIFS(MASTER[EPC Status (Current Week)],T$4,MASTER[ZH],$D7,MASTER[Planned (Month) Bucket],"OCTOBER 25 PLANNED")</f>
        <v>0</v>
      </c>
      <c r="U7" s="40"/>
      <c r="V7" s="56">
        <f>COUNTIFS(MASTER[ZH],$D7,MASTER[Planned (Month) Bucket],"AUGUST 25 PLANNED",MASTER[Actual (Month) Bucket],"NOVEMBER 25")</f>
        <v>0</v>
      </c>
      <c r="W7" s="56">
        <f>COUNTIFS(MASTER[ZH],$D7,MASTER[Planned (Month) Bucket],"SEPTEMBER 25 PLANNED",MASTER[Actual (Month) Bucket],"NOVEMBER 25")</f>
        <v>0</v>
      </c>
      <c r="X7" s="56">
        <f>COUNTIFS(MASTER[ZH],$D7,MASTER[Planned (Month) Bucket],"OCTOBER 25 PLANNED",MASTER[Actual (Month) Bucket],"NOVEMBER 25")</f>
        <v>0</v>
      </c>
      <c r="Y7" s="57">
        <f>COUNTIFS(MASTER[ZH],$D7,MASTER[Planned (Month) Bucket],"NOVEMBER 25 PLANNED")</f>
        <v>0</v>
      </c>
      <c r="Z7" s="57">
        <f>COUNTIFS(MASTER[ZH],$D7,MASTER[Planned (Month) Bucket],"NOVEMBER 25 PLANNED",MASTER[Actual (Month) Bucket],"NOVEMBER 25")</f>
        <v>0</v>
      </c>
      <c r="AA7" s="57">
        <f>V7+W7+X7+Z7</f>
        <v>0</v>
      </c>
      <c r="AB7" s="57">
        <f>COUNTIFS(MASTER[EPC Status (Current Week)],AB$4,MASTER[ZH],$D7,MASTER[Planned (Month) Bucket],"NOVEMBER 25 PLANNED")</f>
        <v>0</v>
      </c>
      <c r="AC7" s="40"/>
      <c r="AD7" s="56">
        <f>COUNTIFS(MASTER[ZH],$D7,MASTER[Planned (Month) Bucket],"AUGUST 25 PLANNED",MASTER[Actual (Month) Bucket],"DECEMBER 25")</f>
        <v>0</v>
      </c>
      <c r="AE7" s="56">
        <f>COUNTIFS(MASTER[ZH],$D7,MASTER[Planned (Month) Bucket],"SEPTEMBER 25 PLANNED",MASTER[Actual (Month) Bucket],"DECEMBER 25")</f>
        <v>0</v>
      </c>
      <c r="AF7" s="56">
        <f>COUNTIFS(MASTER[ZH],$D7,MASTER[Planned (Month) Bucket],"OCTOBER 25 PLANNED",MASTER[Actual (Month) Bucket],"DECEMBER 25")</f>
        <v>0</v>
      </c>
      <c r="AG7" s="56">
        <f>COUNTIFS(MASTER[ZH],$D7,MASTER[Planned (Month) Bucket],"NOVEMBER 25 PLANNED",MASTER[Actual (Month) Bucket],"DECEMBER 25")</f>
        <v>0</v>
      </c>
      <c r="AH7" s="57">
        <f>COUNTIFS(MASTER[ZH],$D7,MASTER[Planned (Month) Bucket],"DECEMBER 25 PLANNED")</f>
        <v>0</v>
      </c>
      <c r="AI7" s="57">
        <f>COUNTIFS(MASTER[ZH],$D7,MASTER[Planned (Month) Bucket],"DECEMBER 25 PLANNED",MASTER[Actual (Month) Bucket],"DECEMBER 25")</f>
        <v>0</v>
      </c>
      <c r="AJ7" s="57">
        <f t="shared" ref="AJ7:AJ12" si="5">SUM(AD7,AE7,AF7,AG7,AI7)</f>
        <v>0</v>
      </c>
      <c r="AK7" s="57">
        <f>COUNTIFS(MASTER[EPC Status (Current Week)],AK$4,MASTER[ZH],$D7,MASTER[Planned (Month) Bucket],"DECEMBER 25 PLANNED")</f>
        <v>0</v>
      </c>
      <c r="AL7" s="40"/>
      <c r="AM7" s="56">
        <f>COUNTIFS(MASTER[ZH],$D7,MASTER[Planned (Month) Bucket],"OCTOBER 25 PLANNED",MASTER[Actual (Month) Bucket],"JANUARY 26")</f>
        <v>0</v>
      </c>
      <c r="AN7" s="56">
        <f>COUNTIFS(MASTER[ZH],$D7,MASTER[Planned (Month) Bucket],"NOVEMBER 25 PLANNED",MASTER[Actual (Month) Bucket],"JANUARY 26")</f>
        <v>0</v>
      </c>
      <c r="AO7" s="56">
        <f>COUNTIFS(MASTER[ZH],$D7,MASTER[Planned (Month) Bucket],"DECEMBER 25 PLANNED",MASTER[Actual (Month) Bucket],"JANUARY 26")</f>
        <v>0</v>
      </c>
      <c r="AP7" s="57">
        <f>COUNTIFS(MASTER[ZH],$D7,MASTER[Planned (Month) Bucket],"JANUARY 26 PLANNED")</f>
        <v>0</v>
      </c>
      <c r="AQ7" s="57">
        <f>COUNTIFS(MASTER[ZH],$D7,MASTER[Planned (Month) Bucket],"JANUARY 26 PLANNED",MASTER[Actual (Month) Bucket],"JANUARY 26")</f>
        <v>0</v>
      </c>
      <c r="AR7" s="57">
        <f t="shared" ref="AR7:AR12" si="6">SUM(AM7,AN7,AO7,AQ7)</f>
        <v>0</v>
      </c>
      <c r="AS7" s="57">
        <f>COUNTIFS(MASTER[EPC Status (Current Week)],AS$4,MASTER[ZH],$D7,MASTER[Planned (Month) Bucket],"JANUARY 26 PLANNED")</f>
        <v>0</v>
      </c>
      <c r="AT7" s="40"/>
      <c r="AU7" s="56">
        <f>COUNTIFS(MASTER[ZH],$D7,MASTER[Planned (Month) Bucket],"NOVEMBER 25 PLANNED",MASTER[Actual (Month) Bucket],"FEBRUARY 26")</f>
        <v>0</v>
      </c>
      <c r="AV7" s="56">
        <f>COUNTIFS(MASTER[ZH],$D7,MASTER[Planned (Month) Bucket],"DECEMBER 25 PLANNED",MASTER[Actual (Month) Bucket],"FEBRUARY 26")</f>
        <v>0</v>
      </c>
      <c r="AW7" s="56">
        <f>COUNTIFS(MASTER[ZH],$D7,MASTER[Planned (Month) Bucket],"JANUARY 26 PLANNED",MASTER[Actual (Month) Bucket],"FEBRUARY 26")</f>
        <v>0</v>
      </c>
      <c r="AX7" s="57">
        <f>COUNTIFS(MASTER[ZH],$D7,MASTER[Planned (Month) Bucket],"FEBRUARY 26 PLANNED")</f>
        <v>0</v>
      </c>
      <c r="AY7" s="57">
        <f>COUNTIFS(MASTER[ZH],$D7,MASTER[Planned (Month) Bucket],"FEBRUARY 26 PLANNED",MASTER[Actual (Month) Bucket],"FEBRUARY 26")</f>
        <v>0</v>
      </c>
      <c r="AZ7" s="57">
        <f t="shared" ref="AZ7:AZ8" si="7">SUM(AU7,AV7,AW7,AY7)</f>
        <v>0</v>
      </c>
      <c r="BA7" s="57">
        <f>COUNTIFS(MASTER[EPC Status (Current Week)],BA$4,MASTER[ZH],$D7,MASTER[Planned (Month) Bucket],"FEBRUARY 26 PLANNED")</f>
        <v>0</v>
      </c>
      <c r="BB7" s="40"/>
      <c r="BC7" s="40"/>
      <c r="BD7" s="57">
        <f>COUNTIFS(MASTER[ZH],$D7,MASTER[Planned (Month) Bucket],"MARCH 26 PLANNED")</f>
        <v>12</v>
      </c>
      <c r="BE7" s="57">
        <f>COUNTIFS(MASTER[ZH],$D7,MASTER[Planned (Month) Bucket],"MARCH 26 PLANNED",MASTER[Actual (Month) Bucket],"MARCH 26")+COUNTIFS(MASTER[ZH],$D7,MASTER[Planned (Month) Bucket],"FEBRUARY 26 PLANNED",MASTER[Actual (Month) Bucket],"MARCH 26")+COUNTIFS(MASTER[ZH],$D7,MASTER[Planned (Month) Bucket],"JANUARY 26 PLANNED",MASTER[Actual (Month) Bucket],"MARCH 26")</f>
        <v>0</v>
      </c>
      <c r="BF7" s="57">
        <f>COUNTIFS(MASTER[EPC Status (Current Week)],BF$4,MASTER[ZH],$D7,MASTER[Planned (Month) Bucket],"MARCH 26 PLANNED")</f>
        <v>0</v>
      </c>
      <c r="BG7" s="56">
        <f>COUNTIFS(MASTER[EPC Status (Current Week)],BG$4,MASTER[ZH],$D7,MASTER[Planned (Month) Bucket],"MARCH 26 PLANNED")</f>
        <v>0</v>
      </c>
      <c r="BH7" s="57">
        <f>BE7</f>
        <v>0</v>
      </c>
      <c r="BI7" s="40"/>
      <c r="BJ7" s="57">
        <f>COUNTIFS(MASTER[ZH],$D7,MASTER[Planned (Month) Bucket],"APRIL 26 PLANNED")</f>
        <v>12</v>
      </c>
      <c r="BK7" s="57">
        <f>COUNTIFS(MASTER[ZH],$D7,MASTER[Planned (Month) Bucket],"APRIL 26 PLANNED",MASTER[Actual (Month) Bucket],"APRIL 26")+COUNTIFS(MASTER[ZH],$D7,MASTER[Planned (Month) Bucket],"MARCH 26 PLANNED",MASTER[Actual (Month) Bucket],"APRIL 26")+COUNTIFS(MASTER[ZH],$D7,MASTER[Planned (Month) Bucket],"FEBRUARY 26 PLANNED",MASTER[Actual (Month) Bucket],"APRIL 26")+COUNTIFS(MASTER[ZH],$D7,MASTER[Planned (Month) Bucket],"JANUARY 26 PLANNED",MASTER[Actual (Month) Bucket],"APRIL 26")+COUNTIFS(MASTER[ZH],$D7,MASTER[Planned (Month) Bucket],"MAY 26 PLANNED",MASTER[Actual (Month) Bucket],"APRIL 26")</f>
        <v>16</v>
      </c>
      <c r="BL7" s="57">
        <f>COUNTIFS(MASTER[EPC Status (Current Week)],BL$4,MASTER[ZH],$D7,MASTER[Planned (Month) Bucket],"APRIL 26 PLANNED")</f>
        <v>1</v>
      </c>
      <c r="BM7" s="56">
        <f>COUNTIFS(MASTER[EPC Status (Current Week)],BM$4,MASTER[ZH],$D7,MASTER[Planned (Month) Bucket],"APRIL 26 PLANNED")</f>
        <v>0</v>
      </c>
      <c r="BN7" s="57">
        <f>BK7</f>
        <v>16</v>
      </c>
      <c r="BO7" s="40"/>
      <c r="BP7" s="57">
        <f>COUNTIFS(MASTER[ZH],$D7,MASTER[Planned (Month) Bucket],"MAY 26 PLANNED")</f>
        <v>24</v>
      </c>
      <c r="BQ7" s="57">
        <f>COUNTIFS(MASTER[ZH],$D7,MASTER[Planned (Month) Bucket],"NOVEMBER 25 PLANNED",MASTER[Actual (Month) Bucket],"MAY 26")+COUNTIFS(MASTER[ZH],$D7,MASTER[Planned (Month) Bucket],"DECEMBER 25 PLANNED",MASTER[Actual (Month) Bucket],"MAY 26")+COUNTIFS(MASTER[ZH],$D7,MASTER[Planned (Month) Bucket],"FEBRUARY 26 PLANNED",MASTER[Actual (Month) Bucket],"MAY 26")+COUNTIFS(MASTER[ZH],$D7,MASTER[Planned (Month) Bucket],"MARCH 26 PLANNED",MASTER[Actual (Month) Bucket],"MAY 26")+COUNTIFS(MASTER[ZH],$D7,MASTER[Planned (Month) Bucket],"APRIL 26 PLANNED",MASTER[Actual (Month) Bucket],"MAY 26")+COUNTIFS(MASTER[ZH],$D7,MASTER[Planned (Month) Bucket],"MAY 26 PLANNED",MASTER[Actual (Month) Bucket],"MAY 26")</f>
        <v>20</v>
      </c>
      <c r="BR7" s="57">
        <f>COUNTIFS(MASTER[EPC Status (Current Week)],BR$4,MASTER[ZH],$D7,MASTER[Planned (Month) Bucket],"MAY 26 PLANNED")</f>
        <v>10</v>
      </c>
      <c r="BS7" s="56">
        <f>COUNTIFS(MASTER[EPC Status (Current Week)],BS$4,MASTER[ZH],$D7,MASTER[Planned (Month) Bucket],"MAY 26 PLANNED")</f>
        <v>0</v>
      </c>
      <c r="BT7" s="57">
        <f>BQ7</f>
        <v>20</v>
      </c>
      <c r="BU7" s="40"/>
      <c r="BV7" s="57">
        <f>COUNTIFS(MASTER[ZH],$D7,MASTER[Planned (Month) Bucket],"JUNE 26 PLANNED")</f>
        <v>13</v>
      </c>
      <c r="BW7" s="57">
        <f>COUNTIFS(MASTER[ZH],$D7,MASTER[Planned (Month) Bucket],"JUNE 26 PLANNED",MASTER[Actual (Month) Bucket],"JUNE 26")+COUNTIFS(MASTER[ZH],$D7,MASTER[Planned (Month) Bucket],"MAY 26 PLANNED",MASTER[Actual (Month) Bucket],"JUNE 26")+COUNTIFS(MASTER[ZH],$D7,MASTER[Planned (Month) Bucket],"APRIL 26 PLANNED",MASTER[Actual (Month) Bucket],"JUNE 26")+COUNTIFS(MASTER[ZH],$D7,MASTER[Planned (Month) Bucket],"MARCH 26 PLANNED",MASTER[Actual (Month) Bucket],"JUNE 26")+COUNTIFS(MASTER[ZH],$D7,MASTER[Planned (Month) Bucket],"FEBRUARY 26 PLANNED",MASTER[Actual (Month) Bucket],"JUNE 26")</f>
        <v>1</v>
      </c>
      <c r="BX7" s="57">
        <f>COUNTIFS(MASTER[EPC Status (Current Week)],BX$4,MASTER[ZH],$D7,MASTER[Planned (Month) Bucket],"JUNE 26 PLANNED")</f>
        <v>13</v>
      </c>
      <c r="BY7" s="56">
        <f>COUNTIFS(MASTER[EPC Status (Current Week)],BY$4,MASTER[ZH],$D7,MASTER[Planned (Month) Bucket],"JUNE 26 PLANNED")</f>
        <v>0</v>
      </c>
      <c r="BZ7" s="57">
        <f>BW7</f>
        <v>1</v>
      </c>
      <c r="CA7" s="40"/>
      <c r="CB7" s="57">
        <f>COUNTIFS(MASTER[ZH],$D7,MASTER[Planned (Month) Bucket],"JULY 26 PLANNED")</f>
        <v>3</v>
      </c>
      <c r="CC7" s="57">
        <f>COUNTIFS(MASTER[ZH],$D7,MASTER[Planned (Month) Bucket],"JULY 26 PLANNED",MASTER[Actual (Month) Bucket],"JULY 26")</f>
        <v>0</v>
      </c>
      <c r="CD7" s="57">
        <f>COUNTIFS(MASTER[EPC Status (Current Week)],CD$4,MASTER[ZH],$D7,MASTER[Planned (Month) Bucket],"JULY 26 PLANNED")</f>
        <v>3</v>
      </c>
      <c r="CE7" s="56">
        <f>COUNTIFS(MASTER[EPC Status (Current Week)],CE$4,MASTER[ZH],$D7,MASTER[Planned (Month) Bucket],"JULY 26 PLANNED")</f>
        <v>0</v>
      </c>
      <c r="CF7" s="57">
        <f>CC7</f>
        <v>0</v>
      </c>
      <c r="CG7" s="40"/>
      <c r="CH7" s="57">
        <f>COUNTIFS(MASTER[ZH],$D7,MASTER[Planned (Month) Bucket],"AUGUST 26 PLANNED")</f>
        <v>0</v>
      </c>
      <c r="CI7" s="57">
        <f>COUNTIFS(MASTER[ZH],$D7,MASTER[Planned (Month) Bucket],"AUGUST 26 PLANNED",MASTER[Actual (Month) Bucket],"AUG 26")</f>
        <v>0</v>
      </c>
      <c r="CJ7" s="57">
        <f>COUNTIFS(MASTER[EPC Status (Current Week)],CJ$4,MASTER[ZH],$D7,MASTER[Planned (Month) Bucket],"AUGUST 26 PLANNED")</f>
        <v>0</v>
      </c>
      <c r="CK7" s="56">
        <f>COUNTIFS(MASTER[EPC Status (Current Week)],CK$4,MASTER[ZH],$D7,MASTER[Planned (Month) Bucket],"AUGUST 26 PLANNED")</f>
        <v>0</v>
      </c>
      <c r="CL7" s="57">
        <f>CI7</f>
        <v>0</v>
      </c>
      <c r="CM7" s="40"/>
    </row>
    <row r="8" spans="2:91" ht="15.5" x14ac:dyDescent="0.35">
      <c r="B8" s="39"/>
      <c r="C8" s="301"/>
      <c r="D8" s="17" t="s">
        <v>50</v>
      </c>
      <c r="E8" s="21"/>
      <c r="F8" s="57">
        <f t="shared" si="0"/>
        <v>54</v>
      </c>
      <c r="G8" s="57">
        <f t="shared" si="1"/>
        <v>39</v>
      </c>
      <c r="H8" s="57">
        <f t="shared" si="2"/>
        <v>21</v>
      </c>
      <c r="I8" s="57">
        <f t="shared" si="3"/>
        <v>0</v>
      </c>
      <c r="J8" s="21"/>
      <c r="K8" s="56">
        <f>COUNTIFS(MASTER[ZH],$D8,MASTER[Planned (Month) Bucket],"March 25 PLANNED",MASTER[Actual (Month) Bucket],"April 25")</f>
        <v>0</v>
      </c>
      <c r="L8" s="57">
        <f>COUNTIFS(MASTER[ZH],$D8,MASTER[Planned (Month) Bucket],"April 25 PLANNED")</f>
        <v>0</v>
      </c>
      <c r="M8" s="57">
        <f>COUNTIFS(MASTER[ZH],$D8,MASTER[Planned (Month) Bucket],"April 25 PLANNED",MASTER[Actual (Month) Bucket],"April 25")</f>
        <v>0</v>
      </c>
      <c r="N8" s="40"/>
      <c r="O8" s="56">
        <f>COUNTIFS(MASTER[ZH],$D8,MASTER[Planned (Month) Bucket],"AUGUST 25 PLANNED",MASTER[Actual (Month) Bucket],"OCTOBER 25")</f>
        <v>0</v>
      </c>
      <c r="P8" s="56">
        <f>COUNTIFS(MASTER[ZH],$D8,MASTER[Planned (Month) Bucket],"SEPTEMBER 25 PLANNED",MASTER[Actual (Month) Bucket],"OCTOBER 25")</f>
        <v>0</v>
      </c>
      <c r="Q8" s="57">
        <f>COUNTIFS(MASTER[ZH],$D8,MASTER[Planned (Month) Bucket],"OCTOBER 25 PLANNED")</f>
        <v>0</v>
      </c>
      <c r="R8" s="57">
        <f>COUNTIFS(MASTER[ZH],$D8,MASTER[Planned (Month) Bucket],"OCTOBER 25 PLANNED",MASTER[Actual (Month) Bucket],"OCTOBER 25")</f>
        <v>0</v>
      </c>
      <c r="S8" s="57">
        <f t="shared" si="4"/>
        <v>0</v>
      </c>
      <c r="T8" s="57">
        <f>COUNTIFS(MASTER[EPC Status (Current Week)],T$4,MASTER[ZH],$D8,MASTER[Planned (Month) Bucket],"OCTOBER 25 PLANNED")</f>
        <v>0</v>
      </c>
      <c r="U8" s="40"/>
      <c r="V8" s="56">
        <f>COUNTIFS(MASTER[ZH],$D8,MASTER[Planned (Month) Bucket],"AUGUST 25 PLANNED",MASTER[Actual (Month) Bucket],"NOVEMBER 25")</f>
        <v>0</v>
      </c>
      <c r="W8" s="56">
        <f>COUNTIFS(MASTER[ZH],$D8,MASTER[Planned (Month) Bucket],"SEPTEMBER 25 PLANNED",MASTER[Actual (Month) Bucket],"NOVEMBER 25")</f>
        <v>0</v>
      </c>
      <c r="X8" s="56">
        <f>COUNTIFS(MASTER[ZH],$D8,MASTER[Planned (Month) Bucket],"OCTOBER 25 PLANNED",MASTER[Actual (Month) Bucket],"NOVEMBER 25")</f>
        <v>0</v>
      </c>
      <c r="Y8" s="57">
        <f>COUNTIFS(MASTER[ZH],$D8,MASTER[Planned (Month) Bucket],"NOVEMBER 25 PLANNED")</f>
        <v>0</v>
      </c>
      <c r="Z8" s="57">
        <f>COUNTIFS(MASTER[ZH],$D8,MASTER[Planned (Month) Bucket],"NOVEMBER 25 PLANNED",MASTER[Actual (Month) Bucket],"NOVEMBER 25")</f>
        <v>0</v>
      </c>
      <c r="AA8" s="57">
        <f>V8+W8+X8+Z8</f>
        <v>0</v>
      </c>
      <c r="AB8" s="57">
        <f>COUNTIFS(MASTER[EPC Status (Current Week)],AB$4,MASTER[ZH],$D8,MASTER[Planned (Month) Bucket],"NOVEMBER 25 PLANNED")</f>
        <v>0</v>
      </c>
      <c r="AC8" s="40"/>
      <c r="AD8" s="56">
        <f>COUNTIFS(MASTER[ZH],$D8,MASTER[Planned (Month) Bucket],"AUGUST 25 PLANNED",MASTER[Actual (Month) Bucket],"DECEMBER 25")</f>
        <v>0</v>
      </c>
      <c r="AE8" s="56">
        <f>COUNTIFS(MASTER[ZH],$D8,MASTER[Planned (Month) Bucket],"SEPTEMBER 25 PLANNED",MASTER[Actual (Month) Bucket],"DECEMBER 25")</f>
        <v>0</v>
      </c>
      <c r="AF8" s="56">
        <f>COUNTIFS(MASTER[ZH],$D8,MASTER[Planned (Month) Bucket],"OCTOBER 25 PLANNED",MASTER[Actual (Month) Bucket],"DECEMBER 25")</f>
        <v>0</v>
      </c>
      <c r="AG8" s="56">
        <f>COUNTIFS(MASTER[ZH],$D8,MASTER[Planned (Month) Bucket],"NOVEMBER 25 PLANNED",MASTER[Actual (Month) Bucket],"DECEMBER 25")</f>
        <v>0</v>
      </c>
      <c r="AH8" s="57">
        <f>COUNTIFS(MASTER[ZH],$D8,MASTER[Planned (Month) Bucket],"DECEMBER 25 PLANNED")</f>
        <v>0</v>
      </c>
      <c r="AI8" s="57">
        <f>COUNTIFS(MASTER[ZH],$D8,MASTER[Planned (Month) Bucket],"DECEMBER 25 PLANNED",MASTER[Actual (Month) Bucket],"DECEMBER 25")</f>
        <v>0</v>
      </c>
      <c r="AJ8" s="57">
        <f t="shared" si="5"/>
        <v>0</v>
      </c>
      <c r="AK8" s="57">
        <f>COUNTIFS(MASTER[EPC Status (Current Week)],AK$4,MASTER[ZH],$D8,MASTER[Planned (Month) Bucket],"DECEMBER 25 PLANNED")</f>
        <v>0</v>
      </c>
      <c r="AL8" s="40"/>
      <c r="AM8" s="56">
        <f>COUNTIFS(MASTER[ZH],$D8,MASTER[Planned (Month) Bucket],"OCTOBER 25 PLANNED",MASTER[Actual (Month) Bucket],"JANUARY 26")</f>
        <v>0</v>
      </c>
      <c r="AN8" s="56">
        <f>COUNTIFS(MASTER[ZH],$D8,MASTER[Planned (Month) Bucket],"NOVEMBER 25 PLANNED",MASTER[Actual (Month) Bucket],"JANUARY 26")</f>
        <v>0</v>
      </c>
      <c r="AO8" s="56">
        <f>COUNTIFS(MASTER[ZH],$D8,MASTER[Planned (Month) Bucket],"DECEMBER 25 PLANNED",MASTER[Actual (Month) Bucket],"JANUARY 26")</f>
        <v>0</v>
      </c>
      <c r="AP8" s="57">
        <f>COUNTIFS(MASTER[ZH],$D8,MASTER[Planned (Month) Bucket],"JANUARY 26 PLANNED")</f>
        <v>1</v>
      </c>
      <c r="AQ8" s="57">
        <f>COUNTIFS(MASTER[ZH],$D8,MASTER[Planned (Month) Bucket],"JANUARY 26 PLANNED",MASTER[Actual (Month) Bucket],"JANUARY 26")</f>
        <v>0</v>
      </c>
      <c r="AR8" s="57">
        <f t="shared" si="6"/>
        <v>0</v>
      </c>
      <c r="AS8" s="57">
        <f>COUNTIFS(MASTER[EPC Status (Current Week)],AS$4,MASTER[ZH],$D8,MASTER[Planned (Month) Bucket],"JANUARY 26 PLANNED")</f>
        <v>1</v>
      </c>
      <c r="AT8" s="40"/>
      <c r="AU8" s="56">
        <f>COUNTIFS(MASTER[ZH],$D8,MASTER[Planned (Month) Bucket],"NOVEMBER 25 PLANNED",MASTER[Actual (Month) Bucket],"FEBRUARY 26")</f>
        <v>0</v>
      </c>
      <c r="AV8" s="56">
        <f>COUNTIFS(MASTER[ZH],$D8,MASTER[Planned (Month) Bucket],"DECEMBER 25 PLANNED",MASTER[Actual (Month) Bucket],"FEBRUARY 26")</f>
        <v>0</v>
      </c>
      <c r="AW8" s="56">
        <f>COUNTIFS(MASTER[ZH],$D8,MASTER[Planned (Month) Bucket],"JANUARY 26 PLANNED",MASTER[Actual (Month) Bucket],"FEBRUARY 26")</f>
        <v>0</v>
      </c>
      <c r="AX8" s="57">
        <f>COUNTIFS(MASTER[ZH],$D8,MASTER[Planned (Month) Bucket],"FEBRUARY 26 PLANNED")</f>
        <v>2</v>
      </c>
      <c r="AY8" s="57">
        <f>COUNTIFS(MASTER[ZH],$D8,MASTER[Planned (Month) Bucket],"FEBRUARY 26 PLANNED",MASTER[Actual (Month) Bucket],"FEBRUARY 26")</f>
        <v>0</v>
      </c>
      <c r="AZ8" s="57">
        <f t="shared" si="7"/>
        <v>0</v>
      </c>
      <c r="BA8" s="57">
        <f>COUNTIFS(MASTER[EPC Status (Current Week)],BA$4,MASTER[ZH],$D8,MASTER[Planned (Month) Bucket],"FEBRUARY 26 PLANNED")</f>
        <v>1</v>
      </c>
      <c r="BB8" s="40"/>
      <c r="BC8" s="40"/>
      <c r="BD8" s="57">
        <f>COUNTIFS(MASTER[ZH],$D8,MASTER[Planned (Month) Bucket],"MARCH 26 PLANNED")</f>
        <v>15</v>
      </c>
      <c r="BE8" s="57">
        <f>COUNTIFS(MASTER[ZH],$D8,MASTER[Planned (Month) Bucket],"MARCH 26 PLANNED",MASTER[Actual (Month) Bucket],"MARCH 26")+COUNTIFS(MASTER[ZH],$D8,MASTER[Planned (Month) Bucket],"FEBRUARY 26 PLANNED",MASTER[Actual (Month) Bucket],"MARCH 26")+COUNTIFS(MASTER[ZH],$D8,MASTER[Planned (Month) Bucket],"JANUARY 26 PLANNED",MASTER[Actual (Month) Bucket],"MARCH 26")+COUNTIFS(MASTER[ZH],$D8,MASTER[Planned (Month) Bucket],"NOVEMBER 25 PLANNED",MASTER[Actual (Month) Bucket],"MARCH 26")</f>
        <v>0</v>
      </c>
      <c r="BF8" s="57">
        <f>COUNTIFS(MASTER[EPC Status (Current Week)],BF$4,MASTER[ZH],$D8,MASTER[Planned (Month) Bucket],"MARCH 26 PLANNED")</f>
        <v>0</v>
      </c>
      <c r="BG8" s="56">
        <f>COUNTIFS(MASTER[EPC Status (Current Week)],BG$4,MASTER[ZH],$D8,MASTER[Planned (Month) Bucket],"MARCH 26 PLANNED")</f>
        <v>0</v>
      </c>
      <c r="BH8" s="57">
        <f>BE8</f>
        <v>0</v>
      </c>
      <c r="BI8" s="40"/>
      <c r="BJ8" s="57">
        <f>COUNTIFS(MASTER[ZH],$D8,MASTER[Planned (Month) Bucket],"APRIL 26 PLANNED")</f>
        <v>13</v>
      </c>
      <c r="BK8" s="57">
        <f>COUNTIFS(MASTER[ZH],$D8,MASTER[Planned (Month) Bucket],"APRIL 26 PLANNED",MASTER[Actual (Month) Bucket],"APRIL 26")+COUNTIFS(MASTER[ZH],$D8,MASTER[Planned (Month) Bucket],"MARCH 26 PLANNED",MASTER[Actual (Month) Bucket],"APRIL 26")+COUNTIFS(MASTER[ZH],$D8,MASTER[Planned (Month) Bucket],"FEBRUARY 26 PLANNED",MASTER[Actual (Month) Bucket],"APRIL 26")+COUNTIFS(MASTER[ZH],$D8,MASTER[Planned (Month) Bucket],"JANUARY 26 PLANNED",MASTER[Actual (Month) Bucket],"APRIL 26")+COUNTIFS(MASTER[ZH],$D8,MASTER[Planned (Month) Bucket],"MAY 26 PLANNED",MASTER[Actual (Month) Bucket],"APRIL 26")</f>
        <v>17</v>
      </c>
      <c r="BL8" s="57">
        <f>COUNTIFS(MASTER[EPC Status (Current Week)],BL$4,MASTER[ZH],$D8,MASTER[Planned (Month) Bucket],"APRIL 26 PLANNED")</f>
        <v>6</v>
      </c>
      <c r="BM8" s="56">
        <f>COUNTIFS(MASTER[EPC Status (Current Week)],BM$4,MASTER[ZH],$D8,MASTER[Planned (Month) Bucket],"APRIL 26 PLANNED")</f>
        <v>0</v>
      </c>
      <c r="BN8" s="57">
        <f>BK8</f>
        <v>17</v>
      </c>
      <c r="BO8" s="40"/>
      <c r="BP8" s="57">
        <f>COUNTIFS(MASTER[ZH],$D8,MASTER[Planned (Month) Bucket],"MAY 26 PLANNED")</f>
        <v>23</v>
      </c>
      <c r="BQ8" s="57">
        <f>COUNTIFS(MASTER[ZH],$D8,MASTER[Planned (Month) Bucket],"NOVEMBER 25 PLANNED",MASTER[Actual (Month) Bucket],"MAY 26")+COUNTIFS(MASTER[ZH],$D8,MASTER[Planned (Month) Bucket],"DECEMBER 25 PLANNED",MASTER[Actual (Month) Bucket],"MAY 26")+COUNTIFS(MASTER[ZH],$D8,MASTER[Planned (Month) Bucket],"FEBRUARY 26 PLANNED",MASTER[Actual (Month) Bucket],"MAY 26")+COUNTIFS(MASTER[ZH],$D8,MASTER[Planned (Month) Bucket],"MARCH 26 PLANNED",MASTER[Actual (Month) Bucket],"MAY 26")+COUNTIFS(MASTER[ZH],$D8,MASTER[Planned (Month) Bucket],"APRIL 26 PLANNED",MASTER[Actual (Month) Bucket],"MAY 26")+COUNTIFS(MASTER[ZH],$D8,MASTER[Planned (Month) Bucket],"MAY 26 PLANNED",MASTER[Actual (Month) Bucket],"MAY 26")</f>
        <v>19</v>
      </c>
      <c r="BR8" s="57">
        <f>COUNTIFS(MASTER[EPC Status (Current Week)],BR$4,MASTER[ZH],$D8,MASTER[Planned (Month) Bucket],"MAY 26 PLANNED")</f>
        <v>7</v>
      </c>
      <c r="BS8" s="56">
        <f>COUNTIFS(MASTER[EPC Status (Current Week)],BS$4,MASTER[ZH],$D8,MASTER[Planned (Month) Bucket],"MAY 26 PLANNED")</f>
        <v>0</v>
      </c>
      <c r="BT8" s="57">
        <f>BQ8</f>
        <v>19</v>
      </c>
      <c r="BU8" s="40"/>
      <c r="BV8" s="57">
        <f>COUNTIFS(MASTER[ZH],$D8,MASTER[Planned (Month) Bucket],"JUNE 26 PLANNED")</f>
        <v>6</v>
      </c>
      <c r="BW8" s="57">
        <f>COUNTIFS(MASTER[ZH],$D8,MASTER[Planned (Month) Bucket],"JUNE 26 PLANNED",MASTER[Actual (Month) Bucket],"JUNE 26")+COUNTIFS(MASTER[ZH],$D8,MASTER[Planned (Month) Bucket],"MAY 26 PLANNED",MASTER[Actual (Month) Bucket],"JUNE 26")+COUNTIFS(MASTER[ZH],$D8,MASTER[Planned (Month) Bucket],"APRIL 26 PLANNED",MASTER[Actual (Month) Bucket],"JUNE 26")+COUNTIFS(MASTER[ZH],$D8,MASTER[Planned (Month) Bucket],"MARCH 26 PLANNED",MASTER[Actual (Month) Bucket],"JUNE 26")+COUNTIFS(MASTER[ZH],$D8,MASTER[Planned (Month) Bucket],"FEBRUARY 26 PLANNED",MASTER[Actual (Month) Bucket],"JUNE 26")</f>
        <v>3</v>
      </c>
      <c r="BX8" s="57">
        <f>COUNTIFS(MASTER[EPC Status (Current Week)],BX$4,MASTER[ZH],$D8,MASTER[Planned (Month) Bucket],"JUNE 26 PLANNED")</f>
        <v>6</v>
      </c>
      <c r="BY8" s="56">
        <f>COUNTIFS(MASTER[EPC Status (Current Week)],BY$4,MASTER[ZH],$D8,MASTER[Planned (Month) Bucket],"JUNE 26 PLANNED")</f>
        <v>0</v>
      </c>
      <c r="BZ8" s="57">
        <f>BW8</f>
        <v>3</v>
      </c>
      <c r="CA8" s="40"/>
      <c r="CB8" s="57">
        <f>COUNTIFS(MASTER[ZH],$D8,MASTER[Planned (Month) Bucket],"JULY 26 PLANNED")</f>
        <v>0</v>
      </c>
      <c r="CC8" s="57">
        <f>COUNTIFS(MASTER[ZH],$D8,MASTER[Planned (Month) Bucket],"JULY 26 PLANNED",MASTER[Actual (Month) Bucket],"JULY 26")</f>
        <v>0</v>
      </c>
      <c r="CD8" s="57">
        <f>COUNTIFS(MASTER[EPC Status (Current Week)],CD$4,MASTER[ZH],$D8,MASTER[Planned (Month) Bucket],"JULY 26 PLANNED")</f>
        <v>0</v>
      </c>
      <c r="CE8" s="56">
        <f>COUNTIFS(MASTER[EPC Status (Current Week)],CE$4,MASTER[ZH],$D8,MASTER[Planned (Month) Bucket],"JULY 26 PLANNED")</f>
        <v>0</v>
      </c>
      <c r="CF8" s="57">
        <f>CC8</f>
        <v>0</v>
      </c>
      <c r="CG8" s="40"/>
      <c r="CH8" s="57">
        <f>COUNTIFS(MASTER[ZH],$D8,MASTER[Planned (Month) Bucket],"AUGUST 26 PLANNED")</f>
        <v>0</v>
      </c>
      <c r="CI8" s="57">
        <f>COUNTIFS(MASTER[ZH],$D8,MASTER[Planned (Month) Bucket],"AUGUST 26 PLANNED",MASTER[Actual (Month) Bucket],"AUG 26")</f>
        <v>0</v>
      </c>
      <c r="CJ8" s="57">
        <f>COUNTIFS(MASTER[EPC Status (Current Week)],CJ$4,MASTER[ZH],$D8,MASTER[Planned (Month) Bucket],"AUGUST 26 PLANNED")</f>
        <v>0</v>
      </c>
      <c r="CK8" s="56">
        <f>COUNTIFS(MASTER[EPC Status (Current Week)],CK$4,MASTER[ZH],$D8,MASTER[Planned (Month) Bucket],"AUGUST 26 PLANNED")</f>
        <v>0</v>
      </c>
      <c r="CL8" s="57">
        <f>CI8</f>
        <v>0</v>
      </c>
      <c r="CM8" s="40"/>
    </row>
    <row r="9" spans="2:91" ht="25" customHeight="1" x14ac:dyDescent="0.35">
      <c r="B9" s="41"/>
      <c r="C9" s="301"/>
      <c r="D9" s="17" t="s">
        <v>75</v>
      </c>
      <c r="E9" s="22"/>
      <c r="F9" s="12">
        <f>SUM(F6:F8)</f>
        <v>179</v>
      </c>
      <c r="G9" s="12">
        <f>SUM(G6:G8)</f>
        <v>146</v>
      </c>
      <c r="H9" s="12">
        <f>SUM(H6:H8)</f>
        <v>78</v>
      </c>
      <c r="I9" s="15">
        <f>SUM(I6:I8)</f>
        <v>0</v>
      </c>
      <c r="J9" s="22"/>
      <c r="K9" s="15">
        <f>SUM(K6:K8)</f>
        <v>0</v>
      </c>
      <c r="L9" s="12">
        <f>SUM(L6:L8)</f>
        <v>0</v>
      </c>
      <c r="M9" s="12">
        <f>SUM(M6:M8)</f>
        <v>0</v>
      </c>
      <c r="N9" s="42"/>
      <c r="O9" s="15">
        <f t="shared" ref="O9" si="8">SUM(O6:O8)</f>
        <v>0</v>
      </c>
      <c r="P9" s="15">
        <f t="shared" ref="P9" si="9">SUM(P6:P8)</f>
        <v>0</v>
      </c>
      <c r="Q9" s="12">
        <f>SUM(Q6:Q8)</f>
        <v>0</v>
      </c>
      <c r="R9" s="12">
        <f>SUM(R6:R8)</f>
        <v>0</v>
      </c>
      <c r="S9" s="12">
        <f>SUM(S6:S8)</f>
        <v>0</v>
      </c>
      <c r="T9" s="12">
        <f>SUM(T6:T8)</f>
        <v>0</v>
      </c>
      <c r="U9" s="42"/>
      <c r="V9" s="15">
        <f t="shared" ref="V9:X9" si="10">SUM(V6:V8)</f>
        <v>0</v>
      </c>
      <c r="W9" s="15">
        <f t="shared" ref="W9" si="11">SUM(W6:W8)</f>
        <v>0</v>
      </c>
      <c r="X9" s="15">
        <f t="shared" si="10"/>
        <v>0</v>
      </c>
      <c r="Y9" s="12">
        <f>SUM(Y6:Y8)</f>
        <v>0</v>
      </c>
      <c r="Z9" s="12">
        <f>SUM(Z6:Z8)</f>
        <v>0</v>
      </c>
      <c r="AA9" s="12">
        <f>SUM(AA6:AA8)</f>
        <v>0</v>
      </c>
      <c r="AB9" s="12">
        <f>SUM(AB6:AB8)</f>
        <v>0</v>
      </c>
      <c r="AC9" s="42"/>
      <c r="AD9" s="15">
        <f t="shared" ref="AD9:AF9" si="12">SUM(AD6:AD8)</f>
        <v>0</v>
      </c>
      <c r="AE9" s="15">
        <f t="shared" si="12"/>
        <v>0</v>
      </c>
      <c r="AF9" s="15">
        <f t="shared" si="12"/>
        <v>0</v>
      </c>
      <c r="AG9" s="15">
        <f t="shared" ref="AG9" si="13">SUM(AG6:AG8)</f>
        <v>0</v>
      </c>
      <c r="AH9" s="12">
        <f>SUM(AH6:AH8)</f>
        <v>0</v>
      </c>
      <c r="AI9" s="12">
        <f>SUM(AI6:AI8)</f>
        <v>0</v>
      </c>
      <c r="AJ9" s="12">
        <f>SUM(AJ6:AJ8)</f>
        <v>0</v>
      </c>
      <c r="AK9" s="12">
        <f>SUM(AK6:AK8)</f>
        <v>0</v>
      </c>
      <c r="AL9" s="42"/>
      <c r="AM9" s="15">
        <f t="shared" ref="AM9:AO9" si="14">SUM(AM6:AM8)</f>
        <v>0</v>
      </c>
      <c r="AN9" s="15">
        <f t="shared" si="14"/>
        <v>0</v>
      </c>
      <c r="AO9" s="15">
        <f t="shared" si="14"/>
        <v>0</v>
      </c>
      <c r="AP9" s="12">
        <f>SUM(AP6:AP8)</f>
        <v>2</v>
      </c>
      <c r="AQ9" s="12">
        <f>SUM(AQ6:AQ8)</f>
        <v>0</v>
      </c>
      <c r="AR9" s="12">
        <f>SUM(AR6:AR8)</f>
        <v>0</v>
      </c>
      <c r="AS9" s="12">
        <f>SUM(AS6:AS8)</f>
        <v>1</v>
      </c>
      <c r="AT9" s="42"/>
      <c r="AU9" s="15">
        <f t="shared" ref="AU9:AW9" si="15">SUM(AU6:AU8)</f>
        <v>0</v>
      </c>
      <c r="AV9" s="15">
        <f t="shared" si="15"/>
        <v>0</v>
      </c>
      <c r="AW9" s="15">
        <f t="shared" si="15"/>
        <v>0</v>
      </c>
      <c r="AX9" s="12">
        <f>SUM(AX6:AX8)</f>
        <v>3</v>
      </c>
      <c r="AY9" s="12">
        <f>SUM(AY6:AY8)</f>
        <v>0</v>
      </c>
      <c r="AZ9" s="12">
        <f>SUM(AZ6:AZ8)</f>
        <v>0</v>
      </c>
      <c r="BA9" s="12">
        <f>SUM(BA6:BA8)</f>
        <v>1</v>
      </c>
      <c r="BB9" s="42"/>
      <c r="BC9" s="42"/>
      <c r="BD9" s="12">
        <f>SUM(BD6:BD8)</f>
        <v>60</v>
      </c>
      <c r="BE9" s="12">
        <f>SUM(BE6:BE8)</f>
        <v>0</v>
      </c>
      <c r="BF9" s="12">
        <f>SUM(BF6:BF8)</f>
        <v>1</v>
      </c>
      <c r="BG9" s="15">
        <f>SUM(BG6:BG8)</f>
        <v>0</v>
      </c>
      <c r="BH9" s="12">
        <f>SUM(BH6:BH8)</f>
        <v>0</v>
      </c>
      <c r="BI9" s="42"/>
      <c r="BJ9" s="12">
        <f>SUM(BJ6:BJ8)</f>
        <v>33</v>
      </c>
      <c r="BK9" s="12">
        <f>SUM(BK6:BK8)</f>
        <v>66</v>
      </c>
      <c r="BL9" s="12">
        <f>SUM(BL6:BL8)</f>
        <v>9</v>
      </c>
      <c r="BM9" s="15">
        <f>SUM(BM6:BM8)</f>
        <v>0</v>
      </c>
      <c r="BN9" s="12">
        <f>SUM(BN6:BN8)</f>
        <v>66</v>
      </c>
      <c r="BO9" s="42"/>
      <c r="BP9" s="12">
        <f>SUM(BP6:BP8)</f>
        <v>81</v>
      </c>
      <c r="BQ9" s="12">
        <f>SUM(BQ6:BQ8)</f>
        <v>74</v>
      </c>
      <c r="BR9" s="12">
        <f>SUM(BR6:BR8)</f>
        <v>21</v>
      </c>
      <c r="BS9" s="15">
        <f>SUM(BS6:BS8)</f>
        <v>0</v>
      </c>
      <c r="BT9" s="12">
        <f>SUM(BT6:BT8)</f>
        <v>74</v>
      </c>
      <c r="BU9" s="42"/>
      <c r="BV9" s="12">
        <f>SUM(BV6:BV8)</f>
        <v>38</v>
      </c>
      <c r="BW9" s="12">
        <f>SUM(BW6:BW8)</f>
        <v>6</v>
      </c>
      <c r="BX9" s="12">
        <f>SUM(BX6:BX8)</f>
        <v>38</v>
      </c>
      <c r="BY9" s="15">
        <f>SUM(BY6:BY8)</f>
        <v>0</v>
      </c>
      <c r="BZ9" s="12">
        <f>SUM(BZ6:BZ8)</f>
        <v>6</v>
      </c>
      <c r="CA9" s="42"/>
      <c r="CB9" s="12">
        <f>SUM(CB6:CB8)</f>
        <v>7</v>
      </c>
      <c r="CC9" s="12">
        <f>SUM(CC6:CC8)</f>
        <v>0</v>
      </c>
      <c r="CD9" s="12">
        <f>SUM(CD6:CD8)</f>
        <v>7</v>
      </c>
      <c r="CE9" s="15">
        <f>SUM(CE6:CE8)</f>
        <v>0</v>
      </c>
      <c r="CF9" s="12">
        <f>SUM(CF6:CF8)</f>
        <v>0</v>
      </c>
      <c r="CG9" s="42"/>
      <c r="CH9" s="12">
        <f>SUM(CH6:CH8)</f>
        <v>0</v>
      </c>
      <c r="CI9" s="12">
        <f>SUM(CI6:CI8)</f>
        <v>0</v>
      </c>
      <c r="CJ9" s="12">
        <f>SUM(CJ6:CJ8)</f>
        <v>0</v>
      </c>
      <c r="CK9" s="15">
        <f>SUM(CK6:CK8)</f>
        <v>0</v>
      </c>
      <c r="CL9" s="12">
        <f>SUM(CL6:CL8)</f>
        <v>0</v>
      </c>
      <c r="CM9" s="42"/>
    </row>
    <row r="10" spans="2:91" ht="15.75" customHeight="1" x14ac:dyDescent="0.35">
      <c r="B10" s="39"/>
      <c r="C10" s="301" t="s">
        <v>104</v>
      </c>
      <c r="D10" s="17" t="s">
        <v>5473</v>
      </c>
      <c r="E10" s="21"/>
      <c r="F10" s="57">
        <f t="shared" si="0"/>
        <v>253</v>
      </c>
      <c r="G10" s="57">
        <f t="shared" si="1"/>
        <v>157</v>
      </c>
      <c r="H10" s="57">
        <f t="shared" si="2"/>
        <v>147</v>
      </c>
      <c r="I10" s="57">
        <f t="shared" si="3"/>
        <v>0</v>
      </c>
      <c r="J10" s="21"/>
      <c r="K10" s="56">
        <f>COUNTIFS(MASTER[ZH],$D10,MASTER[Planned (Month) Bucket],"March 25 PLANNED",MASTER[Actual (Month) Bucket],"April 25")</f>
        <v>0</v>
      </c>
      <c r="L10" s="57">
        <f>COUNTIFS(MASTER[ZH],$D10,MASTER[Planned (Month) Bucket],"April 25 PLANNED")</f>
        <v>0</v>
      </c>
      <c r="M10" s="57">
        <f>COUNTIFS(MASTER[ZH],$D10,MASTER[Planned (Month) Bucket],"April 25 PLANNED",MASTER[Actual (Month) Bucket],"April 25")</f>
        <v>0</v>
      </c>
      <c r="N10" s="40"/>
      <c r="O10" s="56">
        <f>COUNTIFS(MASTER[ZH],$D10,MASTER[Planned (Month) Bucket],"AUGUST 25 PLANNED",MASTER[Actual (Month) Bucket],"OCTOBER 25")</f>
        <v>0</v>
      </c>
      <c r="P10" s="56">
        <f>COUNTIFS(MASTER[ZH],$D10,MASTER[Planned (Month) Bucket],"SEPTEMBER 25 PLANNED",MASTER[Actual (Month) Bucket],"OCTOBER 25")</f>
        <v>0</v>
      </c>
      <c r="Q10" s="57">
        <f>COUNTIFS(MASTER[ZH],$D10,MASTER[Planned (Month) Bucket],"OCTOBER 25 PLANNED")</f>
        <v>0</v>
      </c>
      <c r="R10" s="57">
        <f>COUNTIFS(MASTER[ZH],$D10,MASTER[Planned (Month) Bucket],"OCTOBER 25 PLANNED",MASTER[Actual (Month) Bucket],"OCTOBER 25")</f>
        <v>0</v>
      </c>
      <c r="S10" s="57">
        <f t="shared" si="4"/>
        <v>0</v>
      </c>
      <c r="T10" s="57">
        <f>COUNTIFS(MASTER[EPC Status (Current Week)],T$4,MASTER[ZH],$D10,MASTER[Planned (Month) Bucket],"OCTOBER 25 PLANNED")</f>
        <v>0</v>
      </c>
      <c r="U10" s="40"/>
      <c r="V10" s="56">
        <f>COUNTIFS(MASTER[ZH],$D10,MASTER[Planned (Month) Bucket],"AUGUST 25 PLANNED",MASTER[Actual (Month) Bucket],"NOVEMBER 25")</f>
        <v>0</v>
      </c>
      <c r="W10" s="56">
        <f>COUNTIFS(MASTER[ZH],$D10,MASTER[Planned (Month) Bucket],"SEPTEMBER 25 PLANNED",MASTER[Actual (Month) Bucket],"NOVEMBER 25")</f>
        <v>0</v>
      </c>
      <c r="X10" s="56">
        <f>COUNTIFS(MASTER[ZH],$D10,MASTER[Planned (Month) Bucket],"OCTOBER 25 PLANNED",MASTER[Actual (Month) Bucket],"NOVEMBER 25")</f>
        <v>0</v>
      </c>
      <c r="Y10" s="57">
        <f>COUNTIFS(MASTER[ZH],$D10,MASTER[Planned (Month) Bucket],"NOVEMBER 25 PLANNED")</f>
        <v>0</v>
      </c>
      <c r="Z10" s="57">
        <f>COUNTIFS(MASTER[ZH],$D10,MASTER[Planned (Month) Bucket],"NOVEMBER 25 PLANNED",MASTER[Actual (Month) Bucket],"NOVEMBER 25")</f>
        <v>0</v>
      </c>
      <c r="AA10" s="57">
        <f>V10+W10+X10+Z10</f>
        <v>0</v>
      </c>
      <c r="AB10" s="57">
        <f>COUNTIFS(MASTER[EPC Status (Current Week)],AB$4,MASTER[ZH],$D10,MASTER[Planned (Month) Bucket],"NOVEMBER 25 PLANNED")</f>
        <v>0</v>
      </c>
      <c r="AC10" s="40"/>
      <c r="AD10" s="56">
        <f>COUNTIFS(MASTER[ZH],$D10,MASTER[Planned (Month) Bucket],"AUGUST 25 PLANNED",MASTER[Actual (Month) Bucket],"DECEMBER 25")</f>
        <v>0</v>
      </c>
      <c r="AE10" s="56">
        <f>COUNTIFS(MASTER[ZH],$D10,MASTER[Planned (Month) Bucket],"SEPTEMBER 25 PLANNED",MASTER[Actual (Month) Bucket],"DECEMBER 25")</f>
        <v>0</v>
      </c>
      <c r="AF10" s="56">
        <f>COUNTIFS(MASTER[ZH],$D10,MASTER[Planned (Month) Bucket],"OCTOBER 25 PLANNED",MASTER[Actual (Month) Bucket],"DECEMBER 25")</f>
        <v>0</v>
      </c>
      <c r="AG10" s="56">
        <f>COUNTIFS(MASTER[ZH],$D10,MASTER[Planned (Month) Bucket],"NOVEMBER 25 PLANNED",MASTER[Actual (Month) Bucket],"DECEMBER 25")</f>
        <v>0</v>
      </c>
      <c r="AH10" s="57">
        <f>COUNTIFS(MASTER[ZH],$D10,MASTER[Planned (Month) Bucket],"DECEMBER 25 PLANNED")</f>
        <v>0</v>
      </c>
      <c r="AI10" s="57">
        <f>COUNTIFS(MASTER[ZH],$D10,MASTER[Planned (Month) Bucket],"DECEMBER 25 PLANNED",MASTER[Actual (Month) Bucket],"DECEMBER 25")</f>
        <v>0</v>
      </c>
      <c r="AJ10" s="57">
        <f t="shared" si="5"/>
        <v>0</v>
      </c>
      <c r="AK10" s="57">
        <f>COUNTIFS(MASTER[EPC Status (Current Week)],AK$4,MASTER[ZH],$D10,MASTER[Planned (Month) Bucket],"DECEMBER 25 PLANNED")</f>
        <v>0</v>
      </c>
      <c r="AL10" s="40"/>
      <c r="AM10" s="56">
        <f>COUNTIFS(MASTER[ZH],$D10,MASTER[Planned (Month) Bucket],"OCTOBER 25 PLANNED",MASTER[Actual (Month) Bucket],"JANUARY 26")</f>
        <v>0</v>
      </c>
      <c r="AN10" s="56">
        <f>COUNTIFS(MASTER[ZH],$D10,MASTER[Planned (Month) Bucket],"NOVEMBER 25 PLANNED",MASTER[Actual (Month) Bucket],"JANUARY 26")</f>
        <v>0</v>
      </c>
      <c r="AO10" s="56">
        <f>COUNTIFS(MASTER[ZH],$D10,MASTER[Planned (Month) Bucket],"DECEMBER 25 PLANNED",MASTER[Actual (Month) Bucket],"JANUARY 26")</f>
        <v>0</v>
      </c>
      <c r="AP10" s="57">
        <f>COUNTIFS(MASTER[ZH],$D10,MASTER[Planned (Month) Bucket],"JANUARY 26 PLANNED")</f>
        <v>0</v>
      </c>
      <c r="AQ10" s="57">
        <f>COUNTIFS(MASTER[ZH],$D10,MASTER[Planned (Month) Bucket],"JANUARY 26 PLANNED",MASTER[Actual (Month) Bucket],"JANUARY 26")</f>
        <v>0</v>
      </c>
      <c r="AR10" s="57">
        <f t="shared" si="6"/>
        <v>0</v>
      </c>
      <c r="AS10" s="57">
        <f>COUNTIFS(MASTER[EPC Status (Current Week)],AS$4,MASTER[ZH],$D10,MASTER[Planned (Month) Bucket],"JANUARY 26 PLANNED")</f>
        <v>0</v>
      </c>
      <c r="AT10" s="40"/>
      <c r="AU10" s="56">
        <f>COUNTIFS(MASTER[ZH],$D10,MASTER[Planned (Month) Bucket],"NOVEMBER 25 PLANNED",MASTER[Actual (Month) Bucket],"FEBRUARY 26")</f>
        <v>0</v>
      </c>
      <c r="AV10" s="56">
        <f>COUNTIFS(MASTER[ZH],$D10,MASTER[Planned (Month) Bucket],"DECEMBER 25 PLANNED",MASTER[Actual (Month) Bucket],"FEBRUARY 26")</f>
        <v>0</v>
      </c>
      <c r="AW10" s="56">
        <f>COUNTIFS(MASTER[ZH],$D10,MASTER[Planned (Month) Bucket],"JANUARY 26 PLANNED",MASTER[Actual (Month) Bucket],"FEBRUARY 26")</f>
        <v>0</v>
      </c>
      <c r="AX10" s="57">
        <f>COUNTIFS(MASTER[ZH],$D10,MASTER[Planned (Month) Bucket],"FEBRUARY 26 PLANNED")</f>
        <v>13</v>
      </c>
      <c r="AY10" s="57">
        <f>COUNTIFS(MASTER[ZH],$D10,MASTER[Planned (Month) Bucket],"FEBRUARY 26 PLANNED",MASTER[Actual (Month) Bucket],"FEBRUARY 26")</f>
        <v>0</v>
      </c>
      <c r="AZ10" s="57">
        <f t="shared" ref="AZ10:AZ12" si="16">SUM(AU10,AV10,AW10,AY10)</f>
        <v>0</v>
      </c>
      <c r="BA10" s="57">
        <f>COUNTIFS(MASTER[EPC Status (Current Week)],BA$4,MASTER[ZH],$D10,MASTER[Planned (Month) Bucket],"FEBRUARY 26 PLANNED")</f>
        <v>5</v>
      </c>
      <c r="BB10" s="40"/>
      <c r="BC10" s="40"/>
      <c r="BD10" s="57">
        <f>COUNTIFS(MASTER[ZH],$D10,MASTER[Planned (Month) Bucket],"MARCH 26 PLANNED")</f>
        <v>30</v>
      </c>
      <c r="BE10" s="57">
        <f>COUNTIFS(MASTER[ZH],$D10,MASTER[Planned (Month) Bucket],"MARCH 26 PLANNED",MASTER[Actual (Month) Bucket],"MARCH 26")+COUNTIFS(MASTER[ZH],$D10,MASTER[Planned (Month) Bucket],"FEBRUARY 26 PLANNED",MASTER[Actual (Month) Bucket],"MARCH 26")+COUNTIFS(MASTER[ZH],$D10,MASTER[Planned (Month) Bucket],"JANUARY 26 PLANNED",MASTER[Actual (Month) Bucket],"MARCH 26")</f>
        <v>0</v>
      </c>
      <c r="BF10" s="57">
        <f>COUNTIFS(MASTER[EPC Status (Current Week)],BF$4,MASTER[ZH],$D10,MASTER[Planned (Month) Bucket],"MARCH 26 PLANNED")</f>
        <v>6</v>
      </c>
      <c r="BG10" s="56">
        <f>COUNTIFS(MASTER[EPC Status (Current Week)],BG$4,MASTER[ZH],$D10,MASTER[Planned (Month) Bucket],"MARCH 26 PLANNED")</f>
        <v>0</v>
      </c>
      <c r="BH10" s="57">
        <f>BE10</f>
        <v>0</v>
      </c>
      <c r="BI10" s="40"/>
      <c r="BJ10" s="57">
        <f>COUNTIFS(MASTER[ZH],$D10,MASTER[Planned (Month) Bucket],"APRIL 26 PLANNED")</f>
        <v>154</v>
      </c>
      <c r="BK10" s="57">
        <f>COUNTIFS(MASTER[ZH],$D10,MASTER[Planned (Month) Bucket],"APRIL 26 PLANNED",MASTER[Actual (Month) Bucket],"APRIL 26")+COUNTIFS(MASTER[ZH],$D10,MASTER[Planned (Month) Bucket],"MARCH 26 PLANNED",MASTER[Actual (Month) Bucket],"APRIL 26")+COUNTIFS(MASTER[ZH],$D10,MASTER[Planned (Month) Bucket],"FEBRUARY 26 PLANNED",MASTER[Actual (Month) Bucket],"APRIL 26")+COUNTIFS(MASTER[ZH],$D10,MASTER[Planned (Month) Bucket],"JANUARY 26 PLANNED",MASTER[Actual (Month) Bucket],"APRIL 26")+COUNTIFS(MASTER[ZH],$D10,MASTER[Planned (Month) Bucket],"MAY 26 PLANNED",MASTER[Actual (Month) Bucket],"APRIL 26")</f>
        <v>41</v>
      </c>
      <c r="BL10" s="57">
        <f>COUNTIFS(MASTER[EPC Status (Current Week)],BL$4,MASTER[ZH],$D10,MASTER[Planned (Month) Bucket],"APRIL 26 PLANNED")</f>
        <v>66</v>
      </c>
      <c r="BM10" s="56">
        <f>COUNTIFS(MASTER[EPC Status (Current Week)],BM$4,MASTER[ZH],$D10,MASTER[Planned (Month) Bucket],"APRIL 26 PLANNED")</f>
        <v>0</v>
      </c>
      <c r="BN10" s="57">
        <f>BK10</f>
        <v>41</v>
      </c>
      <c r="BO10" s="40"/>
      <c r="BP10" s="57">
        <f>COUNTIFS(MASTER[ZH],$D10,MASTER[Planned (Month) Bucket],"MAY 26 PLANNED")</f>
        <v>56</v>
      </c>
      <c r="BQ10" s="57">
        <f>COUNTIFS(MASTER[ZH],$D10,MASTER[Planned (Month) Bucket],"NOVEMBER 25 PLANNED",MASTER[Actual (Month) Bucket],"MAY 26")+COUNTIFS(MASTER[ZH],$D10,MASTER[Planned (Month) Bucket],"DECEMBER 25 PLANNED",MASTER[Actual (Month) Bucket],"MAY 26")+COUNTIFS(MASTER[ZH],$D10,MASTER[Planned (Month) Bucket],"FEBRUARY 26 PLANNED",MASTER[Actual (Month) Bucket],"MAY 26")+COUNTIFS(MASTER[ZH],$D10,MASTER[Planned (Month) Bucket],"MARCH 26 PLANNED",MASTER[Actual (Month) Bucket],"MAY 26")+COUNTIFS(MASTER[ZH],$D10,MASTER[Planned (Month) Bucket],"APRIL 26 PLANNED",MASTER[Actual (Month) Bucket],"MAY 26")+COUNTIFS(MASTER[ZH],$D10,MASTER[Planned (Month) Bucket],"MAY 26 PLANNED",MASTER[Actual (Month) Bucket],"MAY 26")</f>
        <v>102</v>
      </c>
      <c r="BR10" s="57">
        <f>COUNTIFS(MASTER[EPC Status (Current Week)],BR$4,MASTER[ZH],$D10,MASTER[Planned (Month) Bucket],"MAY 26 PLANNED")</f>
        <v>26</v>
      </c>
      <c r="BS10" s="56">
        <f>COUNTIFS(MASTER[EPC Status (Current Week)],BS$4,MASTER[ZH],$D10,MASTER[Planned (Month) Bucket],"MAY 26 PLANNED")</f>
        <v>0</v>
      </c>
      <c r="BT10" s="57">
        <f>BQ10</f>
        <v>102</v>
      </c>
      <c r="BU10" s="40"/>
      <c r="BV10" s="57">
        <f>COUNTIFS(MASTER[ZH],$D10,MASTER[Planned (Month) Bucket],"JUNE 26 PLANNED")</f>
        <v>49</v>
      </c>
      <c r="BW10" s="57">
        <f>COUNTIFS(MASTER[ZH],$D10,MASTER[Planned (Month) Bucket],"JUNE 26 PLANNED",MASTER[Actual (Month) Bucket],"JUNE 26")+COUNTIFS(MASTER[ZH],$D10,MASTER[Planned (Month) Bucket],"MAY 26 PLANNED",MASTER[Actual (Month) Bucket],"JUNE 26")+COUNTIFS(MASTER[ZH],$D10,MASTER[Planned (Month) Bucket],"APRIL 26 PLANNED",MASTER[Actual (Month) Bucket],"JUNE 26")+COUNTIFS(MASTER[ZH],$D10,MASTER[Planned (Month) Bucket],"MARCH 26 PLANNED",MASTER[Actual (Month) Bucket],"JUNE 26")+COUNTIFS(MASTER[ZH],$D10,MASTER[Planned (Month) Bucket],"FEBRUARY 26 PLANNED",MASTER[Actual (Month) Bucket],"JUNE 26")</f>
        <v>14</v>
      </c>
      <c r="BX10" s="57">
        <f>COUNTIFS(MASTER[EPC Status (Current Week)],BX$4,MASTER[ZH],$D10,MASTER[Planned (Month) Bucket],"JUNE 26 PLANNED")</f>
        <v>42</v>
      </c>
      <c r="BY10" s="56">
        <f>COUNTIFS(MASTER[EPC Status (Current Week)],BY$4,MASTER[ZH],$D10,MASTER[Planned (Month) Bucket],"JUNE 26 PLANNED")</f>
        <v>0</v>
      </c>
      <c r="BZ10" s="57">
        <f>BW10</f>
        <v>14</v>
      </c>
      <c r="CA10" s="40"/>
      <c r="CB10" s="57">
        <f>COUNTIFS(MASTER[ZH],$D10,MASTER[Planned (Month) Bucket],"JULY 26 PLANNED")</f>
        <v>2</v>
      </c>
      <c r="CC10" s="57">
        <f>COUNTIFS(MASTER[ZH],$D10,MASTER[Planned (Month) Bucket],"JULY 26 PLANNED",MASTER[Actual (Month) Bucket],"JULY 26")</f>
        <v>0</v>
      </c>
      <c r="CD10" s="57">
        <f>COUNTIFS(MASTER[EPC Status (Current Week)],CD$4,MASTER[ZH],$D10,MASTER[Planned (Month) Bucket],"JULY 26 PLANNED")</f>
        <v>2</v>
      </c>
      <c r="CE10" s="56">
        <f>COUNTIFS(MASTER[EPC Status (Current Week)],CE$4,MASTER[ZH],$D10,MASTER[Planned (Month) Bucket],"JULY 26 PLANNED")</f>
        <v>0</v>
      </c>
      <c r="CF10" s="57">
        <f>CC10</f>
        <v>0</v>
      </c>
      <c r="CG10" s="40"/>
      <c r="CH10" s="57">
        <f>COUNTIFS(MASTER[ZH],$D10,MASTER[Planned (Month) Bucket],"AUGUST 26 PLANNED")</f>
        <v>0</v>
      </c>
      <c r="CI10" s="57">
        <f>COUNTIFS(MASTER[ZH],$D10,MASTER[Planned (Month) Bucket],"AUGUST 26 PLANNED",MASTER[Actual (Month) Bucket],"AUG 26")</f>
        <v>0</v>
      </c>
      <c r="CJ10" s="57">
        <f>COUNTIFS(MASTER[EPC Status (Current Week)],CJ$4,MASTER[ZH],$D10,MASTER[Planned (Month) Bucket],"AUGUST 26 PLANNED")</f>
        <v>0</v>
      </c>
      <c r="CK10" s="56">
        <f>COUNTIFS(MASTER[EPC Status (Current Week)],CK$4,MASTER[ZH],$D10,MASTER[Planned (Month) Bucket],"AUGUST 26 PLANNED")</f>
        <v>0</v>
      </c>
      <c r="CL10" s="57">
        <f>CI10</f>
        <v>0</v>
      </c>
      <c r="CM10" s="40"/>
    </row>
    <row r="11" spans="2:91" ht="15.5" x14ac:dyDescent="0.35">
      <c r="B11" s="39"/>
      <c r="C11" s="301"/>
      <c r="D11" s="17" t="s">
        <v>4</v>
      </c>
      <c r="E11" s="21"/>
      <c r="F11" s="57">
        <f t="shared" si="0"/>
        <v>391</v>
      </c>
      <c r="G11" s="57">
        <f t="shared" si="1"/>
        <v>352</v>
      </c>
      <c r="H11" s="57">
        <f t="shared" si="2"/>
        <v>105</v>
      </c>
      <c r="I11" s="57">
        <f t="shared" si="3"/>
        <v>0</v>
      </c>
      <c r="J11" s="21"/>
      <c r="K11" s="56">
        <f>COUNTIFS(MASTER[ZH],$D11,MASTER[Planned (Month) Bucket],"March 25 PLANNED",MASTER[Actual (Month) Bucket],"April 25")</f>
        <v>0</v>
      </c>
      <c r="L11" s="57">
        <f>COUNTIFS(MASTER[ZH],$D11,MASTER[Planned (Month) Bucket],"April 25 PLANNED")</f>
        <v>0</v>
      </c>
      <c r="M11" s="57">
        <f>COUNTIFS(MASTER[ZH],$D11,MASTER[Planned (Month) Bucket],"April 25 PLANNED",MASTER[Actual (Month) Bucket],"April 25")</f>
        <v>0</v>
      </c>
      <c r="N11" s="40"/>
      <c r="O11" s="56">
        <f>COUNTIFS(MASTER[ZH],$D11,MASTER[Planned (Month) Bucket],"AUGUST 25 PLANNED",MASTER[Actual (Month) Bucket],"OCTOBER 25")</f>
        <v>0</v>
      </c>
      <c r="P11" s="56">
        <f>COUNTIFS(MASTER[ZH],$D11,MASTER[Planned (Month) Bucket],"SEPTEMBER 25 PLANNED",MASTER[Actual (Month) Bucket],"OCTOBER 25")</f>
        <v>0</v>
      </c>
      <c r="Q11" s="57">
        <f>COUNTIFS(MASTER[ZH],$D11,MASTER[Planned (Month) Bucket],"OCTOBER 25 PLANNED")</f>
        <v>0</v>
      </c>
      <c r="R11" s="57">
        <f>COUNTIFS(MASTER[ZH],$D11,MASTER[Planned (Month) Bucket],"OCTOBER 25 PLANNED",MASTER[Actual (Month) Bucket],"OCTOBER 25")</f>
        <v>0</v>
      </c>
      <c r="S11" s="57">
        <f t="shared" si="4"/>
        <v>0</v>
      </c>
      <c r="T11" s="57">
        <f>COUNTIFS(MASTER[EPC Status (Current Week)],T$4,MASTER[ZH],$D11,MASTER[Planned (Month) Bucket],"OCTOBER 25 PLANNED")</f>
        <v>0</v>
      </c>
      <c r="U11" s="40"/>
      <c r="V11" s="56">
        <f>COUNTIFS(MASTER[ZH],$D11,MASTER[Planned (Month) Bucket],"AUGUST 25 PLANNED",MASTER[Actual (Month) Bucket],"NOVEMBER 25")</f>
        <v>0</v>
      </c>
      <c r="W11" s="56">
        <f>COUNTIFS(MASTER[ZH],$D11,MASTER[Planned (Month) Bucket],"SEPTEMBER 25 PLANNED",MASTER[Actual (Month) Bucket],"NOVEMBER 25")</f>
        <v>0</v>
      </c>
      <c r="X11" s="56">
        <f>COUNTIFS(MASTER[ZH],$D11,MASTER[Planned (Month) Bucket],"OCTOBER 25 PLANNED",MASTER[Actual (Month) Bucket],"NOVEMBER 25")</f>
        <v>0</v>
      </c>
      <c r="Y11" s="57">
        <f>COUNTIFS(MASTER[ZH],$D11,MASTER[Planned (Month) Bucket],"NOVEMBER 25 PLANNED")</f>
        <v>0</v>
      </c>
      <c r="Z11" s="57">
        <f>COUNTIFS(MASTER[ZH],$D11,MASTER[Planned (Month) Bucket],"NOVEMBER 25 PLANNED",MASTER[Actual (Month) Bucket],"NOVEMBER 25")</f>
        <v>0</v>
      </c>
      <c r="AA11" s="57">
        <f>V11+W11+X11+Z11</f>
        <v>0</v>
      </c>
      <c r="AB11" s="57">
        <f>COUNTIFS(MASTER[EPC Status (Current Week)],AB$4,MASTER[ZH],$D11,MASTER[Planned (Month) Bucket],"NOVEMBER 25 PLANNED")</f>
        <v>0</v>
      </c>
      <c r="AC11" s="40"/>
      <c r="AD11" s="56">
        <f>COUNTIFS(MASTER[ZH],$D11,MASTER[Planned (Month) Bucket],"AUGUST 25 PLANNED",MASTER[Actual (Month) Bucket],"DECEMBER 25")</f>
        <v>0</v>
      </c>
      <c r="AE11" s="56">
        <f>COUNTIFS(MASTER[ZH],$D11,MASTER[Planned (Month) Bucket],"SEPTEMBER 25 PLANNED",MASTER[Actual (Month) Bucket],"DECEMBER 25")</f>
        <v>0</v>
      </c>
      <c r="AF11" s="56">
        <f>COUNTIFS(MASTER[ZH],$D11,MASTER[Planned (Month) Bucket],"OCTOBER 25 PLANNED",MASTER[Actual (Month) Bucket],"DECEMBER 25")</f>
        <v>0</v>
      </c>
      <c r="AG11" s="56">
        <f>COUNTIFS(MASTER[ZH],$D11,MASTER[Planned (Month) Bucket],"NOVEMBER 25 PLANNED",MASTER[Actual (Month) Bucket],"DECEMBER 25")</f>
        <v>0</v>
      </c>
      <c r="AH11" s="57">
        <f>COUNTIFS(MASTER[ZH],$D11,MASTER[Planned (Month) Bucket],"DECEMBER 25 PLANNED")</f>
        <v>0</v>
      </c>
      <c r="AI11" s="57">
        <f>COUNTIFS(MASTER[ZH],$D11,MASTER[Planned (Month) Bucket],"DECEMBER 25 PLANNED",MASTER[Actual (Month) Bucket],"DECEMBER 25")</f>
        <v>0</v>
      </c>
      <c r="AJ11" s="57">
        <f t="shared" si="5"/>
        <v>0</v>
      </c>
      <c r="AK11" s="57">
        <f>COUNTIFS(MASTER[EPC Status (Current Week)],AK$4,MASTER[ZH],$D11,MASTER[Planned (Month) Bucket],"DECEMBER 25 PLANNED")</f>
        <v>0</v>
      </c>
      <c r="AL11" s="40"/>
      <c r="AM11" s="56">
        <f>COUNTIFS(MASTER[ZH],$D11,MASTER[Planned (Month) Bucket],"OCTOBER 25 PLANNED",MASTER[Actual (Month) Bucket],"JANUARY 26")</f>
        <v>0</v>
      </c>
      <c r="AN11" s="56">
        <f>COUNTIFS(MASTER[ZH],$D11,MASTER[Planned (Month) Bucket],"NOVEMBER 25 PLANNED",MASTER[Actual (Month) Bucket],"JANUARY 26")</f>
        <v>0</v>
      </c>
      <c r="AO11" s="56">
        <f>COUNTIFS(MASTER[ZH],$D11,MASTER[Planned (Month) Bucket],"DECEMBER 25 PLANNED",MASTER[Actual (Month) Bucket],"JANUARY 26")</f>
        <v>0</v>
      </c>
      <c r="AP11" s="57">
        <f>COUNTIFS(MASTER[ZH],$D11,MASTER[Planned (Month) Bucket],"JANUARY 26 PLANNED")</f>
        <v>0</v>
      </c>
      <c r="AQ11" s="57">
        <f>COUNTIFS(MASTER[ZH],$D11,MASTER[Planned (Month) Bucket],"JANUARY 26 PLANNED",MASTER[Actual (Month) Bucket],"JANUARY 26")</f>
        <v>0</v>
      </c>
      <c r="AR11" s="57">
        <f t="shared" si="6"/>
        <v>0</v>
      </c>
      <c r="AS11" s="57">
        <f>COUNTIFS(MASTER[EPC Status (Current Week)],AS$4,MASTER[ZH],$D11,MASTER[Planned (Month) Bucket],"JANUARY 26 PLANNED")</f>
        <v>0</v>
      </c>
      <c r="AT11" s="40"/>
      <c r="AU11" s="56">
        <f>COUNTIFS(MASTER[ZH],$D11,MASTER[Planned (Month) Bucket],"NOVEMBER 25 PLANNED",MASTER[Actual (Month) Bucket],"FEBRUARY 26")</f>
        <v>0</v>
      </c>
      <c r="AV11" s="56">
        <f>COUNTIFS(MASTER[ZH],$D11,MASTER[Planned (Month) Bucket],"DECEMBER 25 PLANNED",MASTER[Actual (Month) Bucket],"FEBRUARY 26")</f>
        <v>0</v>
      </c>
      <c r="AW11" s="56">
        <f>COUNTIFS(MASTER[ZH],$D11,MASTER[Planned (Month) Bucket],"JANUARY 26 PLANNED",MASTER[Actual (Month) Bucket],"FEBRUARY 26")</f>
        <v>0</v>
      </c>
      <c r="AX11" s="57">
        <f>COUNTIFS(MASTER[ZH],$D11,MASTER[Planned (Month) Bucket],"FEBRUARY 26 PLANNED")</f>
        <v>13</v>
      </c>
      <c r="AY11" s="57">
        <f>COUNTIFS(MASTER[ZH],$D11,MASTER[Planned (Month) Bucket],"FEBRUARY 26 PLANNED",MASTER[Actual (Month) Bucket],"FEBRUARY 26")</f>
        <v>0</v>
      </c>
      <c r="AZ11" s="57">
        <f t="shared" si="16"/>
        <v>0</v>
      </c>
      <c r="BA11" s="57">
        <f>COUNTIFS(MASTER[EPC Status (Current Week)],BA$4,MASTER[ZH],$D11,MASTER[Planned (Month) Bucket],"FEBRUARY 26 PLANNED")</f>
        <v>0</v>
      </c>
      <c r="BB11" s="40"/>
      <c r="BC11" s="40"/>
      <c r="BD11" s="57">
        <f>COUNTIFS(MASTER[ZH],$D11,MASTER[Planned (Month) Bucket],"MARCH 26 PLANNED")</f>
        <v>137</v>
      </c>
      <c r="BE11" s="57">
        <f>COUNTIFS(MASTER[ZH],$D11,MASTER[Planned (Month) Bucket],"MARCH 26 PLANNED",MASTER[Actual (Month) Bucket],"MARCH 26")+COUNTIFS(MASTER[ZH],$D11,MASTER[Planned (Month) Bucket],"FEBRUARY 26 PLANNED",MASTER[Actual (Month) Bucket],"MARCH 26")+COUNTIFS(MASTER[ZH],$D11,MASTER[Planned (Month) Bucket],"JANUARY 26 PLANNED",MASTER[Actual (Month) Bucket],"MARCH 26")</f>
        <v>0</v>
      </c>
      <c r="BF11" s="57">
        <f>COUNTIFS(MASTER[EPC Status (Current Week)],BF$4,MASTER[ZH],$D11,MASTER[Planned (Month) Bucket],"MARCH 26 PLANNED")</f>
        <v>7</v>
      </c>
      <c r="BG11" s="56">
        <f>COUNTIFS(MASTER[EPC Status (Current Week)],BG$4,MASTER[ZH],$D11,MASTER[Planned (Month) Bucket],"MARCH 26 PLANNED")</f>
        <v>0</v>
      </c>
      <c r="BH11" s="57">
        <f>BE11</f>
        <v>0</v>
      </c>
      <c r="BI11" s="40"/>
      <c r="BJ11" s="57">
        <f>COUNTIFS(MASTER[ZH],$D11,MASTER[Planned (Month) Bucket],"APRIL 26 PLANNED")</f>
        <v>103</v>
      </c>
      <c r="BK11" s="57">
        <f>COUNTIFS(MASTER[ZH],$D11,MASTER[Planned (Month) Bucket],"APRIL 26 PLANNED",MASTER[Actual (Month) Bucket],"APRIL 26")+COUNTIFS(MASTER[ZH],$D11,MASTER[Planned (Month) Bucket],"MARCH 26 PLANNED",MASTER[Actual (Month) Bucket],"APRIL 26")+COUNTIFS(MASTER[ZH],$D11,MASTER[Planned (Month) Bucket],"FEBRUARY 26 PLANNED",MASTER[Actual (Month) Bucket],"APRIL 26")+COUNTIFS(MASTER[ZH],$D11,MASTER[Planned (Month) Bucket],"JANUARY 26 PLANNED",MASTER[Actual (Month) Bucket],"APRIL 26")+COUNTIFS(MASTER[ZH],$D11,MASTER[Planned (Month) Bucket],"MAY 26 PLANNED",MASTER[Actual (Month) Bucket],"APRIL 26")</f>
        <v>157</v>
      </c>
      <c r="BL11" s="57">
        <f>COUNTIFS(MASTER[EPC Status (Current Week)],BL$4,MASTER[ZH],$D11,MASTER[Planned (Month) Bucket],"APRIL 26 PLANNED")</f>
        <v>10</v>
      </c>
      <c r="BM11" s="56">
        <f>COUNTIFS(MASTER[EPC Status (Current Week)],BM$4,MASTER[ZH],$D11,MASTER[Planned (Month) Bucket],"APRIL 26 PLANNED")</f>
        <v>0</v>
      </c>
      <c r="BN11" s="57">
        <f>BK11</f>
        <v>157</v>
      </c>
      <c r="BO11" s="40"/>
      <c r="BP11" s="57">
        <f>COUNTIFS(MASTER[ZH],$D11,MASTER[Planned (Month) Bucket],"MAY 26 PLANNED")</f>
        <v>138</v>
      </c>
      <c r="BQ11" s="57">
        <f>COUNTIFS(MASTER[ZH],$D11,MASTER[Planned (Month) Bucket],"NOVEMBER 25 PLANNED",MASTER[Actual (Month) Bucket],"MAY 26")+COUNTIFS(MASTER[ZH],$D11,MASTER[Planned (Month) Bucket],"DECEMBER 25 PLANNED",MASTER[Actual (Month) Bucket],"MAY 26")+COUNTIFS(MASTER[ZH],$D11,MASTER[Planned (Month) Bucket],"FEBRUARY 26 PLANNED",MASTER[Actual (Month) Bucket],"MAY 26")+COUNTIFS(MASTER[ZH],$D11,MASTER[Planned (Month) Bucket],"MARCH 26 PLANNED",MASTER[Actual (Month) Bucket],"MAY 26")+COUNTIFS(MASTER[ZH],$D11,MASTER[Planned (Month) Bucket],"APRIL 26 PLANNED",MASTER[Actual (Month) Bucket],"MAY 26")+COUNTIFS(MASTER[ZH],$D11,MASTER[Planned (Month) Bucket],"MAY 26 PLANNED",MASTER[Actual (Month) Bucket],"MAY 26")</f>
        <v>187</v>
      </c>
      <c r="BR11" s="57">
        <f>COUNTIFS(MASTER[EPC Status (Current Week)],BR$4,MASTER[ZH],$D11,MASTER[Planned (Month) Bucket],"MAY 26 PLANNED")</f>
        <v>23</v>
      </c>
      <c r="BS11" s="56">
        <f>COUNTIFS(MASTER[EPC Status (Current Week)],BS$4,MASTER[ZH],$D11,MASTER[Planned (Month) Bucket],"MAY 26 PLANNED")</f>
        <v>0</v>
      </c>
      <c r="BT11" s="57">
        <f>BQ11</f>
        <v>187</v>
      </c>
      <c r="BU11" s="40"/>
      <c r="BV11" s="57">
        <f>COUNTIFS(MASTER[ZH],$D11,MASTER[Planned (Month) Bucket],"JUNE 26 PLANNED")</f>
        <v>61</v>
      </c>
      <c r="BW11" s="57">
        <f>COUNTIFS(MASTER[ZH],$D11,MASTER[Planned (Month) Bucket],"JUNE 26 PLANNED",MASTER[Actual (Month) Bucket],"JUNE 26")+COUNTIFS(MASTER[ZH],$D11,MASTER[Planned (Month) Bucket],"MAY 26 PLANNED",MASTER[Actual (Month) Bucket],"JUNE 26")+COUNTIFS(MASTER[ZH],$D11,MASTER[Planned (Month) Bucket],"APRIL 26 PLANNED",MASTER[Actual (Month) Bucket],"JUNE 26")+COUNTIFS(MASTER[ZH],$D11,MASTER[Planned (Month) Bucket],"MARCH 26 PLANNED",MASTER[Actual (Month) Bucket],"JUNE 26")+COUNTIFS(MASTER[ZH],$D11,MASTER[Planned (Month) Bucket],"FEBRUARY 26 PLANNED",MASTER[Actual (Month) Bucket],"JUNE 26")</f>
        <v>8</v>
      </c>
      <c r="BX11" s="57">
        <f>COUNTIFS(MASTER[EPC Status (Current Week)],BX$4,MASTER[ZH],$D11,MASTER[Planned (Month) Bucket],"JUNE 26 PLANNED")</f>
        <v>60</v>
      </c>
      <c r="BY11" s="56">
        <f>COUNTIFS(MASTER[EPC Status (Current Week)],BY$4,MASTER[ZH],$D11,MASTER[Planned (Month) Bucket],"JUNE 26 PLANNED")</f>
        <v>0</v>
      </c>
      <c r="BZ11" s="57">
        <f>BW11</f>
        <v>8</v>
      </c>
      <c r="CA11" s="40"/>
      <c r="CB11" s="57">
        <f>COUNTIFS(MASTER[ZH],$D11,MASTER[Planned (Month) Bucket],"JULY 26 PLANNED")</f>
        <v>5</v>
      </c>
      <c r="CC11" s="57">
        <f>COUNTIFS(MASTER[ZH],$D11,MASTER[Planned (Month) Bucket],"JULY 26 PLANNED",MASTER[Actual (Month) Bucket],"JULY 26")</f>
        <v>0</v>
      </c>
      <c r="CD11" s="57">
        <f>COUNTIFS(MASTER[EPC Status (Current Week)],CD$4,MASTER[ZH],$D11,MASTER[Planned (Month) Bucket],"JULY 26 PLANNED")</f>
        <v>5</v>
      </c>
      <c r="CE11" s="56">
        <f>COUNTIFS(MASTER[EPC Status (Current Week)],CE$4,MASTER[ZH],$D11,MASTER[Planned (Month) Bucket],"JULY 26 PLANNED")</f>
        <v>0</v>
      </c>
      <c r="CF11" s="57">
        <f>CC11</f>
        <v>0</v>
      </c>
      <c r="CG11" s="40"/>
      <c r="CH11" s="57">
        <f>COUNTIFS(MASTER[ZH],$D11,MASTER[Planned (Month) Bucket],"AUGUST 26 PLANNED")</f>
        <v>0</v>
      </c>
      <c r="CI11" s="57">
        <f>COUNTIFS(MASTER[ZH],$D11,MASTER[Planned (Month) Bucket],"AUGUST 26 PLANNED",MASTER[Actual (Month) Bucket],"AUG 26")</f>
        <v>0</v>
      </c>
      <c r="CJ11" s="57">
        <f>COUNTIFS(MASTER[EPC Status (Current Week)],CJ$4,MASTER[ZH],$D11,MASTER[Planned (Month) Bucket],"AUGUST 26 PLANNED")</f>
        <v>0</v>
      </c>
      <c r="CK11" s="56">
        <f>COUNTIFS(MASTER[EPC Status (Current Week)],CK$4,MASTER[ZH],$D11,MASTER[Planned (Month) Bucket],"AUGUST 26 PLANNED")</f>
        <v>0</v>
      </c>
      <c r="CL11" s="57">
        <f>CI11</f>
        <v>0</v>
      </c>
      <c r="CM11" s="40"/>
    </row>
    <row r="12" spans="2:91" ht="15.5" x14ac:dyDescent="0.35">
      <c r="B12" s="39"/>
      <c r="C12" s="301"/>
      <c r="D12" s="17" t="s">
        <v>49</v>
      </c>
      <c r="E12" s="21"/>
      <c r="F12" s="57">
        <f t="shared" si="0"/>
        <v>99</v>
      </c>
      <c r="G12" s="57">
        <f t="shared" si="1"/>
        <v>58</v>
      </c>
      <c r="H12" s="57">
        <f t="shared" si="2"/>
        <v>52</v>
      </c>
      <c r="I12" s="57">
        <f t="shared" si="3"/>
        <v>2</v>
      </c>
      <c r="J12" s="21"/>
      <c r="K12" s="56">
        <f>COUNTIFS(MASTER[ZH],$D12,MASTER[Planned (Month) Bucket],"March 25 PLANNED",MASTER[Actual (Month) Bucket],"April 25")</f>
        <v>0</v>
      </c>
      <c r="L12" s="57">
        <f>COUNTIFS(MASTER[ZH],$D12,MASTER[Planned (Month) Bucket],"April 25 PLANNED")</f>
        <v>0</v>
      </c>
      <c r="M12" s="57">
        <f>COUNTIFS(MASTER[ZH],$D12,MASTER[Planned (Month) Bucket],"April 25 PLANNED",MASTER[Actual (Month) Bucket],"April 25")</f>
        <v>0</v>
      </c>
      <c r="N12" s="40"/>
      <c r="O12" s="56">
        <f>COUNTIFS(MASTER[ZH],$D12,MASTER[Planned (Month) Bucket],"AUGUST 25 PLANNED",MASTER[Actual (Month) Bucket],"OCTOBER 25")</f>
        <v>0</v>
      </c>
      <c r="P12" s="56">
        <f>COUNTIFS(MASTER[ZH],$D12,MASTER[Planned (Month) Bucket],"SEPTEMBER 25 PLANNED",MASTER[Actual (Month) Bucket],"OCTOBER 25")</f>
        <v>0</v>
      </c>
      <c r="Q12" s="57">
        <f>COUNTIFS(MASTER[ZH],$D12,MASTER[Planned (Month) Bucket],"OCTOBER 25 PLANNED")</f>
        <v>0</v>
      </c>
      <c r="R12" s="57">
        <f>COUNTIFS(MASTER[ZH],$D12,MASTER[Planned (Month) Bucket],"OCTOBER 25 PLANNED",MASTER[Actual (Month) Bucket],"OCTOBER 25")</f>
        <v>0</v>
      </c>
      <c r="S12" s="57">
        <f t="shared" si="4"/>
        <v>0</v>
      </c>
      <c r="T12" s="57">
        <f>COUNTIFS(MASTER[EPC Status (Current Week)],T$4,MASTER[ZH],$D12,MASTER[Planned (Month) Bucket],"OCTOBER 25 PLANNED")</f>
        <v>0</v>
      </c>
      <c r="U12" s="40"/>
      <c r="V12" s="56">
        <f>COUNTIFS(MASTER[ZH],$D12,MASTER[Planned (Month) Bucket],"AUGUST 25 PLANNED",MASTER[Actual (Month) Bucket],"NOVEMBER 25")</f>
        <v>0</v>
      </c>
      <c r="W12" s="56">
        <f>COUNTIFS(MASTER[ZH],$D12,MASTER[Planned (Month) Bucket],"SEPTEMBER 25 PLANNED",MASTER[Actual (Month) Bucket],"NOVEMBER 25")</f>
        <v>0</v>
      </c>
      <c r="X12" s="56">
        <f>COUNTIFS(MASTER[ZH],$D12,MASTER[Planned (Month) Bucket],"OCTOBER 25 PLANNED",MASTER[Actual (Month) Bucket],"NOVEMBER 25")</f>
        <v>0</v>
      </c>
      <c r="Y12" s="57">
        <f>COUNTIFS(MASTER[ZH],$D12,MASTER[Planned (Month) Bucket],"NOVEMBER 25 PLANNED")</f>
        <v>1</v>
      </c>
      <c r="Z12" s="57">
        <f>COUNTIFS(MASTER[ZH],$D12,MASTER[Planned (Month) Bucket],"NOVEMBER 25 PLANNED",MASTER[Actual (Month) Bucket],"NOVEMBER 25")</f>
        <v>0</v>
      </c>
      <c r="AA12" s="57">
        <f>V12+W12+X12+Z12</f>
        <v>0</v>
      </c>
      <c r="AB12" s="57">
        <f>COUNTIFS(MASTER[EPC Status (Current Week)],AB$4,MASTER[ZH],$D12,MASTER[Planned (Month) Bucket],"NOVEMBER 25 PLANNED")</f>
        <v>0</v>
      </c>
      <c r="AC12" s="40"/>
      <c r="AD12" s="56">
        <f>COUNTIFS(MASTER[ZH],$D12,MASTER[Planned (Month) Bucket],"AUGUST 25 PLANNED",MASTER[Actual (Month) Bucket],"DECEMBER 25")</f>
        <v>0</v>
      </c>
      <c r="AE12" s="56">
        <f>COUNTIFS(MASTER[ZH],$D12,MASTER[Planned (Month) Bucket],"SEPTEMBER 25 PLANNED",MASTER[Actual (Month) Bucket],"DECEMBER 25")</f>
        <v>0</v>
      </c>
      <c r="AF12" s="56">
        <f>COUNTIFS(MASTER[ZH],$D12,MASTER[Planned (Month) Bucket],"OCTOBER 25 PLANNED",MASTER[Actual (Month) Bucket],"DECEMBER 25")</f>
        <v>0</v>
      </c>
      <c r="AG12" s="56">
        <f>COUNTIFS(MASTER[ZH],$D12,MASTER[Planned (Month) Bucket],"NOVEMBER 25 PLANNED",MASTER[Actual (Month) Bucket],"DECEMBER 25")</f>
        <v>0</v>
      </c>
      <c r="AH12" s="57">
        <f>COUNTIFS(MASTER[ZH],$D12,MASTER[Planned (Month) Bucket],"DECEMBER 25 PLANNED")</f>
        <v>1</v>
      </c>
      <c r="AI12" s="57">
        <f>COUNTIFS(MASTER[ZH],$D12,MASTER[Planned (Month) Bucket],"DECEMBER 25 PLANNED",MASTER[Actual (Month) Bucket],"DECEMBER 25")</f>
        <v>0</v>
      </c>
      <c r="AJ12" s="57">
        <f t="shared" si="5"/>
        <v>0</v>
      </c>
      <c r="AK12" s="57">
        <f>COUNTIFS(MASTER[EPC Status (Current Week)],AK$4,MASTER[ZH],$D12,MASTER[Planned (Month) Bucket],"DECEMBER 25 PLANNED")</f>
        <v>0</v>
      </c>
      <c r="AL12" s="40"/>
      <c r="AM12" s="56">
        <f>COUNTIFS(MASTER[ZH],$D12,MASTER[Planned (Month) Bucket],"OCTOBER 25 PLANNED",MASTER[Actual (Month) Bucket],"JANUARY 26")</f>
        <v>0</v>
      </c>
      <c r="AN12" s="56">
        <f>COUNTIFS(MASTER[ZH],$D12,MASTER[Planned (Month) Bucket],"NOVEMBER 25 PLANNED",MASTER[Actual (Month) Bucket],"JANUARY 26")</f>
        <v>0</v>
      </c>
      <c r="AO12" s="56">
        <f>COUNTIFS(MASTER[ZH],$D12,MASTER[Planned (Month) Bucket],"DECEMBER 25 PLANNED",MASTER[Actual (Month) Bucket],"JANUARY 26")</f>
        <v>0</v>
      </c>
      <c r="AP12" s="57">
        <f>COUNTIFS(MASTER[ZH],$D12,MASTER[Planned (Month) Bucket],"JANUARY 26 PLANNED")</f>
        <v>2</v>
      </c>
      <c r="AQ12" s="57">
        <f>COUNTIFS(MASTER[ZH],$D12,MASTER[Planned (Month) Bucket],"JANUARY 26 PLANNED",MASTER[Actual (Month) Bucket],"JANUARY 26")</f>
        <v>0</v>
      </c>
      <c r="AR12" s="57">
        <f t="shared" si="6"/>
        <v>0</v>
      </c>
      <c r="AS12" s="57">
        <f>COUNTIFS(MASTER[EPC Status (Current Week)],AS$4,MASTER[ZH],$D12,MASTER[Planned (Month) Bucket],"JANUARY 26 PLANNED")</f>
        <v>2</v>
      </c>
      <c r="AT12" s="40"/>
      <c r="AU12" s="56">
        <f>COUNTIFS(MASTER[ZH],$D12,MASTER[Planned (Month) Bucket],"NOVEMBER 25 PLANNED",MASTER[Actual (Month) Bucket],"FEBRUARY 26")</f>
        <v>0</v>
      </c>
      <c r="AV12" s="56">
        <f>COUNTIFS(MASTER[ZH],$D12,MASTER[Planned (Month) Bucket],"DECEMBER 25 PLANNED",MASTER[Actual (Month) Bucket],"FEBRUARY 26")</f>
        <v>0</v>
      </c>
      <c r="AW12" s="56">
        <f>COUNTIFS(MASTER[ZH],$D12,MASTER[Planned (Month) Bucket],"JANUARY 26 PLANNED",MASTER[Actual (Month) Bucket],"FEBRUARY 26")</f>
        <v>0</v>
      </c>
      <c r="AX12" s="57">
        <f>COUNTIFS(MASTER[ZH],$D12,MASTER[Planned (Month) Bucket],"FEBRUARY 26 PLANNED")</f>
        <v>6</v>
      </c>
      <c r="AY12" s="57">
        <f>COUNTIFS(MASTER[ZH],$D12,MASTER[Planned (Month) Bucket],"FEBRUARY 26 PLANNED",MASTER[Actual (Month) Bucket],"FEBRUARY 26")</f>
        <v>0</v>
      </c>
      <c r="AZ12" s="57">
        <f t="shared" si="16"/>
        <v>0</v>
      </c>
      <c r="BA12" s="57">
        <f>COUNTIFS(MASTER[EPC Status (Current Week)],BA$4,MASTER[ZH],$D12,MASTER[Planned (Month) Bucket],"FEBRUARY 26 PLANNED")</f>
        <v>1</v>
      </c>
      <c r="BB12" s="40"/>
      <c r="BC12" s="40"/>
      <c r="BD12" s="57">
        <f>COUNTIFS(MASTER[ZH],$D12,MASTER[Planned (Month) Bucket],"MARCH 26 PLANNED")</f>
        <v>23</v>
      </c>
      <c r="BE12" s="57">
        <f>COUNTIFS(MASTER[ZH],$D12,MASTER[Planned (Month) Bucket],"MARCH 26 PLANNED",MASTER[Actual (Month) Bucket],"MARCH 26")+COUNTIFS(MASTER[ZH],$D12,MASTER[Planned (Month) Bucket],"FEBRUARY 26 PLANNED",MASTER[Actual (Month) Bucket],"MARCH 26")+COUNTIFS(MASTER[ZH],$D12,MASTER[Planned (Month) Bucket],"JANUARY 26 PLANNED",MASTER[Actual (Month) Bucket],"MARCH 26")++COUNTIFS(MASTER[ZH],$D12,MASTER[Planned (Month) Bucket],"NOVEMBER 25 PLANNED",MASTER[Actual (Month) Bucket],"MARCH 26")</f>
        <v>0</v>
      </c>
      <c r="BF12" s="57">
        <f>COUNTIFS(MASTER[EPC Status (Current Week)],BF$4,MASTER[ZH],$D12,MASTER[Planned (Month) Bucket],"MARCH 26 PLANNED")</f>
        <v>10</v>
      </c>
      <c r="BG12" s="56">
        <f>COUNTIFS(MASTER[EPC Status (Current Week)],BG$4,MASTER[ZH],$D12,MASTER[Planned (Month) Bucket],"MARCH 26 PLANNED")</f>
        <v>0</v>
      </c>
      <c r="BH12" s="57">
        <f>BE12</f>
        <v>0</v>
      </c>
      <c r="BI12" s="40"/>
      <c r="BJ12" s="57">
        <f>COUNTIFS(MASTER[ZH],$D12,MASTER[Planned (Month) Bucket],"APRIL 26 PLANNED")</f>
        <v>47</v>
      </c>
      <c r="BK12" s="57">
        <f>COUNTIFS(MASTER[ZH],$D12,MASTER[Planned (Month) Bucket],"APRIL 26 PLANNED",MASTER[Actual (Month) Bucket],"APRIL 26")+COUNTIFS(MASTER[ZH],$D12,MASTER[Planned (Month) Bucket],"MARCH 26 PLANNED",MASTER[Actual (Month) Bucket],"APRIL 26")+COUNTIFS(MASTER[ZH],$D12,MASTER[Planned (Month) Bucket],"FEBRUARY 26 PLANNED",MASTER[Actual (Month) Bucket],"APRIL 26")+COUNTIFS(MASTER[ZH],$D12,MASTER[Planned (Month) Bucket],"JANUARY 26 PLANNED",MASTER[Actual (Month) Bucket],"APRIL 26")+COUNTIFS(MASTER[ZH],$D12,MASTER[Planned (Month) Bucket],"MAY 26 PLANNED",MASTER[Actual (Month) Bucket],"APRIL 26")</f>
        <v>11</v>
      </c>
      <c r="BL12" s="57">
        <f>COUNTIFS(MASTER[EPC Status (Current Week)],BL$4,MASTER[ZH],$D12,MASTER[Planned (Month) Bucket],"APRIL 26 PLANNED")</f>
        <v>23</v>
      </c>
      <c r="BM12" s="56">
        <f>COUNTIFS(MASTER[EPC Status (Current Week)],BM$4,MASTER[ZH],$D12,MASTER[Planned (Month) Bucket],"APRIL 26 PLANNED")</f>
        <v>0</v>
      </c>
      <c r="BN12" s="57">
        <f>BK12</f>
        <v>11</v>
      </c>
      <c r="BO12" s="40"/>
      <c r="BP12" s="57">
        <f>COUNTIFS(MASTER[ZH],$D12,MASTER[Planned (Month) Bucket],"MAY 26 PLANNED")</f>
        <v>19</v>
      </c>
      <c r="BQ12" s="57">
        <f>COUNTIFS(MASTER[ZH],$D12,MASTER[Planned (Month) Bucket],"NOVEMBER 25 PLANNED",MASTER[Actual (Month) Bucket],"MAY 26")+COUNTIFS(MASTER[ZH],$D12,MASTER[Planned (Month) Bucket],"DECEMBER 25 PLANNED",MASTER[Actual (Month) Bucket],"MAY 26")+COUNTIFS(MASTER[ZH],$D12,MASTER[Planned (Month) Bucket],"FEBRUARY 26 PLANNED",MASTER[Actual (Month) Bucket],"MAY 26")+COUNTIFS(MASTER[ZH],$D12,MASTER[Planned (Month) Bucket],"MARCH 26 PLANNED",MASTER[Actual (Month) Bucket],"MAY 26")+COUNTIFS(MASTER[ZH],$D12,MASTER[Planned (Month) Bucket],"APRIL 26 PLANNED",MASTER[Actual (Month) Bucket],"MAY 26")+COUNTIFS(MASTER[ZH],$D12,MASTER[Planned (Month) Bucket],"MAY 26 PLANNED",MASTER[Actual (Month) Bucket],"MAY 26")</f>
        <v>45</v>
      </c>
      <c r="BR12" s="57">
        <f>COUNTIFS(MASTER[EPC Status (Current Week)],BR$4,MASTER[ZH],$D12,MASTER[Planned (Month) Bucket],"MAY 26 PLANNED")</f>
        <v>5</v>
      </c>
      <c r="BS12" s="56">
        <f>COUNTIFS(MASTER[EPC Status (Current Week)],BS$4,MASTER[ZH],$D12,MASTER[Planned (Month) Bucket],"MAY 26 PLANNED")</f>
        <v>0</v>
      </c>
      <c r="BT12" s="57">
        <f>BQ12</f>
        <v>45</v>
      </c>
      <c r="BU12" s="40"/>
      <c r="BV12" s="57">
        <f>COUNTIFS(MASTER[ZH],$D12,MASTER[Planned (Month) Bucket],"JUNE 26 PLANNED")</f>
        <v>8</v>
      </c>
      <c r="BW12" s="57">
        <f>COUNTIFS(MASTER[ZH],$D12,MASTER[Planned (Month) Bucket],"JUNE 26 PLANNED",MASTER[Actual (Month) Bucket],"JUNE 26")+COUNTIFS(MASTER[ZH],$D12,MASTER[Planned (Month) Bucket],"MAY 26 PLANNED",MASTER[Actual (Month) Bucket],"JUNE 26")+COUNTIFS(MASTER[ZH],$D12,MASTER[Planned (Month) Bucket],"APRIL 26 PLANNED",MASTER[Actual (Month) Bucket],"JUNE 26")+COUNTIFS(MASTER[ZH],$D12,MASTER[Planned (Month) Bucket],"MARCH 26 PLANNED",MASTER[Actual (Month) Bucket],"JUNE 26")+COUNTIFS(MASTER[ZH],$D12,MASTER[Planned (Month) Bucket],"FEBRUARY 26 PLANNED",MASTER[Actual (Month) Bucket],"JUNE 26")</f>
        <v>2</v>
      </c>
      <c r="BX12" s="57">
        <f>COUNTIFS(MASTER[EPC Status (Current Week)],BX$4,MASTER[ZH],$D12,MASTER[Planned (Month) Bucket],"JUNE 26 PLANNED")</f>
        <v>7</v>
      </c>
      <c r="BY12" s="56">
        <f>COUNTIFS(MASTER[EPC Status (Current Week)],BY$4,MASTER[ZH],$D12,MASTER[Planned (Month) Bucket],"JUNE 26 PLANNED")</f>
        <v>1</v>
      </c>
      <c r="BZ12" s="57">
        <f>BW12</f>
        <v>2</v>
      </c>
      <c r="CA12" s="40"/>
      <c r="CB12" s="57">
        <f>COUNTIFS(MASTER[ZH],$D12,MASTER[Planned (Month) Bucket],"JULY 26 PLANNED")</f>
        <v>4</v>
      </c>
      <c r="CC12" s="57">
        <f>COUNTIFS(MASTER[ZH],$D12,MASTER[Planned (Month) Bucket],"JULY 26 PLANNED",MASTER[Actual (Month) Bucket],"JULY 26")</f>
        <v>0</v>
      </c>
      <c r="CD12" s="57">
        <f>COUNTIFS(MASTER[EPC Status (Current Week)],CD$4,MASTER[ZH],$D12,MASTER[Planned (Month) Bucket],"JULY 26 PLANNED")</f>
        <v>3</v>
      </c>
      <c r="CE12" s="56">
        <f>COUNTIFS(MASTER[EPC Status (Current Week)],CE$4,MASTER[ZH],$D12,MASTER[Planned (Month) Bucket],"JULY 26 PLANNED")</f>
        <v>1</v>
      </c>
      <c r="CF12" s="57">
        <f>CC12</f>
        <v>0</v>
      </c>
      <c r="CG12" s="40"/>
      <c r="CH12" s="57">
        <f>COUNTIFS(MASTER[ZH],$D12,MASTER[Planned (Month) Bucket],"AUGUST 26 PLANNED")</f>
        <v>1</v>
      </c>
      <c r="CI12" s="57">
        <f>COUNTIFS(MASTER[ZH],$D12,MASTER[Planned (Month) Bucket],"AUGUST 26 PLANNED",MASTER[Actual (Month) Bucket],"AUG 26")</f>
        <v>0</v>
      </c>
      <c r="CJ12" s="57">
        <f>COUNTIFS(MASTER[EPC Status (Current Week)],CJ$4,MASTER[ZH],$D12,MASTER[Planned (Month) Bucket],"AUGUST 26 PLANNED")</f>
        <v>1</v>
      </c>
      <c r="CK12" s="56">
        <f>COUNTIFS(MASTER[EPC Status (Current Week)],CK$4,MASTER[ZH],$D12,MASTER[Planned (Month) Bucket],"AUGUST 26 PLANNED")</f>
        <v>0</v>
      </c>
      <c r="CL12" s="57">
        <f>CI12</f>
        <v>0</v>
      </c>
      <c r="CM12" s="40"/>
    </row>
    <row r="13" spans="2:91" ht="25" customHeight="1" x14ac:dyDescent="0.35">
      <c r="B13" s="41"/>
      <c r="C13" s="301"/>
      <c r="D13" s="17" t="s">
        <v>75</v>
      </c>
      <c r="E13" s="22"/>
      <c r="F13" s="12">
        <f>SUM(F10:F12)</f>
        <v>743</v>
      </c>
      <c r="G13" s="12">
        <f>SUM(G10:G12)</f>
        <v>567</v>
      </c>
      <c r="H13" s="12">
        <f>SUM(H10:H12)</f>
        <v>304</v>
      </c>
      <c r="I13" s="12">
        <f>SUM(I10:I12)</f>
        <v>2</v>
      </c>
      <c r="J13" s="22"/>
      <c r="K13" s="16">
        <f>SUM(K10:K12)</f>
        <v>0</v>
      </c>
      <c r="L13" s="12">
        <f>SUM(L10:L12)</f>
        <v>0</v>
      </c>
      <c r="M13" s="12">
        <f>SUM(M10:M12)</f>
        <v>0</v>
      </c>
      <c r="N13" s="42"/>
      <c r="O13" s="16">
        <f t="shared" ref="O13" si="17">SUM(O10:O12)</f>
        <v>0</v>
      </c>
      <c r="P13" s="16">
        <f t="shared" ref="P13" si="18">SUM(P10:P12)</f>
        <v>0</v>
      </c>
      <c r="Q13" s="12">
        <f>SUM(Q10:Q12)</f>
        <v>0</v>
      </c>
      <c r="R13" s="12">
        <f>SUM(R10:R12)</f>
        <v>0</v>
      </c>
      <c r="S13" s="12">
        <f>SUM(S10:S12)</f>
        <v>0</v>
      </c>
      <c r="T13" s="12">
        <f>SUM(T10:T12)</f>
        <v>0</v>
      </c>
      <c r="U13" s="42"/>
      <c r="V13" s="16">
        <f t="shared" ref="V13:X13" si="19">SUM(V10:V12)</f>
        <v>0</v>
      </c>
      <c r="W13" s="16">
        <f t="shared" ref="W13" si="20">SUM(W10:W12)</f>
        <v>0</v>
      </c>
      <c r="X13" s="16">
        <f t="shared" si="19"/>
        <v>0</v>
      </c>
      <c r="Y13" s="12">
        <f>SUM(Y10:Y12)</f>
        <v>1</v>
      </c>
      <c r="Z13" s="12">
        <f>SUM(Z10:Z12)</f>
        <v>0</v>
      </c>
      <c r="AA13" s="12">
        <f>SUM(AA10:AA12)</f>
        <v>0</v>
      </c>
      <c r="AB13" s="12">
        <f>SUM(AB10:AB12)</f>
        <v>0</v>
      </c>
      <c r="AC13" s="42"/>
      <c r="AD13" s="16">
        <f t="shared" ref="AD13:AF13" si="21">SUM(AD10:AD12)</f>
        <v>0</v>
      </c>
      <c r="AE13" s="16">
        <f t="shared" si="21"/>
        <v>0</v>
      </c>
      <c r="AF13" s="16">
        <f t="shared" si="21"/>
        <v>0</v>
      </c>
      <c r="AG13" s="16">
        <f t="shared" ref="AG13" si="22">SUM(AG10:AG12)</f>
        <v>0</v>
      </c>
      <c r="AH13" s="12">
        <f>SUM(AH10:AH12)</f>
        <v>1</v>
      </c>
      <c r="AI13" s="12">
        <f>SUM(AI10:AI12)</f>
        <v>0</v>
      </c>
      <c r="AJ13" s="12">
        <f>SUM(AJ10:AJ12)</f>
        <v>0</v>
      </c>
      <c r="AK13" s="12">
        <f>SUM(AK10:AK12)</f>
        <v>0</v>
      </c>
      <c r="AL13" s="42"/>
      <c r="AM13" s="16">
        <f t="shared" ref="AM13:AO13" si="23">SUM(AM10:AM12)</f>
        <v>0</v>
      </c>
      <c r="AN13" s="16">
        <f t="shared" si="23"/>
        <v>0</v>
      </c>
      <c r="AO13" s="16">
        <f t="shared" si="23"/>
        <v>0</v>
      </c>
      <c r="AP13" s="12">
        <f>SUM(AP10:AP12)</f>
        <v>2</v>
      </c>
      <c r="AQ13" s="12">
        <f>SUM(AQ10:AQ12)</f>
        <v>0</v>
      </c>
      <c r="AR13" s="12">
        <f>SUM(AR10:AR12)</f>
        <v>0</v>
      </c>
      <c r="AS13" s="12">
        <f>SUM(AS10:AS12)</f>
        <v>2</v>
      </c>
      <c r="AT13" s="42"/>
      <c r="AU13" s="16">
        <f t="shared" ref="AU13:AW13" si="24">SUM(AU10:AU12)</f>
        <v>0</v>
      </c>
      <c r="AV13" s="16">
        <f t="shared" si="24"/>
        <v>0</v>
      </c>
      <c r="AW13" s="16">
        <f t="shared" si="24"/>
        <v>0</v>
      </c>
      <c r="AX13" s="12">
        <f>SUM(AX10:AX12)</f>
        <v>32</v>
      </c>
      <c r="AY13" s="12">
        <f>SUM(AY10:AY12)</f>
        <v>0</v>
      </c>
      <c r="AZ13" s="12">
        <f>SUM(AZ10:AZ12)</f>
        <v>0</v>
      </c>
      <c r="BA13" s="12">
        <f>SUM(BA10:BA12)</f>
        <v>6</v>
      </c>
      <c r="BB13" s="42"/>
      <c r="BC13" s="42"/>
      <c r="BD13" s="12">
        <f>SUM(BD10:BD12)</f>
        <v>190</v>
      </c>
      <c r="BE13" s="12">
        <f>SUM(BE10:BE12)</f>
        <v>0</v>
      </c>
      <c r="BF13" s="12">
        <f>SUM(BF10:BF12)</f>
        <v>23</v>
      </c>
      <c r="BG13" s="15">
        <f>SUM(BG10:BG12)</f>
        <v>0</v>
      </c>
      <c r="BH13" s="12">
        <f>SUM(BH10:BH12)</f>
        <v>0</v>
      </c>
      <c r="BI13" s="42"/>
      <c r="BJ13" s="12">
        <f>SUM(BJ10:BJ12)</f>
        <v>304</v>
      </c>
      <c r="BK13" s="12">
        <f>SUM(BK10:BK12)</f>
        <v>209</v>
      </c>
      <c r="BL13" s="12">
        <f>SUM(BL10:BL12)</f>
        <v>99</v>
      </c>
      <c r="BM13" s="15">
        <f>SUM(BM10:BM12)</f>
        <v>0</v>
      </c>
      <c r="BN13" s="12">
        <f>SUM(BN10:BN12)</f>
        <v>209</v>
      </c>
      <c r="BO13" s="42"/>
      <c r="BP13" s="12">
        <f>SUM(BP10:BP12)</f>
        <v>213</v>
      </c>
      <c r="BQ13" s="12">
        <f>SUM(BQ10:BQ12)</f>
        <v>334</v>
      </c>
      <c r="BR13" s="12">
        <f>SUM(BR10:BR12)</f>
        <v>54</v>
      </c>
      <c r="BS13" s="15">
        <f>SUM(BS10:BS12)</f>
        <v>0</v>
      </c>
      <c r="BT13" s="12">
        <f>SUM(BT10:BT12)</f>
        <v>334</v>
      </c>
      <c r="BU13" s="42"/>
      <c r="BV13" s="12">
        <f>SUM(BV10:BV12)</f>
        <v>118</v>
      </c>
      <c r="BW13" s="12">
        <f>SUM(BW10:BW12)</f>
        <v>24</v>
      </c>
      <c r="BX13" s="12">
        <f>SUM(BX10:BX12)</f>
        <v>109</v>
      </c>
      <c r="BY13" s="15">
        <f>SUM(BY10:BY12)</f>
        <v>1</v>
      </c>
      <c r="BZ13" s="12">
        <f>SUM(BZ10:BZ12)</f>
        <v>24</v>
      </c>
      <c r="CA13" s="42"/>
      <c r="CB13" s="12">
        <f>SUM(CB10:CB12)</f>
        <v>11</v>
      </c>
      <c r="CC13" s="12">
        <f>SUM(CC10:CC12)</f>
        <v>0</v>
      </c>
      <c r="CD13" s="12">
        <f>SUM(CD10:CD12)</f>
        <v>10</v>
      </c>
      <c r="CE13" s="15">
        <f>SUM(CE10:CE12)</f>
        <v>1</v>
      </c>
      <c r="CF13" s="12">
        <f>SUM(CF10:CF12)</f>
        <v>0</v>
      </c>
      <c r="CG13" s="42"/>
      <c r="CH13" s="12">
        <f>SUM(CH10:CH12)</f>
        <v>1</v>
      </c>
      <c r="CI13" s="12">
        <f>SUM(CI10:CI12)</f>
        <v>0</v>
      </c>
      <c r="CJ13" s="12">
        <f>SUM(CJ10:CJ12)</f>
        <v>1</v>
      </c>
      <c r="CK13" s="15">
        <f>SUM(CK10:CK12)</f>
        <v>0</v>
      </c>
      <c r="CL13" s="12">
        <f>SUM(CL10:CL12)</f>
        <v>0</v>
      </c>
      <c r="CM13" s="42"/>
    </row>
    <row r="14" spans="2:91" ht="18.5" x14ac:dyDescent="0.35">
      <c r="B14" s="43"/>
      <c r="C14" s="322" t="s">
        <v>12</v>
      </c>
      <c r="D14" s="322"/>
      <c r="E14" s="23"/>
      <c r="F14" s="324">
        <f>F9+F13</f>
        <v>922</v>
      </c>
      <c r="G14" s="326">
        <f>G9+G13</f>
        <v>713</v>
      </c>
      <c r="H14" s="307">
        <f>H9+H13</f>
        <v>382</v>
      </c>
      <c r="I14" s="335">
        <f>I9+I13</f>
        <v>2</v>
      </c>
      <c r="J14" s="23"/>
      <c r="K14" s="315">
        <f>K9+K13</f>
        <v>0</v>
      </c>
      <c r="L14" s="303">
        <f>L9+L13</f>
        <v>0</v>
      </c>
      <c r="M14" s="305">
        <f>M9+M13</f>
        <v>0</v>
      </c>
      <c r="N14" s="44"/>
      <c r="O14" s="315">
        <f t="shared" ref="O14" si="25">O9+O13</f>
        <v>0</v>
      </c>
      <c r="P14" s="315">
        <f t="shared" ref="P14" si="26">P9+P13</f>
        <v>0</v>
      </c>
      <c r="Q14" s="303">
        <f>Q9+Q13</f>
        <v>0</v>
      </c>
      <c r="R14" s="305">
        <f>R9+R13</f>
        <v>0</v>
      </c>
      <c r="S14" s="305">
        <f>S9+S13</f>
        <v>0</v>
      </c>
      <c r="T14" s="307">
        <f>T9+T13</f>
        <v>0</v>
      </c>
      <c r="U14" s="44"/>
      <c r="V14" s="315">
        <f t="shared" ref="V14:X14" si="27">V9+V13</f>
        <v>0</v>
      </c>
      <c r="W14" s="315">
        <f t="shared" ref="W14" si="28">W9+W13</f>
        <v>0</v>
      </c>
      <c r="X14" s="315">
        <f t="shared" si="27"/>
        <v>0</v>
      </c>
      <c r="Y14" s="317">
        <f>Y9+Y13</f>
        <v>1</v>
      </c>
      <c r="Z14" s="319">
        <f>Z9+Z13</f>
        <v>0</v>
      </c>
      <c r="AA14" s="319">
        <f>AA9+AA13</f>
        <v>0</v>
      </c>
      <c r="AB14" s="307">
        <f>AB9+AB13</f>
        <v>0</v>
      </c>
      <c r="AC14" s="44"/>
      <c r="AD14" s="315">
        <f t="shared" ref="AD14:AF14" si="29">AD9+AD13</f>
        <v>0</v>
      </c>
      <c r="AE14" s="315">
        <f t="shared" si="29"/>
        <v>0</v>
      </c>
      <c r="AF14" s="315">
        <f t="shared" si="29"/>
        <v>0</v>
      </c>
      <c r="AG14" s="315">
        <f t="shared" ref="AG14" si="30">AG9+AG13</f>
        <v>0</v>
      </c>
      <c r="AH14" s="317">
        <f>AH9+AH13</f>
        <v>1</v>
      </c>
      <c r="AI14" s="319">
        <f>AI9+AI13</f>
        <v>0</v>
      </c>
      <c r="AJ14" s="319">
        <f>AJ9+AJ13</f>
        <v>0</v>
      </c>
      <c r="AK14" s="307">
        <f>AK9+AK13</f>
        <v>0</v>
      </c>
      <c r="AL14" s="44"/>
      <c r="AM14" s="315">
        <f t="shared" ref="AM14:AO14" si="31">AM9+AM13</f>
        <v>0</v>
      </c>
      <c r="AN14" s="315">
        <f t="shared" si="31"/>
        <v>0</v>
      </c>
      <c r="AO14" s="315">
        <f t="shared" si="31"/>
        <v>0</v>
      </c>
      <c r="AP14" s="317">
        <f>AP9+AP13</f>
        <v>4</v>
      </c>
      <c r="AQ14" s="319">
        <f>AQ9+AQ13</f>
        <v>0</v>
      </c>
      <c r="AR14" s="319">
        <f>AR9+AR13</f>
        <v>0</v>
      </c>
      <c r="AS14" s="307">
        <f>AS9+AS13</f>
        <v>3</v>
      </c>
      <c r="AT14" s="44"/>
      <c r="AU14" s="315">
        <f t="shared" ref="AU14:AW14" si="32">AU9+AU13</f>
        <v>0</v>
      </c>
      <c r="AV14" s="315">
        <f t="shared" si="32"/>
        <v>0</v>
      </c>
      <c r="AW14" s="315">
        <f t="shared" si="32"/>
        <v>0</v>
      </c>
      <c r="AX14" s="317">
        <f>AX9+AX13</f>
        <v>35</v>
      </c>
      <c r="AY14" s="319">
        <f>AY9+AY13</f>
        <v>0</v>
      </c>
      <c r="AZ14" s="319">
        <f>AZ9+AZ13</f>
        <v>0</v>
      </c>
      <c r="BA14" s="307">
        <f>BA9+BA13</f>
        <v>7</v>
      </c>
      <c r="BB14" s="44"/>
      <c r="BC14" s="44"/>
      <c r="BD14" s="303">
        <f>BD9+BD13</f>
        <v>250</v>
      </c>
      <c r="BE14" s="305">
        <f>BE9+BE13</f>
        <v>0</v>
      </c>
      <c r="BF14" s="307">
        <f>BF9+BF13</f>
        <v>24</v>
      </c>
      <c r="BG14" s="309">
        <f>BG9+BG13</f>
        <v>0</v>
      </c>
      <c r="BH14" s="305">
        <f>BH9+BH13</f>
        <v>0</v>
      </c>
      <c r="BI14" s="44"/>
      <c r="BJ14" s="303">
        <f>BJ9+BJ13</f>
        <v>337</v>
      </c>
      <c r="BK14" s="305">
        <f>BK9+BK13</f>
        <v>275</v>
      </c>
      <c r="BL14" s="307">
        <f>BL9+BL13</f>
        <v>108</v>
      </c>
      <c r="BM14" s="309">
        <f>BM9+BM13</f>
        <v>0</v>
      </c>
      <c r="BN14" s="305">
        <f>BN9+BN13</f>
        <v>275</v>
      </c>
      <c r="BO14" s="44"/>
      <c r="BP14" s="303">
        <f>BP9+BP13</f>
        <v>294</v>
      </c>
      <c r="BQ14" s="305">
        <f>BQ9+BQ13</f>
        <v>408</v>
      </c>
      <c r="BR14" s="307">
        <f>BR9+BR13</f>
        <v>75</v>
      </c>
      <c r="BS14" s="309">
        <f>BS9+BS13</f>
        <v>0</v>
      </c>
      <c r="BT14" s="305">
        <f>BT9+BT13</f>
        <v>408</v>
      </c>
      <c r="BU14" s="44"/>
      <c r="BV14" s="303">
        <f>BV9+BV13</f>
        <v>156</v>
      </c>
      <c r="BW14" s="305">
        <f>BW9+BW13</f>
        <v>30</v>
      </c>
      <c r="BX14" s="307">
        <f>BX9+BX13</f>
        <v>147</v>
      </c>
      <c r="BY14" s="309">
        <f>BY9+BY13</f>
        <v>1</v>
      </c>
      <c r="BZ14" s="305">
        <f>BZ9+BZ13</f>
        <v>30</v>
      </c>
      <c r="CA14" s="44"/>
      <c r="CB14" s="303">
        <f>CB9+CB13</f>
        <v>18</v>
      </c>
      <c r="CC14" s="305">
        <f>CC9+CC13</f>
        <v>0</v>
      </c>
      <c r="CD14" s="307">
        <f>CD9+CD13</f>
        <v>17</v>
      </c>
      <c r="CE14" s="309">
        <f>CE9+CE13</f>
        <v>1</v>
      </c>
      <c r="CF14" s="305">
        <f>CF9+CF13</f>
        <v>0</v>
      </c>
      <c r="CG14" s="44"/>
      <c r="CH14" s="303">
        <f>CH9+CH13</f>
        <v>1</v>
      </c>
      <c r="CI14" s="305">
        <f>CI9+CI13</f>
        <v>0</v>
      </c>
      <c r="CJ14" s="307">
        <f>CJ9+CJ13</f>
        <v>1</v>
      </c>
      <c r="CK14" s="309">
        <f>CK9+CK13</f>
        <v>0</v>
      </c>
      <c r="CL14" s="305">
        <f>CL9+CL13</f>
        <v>0</v>
      </c>
      <c r="CM14" s="44"/>
    </row>
    <row r="15" spans="2:91" ht="15.75" customHeight="1" thickBot="1" x14ac:dyDescent="0.4">
      <c r="B15" s="45"/>
      <c r="C15" s="323"/>
      <c r="D15" s="323"/>
      <c r="E15" s="24"/>
      <c r="F15" s="325"/>
      <c r="G15" s="327"/>
      <c r="H15" s="321"/>
      <c r="I15" s="336"/>
      <c r="J15" s="24"/>
      <c r="K15" s="316"/>
      <c r="L15" s="304"/>
      <c r="M15" s="306"/>
      <c r="N15" s="46"/>
      <c r="O15" s="316"/>
      <c r="P15" s="316"/>
      <c r="Q15" s="304"/>
      <c r="R15" s="306"/>
      <c r="S15" s="306"/>
      <c r="T15" s="308"/>
      <c r="U15" s="46"/>
      <c r="V15" s="316"/>
      <c r="W15" s="316"/>
      <c r="X15" s="316"/>
      <c r="Y15" s="318"/>
      <c r="Z15" s="320"/>
      <c r="AA15" s="320"/>
      <c r="AB15" s="308"/>
      <c r="AC15" s="46"/>
      <c r="AD15" s="316"/>
      <c r="AE15" s="316"/>
      <c r="AF15" s="316"/>
      <c r="AG15" s="316"/>
      <c r="AH15" s="318"/>
      <c r="AI15" s="320"/>
      <c r="AJ15" s="320"/>
      <c r="AK15" s="308"/>
      <c r="AL15" s="46"/>
      <c r="AM15" s="316"/>
      <c r="AN15" s="316"/>
      <c r="AO15" s="316"/>
      <c r="AP15" s="318"/>
      <c r="AQ15" s="320"/>
      <c r="AR15" s="320"/>
      <c r="AS15" s="308"/>
      <c r="AT15" s="46"/>
      <c r="AU15" s="316"/>
      <c r="AV15" s="316"/>
      <c r="AW15" s="316"/>
      <c r="AX15" s="318"/>
      <c r="AY15" s="320"/>
      <c r="AZ15" s="320"/>
      <c r="BA15" s="308"/>
      <c r="BB15" s="46"/>
      <c r="BC15" s="46"/>
      <c r="BD15" s="304"/>
      <c r="BE15" s="306"/>
      <c r="BF15" s="308"/>
      <c r="BG15" s="310"/>
      <c r="BH15" s="306"/>
      <c r="BI15" s="46"/>
      <c r="BJ15" s="304"/>
      <c r="BK15" s="306"/>
      <c r="BL15" s="308"/>
      <c r="BM15" s="310"/>
      <c r="BN15" s="306"/>
      <c r="BO15" s="46"/>
      <c r="BP15" s="304"/>
      <c r="BQ15" s="306"/>
      <c r="BR15" s="308"/>
      <c r="BS15" s="310"/>
      <c r="BT15" s="306"/>
      <c r="BU15" s="46"/>
      <c r="BV15" s="304"/>
      <c r="BW15" s="306"/>
      <c r="BX15" s="308"/>
      <c r="BY15" s="310"/>
      <c r="BZ15" s="306"/>
      <c r="CA15" s="46"/>
      <c r="CB15" s="304"/>
      <c r="CC15" s="306"/>
      <c r="CD15" s="308"/>
      <c r="CE15" s="310"/>
      <c r="CF15" s="306"/>
      <c r="CG15" s="46"/>
      <c r="CH15" s="304"/>
      <c r="CI15" s="306"/>
      <c r="CJ15" s="308"/>
      <c r="CK15" s="310"/>
      <c r="CL15" s="306"/>
      <c r="CM15" s="46"/>
    </row>
    <row r="16" spans="2:91" ht="15" customHeight="1" x14ac:dyDescent="0.35"/>
    <row r="18" s="59" customFormat="1" x14ac:dyDescent="0.35"/>
  </sheetData>
  <mergeCells count="146">
    <mergeCell ref="CB2:CF3"/>
    <mergeCell ref="CB4:CB5"/>
    <mergeCell ref="CC4:CC5"/>
    <mergeCell ref="CD4:CD5"/>
    <mergeCell ref="CE4:CE5"/>
    <mergeCell ref="CF4:CF5"/>
    <mergeCell ref="CB14:CB15"/>
    <mergeCell ref="CC14:CC15"/>
    <mergeCell ref="CD14:CD15"/>
    <mergeCell ref="CE14:CE15"/>
    <mergeCell ref="CF14:CF15"/>
    <mergeCell ref="BV2:BZ3"/>
    <mergeCell ref="BV4:BV5"/>
    <mergeCell ref="BW4:BW5"/>
    <mergeCell ref="BX4:BX5"/>
    <mergeCell ref="BY4:BY5"/>
    <mergeCell ref="BZ4:BZ5"/>
    <mergeCell ref="BV14:BV15"/>
    <mergeCell ref="BW14:BW15"/>
    <mergeCell ref="BX14:BX15"/>
    <mergeCell ref="BY14:BY15"/>
    <mergeCell ref="BZ14:BZ15"/>
    <mergeCell ref="O2:T3"/>
    <mergeCell ref="T14:T15"/>
    <mergeCell ref="V2:AB3"/>
    <mergeCell ref="AB4:AB5"/>
    <mergeCell ref="AB14:AB15"/>
    <mergeCell ref="AD2:AK3"/>
    <mergeCell ref="AK4:AK5"/>
    <mergeCell ref="AK14:AK15"/>
    <mergeCell ref="V14:V15"/>
    <mergeCell ref="W14:W15"/>
    <mergeCell ref="X14:X15"/>
    <mergeCell ref="Y4:Y5"/>
    <mergeCell ref="Z4:Z5"/>
    <mergeCell ref="AA4:AA5"/>
    <mergeCell ref="Y14:Y15"/>
    <mergeCell ref="Z14:Z15"/>
    <mergeCell ref="AA14:AA15"/>
    <mergeCell ref="P14:P15"/>
    <mergeCell ref="O14:O15"/>
    <mergeCell ref="S4:S5"/>
    <mergeCell ref="Q14:Q15"/>
    <mergeCell ref="R14:R15"/>
    <mergeCell ref="Q4:Q5"/>
    <mergeCell ref="R4:R5"/>
    <mergeCell ref="AM2:AS3"/>
    <mergeCell ref="AS4:AS5"/>
    <mergeCell ref="AS14:AS15"/>
    <mergeCell ref="AU2:BA3"/>
    <mergeCell ref="BA4:BA5"/>
    <mergeCell ref="BA14:BA15"/>
    <mergeCell ref="AU14:AU15"/>
    <mergeCell ref="AV14:AV15"/>
    <mergeCell ref="AW14:AW15"/>
    <mergeCell ref="AX14:AX15"/>
    <mergeCell ref="AY14:AY15"/>
    <mergeCell ref="AZ14:AZ15"/>
    <mergeCell ref="AP4:AP5"/>
    <mergeCell ref="AQ4:AQ5"/>
    <mergeCell ref="AR4:AR5"/>
    <mergeCell ref="AM14:AM15"/>
    <mergeCell ref="AN14:AN15"/>
    <mergeCell ref="AO14:AO15"/>
    <mergeCell ref="AP14:AP15"/>
    <mergeCell ref="AQ14:AQ15"/>
    <mergeCell ref="AR14:AR15"/>
    <mergeCell ref="AX4:AX5"/>
    <mergeCell ref="AY4:AY5"/>
    <mergeCell ref="AZ4:AZ5"/>
    <mergeCell ref="BP2:BT3"/>
    <mergeCell ref="BP4:BP5"/>
    <mergeCell ref="BQ4:BQ5"/>
    <mergeCell ref="BR4:BR5"/>
    <mergeCell ref="BS4:BS5"/>
    <mergeCell ref="BT4:BT5"/>
    <mergeCell ref="BP14:BP15"/>
    <mergeCell ref="BQ14:BQ15"/>
    <mergeCell ref="BR14:BR15"/>
    <mergeCell ref="BS14:BS15"/>
    <mergeCell ref="BT14:BT15"/>
    <mergeCell ref="BJ2:BN3"/>
    <mergeCell ref="BJ4:BJ5"/>
    <mergeCell ref="BK4:BK5"/>
    <mergeCell ref="BL4:BL5"/>
    <mergeCell ref="BM4:BM5"/>
    <mergeCell ref="BN4:BN5"/>
    <mergeCell ref="BJ14:BJ15"/>
    <mergeCell ref="BK14:BK15"/>
    <mergeCell ref="BL14:BL15"/>
    <mergeCell ref="BM14:BM15"/>
    <mergeCell ref="BN14:BN15"/>
    <mergeCell ref="C10:C13"/>
    <mergeCell ref="H14:H15"/>
    <mergeCell ref="C14:D15"/>
    <mergeCell ref="F14:F15"/>
    <mergeCell ref="G14:G15"/>
    <mergeCell ref="K2:M3"/>
    <mergeCell ref="L4:L5"/>
    <mergeCell ref="M4:M5"/>
    <mergeCell ref="H4:H5"/>
    <mergeCell ref="C2:C5"/>
    <mergeCell ref="D2:D5"/>
    <mergeCell ref="F2:I3"/>
    <mergeCell ref="I4:I5"/>
    <mergeCell ref="F4:F5"/>
    <mergeCell ref="G4:G5"/>
    <mergeCell ref="I14:I15"/>
    <mergeCell ref="K14:K15"/>
    <mergeCell ref="L14:L15"/>
    <mergeCell ref="M14:M15"/>
    <mergeCell ref="C6:C9"/>
    <mergeCell ref="BD14:BD15"/>
    <mergeCell ref="BE14:BE15"/>
    <mergeCell ref="BF14:BF15"/>
    <mergeCell ref="BG14:BG15"/>
    <mergeCell ref="BH14:BH15"/>
    <mergeCell ref="BD2:BH3"/>
    <mergeCell ref="BD4:BD5"/>
    <mergeCell ref="BE4:BE5"/>
    <mergeCell ref="BF4:BF5"/>
    <mergeCell ref="BG4:BG5"/>
    <mergeCell ref="BH4:BH5"/>
    <mergeCell ref="S14:S15"/>
    <mergeCell ref="AH4:AH5"/>
    <mergeCell ref="AI4:AI5"/>
    <mergeCell ref="AJ4:AJ5"/>
    <mergeCell ref="AD14:AD15"/>
    <mergeCell ref="AE14:AE15"/>
    <mergeCell ref="AF14:AF15"/>
    <mergeCell ref="AH14:AH15"/>
    <mergeCell ref="AI14:AI15"/>
    <mergeCell ref="AJ14:AJ15"/>
    <mergeCell ref="AG14:AG15"/>
    <mergeCell ref="T4:T5"/>
    <mergeCell ref="CH2:CL3"/>
    <mergeCell ref="CH4:CH5"/>
    <mergeCell ref="CI4:CI5"/>
    <mergeCell ref="CJ4:CJ5"/>
    <mergeCell ref="CK4:CK5"/>
    <mergeCell ref="CL4:CL5"/>
    <mergeCell ref="CH14:CH15"/>
    <mergeCell ref="CI14:CI15"/>
    <mergeCell ref="CJ14:CJ15"/>
    <mergeCell ref="CK14:CK15"/>
    <mergeCell ref="CL14:CL15"/>
  </mergeCells>
  <conditionalFormatting sqref="B2:B3">
    <cfRule type="colorScale" priority="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E3">
    <cfRule type="colorScale" priority="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3">
    <cfRule type="colorScale" priority="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:N3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:U3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:AC3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2:AL3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T2:AT3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B2:BB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C2:BC3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I2:BI3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O2:BO3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U2:BU3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A2:CA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G2:CG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M2:CM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 horizontalCentered="1"/>
  <pageMargins left="0.1" right="0.1" top="0.1" bottom="0.1" header="0.1" footer="0.1"/>
  <pageSetup paperSize="8" scale="55" fitToWidth="2" orientation="landscape" r:id="rId1"/>
  <ignoredErrors>
    <ignoredError sqref="F9:H9 I9:J9 N9:BZ9 CB9:CL9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33340-2D95-4725-A74D-2A16A34CCDA1}">
  <dimension ref="A1:BV144"/>
  <sheetViews>
    <sheetView zoomScale="60" zoomScaleNormal="60" workbookViewId="0">
      <pane ySplit="4" topLeftCell="A5" activePane="bottomLeft" state="frozen"/>
      <selection activeCell="O1" sqref="O1"/>
      <selection pane="bottomLeft" activeCell="AC146" sqref="AC146"/>
    </sheetView>
  </sheetViews>
  <sheetFormatPr defaultColWidth="9.1796875" defaultRowHeight="14.5" outlineLevelRow="2" x14ac:dyDescent="0.35"/>
  <cols>
    <col min="1" max="1" width="5.7265625" customWidth="1"/>
    <col min="2" max="2" width="38.81640625" bestFit="1" customWidth="1"/>
    <col min="3" max="3" width="10.7265625" hidden="1" customWidth="1"/>
    <col min="4" max="4" width="15.7265625" hidden="1" customWidth="1"/>
    <col min="5" max="8" width="12.7265625" customWidth="1"/>
    <col min="9" max="24" width="8.7265625" hidden="1" customWidth="1"/>
    <col min="25" max="27" width="12.7265625" customWidth="1"/>
    <col min="28" max="28" width="12.7265625" hidden="1" customWidth="1"/>
    <col min="29" max="31" width="12.7265625" customWidth="1"/>
    <col min="32" max="32" width="12.7265625" hidden="1" customWidth="1"/>
    <col min="33" max="33" width="12.7265625" customWidth="1"/>
    <col min="34" max="52" width="12.7265625" hidden="1" customWidth="1"/>
    <col min="53" max="60" width="12.54296875" hidden="1" customWidth="1"/>
    <col min="61" max="63" width="12.7265625" customWidth="1"/>
    <col min="64" max="64" width="12.7265625" hidden="1" customWidth="1"/>
    <col min="65" max="65" width="12.7265625" customWidth="1"/>
    <col min="66" max="73" width="19.26953125" hidden="1" customWidth="1"/>
  </cols>
  <sheetData>
    <row r="1" spans="1:74" s="1" customFormat="1" ht="40" customHeight="1" x14ac:dyDescent="0.35">
      <c r="A1" s="102" t="s">
        <v>6985</v>
      </c>
      <c r="B1" s="103"/>
      <c r="C1" s="103"/>
      <c r="D1" s="103"/>
      <c r="E1" s="104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6"/>
      <c r="AD1" s="106"/>
      <c r="AE1" s="106"/>
      <c r="AF1" s="106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AV1" s="105"/>
      <c r="AW1" s="105"/>
      <c r="AX1" s="105"/>
      <c r="AY1" s="105"/>
      <c r="AZ1" s="105"/>
      <c r="BA1" s="105"/>
      <c r="BB1" s="105"/>
      <c r="BC1" s="105"/>
      <c r="BD1" s="105"/>
      <c r="BE1" s="105"/>
      <c r="BF1" s="105"/>
      <c r="BG1" s="105"/>
      <c r="BH1" s="105"/>
      <c r="BI1" s="105"/>
      <c r="BJ1" s="105"/>
      <c r="BK1" s="105"/>
      <c r="BL1" s="105"/>
      <c r="BM1" s="105"/>
      <c r="BN1" s="105"/>
      <c r="BO1" s="105"/>
      <c r="BP1" s="105"/>
      <c r="BQ1" s="105"/>
      <c r="BR1"/>
      <c r="BS1"/>
      <c r="BT1"/>
      <c r="BU1" s="107"/>
    </row>
    <row r="2" spans="1:74" s="63" customFormat="1" ht="40" customHeight="1" x14ac:dyDescent="0.35">
      <c r="A2" s="342" t="s">
        <v>105</v>
      </c>
      <c r="B2" s="342" t="s">
        <v>228</v>
      </c>
      <c r="C2" s="342" t="s">
        <v>109</v>
      </c>
      <c r="D2" s="342" t="s">
        <v>274</v>
      </c>
      <c r="E2" s="342" t="s">
        <v>1545</v>
      </c>
      <c r="F2" s="345" t="s">
        <v>229</v>
      </c>
      <c r="G2" s="345"/>
      <c r="H2" s="345"/>
      <c r="I2" s="346" t="s">
        <v>230</v>
      </c>
      <c r="J2" s="346"/>
      <c r="K2" s="346"/>
      <c r="L2" s="346"/>
      <c r="M2" s="347" t="s">
        <v>231</v>
      </c>
      <c r="N2" s="347"/>
      <c r="O2" s="347"/>
      <c r="P2" s="347"/>
      <c r="Q2" s="346" t="s">
        <v>232</v>
      </c>
      <c r="R2" s="346"/>
      <c r="S2" s="346"/>
      <c r="T2" s="346"/>
      <c r="U2" s="347" t="s">
        <v>233</v>
      </c>
      <c r="V2" s="347"/>
      <c r="W2" s="347"/>
      <c r="X2" s="347"/>
      <c r="Y2" s="348" t="s">
        <v>309</v>
      </c>
      <c r="Z2" s="341" t="s">
        <v>42</v>
      </c>
      <c r="AA2" s="341" t="s">
        <v>152</v>
      </c>
      <c r="AB2" s="341" t="s">
        <v>701</v>
      </c>
      <c r="AC2" s="351" t="s">
        <v>707</v>
      </c>
      <c r="AD2" s="352" t="s">
        <v>234</v>
      </c>
      <c r="AE2" s="353" t="s">
        <v>308</v>
      </c>
      <c r="AF2" s="349" t="s">
        <v>702</v>
      </c>
      <c r="AG2" s="350" t="s">
        <v>5</v>
      </c>
      <c r="AH2" s="349" t="s">
        <v>1546</v>
      </c>
      <c r="AI2" s="349" t="s">
        <v>1810</v>
      </c>
      <c r="AJ2" s="349" t="s">
        <v>1871</v>
      </c>
      <c r="AK2" s="349" t="s">
        <v>1955</v>
      </c>
      <c r="AL2" s="349" t="s">
        <v>2005</v>
      </c>
      <c r="AM2" s="349" t="s">
        <v>2085</v>
      </c>
      <c r="AN2" s="349" t="s">
        <v>2229</v>
      </c>
      <c r="AO2" s="349" t="s">
        <v>2288</v>
      </c>
      <c r="AP2" s="349" t="s">
        <v>2496</v>
      </c>
      <c r="AQ2" s="347" t="s">
        <v>914</v>
      </c>
      <c r="AR2" s="347" t="s">
        <v>1433</v>
      </c>
      <c r="AS2" s="347" t="s">
        <v>1547</v>
      </c>
      <c r="AT2" s="347" t="s">
        <v>1548</v>
      </c>
      <c r="AU2" s="347" t="s">
        <v>1549</v>
      </c>
      <c r="AV2" s="347" t="s">
        <v>1550</v>
      </c>
      <c r="AW2" s="347" t="s">
        <v>1551</v>
      </c>
      <c r="AX2" s="347" t="s">
        <v>1552</v>
      </c>
      <c r="AY2" s="347" t="s">
        <v>1553</v>
      </c>
      <c r="AZ2" s="349" t="s">
        <v>1554</v>
      </c>
      <c r="BA2" s="347" t="s">
        <v>1555</v>
      </c>
      <c r="BB2" s="347" t="s">
        <v>1556</v>
      </c>
      <c r="BC2" s="347" t="s">
        <v>1557</v>
      </c>
      <c r="BD2" s="347" t="s">
        <v>2829</v>
      </c>
      <c r="BE2" s="347" t="s">
        <v>2826</v>
      </c>
      <c r="BF2" s="347" t="s">
        <v>5080</v>
      </c>
      <c r="BG2" s="347" t="s">
        <v>7229</v>
      </c>
      <c r="BH2" s="347" t="s">
        <v>7929</v>
      </c>
      <c r="BI2" s="354" t="s">
        <v>709</v>
      </c>
      <c r="BJ2" s="354" t="s">
        <v>708</v>
      </c>
      <c r="BK2" s="354" t="s">
        <v>11</v>
      </c>
      <c r="BL2" s="354" t="s">
        <v>700</v>
      </c>
      <c r="BM2" s="350" t="s">
        <v>41</v>
      </c>
      <c r="BN2" s="101">
        <v>1</v>
      </c>
      <c r="BO2" s="101">
        <v>2</v>
      </c>
      <c r="BP2" s="101">
        <v>3</v>
      </c>
      <c r="BQ2" s="101">
        <v>4</v>
      </c>
      <c r="BR2" s="108">
        <v>5</v>
      </c>
      <c r="BS2" s="108">
        <v>6</v>
      </c>
      <c r="BT2" s="108">
        <v>7</v>
      </c>
      <c r="BU2" s="108">
        <v>8</v>
      </c>
    </row>
    <row r="3" spans="1:74" s="63" customFormat="1" ht="31" x14ac:dyDescent="0.35">
      <c r="A3" s="343"/>
      <c r="B3" s="343"/>
      <c r="C3" s="343"/>
      <c r="D3" s="343"/>
      <c r="E3" s="344"/>
      <c r="F3" s="263" t="s">
        <v>219</v>
      </c>
      <c r="G3" s="263" t="s">
        <v>42</v>
      </c>
      <c r="H3" s="263" t="s">
        <v>152</v>
      </c>
      <c r="I3" s="64">
        <v>46113</v>
      </c>
      <c r="J3" s="65">
        <v>46143</v>
      </c>
      <c r="K3" s="66">
        <v>46174</v>
      </c>
      <c r="L3" s="67" t="s">
        <v>235</v>
      </c>
      <c r="M3" s="68">
        <v>46204</v>
      </c>
      <c r="N3" s="69">
        <v>46235</v>
      </c>
      <c r="O3" s="68">
        <v>46266</v>
      </c>
      <c r="P3" s="70" t="s">
        <v>236</v>
      </c>
      <c r="Q3" s="64">
        <v>46296</v>
      </c>
      <c r="R3" s="65">
        <v>46327</v>
      </c>
      <c r="S3" s="66">
        <v>46357</v>
      </c>
      <c r="T3" s="67" t="s">
        <v>237</v>
      </c>
      <c r="U3" s="68">
        <v>46388</v>
      </c>
      <c r="V3" s="69">
        <v>46419</v>
      </c>
      <c r="W3" s="68">
        <v>46447</v>
      </c>
      <c r="X3" s="70" t="s">
        <v>238</v>
      </c>
      <c r="Y3" s="348"/>
      <c r="Z3" s="341"/>
      <c r="AA3" s="341"/>
      <c r="AB3" s="341"/>
      <c r="AC3" s="351"/>
      <c r="AD3" s="352"/>
      <c r="AE3" s="353"/>
      <c r="AF3" s="349"/>
      <c r="AG3" s="350"/>
      <c r="AH3" s="349"/>
      <c r="AI3" s="349"/>
      <c r="AJ3" s="349"/>
      <c r="AK3" s="349"/>
      <c r="AL3" s="349"/>
      <c r="AM3" s="349"/>
      <c r="AN3" s="349"/>
      <c r="AO3" s="349"/>
      <c r="AP3" s="349"/>
      <c r="AQ3" s="347"/>
      <c r="AR3" s="347"/>
      <c r="AS3" s="347"/>
      <c r="AT3" s="347"/>
      <c r="AU3" s="347"/>
      <c r="AV3" s="347"/>
      <c r="AW3" s="347"/>
      <c r="AX3" s="347"/>
      <c r="AY3" s="347"/>
      <c r="AZ3" s="349"/>
      <c r="BA3" s="347"/>
      <c r="BB3" s="347"/>
      <c r="BC3" s="347"/>
      <c r="BD3" s="347"/>
      <c r="BE3" s="347"/>
      <c r="BF3" s="347"/>
      <c r="BG3" s="347"/>
      <c r="BH3" s="347"/>
      <c r="BI3" s="354"/>
      <c r="BJ3" s="354"/>
      <c r="BK3" s="354"/>
      <c r="BL3" s="354"/>
      <c r="BM3" s="350"/>
      <c r="BN3" s="101" t="s">
        <v>399</v>
      </c>
      <c r="BO3" s="101" t="s">
        <v>402</v>
      </c>
      <c r="BP3" s="101" t="s">
        <v>403</v>
      </c>
      <c r="BQ3" s="101" t="s">
        <v>406</v>
      </c>
      <c r="BR3" s="108" t="s">
        <v>407</v>
      </c>
      <c r="BS3" s="108" t="s">
        <v>704</v>
      </c>
      <c r="BT3" s="108" t="s">
        <v>1052</v>
      </c>
      <c r="BU3" s="108" t="s">
        <v>1053</v>
      </c>
    </row>
    <row r="4" spans="1:74" s="63" customFormat="1" ht="40" customHeight="1" x14ac:dyDescent="0.35">
      <c r="A4" s="344"/>
      <c r="B4" s="344"/>
      <c r="C4" s="344"/>
      <c r="D4" s="344"/>
      <c r="E4" s="71">
        <v>2265</v>
      </c>
      <c r="F4" s="71">
        <f t="shared" ref="F4:X4" si="0">F143</f>
        <v>34</v>
      </c>
      <c r="G4" s="71">
        <f t="shared" si="0"/>
        <v>25</v>
      </c>
      <c r="H4" s="71">
        <f t="shared" si="0"/>
        <v>9</v>
      </c>
      <c r="I4" s="72">
        <f t="shared" si="0"/>
        <v>275</v>
      </c>
      <c r="J4" s="73">
        <f t="shared" si="0"/>
        <v>408</v>
      </c>
      <c r="K4" s="74">
        <f t="shared" si="0"/>
        <v>30</v>
      </c>
      <c r="L4" s="74">
        <f t="shared" si="0"/>
        <v>713</v>
      </c>
      <c r="M4" s="75">
        <f t="shared" si="0"/>
        <v>0</v>
      </c>
      <c r="N4" s="76">
        <f t="shared" si="0"/>
        <v>0</v>
      </c>
      <c r="O4" s="75">
        <f t="shared" si="0"/>
        <v>0</v>
      </c>
      <c r="P4" s="77">
        <f t="shared" si="0"/>
        <v>0</v>
      </c>
      <c r="Q4" s="72">
        <f t="shared" si="0"/>
        <v>0</v>
      </c>
      <c r="R4" s="73">
        <f t="shared" si="0"/>
        <v>0</v>
      </c>
      <c r="S4" s="74">
        <f t="shared" si="0"/>
        <v>0</v>
      </c>
      <c r="T4" s="74">
        <f t="shared" si="0"/>
        <v>0</v>
      </c>
      <c r="U4" s="75">
        <f t="shared" si="0"/>
        <v>0</v>
      </c>
      <c r="V4" s="76">
        <f t="shared" si="0"/>
        <v>0</v>
      </c>
      <c r="W4" s="75">
        <f t="shared" si="0"/>
        <v>0</v>
      </c>
      <c r="X4" s="77">
        <f t="shared" si="0"/>
        <v>0</v>
      </c>
      <c r="Y4" s="78">
        <f>Y143</f>
        <v>713</v>
      </c>
      <c r="Z4" s="79">
        <f t="shared" ref="Z4:AG4" si="1">Z143</f>
        <v>408</v>
      </c>
      <c r="AA4" s="79">
        <f t="shared" si="1"/>
        <v>305</v>
      </c>
      <c r="AB4" s="79">
        <f t="shared" si="1"/>
        <v>0</v>
      </c>
      <c r="AC4" s="109">
        <f t="shared" si="1"/>
        <v>747</v>
      </c>
      <c r="AD4" s="110">
        <f t="shared" si="1"/>
        <v>433</v>
      </c>
      <c r="AE4" s="111">
        <f t="shared" si="1"/>
        <v>314</v>
      </c>
      <c r="AF4" s="73">
        <f t="shared" si="1"/>
        <v>0</v>
      </c>
      <c r="AG4" s="80">
        <f t="shared" si="1"/>
        <v>382</v>
      </c>
      <c r="AH4" s="73">
        <f t="shared" ref="AH4:AP13" si="2">AQ4</f>
        <v>0</v>
      </c>
      <c r="AI4" s="73">
        <f t="shared" si="2"/>
        <v>0</v>
      </c>
      <c r="AJ4" s="73">
        <f t="shared" si="2"/>
        <v>0</v>
      </c>
      <c r="AK4" s="73">
        <f t="shared" si="2"/>
        <v>0</v>
      </c>
      <c r="AL4" s="73">
        <f t="shared" si="2"/>
        <v>0</v>
      </c>
      <c r="AM4" s="73">
        <f t="shared" si="2"/>
        <v>0</v>
      </c>
      <c r="AN4" s="73">
        <f t="shared" si="2"/>
        <v>0</v>
      </c>
      <c r="AO4" s="73">
        <f t="shared" si="2"/>
        <v>0</v>
      </c>
      <c r="AP4" s="73">
        <f t="shared" si="2"/>
        <v>0</v>
      </c>
      <c r="AQ4" s="75">
        <f t="shared" ref="AQ4:BU4" si="3">AQ143</f>
        <v>0</v>
      </c>
      <c r="AR4" s="75">
        <f t="shared" si="3"/>
        <v>0</v>
      </c>
      <c r="AS4" s="75">
        <f t="shared" si="3"/>
        <v>0</v>
      </c>
      <c r="AT4" s="75">
        <f t="shared" si="3"/>
        <v>0</v>
      </c>
      <c r="AU4" s="75">
        <f t="shared" si="3"/>
        <v>0</v>
      </c>
      <c r="AV4" s="75">
        <f t="shared" si="3"/>
        <v>0</v>
      </c>
      <c r="AW4" s="75">
        <f t="shared" si="3"/>
        <v>0</v>
      </c>
      <c r="AX4" s="75">
        <f t="shared" si="3"/>
        <v>0</v>
      </c>
      <c r="AY4" s="75">
        <f t="shared" si="3"/>
        <v>0</v>
      </c>
      <c r="AZ4" s="73">
        <f t="shared" si="3"/>
        <v>0</v>
      </c>
      <c r="BA4" s="75">
        <f t="shared" si="3"/>
        <v>3</v>
      </c>
      <c r="BB4" s="75">
        <f t="shared" si="3"/>
        <v>7</v>
      </c>
      <c r="BC4" s="75">
        <f t="shared" si="3"/>
        <v>24</v>
      </c>
      <c r="BD4" s="75">
        <f t="shared" ref="BD4:BE4" si="4">BD143</f>
        <v>108</v>
      </c>
      <c r="BE4" s="75">
        <f t="shared" si="4"/>
        <v>75</v>
      </c>
      <c r="BF4" s="75">
        <f t="shared" ref="BF4:BG4" si="5">BF143</f>
        <v>147</v>
      </c>
      <c r="BG4" s="75">
        <f t="shared" si="5"/>
        <v>17</v>
      </c>
      <c r="BH4" s="75">
        <f t="shared" ref="BH4" si="6">BH143</f>
        <v>1</v>
      </c>
      <c r="BI4" s="81">
        <f t="shared" si="3"/>
        <v>76</v>
      </c>
      <c r="BJ4" s="81">
        <f t="shared" si="3"/>
        <v>4</v>
      </c>
      <c r="BK4" s="81">
        <f t="shared" si="3"/>
        <v>3</v>
      </c>
      <c r="BL4" s="81">
        <f t="shared" si="3"/>
        <v>29</v>
      </c>
      <c r="BM4" s="80">
        <f t="shared" si="3"/>
        <v>578</v>
      </c>
      <c r="BN4" s="100">
        <f t="shared" si="3"/>
        <v>156</v>
      </c>
      <c r="BO4" s="100">
        <f t="shared" si="3"/>
        <v>211</v>
      </c>
      <c r="BP4" s="100">
        <f t="shared" si="3"/>
        <v>67</v>
      </c>
      <c r="BQ4" s="100">
        <f t="shared" si="3"/>
        <v>9</v>
      </c>
      <c r="BR4" s="100">
        <f t="shared" si="3"/>
        <v>126</v>
      </c>
      <c r="BS4" s="100">
        <f t="shared" si="3"/>
        <v>0</v>
      </c>
      <c r="BT4" s="100">
        <f t="shared" si="3"/>
        <v>4</v>
      </c>
      <c r="BU4" s="100">
        <f t="shared" si="3"/>
        <v>5</v>
      </c>
    </row>
    <row r="5" spans="1:74" s="1" customFormat="1" ht="13" x14ac:dyDescent="0.3">
      <c r="A5" s="82" t="s">
        <v>40</v>
      </c>
      <c r="B5" s="26" t="s">
        <v>1960</v>
      </c>
      <c r="C5" s="26"/>
      <c r="D5" s="26"/>
      <c r="E5" s="27">
        <f>SUM(E6:E19)</f>
        <v>1078</v>
      </c>
      <c r="F5" s="27">
        <f>SUM(F6:F19)</f>
        <v>6</v>
      </c>
      <c r="G5" s="27">
        <f t="shared" ref="G5:AH5" si="7">SUM(G6:G19)</f>
        <v>3</v>
      </c>
      <c r="H5" s="27">
        <f t="shared" si="7"/>
        <v>3</v>
      </c>
      <c r="I5" s="27">
        <f t="shared" si="7"/>
        <v>15</v>
      </c>
      <c r="J5" s="27">
        <f t="shared" si="7"/>
        <v>6</v>
      </c>
      <c r="K5" s="27">
        <f t="shared" si="7"/>
        <v>0</v>
      </c>
      <c r="L5" s="27">
        <f t="shared" si="7"/>
        <v>21</v>
      </c>
      <c r="M5" s="27">
        <f t="shared" si="7"/>
        <v>0</v>
      </c>
      <c r="N5" s="27">
        <f t="shared" si="7"/>
        <v>0</v>
      </c>
      <c r="O5" s="27">
        <f t="shared" si="7"/>
        <v>0</v>
      </c>
      <c r="P5" s="27">
        <f t="shared" si="7"/>
        <v>0</v>
      </c>
      <c r="Q5" s="27">
        <f t="shared" si="7"/>
        <v>0</v>
      </c>
      <c r="R5" s="27">
        <f t="shared" si="7"/>
        <v>0</v>
      </c>
      <c r="S5" s="27">
        <f t="shared" si="7"/>
        <v>0</v>
      </c>
      <c r="T5" s="27">
        <f t="shared" si="7"/>
        <v>0</v>
      </c>
      <c r="U5" s="27">
        <f t="shared" si="7"/>
        <v>0</v>
      </c>
      <c r="V5" s="27">
        <f t="shared" si="7"/>
        <v>0</v>
      </c>
      <c r="W5" s="27">
        <f t="shared" si="7"/>
        <v>0</v>
      </c>
      <c r="X5" s="27">
        <f t="shared" si="7"/>
        <v>0</v>
      </c>
      <c r="Y5" s="27">
        <f t="shared" si="7"/>
        <v>21</v>
      </c>
      <c r="Z5" s="27">
        <f t="shared" si="7"/>
        <v>8</v>
      </c>
      <c r="AA5" s="27">
        <f t="shared" si="7"/>
        <v>13</v>
      </c>
      <c r="AB5" s="27">
        <f t="shared" si="7"/>
        <v>0</v>
      </c>
      <c r="AC5" s="27">
        <f t="shared" si="7"/>
        <v>27</v>
      </c>
      <c r="AD5" s="27">
        <f t="shared" si="7"/>
        <v>11</v>
      </c>
      <c r="AE5" s="27">
        <f t="shared" si="7"/>
        <v>16</v>
      </c>
      <c r="AF5" s="27">
        <f t="shared" si="7"/>
        <v>0</v>
      </c>
      <c r="AG5" s="27">
        <f t="shared" si="7"/>
        <v>22</v>
      </c>
      <c r="AH5" s="27">
        <f t="shared" si="7"/>
        <v>0</v>
      </c>
      <c r="AI5" s="27">
        <f t="shared" ref="AI5" si="8">SUM(AI6:AI19)</f>
        <v>0</v>
      </c>
      <c r="AJ5" s="27">
        <f t="shared" ref="AJ5" si="9">SUM(AJ6:AJ19)</f>
        <v>0</v>
      </c>
      <c r="AK5" s="27">
        <f t="shared" ref="AK5" si="10">SUM(AK6:AK19)</f>
        <v>0</v>
      </c>
      <c r="AL5" s="27">
        <f t="shared" ref="AL5" si="11">SUM(AL6:AL19)</f>
        <v>0</v>
      </c>
      <c r="AM5" s="27">
        <f t="shared" ref="AM5" si="12">SUM(AM6:AM19)</f>
        <v>0</v>
      </c>
      <c r="AN5" s="27">
        <f t="shared" ref="AN5" si="13">SUM(AN6:AN19)</f>
        <v>0</v>
      </c>
      <c r="AO5" s="27">
        <f t="shared" ref="AO5" si="14">SUM(AO6:AO19)</f>
        <v>0</v>
      </c>
      <c r="AP5" s="27">
        <f t="shared" ref="AP5" si="15">SUM(AP6:AP19)</f>
        <v>0</v>
      </c>
      <c r="AQ5" s="27">
        <f t="shared" ref="AQ5" si="16">SUM(AQ6:AQ19)</f>
        <v>0</v>
      </c>
      <c r="AR5" s="27">
        <f t="shared" ref="AR5" si="17">SUM(AR6:AR19)</f>
        <v>0</v>
      </c>
      <c r="AS5" s="27">
        <f t="shared" ref="AS5" si="18">SUM(AS6:AS19)</f>
        <v>0</v>
      </c>
      <c r="AT5" s="27">
        <f t="shared" ref="AT5" si="19">SUM(AT6:AT19)</f>
        <v>0</v>
      </c>
      <c r="AU5" s="27">
        <f t="shared" ref="AU5" si="20">SUM(AU6:AU19)</f>
        <v>0</v>
      </c>
      <c r="AV5" s="27">
        <f t="shared" ref="AV5" si="21">SUM(AV6:AV19)</f>
        <v>0</v>
      </c>
      <c r="AW5" s="27">
        <f t="shared" ref="AW5" si="22">SUM(AW6:AW19)</f>
        <v>0</v>
      </c>
      <c r="AX5" s="27">
        <f t="shared" ref="AX5" si="23">SUM(AX6:AX19)</f>
        <v>0</v>
      </c>
      <c r="AY5" s="27">
        <f t="shared" ref="AY5" si="24">SUM(AY6:AY19)</f>
        <v>0</v>
      </c>
      <c r="AZ5" s="27">
        <f t="shared" ref="AZ5" si="25">SUM(AZ6:AZ19)</f>
        <v>0</v>
      </c>
      <c r="BA5" s="27">
        <f t="shared" ref="BA5" si="26">SUM(BA6:BA19)</f>
        <v>0</v>
      </c>
      <c r="BB5" s="27">
        <f t="shared" ref="BB5" si="27">SUM(BB6:BB19)</f>
        <v>0</v>
      </c>
      <c r="BC5" s="27">
        <f t="shared" ref="BC5" si="28">SUM(BC6:BC19)</f>
        <v>0</v>
      </c>
      <c r="BD5" s="27">
        <f t="shared" ref="BD5" si="29">SUM(BD6:BD19)</f>
        <v>2</v>
      </c>
      <c r="BE5" s="27">
        <f t="shared" ref="BE5:BF5" si="30">SUM(BE6:BE19)</f>
        <v>11</v>
      </c>
      <c r="BF5" s="27">
        <f t="shared" si="30"/>
        <v>8</v>
      </c>
      <c r="BG5" s="27">
        <f t="shared" ref="BG5:BH5" si="31">SUM(BG6:BG19)</f>
        <v>1</v>
      </c>
      <c r="BH5" s="27">
        <f t="shared" si="31"/>
        <v>0</v>
      </c>
      <c r="BI5" s="27">
        <f t="shared" ref="BI5" si="32">SUM(BI6:BI19)</f>
        <v>0</v>
      </c>
      <c r="BJ5" s="27">
        <f t="shared" ref="BJ5" si="33">SUM(BJ6:BJ19)</f>
        <v>0</v>
      </c>
      <c r="BK5" s="27">
        <f t="shared" ref="BK5" si="34">SUM(BK6:BK19)</f>
        <v>0</v>
      </c>
      <c r="BL5" s="27">
        <f t="shared" ref="BL5:BM5" si="35">SUM(BL6:BL19)</f>
        <v>0</v>
      </c>
      <c r="BM5" s="27">
        <f t="shared" si="35"/>
        <v>40</v>
      </c>
      <c r="BN5" s="27">
        <f t="shared" ref="BN5:BU5" si="36">SUM(BN6:BN16)</f>
        <v>25</v>
      </c>
      <c r="BO5" s="27">
        <f t="shared" si="36"/>
        <v>0</v>
      </c>
      <c r="BP5" s="27">
        <f t="shared" si="36"/>
        <v>0</v>
      </c>
      <c r="BQ5" s="27">
        <f t="shared" si="36"/>
        <v>1</v>
      </c>
      <c r="BR5" s="27">
        <f t="shared" si="36"/>
        <v>14</v>
      </c>
      <c r="BS5" s="27">
        <f t="shared" si="36"/>
        <v>0</v>
      </c>
      <c r="BT5" s="27">
        <f t="shared" si="36"/>
        <v>0</v>
      </c>
      <c r="BU5" s="27">
        <f t="shared" si="36"/>
        <v>0</v>
      </c>
      <c r="BV5" s="226"/>
    </row>
    <row r="6" spans="1:74" s="1" customFormat="1" ht="13" hidden="1" outlineLevel="1" x14ac:dyDescent="0.3">
      <c r="A6" s="83">
        <v>1</v>
      </c>
      <c r="B6" s="28" t="s">
        <v>81</v>
      </c>
      <c r="C6" s="28" t="s">
        <v>55</v>
      </c>
      <c r="D6" s="28" t="s">
        <v>1961</v>
      </c>
      <c r="E6" s="29">
        <v>85</v>
      </c>
      <c r="F6" s="29">
        <f>COUNTIFS(MASTER[Sub Format],$B6,MASTER[EPC Status (Current Week)],$F$3)</f>
        <v>4</v>
      </c>
      <c r="G6" s="29">
        <f>COUNTIFS(MASTER[LAUNCHED / YTL],"LAUNCHED",MASTER[Sub Format],$B6,MASTER[EPC Status (Current Week)],"EPC Ready Previous FY")</f>
        <v>2</v>
      </c>
      <c r="H6" s="29">
        <f>COUNTIFS(MASTER[LAUNCHED / YTL],"YTL",MASTER[Sub Format],$B6,MASTER[EPC Status (Current Week)],"EPC Ready Previous FY")</f>
        <v>2</v>
      </c>
      <c r="I6" s="29">
        <f>COUNTIFS(MASTER[Sub Format],$B6,MASTER[Actual (Month) Bucket],I$3)</f>
        <v>5</v>
      </c>
      <c r="J6" s="29">
        <f>COUNTIFS(MASTER[Sub Format],$B6,MASTER[Actual (Month) Bucket],J$3)</f>
        <v>2</v>
      </c>
      <c r="K6" s="29">
        <f>COUNTIFS(MASTER[Sub Format],$B6,MASTER[Actual (Month) Bucket],K$3)</f>
        <v>0</v>
      </c>
      <c r="L6" s="29">
        <f t="shared" ref="L6:L13" si="37">SUM(I6:K6)</f>
        <v>7</v>
      </c>
      <c r="M6" s="29">
        <f>COUNTIFS(MASTER[Sub Format],$B6,MASTER[Actual (Month) Bucket],M$3)</f>
        <v>0</v>
      </c>
      <c r="N6" s="29">
        <f>COUNTIFS(MASTER[Sub Format],$B6,MASTER[Actual (Month) Bucket],N$3)</f>
        <v>0</v>
      </c>
      <c r="O6" s="29">
        <f>COUNTIFS(MASTER[Sub Format],$B6,MASTER[Actual (Month) Bucket],O$3)</f>
        <v>0</v>
      </c>
      <c r="P6" s="29">
        <f t="shared" ref="P6:P8" si="38">SUM(M6:O6)</f>
        <v>0</v>
      </c>
      <c r="Q6" s="29">
        <f>COUNTIFS(MASTER[Sub Format],$B6,MASTER[Actual (Month) Bucket],Q$3)</f>
        <v>0</v>
      </c>
      <c r="R6" s="29">
        <f>COUNTIFS(MASTER[Sub Format],$B6,MASTER[Actual (Month) Bucket],R$3)</f>
        <v>0</v>
      </c>
      <c r="S6" s="29">
        <f>COUNTIFS(MASTER[Sub Format],$B6,MASTER[Actual (Month) Bucket],S$3)</f>
        <v>0</v>
      </c>
      <c r="T6" s="29">
        <f t="shared" ref="T6:T8" si="39">SUM(Q6:S6)</f>
        <v>0</v>
      </c>
      <c r="U6" s="29">
        <f>COUNTIFS(MASTER[Sub Format],$B6,MASTER[Actual (Month) Bucket],U$3)</f>
        <v>0</v>
      </c>
      <c r="V6" s="29">
        <f>COUNTIFS(MASTER[Sub Format],$B6,MASTER[Actual (Month) Bucket],V$3)</f>
        <v>0</v>
      </c>
      <c r="W6" s="29">
        <f>COUNTIFS(MASTER[Sub Format],$B6,MASTER[Actual (Month) Bucket],W$3)</f>
        <v>0</v>
      </c>
      <c r="X6" s="29">
        <f t="shared" ref="X6:X8" si="40">SUM(U6:W6)</f>
        <v>0</v>
      </c>
      <c r="Y6" s="29">
        <f t="shared" ref="Y6:Y8" si="41">L6+P6+T6+X6</f>
        <v>7</v>
      </c>
      <c r="Z6" s="29">
        <f>COUNTIFS(MASTER[LAUNCHED / YTL],"LAUNCHED",MASTER[Sub Format],$B6,MASTER[EPC Status (Current Week)],"EPC Ready")</f>
        <v>3</v>
      </c>
      <c r="AA6" s="29">
        <f>COUNTIFS(MASTER[LAUNCHED / YTL],"YTL",MASTER[Sub Format],$B6,MASTER[EPC Status (Current Week)],"EPC Ready")</f>
        <v>4</v>
      </c>
      <c r="AB6" s="29">
        <f>COUNTIFS(MASTER[LAUNCHED / YTL],"YTL - Dropped by Business",MASTER[Sub Format],$B6,MASTER[EPC Status (Current Week)],"EPC Ready")</f>
        <v>0</v>
      </c>
      <c r="AC6" s="29">
        <f>COUNTIFS(MASTER[EPC Status (Current Week)],"EPC Ready",MASTER[Sub Format],$B6)+COUNTIFS(MASTER[EPC Status (Current Week)],"EPC Ready Previous FY",MASTER[Sub Format],$B6)</f>
        <v>11</v>
      </c>
      <c r="AD6" s="29">
        <f>COUNTIFS(MASTER[LAUNCHED / YTL],"LAUNCHED",MASTER[Sub Format],$B6)</f>
        <v>5</v>
      </c>
      <c r="AE6" s="29">
        <f>COUNTIFS(MASTER[LAUNCHED / YTL],"YTL",MASTER[Sub Format],$B6)</f>
        <v>6</v>
      </c>
      <c r="AF6" s="29">
        <f>COUNTIFS(MASTER[LAUNCHED / YTL],"YTL - Dropped by Business",MASTER[Sub Format],$B6)</f>
        <v>0</v>
      </c>
      <c r="AG6" s="29">
        <f>SUM(AQ6:BH6)</f>
        <v>12</v>
      </c>
      <c r="AH6" s="29">
        <f t="shared" si="2"/>
        <v>0</v>
      </c>
      <c r="AI6" s="29">
        <f t="shared" si="2"/>
        <v>0</v>
      </c>
      <c r="AJ6" s="29">
        <f t="shared" si="2"/>
        <v>0</v>
      </c>
      <c r="AK6" s="29">
        <f t="shared" si="2"/>
        <v>0</v>
      </c>
      <c r="AL6" s="29">
        <f t="shared" si="2"/>
        <v>0</v>
      </c>
      <c r="AM6" s="29">
        <f t="shared" si="2"/>
        <v>0</v>
      </c>
      <c r="AN6" s="29">
        <f t="shared" si="2"/>
        <v>0</v>
      </c>
      <c r="AO6" s="29">
        <f t="shared" si="2"/>
        <v>0</v>
      </c>
      <c r="AP6" s="29">
        <f t="shared" si="2"/>
        <v>0</v>
      </c>
      <c r="AQ6" s="29">
        <f>COUNTIFS(MASTER[Sub Format],$B6,MASTER[Planned (Month) Bucket],AQ$2,MASTER[EPC Status (Current Week)],"WIP")</f>
        <v>0</v>
      </c>
      <c r="AR6" s="29">
        <f>COUNTIFS(MASTER[Sub Format],$B6,MASTER[Planned (Month) Bucket],AR$2,MASTER[EPC Status (Current Week)],"WIP")</f>
        <v>0</v>
      </c>
      <c r="AS6" s="29">
        <f>COUNTIFS(MASTER[Sub Format],$B6,MASTER[Planned (Month) Bucket],AS$2,MASTER[EPC Status (Current Week)],"WIP")</f>
        <v>0</v>
      </c>
      <c r="AT6" s="29">
        <f>COUNTIFS(MASTER[Sub Format],$B6,MASTER[Planned (Month) Bucket],AT$2,MASTER[EPC Status (Current Week)],"WIP")</f>
        <v>0</v>
      </c>
      <c r="AU6" s="29">
        <f>COUNTIFS(MASTER[Sub Format],$B6,MASTER[Planned (Month) Bucket],AU$2,MASTER[EPC Status (Current Week)],"WIP")</f>
        <v>0</v>
      </c>
      <c r="AV6" s="29">
        <f>COUNTIFS(MASTER[Sub Format],$B6,MASTER[Planned (Month) Bucket],AV$2,MASTER[EPC Status (Current Week)],"WIP")</f>
        <v>0</v>
      </c>
      <c r="AW6" s="29">
        <f>COUNTIFS(MASTER[Sub Format],$B6,MASTER[Planned (Month) Bucket],AW$2,MASTER[EPC Status (Current Week)],"WIP")</f>
        <v>0</v>
      </c>
      <c r="AX6" s="29">
        <f>COUNTIFS(MASTER[Sub Format],$B6,MASTER[Planned (Month) Bucket],AX$2,MASTER[EPC Status (Current Week)],"WIP")</f>
        <v>0</v>
      </c>
      <c r="AY6" s="29">
        <f>COUNTIFS(MASTER[Sub Format],$B6,MASTER[Planned (Month) Bucket],AY$2,MASTER[EPC Status (Current Week)],"WIP")</f>
        <v>0</v>
      </c>
      <c r="AZ6" s="29">
        <f>COUNTIFS(MASTER[Sub Format],$B6,MASTER[Planned (Month) Bucket],AZ$2,MASTER[EPC Status (Current Week)],"WIP")</f>
        <v>0</v>
      </c>
      <c r="BA6" s="29">
        <f>COUNTIFS(MASTER[Sub Format],$B6,MASTER[Planned (Month) Bucket],BA$2,MASTER[EPC Status (Current Week)],"WIP")</f>
        <v>0</v>
      </c>
      <c r="BB6" s="29">
        <f>COUNTIFS(MASTER[Sub Format],$B6,MASTER[Planned (Month) Bucket],BB$2,MASTER[EPC Status (Current Week)],"WIP")</f>
        <v>0</v>
      </c>
      <c r="BC6" s="29">
        <f>COUNTIFS(MASTER[Sub Format],$B6,MASTER[Planned (Month) Bucket],BC$2,MASTER[EPC Status (Current Week)],"WIP")</f>
        <v>0</v>
      </c>
      <c r="BD6" s="29">
        <f>COUNTIFS(MASTER[Sub Format],$B6,MASTER[Planned (Month) Bucket],BD$2,MASTER[EPC Status (Current Week)],"WIP")</f>
        <v>2</v>
      </c>
      <c r="BE6" s="29">
        <f>COUNTIFS(MASTER[Sub Format],$B6,MASTER[Planned (Month) Bucket],BE$2,MASTER[EPC Status (Current Week)],"WIP")</f>
        <v>8</v>
      </c>
      <c r="BF6" s="29">
        <f>COUNTIFS(MASTER[Sub Format],$B6,MASTER[Planned (Month) Bucket],BF$2,MASTER[EPC Status (Current Week)],"WIP")</f>
        <v>2</v>
      </c>
      <c r="BG6" s="29">
        <f>COUNTIFS(MASTER[Sub Format],$B6,MASTER[Planned (Month) Bucket],BG$2,MASTER[EPC Status (Current Week)],"WIP")</f>
        <v>0</v>
      </c>
      <c r="BH6" s="29">
        <f>COUNTIFS(MASTER[Sub Format],$B6,MASTER[Planned (Month) Bucket],BH$2,MASTER[EPC Status (Current Week)],"WIP")</f>
        <v>0</v>
      </c>
      <c r="BI6" s="29">
        <f>COUNTIFS(MASTER[Sub Format],$B6,MASTER[EPC Status (Current Week)],BI$2)</f>
        <v>0</v>
      </c>
      <c r="BJ6" s="29">
        <f>COUNTIFS(MASTER[Sub Format],$B6,MASTER[EPC Status (Current Week)],BJ$2)</f>
        <v>0</v>
      </c>
      <c r="BK6" s="29">
        <f>COUNTIFS(MASTER[Sub Format],$B6,MASTER[EPC Status (Current Week)],BK$2)</f>
        <v>0</v>
      </c>
      <c r="BL6" s="29">
        <f>COUNTIFS(MASTER[Sub Format],$B6,MASTER[EPC Status (Current Week)],BL$2)</f>
        <v>0</v>
      </c>
      <c r="BM6" s="29">
        <f>SUM(BN6:BU6)</f>
        <v>24</v>
      </c>
      <c r="BN6" s="29">
        <f>COUNTIFS(MASTER[Sub Format],$B6,MASTER[EPC Status (Current Week)],BN$3)</f>
        <v>12</v>
      </c>
      <c r="BO6" s="29">
        <f>COUNTIFS(MASTER[Sub Format],$B6,MASTER[EPC Status (Current Week)],BO$3)</f>
        <v>0</v>
      </c>
      <c r="BP6" s="29">
        <f>COUNTIFS(MASTER[Sub Format],$B6,MASTER[EPC Status (Current Week)],BP$3)</f>
        <v>0</v>
      </c>
      <c r="BQ6" s="29">
        <f>COUNTIFS(MASTER[Sub Format],$B6,MASTER[EPC Status (Current Week)],BQ$3)</f>
        <v>1</v>
      </c>
      <c r="BR6" s="29">
        <f>COUNTIFS(MASTER[Sub Format],$B6,MASTER[EPC Status (Current Week)],BR$3)</f>
        <v>11</v>
      </c>
      <c r="BS6" s="29">
        <f>COUNTIFS(MASTER[Sub Format],$B6,MASTER[EPC Status (Current Week)],BS$3)</f>
        <v>0</v>
      </c>
      <c r="BT6" s="29">
        <f>COUNTIFS(MASTER[Sub Format],$B6,MASTER[EPC Status (Current Week)],BT$3)</f>
        <v>0</v>
      </c>
      <c r="BU6" s="29">
        <f>COUNTIFS(MASTER[Sub Format],$B6,MASTER[EPC Status (Current Week)],BU$3)</f>
        <v>0</v>
      </c>
      <c r="BV6" s="226"/>
    </row>
    <row r="7" spans="1:74" s="1" customFormat="1" ht="13" hidden="1" outlineLevel="1" x14ac:dyDescent="0.3">
      <c r="A7" s="83">
        <v>2</v>
      </c>
      <c r="B7" s="28" t="s">
        <v>68</v>
      </c>
      <c r="C7" s="28" t="s">
        <v>55</v>
      </c>
      <c r="D7" s="28" t="s">
        <v>1961</v>
      </c>
      <c r="E7" s="29">
        <v>0</v>
      </c>
      <c r="F7" s="29">
        <f>COUNTIFS(MASTER[Sub Format],$B7,MASTER[EPC Status (Current Week)],$F$3)</f>
        <v>0</v>
      </c>
      <c r="G7" s="29">
        <f>COUNTIFS(MASTER[LAUNCHED / YTL],"LAUNCHED",MASTER[Sub Format],$B7,MASTER[EPC Status (Current Week)],"EPC Ready Previous FY")</f>
        <v>0</v>
      </c>
      <c r="H7" s="29">
        <f>COUNTIFS(MASTER[LAUNCHED / YTL],"YTL",MASTER[Sub Format],$B7,MASTER[EPC Status (Current Week)],"EPC Ready Previous FY")</f>
        <v>0</v>
      </c>
      <c r="I7" s="29">
        <f>COUNTIFS(MASTER[Sub Format],$B7,MASTER[Actual (Month) Bucket],I$3)</f>
        <v>0</v>
      </c>
      <c r="J7" s="29">
        <f>COUNTIFS(MASTER[Sub Format],$B7,MASTER[Actual (Month) Bucket],J$3)</f>
        <v>0</v>
      </c>
      <c r="K7" s="29">
        <f>COUNTIFS(MASTER[Sub Format],$B7,MASTER[Actual (Month) Bucket],K$3)</f>
        <v>0</v>
      </c>
      <c r="L7" s="29">
        <f t="shared" si="37"/>
        <v>0</v>
      </c>
      <c r="M7" s="29">
        <f>COUNTIFS(MASTER[Sub Format],$B7,MASTER[Actual (Month) Bucket],M$3)</f>
        <v>0</v>
      </c>
      <c r="N7" s="29">
        <f>COUNTIFS(MASTER[Sub Format],$B7,MASTER[Actual (Month) Bucket],N$3)</f>
        <v>0</v>
      </c>
      <c r="O7" s="29">
        <f>COUNTIFS(MASTER[Sub Format],$B7,MASTER[Actual (Month) Bucket],O$3)</f>
        <v>0</v>
      </c>
      <c r="P7" s="29">
        <f t="shared" si="38"/>
        <v>0</v>
      </c>
      <c r="Q7" s="29">
        <f>COUNTIFS(MASTER[Sub Format],$B7,MASTER[Actual (Month) Bucket],Q$3)</f>
        <v>0</v>
      </c>
      <c r="R7" s="29">
        <f>COUNTIFS(MASTER[Sub Format],$B7,MASTER[Actual (Month) Bucket],R$3)</f>
        <v>0</v>
      </c>
      <c r="S7" s="29">
        <f>COUNTIFS(MASTER[Sub Format],$B7,MASTER[Actual (Month) Bucket],S$3)</f>
        <v>0</v>
      </c>
      <c r="T7" s="29">
        <f t="shared" si="39"/>
        <v>0</v>
      </c>
      <c r="U7" s="29">
        <f>COUNTIFS(MASTER[Sub Format],$B7,MASTER[Actual (Month) Bucket],U$3)</f>
        <v>0</v>
      </c>
      <c r="V7" s="29">
        <f>COUNTIFS(MASTER[Sub Format],$B7,MASTER[Actual (Month) Bucket],V$3)</f>
        <v>0</v>
      </c>
      <c r="W7" s="29">
        <f>COUNTIFS(MASTER[Sub Format],$B7,MASTER[Actual (Month) Bucket],W$3)</f>
        <v>0</v>
      </c>
      <c r="X7" s="29">
        <f t="shared" si="40"/>
        <v>0</v>
      </c>
      <c r="Y7" s="29">
        <f t="shared" si="41"/>
        <v>0</v>
      </c>
      <c r="Z7" s="29">
        <f>COUNTIFS(MASTER[LAUNCHED / YTL],"LAUNCHED",MASTER[Sub Format],$B7,MASTER[EPC Status (Current Week)],"EPC Ready")</f>
        <v>0</v>
      </c>
      <c r="AA7" s="29">
        <f>COUNTIFS(MASTER[LAUNCHED / YTL],"YTL",MASTER[Sub Format],$B7,MASTER[EPC Status (Current Week)],"EPC Ready")</f>
        <v>0</v>
      </c>
      <c r="AB7" s="29">
        <f>COUNTIFS(MASTER[LAUNCHED / YTL],"YTL - Dropped by Business",MASTER[Sub Format],$B7,MASTER[EPC Status (Current Week)],"EPC Ready")</f>
        <v>0</v>
      </c>
      <c r="AC7" s="29">
        <f>COUNTIFS(MASTER[EPC Status (Current Week)],"EPC Ready",MASTER[Sub Format],$B7)+COUNTIFS(MASTER[EPC Status (Current Week)],"EPC Ready Previous FY",MASTER[Sub Format],$B7)</f>
        <v>0</v>
      </c>
      <c r="AD7" s="29">
        <f>COUNTIFS(MASTER[LAUNCHED / YTL],"LAUNCHED",MASTER[Sub Format],$B7)</f>
        <v>0</v>
      </c>
      <c r="AE7" s="29">
        <f>COUNTIFS(MASTER[LAUNCHED / YTL],"YTL",MASTER[Sub Format],$B7)</f>
        <v>0</v>
      </c>
      <c r="AF7" s="29">
        <f>COUNTIFS(MASTER[LAUNCHED / YTL],"YTL - Dropped by Business",MASTER[Sub Format],$B7)</f>
        <v>0</v>
      </c>
      <c r="AG7" s="29">
        <f t="shared" ref="AG7:AG19" si="42">SUM(AQ7:BH7)</f>
        <v>0</v>
      </c>
      <c r="AH7" s="29">
        <f t="shared" si="2"/>
        <v>0</v>
      </c>
      <c r="AI7" s="29">
        <f t="shared" si="2"/>
        <v>0</v>
      </c>
      <c r="AJ7" s="29">
        <f t="shared" si="2"/>
        <v>0</v>
      </c>
      <c r="AK7" s="29">
        <f t="shared" si="2"/>
        <v>0</v>
      </c>
      <c r="AL7" s="29">
        <f t="shared" si="2"/>
        <v>0</v>
      </c>
      <c r="AM7" s="29">
        <f t="shared" si="2"/>
        <v>0</v>
      </c>
      <c r="AN7" s="29">
        <f t="shared" si="2"/>
        <v>0</v>
      </c>
      <c r="AO7" s="29">
        <f t="shared" si="2"/>
        <v>0</v>
      </c>
      <c r="AP7" s="29">
        <f t="shared" si="2"/>
        <v>0</v>
      </c>
      <c r="AQ7" s="29">
        <f>COUNTIFS(MASTER[Sub Format],$B7,MASTER[Planned (Month) Bucket],AQ$2,MASTER[EPC Status (Current Week)],"WIP")</f>
        <v>0</v>
      </c>
      <c r="AR7" s="29">
        <f>COUNTIFS(MASTER[Sub Format],$B7,MASTER[Planned (Month) Bucket],AR$2,MASTER[EPC Status (Current Week)],"WIP")</f>
        <v>0</v>
      </c>
      <c r="AS7" s="29">
        <f>COUNTIFS(MASTER[Sub Format],$B7,MASTER[Planned (Month) Bucket],AS$2,MASTER[EPC Status (Current Week)],"WIP")</f>
        <v>0</v>
      </c>
      <c r="AT7" s="29">
        <f>COUNTIFS(MASTER[Sub Format],$B7,MASTER[Planned (Month) Bucket],AT$2,MASTER[EPC Status (Current Week)],"WIP")</f>
        <v>0</v>
      </c>
      <c r="AU7" s="29">
        <f>COUNTIFS(MASTER[Sub Format],$B7,MASTER[Planned (Month) Bucket],AU$2,MASTER[EPC Status (Current Week)],"WIP")</f>
        <v>0</v>
      </c>
      <c r="AV7" s="29">
        <f>COUNTIFS(MASTER[Sub Format],$B7,MASTER[Planned (Month) Bucket],AV$2,MASTER[EPC Status (Current Week)],"WIP")</f>
        <v>0</v>
      </c>
      <c r="AW7" s="29">
        <f>COUNTIFS(MASTER[Sub Format],$B7,MASTER[Planned (Month) Bucket],AW$2,MASTER[EPC Status (Current Week)],"WIP")</f>
        <v>0</v>
      </c>
      <c r="AX7" s="29">
        <f>COUNTIFS(MASTER[Sub Format],$B7,MASTER[Planned (Month) Bucket],AX$2,MASTER[EPC Status (Current Week)],"WIP")</f>
        <v>0</v>
      </c>
      <c r="AY7" s="29">
        <f>COUNTIFS(MASTER[Sub Format],$B7,MASTER[Planned (Month) Bucket],AY$2,MASTER[EPC Status (Current Week)],"WIP")</f>
        <v>0</v>
      </c>
      <c r="AZ7" s="29">
        <f>COUNTIFS(MASTER[Sub Format],$B7,MASTER[Planned (Month) Bucket],AZ$2,MASTER[EPC Status (Current Week)],"WIP")</f>
        <v>0</v>
      </c>
      <c r="BA7" s="29">
        <f>COUNTIFS(MASTER[Sub Format],$B7,MASTER[Planned (Month) Bucket],BA$2,MASTER[EPC Status (Current Week)],"WIP")</f>
        <v>0</v>
      </c>
      <c r="BB7" s="29">
        <f>COUNTIFS(MASTER[Sub Format],$B7,MASTER[Planned (Month) Bucket],BB$2,MASTER[EPC Status (Current Week)],"WIP")</f>
        <v>0</v>
      </c>
      <c r="BC7" s="29">
        <f>COUNTIFS(MASTER[Sub Format],$B7,MASTER[Planned (Month) Bucket],BC$2,MASTER[EPC Status (Current Week)],"WIP")</f>
        <v>0</v>
      </c>
      <c r="BD7" s="29">
        <f>COUNTIFS(MASTER[Sub Format],$B7,MASTER[Planned (Month) Bucket],BD$2,MASTER[EPC Status (Current Week)],"WIP")</f>
        <v>0</v>
      </c>
      <c r="BE7" s="29">
        <f>COUNTIFS(MASTER[Sub Format],$B7,MASTER[Planned (Month) Bucket],BE$2,MASTER[EPC Status (Current Week)],"WIP")</f>
        <v>0</v>
      </c>
      <c r="BF7" s="29">
        <f>COUNTIFS(MASTER[Sub Format],$B7,MASTER[Planned (Month) Bucket],BF$2,MASTER[EPC Status (Current Week)],"WIP")</f>
        <v>0</v>
      </c>
      <c r="BG7" s="29">
        <f>COUNTIFS(MASTER[Sub Format],$B7,MASTER[Planned (Month) Bucket],BG$2,MASTER[EPC Status (Current Week)],"WIP")</f>
        <v>0</v>
      </c>
      <c r="BH7" s="29">
        <f>COUNTIFS(MASTER[Sub Format],$B7,MASTER[Planned (Month) Bucket],BH$2,MASTER[EPC Status (Current Week)],"WIP")</f>
        <v>0</v>
      </c>
      <c r="BI7" s="29">
        <f>COUNTIFS(MASTER[Sub Format],$B7,MASTER[EPC Status (Current Week)],BI$2)</f>
        <v>0</v>
      </c>
      <c r="BJ7" s="29">
        <f>COUNTIFS(MASTER[Sub Format],$B7,MASTER[EPC Status (Current Week)],BJ$2)</f>
        <v>0</v>
      </c>
      <c r="BK7" s="29">
        <f>COUNTIFS(MASTER[Sub Format],$B7,MASTER[EPC Status (Current Week)],BK$2)</f>
        <v>0</v>
      </c>
      <c r="BL7" s="29">
        <f>COUNTIFS(MASTER[Sub Format],$B7,MASTER[EPC Status (Current Week)],BL$2)</f>
        <v>0</v>
      </c>
      <c r="BM7" s="29">
        <f t="shared" ref="BM7:BM8" si="43">SUM(BN7:BU7)</f>
        <v>0</v>
      </c>
      <c r="BN7" s="29">
        <f>COUNTIFS(MASTER[Sub Format],$B7,MASTER[EPC Status (Current Week)],BN$3)</f>
        <v>0</v>
      </c>
      <c r="BO7" s="29">
        <f>COUNTIFS(MASTER[Sub Format],$B7,MASTER[EPC Status (Current Week)],BO$3)</f>
        <v>0</v>
      </c>
      <c r="BP7" s="29">
        <f>COUNTIFS(MASTER[Sub Format],$B7,MASTER[EPC Status (Current Week)],BP$3)</f>
        <v>0</v>
      </c>
      <c r="BQ7" s="29">
        <f>COUNTIFS(MASTER[Sub Format],$B7,MASTER[EPC Status (Current Week)],BQ$3)</f>
        <v>0</v>
      </c>
      <c r="BR7" s="29">
        <f>COUNTIFS(MASTER[Sub Format],$B7,MASTER[EPC Status (Current Week)],BR$3)</f>
        <v>0</v>
      </c>
      <c r="BS7" s="29">
        <f>COUNTIFS(MASTER[Sub Format],$B7,MASTER[EPC Status (Current Week)],BS$3)</f>
        <v>0</v>
      </c>
      <c r="BT7" s="29">
        <f>COUNTIFS(MASTER[Sub Format],$B7,MASTER[EPC Status (Current Week)],BT$3)</f>
        <v>0</v>
      </c>
      <c r="BU7" s="29">
        <f>COUNTIFS(MASTER[Sub Format],$B7,MASTER[EPC Status (Current Week)],BU$3)</f>
        <v>0</v>
      </c>
      <c r="BV7" s="226"/>
    </row>
    <row r="8" spans="1:74" s="1" customFormat="1" ht="13" hidden="1" outlineLevel="1" x14ac:dyDescent="0.3">
      <c r="A8" s="83">
        <v>3</v>
      </c>
      <c r="B8" s="28" t="s">
        <v>398</v>
      </c>
      <c r="C8" s="28" t="s">
        <v>55</v>
      </c>
      <c r="D8" s="28" t="s">
        <v>1961</v>
      </c>
      <c r="E8" s="29">
        <v>0</v>
      </c>
      <c r="F8" s="29">
        <f>COUNTIFS(MASTER[Sub Format],$B8,MASTER[EPC Status (Current Week)],$F$3)</f>
        <v>0</v>
      </c>
      <c r="G8" s="29">
        <f>COUNTIFS(MASTER[LAUNCHED / YTL],"LAUNCHED",MASTER[Sub Format],$B8,MASTER[EPC Status (Current Week)],"EPC Ready Previous FY")</f>
        <v>0</v>
      </c>
      <c r="H8" s="29">
        <f>COUNTIFS(MASTER[LAUNCHED / YTL],"YTL",MASTER[Sub Format],$B8,MASTER[EPC Status (Current Week)],"EPC Ready Previous FY")</f>
        <v>0</v>
      </c>
      <c r="I8" s="29">
        <f>COUNTIFS(MASTER[Sub Format],$B8,MASTER[Actual (Month) Bucket],I$3)</f>
        <v>0</v>
      </c>
      <c r="J8" s="29">
        <f>COUNTIFS(MASTER[Sub Format],$B8,MASTER[Actual (Month) Bucket],J$3)</f>
        <v>0</v>
      </c>
      <c r="K8" s="29">
        <f>COUNTIFS(MASTER[Sub Format],$B8,MASTER[Actual (Month) Bucket],K$3)</f>
        <v>0</v>
      </c>
      <c r="L8" s="29">
        <f t="shared" si="37"/>
        <v>0</v>
      </c>
      <c r="M8" s="29">
        <f>COUNTIFS(MASTER[Sub Format],$B8,MASTER[Actual (Month) Bucket],M$3)</f>
        <v>0</v>
      </c>
      <c r="N8" s="29">
        <f>COUNTIFS(MASTER[Sub Format],$B8,MASTER[Actual (Month) Bucket],N$3)</f>
        <v>0</v>
      </c>
      <c r="O8" s="29">
        <f>COUNTIFS(MASTER[Sub Format],$B8,MASTER[Actual (Month) Bucket],O$3)</f>
        <v>0</v>
      </c>
      <c r="P8" s="29">
        <f t="shared" si="38"/>
        <v>0</v>
      </c>
      <c r="Q8" s="29">
        <f>COUNTIFS(MASTER[Sub Format],$B8,MASTER[Actual (Month) Bucket],Q$3)</f>
        <v>0</v>
      </c>
      <c r="R8" s="29">
        <f>COUNTIFS(MASTER[Sub Format],$B8,MASTER[Actual (Month) Bucket],R$3)</f>
        <v>0</v>
      </c>
      <c r="S8" s="29">
        <f>COUNTIFS(MASTER[Sub Format],$B8,MASTER[Actual (Month) Bucket],S$3)</f>
        <v>0</v>
      </c>
      <c r="T8" s="29">
        <f t="shared" si="39"/>
        <v>0</v>
      </c>
      <c r="U8" s="29">
        <f>COUNTIFS(MASTER[Sub Format],$B8,MASTER[Actual (Month) Bucket],U$3)</f>
        <v>0</v>
      </c>
      <c r="V8" s="29">
        <f>COUNTIFS(MASTER[Sub Format],$B8,MASTER[Actual (Month) Bucket],V$3)</f>
        <v>0</v>
      </c>
      <c r="W8" s="29">
        <f>COUNTIFS(MASTER[Sub Format],$B8,MASTER[Actual (Month) Bucket],W$3)</f>
        <v>0</v>
      </c>
      <c r="X8" s="29">
        <f t="shared" si="40"/>
        <v>0</v>
      </c>
      <c r="Y8" s="29">
        <f t="shared" si="41"/>
        <v>0</v>
      </c>
      <c r="Z8" s="29">
        <f>COUNTIFS(MASTER[LAUNCHED / YTL],"LAUNCHED",MASTER[Sub Format],$B8,MASTER[EPC Status (Current Week)],"EPC Ready")</f>
        <v>0</v>
      </c>
      <c r="AA8" s="29">
        <f>COUNTIFS(MASTER[LAUNCHED / YTL],"YTL",MASTER[Sub Format],$B8,MASTER[EPC Status (Current Week)],"EPC Ready")</f>
        <v>0</v>
      </c>
      <c r="AB8" s="29">
        <f>COUNTIFS(MASTER[LAUNCHED / YTL],"YTL - Dropped by Business",MASTER[Sub Format],$B8,MASTER[EPC Status (Current Week)],"EPC Ready")</f>
        <v>0</v>
      </c>
      <c r="AC8" s="29">
        <f>COUNTIFS(MASTER[EPC Status (Current Week)],"EPC Ready",MASTER[Sub Format],$B8)+COUNTIFS(MASTER[EPC Status (Current Week)],"EPC Ready Previous FY",MASTER[Sub Format],$B8)</f>
        <v>0</v>
      </c>
      <c r="AD8" s="29">
        <f>COUNTIFS(MASTER[LAUNCHED / YTL],"LAUNCHED",MASTER[Sub Format],$B8)</f>
        <v>0</v>
      </c>
      <c r="AE8" s="29">
        <f>COUNTIFS(MASTER[LAUNCHED / YTL],"YTL",MASTER[Sub Format],$B8)</f>
        <v>0</v>
      </c>
      <c r="AF8" s="29">
        <f>COUNTIFS(MASTER[LAUNCHED / YTL],"YTL - Dropped by Business",MASTER[Sub Format],$B8)</f>
        <v>0</v>
      </c>
      <c r="AG8" s="29">
        <f t="shared" si="42"/>
        <v>1</v>
      </c>
      <c r="AH8" s="29">
        <f t="shared" si="2"/>
        <v>0</v>
      </c>
      <c r="AI8" s="29">
        <f t="shared" si="2"/>
        <v>0</v>
      </c>
      <c r="AJ8" s="29">
        <f t="shared" si="2"/>
        <v>0</v>
      </c>
      <c r="AK8" s="29">
        <f t="shared" si="2"/>
        <v>0</v>
      </c>
      <c r="AL8" s="29">
        <f t="shared" si="2"/>
        <v>0</v>
      </c>
      <c r="AM8" s="29">
        <f t="shared" si="2"/>
        <v>0</v>
      </c>
      <c r="AN8" s="29">
        <f t="shared" si="2"/>
        <v>0</v>
      </c>
      <c r="AO8" s="29">
        <f t="shared" si="2"/>
        <v>0</v>
      </c>
      <c r="AP8" s="29">
        <f t="shared" si="2"/>
        <v>0</v>
      </c>
      <c r="AQ8" s="29">
        <f>COUNTIFS(MASTER[Sub Format],$B8,MASTER[Planned (Month) Bucket],AQ$2,MASTER[EPC Status (Current Week)],"WIP")</f>
        <v>0</v>
      </c>
      <c r="AR8" s="29">
        <f>COUNTIFS(MASTER[Sub Format],$B8,MASTER[Planned (Month) Bucket],AR$2,MASTER[EPC Status (Current Week)],"WIP")</f>
        <v>0</v>
      </c>
      <c r="AS8" s="29">
        <f>COUNTIFS(MASTER[Sub Format],$B8,MASTER[Planned (Month) Bucket],AS$2,MASTER[EPC Status (Current Week)],"WIP")</f>
        <v>0</v>
      </c>
      <c r="AT8" s="29">
        <f>COUNTIFS(MASTER[Sub Format],$B8,MASTER[Planned (Month) Bucket],AT$2,MASTER[EPC Status (Current Week)],"WIP")</f>
        <v>0</v>
      </c>
      <c r="AU8" s="29">
        <f>COUNTIFS(MASTER[Sub Format],$B8,MASTER[Planned (Month) Bucket],AU$2,MASTER[EPC Status (Current Week)],"WIP")</f>
        <v>0</v>
      </c>
      <c r="AV8" s="29">
        <f>COUNTIFS(MASTER[Sub Format],$B8,MASTER[Planned (Month) Bucket],AV$2,MASTER[EPC Status (Current Week)],"WIP")</f>
        <v>0</v>
      </c>
      <c r="AW8" s="29">
        <f>COUNTIFS(MASTER[Sub Format],$B8,MASTER[Planned (Month) Bucket],AW$2,MASTER[EPC Status (Current Week)],"WIP")</f>
        <v>0</v>
      </c>
      <c r="AX8" s="29">
        <f>COUNTIFS(MASTER[Sub Format],$B8,MASTER[Planned (Month) Bucket],AX$2,MASTER[EPC Status (Current Week)],"WIP")</f>
        <v>0</v>
      </c>
      <c r="AY8" s="29">
        <f>COUNTIFS(MASTER[Sub Format],$B8,MASTER[Planned (Month) Bucket],AY$2,MASTER[EPC Status (Current Week)],"WIP")</f>
        <v>0</v>
      </c>
      <c r="AZ8" s="29">
        <f>COUNTIFS(MASTER[Sub Format],$B8,MASTER[Planned (Month) Bucket],AZ$2,MASTER[EPC Status (Current Week)],"WIP")</f>
        <v>0</v>
      </c>
      <c r="BA8" s="29">
        <f>COUNTIFS(MASTER[Sub Format],$B8,MASTER[Planned (Month) Bucket],BA$2,MASTER[EPC Status (Current Week)],"WIP")</f>
        <v>0</v>
      </c>
      <c r="BB8" s="29">
        <f>COUNTIFS(MASTER[Sub Format],$B8,MASTER[Planned (Month) Bucket],BB$2,MASTER[EPC Status (Current Week)],"WIP")</f>
        <v>0</v>
      </c>
      <c r="BC8" s="29">
        <f>COUNTIFS(MASTER[Sub Format],$B8,MASTER[Planned (Month) Bucket],BC$2,MASTER[EPC Status (Current Week)],"WIP")</f>
        <v>0</v>
      </c>
      <c r="BD8" s="29">
        <f>COUNTIFS(MASTER[Sub Format],$B8,MASTER[Planned (Month) Bucket],BD$2,MASTER[EPC Status (Current Week)],"WIP")</f>
        <v>0</v>
      </c>
      <c r="BE8" s="29">
        <f>COUNTIFS(MASTER[Sub Format],$B8,MASTER[Planned (Month) Bucket],BE$2,MASTER[EPC Status (Current Week)],"WIP")</f>
        <v>0</v>
      </c>
      <c r="BF8" s="29">
        <f>COUNTIFS(MASTER[Sub Format],$B8,MASTER[Planned (Month) Bucket],BF$2,MASTER[EPC Status (Current Week)],"WIP")</f>
        <v>1</v>
      </c>
      <c r="BG8" s="29">
        <f>COUNTIFS(MASTER[Sub Format],$B8,MASTER[Planned (Month) Bucket],BG$2,MASTER[EPC Status (Current Week)],"WIP")</f>
        <v>0</v>
      </c>
      <c r="BH8" s="29">
        <f>COUNTIFS(MASTER[Sub Format],$B8,MASTER[Planned (Month) Bucket],BH$2,MASTER[EPC Status (Current Week)],"WIP")</f>
        <v>0</v>
      </c>
      <c r="BI8" s="29">
        <f>COUNTIFS(MASTER[Sub Format],$B8,MASTER[EPC Status (Current Week)],BI$2)</f>
        <v>0</v>
      </c>
      <c r="BJ8" s="29">
        <f>COUNTIFS(MASTER[Sub Format],$B8,MASTER[EPC Status (Current Week)],BJ$2)</f>
        <v>0</v>
      </c>
      <c r="BK8" s="29">
        <f>COUNTIFS(MASTER[Sub Format],$B8,MASTER[EPC Status (Current Week)],BK$2)</f>
        <v>0</v>
      </c>
      <c r="BL8" s="29">
        <f>COUNTIFS(MASTER[Sub Format],$B8,MASTER[EPC Status (Current Week)],BL$2)</f>
        <v>0</v>
      </c>
      <c r="BM8" s="29">
        <f t="shared" si="43"/>
        <v>4</v>
      </c>
      <c r="BN8" s="29">
        <f>COUNTIFS(MASTER[Sub Format],$B8,MASTER[EPC Status (Current Week)],BN$3)</f>
        <v>2</v>
      </c>
      <c r="BO8" s="29">
        <f>COUNTIFS(MASTER[Sub Format],$B8,MASTER[EPC Status (Current Week)],BO$3)</f>
        <v>0</v>
      </c>
      <c r="BP8" s="29">
        <f>COUNTIFS(MASTER[Sub Format],$B8,MASTER[EPC Status (Current Week)],BP$3)</f>
        <v>0</v>
      </c>
      <c r="BQ8" s="29">
        <f>COUNTIFS(MASTER[Sub Format],$B8,MASTER[EPC Status (Current Week)],BQ$3)</f>
        <v>0</v>
      </c>
      <c r="BR8" s="29">
        <f>COUNTIFS(MASTER[Sub Format],$B8,MASTER[EPC Status (Current Week)],BR$3)</f>
        <v>2</v>
      </c>
      <c r="BS8" s="29">
        <f>COUNTIFS(MASTER[Sub Format],$B8,MASTER[EPC Status (Current Week)],BS$3)</f>
        <v>0</v>
      </c>
      <c r="BT8" s="29">
        <f>COUNTIFS(MASTER[Sub Format],$B8,MASTER[EPC Status (Current Week)],BT$3)</f>
        <v>0</v>
      </c>
      <c r="BU8" s="29">
        <f>COUNTIFS(MASTER[Sub Format],$B8,MASTER[EPC Status (Current Week)],BU$3)</f>
        <v>0</v>
      </c>
      <c r="BV8" s="226"/>
    </row>
    <row r="9" spans="1:74" s="1" customFormat="1" ht="13" hidden="1" outlineLevel="1" x14ac:dyDescent="0.3">
      <c r="A9" s="83">
        <v>4</v>
      </c>
      <c r="B9" s="28" t="s">
        <v>3176</v>
      </c>
      <c r="C9" s="28"/>
      <c r="D9" s="28"/>
      <c r="E9" s="29">
        <v>150</v>
      </c>
      <c r="F9" s="29">
        <f>COUNTIFS(MASTER[Sub Format],$B9,MASTER[EPC Status (Current Week)],$F$3)</f>
        <v>0</v>
      </c>
      <c r="G9" s="29">
        <f>COUNTIFS(MASTER[LAUNCHED / YTL],"LAUNCHED",MASTER[Sub Format],$B9,MASTER[EPC Status (Current Week)],"EPC Ready Previous FY")</f>
        <v>0</v>
      </c>
      <c r="H9" s="29">
        <f>COUNTIFS(MASTER[LAUNCHED / YTL],"YTL",MASTER[Sub Format],$B9,MASTER[EPC Status (Current Week)],"EPC Ready Previous FY")</f>
        <v>0</v>
      </c>
      <c r="I9" s="29">
        <f>COUNTIFS(MASTER[Sub Format],$B9,MASTER[Actual (Month) Bucket],I$3)</f>
        <v>2</v>
      </c>
      <c r="J9" s="29">
        <f>COUNTIFS(MASTER[Sub Format],$B9,MASTER[Actual (Month) Bucket],J$3)</f>
        <v>2</v>
      </c>
      <c r="K9" s="29">
        <f>COUNTIFS(MASTER[Sub Format],$B9,MASTER[Actual (Month) Bucket],K$3)</f>
        <v>0</v>
      </c>
      <c r="L9" s="29">
        <f t="shared" si="37"/>
        <v>4</v>
      </c>
      <c r="M9" s="29">
        <f>COUNTIFS(MASTER[Sub Format],$B9,MASTER[Actual (Month) Bucket],M$3)</f>
        <v>0</v>
      </c>
      <c r="N9" s="29">
        <f>COUNTIFS(MASTER[Sub Format],$B9,MASTER[Actual (Month) Bucket],N$3)</f>
        <v>0</v>
      </c>
      <c r="O9" s="29">
        <f>COUNTIFS(MASTER[Sub Format],$B9,MASTER[Actual (Month) Bucket],O$3)</f>
        <v>0</v>
      </c>
      <c r="P9" s="29">
        <f>SUM(M9:O9)</f>
        <v>0</v>
      </c>
      <c r="Q9" s="29">
        <f>COUNTIFS(MASTER[Sub Format],$B9,MASTER[Actual (Month) Bucket],Q$3)</f>
        <v>0</v>
      </c>
      <c r="R9" s="29">
        <f>COUNTIFS(MASTER[Sub Format],$B9,MASTER[Actual (Month) Bucket],R$3)</f>
        <v>0</v>
      </c>
      <c r="S9" s="29">
        <f>COUNTIFS(MASTER[Sub Format],$B9,MASTER[Actual (Month) Bucket],S$3)</f>
        <v>0</v>
      </c>
      <c r="T9" s="29">
        <f>SUM(Q9:S9)</f>
        <v>0</v>
      </c>
      <c r="U9" s="29">
        <f>COUNTIFS(MASTER[Sub Format],$B9,MASTER[Actual (Month) Bucket],U$3)</f>
        <v>0</v>
      </c>
      <c r="V9" s="29">
        <f>COUNTIFS(MASTER[Sub Format],$B9,MASTER[Actual (Month) Bucket],V$3)</f>
        <v>0</v>
      </c>
      <c r="W9" s="29">
        <f>COUNTIFS(MASTER[Sub Format],$B9,MASTER[Actual (Month) Bucket],W$3)</f>
        <v>0</v>
      </c>
      <c r="X9" s="29">
        <f>SUM(U9:W9)</f>
        <v>0</v>
      </c>
      <c r="Y9" s="29">
        <f>L9+P9+T9+X9</f>
        <v>4</v>
      </c>
      <c r="Z9" s="29">
        <f>COUNTIFS(MASTER[LAUNCHED / YTL],"LAUNCHED",MASTER[Sub Format],$B9,MASTER[EPC Status (Current Week)],"EPC Ready")</f>
        <v>1</v>
      </c>
      <c r="AA9" s="29">
        <f>COUNTIFS(MASTER[LAUNCHED / YTL],"YTL",MASTER[Sub Format],$B9,MASTER[EPC Status (Current Week)],"EPC Ready")</f>
        <v>3</v>
      </c>
      <c r="AB9" s="29">
        <f>COUNTIFS(MASTER[LAUNCHED / YTL],"YTL - Dropped by Business",MASTER[Sub Format],$B9,MASTER[EPC Status (Current Week)],"EPC Ready")</f>
        <v>0</v>
      </c>
      <c r="AC9" s="29">
        <f>COUNTIFS(MASTER[EPC Status (Current Week)],"EPC Ready",MASTER[Sub Format],$B9)+COUNTIFS(MASTER[EPC Status (Current Week)],"EPC Ready Previous FY",MASTER[Sub Format],$B9)</f>
        <v>4</v>
      </c>
      <c r="AD9" s="29">
        <f>COUNTIFS(MASTER[LAUNCHED / YTL],"LAUNCHED",MASTER[Sub Format],$B9)</f>
        <v>1</v>
      </c>
      <c r="AE9" s="29">
        <f>COUNTIFS(MASTER[LAUNCHED / YTL],"YTL",MASTER[Sub Format],$B9)</f>
        <v>3</v>
      </c>
      <c r="AF9" s="29">
        <f>COUNTIFS(MASTER[LAUNCHED / YTL],"YTL - Dropped by Business",MASTER[Sub Format],$B9)</f>
        <v>0</v>
      </c>
      <c r="AG9" s="29">
        <f t="shared" si="42"/>
        <v>1</v>
      </c>
      <c r="AH9" s="29">
        <f t="shared" si="2"/>
        <v>0</v>
      </c>
      <c r="AI9" s="29">
        <f t="shared" si="2"/>
        <v>0</v>
      </c>
      <c r="AJ9" s="29">
        <f t="shared" si="2"/>
        <v>0</v>
      </c>
      <c r="AK9" s="29">
        <f t="shared" si="2"/>
        <v>0</v>
      </c>
      <c r="AL9" s="29">
        <f t="shared" si="2"/>
        <v>0</v>
      </c>
      <c r="AM9" s="29">
        <f t="shared" si="2"/>
        <v>0</v>
      </c>
      <c r="AN9" s="29">
        <f t="shared" si="2"/>
        <v>0</v>
      </c>
      <c r="AO9" s="29">
        <f t="shared" si="2"/>
        <v>0</v>
      </c>
      <c r="AP9" s="29">
        <f t="shared" si="2"/>
        <v>0</v>
      </c>
      <c r="AQ9" s="29">
        <f>COUNTIFS(MASTER[Sub Format],$B9,MASTER[Planned (Month) Bucket],AQ$2,MASTER[EPC Status (Current Week)],"WIP")</f>
        <v>0</v>
      </c>
      <c r="AR9" s="29">
        <f>COUNTIFS(MASTER[Sub Format],$B9,MASTER[Planned (Month) Bucket],AR$2,MASTER[EPC Status (Current Week)],"WIP")</f>
        <v>0</v>
      </c>
      <c r="AS9" s="29">
        <f>COUNTIFS(MASTER[Sub Format],$B9,MASTER[Planned (Month) Bucket],AS$2,MASTER[EPC Status (Current Week)],"WIP")</f>
        <v>0</v>
      </c>
      <c r="AT9" s="29">
        <f>COUNTIFS(MASTER[Sub Format],$B9,MASTER[Planned (Month) Bucket],AT$2,MASTER[EPC Status (Current Week)],"WIP")</f>
        <v>0</v>
      </c>
      <c r="AU9" s="29">
        <f>COUNTIFS(MASTER[Sub Format],$B9,MASTER[Planned (Month) Bucket],AU$2,MASTER[EPC Status (Current Week)],"WIP")</f>
        <v>0</v>
      </c>
      <c r="AV9" s="29">
        <f>COUNTIFS(MASTER[Sub Format],$B9,MASTER[Planned (Month) Bucket],AV$2,MASTER[EPC Status (Current Week)],"WIP")</f>
        <v>0</v>
      </c>
      <c r="AW9" s="29">
        <f>COUNTIFS(MASTER[Sub Format],$B9,MASTER[Planned (Month) Bucket],AW$2,MASTER[EPC Status (Current Week)],"WIP")</f>
        <v>0</v>
      </c>
      <c r="AX9" s="29">
        <f>COUNTIFS(MASTER[Sub Format],$B9,MASTER[Planned (Month) Bucket],AX$2,MASTER[EPC Status (Current Week)],"WIP")</f>
        <v>0</v>
      </c>
      <c r="AY9" s="29">
        <f>COUNTIFS(MASTER[Sub Format],$B9,MASTER[Planned (Month) Bucket],AY$2,MASTER[EPC Status (Current Week)],"WIP")</f>
        <v>0</v>
      </c>
      <c r="AZ9" s="29">
        <f>COUNTIFS(MASTER[Sub Format],$B9,MASTER[Planned (Month) Bucket],AZ$2,MASTER[EPC Status (Current Week)],"WIP")</f>
        <v>0</v>
      </c>
      <c r="BA9" s="29">
        <f>COUNTIFS(MASTER[Sub Format],$B9,MASTER[Planned (Month) Bucket],BA$2,MASTER[EPC Status (Current Week)],"WIP")</f>
        <v>0</v>
      </c>
      <c r="BB9" s="29">
        <f>COUNTIFS(MASTER[Sub Format],$B9,MASTER[Planned (Month) Bucket],BB$2,MASTER[EPC Status (Current Week)],"WIP")</f>
        <v>0</v>
      </c>
      <c r="BC9" s="29">
        <f>COUNTIFS(MASTER[Sub Format],$B9,MASTER[Planned (Month) Bucket],BC$2,MASTER[EPC Status (Current Week)],"WIP")</f>
        <v>0</v>
      </c>
      <c r="BD9" s="29">
        <f>COUNTIFS(MASTER[Sub Format],$B9,MASTER[Planned (Month) Bucket],BD$2,MASTER[EPC Status (Current Week)],"WIP")</f>
        <v>0</v>
      </c>
      <c r="BE9" s="29">
        <f>COUNTIFS(MASTER[Sub Format],$B9,MASTER[Planned (Month) Bucket],BE$2,MASTER[EPC Status (Current Week)],"WIP")</f>
        <v>0</v>
      </c>
      <c r="BF9" s="29">
        <f>COUNTIFS(MASTER[Sub Format],$B9,MASTER[Planned (Month) Bucket],BF$2,MASTER[EPC Status (Current Week)],"WIP")</f>
        <v>1</v>
      </c>
      <c r="BG9" s="29">
        <f>COUNTIFS(MASTER[Sub Format],$B9,MASTER[Planned (Month) Bucket],BG$2,MASTER[EPC Status (Current Week)],"WIP")</f>
        <v>0</v>
      </c>
      <c r="BH9" s="29">
        <f>COUNTIFS(MASTER[Sub Format],$B9,MASTER[Planned (Month) Bucket],BH$2,MASTER[EPC Status (Current Week)],"WIP")</f>
        <v>0</v>
      </c>
      <c r="BI9" s="29">
        <f>COUNTIFS(MASTER[Sub Format],$B9,MASTER[EPC Status (Current Week)],BI$2)</f>
        <v>0</v>
      </c>
      <c r="BJ9" s="29">
        <f>COUNTIFS(MASTER[Sub Format],$B9,MASTER[EPC Status (Current Week)],BJ$2)</f>
        <v>0</v>
      </c>
      <c r="BK9" s="29">
        <f>COUNTIFS(MASTER[Sub Format],$B9,MASTER[EPC Status (Current Week)],BK$2)</f>
        <v>0</v>
      </c>
      <c r="BL9" s="29">
        <f>COUNTIFS(MASTER[Sub Format],$B9,MASTER[EPC Status (Current Week)],BL$2)</f>
        <v>0</v>
      </c>
      <c r="BM9" s="29">
        <f>SUM(BN9:BU9)</f>
        <v>1</v>
      </c>
      <c r="BN9" s="29">
        <f>COUNTIFS(MASTER[Sub Format],$B9,MASTER[EPC Status (Current Week)],BN$3)</f>
        <v>1</v>
      </c>
      <c r="BO9" s="29">
        <f>COUNTIFS(MASTER[Sub Format],$B9,MASTER[EPC Status (Current Week)],BO$3)</f>
        <v>0</v>
      </c>
      <c r="BP9" s="29">
        <f>COUNTIFS(MASTER[Sub Format],$B9,MASTER[EPC Status (Current Week)],BP$3)</f>
        <v>0</v>
      </c>
      <c r="BQ9" s="29">
        <f>COUNTIFS(MASTER[Sub Format],$B9,MASTER[EPC Status (Current Week)],BQ$3)</f>
        <v>0</v>
      </c>
      <c r="BR9" s="29">
        <f>COUNTIFS(MASTER[Sub Format],$B9,MASTER[EPC Status (Current Week)],BR$3)</f>
        <v>0</v>
      </c>
      <c r="BS9" s="29">
        <f>COUNTIFS(MASTER[Sub Format],$B9,MASTER[EPC Status (Current Week)],BS$3)</f>
        <v>0</v>
      </c>
      <c r="BT9" s="29">
        <f>COUNTIFS(MASTER[Sub Format],$B9,MASTER[EPC Status (Current Week)],BT$3)</f>
        <v>0</v>
      </c>
      <c r="BU9" s="29">
        <f>COUNTIFS(MASTER[Sub Format],$B9,MASTER[EPC Status (Current Week)],BU$3)</f>
        <v>0</v>
      </c>
      <c r="BV9" s="226"/>
    </row>
    <row r="10" spans="1:74" s="1" customFormat="1" ht="13" hidden="1" outlineLevel="1" x14ac:dyDescent="0.3">
      <c r="A10" s="83">
        <v>5</v>
      </c>
      <c r="B10" s="28" t="s">
        <v>218</v>
      </c>
      <c r="C10" s="28"/>
      <c r="D10" s="28"/>
      <c r="E10" s="29">
        <v>10</v>
      </c>
      <c r="F10" s="29">
        <f>COUNTIFS(MASTER[Sub Format],$B10,MASTER[EPC Status (Current Week)],$F$3)</f>
        <v>0</v>
      </c>
      <c r="G10" s="29">
        <f>COUNTIFS(MASTER[LAUNCHED / YTL],"LAUNCHED",MASTER[Sub Format],$B10,MASTER[EPC Status (Current Week)],"EPC Ready Previous FY")</f>
        <v>0</v>
      </c>
      <c r="H10" s="29">
        <f>COUNTIFS(MASTER[LAUNCHED / YTL],"YTL",MASTER[Sub Format],$B10,MASTER[EPC Status (Current Week)],"EPC Ready Previous FY")</f>
        <v>0</v>
      </c>
      <c r="I10" s="29">
        <f>COUNTIFS(MASTER[Sub Format],$B10,MASTER[Actual (Month) Bucket],I$3)</f>
        <v>0</v>
      </c>
      <c r="J10" s="29">
        <f>COUNTIFS(MASTER[Sub Format],$B10,MASTER[Actual (Month) Bucket],J$3)</f>
        <v>0</v>
      </c>
      <c r="K10" s="29">
        <f>COUNTIFS(MASTER[Sub Format],$B10,MASTER[Actual (Month) Bucket],K$3)</f>
        <v>0</v>
      </c>
      <c r="L10" s="29">
        <f t="shared" si="37"/>
        <v>0</v>
      </c>
      <c r="M10" s="29">
        <f>COUNTIFS(MASTER[Sub Format],$B10,MASTER[Actual (Month) Bucket],M$3)</f>
        <v>0</v>
      </c>
      <c r="N10" s="29">
        <f>COUNTIFS(MASTER[Sub Format],$B10,MASTER[Actual (Month) Bucket],N$3)</f>
        <v>0</v>
      </c>
      <c r="O10" s="29">
        <f>COUNTIFS(MASTER[Sub Format],$B10,MASTER[Actual (Month) Bucket],O$3)</f>
        <v>0</v>
      </c>
      <c r="P10" s="29">
        <f>SUM(M10:O10)</f>
        <v>0</v>
      </c>
      <c r="Q10" s="29">
        <f>COUNTIFS(MASTER[Sub Format],$B10,MASTER[Actual (Month) Bucket],Q$3)</f>
        <v>0</v>
      </c>
      <c r="R10" s="29">
        <f>COUNTIFS(MASTER[Sub Format],$B10,MASTER[Actual (Month) Bucket],R$3)</f>
        <v>0</v>
      </c>
      <c r="S10" s="29">
        <f>COUNTIFS(MASTER[Sub Format],$B10,MASTER[Actual (Month) Bucket],S$3)</f>
        <v>0</v>
      </c>
      <c r="T10" s="29">
        <f>SUM(Q10:S10)</f>
        <v>0</v>
      </c>
      <c r="U10" s="29">
        <f>COUNTIFS(MASTER[Sub Format],$B10,MASTER[Actual (Month) Bucket],U$3)</f>
        <v>0</v>
      </c>
      <c r="V10" s="29">
        <f>COUNTIFS(MASTER[Sub Format],$B10,MASTER[Actual (Month) Bucket],V$3)</f>
        <v>0</v>
      </c>
      <c r="W10" s="29">
        <f>COUNTIFS(MASTER[Sub Format],$B10,MASTER[Actual (Month) Bucket],W$3)</f>
        <v>0</v>
      </c>
      <c r="X10" s="29">
        <f>SUM(U10:W10)</f>
        <v>0</v>
      </c>
      <c r="Y10" s="29">
        <f>L10+P10+T10+X10</f>
        <v>0</v>
      </c>
      <c r="Z10" s="29">
        <f>COUNTIFS(MASTER[LAUNCHED / YTL],"LAUNCHED",MASTER[Sub Format],$B10,MASTER[EPC Status (Current Week)],"EPC Ready")</f>
        <v>0</v>
      </c>
      <c r="AA10" s="29">
        <f>COUNTIFS(MASTER[LAUNCHED / YTL],"YTL",MASTER[Sub Format],$B10,MASTER[EPC Status (Current Week)],"EPC Ready")</f>
        <v>0</v>
      </c>
      <c r="AB10" s="29">
        <f>COUNTIFS(MASTER[LAUNCHED / YTL],"YTL - Dropped by Business",MASTER[Sub Format],$B10,MASTER[EPC Status (Current Week)],"EPC Ready")</f>
        <v>0</v>
      </c>
      <c r="AC10" s="29">
        <f>COUNTIFS(MASTER[EPC Status (Current Week)],"EPC Ready",MASTER[Sub Format],$B10)+COUNTIFS(MASTER[EPC Status (Current Week)],"EPC Ready Previous FY",MASTER[Sub Format],$B10)</f>
        <v>0</v>
      </c>
      <c r="AD10" s="29">
        <f>COUNTIFS(MASTER[LAUNCHED / YTL],"LAUNCHED",MASTER[Sub Format],$B10)</f>
        <v>0</v>
      </c>
      <c r="AE10" s="29">
        <f>COUNTIFS(MASTER[LAUNCHED / YTL],"YTL",MASTER[Sub Format],$B10)</f>
        <v>0</v>
      </c>
      <c r="AF10" s="29">
        <f>COUNTIFS(MASTER[LAUNCHED / YTL],"YTL - Dropped by Business",MASTER[Sub Format],$B10)</f>
        <v>0</v>
      </c>
      <c r="AG10" s="29">
        <f t="shared" si="42"/>
        <v>1</v>
      </c>
      <c r="AH10" s="29">
        <f t="shared" si="2"/>
        <v>0</v>
      </c>
      <c r="AI10" s="29">
        <f t="shared" si="2"/>
        <v>0</v>
      </c>
      <c r="AJ10" s="29">
        <f t="shared" si="2"/>
        <v>0</v>
      </c>
      <c r="AK10" s="29">
        <f t="shared" si="2"/>
        <v>0</v>
      </c>
      <c r="AL10" s="29">
        <f t="shared" si="2"/>
        <v>0</v>
      </c>
      <c r="AM10" s="29">
        <f t="shared" si="2"/>
        <v>0</v>
      </c>
      <c r="AN10" s="29">
        <f t="shared" si="2"/>
        <v>0</v>
      </c>
      <c r="AO10" s="29">
        <f t="shared" si="2"/>
        <v>0</v>
      </c>
      <c r="AP10" s="29">
        <f t="shared" si="2"/>
        <v>0</v>
      </c>
      <c r="AQ10" s="29">
        <f>COUNTIFS(MASTER[Sub Format],$B10,MASTER[Planned (Month) Bucket],AQ$2,MASTER[EPC Status (Current Week)],"WIP")</f>
        <v>0</v>
      </c>
      <c r="AR10" s="29">
        <f>COUNTIFS(MASTER[Sub Format],$B10,MASTER[Planned (Month) Bucket],AR$2,MASTER[EPC Status (Current Week)],"WIP")</f>
        <v>0</v>
      </c>
      <c r="AS10" s="29">
        <f>COUNTIFS(MASTER[Sub Format],$B10,MASTER[Planned (Month) Bucket],AS$2,MASTER[EPC Status (Current Week)],"WIP")</f>
        <v>0</v>
      </c>
      <c r="AT10" s="29">
        <f>COUNTIFS(MASTER[Sub Format],$B10,MASTER[Planned (Month) Bucket],AT$2,MASTER[EPC Status (Current Week)],"WIP")</f>
        <v>0</v>
      </c>
      <c r="AU10" s="29">
        <f>COUNTIFS(MASTER[Sub Format],$B10,MASTER[Planned (Month) Bucket],AU$2,MASTER[EPC Status (Current Week)],"WIP")</f>
        <v>0</v>
      </c>
      <c r="AV10" s="29">
        <f>COUNTIFS(MASTER[Sub Format],$B10,MASTER[Planned (Month) Bucket],AV$2,MASTER[EPC Status (Current Week)],"WIP")</f>
        <v>0</v>
      </c>
      <c r="AW10" s="29">
        <f>COUNTIFS(MASTER[Sub Format],$B10,MASTER[Planned (Month) Bucket],AW$2,MASTER[EPC Status (Current Week)],"WIP")</f>
        <v>0</v>
      </c>
      <c r="AX10" s="29">
        <f>COUNTIFS(MASTER[Sub Format],$B10,MASTER[Planned (Month) Bucket],AX$2,MASTER[EPC Status (Current Week)],"WIP")</f>
        <v>0</v>
      </c>
      <c r="AY10" s="29">
        <f>COUNTIFS(MASTER[Sub Format],$B10,MASTER[Planned (Month) Bucket],AY$2,MASTER[EPC Status (Current Week)],"WIP")</f>
        <v>0</v>
      </c>
      <c r="AZ10" s="29">
        <f>COUNTIFS(MASTER[Sub Format],$B10,MASTER[Planned (Month) Bucket],AZ$2,MASTER[EPC Status (Current Week)],"WIP")</f>
        <v>0</v>
      </c>
      <c r="BA10" s="29">
        <f>COUNTIFS(MASTER[Sub Format],$B10,MASTER[Planned (Month) Bucket],BA$2,MASTER[EPC Status (Current Week)],"WIP")</f>
        <v>0</v>
      </c>
      <c r="BB10" s="29">
        <f>COUNTIFS(MASTER[Sub Format],$B10,MASTER[Planned (Month) Bucket],BB$2,MASTER[EPC Status (Current Week)],"WIP")</f>
        <v>0</v>
      </c>
      <c r="BC10" s="29">
        <f>COUNTIFS(MASTER[Sub Format],$B10,MASTER[Planned (Month) Bucket],BC$2,MASTER[EPC Status (Current Week)],"WIP")</f>
        <v>0</v>
      </c>
      <c r="BD10" s="29">
        <f>COUNTIFS(MASTER[Sub Format],$B10,MASTER[Planned (Month) Bucket],BD$2,MASTER[EPC Status (Current Week)],"WIP")</f>
        <v>0</v>
      </c>
      <c r="BE10" s="29">
        <f>COUNTIFS(MASTER[Sub Format],$B10,MASTER[Planned (Month) Bucket],BE$2,MASTER[EPC Status (Current Week)],"WIP")</f>
        <v>1</v>
      </c>
      <c r="BF10" s="29">
        <f>COUNTIFS(MASTER[Sub Format],$B10,MASTER[Planned (Month) Bucket],BF$2,MASTER[EPC Status (Current Week)],"WIP")</f>
        <v>0</v>
      </c>
      <c r="BG10" s="29">
        <f>COUNTIFS(MASTER[Sub Format],$B10,MASTER[Planned (Month) Bucket],BG$2,MASTER[EPC Status (Current Week)],"WIP")</f>
        <v>0</v>
      </c>
      <c r="BH10" s="29">
        <f>COUNTIFS(MASTER[Sub Format],$B10,MASTER[Planned (Month) Bucket],BH$2,MASTER[EPC Status (Current Week)],"WIP")</f>
        <v>0</v>
      </c>
      <c r="BI10" s="29">
        <f>COUNTIFS(MASTER[Sub Format],$B10,MASTER[EPC Status (Current Week)],BI$2)</f>
        <v>0</v>
      </c>
      <c r="BJ10" s="29">
        <f>COUNTIFS(MASTER[Sub Format],$B10,MASTER[EPC Status (Current Week)],BJ$2)</f>
        <v>0</v>
      </c>
      <c r="BK10" s="29">
        <f>COUNTIFS(MASTER[Sub Format],$B10,MASTER[EPC Status (Current Week)],BK$2)</f>
        <v>0</v>
      </c>
      <c r="BL10" s="29">
        <f>COUNTIFS(MASTER[Sub Format],$B10,MASTER[EPC Status (Current Week)],BL$2)</f>
        <v>0</v>
      </c>
      <c r="BM10" s="29">
        <f>SUM(BN10:BU10)</f>
        <v>0</v>
      </c>
      <c r="BN10" s="29">
        <f>COUNTIFS(MASTER[Sub Format],$B10,MASTER[EPC Status (Current Week)],BN$3)</f>
        <v>0</v>
      </c>
      <c r="BO10" s="29">
        <f>COUNTIFS(MASTER[Sub Format],$B10,MASTER[EPC Status (Current Week)],BO$3)</f>
        <v>0</v>
      </c>
      <c r="BP10" s="29">
        <f>COUNTIFS(MASTER[Sub Format],$B10,MASTER[EPC Status (Current Week)],BP$3)</f>
        <v>0</v>
      </c>
      <c r="BQ10" s="29">
        <f>COUNTIFS(MASTER[Sub Format],$B10,MASTER[EPC Status (Current Week)],BQ$3)</f>
        <v>0</v>
      </c>
      <c r="BR10" s="29">
        <f>COUNTIFS(MASTER[Sub Format],$B10,MASTER[EPC Status (Current Week)],BR$3)</f>
        <v>0</v>
      </c>
      <c r="BS10" s="29">
        <f>COUNTIFS(MASTER[Sub Format],$B10,MASTER[EPC Status (Current Week)],BS$3)</f>
        <v>0</v>
      </c>
      <c r="BT10" s="29">
        <f>COUNTIFS(MASTER[Sub Format],$B10,MASTER[EPC Status (Current Week)],BT$3)</f>
        <v>0</v>
      </c>
      <c r="BU10" s="29">
        <f>COUNTIFS(MASTER[Sub Format],$B10,MASTER[EPC Status (Current Week)],BU$3)</f>
        <v>0</v>
      </c>
      <c r="BV10" s="226"/>
    </row>
    <row r="11" spans="1:74" s="1" customFormat="1" ht="13" hidden="1" outlineLevel="1" x14ac:dyDescent="0.3">
      <c r="A11" s="83">
        <v>6</v>
      </c>
      <c r="B11" s="28" t="s">
        <v>192</v>
      </c>
      <c r="C11" s="28" t="s">
        <v>55</v>
      </c>
      <c r="D11" s="28" t="s">
        <v>1961</v>
      </c>
      <c r="E11" s="29">
        <v>0</v>
      </c>
      <c r="F11" s="29">
        <f>COUNTIFS(MASTER[Sub Format],$B11,MASTER[EPC Status (Current Week)],$F$3)</f>
        <v>0</v>
      </c>
      <c r="G11" s="29">
        <f>COUNTIFS(MASTER[LAUNCHED / YTL],"LAUNCHED",MASTER[Sub Format],$B11,MASTER[EPC Status (Current Week)],"EPC Ready Previous FY")</f>
        <v>0</v>
      </c>
      <c r="H11" s="29">
        <f>COUNTIFS(MASTER[LAUNCHED / YTL],"YTL",MASTER[Sub Format],$B11,MASTER[EPC Status (Current Week)],"EPC Ready Previous FY")</f>
        <v>0</v>
      </c>
      <c r="I11" s="29">
        <f>COUNTIFS(MASTER[Sub Format],$B11,MASTER[Actual (Month) Bucket],I$3)</f>
        <v>0</v>
      </c>
      <c r="J11" s="29">
        <f>COUNTIFS(MASTER[Sub Format],$B11,MASTER[Actual (Month) Bucket],J$3)</f>
        <v>0</v>
      </c>
      <c r="K11" s="29">
        <f>COUNTIFS(MASTER[Sub Format],$B11,MASTER[Actual (Month) Bucket],K$3)</f>
        <v>0</v>
      </c>
      <c r="L11" s="29">
        <f t="shared" si="37"/>
        <v>0</v>
      </c>
      <c r="M11" s="29">
        <f>COUNTIFS(MASTER[Sub Format],$B11,MASTER[Actual (Month) Bucket],M$3)</f>
        <v>0</v>
      </c>
      <c r="N11" s="29">
        <f>COUNTIFS(MASTER[Sub Format],$B11,MASTER[Actual (Month) Bucket],N$3)</f>
        <v>0</v>
      </c>
      <c r="O11" s="29">
        <f>COUNTIFS(MASTER[Sub Format],$B11,MASTER[Actual (Month) Bucket],O$3)</f>
        <v>0</v>
      </c>
      <c r="P11" s="29">
        <f>SUM(M11:O11)</f>
        <v>0</v>
      </c>
      <c r="Q11" s="29">
        <f>COUNTIFS(MASTER[Sub Format],$B11,MASTER[Actual (Month) Bucket],Q$3)</f>
        <v>0</v>
      </c>
      <c r="R11" s="29">
        <f>COUNTIFS(MASTER[Sub Format],$B11,MASTER[Actual (Month) Bucket],R$3)</f>
        <v>0</v>
      </c>
      <c r="S11" s="29">
        <f>COUNTIFS(MASTER[Sub Format],$B11,MASTER[Actual (Month) Bucket],S$3)</f>
        <v>0</v>
      </c>
      <c r="T11" s="29">
        <f>SUM(Q11:S11)</f>
        <v>0</v>
      </c>
      <c r="U11" s="29">
        <f>COUNTIFS(MASTER[Sub Format],$B11,MASTER[Actual (Month) Bucket],U$3)</f>
        <v>0</v>
      </c>
      <c r="V11" s="29">
        <f>COUNTIFS(MASTER[Sub Format],$B11,MASTER[Actual (Month) Bucket],V$3)</f>
        <v>0</v>
      </c>
      <c r="W11" s="29">
        <f>COUNTIFS(MASTER[Sub Format],$B11,MASTER[Actual (Month) Bucket],W$3)</f>
        <v>0</v>
      </c>
      <c r="X11" s="29">
        <f>SUM(U11:W11)</f>
        <v>0</v>
      </c>
      <c r="Y11" s="29">
        <f>L11+P11+T11+X11</f>
        <v>0</v>
      </c>
      <c r="Z11" s="29">
        <f>COUNTIFS(MASTER[LAUNCHED / YTL],"LAUNCHED",MASTER[Sub Format],$B11,MASTER[EPC Status (Current Week)],"EPC Ready")</f>
        <v>0</v>
      </c>
      <c r="AA11" s="29">
        <f>COUNTIFS(MASTER[LAUNCHED / YTL],"YTL",MASTER[Sub Format],$B11,MASTER[EPC Status (Current Week)],"EPC Ready")</f>
        <v>0</v>
      </c>
      <c r="AB11" s="29">
        <f>COUNTIFS(MASTER[LAUNCHED / YTL],"YTL - Dropped by Business",MASTER[Sub Format],$B11,MASTER[EPC Status (Current Week)],"EPC Ready")</f>
        <v>0</v>
      </c>
      <c r="AC11" s="29">
        <f>COUNTIFS(MASTER[EPC Status (Current Week)],"EPC Ready",MASTER[Sub Format],$B11)+COUNTIFS(MASTER[EPC Status (Current Week)],"EPC Ready Previous FY",MASTER[Sub Format],$B11)</f>
        <v>0</v>
      </c>
      <c r="AD11" s="29">
        <f>COUNTIFS(MASTER[LAUNCHED / YTL],"LAUNCHED",MASTER[Sub Format],$B11)</f>
        <v>0</v>
      </c>
      <c r="AE11" s="29">
        <f>COUNTIFS(MASTER[LAUNCHED / YTL],"YTL",MASTER[Sub Format],$B11)</f>
        <v>0</v>
      </c>
      <c r="AF11" s="29">
        <f>COUNTIFS(MASTER[LAUNCHED / YTL],"YTL - Dropped by Business",MASTER[Sub Format],$B11)</f>
        <v>0</v>
      </c>
      <c r="AG11" s="29">
        <f t="shared" si="42"/>
        <v>0</v>
      </c>
      <c r="AH11" s="29">
        <f t="shared" si="2"/>
        <v>0</v>
      </c>
      <c r="AI11" s="29">
        <f t="shared" si="2"/>
        <v>0</v>
      </c>
      <c r="AJ11" s="29">
        <f t="shared" si="2"/>
        <v>0</v>
      </c>
      <c r="AK11" s="29">
        <f t="shared" si="2"/>
        <v>0</v>
      </c>
      <c r="AL11" s="29">
        <f t="shared" si="2"/>
        <v>0</v>
      </c>
      <c r="AM11" s="29">
        <f t="shared" si="2"/>
        <v>0</v>
      </c>
      <c r="AN11" s="29">
        <f t="shared" si="2"/>
        <v>0</v>
      </c>
      <c r="AO11" s="29">
        <f t="shared" si="2"/>
        <v>0</v>
      </c>
      <c r="AP11" s="29">
        <f t="shared" si="2"/>
        <v>0</v>
      </c>
      <c r="AQ11" s="29">
        <f>COUNTIFS(MASTER[Sub Format],$B11,MASTER[Planned (Month) Bucket],AQ$2,MASTER[EPC Status (Current Week)],"WIP")</f>
        <v>0</v>
      </c>
      <c r="AR11" s="29">
        <f>COUNTIFS(MASTER[Sub Format],$B11,MASTER[Planned (Month) Bucket],AR$2,MASTER[EPC Status (Current Week)],"WIP")</f>
        <v>0</v>
      </c>
      <c r="AS11" s="29">
        <f>COUNTIFS(MASTER[Sub Format],$B11,MASTER[Planned (Month) Bucket],AS$2,MASTER[EPC Status (Current Week)],"WIP")</f>
        <v>0</v>
      </c>
      <c r="AT11" s="29">
        <f>COUNTIFS(MASTER[Sub Format],$B11,MASTER[Planned (Month) Bucket],AT$2,MASTER[EPC Status (Current Week)],"WIP")</f>
        <v>0</v>
      </c>
      <c r="AU11" s="29">
        <f>COUNTIFS(MASTER[Sub Format],$B11,MASTER[Planned (Month) Bucket],AU$2,MASTER[EPC Status (Current Week)],"WIP")</f>
        <v>0</v>
      </c>
      <c r="AV11" s="29">
        <f>COUNTIFS(MASTER[Sub Format],$B11,MASTER[Planned (Month) Bucket],AV$2,MASTER[EPC Status (Current Week)],"WIP")</f>
        <v>0</v>
      </c>
      <c r="AW11" s="29">
        <f>COUNTIFS(MASTER[Sub Format],$B11,MASTER[Planned (Month) Bucket],AW$2,MASTER[EPC Status (Current Week)],"WIP")</f>
        <v>0</v>
      </c>
      <c r="AX11" s="29">
        <f>COUNTIFS(MASTER[Sub Format],$B11,MASTER[Planned (Month) Bucket],AX$2,MASTER[EPC Status (Current Week)],"WIP")</f>
        <v>0</v>
      </c>
      <c r="AY11" s="29">
        <f>COUNTIFS(MASTER[Sub Format],$B11,MASTER[Planned (Month) Bucket],AY$2,MASTER[EPC Status (Current Week)],"WIP")</f>
        <v>0</v>
      </c>
      <c r="AZ11" s="29">
        <f>COUNTIFS(MASTER[Sub Format],$B11,MASTER[Planned (Month) Bucket],AZ$2,MASTER[EPC Status (Current Week)],"WIP")</f>
        <v>0</v>
      </c>
      <c r="BA11" s="29">
        <f>COUNTIFS(MASTER[Sub Format],$B11,MASTER[Planned (Month) Bucket],BA$2,MASTER[EPC Status (Current Week)],"WIP")</f>
        <v>0</v>
      </c>
      <c r="BB11" s="29">
        <f>COUNTIFS(MASTER[Sub Format],$B11,MASTER[Planned (Month) Bucket],BB$2,MASTER[EPC Status (Current Week)],"WIP")</f>
        <v>0</v>
      </c>
      <c r="BC11" s="29">
        <f>COUNTIFS(MASTER[Sub Format],$B11,MASTER[Planned (Month) Bucket],BC$2,MASTER[EPC Status (Current Week)],"WIP")</f>
        <v>0</v>
      </c>
      <c r="BD11" s="29">
        <f>COUNTIFS(MASTER[Sub Format],$B11,MASTER[Planned (Month) Bucket],BD$2,MASTER[EPC Status (Current Week)],"WIP")</f>
        <v>0</v>
      </c>
      <c r="BE11" s="29">
        <f>COUNTIFS(MASTER[Sub Format],$B11,MASTER[Planned (Month) Bucket],BE$2,MASTER[EPC Status (Current Week)],"WIP")</f>
        <v>0</v>
      </c>
      <c r="BF11" s="29">
        <f>COUNTIFS(MASTER[Sub Format],$B11,MASTER[Planned (Month) Bucket],BF$2,MASTER[EPC Status (Current Week)],"WIP")</f>
        <v>0</v>
      </c>
      <c r="BG11" s="29">
        <f>COUNTIFS(MASTER[Sub Format],$B11,MASTER[Planned (Month) Bucket],BG$2,MASTER[EPC Status (Current Week)],"WIP")</f>
        <v>0</v>
      </c>
      <c r="BH11" s="29">
        <f>COUNTIFS(MASTER[Sub Format],$B11,MASTER[Planned (Month) Bucket],BH$2,MASTER[EPC Status (Current Week)],"WIP")</f>
        <v>0</v>
      </c>
      <c r="BI11" s="29">
        <f>COUNTIFS(MASTER[Sub Format],$B11,MASTER[EPC Status (Current Week)],BI$2)</f>
        <v>0</v>
      </c>
      <c r="BJ11" s="29">
        <f>COUNTIFS(MASTER[Sub Format],$B11,MASTER[EPC Status (Current Week)],BJ$2)</f>
        <v>0</v>
      </c>
      <c r="BK11" s="29">
        <f>COUNTIFS(MASTER[Sub Format],$B11,MASTER[EPC Status (Current Week)],BK$2)</f>
        <v>0</v>
      </c>
      <c r="BL11" s="29">
        <f>COUNTIFS(MASTER[Sub Format],$B11,MASTER[EPC Status (Current Week)],BL$2)</f>
        <v>0</v>
      </c>
      <c r="BM11" s="29">
        <f>SUM(BN11:BU11)</f>
        <v>1</v>
      </c>
      <c r="BN11" s="29">
        <f>COUNTIFS(MASTER[Sub Format],$B11,MASTER[EPC Status (Current Week)],BN$3)</f>
        <v>0</v>
      </c>
      <c r="BO11" s="29">
        <f>COUNTIFS(MASTER[Sub Format],$B11,MASTER[EPC Status (Current Week)],BO$3)</f>
        <v>0</v>
      </c>
      <c r="BP11" s="29">
        <f>COUNTIFS(MASTER[Sub Format],$B11,MASTER[EPC Status (Current Week)],BP$3)</f>
        <v>0</v>
      </c>
      <c r="BQ11" s="29">
        <f>COUNTIFS(MASTER[Sub Format],$B11,MASTER[EPC Status (Current Week)],BQ$3)</f>
        <v>0</v>
      </c>
      <c r="BR11" s="29">
        <f>COUNTIFS(MASTER[Sub Format],$B11,MASTER[EPC Status (Current Week)],BR$3)</f>
        <v>1</v>
      </c>
      <c r="BS11" s="29">
        <f>COUNTIFS(MASTER[Sub Format],$B11,MASTER[EPC Status (Current Week)],BS$3)</f>
        <v>0</v>
      </c>
      <c r="BT11" s="29">
        <f>COUNTIFS(MASTER[Sub Format],$B11,MASTER[EPC Status (Current Week)],BT$3)</f>
        <v>0</v>
      </c>
      <c r="BU11" s="29">
        <f>COUNTIFS(MASTER[Sub Format],$B11,MASTER[EPC Status (Current Week)],BU$3)</f>
        <v>0</v>
      </c>
      <c r="BV11" s="226"/>
    </row>
    <row r="12" spans="1:74" s="1" customFormat="1" ht="13" hidden="1" outlineLevel="1" x14ac:dyDescent="0.3">
      <c r="A12" s="83">
        <v>7</v>
      </c>
      <c r="B12" s="28" t="s">
        <v>216</v>
      </c>
      <c r="C12" s="28" t="s">
        <v>55</v>
      </c>
      <c r="D12" s="28" t="s">
        <v>1961</v>
      </c>
      <c r="E12" s="29">
        <v>0</v>
      </c>
      <c r="F12" s="29">
        <f>COUNTIFS(MASTER[Sub Format],$B12,MASTER[EPC Status (Current Week)],$F$3)</f>
        <v>0</v>
      </c>
      <c r="G12" s="29">
        <f>COUNTIFS(MASTER[LAUNCHED / YTL],"LAUNCHED",MASTER[Sub Format],$B12,MASTER[EPC Status (Current Week)],"EPC Ready Previous FY")</f>
        <v>0</v>
      </c>
      <c r="H12" s="29">
        <f>COUNTIFS(MASTER[LAUNCHED / YTL],"YTL",MASTER[Sub Format],$B12,MASTER[EPC Status (Current Week)],"EPC Ready Previous FY")</f>
        <v>0</v>
      </c>
      <c r="I12" s="29">
        <f>COUNTIFS(MASTER[Sub Format],$B12,MASTER[Actual (Month) Bucket],I$3)</f>
        <v>0</v>
      </c>
      <c r="J12" s="29">
        <f>COUNTIFS(MASTER[Sub Format],$B12,MASTER[Actual (Month) Bucket],J$3)</f>
        <v>0</v>
      </c>
      <c r="K12" s="29">
        <f>COUNTIFS(MASTER[Sub Format],$B12,MASTER[Actual (Month) Bucket],K$3)</f>
        <v>0</v>
      </c>
      <c r="L12" s="29">
        <f t="shared" si="37"/>
        <v>0</v>
      </c>
      <c r="M12" s="29">
        <f>COUNTIFS(MASTER[Sub Format],$B12,MASTER[Actual (Month) Bucket],M$3)</f>
        <v>0</v>
      </c>
      <c r="N12" s="29">
        <f>COUNTIFS(MASTER[Sub Format],$B12,MASTER[Actual (Month) Bucket],N$3)</f>
        <v>0</v>
      </c>
      <c r="O12" s="29">
        <f>COUNTIFS(MASTER[Sub Format],$B12,MASTER[Actual (Month) Bucket],O$3)</f>
        <v>0</v>
      </c>
      <c r="P12" s="29">
        <f t="shared" ref="P12:P16" si="44">SUM(M12:O12)</f>
        <v>0</v>
      </c>
      <c r="Q12" s="29">
        <f>COUNTIFS(MASTER[Sub Format],$B12,MASTER[Actual (Month) Bucket],Q$3)</f>
        <v>0</v>
      </c>
      <c r="R12" s="29">
        <f>COUNTIFS(MASTER[Sub Format],$B12,MASTER[Actual (Month) Bucket],R$3)</f>
        <v>0</v>
      </c>
      <c r="S12" s="29">
        <f>COUNTIFS(MASTER[Sub Format],$B12,MASTER[Actual (Month) Bucket],S$3)</f>
        <v>0</v>
      </c>
      <c r="T12" s="29">
        <f t="shared" ref="T12:T16" si="45">SUM(Q12:S12)</f>
        <v>0</v>
      </c>
      <c r="U12" s="29">
        <f>COUNTIFS(MASTER[Sub Format],$B12,MASTER[Actual (Month) Bucket],U$3)</f>
        <v>0</v>
      </c>
      <c r="V12" s="29">
        <f>COUNTIFS(MASTER[Sub Format],$B12,MASTER[Actual (Month) Bucket],V$3)</f>
        <v>0</v>
      </c>
      <c r="W12" s="29">
        <f>COUNTIFS(MASTER[Sub Format],$B12,MASTER[Actual (Month) Bucket],W$3)</f>
        <v>0</v>
      </c>
      <c r="X12" s="29">
        <f t="shared" ref="X12:X16" si="46">SUM(U12:W12)</f>
        <v>0</v>
      </c>
      <c r="Y12" s="29">
        <f t="shared" ref="Y12:Y16" si="47">L12+P12+T12+X12</f>
        <v>0</v>
      </c>
      <c r="Z12" s="29">
        <f>COUNTIFS(MASTER[LAUNCHED / YTL],"LAUNCHED",MASTER[Sub Format],$B12,MASTER[EPC Status (Current Week)],"EPC Ready")</f>
        <v>0</v>
      </c>
      <c r="AA12" s="29">
        <f>COUNTIFS(MASTER[LAUNCHED / YTL],"YTL",MASTER[Sub Format],$B12,MASTER[EPC Status (Current Week)],"EPC Ready")</f>
        <v>0</v>
      </c>
      <c r="AB12" s="29">
        <f>COUNTIFS(MASTER[LAUNCHED / YTL],"YTL - Dropped by Business",MASTER[Sub Format],$B12,MASTER[EPC Status (Current Week)],"EPC Ready")</f>
        <v>0</v>
      </c>
      <c r="AC12" s="29">
        <f>COUNTIFS(MASTER[EPC Status (Current Week)],"EPC Ready",MASTER[Sub Format],$B12)+COUNTIFS(MASTER[EPC Status (Current Week)],"EPC Ready Previous FY",MASTER[Sub Format],$B12)</f>
        <v>0</v>
      </c>
      <c r="AD12" s="29">
        <f>COUNTIFS(MASTER[LAUNCHED / YTL],"LAUNCHED",MASTER[Sub Format],$B12)</f>
        <v>0</v>
      </c>
      <c r="AE12" s="29">
        <f>COUNTIFS(MASTER[LAUNCHED / YTL],"YTL",MASTER[Sub Format],$B12)</f>
        <v>0</v>
      </c>
      <c r="AF12" s="29">
        <f>COUNTIFS(MASTER[LAUNCHED / YTL],"YTL - Dropped by Business",MASTER[Sub Format],$B12)</f>
        <v>0</v>
      </c>
      <c r="AG12" s="29">
        <f t="shared" si="42"/>
        <v>0</v>
      </c>
      <c r="AH12" s="29">
        <f t="shared" si="2"/>
        <v>0</v>
      </c>
      <c r="AI12" s="29">
        <f t="shared" si="2"/>
        <v>0</v>
      </c>
      <c r="AJ12" s="29">
        <f t="shared" si="2"/>
        <v>0</v>
      </c>
      <c r="AK12" s="29">
        <f t="shared" si="2"/>
        <v>0</v>
      </c>
      <c r="AL12" s="29">
        <f t="shared" si="2"/>
        <v>0</v>
      </c>
      <c r="AM12" s="29">
        <f t="shared" si="2"/>
        <v>0</v>
      </c>
      <c r="AN12" s="29">
        <f t="shared" si="2"/>
        <v>0</v>
      </c>
      <c r="AO12" s="29">
        <f t="shared" si="2"/>
        <v>0</v>
      </c>
      <c r="AP12" s="29">
        <f t="shared" si="2"/>
        <v>0</v>
      </c>
      <c r="AQ12" s="29">
        <f>COUNTIFS(MASTER[Sub Format],$B12,MASTER[Planned (Month) Bucket],AQ$2,MASTER[EPC Status (Current Week)],"WIP")</f>
        <v>0</v>
      </c>
      <c r="AR12" s="29">
        <f>COUNTIFS(MASTER[Sub Format],$B12,MASTER[Planned (Month) Bucket],AR$2,MASTER[EPC Status (Current Week)],"WIP")</f>
        <v>0</v>
      </c>
      <c r="AS12" s="29">
        <f>COUNTIFS(MASTER[Sub Format],$B12,MASTER[Planned (Month) Bucket],AS$2,MASTER[EPC Status (Current Week)],"WIP")</f>
        <v>0</v>
      </c>
      <c r="AT12" s="29">
        <f>COUNTIFS(MASTER[Sub Format],$B12,MASTER[Planned (Month) Bucket],AT$2,MASTER[EPC Status (Current Week)],"WIP")</f>
        <v>0</v>
      </c>
      <c r="AU12" s="29">
        <f>COUNTIFS(MASTER[Sub Format],$B12,MASTER[Planned (Month) Bucket],AU$2,MASTER[EPC Status (Current Week)],"WIP")</f>
        <v>0</v>
      </c>
      <c r="AV12" s="29">
        <f>COUNTIFS(MASTER[Sub Format],$B12,MASTER[Planned (Month) Bucket],AV$2,MASTER[EPC Status (Current Week)],"WIP")</f>
        <v>0</v>
      </c>
      <c r="AW12" s="29">
        <f>COUNTIFS(MASTER[Sub Format],$B12,MASTER[Planned (Month) Bucket],AW$2,MASTER[EPC Status (Current Week)],"WIP")</f>
        <v>0</v>
      </c>
      <c r="AX12" s="29">
        <f>COUNTIFS(MASTER[Sub Format],$B12,MASTER[Planned (Month) Bucket],AX$2,MASTER[EPC Status (Current Week)],"WIP")</f>
        <v>0</v>
      </c>
      <c r="AY12" s="29">
        <f>COUNTIFS(MASTER[Sub Format],$B12,MASTER[Planned (Month) Bucket],AY$2,MASTER[EPC Status (Current Week)],"WIP")</f>
        <v>0</v>
      </c>
      <c r="AZ12" s="29">
        <f>COUNTIFS(MASTER[Sub Format],$B12,MASTER[Planned (Month) Bucket],AZ$2,MASTER[EPC Status (Current Week)],"WIP")</f>
        <v>0</v>
      </c>
      <c r="BA12" s="29">
        <f>COUNTIFS(MASTER[Sub Format],$B12,MASTER[Planned (Month) Bucket],BA$2,MASTER[EPC Status (Current Week)],"WIP")</f>
        <v>0</v>
      </c>
      <c r="BB12" s="29">
        <f>COUNTIFS(MASTER[Sub Format],$B12,MASTER[Planned (Month) Bucket],BB$2,MASTER[EPC Status (Current Week)],"WIP")</f>
        <v>0</v>
      </c>
      <c r="BC12" s="29">
        <f>COUNTIFS(MASTER[Sub Format],$B12,MASTER[Planned (Month) Bucket],BC$2,MASTER[EPC Status (Current Week)],"WIP")</f>
        <v>0</v>
      </c>
      <c r="BD12" s="29">
        <f>COUNTIFS(MASTER[Sub Format],$B12,MASTER[Planned (Month) Bucket],BD$2,MASTER[EPC Status (Current Week)],"WIP")</f>
        <v>0</v>
      </c>
      <c r="BE12" s="29">
        <f>COUNTIFS(MASTER[Sub Format],$B12,MASTER[Planned (Month) Bucket],BE$2,MASTER[EPC Status (Current Week)],"WIP")</f>
        <v>0</v>
      </c>
      <c r="BF12" s="29">
        <f>COUNTIFS(MASTER[Sub Format],$B12,MASTER[Planned (Month) Bucket],BF$2,MASTER[EPC Status (Current Week)],"WIP")</f>
        <v>0</v>
      </c>
      <c r="BG12" s="29">
        <f>COUNTIFS(MASTER[Sub Format],$B12,MASTER[Planned (Month) Bucket],BG$2,MASTER[EPC Status (Current Week)],"WIP")</f>
        <v>0</v>
      </c>
      <c r="BH12" s="29">
        <f>COUNTIFS(MASTER[Sub Format],$B12,MASTER[Planned (Month) Bucket],BH$2,MASTER[EPC Status (Current Week)],"WIP")</f>
        <v>0</v>
      </c>
      <c r="BI12" s="29">
        <f>COUNTIFS(MASTER[Sub Format],$B12,MASTER[EPC Status (Current Week)],BI$2)</f>
        <v>0</v>
      </c>
      <c r="BJ12" s="29">
        <f>COUNTIFS(MASTER[Sub Format],$B12,MASTER[EPC Status (Current Week)],BJ$2)</f>
        <v>0</v>
      </c>
      <c r="BK12" s="29">
        <f>COUNTIFS(MASTER[Sub Format],$B12,MASTER[EPC Status (Current Week)],BK$2)</f>
        <v>0</v>
      </c>
      <c r="BL12" s="29">
        <f>COUNTIFS(MASTER[Sub Format],$B12,MASTER[EPC Status (Current Week)],BL$2)</f>
        <v>0</v>
      </c>
      <c r="BM12" s="29">
        <f t="shared" ref="BM12:BM16" si="48">SUM(BN12:BU12)</f>
        <v>0</v>
      </c>
      <c r="BN12" s="29">
        <f>COUNTIFS(MASTER[Sub Format],$B12,MASTER[EPC Status (Current Week)],BN$3)</f>
        <v>0</v>
      </c>
      <c r="BO12" s="29">
        <f>COUNTIFS(MASTER[Sub Format],$B12,MASTER[EPC Status (Current Week)],BO$3)</f>
        <v>0</v>
      </c>
      <c r="BP12" s="29">
        <f>COUNTIFS(MASTER[Sub Format],$B12,MASTER[EPC Status (Current Week)],BP$3)</f>
        <v>0</v>
      </c>
      <c r="BQ12" s="29">
        <f>COUNTIFS(MASTER[Sub Format],$B12,MASTER[EPC Status (Current Week)],BQ$3)</f>
        <v>0</v>
      </c>
      <c r="BR12" s="29">
        <f>COUNTIFS(MASTER[Sub Format],$B12,MASTER[EPC Status (Current Week)],BR$3)</f>
        <v>0</v>
      </c>
      <c r="BS12" s="29">
        <f>COUNTIFS(MASTER[Sub Format],$B12,MASTER[EPC Status (Current Week)],BS$3)</f>
        <v>0</v>
      </c>
      <c r="BT12" s="29">
        <f>COUNTIFS(MASTER[Sub Format],$B12,MASTER[EPC Status (Current Week)],BT$3)</f>
        <v>0</v>
      </c>
      <c r="BU12" s="29">
        <f>COUNTIFS(MASTER[Sub Format],$B12,MASTER[EPC Status (Current Week)],BU$3)</f>
        <v>0</v>
      </c>
      <c r="BV12" s="226"/>
    </row>
    <row r="13" spans="1:74" s="1" customFormat="1" ht="13" hidden="1" outlineLevel="1" x14ac:dyDescent="0.3">
      <c r="A13" s="83">
        <v>8</v>
      </c>
      <c r="B13" s="28" t="s">
        <v>6777</v>
      </c>
      <c r="C13" s="28"/>
      <c r="D13" s="28"/>
      <c r="E13" s="29">
        <v>0</v>
      </c>
      <c r="F13" s="29">
        <f>COUNTIFS(MASTER[Sub Format],$B13,MASTER[EPC Status (Current Week)],$F$3)</f>
        <v>0</v>
      </c>
      <c r="G13" s="29">
        <f>COUNTIFS(MASTER[LAUNCHED / YTL],"LAUNCHED",MASTER[Sub Format],$B13,MASTER[EPC Status (Current Week)],"EPC Ready Previous FY")</f>
        <v>0</v>
      </c>
      <c r="H13" s="29">
        <f>COUNTIFS(MASTER[LAUNCHED / YTL],"YTL",MASTER[Sub Format],$B13,MASTER[EPC Status (Current Week)],"EPC Ready Previous FY")</f>
        <v>0</v>
      </c>
      <c r="I13" s="29">
        <f>COUNTIFS(MASTER[Sub Format],$B13,MASTER[Actual (Month) Bucket],I$3)</f>
        <v>1</v>
      </c>
      <c r="J13" s="29">
        <f>COUNTIFS(MASTER[Sub Format],$B13,MASTER[Actual (Month) Bucket],J$3)</f>
        <v>0</v>
      </c>
      <c r="K13" s="29">
        <f>COUNTIFS(MASTER[Sub Format],$B13,MASTER[Actual (Month) Bucket],K$3)</f>
        <v>0</v>
      </c>
      <c r="L13" s="29">
        <f t="shared" si="37"/>
        <v>1</v>
      </c>
      <c r="M13" s="29">
        <f>COUNTIFS(MASTER[Sub Format],$B13,MASTER[Actual (Month) Bucket],M$3)</f>
        <v>0</v>
      </c>
      <c r="N13" s="29">
        <f>COUNTIFS(MASTER[Sub Format],$B13,MASTER[Actual (Month) Bucket],N$3)</f>
        <v>0</v>
      </c>
      <c r="O13" s="29">
        <f>COUNTIFS(MASTER[Sub Format],$B13,MASTER[Actual (Month) Bucket],O$3)</f>
        <v>0</v>
      </c>
      <c r="P13" s="29">
        <f t="shared" si="44"/>
        <v>0</v>
      </c>
      <c r="Q13" s="29">
        <f>COUNTIFS(MASTER[Sub Format],$B13,MASTER[Actual (Month) Bucket],Q$3)</f>
        <v>0</v>
      </c>
      <c r="R13" s="29">
        <f>COUNTIFS(MASTER[Sub Format],$B13,MASTER[Actual (Month) Bucket],R$3)</f>
        <v>0</v>
      </c>
      <c r="S13" s="29">
        <f>COUNTIFS(MASTER[Sub Format],$B13,MASTER[Actual (Month) Bucket],S$3)</f>
        <v>0</v>
      </c>
      <c r="T13" s="29">
        <f t="shared" si="45"/>
        <v>0</v>
      </c>
      <c r="U13" s="29">
        <f>COUNTIFS(MASTER[Sub Format],$B13,MASTER[Actual (Month) Bucket],U$3)</f>
        <v>0</v>
      </c>
      <c r="V13" s="29">
        <f>COUNTIFS(MASTER[Sub Format],$B13,MASTER[Actual (Month) Bucket],V$3)</f>
        <v>0</v>
      </c>
      <c r="W13" s="29">
        <f>COUNTIFS(MASTER[Sub Format],$B13,MASTER[Actual (Month) Bucket],W$3)</f>
        <v>0</v>
      </c>
      <c r="X13" s="29">
        <f t="shared" si="46"/>
        <v>0</v>
      </c>
      <c r="Y13" s="29">
        <f t="shared" si="47"/>
        <v>1</v>
      </c>
      <c r="Z13" s="29">
        <f>COUNTIFS(MASTER[LAUNCHED / YTL],"LAUNCHED",MASTER[Sub Format],$B13,MASTER[EPC Status (Current Week)],"EPC Ready")</f>
        <v>0</v>
      </c>
      <c r="AA13" s="29">
        <f>COUNTIFS(MASTER[LAUNCHED / YTL],"YTL",MASTER[Sub Format],$B13,MASTER[EPC Status (Current Week)],"EPC Ready")</f>
        <v>1</v>
      </c>
      <c r="AB13" s="29">
        <f>COUNTIFS(MASTER[LAUNCHED / YTL],"YTL - Dropped by Business",MASTER[Sub Format],$B13,MASTER[EPC Status (Current Week)],"EPC Ready")</f>
        <v>0</v>
      </c>
      <c r="AC13" s="29">
        <f>COUNTIFS(MASTER[EPC Status (Current Week)],"EPC Ready",MASTER[Sub Format],$B13)+COUNTIFS(MASTER[EPC Status (Current Week)],"EPC Ready Previous FY",MASTER[Sub Format],$B13)</f>
        <v>1</v>
      </c>
      <c r="AD13" s="29">
        <f>COUNTIFS(MASTER[LAUNCHED / YTL],"LAUNCHED",MASTER[Sub Format],$B13)</f>
        <v>0</v>
      </c>
      <c r="AE13" s="29">
        <f>COUNTIFS(MASTER[LAUNCHED / YTL],"YTL",MASTER[Sub Format],$B13)</f>
        <v>1</v>
      </c>
      <c r="AF13" s="29">
        <f>COUNTIFS(MASTER[LAUNCHED / YTL],"YTL - Dropped by Business",MASTER[Sub Format],$B13)</f>
        <v>0</v>
      </c>
      <c r="AG13" s="29">
        <f t="shared" si="42"/>
        <v>0</v>
      </c>
      <c r="AH13" s="29">
        <f t="shared" si="2"/>
        <v>0</v>
      </c>
      <c r="AI13" s="29">
        <f t="shared" si="2"/>
        <v>0</v>
      </c>
      <c r="AJ13" s="29">
        <f t="shared" si="2"/>
        <v>0</v>
      </c>
      <c r="AK13" s="29">
        <f t="shared" si="2"/>
        <v>0</v>
      </c>
      <c r="AL13" s="29">
        <f t="shared" si="2"/>
        <v>0</v>
      </c>
      <c r="AM13" s="29">
        <f t="shared" si="2"/>
        <v>0</v>
      </c>
      <c r="AN13" s="29">
        <f t="shared" si="2"/>
        <v>0</v>
      </c>
      <c r="AO13" s="29">
        <f t="shared" si="2"/>
        <v>0</v>
      </c>
      <c r="AP13" s="29">
        <f t="shared" si="2"/>
        <v>0</v>
      </c>
      <c r="AQ13" s="29">
        <f>COUNTIFS(MASTER[Sub Format],$B13,MASTER[Planned (Month) Bucket],AQ$2,MASTER[EPC Status (Current Week)],"WIP")</f>
        <v>0</v>
      </c>
      <c r="AR13" s="29">
        <f>COUNTIFS(MASTER[Sub Format],$B13,MASTER[Planned (Month) Bucket],AR$2,MASTER[EPC Status (Current Week)],"WIP")</f>
        <v>0</v>
      </c>
      <c r="AS13" s="29">
        <f>COUNTIFS(MASTER[Sub Format],$B13,MASTER[Planned (Month) Bucket],AS$2,MASTER[EPC Status (Current Week)],"WIP")</f>
        <v>0</v>
      </c>
      <c r="AT13" s="29">
        <f>COUNTIFS(MASTER[Sub Format],$B13,MASTER[Planned (Month) Bucket],AT$2,MASTER[EPC Status (Current Week)],"WIP")</f>
        <v>0</v>
      </c>
      <c r="AU13" s="29">
        <f>COUNTIFS(MASTER[Sub Format],$B13,MASTER[Planned (Month) Bucket],AU$2,MASTER[EPC Status (Current Week)],"WIP")</f>
        <v>0</v>
      </c>
      <c r="AV13" s="29">
        <f>COUNTIFS(MASTER[Sub Format],$B13,MASTER[Planned (Month) Bucket],AV$2,MASTER[EPC Status (Current Week)],"WIP")</f>
        <v>0</v>
      </c>
      <c r="AW13" s="29">
        <f>COUNTIFS(MASTER[Sub Format],$B13,MASTER[Planned (Month) Bucket],AW$2,MASTER[EPC Status (Current Week)],"WIP")</f>
        <v>0</v>
      </c>
      <c r="AX13" s="29">
        <f>COUNTIFS(MASTER[Sub Format],$B13,MASTER[Planned (Month) Bucket],AX$2,MASTER[EPC Status (Current Week)],"WIP")</f>
        <v>0</v>
      </c>
      <c r="AY13" s="29">
        <f>COUNTIFS(MASTER[Sub Format],$B13,MASTER[Planned (Month) Bucket],AY$2,MASTER[EPC Status (Current Week)],"WIP")</f>
        <v>0</v>
      </c>
      <c r="AZ13" s="29">
        <f>COUNTIFS(MASTER[Sub Format],$B13,MASTER[Planned (Month) Bucket],AZ$2,MASTER[EPC Status (Current Week)],"WIP")</f>
        <v>0</v>
      </c>
      <c r="BA13" s="29">
        <f>COUNTIFS(MASTER[Sub Format],$B13,MASTER[Planned (Month) Bucket],BA$2,MASTER[EPC Status (Current Week)],"WIP")</f>
        <v>0</v>
      </c>
      <c r="BB13" s="29">
        <f>COUNTIFS(MASTER[Sub Format],$B13,MASTER[Planned (Month) Bucket],BB$2,MASTER[EPC Status (Current Week)],"WIP")</f>
        <v>0</v>
      </c>
      <c r="BC13" s="29">
        <f>COUNTIFS(MASTER[Sub Format],$B13,MASTER[Planned (Month) Bucket],BC$2,MASTER[EPC Status (Current Week)],"WIP")</f>
        <v>0</v>
      </c>
      <c r="BD13" s="29">
        <f>COUNTIFS(MASTER[Sub Format],$B13,MASTER[Planned (Month) Bucket],BD$2,MASTER[EPC Status (Current Week)],"WIP")</f>
        <v>0</v>
      </c>
      <c r="BE13" s="29">
        <f>COUNTIFS(MASTER[Sub Format],$B13,MASTER[Planned (Month) Bucket],BE$2,MASTER[EPC Status (Current Week)],"WIP")</f>
        <v>0</v>
      </c>
      <c r="BF13" s="29">
        <f>COUNTIFS(MASTER[Sub Format],$B13,MASTER[Planned (Month) Bucket],BF$2,MASTER[EPC Status (Current Week)],"WIP")</f>
        <v>0</v>
      </c>
      <c r="BG13" s="29">
        <f>COUNTIFS(MASTER[Sub Format],$B13,MASTER[Planned (Month) Bucket],BG$2,MASTER[EPC Status (Current Week)],"WIP")</f>
        <v>0</v>
      </c>
      <c r="BH13" s="29">
        <f>COUNTIFS(MASTER[Sub Format],$B13,MASTER[Planned (Month) Bucket],BH$2,MASTER[EPC Status (Current Week)],"WIP")</f>
        <v>0</v>
      </c>
      <c r="BI13" s="29">
        <f>COUNTIFS(MASTER[Sub Format],$B13,MASTER[EPC Status (Current Week)],BI$2)</f>
        <v>0</v>
      </c>
      <c r="BJ13" s="29">
        <f>COUNTIFS(MASTER[Sub Format],$B13,MASTER[EPC Status (Current Week)],BJ$2)</f>
        <v>0</v>
      </c>
      <c r="BK13" s="29">
        <f>COUNTIFS(MASTER[Sub Format],$B13,MASTER[EPC Status (Current Week)],BK$2)</f>
        <v>0</v>
      </c>
      <c r="BL13" s="29">
        <f>COUNTIFS(MASTER[Sub Format],$B13,MASTER[EPC Status (Current Week)],BL$2)</f>
        <v>0</v>
      </c>
      <c r="BM13" s="29">
        <f t="shared" si="48"/>
        <v>0</v>
      </c>
      <c r="BN13" s="29">
        <f>COUNTIFS(MASTER[Sub Format],$B13,MASTER[EPC Status (Current Week)],BN$3)</f>
        <v>0</v>
      </c>
      <c r="BO13" s="29">
        <f>COUNTIFS(MASTER[Sub Format],$B13,MASTER[EPC Status (Current Week)],BO$3)</f>
        <v>0</v>
      </c>
      <c r="BP13" s="29">
        <f>COUNTIFS(MASTER[Sub Format],$B13,MASTER[EPC Status (Current Week)],BP$3)</f>
        <v>0</v>
      </c>
      <c r="BQ13" s="29">
        <f>COUNTIFS(MASTER[Sub Format],$B13,MASTER[EPC Status (Current Week)],BQ$3)</f>
        <v>0</v>
      </c>
      <c r="BR13" s="29">
        <f>COUNTIFS(MASTER[Sub Format],$B13,MASTER[EPC Status (Current Week)],BR$3)</f>
        <v>0</v>
      </c>
      <c r="BS13" s="29">
        <f>COUNTIFS(MASTER[Sub Format],$B13,MASTER[EPC Status (Current Week)],BS$3)</f>
        <v>0</v>
      </c>
      <c r="BT13" s="29">
        <f>COUNTIFS(MASTER[Sub Format],$B13,MASTER[EPC Status (Current Week)],BT$3)</f>
        <v>0</v>
      </c>
      <c r="BU13" s="29">
        <f>COUNTIFS(MASTER[Sub Format],$B13,MASTER[EPC Status (Current Week)],BU$3)</f>
        <v>0</v>
      </c>
      <c r="BV13" s="226"/>
    </row>
    <row r="14" spans="1:74" s="1" customFormat="1" ht="13" hidden="1" outlineLevel="1" x14ac:dyDescent="0.3">
      <c r="A14" s="83">
        <v>8</v>
      </c>
      <c r="B14" s="28" t="s">
        <v>1962</v>
      </c>
      <c r="C14" s="28" t="s">
        <v>53</v>
      </c>
      <c r="D14" s="28" t="s">
        <v>1961</v>
      </c>
      <c r="E14" s="29">
        <v>89</v>
      </c>
      <c r="F14" s="29">
        <f>COUNTIFS(MASTER[Sub Format],$B14,MASTER[EPC Status (Current Week)],$F$3)</f>
        <v>2</v>
      </c>
      <c r="G14" s="29">
        <f>COUNTIFS(MASTER[LAUNCHED / YTL],"LAUNCHED",MASTER[Sub Format],$B14,MASTER[EPC Status (Current Week)],"EPC Ready Previous FY")</f>
        <v>1</v>
      </c>
      <c r="H14" s="29">
        <f>COUNTIFS(MASTER[LAUNCHED / YTL],"YTL",MASTER[Sub Format],$B14,MASTER[EPC Status (Current Week)],"EPC Ready Previous FY")</f>
        <v>1</v>
      </c>
      <c r="I14" s="29">
        <f>COUNTIFS(MASTER[Sub Format],$B14,MASTER[Actual (Month) Bucket],I$3)</f>
        <v>5</v>
      </c>
      <c r="J14" s="29">
        <f>COUNTIFS(MASTER[Sub Format],$B14,MASTER[Actual (Month) Bucket],J$3)</f>
        <v>1</v>
      </c>
      <c r="K14" s="29">
        <f>COUNTIFS(MASTER[Sub Format],$B14,MASTER[Actual (Month) Bucket],K$3)</f>
        <v>0</v>
      </c>
      <c r="L14" s="29">
        <f>SUM(I14:K14)</f>
        <v>6</v>
      </c>
      <c r="M14" s="29">
        <f>COUNTIFS(MASTER[Sub Format],$B14,MASTER[Actual (Month) Bucket],M$3)</f>
        <v>0</v>
      </c>
      <c r="N14" s="29">
        <f>COUNTIFS(MASTER[Sub Format],$B14,MASTER[Actual (Month) Bucket],N$3)</f>
        <v>0</v>
      </c>
      <c r="O14" s="29">
        <f>COUNTIFS(MASTER[Sub Format],$B14,MASTER[Actual (Month) Bucket],O$3)</f>
        <v>0</v>
      </c>
      <c r="P14" s="29">
        <f t="shared" si="44"/>
        <v>0</v>
      </c>
      <c r="Q14" s="29">
        <f>COUNTIFS(MASTER[Sub Format],$B14,MASTER[Actual (Month) Bucket],Q$3)</f>
        <v>0</v>
      </c>
      <c r="R14" s="29">
        <f>COUNTIFS(MASTER[Sub Format],$B14,MASTER[Actual (Month) Bucket],R$3)</f>
        <v>0</v>
      </c>
      <c r="S14" s="29">
        <f>COUNTIFS(MASTER[Sub Format],$B14,MASTER[Actual (Month) Bucket],S$3)</f>
        <v>0</v>
      </c>
      <c r="T14" s="29">
        <f t="shared" si="45"/>
        <v>0</v>
      </c>
      <c r="U14" s="29">
        <f>COUNTIFS(MASTER[Sub Format],$B14,MASTER[Actual (Month) Bucket],U$3)</f>
        <v>0</v>
      </c>
      <c r="V14" s="29">
        <f>COUNTIFS(MASTER[Sub Format],$B14,MASTER[Actual (Month) Bucket],V$3)</f>
        <v>0</v>
      </c>
      <c r="W14" s="29">
        <f>COUNTIFS(MASTER[Sub Format],$B14,MASTER[Actual (Month) Bucket],W$3)</f>
        <v>0</v>
      </c>
      <c r="X14" s="29">
        <f t="shared" si="46"/>
        <v>0</v>
      </c>
      <c r="Y14" s="29">
        <f t="shared" si="47"/>
        <v>6</v>
      </c>
      <c r="Z14" s="29">
        <f>COUNTIFS(MASTER[LAUNCHED / YTL],"LAUNCHED",MASTER[Sub Format],$B14,MASTER[EPC Status (Current Week)],"EPC Ready")</f>
        <v>2</v>
      </c>
      <c r="AA14" s="29">
        <f>COUNTIFS(MASTER[LAUNCHED / YTL],"YTL",MASTER[Sub Format],$B14,MASTER[EPC Status (Current Week)],"EPC Ready")</f>
        <v>4</v>
      </c>
      <c r="AB14" s="29">
        <f>COUNTIFS(MASTER[LAUNCHED / YTL],"YTL - Dropped by Business",MASTER[Sub Format],$B14,MASTER[EPC Status (Current Week)],"EPC Ready")</f>
        <v>0</v>
      </c>
      <c r="AC14" s="29">
        <f>COUNTIFS(MASTER[EPC Status (Current Week)],"EPC Ready",MASTER[Sub Format],$B14)+COUNTIFS(MASTER[EPC Status (Current Week)],"EPC Ready Previous FY",MASTER[Sub Format],$B14)</f>
        <v>8</v>
      </c>
      <c r="AD14" s="29">
        <f>COUNTIFS(MASTER[LAUNCHED / YTL],"LAUNCHED",MASTER[Sub Format],$B14)</f>
        <v>3</v>
      </c>
      <c r="AE14" s="29">
        <f>COUNTIFS(MASTER[LAUNCHED / YTL],"YTL",MASTER[Sub Format],$B14)</f>
        <v>5</v>
      </c>
      <c r="AF14" s="29">
        <f>COUNTIFS(MASTER[LAUNCHED / YTL],"YTL - Dropped by Business",MASTER[Sub Format],$B14)</f>
        <v>0</v>
      </c>
      <c r="AG14" s="29">
        <f t="shared" si="42"/>
        <v>4</v>
      </c>
      <c r="AH14" s="29">
        <f t="shared" ref="AH14:AP16" si="49">AQ14</f>
        <v>0</v>
      </c>
      <c r="AI14" s="29">
        <f t="shared" si="49"/>
        <v>0</v>
      </c>
      <c r="AJ14" s="29">
        <f t="shared" si="49"/>
        <v>0</v>
      </c>
      <c r="AK14" s="29">
        <f t="shared" si="49"/>
        <v>0</v>
      </c>
      <c r="AL14" s="29">
        <f t="shared" si="49"/>
        <v>0</v>
      </c>
      <c r="AM14" s="29">
        <f t="shared" si="49"/>
        <v>0</v>
      </c>
      <c r="AN14" s="29">
        <f t="shared" si="49"/>
        <v>0</v>
      </c>
      <c r="AO14" s="29">
        <f t="shared" si="49"/>
        <v>0</v>
      </c>
      <c r="AP14" s="29">
        <f t="shared" si="49"/>
        <v>0</v>
      </c>
      <c r="AQ14" s="29">
        <f>COUNTIFS(MASTER[Sub Format],$B14,MASTER[Planned (Month) Bucket],AQ$2,MASTER[EPC Status (Current Week)],"WIP")</f>
        <v>0</v>
      </c>
      <c r="AR14" s="29">
        <f>COUNTIFS(MASTER[Sub Format],$B14,MASTER[Planned (Month) Bucket],AR$2,MASTER[EPC Status (Current Week)],"WIP")</f>
        <v>0</v>
      </c>
      <c r="AS14" s="29">
        <f>COUNTIFS(MASTER[Sub Format],$B14,MASTER[Planned (Month) Bucket],AS$2,MASTER[EPC Status (Current Week)],"WIP")</f>
        <v>0</v>
      </c>
      <c r="AT14" s="29">
        <f>COUNTIFS(MASTER[Sub Format],$B14,MASTER[Planned (Month) Bucket],AT$2,MASTER[EPC Status (Current Week)],"WIP")</f>
        <v>0</v>
      </c>
      <c r="AU14" s="29">
        <f>COUNTIFS(MASTER[Sub Format],$B14,MASTER[Planned (Month) Bucket],AU$2,MASTER[EPC Status (Current Week)],"WIP")</f>
        <v>0</v>
      </c>
      <c r="AV14" s="29">
        <f>COUNTIFS(MASTER[Sub Format],$B14,MASTER[Planned (Month) Bucket],AV$2,MASTER[EPC Status (Current Week)],"WIP")</f>
        <v>0</v>
      </c>
      <c r="AW14" s="29">
        <f>COUNTIFS(MASTER[Sub Format],$B14,MASTER[Planned (Month) Bucket],AW$2,MASTER[EPC Status (Current Week)],"WIP")</f>
        <v>0</v>
      </c>
      <c r="AX14" s="29">
        <f>COUNTIFS(MASTER[Sub Format],$B14,MASTER[Planned (Month) Bucket],AX$2,MASTER[EPC Status (Current Week)],"WIP")</f>
        <v>0</v>
      </c>
      <c r="AY14" s="29">
        <f>COUNTIFS(MASTER[Sub Format],$B14,MASTER[Planned (Month) Bucket],AY$2,MASTER[EPC Status (Current Week)],"WIP")</f>
        <v>0</v>
      </c>
      <c r="AZ14" s="29">
        <f>COUNTIFS(MASTER[Sub Format],$B14,MASTER[Planned (Month) Bucket],AZ$2,MASTER[EPC Status (Current Week)],"WIP")</f>
        <v>0</v>
      </c>
      <c r="BA14" s="29">
        <f>COUNTIFS(MASTER[Sub Format],$B14,MASTER[Planned (Month) Bucket],BA$2,MASTER[EPC Status (Current Week)],"WIP")</f>
        <v>0</v>
      </c>
      <c r="BB14" s="29">
        <f>COUNTIFS(MASTER[Sub Format],$B14,MASTER[Planned (Month) Bucket],BB$2,MASTER[EPC Status (Current Week)],"WIP")</f>
        <v>0</v>
      </c>
      <c r="BC14" s="29">
        <f>COUNTIFS(MASTER[Sub Format],$B14,MASTER[Planned (Month) Bucket],BC$2,MASTER[EPC Status (Current Week)],"WIP")</f>
        <v>0</v>
      </c>
      <c r="BD14" s="29">
        <f>COUNTIFS(MASTER[Sub Format],$B14,MASTER[Planned (Month) Bucket],BD$2,MASTER[EPC Status (Current Week)],"WIP")</f>
        <v>0</v>
      </c>
      <c r="BE14" s="29">
        <f>COUNTIFS(MASTER[Sub Format],$B14,MASTER[Planned (Month) Bucket],BE$2,MASTER[EPC Status (Current Week)],"WIP")</f>
        <v>1</v>
      </c>
      <c r="BF14" s="29">
        <f>COUNTIFS(MASTER[Sub Format],$B14,MASTER[Planned (Month) Bucket],BF$2,MASTER[EPC Status (Current Week)],"WIP")</f>
        <v>2</v>
      </c>
      <c r="BG14" s="29">
        <f>COUNTIFS(MASTER[Sub Format],$B14,MASTER[Planned (Month) Bucket],BG$2,MASTER[EPC Status (Current Week)],"WIP")</f>
        <v>1</v>
      </c>
      <c r="BH14" s="29">
        <f>COUNTIFS(MASTER[Sub Format],$B14,MASTER[Planned (Month) Bucket],BH$2,MASTER[EPC Status (Current Week)],"WIP")</f>
        <v>0</v>
      </c>
      <c r="BI14" s="29">
        <f>COUNTIFS(MASTER[Sub Format],$B14,MASTER[EPC Status (Current Week)],BI$2)</f>
        <v>0</v>
      </c>
      <c r="BJ14" s="29">
        <f>COUNTIFS(MASTER[Sub Format],$B14,MASTER[EPC Status (Current Week)],BJ$2)</f>
        <v>0</v>
      </c>
      <c r="BK14" s="29">
        <f>COUNTIFS(MASTER[Sub Format],$B14,MASTER[EPC Status (Current Week)],BK$2)</f>
        <v>0</v>
      </c>
      <c r="BL14" s="29">
        <f>COUNTIFS(MASTER[Sub Format],$B14,MASTER[EPC Status (Current Week)],BL$2)</f>
        <v>0</v>
      </c>
      <c r="BM14" s="29">
        <f t="shared" si="48"/>
        <v>4</v>
      </c>
      <c r="BN14" s="29">
        <f>COUNTIFS(MASTER[Sub Format],$B14,MASTER[EPC Status (Current Week)],BN$3)</f>
        <v>4</v>
      </c>
      <c r="BO14" s="29">
        <f>COUNTIFS(MASTER[Sub Format],$B14,MASTER[EPC Status (Current Week)],BO$3)</f>
        <v>0</v>
      </c>
      <c r="BP14" s="29">
        <f>COUNTIFS(MASTER[Sub Format],$B14,MASTER[EPC Status (Current Week)],BP$3)</f>
        <v>0</v>
      </c>
      <c r="BQ14" s="29">
        <f>COUNTIFS(MASTER[Sub Format],$B14,MASTER[EPC Status (Current Week)],BQ$3)</f>
        <v>0</v>
      </c>
      <c r="BR14" s="29">
        <f>COUNTIFS(MASTER[Sub Format],$B14,MASTER[EPC Status (Current Week)],BR$3)</f>
        <v>0</v>
      </c>
      <c r="BS14" s="29">
        <f>COUNTIFS(MASTER[Sub Format],$B14,MASTER[EPC Status (Current Week)],BS$3)</f>
        <v>0</v>
      </c>
      <c r="BT14" s="29">
        <f>COUNTIFS(MASTER[Sub Format],$B14,MASTER[EPC Status (Current Week)],BT$3)</f>
        <v>0</v>
      </c>
      <c r="BU14" s="29">
        <f>COUNTIFS(MASTER[Sub Format],$B14,MASTER[EPC Status (Current Week)],BU$3)</f>
        <v>0</v>
      </c>
      <c r="BV14" s="226"/>
    </row>
    <row r="15" spans="1:74" s="1" customFormat="1" ht="13" hidden="1" outlineLevel="1" x14ac:dyDescent="0.3">
      <c r="A15" s="83">
        <v>9</v>
      </c>
      <c r="B15" s="28" t="s">
        <v>6986</v>
      </c>
      <c r="C15" s="28" t="s">
        <v>53</v>
      </c>
      <c r="D15" s="28" t="s">
        <v>1961</v>
      </c>
      <c r="E15" s="29">
        <v>700</v>
      </c>
      <c r="F15" s="29">
        <f>COUNTIFS(MASTER[Sub Format],$B15,MASTER[EPC Status (Current Week)],$F$3)</f>
        <v>0</v>
      </c>
      <c r="G15" s="29">
        <f>COUNTIFS(MASTER[LAUNCHED / YTL],"LAUNCHED",MASTER[Sub Format],$B15,MASTER[EPC Status (Current Week)],"EPC Ready Previous FY")</f>
        <v>0</v>
      </c>
      <c r="H15" s="29">
        <f>COUNTIFS(MASTER[LAUNCHED / YTL],"YTL",MASTER[Sub Format],$B15,MASTER[EPC Status (Current Week)],"EPC Ready Previous FY")</f>
        <v>0</v>
      </c>
      <c r="I15" s="29">
        <f>COUNTIFS(MASTER[Sub Format],$B15,MASTER[Actual (Month) Bucket],I$3)</f>
        <v>0</v>
      </c>
      <c r="J15" s="29">
        <f>COUNTIFS(MASTER[Sub Format],$B15,MASTER[Actual (Month) Bucket],J$3)</f>
        <v>0</v>
      </c>
      <c r="K15" s="29">
        <f>COUNTIFS(MASTER[Sub Format],$B15,MASTER[Actual (Month) Bucket],K$3)</f>
        <v>0</v>
      </c>
      <c r="L15" s="29">
        <f>SUM(I15:K15)</f>
        <v>0</v>
      </c>
      <c r="M15" s="29">
        <f>COUNTIFS(MASTER[Sub Format],$B15,MASTER[Actual (Month) Bucket],M$3)</f>
        <v>0</v>
      </c>
      <c r="N15" s="29">
        <f>COUNTIFS(MASTER[Sub Format],$B15,MASTER[Actual (Month) Bucket],N$3)</f>
        <v>0</v>
      </c>
      <c r="O15" s="29">
        <f>COUNTIFS(MASTER[Sub Format],$B15,MASTER[Actual (Month) Bucket],O$3)</f>
        <v>0</v>
      </c>
      <c r="P15" s="29">
        <f t="shared" si="44"/>
        <v>0</v>
      </c>
      <c r="Q15" s="29">
        <f>COUNTIFS(MASTER[Sub Format],$B15,MASTER[Actual (Month) Bucket],Q$3)</f>
        <v>0</v>
      </c>
      <c r="R15" s="29">
        <f>COUNTIFS(MASTER[Sub Format],$B15,MASTER[Actual (Month) Bucket],R$3)</f>
        <v>0</v>
      </c>
      <c r="S15" s="29">
        <f>COUNTIFS(MASTER[Sub Format],$B15,MASTER[Actual (Month) Bucket],S$3)</f>
        <v>0</v>
      </c>
      <c r="T15" s="29">
        <f t="shared" si="45"/>
        <v>0</v>
      </c>
      <c r="U15" s="29">
        <f>COUNTIFS(MASTER[Sub Format],$B15,MASTER[Actual (Month) Bucket],U$3)</f>
        <v>0</v>
      </c>
      <c r="V15" s="29">
        <f>COUNTIFS(MASTER[Sub Format],$B15,MASTER[Actual (Month) Bucket],V$3)</f>
        <v>0</v>
      </c>
      <c r="W15" s="29">
        <f>COUNTIFS(MASTER[Sub Format],$B15,MASTER[Actual (Month) Bucket],W$3)</f>
        <v>0</v>
      </c>
      <c r="X15" s="29">
        <f t="shared" si="46"/>
        <v>0</v>
      </c>
      <c r="Y15" s="29">
        <f t="shared" si="47"/>
        <v>0</v>
      </c>
      <c r="Z15" s="29">
        <f>COUNTIFS(MASTER[LAUNCHED / YTL],"LAUNCHED",MASTER[Sub Format],$B15,MASTER[EPC Status (Current Week)],"EPC Ready")</f>
        <v>0</v>
      </c>
      <c r="AA15" s="29">
        <f>COUNTIFS(MASTER[LAUNCHED / YTL],"YTL",MASTER[Sub Format],$B15,MASTER[EPC Status (Current Week)],"EPC Ready")</f>
        <v>0</v>
      </c>
      <c r="AB15" s="29">
        <f>COUNTIFS(MASTER[LAUNCHED / YTL],"YTL - Dropped by Business",MASTER[Sub Format],$B15,MASTER[EPC Status (Current Week)],"EPC Ready")</f>
        <v>0</v>
      </c>
      <c r="AC15" s="29">
        <f>COUNTIFS(MASTER[EPC Status (Current Week)],"EPC Ready",MASTER[Sub Format],$B15)+COUNTIFS(MASTER[EPC Status (Current Week)],"EPC Ready Previous FY",MASTER[Sub Format],$B15)</f>
        <v>0</v>
      </c>
      <c r="AD15" s="29">
        <f>COUNTIFS(MASTER[LAUNCHED / YTL],"LAUNCHED",MASTER[Sub Format],$B15)</f>
        <v>0</v>
      </c>
      <c r="AE15" s="29">
        <f>COUNTIFS(MASTER[LAUNCHED / YTL],"YTL",MASTER[Sub Format],$B15)</f>
        <v>0</v>
      </c>
      <c r="AF15" s="29">
        <f>COUNTIFS(MASTER[LAUNCHED / YTL],"YTL - Dropped by Business",MASTER[Sub Format],$B15)</f>
        <v>0</v>
      </c>
      <c r="AG15" s="29">
        <f t="shared" si="42"/>
        <v>0</v>
      </c>
      <c r="AH15" s="29">
        <f t="shared" si="49"/>
        <v>0</v>
      </c>
      <c r="AI15" s="29">
        <f t="shared" si="49"/>
        <v>0</v>
      </c>
      <c r="AJ15" s="29">
        <f t="shared" si="49"/>
        <v>0</v>
      </c>
      <c r="AK15" s="29">
        <f t="shared" si="49"/>
        <v>0</v>
      </c>
      <c r="AL15" s="29">
        <f t="shared" si="49"/>
        <v>0</v>
      </c>
      <c r="AM15" s="29">
        <f t="shared" si="49"/>
        <v>0</v>
      </c>
      <c r="AN15" s="29">
        <f t="shared" si="49"/>
        <v>0</v>
      </c>
      <c r="AO15" s="29">
        <f t="shared" si="49"/>
        <v>0</v>
      </c>
      <c r="AP15" s="29">
        <f t="shared" si="49"/>
        <v>0</v>
      </c>
      <c r="AQ15" s="29">
        <f>COUNTIFS(MASTER[Sub Format],$B15,MASTER[Planned (Month) Bucket],AQ$2,MASTER[EPC Status (Current Week)],"WIP")</f>
        <v>0</v>
      </c>
      <c r="AR15" s="29">
        <f>COUNTIFS(MASTER[Sub Format],$B15,MASTER[Planned (Month) Bucket],AR$2,MASTER[EPC Status (Current Week)],"WIP")</f>
        <v>0</v>
      </c>
      <c r="AS15" s="29">
        <f>COUNTIFS(MASTER[Sub Format],$B15,MASTER[Planned (Month) Bucket],AS$2,MASTER[EPC Status (Current Week)],"WIP")</f>
        <v>0</v>
      </c>
      <c r="AT15" s="29">
        <f>COUNTIFS(MASTER[Sub Format],$B15,MASTER[Planned (Month) Bucket],AT$2,MASTER[EPC Status (Current Week)],"WIP")</f>
        <v>0</v>
      </c>
      <c r="AU15" s="29">
        <f>COUNTIFS(MASTER[Sub Format],$B15,MASTER[Planned (Month) Bucket],AU$2,MASTER[EPC Status (Current Week)],"WIP")</f>
        <v>0</v>
      </c>
      <c r="AV15" s="29">
        <f>COUNTIFS(MASTER[Sub Format],$B15,MASTER[Planned (Month) Bucket],AV$2,MASTER[EPC Status (Current Week)],"WIP")</f>
        <v>0</v>
      </c>
      <c r="AW15" s="29">
        <f>COUNTIFS(MASTER[Sub Format],$B15,MASTER[Planned (Month) Bucket],AW$2,MASTER[EPC Status (Current Week)],"WIP")</f>
        <v>0</v>
      </c>
      <c r="AX15" s="29">
        <f>COUNTIFS(MASTER[Sub Format],$B15,MASTER[Planned (Month) Bucket],AX$2,MASTER[EPC Status (Current Week)],"WIP")</f>
        <v>0</v>
      </c>
      <c r="AY15" s="29">
        <f>COUNTIFS(MASTER[Sub Format],$B15,MASTER[Planned (Month) Bucket],AY$2,MASTER[EPC Status (Current Week)],"WIP")</f>
        <v>0</v>
      </c>
      <c r="AZ15" s="29">
        <f>COUNTIFS(MASTER[Sub Format],$B15,MASTER[Planned (Month) Bucket],AZ$2,MASTER[EPC Status (Current Week)],"WIP")</f>
        <v>0</v>
      </c>
      <c r="BA15" s="29">
        <f>COUNTIFS(MASTER[Sub Format],$B15,MASTER[Planned (Month) Bucket],BA$2,MASTER[EPC Status (Current Week)],"WIP")</f>
        <v>0</v>
      </c>
      <c r="BB15" s="29">
        <f>COUNTIFS(MASTER[Sub Format],$B15,MASTER[Planned (Month) Bucket],BB$2,MASTER[EPC Status (Current Week)],"WIP")</f>
        <v>0</v>
      </c>
      <c r="BC15" s="29">
        <f>COUNTIFS(MASTER[Sub Format],$B15,MASTER[Planned (Month) Bucket],BC$2,MASTER[EPC Status (Current Week)],"WIP")</f>
        <v>0</v>
      </c>
      <c r="BD15" s="29">
        <f>COUNTIFS(MASTER[Sub Format],$B15,MASTER[Planned (Month) Bucket],BD$2,MASTER[EPC Status (Current Week)],"WIP")</f>
        <v>0</v>
      </c>
      <c r="BE15" s="29">
        <f>COUNTIFS(MASTER[Sub Format],$B15,MASTER[Planned (Month) Bucket],BE$2,MASTER[EPC Status (Current Week)],"WIP")</f>
        <v>0</v>
      </c>
      <c r="BF15" s="29">
        <f>COUNTIFS(MASTER[Sub Format],$B15,MASTER[Planned (Month) Bucket],BF$2,MASTER[EPC Status (Current Week)],"WIP")</f>
        <v>0</v>
      </c>
      <c r="BG15" s="29">
        <f>COUNTIFS(MASTER[Sub Format],$B15,MASTER[Planned (Month) Bucket],BG$2,MASTER[EPC Status (Current Week)],"WIP")</f>
        <v>0</v>
      </c>
      <c r="BH15" s="29">
        <f>COUNTIFS(MASTER[Sub Format],$B15,MASTER[Planned (Month) Bucket],BH$2,MASTER[EPC Status (Current Week)],"WIP")</f>
        <v>0</v>
      </c>
      <c r="BI15" s="29">
        <f>COUNTIFS(MASTER[Sub Format],$B15,MASTER[EPC Status (Current Week)],BI$2)</f>
        <v>0</v>
      </c>
      <c r="BJ15" s="29">
        <f>COUNTIFS(MASTER[Sub Format],$B15,MASTER[EPC Status (Current Week)],BJ$2)</f>
        <v>0</v>
      </c>
      <c r="BK15" s="29">
        <f>COUNTIFS(MASTER[Sub Format],$B15,MASTER[EPC Status (Current Week)],BK$2)</f>
        <v>0</v>
      </c>
      <c r="BL15" s="29">
        <f>COUNTIFS(MASTER[Sub Format],$B15,MASTER[EPC Status (Current Week)],BL$2)</f>
        <v>0</v>
      </c>
      <c r="BM15" s="29">
        <f t="shared" si="48"/>
        <v>0</v>
      </c>
      <c r="BN15" s="29">
        <f>COUNTIFS(MASTER[Sub Format],$B15,MASTER[EPC Status (Current Week)],BN$3)</f>
        <v>0</v>
      </c>
      <c r="BO15" s="29">
        <f>COUNTIFS(MASTER[Sub Format],$B15,MASTER[EPC Status (Current Week)],BO$3)</f>
        <v>0</v>
      </c>
      <c r="BP15" s="29">
        <f>COUNTIFS(MASTER[Sub Format],$B15,MASTER[EPC Status (Current Week)],BP$3)</f>
        <v>0</v>
      </c>
      <c r="BQ15" s="29">
        <f>COUNTIFS(MASTER[Sub Format],$B15,MASTER[EPC Status (Current Week)],BQ$3)</f>
        <v>0</v>
      </c>
      <c r="BR15" s="29">
        <f>COUNTIFS(MASTER[Sub Format],$B15,MASTER[EPC Status (Current Week)],BR$3)</f>
        <v>0</v>
      </c>
      <c r="BS15" s="29">
        <f>COUNTIFS(MASTER[Sub Format],$B15,MASTER[EPC Status (Current Week)],BS$3)</f>
        <v>0</v>
      </c>
      <c r="BT15" s="29">
        <f>COUNTIFS(MASTER[Sub Format],$B15,MASTER[EPC Status (Current Week)],BT$3)</f>
        <v>0</v>
      </c>
      <c r="BU15" s="29">
        <f>COUNTIFS(MASTER[Sub Format],$B15,MASTER[EPC Status (Current Week)],BU$3)</f>
        <v>0</v>
      </c>
      <c r="BV15" s="226"/>
    </row>
    <row r="16" spans="1:74" s="1" customFormat="1" ht="13" hidden="1" outlineLevel="1" x14ac:dyDescent="0.3">
      <c r="A16" s="83">
        <v>10</v>
      </c>
      <c r="B16" s="28" t="s">
        <v>711</v>
      </c>
      <c r="C16" s="28" t="s">
        <v>106</v>
      </c>
      <c r="D16" s="28" t="s">
        <v>1961</v>
      </c>
      <c r="E16" s="29">
        <v>10</v>
      </c>
      <c r="F16" s="29">
        <f>COUNTIFS(MASTER[Sub Format],$B16,MASTER[EPC Status (Current Week)],$F$3)</f>
        <v>0</v>
      </c>
      <c r="G16" s="29">
        <f>COUNTIFS(MASTER[LAUNCHED / YTL],"LAUNCHED",MASTER[Sub Format],$B16,MASTER[EPC Status (Current Week)],"EPC Ready Previous FY")</f>
        <v>0</v>
      </c>
      <c r="H16" s="29">
        <f>COUNTIFS(MASTER[LAUNCHED / YTL],"YTL",MASTER[Sub Format],$B16,MASTER[EPC Status (Current Week)],"EPC Ready Previous FY")</f>
        <v>0</v>
      </c>
      <c r="I16" s="29">
        <f>COUNTIFS(MASTER[Sub Format],$B16,MASTER[Actual (Month) Bucket],I$3)</f>
        <v>2</v>
      </c>
      <c r="J16" s="29">
        <f>COUNTIFS(MASTER[Sub Format],$B16,MASTER[Actual (Month) Bucket],J$3)</f>
        <v>0</v>
      </c>
      <c r="K16" s="29">
        <f>COUNTIFS(MASTER[Sub Format],$B16,MASTER[Actual (Month) Bucket],K$3)</f>
        <v>0</v>
      </c>
      <c r="L16" s="29">
        <f>SUM(I16:K16)</f>
        <v>2</v>
      </c>
      <c r="M16" s="29">
        <f>COUNTIFS(MASTER[Sub Format],$B16,MASTER[Actual (Month) Bucket],M$3)</f>
        <v>0</v>
      </c>
      <c r="N16" s="29">
        <f>COUNTIFS(MASTER[Sub Format],$B16,MASTER[Actual (Month) Bucket],N$3)</f>
        <v>0</v>
      </c>
      <c r="O16" s="29">
        <f>COUNTIFS(MASTER[Sub Format],$B16,MASTER[Actual (Month) Bucket],O$3)</f>
        <v>0</v>
      </c>
      <c r="P16" s="29">
        <f t="shared" si="44"/>
        <v>0</v>
      </c>
      <c r="Q16" s="29">
        <f>COUNTIFS(MASTER[Sub Format],$B16,MASTER[Actual (Month) Bucket],Q$3)</f>
        <v>0</v>
      </c>
      <c r="R16" s="29">
        <f>COUNTIFS(MASTER[Sub Format],$B16,MASTER[Actual (Month) Bucket],R$3)</f>
        <v>0</v>
      </c>
      <c r="S16" s="29">
        <f>COUNTIFS(MASTER[Sub Format],$B16,MASTER[Actual (Month) Bucket],S$3)</f>
        <v>0</v>
      </c>
      <c r="T16" s="29">
        <f t="shared" si="45"/>
        <v>0</v>
      </c>
      <c r="U16" s="29">
        <f>COUNTIFS(MASTER[Sub Format],$B16,MASTER[Actual (Month) Bucket],U$3)</f>
        <v>0</v>
      </c>
      <c r="V16" s="29">
        <f>COUNTIFS(MASTER[Sub Format],$B16,MASTER[Actual (Month) Bucket],V$3)</f>
        <v>0</v>
      </c>
      <c r="W16" s="29">
        <f>COUNTIFS(MASTER[Sub Format],$B16,MASTER[Actual (Month) Bucket],W$3)</f>
        <v>0</v>
      </c>
      <c r="X16" s="29">
        <f t="shared" si="46"/>
        <v>0</v>
      </c>
      <c r="Y16" s="29">
        <f t="shared" si="47"/>
        <v>2</v>
      </c>
      <c r="Z16" s="29">
        <f>COUNTIFS(MASTER[LAUNCHED / YTL],"LAUNCHED",MASTER[Sub Format],$B16,MASTER[EPC Status (Current Week)],"EPC Ready")</f>
        <v>2</v>
      </c>
      <c r="AA16" s="29">
        <f>COUNTIFS(MASTER[LAUNCHED / YTL],"YTL",MASTER[Sub Format],$B16,MASTER[EPC Status (Current Week)],"EPC Ready")</f>
        <v>0</v>
      </c>
      <c r="AB16" s="29">
        <f>COUNTIFS(MASTER[LAUNCHED / YTL],"YTL - Dropped by Business",MASTER[Sub Format],$B16,MASTER[EPC Status (Current Week)],"EPC Ready")</f>
        <v>0</v>
      </c>
      <c r="AC16" s="29">
        <f>COUNTIFS(MASTER[EPC Status (Current Week)],"EPC Ready",MASTER[Sub Format],$B16)+COUNTIFS(MASTER[EPC Status (Current Week)],"EPC Ready Previous FY",MASTER[Sub Format],$B16)</f>
        <v>2</v>
      </c>
      <c r="AD16" s="29">
        <f>COUNTIFS(MASTER[LAUNCHED / YTL],"LAUNCHED",MASTER[Sub Format],$B16)</f>
        <v>2</v>
      </c>
      <c r="AE16" s="29">
        <f>COUNTIFS(MASTER[LAUNCHED / YTL],"YTL",MASTER[Sub Format],$B16)</f>
        <v>0</v>
      </c>
      <c r="AF16" s="29">
        <f>COUNTIFS(MASTER[LAUNCHED / YTL],"YTL - Dropped by Business",MASTER[Sub Format],$B16)</f>
        <v>0</v>
      </c>
      <c r="AG16" s="29">
        <f t="shared" si="42"/>
        <v>2</v>
      </c>
      <c r="AH16" s="29">
        <f t="shared" si="49"/>
        <v>0</v>
      </c>
      <c r="AI16" s="29">
        <f t="shared" si="49"/>
        <v>0</v>
      </c>
      <c r="AJ16" s="29">
        <f t="shared" si="49"/>
        <v>0</v>
      </c>
      <c r="AK16" s="29">
        <f t="shared" si="49"/>
        <v>0</v>
      </c>
      <c r="AL16" s="29">
        <f t="shared" si="49"/>
        <v>0</v>
      </c>
      <c r="AM16" s="29">
        <f t="shared" si="49"/>
        <v>0</v>
      </c>
      <c r="AN16" s="29">
        <f t="shared" si="49"/>
        <v>0</v>
      </c>
      <c r="AO16" s="29">
        <f t="shared" si="49"/>
        <v>0</v>
      </c>
      <c r="AP16" s="29">
        <f t="shared" si="49"/>
        <v>0</v>
      </c>
      <c r="AQ16" s="29">
        <f>COUNTIFS(MASTER[Sub Format],$B16,MASTER[Planned (Month) Bucket],AQ$2,MASTER[EPC Status (Current Week)],"WIP")</f>
        <v>0</v>
      </c>
      <c r="AR16" s="29">
        <f>COUNTIFS(MASTER[Sub Format],$B16,MASTER[Planned (Month) Bucket],AR$2,MASTER[EPC Status (Current Week)],"WIP")</f>
        <v>0</v>
      </c>
      <c r="AS16" s="29">
        <f>COUNTIFS(MASTER[Sub Format],$B16,MASTER[Planned (Month) Bucket],AS$2,MASTER[EPC Status (Current Week)],"WIP")</f>
        <v>0</v>
      </c>
      <c r="AT16" s="29">
        <f>COUNTIFS(MASTER[Sub Format],$B16,MASTER[Planned (Month) Bucket],AT$2,MASTER[EPC Status (Current Week)],"WIP")</f>
        <v>0</v>
      </c>
      <c r="AU16" s="29">
        <f>COUNTIFS(MASTER[Sub Format],$B16,MASTER[Planned (Month) Bucket],AU$2,MASTER[EPC Status (Current Week)],"WIP")</f>
        <v>0</v>
      </c>
      <c r="AV16" s="29">
        <f>COUNTIFS(MASTER[Sub Format],$B16,MASTER[Planned (Month) Bucket],AV$2,MASTER[EPC Status (Current Week)],"WIP")</f>
        <v>0</v>
      </c>
      <c r="AW16" s="29">
        <f>COUNTIFS(MASTER[Sub Format],$B16,MASTER[Planned (Month) Bucket],AW$2,MASTER[EPC Status (Current Week)],"WIP")</f>
        <v>0</v>
      </c>
      <c r="AX16" s="29">
        <f>COUNTIFS(MASTER[Sub Format],$B16,MASTER[Planned (Month) Bucket],AX$2,MASTER[EPC Status (Current Week)],"WIP")</f>
        <v>0</v>
      </c>
      <c r="AY16" s="29">
        <f>COUNTIFS(MASTER[Sub Format],$B16,MASTER[Planned (Month) Bucket],AY$2,MASTER[EPC Status (Current Week)],"WIP")</f>
        <v>0</v>
      </c>
      <c r="AZ16" s="29">
        <f>COUNTIFS(MASTER[Sub Format],$B16,MASTER[Planned (Month) Bucket],AZ$2,MASTER[EPC Status (Current Week)],"WIP")</f>
        <v>0</v>
      </c>
      <c r="BA16" s="29">
        <f>COUNTIFS(MASTER[Sub Format],$B16,MASTER[Planned (Month) Bucket],BA$2,MASTER[EPC Status (Current Week)],"WIP")</f>
        <v>0</v>
      </c>
      <c r="BB16" s="29">
        <f>COUNTIFS(MASTER[Sub Format],$B16,MASTER[Planned (Month) Bucket],BB$2,MASTER[EPC Status (Current Week)],"WIP")</f>
        <v>0</v>
      </c>
      <c r="BC16" s="29">
        <f>COUNTIFS(MASTER[Sub Format],$B16,MASTER[Planned (Month) Bucket],BC$2,MASTER[EPC Status (Current Week)],"WIP")</f>
        <v>0</v>
      </c>
      <c r="BD16" s="29">
        <f>COUNTIFS(MASTER[Sub Format],$B16,MASTER[Planned (Month) Bucket],BD$2,MASTER[EPC Status (Current Week)],"WIP")</f>
        <v>0</v>
      </c>
      <c r="BE16" s="29">
        <f>COUNTIFS(MASTER[Sub Format],$B16,MASTER[Planned (Month) Bucket],BE$2,MASTER[EPC Status (Current Week)],"WIP")</f>
        <v>0</v>
      </c>
      <c r="BF16" s="29">
        <f>COUNTIFS(MASTER[Sub Format],$B16,MASTER[Planned (Month) Bucket],BF$2,MASTER[EPC Status (Current Week)],"WIP")</f>
        <v>2</v>
      </c>
      <c r="BG16" s="29">
        <f>COUNTIFS(MASTER[Sub Format],$B16,MASTER[Planned (Month) Bucket],BG$2,MASTER[EPC Status (Current Week)],"WIP")</f>
        <v>0</v>
      </c>
      <c r="BH16" s="29">
        <f>COUNTIFS(MASTER[Sub Format],$B16,MASTER[Planned (Month) Bucket],BH$2,MASTER[EPC Status (Current Week)],"WIP")</f>
        <v>0</v>
      </c>
      <c r="BI16" s="29">
        <f>COUNTIFS(MASTER[Sub Format],$B16,MASTER[EPC Status (Current Week)],BI$2)</f>
        <v>0</v>
      </c>
      <c r="BJ16" s="29">
        <f>COUNTIFS(MASTER[Sub Format],$B16,MASTER[EPC Status (Current Week)],BJ$2)</f>
        <v>0</v>
      </c>
      <c r="BK16" s="29">
        <f>COUNTIFS(MASTER[Sub Format],$B16,MASTER[EPC Status (Current Week)],BK$2)</f>
        <v>0</v>
      </c>
      <c r="BL16" s="29">
        <f>COUNTIFS(MASTER[Sub Format],$B16,MASTER[EPC Status (Current Week)],BL$2)</f>
        <v>0</v>
      </c>
      <c r="BM16" s="29">
        <f t="shared" si="48"/>
        <v>6</v>
      </c>
      <c r="BN16" s="29">
        <f>COUNTIFS(MASTER[Sub Format],$B16,MASTER[EPC Status (Current Week)],BN$3)</f>
        <v>6</v>
      </c>
      <c r="BO16" s="29">
        <f>COUNTIFS(MASTER[Sub Format],$B16,MASTER[EPC Status (Current Week)],BO$3)</f>
        <v>0</v>
      </c>
      <c r="BP16" s="29">
        <f>COUNTIFS(MASTER[Sub Format],$B16,MASTER[EPC Status (Current Week)],BP$3)</f>
        <v>0</v>
      </c>
      <c r="BQ16" s="29">
        <f>COUNTIFS(MASTER[Sub Format],$B16,MASTER[EPC Status (Current Week)],BQ$3)</f>
        <v>0</v>
      </c>
      <c r="BR16" s="29">
        <f>COUNTIFS(MASTER[Sub Format],$B16,MASTER[EPC Status (Current Week)],BR$3)</f>
        <v>0</v>
      </c>
      <c r="BS16" s="29">
        <f>COUNTIFS(MASTER[Sub Format],$B16,MASTER[EPC Status (Current Week)],BS$3)</f>
        <v>0</v>
      </c>
      <c r="BT16" s="29">
        <f>COUNTIFS(MASTER[Sub Format],$B16,MASTER[EPC Status (Current Week)],BT$3)</f>
        <v>0</v>
      </c>
      <c r="BU16" s="29">
        <f>COUNTIFS(MASTER[Sub Format],$B16,MASTER[EPC Status (Current Week)],BU$3)</f>
        <v>0</v>
      </c>
      <c r="BV16" s="226"/>
    </row>
    <row r="17" spans="1:74" s="1" customFormat="1" ht="13" hidden="1" outlineLevel="1" x14ac:dyDescent="0.3">
      <c r="A17" s="83">
        <v>11</v>
      </c>
      <c r="B17" s="28" t="s">
        <v>82</v>
      </c>
      <c r="C17" s="28" t="s">
        <v>55</v>
      </c>
      <c r="D17" s="28" t="s">
        <v>1961</v>
      </c>
      <c r="E17" s="29">
        <v>22</v>
      </c>
      <c r="F17" s="29">
        <f>COUNTIFS(MASTER[Sub Format],$B17,MASTER[EPC Status (Current Week)],$F$3)</f>
        <v>0</v>
      </c>
      <c r="G17" s="29">
        <f>COUNTIFS(MASTER[LAUNCHED / YTL],"LAUNCHED",MASTER[Sub Format],$B17,MASTER[EPC Status (Current Week)],"EPC Ready Previous FY")</f>
        <v>0</v>
      </c>
      <c r="H17" s="29">
        <f>COUNTIFS(MASTER[LAUNCHED / YTL],"YTL",MASTER[Sub Format],$B17,MASTER[EPC Status (Current Week)],"EPC Ready Previous FY")</f>
        <v>0</v>
      </c>
      <c r="I17" s="29">
        <f>COUNTIFS(MASTER[Sub Format],$B17,MASTER[Actual (Month) Bucket],I$3)</f>
        <v>0</v>
      </c>
      <c r="J17" s="29">
        <f>COUNTIFS(MASTER[Sub Format],$B17,MASTER[Actual (Month) Bucket],J$3)</f>
        <v>1</v>
      </c>
      <c r="K17" s="29">
        <f>COUNTIFS(MASTER[Sub Format],$B17,MASTER[Actual (Month) Bucket],K$3)</f>
        <v>0</v>
      </c>
      <c r="L17" s="29">
        <f t="shared" ref="L17:L18" si="50">SUM(I17:K17)</f>
        <v>1</v>
      </c>
      <c r="M17" s="29">
        <f>COUNTIFS(MASTER[Sub Format],$B17,MASTER[Actual (Month) Bucket],M$3)</f>
        <v>0</v>
      </c>
      <c r="N17" s="29">
        <f>COUNTIFS(MASTER[Sub Format],$B17,MASTER[Actual (Month) Bucket],N$3)</f>
        <v>0</v>
      </c>
      <c r="O17" s="29">
        <f>COUNTIFS(MASTER[Sub Format],$B17,MASTER[Actual (Month) Bucket],O$3)</f>
        <v>0</v>
      </c>
      <c r="P17" s="29">
        <f t="shared" ref="P17:P18" si="51">SUM(M17:O17)</f>
        <v>0</v>
      </c>
      <c r="Q17" s="29">
        <f>COUNTIFS(MASTER[Sub Format],$B17,MASTER[Actual (Month) Bucket],Q$3)</f>
        <v>0</v>
      </c>
      <c r="R17" s="29">
        <f>COUNTIFS(MASTER[Sub Format],$B17,MASTER[Actual (Month) Bucket],R$3)</f>
        <v>0</v>
      </c>
      <c r="S17" s="29">
        <f>COUNTIFS(MASTER[Sub Format],$B17,MASTER[Actual (Month) Bucket],S$3)</f>
        <v>0</v>
      </c>
      <c r="T17" s="29">
        <f t="shared" ref="T17:T18" si="52">SUM(Q17:S17)</f>
        <v>0</v>
      </c>
      <c r="U17" s="29">
        <f>COUNTIFS(MASTER[Sub Format],$B17,MASTER[Actual (Month) Bucket],U$3)</f>
        <v>0</v>
      </c>
      <c r="V17" s="29">
        <f>COUNTIFS(MASTER[Sub Format],$B17,MASTER[Actual (Month) Bucket],V$3)</f>
        <v>0</v>
      </c>
      <c r="W17" s="29">
        <f>COUNTIFS(MASTER[Sub Format],$B17,MASTER[Actual (Month) Bucket],W$3)</f>
        <v>0</v>
      </c>
      <c r="X17" s="29">
        <f t="shared" ref="X17:X18" si="53">SUM(U17:W17)</f>
        <v>0</v>
      </c>
      <c r="Y17" s="29">
        <f t="shared" ref="Y17:Y18" si="54">L17+P17+T17+X17</f>
        <v>1</v>
      </c>
      <c r="Z17" s="29">
        <f>COUNTIFS(MASTER[LAUNCHED / YTL],"LAUNCHED",MASTER[Sub Format],$B17,MASTER[EPC Status (Current Week)],"EPC Ready")</f>
        <v>0</v>
      </c>
      <c r="AA17" s="29">
        <f>COUNTIFS(MASTER[LAUNCHED / YTL],"YTL",MASTER[Sub Format],$B17,MASTER[EPC Status (Current Week)],"EPC Ready")</f>
        <v>1</v>
      </c>
      <c r="AB17" s="29">
        <f>COUNTIFS(MASTER[LAUNCHED / YTL],"YTL - Dropped by Business",MASTER[Sub Format],$B17,MASTER[EPC Status (Current Week)],"EPC Ready")</f>
        <v>0</v>
      </c>
      <c r="AC17" s="29">
        <f>COUNTIFS(MASTER[EPC Status (Current Week)],"EPC Ready",MASTER[Sub Format],$B17)+COUNTIFS(MASTER[EPC Status (Current Week)],"EPC Ready Previous FY",MASTER[Sub Format],$B17)</f>
        <v>1</v>
      </c>
      <c r="AD17" s="29">
        <f>COUNTIFS(MASTER[LAUNCHED / YTL],"LAUNCHED",MASTER[Sub Format],$B17)</f>
        <v>0</v>
      </c>
      <c r="AE17" s="29">
        <f>COUNTIFS(MASTER[LAUNCHED / YTL],"YTL",MASTER[Sub Format],$B17)</f>
        <v>1</v>
      </c>
      <c r="AF17" s="29">
        <f>COUNTIFS(MASTER[LAUNCHED / YTL],"YTL - Dropped by Business",MASTER[Sub Format],$B17)</f>
        <v>0</v>
      </c>
      <c r="AG17" s="29">
        <f t="shared" si="42"/>
        <v>1</v>
      </c>
      <c r="AH17" s="29">
        <f t="shared" ref="AH17:AH18" si="55">AQ17</f>
        <v>0</v>
      </c>
      <c r="AI17" s="29">
        <f t="shared" ref="AI17:AI18" si="56">AR17</f>
        <v>0</v>
      </c>
      <c r="AJ17" s="29">
        <f t="shared" ref="AJ17:AJ18" si="57">AS17</f>
        <v>0</v>
      </c>
      <c r="AK17" s="29">
        <f t="shared" ref="AK17:AK18" si="58">AT17</f>
        <v>0</v>
      </c>
      <c r="AL17" s="29">
        <f t="shared" ref="AL17:AL18" si="59">AU17</f>
        <v>0</v>
      </c>
      <c r="AM17" s="29">
        <f t="shared" ref="AM17:AM18" si="60">AV17</f>
        <v>0</v>
      </c>
      <c r="AN17" s="29">
        <f t="shared" ref="AN17:AN18" si="61">AW17</f>
        <v>0</v>
      </c>
      <c r="AO17" s="29">
        <f t="shared" ref="AO17:AO18" si="62">AX17</f>
        <v>0</v>
      </c>
      <c r="AP17" s="29">
        <f t="shared" ref="AP17:AP18" si="63">AY17</f>
        <v>0</v>
      </c>
      <c r="AQ17" s="29">
        <f>COUNTIFS(MASTER[Sub Format],$B17,MASTER[Planned (Month) Bucket],AQ$2,MASTER[EPC Status (Current Week)],"WIP")</f>
        <v>0</v>
      </c>
      <c r="AR17" s="29">
        <f>COUNTIFS(MASTER[Sub Format],$B17,MASTER[Planned (Month) Bucket],AR$2,MASTER[EPC Status (Current Week)],"WIP")</f>
        <v>0</v>
      </c>
      <c r="AS17" s="29">
        <f>COUNTIFS(MASTER[Sub Format],$B17,MASTER[Planned (Month) Bucket],AS$2,MASTER[EPC Status (Current Week)],"WIP")</f>
        <v>0</v>
      </c>
      <c r="AT17" s="29">
        <f>COUNTIFS(MASTER[Sub Format],$B17,MASTER[Planned (Month) Bucket],AT$2,MASTER[EPC Status (Current Week)],"WIP")</f>
        <v>0</v>
      </c>
      <c r="AU17" s="29">
        <f>COUNTIFS(MASTER[Sub Format],$B17,MASTER[Planned (Month) Bucket],AU$2,MASTER[EPC Status (Current Week)],"WIP")</f>
        <v>0</v>
      </c>
      <c r="AV17" s="29">
        <f>COUNTIFS(MASTER[Sub Format],$B17,MASTER[Planned (Month) Bucket],AV$2,MASTER[EPC Status (Current Week)],"WIP")</f>
        <v>0</v>
      </c>
      <c r="AW17" s="29">
        <f>COUNTIFS(MASTER[Sub Format],$B17,MASTER[Planned (Month) Bucket],AW$2,MASTER[EPC Status (Current Week)],"WIP")</f>
        <v>0</v>
      </c>
      <c r="AX17" s="29">
        <f>COUNTIFS(MASTER[Sub Format],$B17,MASTER[Planned (Month) Bucket],AX$2,MASTER[EPC Status (Current Week)],"WIP")</f>
        <v>0</v>
      </c>
      <c r="AY17" s="29">
        <f>COUNTIFS(MASTER[Sub Format],$B17,MASTER[Planned (Month) Bucket],AY$2,MASTER[EPC Status (Current Week)],"WIP")</f>
        <v>0</v>
      </c>
      <c r="AZ17" s="29">
        <f>COUNTIFS(MASTER[Sub Format],$B17,MASTER[Planned (Month) Bucket],AZ$2,MASTER[EPC Status (Current Week)],"WIP")</f>
        <v>0</v>
      </c>
      <c r="BA17" s="29">
        <f>COUNTIFS(MASTER[Sub Format],$B17,MASTER[Planned (Month) Bucket],BA$2,MASTER[EPC Status (Current Week)],"WIP")</f>
        <v>0</v>
      </c>
      <c r="BB17" s="29">
        <f>COUNTIFS(MASTER[Sub Format],$B17,MASTER[Planned (Month) Bucket],BB$2,MASTER[EPC Status (Current Week)],"WIP")</f>
        <v>0</v>
      </c>
      <c r="BC17" s="29">
        <f>COUNTIFS(MASTER[Sub Format],$B17,MASTER[Planned (Month) Bucket],BC$2,MASTER[EPC Status (Current Week)],"WIP")</f>
        <v>0</v>
      </c>
      <c r="BD17" s="29">
        <f>COUNTIFS(MASTER[Sub Format],$B17,MASTER[Planned (Month) Bucket],BD$2,MASTER[EPC Status (Current Week)],"WIP")</f>
        <v>0</v>
      </c>
      <c r="BE17" s="29">
        <f>COUNTIFS(MASTER[Sub Format],$B17,MASTER[Planned (Month) Bucket],BE$2,MASTER[EPC Status (Current Week)],"WIP")</f>
        <v>1</v>
      </c>
      <c r="BF17" s="29">
        <f>COUNTIFS(MASTER[Sub Format],$B17,MASTER[Planned (Month) Bucket],BF$2,MASTER[EPC Status (Current Week)],"WIP")</f>
        <v>0</v>
      </c>
      <c r="BG17" s="29">
        <f>COUNTIFS(MASTER[Sub Format],$B17,MASTER[Planned (Month) Bucket],BG$2,MASTER[EPC Status (Current Week)],"WIP")</f>
        <v>0</v>
      </c>
      <c r="BH17" s="29">
        <f>COUNTIFS(MASTER[Sub Format],$B17,MASTER[Planned (Month) Bucket],BH$2,MASTER[EPC Status (Current Week)],"WIP")</f>
        <v>0</v>
      </c>
      <c r="BI17" s="29">
        <f>COUNTIFS(MASTER[Sub Format],$B17,MASTER[EPC Status (Current Week)],BI$2)</f>
        <v>0</v>
      </c>
      <c r="BJ17" s="29">
        <f>COUNTIFS(MASTER[Sub Format],$B17,MASTER[EPC Status (Current Week)],BJ$2)</f>
        <v>0</v>
      </c>
      <c r="BK17" s="29">
        <f>COUNTIFS(MASTER[Sub Format],$B17,MASTER[EPC Status (Current Week)],BK$2)</f>
        <v>0</v>
      </c>
      <c r="BL17" s="29">
        <f>COUNTIFS(MASTER[Sub Format],$B17,MASTER[EPC Status (Current Week)],BL$2)</f>
        <v>0</v>
      </c>
      <c r="BM17" s="29">
        <f t="shared" ref="BM17:BM18" si="64">SUM(BN17:BU17)</f>
        <v>0</v>
      </c>
      <c r="BN17" s="29"/>
      <c r="BO17" s="29"/>
      <c r="BP17" s="29"/>
      <c r="BQ17" s="29"/>
      <c r="BR17" s="29"/>
      <c r="BS17" s="29"/>
      <c r="BT17" s="29"/>
      <c r="BU17" s="29"/>
      <c r="BV17" s="226"/>
    </row>
    <row r="18" spans="1:74" s="1" customFormat="1" ht="13" hidden="1" outlineLevel="1" x14ac:dyDescent="0.3">
      <c r="A18" s="83">
        <v>12</v>
      </c>
      <c r="B18" s="28" t="s">
        <v>1964</v>
      </c>
      <c r="C18" s="28" t="s">
        <v>53</v>
      </c>
      <c r="D18" s="28" t="s">
        <v>1961</v>
      </c>
      <c r="E18" s="29">
        <v>0</v>
      </c>
      <c r="F18" s="29">
        <f>COUNTIFS(MASTER[Sub Format],$B18,MASTER[EPC Status (Current Week)],$F$3)</f>
        <v>0</v>
      </c>
      <c r="G18" s="29">
        <f>COUNTIFS(MASTER[LAUNCHED / YTL],"LAUNCHED",MASTER[Sub Format],$B18,MASTER[EPC Status (Current Week)],"EPC Ready Previous FY")</f>
        <v>0</v>
      </c>
      <c r="H18" s="29">
        <f>COUNTIFS(MASTER[LAUNCHED / YTL],"YTL",MASTER[Sub Format],$B18,MASTER[EPC Status (Current Week)],"EPC Ready Previous FY")</f>
        <v>0</v>
      </c>
      <c r="I18" s="29">
        <f>COUNTIFS(MASTER[Sub Format],$B18,MASTER[Actual (Month) Bucket],I$3)</f>
        <v>0</v>
      </c>
      <c r="J18" s="29">
        <f>COUNTIFS(MASTER[Sub Format],$B18,MASTER[Actual (Month) Bucket],J$3)</f>
        <v>0</v>
      </c>
      <c r="K18" s="29">
        <f>COUNTIFS(MASTER[Sub Format],$B18,MASTER[Actual (Month) Bucket],K$3)</f>
        <v>0</v>
      </c>
      <c r="L18" s="29">
        <f t="shared" si="50"/>
        <v>0</v>
      </c>
      <c r="M18" s="29">
        <f>COUNTIFS(MASTER[Sub Format],$B18,MASTER[Actual (Month) Bucket],M$3)</f>
        <v>0</v>
      </c>
      <c r="N18" s="29">
        <f>COUNTIFS(MASTER[Sub Format],$B18,MASTER[Actual (Month) Bucket],N$3)</f>
        <v>0</v>
      </c>
      <c r="O18" s="29">
        <f>COUNTIFS(MASTER[Sub Format],$B18,MASTER[Actual (Month) Bucket],O$3)</f>
        <v>0</v>
      </c>
      <c r="P18" s="29">
        <f t="shared" si="51"/>
        <v>0</v>
      </c>
      <c r="Q18" s="29">
        <f>COUNTIFS(MASTER[Sub Format],$B18,MASTER[Actual (Month) Bucket],Q$3)</f>
        <v>0</v>
      </c>
      <c r="R18" s="29">
        <f>COUNTIFS(MASTER[Sub Format],$B18,MASTER[Actual (Month) Bucket],R$3)</f>
        <v>0</v>
      </c>
      <c r="S18" s="29">
        <f>COUNTIFS(MASTER[Sub Format],$B18,MASTER[Actual (Month) Bucket],S$3)</f>
        <v>0</v>
      </c>
      <c r="T18" s="29">
        <f t="shared" si="52"/>
        <v>0</v>
      </c>
      <c r="U18" s="29">
        <f>COUNTIFS(MASTER[Sub Format],$B18,MASTER[Actual (Month) Bucket],U$3)</f>
        <v>0</v>
      </c>
      <c r="V18" s="29">
        <f>COUNTIFS(MASTER[Sub Format],$B18,MASTER[Actual (Month) Bucket],V$3)</f>
        <v>0</v>
      </c>
      <c r="W18" s="29">
        <f>COUNTIFS(MASTER[Sub Format],$B18,MASTER[Actual (Month) Bucket],W$3)</f>
        <v>0</v>
      </c>
      <c r="X18" s="29">
        <f t="shared" si="53"/>
        <v>0</v>
      </c>
      <c r="Y18" s="29">
        <f t="shared" si="54"/>
        <v>0</v>
      </c>
      <c r="Z18" s="29">
        <f>COUNTIFS(MASTER[LAUNCHED / YTL],"LAUNCHED",MASTER[Sub Format],$B18,MASTER[EPC Status (Current Week)],"EPC Ready")</f>
        <v>0</v>
      </c>
      <c r="AA18" s="29">
        <f>COUNTIFS(MASTER[LAUNCHED / YTL],"YTL",MASTER[Sub Format],$B18,MASTER[EPC Status (Current Week)],"EPC Ready")</f>
        <v>0</v>
      </c>
      <c r="AB18" s="29">
        <f>COUNTIFS(MASTER[LAUNCHED / YTL],"YTL - Dropped by Business",MASTER[Sub Format],$B18,MASTER[EPC Status (Current Week)],"EPC Ready")</f>
        <v>0</v>
      </c>
      <c r="AC18" s="29">
        <f>COUNTIFS(MASTER[EPC Status (Current Week)],"EPC Ready",MASTER[Sub Format],$B18)+COUNTIFS(MASTER[EPC Status (Current Week)],"EPC Ready Previous FY",MASTER[Sub Format],$B18)</f>
        <v>0</v>
      </c>
      <c r="AD18" s="29">
        <f>COUNTIFS(MASTER[LAUNCHED / YTL],"LAUNCHED",MASTER[Sub Format],$B18)</f>
        <v>0</v>
      </c>
      <c r="AE18" s="29">
        <f>COUNTIFS(MASTER[LAUNCHED / YTL],"YTL",MASTER[Sub Format],$B18)</f>
        <v>0</v>
      </c>
      <c r="AF18" s="29">
        <f>COUNTIFS(MASTER[LAUNCHED / YTL],"YTL - Dropped by Business",MASTER[Sub Format],$B18)</f>
        <v>0</v>
      </c>
      <c r="AG18" s="29">
        <f t="shared" si="42"/>
        <v>0</v>
      </c>
      <c r="AH18" s="29">
        <f t="shared" si="55"/>
        <v>0</v>
      </c>
      <c r="AI18" s="29">
        <f t="shared" si="56"/>
        <v>0</v>
      </c>
      <c r="AJ18" s="29">
        <f t="shared" si="57"/>
        <v>0</v>
      </c>
      <c r="AK18" s="29">
        <f t="shared" si="58"/>
        <v>0</v>
      </c>
      <c r="AL18" s="29">
        <f t="shared" si="59"/>
        <v>0</v>
      </c>
      <c r="AM18" s="29">
        <f t="shared" si="60"/>
        <v>0</v>
      </c>
      <c r="AN18" s="29">
        <f t="shared" si="61"/>
        <v>0</v>
      </c>
      <c r="AO18" s="29">
        <f t="shared" si="62"/>
        <v>0</v>
      </c>
      <c r="AP18" s="29">
        <f t="shared" si="63"/>
        <v>0</v>
      </c>
      <c r="AQ18" s="29">
        <f>COUNTIFS(MASTER[Sub Format],$B18,MASTER[Planned (Month) Bucket],AQ$2,MASTER[EPC Status (Current Week)],"WIP")</f>
        <v>0</v>
      </c>
      <c r="AR18" s="29">
        <f>COUNTIFS(MASTER[Sub Format],$B18,MASTER[Planned (Month) Bucket],AR$2,MASTER[EPC Status (Current Week)],"WIP")</f>
        <v>0</v>
      </c>
      <c r="AS18" s="29">
        <f>COUNTIFS(MASTER[Sub Format],$B18,MASTER[Planned (Month) Bucket],AS$2,MASTER[EPC Status (Current Week)],"WIP")</f>
        <v>0</v>
      </c>
      <c r="AT18" s="29">
        <f>COUNTIFS(MASTER[Sub Format],$B18,MASTER[Planned (Month) Bucket],AT$2,MASTER[EPC Status (Current Week)],"WIP")</f>
        <v>0</v>
      </c>
      <c r="AU18" s="29">
        <f>COUNTIFS(MASTER[Sub Format],$B18,MASTER[Planned (Month) Bucket],AU$2,MASTER[EPC Status (Current Week)],"WIP")</f>
        <v>0</v>
      </c>
      <c r="AV18" s="29">
        <f>COUNTIFS(MASTER[Sub Format],$B18,MASTER[Planned (Month) Bucket],AV$2,MASTER[EPC Status (Current Week)],"WIP")</f>
        <v>0</v>
      </c>
      <c r="AW18" s="29">
        <f>COUNTIFS(MASTER[Sub Format],$B18,MASTER[Planned (Month) Bucket],AW$2,MASTER[EPC Status (Current Week)],"WIP")</f>
        <v>0</v>
      </c>
      <c r="AX18" s="29">
        <f>COUNTIFS(MASTER[Sub Format],$B18,MASTER[Planned (Month) Bucket],AX$2,MASTER[EPC Status (Current Week)],"WIP")</f>
        <v>0</v>
      </c>
      <c r="AY18" s="29">
        <f>COUNTIFS(MASTER[Sub Format],$B18,MASTER[Planned (Month) Bucket],AY$2,MASTER[EPC Status (Current Week)],"WIP")</f>
        <v>0</v>
      </c>
      <c r="AZ18" s="29">
        <f>COUNTIFS(MASTER[Sub Format],$B18,MASTER[Planned (Month) Bucket],AZ$2,MASTER[EPC Status (Current Week)],"WIP")</f>
        <v>0</v>
      </c>
      <c r="BA18" s="29">
        <f>COUNTIFS(MASTER[Sub Format],$B18,MASTER[Planned (Month) Bucket],BA$2,MASTER[EPC Status (Current Week)],"WIP")</f>
        <v>0</v>
      </c>
      <c r="BB18" s="29">
        <f>COUNTIFS(MASTER[Sub Format],$B18,MASTER[Planned (Month) Bucket],BB$2,MASTER[EPC Status (Current Week)],"WIP")</f>
        <v>0</v>
      </c>
      <c r="BC18" s="29">
        <f>COUNTIFS(MASTER[Sub Format],$B18,MASTER[Planned (Month) Bucket],BC$2,MASTER[EPC Status (Current Week)],"WIP")</f>
        <v>0</v>
      </c>
      <c r="BD18" s="29">
        <f>COUNTIFS(MASTER[Sub Format],$B18,MASTER[Planned (Month) Bucket],BD$2,MASTER[EPC Status (Current Week)],"WIP")</f>
        <v>0</v>
      </c>
      <c r="BE18" s="29">
        <f>COUNTIFS(MASTER[Sub Format],$B18,MASTER[Planned (Month) Bucket],BE$2,MASTER[EPC Status (Current Week)],"WIP")</f>
        <v>0</v>
      </c>
      <c r="BF18" s="29">
        <f>COUNTIFS(MASTER[Sub Format],$B18,MASTER[Planned (Month) Bucket],BF$2,MASTER[EPC Status (Current Week)],"WIP")</f>
        <v>0</v>
      </c>
      <c r="BG18" s="29">
        <f>COUNTIFS(MASTER[Sub Format],$B18,MASTER[Planned (Month) Bucket],BG$2,MASTER[EPC Status (Current Week)],"WIP")</f>
        <v>0</v>
      </c>
      <c r="BH18" s="29">
        <f>COUNTIFS(MASTER[Sub Format],$B18,MASTER[Planned (Month) Bucket],BH$2,MASTER[EPC Status (Current Week)],"WIP")</f>
        <v>0</v>
      </c>
      <c r="BI18" s="29">
        <f>COUNTIFS(MASTER[Sub Format],$B18,MASTER[EPC Status (Current Week)],BI$2)</f>
        <v>0</v>
      </c>
      <c r="BJ18" s="29">
        <f>COUNTIFS(MASTER[Sub Format],$B18,MASTER[EPC Status (Current Week)],BJ$2)</f>
        <v>0</v>
      </c>
      <c r="BK18" s="29">
        <f>COUNTIFS(MASTER[Sub Format],$B18,MASTER[EPC Status (Current Week)],BK$2)</f>
        <v>0</v>
      </c>
      <c r="BL18" s="29">
        <f>COUNTIFS(MASTER[Sub Format],$B18,MASTER[EPC Status (Current Week)],BL$2)</f>
        <v>0</v>
      </c>
      <c r="BM18" s="29">
        <f t="shared" si="64"/>
        <v>0</v>
      </c>
      <c r="BN18" s="29"/>
      <c r="BO18" s="29"/>
      <c r="BP18" s="29"/>
      <c r="BQ18" s="29"/>
      <c r="BR18" s="29"/>
      <c r="BS18" s="29"/>
      <c r="BT18" s="29"/>
      <c r="BU18" s="29"/>
      <c r="BV18" s="226"/>
    </row>
    <row r="19" spans="1:74" s="1" customFormat="1" ht="13" hidden="1" outlineLevel="1" x14ac:dyDescent="0.3">
      <c r="A19" s="83">
        <v>13</v>
      </c>
      <c r="B19" s="28" t="s">
        <v>712</v>
      </c>
      <c r="C19" s="28" t="s">
        <v>106</v>
      </c>
      <c r="D19" s="28" t="s">
        <v>1961</v>
      </c>
      <c r="E19" s="29">
        <v>12</v>
      </c>
      <c r="F19" s="29">
        <f>COUNTIFS(MASTER[Sub Format],$B19,MASTER[EPC Status (Current Week)],$F$3)</f>
        <v>0</v>
      </c>
      <c r="G19" s="29">
        <f>COUNTIFS(MASTER[LAUNCHED / YTL],"LAUNCHED",MASTER[Sub Format],$B19,MASTER[EPC Status (Current Week)],"EPC Ready Previous FY")</f>
        <v>0</v>
      </c>
      <c r="H19" s="29">
        <f>COUNTIFS(MASTER[LAUNCHED / YTL],"YTL",MASTER[Sub Format],$B19,MASTER[EPC Status (Current Week)],"EPC Ready Previous FY")</f>
        <v>0</v>
      </c>
      <c r="I19" s="29">
        <f>COUNTIFS(MASTER[Sub Format],$B19,MASTER[Actual (Month) Bucket],I$3)</f>
        <v>0</v>
      </c>
      <c r="J19" s="29">
        <f>COUNTIFS(MASTER[Sub Format],$B19,MASTER[Actual (Month) Bucket],J$3)</f>
        <v>0</v>
      </c>
      <c r="K19" s="29">
        <f>COUNTIFS(MASTER[Sub Format],$B19,MASTER[Actual (Month) Bucket],K$3)</f>
        <v>0</v>
      </c>
      <c r="L19" s="29">
        <f>SUM(I19:K19)</f>
        <v>0</v>
      </c>
      <c r="M19" s="29">
        <f>COUNTIFS(MASTER[Sub Format],$B19,MASTER[Actual (Month) Bucket],M$3)</f>
        <v>0</v>
      </c>
      <c r="N19" s="29">
        <f>COUNTIFS(MASTER[Sub Format],$B19,MASTER[Actual (Month) Bucket],N$3)</f>
        <v>0</v>
      </c>
      <c r="O19" s="29">
        <f>COUNTIFS(MASTER[Sub Format],$B19,MASTER[Actual (Month) Bucket],O$3)</f>
        <v>0</v>
      </c>
      <c r="P19" s="29">
        <f t="shared" ref="P19" si="65">SUM(M19:O19)</f>
        <v>0</v>
      </c>
      <c r="Q19" s="29">
        <f>COUNTIFS(MASTER[Sub Format],$B19,MASTER[Actual (Month) Bucket],Q$3)</f>
        <v>0</v>
      </c>
      <c r="R19" s="29">
        <f>COUNTIFS(MASTER[Sub Format],$B19,MASTER[Actual (Month) Bucket],R$3)</f>
        <v>0</v>
      </c>
      <c r="S19" s="29">
        <f>COUNTIFS(MASTER[Sub Format],$B19,MASTER[Actual (Month) Bucket],S$3)</f>
        <v>0</v>
      </c>
      <c r="T19" s="29">
        <f t="shared" ref="T19" si="66">SUM(Q19:S19)</f>
        <v>0</v>
      </c>
      <c r="U19" s="29">
        <f>COUNTIFS(MASTER[Sub Format],$B19,MASTER[Actual (Month) Bucket],U$3)</f>
        <v>0</v>
      </c>
      <c r="V19" s="29">
        <f>COUNTIFS(MASTER[Sub Format],$B19,MASTER[Actual (Month) Bucket],V$3)</f>
        <v>0</v>
      </c>
      <c r="W19" s="29">
        <f>COUNTIFS(MASTER[Sub Format],$B19,MASTER[Actual (Month) Bucket],W$3)</f>
        <v>0</v>
      </c>
      <c r="X19" s="29">
        <f t="shared" ref="X19" si="67">SUM(U19:W19)</f>
        <v>0</v>
      </c>
      <c r="Y19" s="29">
        <f t="shared" ref="Y19" si="68">L19+P19+T19+X19</f>
        <v>0</v>
      </c>
      <c r="Z19" s="29">
        <f>COUNTIFS(MASTER[LAUNCHED / YTL],"LAUNCHED",MASTER[Sub Format],$B19,MASTER[EPC Status (Current Week)],"EPC Ready")</f>
        <v>0</v>
      </c>
      <c r="AA19" s="29">
        <f>COUNTIFS(MASTER[LAUNCHED / YTL],"YTL",MASTER[Sub Format],$B19,MASTER[EPC Status (Current Week)],"EPC Ready")</f>
        <v>0</v>
      </c>
      <c r="AB19" s="29">
        <f>COUNTIFS(MASTER[LAUNCHED / YTL],"YTL - Dropped by Business",MASTER[Sub Format],$B19,MASTER[EPC Status (Current Week)],"EPC Ready")</f>
        <v>0</v>
      </c>
      <c r="AC19" s="29">
        <f>COUNTIFS(MASTER[EPC Status (Current Week)],"EPC Ready",MASTER[Sub Format],$B19)+COUNTIFS(MASTER[EPC Status (Current Week)],"EPC Ready Previous FY",MASTER[Sub Format],$B19)</f>
        <v>0</v>
      </c>
      <c r="AD19" s="29">
        <f>COUNTIFS(MASTER[LAUNCHED / YTL],"LAUNCHED",MASTER[Sub Format],$B19)</f>
        <v>0</v>
      </c>
      <c r="AE19" s="29">
        <f>COUNTIFS(MASTER[LAUNCHED / YTL],"YTL",MASTER[Sub Format],$B19)</f>
        <v>0</v>
      </c>
      <c r="AF19" s="29">
        <f>COUNTIFS(MASTER[LAUNCHED / YTL],"YTL - Dropped by Business",MASTER[Sub Format],$B19)</f>
        <v>0</v>
      </c>
      <c r="AG19" s="29">
        <f t="shared" si="42"/>
        <v>0</v>
      </c>
      <c r="AH19" s="29">
        <f t="shared" ref="AH19" si="69">AQ19</f>
        <v>0</v>
      </c>
      <c r="AI19" s="29">
        <f t="shared" ref="AI19" si="70">AR19</f>
        <v>0</v>
      </c>
      <c r="AJ19" s="29">
        <f t="shared" ref="AJ19" si="71">AS19</f>
        <v>0</v>
      </c>
      <c r="AK19" s="29">
        <f t="shared" ref="AK19" si="72">AT19</f>
        <v>0</v>
      </c>
      <c r="AL19" s="29">
        <f t="shared" ref="AL19" si="73">AU19</f>
        <v>0</v>
      </c>
      <c r="AM19" s="29">
        <f t="shared" ref="AM19" si="74">AV19</f>
        <v>0</v>
      </c>
      <c r="AN19" s="29">
        <f t="shared" ref="AN19" si="75">AW19</f>
        <v>0</v>
      </c>
      <c r="AO19" s="29">
        <f t="shared" ref="AO19" si="76">AX19</f>
        <v>0</v>
      </c>
      <c r="AP19" s="29">
        <f t="shared" ref="AP19" si="77">AY19</f>
        <v>0</v>
      </c>
      <c r="AQ19" s="29">
        <f>COUNTIFS(MASTER[Sub Format],$B19,MASTER[Planned (Month) Bucket],AQ$2,MASTER[EPC Status (Current Week)],"WIP")</f>
        <v>0</v>
      </c>
      <c r="AR19" s="29">
        <f>COUNTIFS(MASTER[Sub Format],$B19,MASTER[Planned (Month) Bucket],AR$2,MASTER[EPC Status (Current Week)],"WIP")</f>
        <v>0</v>
      </c>
      <c r="AS19" s="29">
        <f>COUNTIFS(MASTER[Sub Format],$B19,MASTER[Planned (Month) Bucket],AS$2,MASTER[EPC Status (Current Week)],"WIP")</f>
        <v>0</v>
      </c>
      <c r="AT19" s="29">
        <f>COUNTIFS(MASTER[Sub Format],$B19,MASTER[Planned (Month) Bucket],AT$2,MASTER[EPC Status (Current Week)],"WIP")</f>
        <v>0</v>
      </c>
      <c r="AU19" s="29">
        <f>COUNTIFS(MASTER[Sub Format],$B19,MASTER[Planned (Month) Bucket],AU$2,MASTER[EPC Status (Current Week)],"WIP")</f>
        <v>0</v>
      </c>
      <c r="AV19" s="29">
        <f>COUNTIFS(MASTER[Sub Format],$B19,MASTER[Planned (Month) Bucket],AV$2,MASTER[EPC Status (Current Week)],"WIP")</f>
        <v>0</v>
      </c>
      <c r="AW19" s="29">
        <f>COUNTIFS(MASTER[Sub Format],$B19,MASTER[Planned (Month) Bucket],AW$2,MASTER[EPC Status (Current Week)],"WIP")</f>
        <v>0</v>
      </c>
      <c r="AX19" s="29">
        <f>COUNTIFS(MASTER[Sub Format],$B19,MASTER[Planned (Month) Bucket],AX$2,MASTER[EPC Status (Current Week)],"WIP")</f>
        <v>0</v>
      </c>
      <c r="AY19" s="29">
        <f>COUNTIFS(MASTER[Sub Format],$B19,MASTER[Planned (Month) Bucket],AY$2,MASTER[EPC Status (Current Week)],"WIP")</f>
        <v>0</v>
      </c>
      <c r="AZ19" s="29">
        <f>COUNTIFS(MASTER[Sub Format],$B19,MASTER[Planned (Month) Bucket],AZ$2,MASTER[EPC Status (Current Week)],"WIP")</f>
        <v>0</v>
      </c>
      <c r="BA19" s="29">
        <f>COUNTIFS(MASTER[Sub Format],$B19,MASTER[Planned (Month) Bucket],BA$2,MASTER[EPC Status (Current Week)],"WIP")</f>
        <v>0</v>
      </c>
      <c r="BB19" s="29">
        <f>COUNTIFS(MASTER[Sub Format],$B19,MASTER[Planned (Month) Bucket],BB$2,MASTER[EPC Status (Current Week)],"WIP")</f>
        <v>0</v>
      </c>
      <c r="BC19" s="29">
        <f>COUNTIFS(MASTER[Sub Format],$B19,MASTER[Planned (Month) Bucket],BC$2,MASTER[EPC Status (Current Week)],"WIP")</f>
        <v>0</v>
      </c>
      <c r="BD19" s="29">
        <f>COUNTIFS(MASTER[Sub Format],$B19,MASTER[Planned (Month) Bucket],BD$2,MASTER[EPC Status (Current Week)],"WIP")</f>
        <v>0</v>
      </c>
      <c r="BE19" s="29">
        <f>COUNTIFS(MASTER[Sub Format],$B19,MASTER[Planned (Month) Bucket],BE$2,MASTER[EPC Status (Current Week)],"WIP")</f>
        <v>0</v>
      </c>
      <c r="BF19" s="29">
        <f>COUNTIFS(MASTER[Sub Format],$B19,MASTER[Planned (Month) Bucket],BF$2,MASTER[EPC Status (Current Week)],"WIP")</f>
        <v>0</v>
      </c>
      <c r="BG19" s="29">
        <f>COUNTIFS(MASTER[Sub Format],$B19,MASTER[Planned (Month) Bucket],BG$2,MASTER[EPC Status (Current Week)],"WIP")</f>
        <v>0</v>
      </c>
      <c r="BH19" s="29">
        <f>COUNTIFS(MASTER[Sub Format],$B19,MASTER[Planned (Month) Bucket],BH$2,MASTER[EPC Status (Current Week)],"WIP")</f>
        <v>0</v>
      </c>
      <c r="BI19" s="29">
        <f>COUNTIFS(MASTER[Sub Format],$B19,MASTER[EPC Status (Current Week)],BI$2)</f>
        <v>0</v>
      </c>
      <c r="BJ19" s="29">
        <f>COUNTIFS(MASTER[Sub Format],$B19,MASTER[EPC Status (Current Week)],BJ$2)</f>
        <v>0</v>
      </c>
      <c r="BK19" s="29">
        <f>COUNTIFS(MASTER[Sub Format],$B19,MASTER[EPC Status (Current Week)],BK$2)</f>
        <v>0</v>
      </c>
      <c r="BL19" s="29">
        <f>COUNTIFS(MASTER[Sub Format],$B19,MASTER[EPC Status (Current Week)],BL$2)</f>
        <v>0</v>
      </c>
      <c r="BM19" s="29">
        <f t="shared" ref="BM19" si="78">SUM(BN19:BU19)</f>
        <v>0</v>
      </c>
      <c r="BN19" s="29"/>
      <c r="BO19" s="29"/>
      <c r="BP19" s="29"/>
      <c r="BQ19" s="29"/>
      <c r="BR19" s="29"/>
      <c r="BS19" s="29"/>
      <c r="BT19" s="29"/>
      <c r="BU19" s="29"/>
      <c r="BV19" s="226"/>
    </row>
    <row r="20" spans="1:74" s="1" customFormat="1" ht="13" collapsed="1" x14ac:dyDescent="0.3">
      <c r="A20" s="82" t="s">
        <v>193</v>
      </c>
      <c r="B20" s="26" t="s">
        <v>76</v>
      </c>
      <c r="C20" s="26"/>
      <c r="D20" s="26"/>
      <c r="E20" s="27">
        <f t="shared" ref="E20:AK20" si="79">SUM(E21,E25,E28,E31,E34,E37:E66)</f>
        <v>1270</v>
      </c>
      <c r="F20" s="27">
        <f t="shared" si="79"/>
        <v>2</v>
      </c>
      <c r="G20" s="27">
        <f t="shared" si="79"/>
        <v>2</v>
      </c>
      <c r="H20" s="27">
        <f t="shared" si="79"/>
        <v>0</v>
      </c>
      <c r="I20" s="27">
        <f t="shared" si="79"/>
        <v>234</v>
      </c>
      <c r="J20" s="27">
        <f t="shared" si="79"/>
        <v>353</v>
      </c>
      <c r="K20" s="27">
        <f t="shared" si="79"/>
        <v>23</v>
      </c>
      <c r="L20" s="27">
        <f t="shared" si="79"/>
        <v>610</v>
      </c>
      <c r="M20" s="27">
        <f t="shared" si="79"/>
        <v>0</v>
      </c>
      <c r="N20" s="27">
        <f t="shared" si="79"/>
        <v>0</v>
      </c>
      <c r="O20" s="27">
        <f t="shared" si="79"/>
        <v>0</v>
      </c>
      <c r="P20" s="27">
        <f t="shared" si="79"/>
        <v>0</v>
      </c>
      <c r="Q20" s="27">
        <f t="shared" si="79"/>
        <v>0</v>
      </c>
      <c r="R20" s="27">
        <f t="shared" si="79"/>
        <v>0</v>
      </c>
      <c r="S20" s="27">
        <f t="shared" si="79"/>
        <v>0</v>
      </c>
      <c r="T20" s="27">
        <f t="shared" si="79"/>
        <v>0</v>
      </c>
      <c r="U20" s="27">
        <f t="shared" si="79"/>
        <v>0</v>
      </c>
      <c r="V20" s="27">
        <f t="shared" si="79"/>
        <v>0</v>
      </c>
      <c r="W20" s="27">
        <f t="shared" si="79"/>
        <v>0</v>
      </c>
      <c r="X20" s="27">
        <f t="shared" si="79"/>
        <v>0</v>
      </c>
      <c r="Y20" s="27">
        <f t="shared" si="79"/>
        <v>610</v>
      </c>
      <c r="Z20" s="27">
        <f t="shared" si="79"/>
        <v>354</v>
      </c>
      <c r="AA20" s="27">
        <f t="shared" si="79"/>
        <v>256</v>
      </c>
      <c r="AB20" s="27">
        <f t="shared" si="79"/>
        <v>0</v>
      </c>
      <c r="AC20" s="27">
        <f t="shared" si="79"/>
        <v>612</v>
      </c>
      <c r="AD20" s="27">
        <f t="shared" si="79"/>
        <v>356</v>
      </c>
      <c r="AE20" s="27">
        <f t="shared" si="79"/>
        <v>256</v>
      </c>
      <c r="AF20" s="27">
        <f t="shared" si="79"/>
        <v>0</v>
      </c>
      <c r="AG20" s="27">
        <f t="shared" si="79"/>
        <v>264</v>
      </c>
      <c r="AH20" s="84">
        <f t="shared" si="79"/>
        <v>0</v>
      </c>
      <c r="AI20" s="84">
        <f t="shared" si="79"/>
        <v>0</v>
      </c>
      <c r="AJ20" s="84">
        <f t="shared" si="79"/>
        <v>0</v>
      </c>
      <c r="AK20" s="84">
        <f t="shared" si="79"/>
        <v>0</v>
      </c>
      <c r="AL20" s="84">
        <f t="shared" ref="AL20:BU20" si="80">SUM(AL21,AL25,AL28,AL31,AL34,AL37:AL66)</f>
        <v>0</v>
      </c>
      <c r="AM20" s="84">
        <f t="shared" ref="AM20:AN20" si="81">SUM(AM21,AM25,AM28,AM31,AM34,AM37:AM66)</f>
        <v>0</v>
      </c>
      <c r="AN20" s="84">
        <f t="shared" si="81"/>
        <v>0</v>
      </c>
      <c r="AO20" s="84">
        <f t="shared" ref="AO20:AP20" si="82">SUM(AO21,AO25,AO28,AO31,AO34,AO37:AO66)</f>
        <v>0</v>
      </c>
      <c r="AP20" s="84">
        <f t="shared" si="82"/>
        <v>0</v>
      </c>
      <c r="AQ20" s="27">
        <f t="shared" si="80"/>
        <v>0</v>
      </c>
      <c r="AR20" s="27">
        <f t="shared" si="80"/>
        <v>0</v>
      </c>
      <c r="AS20" s="27">
        <f t="shared" si="80"/>
        <v>0</v>
      </c>
      <c r="AT20" s="27">
        <f t="shared" si="80"/>
        <v>0</v>
      </c>
      <c r="AU20" s="27">
        <f t="shared" si="80"/>
        <v>0</v>
      </c>
      <c r="AV20" s="27">
        <f t="shared" si="80"/>
        <v>0</v>
      </c>
      <c r="AW20" s="27">
        <f t="shared" si="80"/>
        <v>0</v>
      </c>
      <c r="AX20" s="27">
        <f t="shared" si="80"/>
        <v>0</v>
      </c>
      <c r="AY20" s="27">
        <f t="shared" si="80"/>
        <v>0</v>
      </c>
      <c r="AZ20" s="27">
        <f t="shared" si="80"/>
        <v>0</v>
      </c>
      <c r="BA20" s="27">
        <f t="shared" si="80"/>
        <v>0</v>
      </c>
      <c r="BB20" s="27">
        <f t="shared" si="80"/>
        <v>6</v>
      </c>
      <c r="BC20" s="27">
        <f t="shared" si="80"/>
        <v>23</v>
      </c>
      <c r="BD20" s="27">
        <f t="shared" ref="BD20:BE20" si="83">SUM(BD21,BD25,BD28,BD31,BD34,BD37:BD66)</f>
        <v>98</v>
      </c>
      <c r="BE20" s="27">
        <f t="shared" si="83"/>
        <v>42</v>
      </c>
      <c r="BF20" s="27">
        <f t="shared" ref="BF20:BG20" si="84">SUM(BF21,BF25,BF28,BF31,BF34,BF37:BF66)</f>
        <v>86</v>
      </c>
      <c r="BG20" s="27">
        <f t="shared" si="84"/>
        <v>9</v>
      </c>
      <c r="BH20" s="27">
        <f t="shared" ref="BH20" si="85">SUM(BH21,BH25,BH28,BH31,BH34,BH37:BH66)</f>
        <v>0</v>
      </c>
      <c r="BI20" s="27">
        <f t="shared" si="80"/>
        <v>35</v>
      </c>
      <c r="BJ20" s="27">
        <f t="shared" si="80"/>
        <v>1</v>
      </c>
      <c r="BK20" s="27">
        <f t="shared" si="80"/>
        <v>0</v>
      </c>
      <c r="BL20" s="27">
        <f t="shared" si="80"/>
        <v>9</v>
      </c>
      <c r="BM20" s="27">
        <f t="shared" si="80"/>
        <v>258</v>
      </c>
      <c r="BN20" s="27">
        <f t="shared" si="80"/>
        <v>28</v>
      </c>
      <c r="BO20" s="27">
        <f t="shared" si="80"/>
        <v>137</v>
      </c>
      <c r="BP20" s="27">
        <f t="shared" si="80"/>
        <v>49</v>
      </c>
      <c r="BQ20" s="27">
        <f t="shared" si="80"/>
        <v>2</v>
      </c>
      <c r="BR20" s="27">
        <f t="shared" si="80"/>
        <v>40</v>
      </c>
      <c r="BS20" s="27">
        <f t="shared" si="80"/>
        <v>0</v>
      </c>
      <c r="BT20" s="27">
        <f t="shared" si="80"/>
        <v>2</v>
      </c>
      <c r="BU20" s="27">
        <f t="shared" si="80"/>
        <v>0</v>
      </c>
      <c r="BV20" s="226"/>
    </row>
    <row r="21" spans="1:74" s="1" customFormat="1" ht="13" hidden="1" outlineLevel="1" x14ac:dyDescent="0.3">
      <c r="A21" s="119">
        <v>1</v>
      </c>
      <c r="B21" s="120" t="s">
        <v>970</v>
      </c>
      <c r="C21" s="120" t="s">
        <v>55</v>
      </c>
      <c r="D21" s="120" t="s">
        <v>312</v>
      </c>
      <c r="E21" s="121">
        <v>50</v>
      </c>
      <c r="F21" s="121">
        <f>SUM(F22:F24)</f>
        <v>0</v>
      </c>
      <c r="G21" s="121">
        <f t="shared" ref="G21:BK21" si="86">SUM(G22:G24)</f>
        <v>0</v>
      </c>
      <c r="H21" s="121">
        <f t="shared" si="86"/>
        <v>0</v>
      </c>
      <c r="I21" s="121">
        <f t="shared" si="86"/>
        <v>0</v>
      </c>
      <c r="J21" s="121">
        <f t="shared" si="86"/>
        <v>3</v>
      </c>
      <c r="K21" s="121">
        <f t="shared" si="86"/>
        <v>0</v>
      </c>
      <c r="L21" s="121">
        <f t="shared" si="86"/>
        <v>3</v>
      </c>
      <c r="M21" s="121">
        <f t="shared" si="86"/>
        <v>0</v>
      </c>
      <c r="N21" s="121">
        <f t="shared" si="86"/>
        <v>0</v>
      </c>
      <c r="O21" s="121">
        <f t="shared" si="86"/>
        <v>0</v>
      </c>
      <c r="P21" s="121">
        <f t="shared" si="86"/>
        <v>0</v>
      </c>
      <c r="Q21" s="121">
        <f t="shared" si="86"/>
        <v>0</v>
      </c>
      <c r="R21" s="121">
        <f t="shared" si="86"/>
        <v>0</v>
      </c>
      <c r="S21" s="121">
        <f t="shared" si="86"/>
        <v>0</v>
      </c>
      <c r="T21" s="121">
        <f t="shared" si="86"/>
        <v>0</v>
      </c>
      <c r="U21" s="121">
        <f t="shared" si="86"/>
        <v>0</v>
      </c>
      <c r="V21" s="121">
        <f t="shared" si="86"/>
        <v>0</v>
      </c>
      <c r="W21" s="121">
        <f t="shared" si="86"/>
        <v>0</v>
      </c>
      <c r="X21" s="121">
        <f t="shared" si="86"/>
        <v>0</v>
      </c>
      <c r="Y21" s="121">
        <f t="shared" si="86"/>
        <v>3</v>
      </c>
      <c r="Z21" s="121">
        <f t="shared" si="86"/>
        <v>1</v>
      </c>
      <c r="AA21" s="121">
        <f t="shared" si="86"/>
        <v>2</v>
      </c>
      <c r="AB21" s="121">
        <f t="shared" si="86"/>
        <v>0</v>
      </c>
      <c r="AC21" s="121">
        <f t="shared" si="86"/>
        <v>3</v>
      </c>
      <c r="AD21" s="121">
        <f t="shared" si="86"/>
        <v>1</v>
      </c>
      <c r="AE21" s="121">
        <f t="shared" si="86"/>
        <v>2</v>
      </c>
      <c r="AF21" s="121">
        <f t="shared" si="86"/>
        <v>0</v>
      </c>
      <c r="AG21" s="121">
        <f t="shared" si="86"/>
        <v>2</v>
      </c>
      <c r="AH21" s="121">
        <f t="shared" si="86"/>
        <v>0</v>
      </c>
      <c r="AI21" s="121">
        <f t="shared" si="86"/>
        <v>0</v>
      </c>
      <c r="AJ21" s="121">
        <f t="shared" si="86"/>
        <v>0</v>
      </c>
      <c r="AK21" s="121">
        <f t="shared" si="86"/>
        <v>0</v>
      </c>
      <c r="AL21" s="121">
        <f t="shared" si="86"/>
        <v>0</v>
      </c>
      <c r="AM21" s="121">
        <f t="shared" si="86"/>
        <v>0</v>
      </c>
      <c r="AN21" s="121">
        <f t="shared" si="86"/>
        <v>0</v>
      </c>
      <c r="AO21" s="121">
        <f t="shared" si="86"/>
        <v>0</v>
      </c>
      <c r="AP21" s="121">
        <f t="shared" si="86"/>
        <v>0</v>
      </c>
      <c r="AQ21" s="121">
        <f t="shared" si="86"/>
        <v>0</v>
      </c>
      <c r="AR21" s="121">
        <f t="shared" si="86"/>
        <v>0</v>
      </c>
      <c r="AS21" s="121">
        <f t="shared" si="86"/>
        <v>0</v>
      </c>
      <c r="AT21" s="121">
        <f t="shared" si="86"/>
        <v>0</v>
      </c>
      <c r="AU21" s="121">
        <f t="shared" si="86"/>
        <v>0</v>
      </c>
      <c r="AV21" s="121">
        <f t="shared" si="86"/>
        <v>0</v>
      </c>
      <c r="AW21" s="121">
        <f t="shared" si="86"/>
        <v>0</v>
      </c>
      <c r="AX21" s="121">
        <f t="shared" si="86"/>
        <v>0</v>
      </c>
      <c r="AY21" s="121">
        <f t="shared" si="86"/>
        <v>0</v>
      </c>
      <c r="AZ21" s="121">
        <f t="shared" si="86"/>
        <v>0</v>
      </c>
      <c r="BA21" s="121">
        <f t="shared" si="86"/>
        <v>0</v>
      </c>
      <c r="BB21" s="121">
        <f t="shared" si="86"/>
        <v>0</v>
      </c>
      <c r="BC21" s="121">
        <f t="shared" si="86"/>
        <v>0</v>
      </c>
      <c r="BD21" s="121">
        <f t="shared" si="86"/>
        <v>1</v>
      </c>
      <c r="BE21" s="121">
        <f t="shared" si="86"/>
        <v>0</v>
      </c>
      <c r="BF21" s="121">
        <f t="shared" si="86"/>
        <v>1</v>
      </c>
      <c r="BG21" s="121">
        <f t="shared" si="86"/>
        <v>0</v>
      </c>
      <c r="BH21" s="121">
        <f t="shared" ref="BH21" si="87">SUM(BH22:BH24)</f>
        <v>0</v>
      </c>
      <c r="BI21" s="121">
        <f t="shared" si="86"/>
        <v>0</v>
      </c>
      <c r="BJ21" s="121">
        <f t="shared" si="86"/>
        <v>0</v>
      </c>
      <c r="BK21" s="121">
        <f t="shared" si="86"/>
        <v>0</v>
      </c>
      <c r="BL21" s="121">
        <f t="shared" ref="BL21:BU21" si="88">SUM(BL22:BL23)</f>
        <v>0</v>
      </c>
      <c r="BM21" s="121">
        <f t="shared" si="88"/>
        <v>20</v>
      </c>
      <c r="BN21" s="121">
        <f t="shared" si="88"/>
        <v>4</v>
      </c>
      <c r="BO21" s="121">
        <f t="shared" si="88"/>
        <v>2</v>
      </c>
      <c r="BP21" s="121">
        <f t="shared" si="88"/>
        <v>0</v>
      </c>
      <c r="BQ21" s="121">
        <f t="shared" si="88"/>
        <v>0</v>
      </c>
      <c r="BR21" s="121">
        <f t="shared" si="88"/>
        <v>14</v>
      </c>
      <c r="BS21" s="121">
        <f t="shared" si="88"/>
        <v>0</v>
      </c>
      <c r="BT21" s="121">
        <f t="shared" si="88"/>
        <v>0</v>
      </c>
      <c r="BU21" s="121">
        <f t="shared" si="88"/>
        <v>0</v>
      </c>
      <c r="BV21" s="226"/>
    </row>
    <row r="22" spans="1:74" s="1" customFormat="1" ht="13" hidden="1" outlineLevel="2" x14ac:dyDescent="0.3">
      <c r="A22" s="86">
        <v>1.1000000000000001</v>
      </c>
      <c r="B22" s="28" t="s">
        <v>9</v>
      </c>
      <c r="C22" s="28" t="s">
        <v>55</v>
      </c>
      <c r="D22" s="28" t="s">
        <v>312</v>
      </c>
      <c r="E22" s="29">
        <v>50</v>
      </c>
      <c r="F22" s="29">
        <f>COUNTIFS(MASTER[Sub Format],$B22,MASTER[EPC Status (Current Week)],$F$3)</f>
        <v>0</v>
      </c>
      <c r="G22" s="29">
        <f>COUNTIFS(MASTER[LAUNCHED / YTL],"LAUNCHED",MASTER[Sub Format],$B22,MASTER[EPC Status (Current Week)],"EPC Ready Previous FY")</f>
        <v>0</v>
      </c>
      <c r="H22" s="29">
        <f>COUNTIFS(MASTER[LAUNCHED / YTL],"YTL",MASTER[Sub Format],$B22,MASTER[EPC Status (Current Week)],"EPC Ready Previous FY")</f>
        <v>0</v>
      </c>
      <c r="I22" s="29">
        <f>COUNTIFS(MASTER[Sub Format],$B22,MASTER[Actual (Month) Bucket],I$3)</f>
        <v>0</v>
      </c>
      <c r="J22" s="29">
        <f>COUNTIFS(MASTER[Sub Format],$B22,MASTER[Actual (Month) Bucket],J$3)</f>
        <v>0</v>
      </c>
      <c r="K22" s="29">
        <f>COUNTIFS(MASTER[Sub Format],$B22,MASTER[Actual (Month) Bucket],K$3)</f>
        <v>0</v>
      </c>
      <c r="L22" s="29">
        <f t="shared" ref="L22:L66" si="89">SUM(I22:K22)</f>
        <v>0</v>
      </c>
      <c r="M22" s="29">
        <f>COUNTIFS(MASTER[Sub Format],$B22,MASTER[Actual (Month) Bucket],M$3)</f>
        <v>0</v>
      </c>
      <c r="N22" s="29">
        <f>COUNTIFS(MASTER[Sub Format],$B22,MASTER[Actual (Month) Bucket],N$3)</f>
        <v>0</v>
      </c>
      <c r="O22" s="29">
        <f>COUNTIFS(MASTER[Sub Format],$B22,MASTER[Actual (Month) Bucket],O$3)</f>
        <v>0</v>
      </c>
      <c r="P22" s="29">
        <f t="shared" ref="P22:P56" si="90">SUM(M22:O22)</f>
        <v>0</v>
      </c>
      <c r="Q22" s="29">
        <f>COUNTIFS(MASTER[Sub Format],$B22,MASTER[Actual (Month) Bucket],Q$3)</f>
        <v>0</v>
      </c>
      <c r="R22" s="29">
        <f>COUNTIFS(MASTER[Sub Format],$B22,MASTER[Actual (Month) Bucket],R$3)</f>
        <v>0</v>
      </c>
      <c r="S22" s="29">
        <f>COUNTIFS(MASTER[Sub Format],$B22,MASTER[Actual (Month) Bucket],S$3)</f>
        <v>0</v>
      </c>
      <c r="T22" s="29">
        <f t="shared" ref="T22:T56" si="91">SUM(Q22:S22)</f>
        <v>0</v>
      </c>
      <c r="U22" s="29">
        <f>COUNTIFS(MASTER[Sub Format],$B22,MASTER[Actual (Month) Bucket],U$3)</f>
        <v>0</v>
      </c>
      <c r="V22" s="29">
        <f>COUNTIFS(MASTER[Sub Format],$B22,MASTER[Actual (Month) Bucket],V$3)</f>
        <v>0</v>
      </c>
      <c r="W22" s="29">
        <f>COUNTIFS(MASTER[Sub Format],$B22,MASTER[Actual (Month) Bucket],W$3)</f>
        <v>0</v>
      </c>
      <c r="X22" s="29">
        <f t="shared" ref="X22:X56" si="92">SUM(U22:W22)</f>
        <v>0</v>
      </c>
      <c r="Y22" s="29">
        <f t="shared" ref="Y22:Y56" si="93">L22+P22+T22+X22</f>
        <v>0</v>
      </c>
      <c r="Z22" s="29">
        <f>COUNTIFS(MASTER[LAUNCHED / YTL],"LAUNCHED",MASTER[Sub Format],$B22,MASTER[EPC Status (Current Week)],"EPC Ready")</f>
        <v>0</v>
      </c>
      <c r="AA22" s="29">
        <f>COUNTIFS(MASTER[LAUNCHED / YTL],"YTL",MASTER[Sub Format],$B22,MASTER[EPC Status (Current Week)],"EPC Ready")</f>
        <v>0</v>
      </c>
      <c r="AB22" s="29">
        <f>COUNTIFS(MASTER[LAUNCHED / YTL],"YTL - Dropped by Business",MASTER[Sub Format],$B22,MASTER[EPC Status (Current Week)],"EPC Ready")</f>
        <v>0</v>
      </c>
      <c r="AC22" s="29">
        <f>COUNTIFS(MASTER[EPC Status (Current Week)],"EPC Ready",MASTER[Sub Format],$B22)+COUNTIFS(MASTER[EPC Status (Current Week)],"EPC Ready Previous FY",MASTER[Sub Format],$B22)</f>
        <v>0</v>
      </c>
      <c r="AD22" s="29">
        <f>COUNTIFS(MASTER[LAUNCHED / YTL],"LAUNCHED",MASTER[Sub Format],$B22)</f>
        <v>0</v>
      </c>
      <c r="AE22" s="29">
        <f>COUNTIFS(MASTER[LAUNCHED / YTL],"YTL",MASTER[Sub Format],$B22)</f>
        <v>0</v>
      </c>
      <c r="AF22" s="29">
        <f>COUNTIFS(MASTER[LAUNCHED / YTL],"YTL - Dropped by Business",MASTER[Sub Format],$B22)</f>
        <v>0</v>
      </c>
      <c r="AG22" s="29">
        <f t="shared" ref="AG22:AG86" si="94">SUM(AQ22:BH22)</f>
        <v>0</v>
      </c>
      <c r="AH22" s="29">
        <f t="shared" ref="AH22:AP23" si="95">AQ22</f>
        <v>0</v>
      </c>
      <c r="AI22" s="29">
        <f t="shared" si="95"/>
        <v>0</v>
      </c>
      <c r="AJ22" s="29">
        <f t="shared" si="95"/>
        <v>0</v>
      </c>
      <c r="AK22" s="29">
        <f t="shared" si="95"/>
        <v>0</v>
      </c>
      <c r="AL22" s="29">
        <f t="shared" si="95"/>
        <v>0</v>
      </c>
      <c r="AM22" s="29">
        <f t="shared" si="95"/>
        <v>0</v>
      </c>
      <c r="AN22" s="29">
        <f t="shared" si="95"/>
        <v>0</v>
      </c>
      <c r="AO22" s="29">
        <f t="shared" si="95"/>
        <v>0</v>
      </c>
      <c r="AP22" s="29">
        <f t="shared" si="95"/>
        <v>0</v>
      </c>
      <c r="AQ22" s="29">
        <f>COUNTIFS(MASTER[Sub Format],$B22,MASTER[Planned (Month) Bucket],AQ$2,MASTER[EPC Status (Current Week)],"WIP")</f>
        <v>0</v>
      </c>
      <c r="AR22" s="29">
        <f>COUNTIFS(MASTER[Sub Format],$B22,MASTER[Planned (Month) Bucket],AR$2,MASTER[EPC Status (Current Week)],"WIP")</f>
        <v>0</v>
      </c>
      <c r="AS22" s="29">
        <f>COUNTIFS(MASTER[Sub Format],$B22,MASTER[Planned (Month) Bucket],AS$2,MASTER[EPC Status (Current Week)],"WIP")</f>
        <v>0</v>
      </c>
      <c r="AT22" s="29">
        <f>COUNTIFS(MASTER[Sub Format],$B22,MASTER[Planned (Month) Bucket],AT$2,MASTER[EPC Status (Current Week)],"WIP")</f>
        <v>0</v>
      </c>
      <c r="AU22" s="29">
        <f>COUNTIFS(MASTER[Sub Format],$B22,MASTER[Planned (Month) Bucket],AU$2,MASTER[EPC Status (Current Week)],"WIP")</f>
        <v>0</v>
      </c>
      <c r="AV22" s="29">
        <f>COUNTIFS(MASTER[Sub Format],$B22,MASTER[Planned (Month) Bucket],AV$2,MASTER[EPC Status (Current Week)],"WIP")</f>
        <v>0</v>
      </c>
      <c r="AW22" s="29">
        <f>COUNTIFS(MASTER[Sub Format],$B22,MASTER[Planned (Month) Bucket],AW$2,MASTER[EPC Status (Current Week)],"WIP")</f>
        <v>0</v>
      </c>
      <c r="AX22" s="29">
        <f>COUNTIFS(MASTER[Sub Format],$B22,MASTER[Planned (Month) Bucket],AX$2,MASTER[EPC Status (Current Week)],"WIP")</f>
        <v>0</v>
      </c>
      <c r="AY22" s="29">
        <f>COUNTIFS(MASTER[Sub Format],$B22,MASTER[Planned (Month) Bucket],AY$2,MASTER[EPC Status (Current Week)],"WIP")</f>
        <v>0</v>
      </c>
      <c r="AZ22" s="29">
        <f>COUNTIFS(MASTER[Sub Format],$B22,MASTER[Planned (Month) Bucket],AZ$2,MASTER[EPC Status (Current Week)],"WIP")</f>
        <v>0</v>
      </c>
      <c r="BA22" s="29">
        <f>COUNTIFS(MASTER[Sub Format],$B22,MASTER[Planned (Month) Bucket],BA$2,MASTER[EPC Status (Current Week)],"WIP")</f>
        <v>0</v>
      </c>
      <c r="BB22" s="29">
        <f>COUNTIFS(MASTER[Sub Format],$B22,MASTER[Planned (Month) Bucket],BB$2,MASTER[EPC Status (Current Week)],"WIP")</f>
        <v>0</v>
      </c>
      <c r="BC22" s="29">
        <f>COUNTIFS(MASTER[Sub Format],$B22,MASTER[Planned (Month) Bucket],BC$2,MASTER[EPC Status (Current Week)],"WIP")</f>
        <v>0</v>
      </c>
      <c r="BD22" s="29">
        <f>COUNTIFS(MASTER[Sub Format],$B22,MASTER[Planned (Month) Bucket],BD$2,MASTER[EPC Status (Current Week)],"WIP")</f>
        <v>0</v>
      </c>
      <c r="BE22" s="29">
        <f>COUNTIFS(MASTER[Sub Format],$B22,MASTER[Planned (Month) Bucket],BE$2,MASTER[EPC Status (Current Week)],"WIP")</f>
        <v>0</v>
      </c>
      <c r="BF22" s="29">
        <f>COUNTIFS(MASTER[Sub Format],$B22,MASTER[Planned (Month) Bucket],BF$2,MASTER[EPC Status (Current Week)],"WIP")</f>
        <v>0</v>
      </c>
      <c r="BG22" s="29">
        <f>COUNTIFS(MASTER[Sub Format],$B22,MASTER[Planned (Month) Bucket],BG$2,MASTER[EPC Status (Current Week)],"WIP")</f>
        <v>0</v>
      </c>
      <c r="BH22" s="29">
        <f>COUNTIFS(MASTER[Sub Format],$B22,MASTER[Planned (Month) Bucket],BH$2,MASTER[EPC Status (Current Week)],"WIP")</f>
        <v>0</v>
      </c>
      <c r="BI22" s="29">
        <f>COUNTIFS(MASTER[Sub Format],$B22,MASTER[EPC Status (Current Week)],BI$2)</f>
        <v>0</v>
      </c>
      <c r="BJ22" s="29">
        <f>COUNTIFS(MASTER[Sub Format],$B22,MASTER[EPC Status (Current Week)],BJ$2)</f>
        <v>0</v>
      </c>
      <c r="BK22" s="29">
        <f>COUNTIFS(MASTER[Sub Format],$B22,MASTER[EPC Status (Current Week)],BK$2)</f>
        <v>0</v>
      </c>
      <c r="BL22" s="29">
        <f>COUNTIFS(MASTER[Sub Format],$B22,MASTER[EPC Status (Current Week)],BL$2)</f>
        <v>0</v>
      </c>
      <c r="BM22" s="29">
        <f t="shared" ref="BM22:BM56" si="96">SUM(BN22:BU22)</f>
        <v>16</v>
      </c>
      <c r="BN22" s="29">
        <f>COUNTIFS(MASTER[Sub Format],$B22,MASTER[EPC Status (Current Week)],BN$3)</f>
        <v>2</v>
      </c>
      <c r="BO22" s="29">
        <f>COUNTIFS(MASTER[Sub Format],$B22,MASTER[EPC Status (Current Week)],BO$3)</f>
        <v>1</v>
      </c>
      <c r="BP22" s="29">
        <f>COUNTIFS(MASTER[Sub Format],$B22,MASTER[EPC Status (Current Week)],BP$3)</f>
        <v>0</v>
      </c>
      <c r="BQ22" s="29">
        <f>COUNTIFS(MASTER[Sub Format],$B22,MASTER[EPC Status (Current Week)],BQ$3)</f>
        <v>0</v>
      </c>
      <c r="BR22" s="29">
        <f>COUNTIFS(MASTER[Sub Format],$B22,MASTER[EPC Status (Current Week)],BR$3)</f>
        <v>13</v>
      </c>
      <c r="BS22" s="29">
        <f>COUNTIFS(MASTER[Sub Format],$B22,MASTER[EPC Status (Current Week)],BS$3)</f>
        <v>0</v>
      </c>
      <c r="BT22" s="29">
        <f>COUNTIFS(MASTER[Sub Format],$B22,MASTER[EPC Status (Current Week)],BT$3)</f>
        <v>0</v>
      </c>
      <c r="BU22" s="29">
        <f>COUNTIFS(MASTER[Sub Format],$B22,MASTER[EPC Status (Current Week)],BU$3)</f>
        <v>0</v>
      </c>
      <c r="BV22" s="226"/>
    </row>
    <row r="23" spans="1:74" s="1" customFormat="1" ht="13" hidden="1" outlineLevel="2" x14ac:dyDescent="0.3">
      <c r="A23" s="86">
        <v>1.2</v>
      </c>
      <c r="B23" s="28" t="s">
        <v>699</v>
      </c>
      <c r="C23" s="28" t="s">
        <v>55</v>
      </c>
      <c r="D23" s="28" t="s">
        <v>312</v>
      </c>
      <c r="E23" s="29">
        <v>0</v>
      </c>
      <c r="F23" s="29">
        <f>COUNTIFS(MASTER[Sub Format],$B23,MASTER[EPC Status (Current Week)],$F$3)</f>
        <v>0</v>
      </c>
      <c r="G23" s="29">
        <f>COUNTIFS(MASTER[LAUNCHED / YTL],"LAUNCHED",MASTER[Sub Format],$B23,MASTER[EPC Status (Current Week)],"EPC Ready Previous FY")</f>
        <v>0</v>
      </c>
      <c r="H23" s="29">
        <f>COUNTIFS(MASTER[LAUNCHED / YTL],"YTL",MASTER[Sub Format],$B23,MASTER[EPC Status (Current Week)],"EPC Ready Previous FY")</f>
        <v>0</v>
      </c>
      <c r="I23" s="29">
        <f>COUNTIFS(MASTER[Sub Format],$B23,MASTER[Actual (Month) Bucket],I$3)</f>
        <v>0</v>
      </c>
      <c r="J23" s="29">
        <f>COUNTIFS(MASTER[Sub Format],$B23,MASTER[Actual (Month) Bucket],J$3)</f>
        <v>3</v>
      </c>
      <c r="K23" s="29">
        <f>COUNTIFS(MASTER[Sub Format],$B23,MASTER[Actual (Month) Bucket],K$3)</f>
        <v>0</v>
      </c>
      <c r="L23" s="29">
        <f t="shared" si="89"/>
        <v>3</v>
      </c>
      <c r="M23" s="29">
        <f>COUNTIFS(MASTER[Sub Format],$B23,MASTER[Actual (Month) Bucket],M$3)</f>
        <v>0</v>
      </c>
      <c r="N23" s="29">
        <f>COUNTIFS(MASTER[Sub Format],$B23,MASTER[Actual (Month) Bucket],N$3)</f>
        <v>0</v>
      </c>
      <c r="O23" s="29">
        <f>COUNTIFS(MASTER[Sub Format],$B23,MASTER[Actual (Month) Bucket],O$3)</f>
        <v>0</v>
      </c>
      <c r="P23" s="29">
        <f t="shared" si="90"/>
        <v>0</v>
      </c>
      <c r="Q23" s="29">
        <f>COUNTIFS(MASTER[Sub Format],$B23,MASTER[Actual (Month) Bucket],Q$3)</f>
        <v>0</v>
      </c>
      <c r="R23" s="29">
        <f>COUNTIFS(MASTER[Sub Format],$B23,MASTER[Actual (Month) Bucket],R$3)</f>
        <v>0</v>
      </c>
      <c r="S23" s="29">
        <f>COUNTIFS(MASTER[Sub Format],$B23,MASTER[Actual (Month) Bucket],S$3)</f>
        <v>0</v>
      </c>
      <c r="T23" s="29">
        <f t="shared" si="91"/>
        <v>0</v>
      </c>
      <c r="U23" s="29">
        <f>COUNTIFS(MASTER[Sub Format],$B23,MASTER[Actual (Month) Bucket],U$3)</f>
        <v>0</v>
      </c>
      <c r="V23" s="29">
        <f>COUNTIFS(MASTER[Sub Format],$B23,MASTER[Actual (Month) Bucket],V$3)</f>
        <v>0</v>
      </c>
      <c r="W23" s="29">
        <f>COUNTIFS(MASTER[Sub Format],$B23,MASTER[Actual (Month) Bucket],W$3)</f>
        <v>0</v>
      </c>
      <c r="X23" s="29">
        <f t="shared" si="92"/>
        <v>0</v>
      </c>
      <c r="Y23" s="29">
        <f t="shared" si="93"/>
        <v>3</v>
      </c>
      <c r="Z23" s="29">
        <f>COUNTIFS(MASTER[LAUNCHED / YTL],"LAUNCHED",MASTER[Sub Format],$B23,MASTER[EPC Status (Current Week)],"EPC Ready")</f>
        <v>1</v>
      </c>
      <c r="AA23" s="29">
        <f>COUNTIFS(MASTER[LAUNCHED / YTL],"YTL",MASTER[Sub Format],$B23,MASTER[EPC Status (Current Week)],"EPC Ready")</f>
        <v>2</v>
      </c>
      <c r="AB23" s="29">
        <f>COUNTIFS(MASTER[LAUNCHED / YTL],"YTL - Dropped by Business",MASTER[Sub Format],$B23,MASTER[EPC Status (Current Week)],"EPC Ready")</f>
        <v>0</v>
      </c>
      <c r="AC23" s="29">
        <f>COUNTIFS(MASTER[EPC Status (Current Week)],"EPC Ready",MASTER[Sub Format],$B23)+COUNTIFS(MASTER[EPC Status (Current Week)],"EPC Ready Previous FY",MASTER[Sub Format],$B23)</f>
        <v>3</v>
      </c>
      <c r="AD23" s="29">
        <f>COUNTIFS(MASTER[LAUNCHED / YTL],"LAUNCHED",MASTER[Sub Format],$B23)</f>
        <v>1</v>
      </c>
      <c r="AE23" s="29">
        <f>COUNTIFS(MASTER[LAUNCHED / YTL],"YTL",MASTER[Sub Format],$B23)</f>
        <v>2</v>
      </c>
      <c r="AF23" s="29">
        <f>COUNTIFS(MASTER[LAUNCHED / YTL],"YTL - Dropped by Business",MASTER[Sub Format],$B23)</f>
        <v>0</v>
      </c>
      <c r="AG23" s="29">
        <f t="shared" si="94"/>
        <v>1</v>
      </c>
      <c r="AH23" s="29">
        <f t="shared" si="95"/>
        <v>0</v>
      </c>
      <c r="AI23" s="29">
        <f t="shared" si="95"/>
        <v>0</v>
      </c>
      <c r="AJ23" s="29">
        <f t="shared" si="95"/>
        <v>0</v>
      </c>
      <c r="AK23" s="29">
        <f t="shared" si="95"/>
        <v>0</v>
      </c>
      <c r="AL23" s="29">
        <f t="shared" si="95"/>
        <v>0</v>
      </c>
      <c r="AM23" s="29">
        <f t="shared" si="95"/>
        <v>0</v>
      </c>
      <c r="AN23" s="29">
        <f t="shared" si="95"/>
        <v>0</v>
      </c>
      <c r="AO23" s="29">
        <f t="shared" si="95"/>
        <v>0</v>
      </c>
      <c r="AP23" s="29">
        <f t="shared" si="95"/>
        <v>0</v>
      </c>
      <c r="AQ23" s="29">
        <f>COUNTIFS(MASTER[Sub Format],$B23,MASTER[Planned (Month) Bucket],AQ$2,MASTER[EPC Status (Current Week)],"WIP")</f>
        <v>0</v>
      </c>
      <c r="AR23" s="29">
        <f>COUNTIFS(MASTER[Sub Format],$B23,MASTER[Planned (Month) Bucket],AR$2,MASTER[EPC Status (Current Week)],"WIP")</f>
        <v>0</v>
      </c>
      <c r="AS23" s="29">
        <f>COUNTIFS(MASTER[Sub Format],$B23,MASTER[Planned (Month) Bucket],AS$2,MASTER[EPC Status (Current Week)],"WIP")</f>
        <v>0</v>
      </c>
      <c r="AT23" s="29">
        <f>COUNTIFS(MASTER[Sub Format],$B23,MASTER[Planned (Month) Bucket],AT$2,MASTER[EPC Status (Current Week)],"WIP")</f>
        <v>0</v>
      </c>
      <c r="AU23" s="29">
        <f>COUNTIFS(MASTER[Sub Format],$B23,MASTER[Planned (Month) Bucket],AU$2,MASTER[EPC Status (Current Week)],"WIP")</f>
        <v>0</v>
      </c>
      <c r="AV23" s="29">
        <f>COUNTIFS(MASTER[Sub Format],$B23,MASTER[Planned (Month) Bucket],AV$2,MASTER[EPC Status (Current Week)],"WIP")</f>
        <v>0</v>
      </c>
      <c r="AW23" s="29">
        <f>COUNTIFS(MASTER[Sub Format],$B23,MASTER[Planned (Month) Bucket],AW$2,MASTER[EPC Status (Current Week)],"WIP")</f>
        <v>0</v>
      </c>
      <c r="AX23" s="29">
        <f>COUNTIFS(MASTER[Sub Format],$B23,MASTER[Planned (Month) Bucket],AX$2,MASTER[EPC Status (Current Week)],"WIP")</f>
        <v>0</v>
      </c>
      <c r="AY23" s="29">
        <f>COUNTIFS(MASTER[Sub Format],$B23,MASTER[Planned (Month) Bucket],AY$2,MASTER[EPC Status (Current Week)],"WIP")</f>
        <v>0</v>
      </c>
      <c r="AZ23" s="29">
        <f>COUNTIFS(MASTER[Sub Format],$B23,MASTER[Planned (Month) Bucket],AZ$2,MASTER[EPC Status (Current Week)],"WIP")</f>
        <v>0</v>
      </c>
      <c r="BA23" s="29">
        <f>COUNTIFS(MASTER[Sub Format],$B23,MASTER[Planned (Month) Bucket],BA$2,MASTER[EPC Status (Current Week)],"WIP")</f>
        <v>0</v>
      </c>
      <c r="BB23" s="29">
        <f>COUNTIFS(MASTER[Sub Format],$B23,MASTER[Planned (Month) Bucket],BB$2,MASTER[EPC Status (Current Week)],"WIP")</f>
        <v>0</v>
      </c>
      <c r="BC23" s="29">
        <f>COUNTIFS(MASTER[Sub Format],$B23,MASTER[Planned (Month) Bucket],BC$2,MASTER[EPC Status (Current Week)],"WIP")</f>
        <v>0</v>
      </c>
      <c r="BD23" s="29">
        <f>COUNTIFS(MASTER[Sub Format],$B23,MASTER[Planned (Month) Bucket],BD$2,MASTER[EPC Status (Current Week)],"WIP")</f>
        <v>1</v>
      </c>
      <c r="BE23" s="29">
        <f>COUNTIFS(MASTER[Sub Format],$B23,MASTER[Planned (Month) Bucket],BE$2,MASTER[EPC Status (Current Week)],"WIP")</f>
        <v>0</v>
      </c>
      <c r="BF23" s="29">
        <f>COUNTIFS(MASTER[Sub Format],$B23,MASTER[Planned (Month) Bucket],BF$2,MASTER[EPC Status (Current Week)],"WIP")</f>
        <v>0</v>
      </c>
      <c r="BG23" s="29">
        <f>COUNTIFS(MASTER[Sub Format],$B23,MASTER[Planned (Month) Bucket],BG$2,MASTER[EPC Status (Current Week)],"WIP")</f>
        <v>0</v>
      </c>
      <c r="BH23" s="29">
        <f>COUNTIFS(MASTER[Sub Format],$B23,MASTER[Planned (Month) Bucket],BH$2,MASTER[EPC Status (Current Week)],"WIP")</f>
        <v>0</v>
      </c>
      <c r="BI23" s="29">
        <f>COUNTIFS(MASTER[Sub Format],$B23,MASTER[EPC Status (Current Week)],BI$2)</f>
        <v>0</v>
      </c>
      <c r="BJ23" s="29">
        <f>COUNTIFS(MASTER[Sub Format],$B23,MASTER[EPC Status (Current Week)],BJ$2)</f>
        <v>0</v>
      </c>
      <c r="BK23" s="29">
        <f>COUNTIFS(MASTER[Sub Format],$B23,MASTER[EPC Status (Current Week)],BK$2)</f>
        <v>0</v>
      </c>
      <c r="BL23" s="29">
        <f>COUNTIFS(MASTER[Sub Format],$B23,MASTER[EPC Status (Current Week)],BL$2)</f>
        <v>0</v>
      </c>
      <c r="BM23" s="29">
        <f t="shared" si="96"/>
        <v>4</v>
      </c>
      <c r="BN23" s="29">
        <f>COUNTIFS(MASTER[Sub Format],$B23,MASTER[EPC Status (Current Week)],BN$3)</f>
        <v>2</v>
      </c>
      <c r="BO23" s="29">
        <f>COUNTIFS(MASTER[Sub Format],$B23,MASTER[EPC Status (Current Week)],BO$3)</f>
        <v>1</v>
      </c>
      <c r="BP23" s="29">
        <f>COUNTIFS(MASTER[Sub Format],$B23,MASTER[EPC Status (Current Week)],BP$3)</f>
        <v>0</v>
      </c>
      <c r="BQ23" s="29">
        <f>COUNTIFS(MASTER[Sub Format],$B23,MASTER[EPC Status (Current Week)],BQ$3)</f>
        <v>0</v>
      </c>
      <c r="BR23" s="29">
        <f>COUNTIFS(MASTER[Sub Format],$B23,MASTER[EPC Status (Current Week)],BR$3)</f>
        <v>1</v>
      </c>
      <c r="BS23" s="29">
        <f>COUNTIFS(MASTER[Sub Format],$B23,MASTER[EPC Status (Current Week)],BS$3)</f>
        <v>0</v>
      </c>
      <c r="BT23" s="29">
        <f>COUNTIFS(MASTER[Sub Format],$B23,MASTER[EPC Status (Current Week)],BT$3)</f>
        <v>0</v>
      </c>
      <c r="BU23" s="29">
        <f>COUNTIFS(MASTER[Sub Format],$B23,MASTER[EPC Status (Current Week)],BU$3)</f>
        <v>0</v>
      </c>
      <c r="BV23" s="226"/>
    </row>
    <row r="24" spans="1:74" s="1" customFormat="1" ht="13" hidden="1" outlineLevel="2" x14ac:dyDescent="0.3">
      <c r="A24" s="86">
        <v>1.3</v>
      </c>
      <c r="B24" s="28" t="s">
        <v>3939</v>
      </c>
      <c r="C24" s="28"/>
      <c r="D24" s="28"/>
      <c r="E24" s="29">
        <v>0</v>
      </c>
      <c r="F24" s="29">
        <f>COUNTIFS(MASTER[Sub Format],$B24,MASTER[EPC Status (Current Week)],$F$3)</f>
        <v>0</v>
      </c>
      <c r="G24" s="29">
        <f>COUNTIFS(MASTER[LAUNCHED / YTL],"LAUNCHED",MASTER[Sub Format],$B24,MASTER[EPC Status (Current Week)],"EPC Ready Previous FY")</f>
        <v>0</v>
      </c>
      <c r="H24" s="29">
        <f>COUNTIFS(MASTER[LAUNCHED / YTL],"YTL",MASTER[Sub Format],$B24,MASTER[EPC Status (Current Week)],"EPC Ready Previous FY")</f>
        <v>0</v>
      </c>
      <c r="I24" s="29">
        <f>COUNTIFS(MASTER[Sub Format],$B24,MASTER[Actual (Month) Bucket],I$3)</f>
        <v>0</v>
      </c>
      <c r="J24" s="29">
        <f>COUNTIFS(MASTER[Sub Format],$B24,MASTER[Actual (Month) Bucket],J$3)</f>
        <v>0</v>
      </c>
      <c r="K24" s="29">
        <f>COUNTIFS(MASTER[Sub Format],$B24,MASTER[Actual (Month) Bucket],K$3)</f>
        <v>0</v>
      </c>
      <c r="L24" s="29">
        <f t="shared" ref="L24" si="97">SUM(I24:K24)</f>
        <v>0</v>
      </c>
      <c r="M24" s="29">
        <f>COUNTIFS(MASTER[Sub Format],$B24,MASTER[Actual (Month) Bucket],M$3)</f>
        <v>0</v>
      </c>
      <c r="N24" s="29">
        <f>COUNTIFS(MASTER[Sub Format],$B24,MASTER[Actual (Month) Bucket],N$3)</f>
        <v>0</v>
      </c>
      <c r="O24" s="29">
        <f>COUNTIFS(MASTER[Sub Format],$B24,MASTER[Actual (Month) Bucket],O$3)</f>
        <v>0</v>
      </c>
      <c r="P24" s="29">
        <f t="shared" ref="P24" si="98">SUM(M24:O24)</f>
        <v>0</v>
      </c>
      <c r="Q24" s="29">
        <f>COUNTIFS(MASTER[Sub Format],$B24,MASTER[Actual (Month) Bucket],Q$3)</f>
        <v>0</v>
      </c>
      <c r="R24" s="29">
        <f>COUNTIFS(MASTER[Sub Format],$B24,MASTER[Actual (Month) Bucket],R$3)</f>
        <v>0</v>
      </c>
      <c r="S24" s="29">
        <f>COUNTIFS(MASTER[Sub Format],$B24,MASTER[Actual (Month) Bucket],S$3)</f>
        <v>0</v>
      </c>
      <c r="T24" s="29">
        <f t="shared" ref="T24" si="99">SUM(Q24:S24)</f>
        <v>0</v>
      </c>
      <c r="U24" s="29">
        <f>COUNTIFS(MASTER[Sub Format],$B24,MASTER[Actual (Month) Bucket],U$3)</f>
        <v>0</v>
      </c>
      <c r="V24" s="29">
        <f>COUNTIFS(MASTER[Sub Format],$B24,MASTER[Actual (Month) Bucket],V$3)</f>
        <v>0</v>
      </c>
      <c r="W24" s="29">
        <f>COUNTIFS(MASTER[Sub Format],$B24,MASTER[Actual (Month) Bucket],W$3)</f>
        <v>0</v>
      </c>
      <c r="X24" s="29">
        <f t="shared" ref="X24" si="100">SUM(U24:W24)</f>
        <v>0</v>
      </c>
      <c r="Y24" s="29">
        <f t="shared" ref="Y24" si="101">L24+P24+T24+X24</f>
        <v>0</v>
      </c>
      <c r="Z24" s="29">
        <f>COUNTIFS(MASTER[LAUNCHED / YTL],"LAUNCHED",MASTER[Sub Format],$B24,MASTER[EPC Status (Current Week)],"EPC Ready")</f>
        <v>0</v>
      </c>
      <c r="AA24" s="29">
        <f>COUNTIFS(MASTER[LAUNCHED / YTL],"YTL",MASTER[Sub Format],$B24,MASTER[EPC Status (Current Week)],"EPC Ready")</f>
        <v>0</v>
      </c>
      <c r="AB24" s="29">
        <f>COUNTIFS(MASTER[LAUNCHED / YTL],"YTL - Dropped by Business",MASTER[Sub Format],$B24,MASTER[EPC Status (Current Week)],"EPC Ready")</f>
        <v>0</v>
      </c>
      <c r="AC24" s="29">
        <f>COUNTIFS(MASTER[EPC Status (Current Week)],"EPC Ready",MASTER[Sub Format],$B24)+COUNTIFS(MASTER[EPC Status (Current Week)],"EPC Ready Previous FY",MASTER[Sub Format],$B24)</f>
        <v>0</v>
      </c>
      <c r="AD24" s="29">
        <f>COUNTIFS(MASTER[LAUNCHED / YTL],"LAUNCHED",MASTER[Sub Format],$B24)</f>
        <v>0</v>
      </c>
      <c r="AE24" s="29">
        <f>COUNTIFS(MASTER[LAUNCHED / YTL],"YTL",MASTER[Sub Format],$B24)</f>
        <v>0</v>
      </c>
      <c r="AF24" s="29">
        <f>COUNTIFS(MASTER[LAUNCHED / YTL],"YTL - Dropped by Business",MASTER[Sub Format],$B24)</f>
        <v>0</v>
      </c>
      <c r="AG24" s="29">
        <f t="shared" si="94"/>
        <v>1</v>
      </c>
      <c r="AH24" s="29">
        <f t="shared" ref="AH24" si="102">AQ24</f>
        <v>0</v>
      </c>
      <c r="AI24" s="29">
        <f t="shared" ref="AI24" si="103">AR24</f>
        <v>0</v>
      </c>
      <c r="AJ24" s="29">
        <f t="shared" ref="AJ24" si="104">AS24</f>
        <v>0</v>
      </c>
      <c r="AK24" s="29">
        <f t="shared" ref="AK24" si="105">AT24</f>
        <v>0</v>
      </c>
      <c r="AL24" s="29">
        <f t="shared" ref="AL24" si="106">AU24</f>
        <v>0</v>
      </c>
      <c r="AM24" s="29">
        <f t="shared" ref="AM24" si="107">AV24</f>
        <v>0</v>
      </c>
      <c r="AN24" s="29">
        <f t="shared" ref="AN24" si="108">AW24</f>
        <v>0</v>
      </c>
      <c r="AO24" s="29">
        <f t="shared" ref="AO24" si="109">AX24</f>
        <v>0</v>
      </c>
      <c r="AP24" s="29">
        <f t="shared" ref="AP24" si="110">AY24</f>
        <v>0</v>
      </c>
      <c r="AQ24" s="29">
        <f>COUNTIFS(MASTER[Sub Format],$B24,MASTER[Planned (Month) Bucket],AQ$2,MASTER[EPC Status (Current Week)],"WIP")</f>
        <v>0</v>
      </c>
      <c r="AR24" s="29">
        <f>COUNTIFS(MASTER[Sub Format],$B24,MASTER[Planned (Month) Bucket],AR$2,MASTER[EPC Status (Current Week)],"WIP")</f>
        <v>0</v>
      </c>
      <c r="AS24" s="29">
        <f>COUNTIFS(MASTER[Sub Format],$B24,MASTER[Planned (Month) Bucket],AS$2,MASTER[EPC Status (Current Week)],"WIP")</f>
        <v>0</v>
      </c>
      <c r="AT24" s="29">
        <f>COUNTIFS(MASTER[Sub Format],$B24,MASTER[Planned (Month) Bucket],AT$2,MASTER[EPC Status (Current Week)],"WIP")</f>
        <v>0</v>
      </c>
      <c r="AU24" s="29">
        <f>COUNTIFS(MASTER[Sub Format],$B24,MASTER[Planned (Month) Bucket],AU$2,MASTER[EPC Status (Current Week)],"WIP")</f>
        <v>0</v>
      </c>
      <c r="AV24" s="29">
        <f>COUNTIFS(MASTER[Sub Format],$B24,MASTER[Planned (Month) Bucket],AV$2,MASTER[EPC Status (Current Week)],"WIP")</f>
        <v>0</v>
      </c>
      <c r="AW24" s="29">
        <f>COUNTIFS(MASTER[Sub Format],$B24,MASTER[Planned (Month) Bucket],AW$2,MASTER[EPC Status (Current Week)],"WIP")</f>
        <v>0</v>
      </c>
      <c r="AX24" s="29">
        <f>COUNTIFS(MASTER[Sub Format],$B24,MASTER[Planned (Month) Bucket],AX$2,MASTER[EPC Status (Current Week)],"WIP")</f>
        <v>0</v>
      </c>
      <c r="AY24" s="29">
        <f>COUNTIFS(MASTER[Sub Format],$B24,MASTER[Planned (Month) Bucket],AY$2,MASTER[EPC Status (Current Week)],"WIP")</f>
        <v>0</v>
      </c>
      <c r="AZ24" s="29">
        <f>COUNTIFS(MASTER[Sub Format],$B24,MASTER[Planned (Month) Bucket],AZ$2,MASTER[EPC Status (Current Week)],"WIP")</f>
        <v>0</v>
      </c>
      <c r="BA24" s="29">
        <f>COUNTIFS(MASTER[Sub Format],$B24,MASTER[Planned (Month) Bucket],BA$2,MASTER[EPC Status (Current Week)],"WIP")</f>
        <v>0</v>
      </c>
      <c r="BB24" s="29">
        <f>COUNTIFS(MASTER[Sub Format],$B24,MASTER[Planned (Month) Bucket],BB$2,MASTER[EPC Status (Current Week)],"WIP")</f>
        <v>0</v>
      </c>
      <c r="BC24" s="29">
        <f>COUNTIFS(MASTER[Sub Format],$B24,MASTER[Planned (Month) Bucket],BC$2,MASTER[EPC Status (Current Week)],"WIP")</f>
        <v>0</v>
      </c>
      <c r="BD24" s="29">
        <f>COUNTIFS(MASTER[Sub Format],$B24,MASTER[Planned (Month) Bucket],BD$2,MASTER[EPC Status (Current Week)],"WIP")</f>
        <v>0</v>
      </c>
      <c r="BE24" s="29">
        <f>COUNTIFS(MASTER[Sub Format],$B24,MASTER[Planned (Month) Bucket],BE$2,MASTER[EPC Status (Current Week)],"WIP")</f>
        <v>0</v>
      </c>
      <c r="BF24" s="29">
        <f>COUNTIFS(MASTER[Sub Format],$B24,MASTER[Planned (Month) Bucket],BF$2,MASTER[EPC Status (Current Week)],"WIP")</f>
        <v>1</v>
      </c>
      <c r="BG24" s="29">
        <f>COUNTIFS(MASTER[Sub Format],$B24,MASTER[Planned (Month) Bucket],BG$2,MASTER[EPC Status (Current Week)],"WIP")</f>
        <v>0</v>
      </c>
      <c r="BH24" s="29">
        <f>COUNTIFS(MASTER[Sub Format],$B24,MASTER[Planned (Month) Bucket],BH$2,MASTER[EPC Status (Current Week)],"WIP")</f>
        <v>0</v>
      </c>
      <c r="BI24" s="29">
        <f>COUNTIFS(MASTER[Sub Format],$B24,MASTER[EPC Status (Current Week)],BI$2)</f>
        <v>0</v>
      </c>
      <c r="BJ24" s="29">
        <f>COUNTIFS(MASTER[Sub Format],$B24,MASTER[EPC Status (Current Week)],BJ$2)</f>
        <v>0</v>
      </c>
      <c r="BK24" s="29">
        <f>COUNTIFS(MASTER[Sub Format],$B24,MASTER[EPC Status (Current Week)],BK$2)</f>
        <v>0</v>
      </c>
      <c r="BL24" s="29">
        <f>COUNTIFS(MASTER[Sub Format],$B24,MASTER[EPC Status (Current Week)],BL$2)</f>
        <v>0</v>
      </c>
      <c r="BM24" s="29">
        <f t="shared" ref="BM24" si="111">SUM(BN24:BU24)</f>
        <v>0</v>
      </c>
      <c r="BN24" s="29"/>
      <c r="BO24" s="29"/>
      <c r="BP24" s="29"/>
      <c r="BQ24" s="29"/>
      <c r="BR24" s="29"/>
      <c r="BS24" s="29"/>
      <c r="BT24" s="29"/>
      <c r="BU24" s="29"/>
      <c r="BV24" s="226"/>
    </row>
    <row r="25" spans="1:74" s="1" customFormat="1" ht="13" hidden="1" outlineLevel="1" x14ac:dyDescent="0.3">
      <c r="A25" s="119">
        <v>2</v>
      </c>
      <c r="B25" s="120" t="s">
        <v>971</v>
      </c>
      <c r="C25" s="120" t="s">
        <v>55</v>
      </c>
      <c r="D25" s="120" t="s">
        <v>312</v>
      </c>
      <c r="E25" s="121">
        <v>0</v>
      </c>
      <c r="F25" s="121">
        <f t="shared" ref="F25:BU25" si="112">SUM(F26:F27)</f>
        <v>0</v>
      </c>
      <c r="G25" s="121">
        <f t="shared" si="112"/>
        <v>0</v>
      </c>
      <c r="H25" s="121">
        <f t="shared" si="112"/>
        <v>0</v>
      </c>
      <c r="I25" s="121">
        <f t="shared" si="112"/>
        <v>0</v>
      </c>
      <c r="J25" s="121">
        <f t="shared" si="112"/>
        <v>0</v>
      </c>
      <c r="K25" s="121">
        <f t="shared" si="112"/>
        <v>0</v>
      </c>
      <c r="L25" s="121">
        <f t="shared" si="112"/>
        <v>0</v>
      </c>
      <c r="M25" s="121">
        <f t="shared" si="112"/>
        <v>0</v>
      </c>
      <c r="N25" s="121">
        <f t="shared" si="112"/>
        <v>0</v>
      </c>
      <c r="O25" s="121">
        <f t="shared" si="112"/>
        <v>0</v>
      </c>
      <c r="P25" s="121">
        <f t="shared" si="112"/>
        <v>0</v>
      </c>
      <c r="Q25" s="121">
        <f t="shared" si="112"/>
        <v>0</v>
      </c>
      <c r="R25" s="121">
        <f t="shared" si="112"/>
        <v>0</v>
      </c>
      <c r="S25" s="121">
        <f t="shared" si="112"/>
        <v>0</v>
      </c>
      <c r="T25" s="121">
        <f t="shared" si="112"/>
        <v>0</v>
      </c>
      <c r="U25" s="121">
        <f t="shared" si="112"/>
        <v>0</v>
      </c>
      <c r="V25" s="121">
        <f t="shared" si="112"/>
        <v>0</v>
      </c>
      <c r="W25" s="121">
        <f t="shared" si="112"/>
        <v>0</v>
      </c>
      <c r="X25" s="121">
        <f t="shared" si="112"/>
        <v>0</v>
      </c>
      <c r="Y25" s="121">
        <f t="shared" si="112"/>
        <v>0</v>
      </c>
      <c r="Z25" s="121">
        <f t="shared" si="112"/>
        <v>0</v>
      </c>
      <c r="AA25" s="121">
        <f t="shared" si="112"/>
        <v>0</v>
      </c>
      <c r="AB25" s="121">
        <f t="shared" si="112"/>
        <v>0</v>
      </c>
      <c r="AC25" s="121">
        <f t="shared" si="112"/>
        <v>0</v>
      </c>
      <c r="AD25" s="121">
        <f t="shared" si="112"/>
        <v>0</v>
      </c>
      <c r="AE25" s="121">
        <f t="shared" si="112"/>
        <v>0</v>
      </c>
      <c r="AF25" s="121">
        <f t="shared" si="112"/>
        <v>0</v>
      </c>
      <c r="AG25" s="121">
        <f t="shared" si="112"/>
        <v>0</v>
      </c>
      <c r="AH25" s="121">
        <f t="shared" si="112"/>
        <v>0</v>
      </c>
      <c r="AI25" s="121">
        <f t="shared" si="112"/>
        <v>0</v>
      </c>
      <c r="AJ25" s="121">
        <f t="shared" si="112"/>
        <v>0</v>
      </c>
      <c r="AK25" s="121">
        <f t="shared" si="112"/>
        <v>0</v>
      </c>
      <c r="AL25" s="121">
        <f t="shared" ref="AL25:AM25" si="113">SUM(AL26:AL27)</f>
        <v>0</v>
      </c>
      <c r="AM25" s="121">
        <f t="shared" si="113"/>
        <v>0</v>
      </c>
      <c r="AN25" s="121">
        <f t="shared" ref="AN25:AO25" si="114">SUM(AN26:AN27)</f>
        <v>0</v>
      </c>
      <c r="AO25" s="121">
        <f t="shared" si="114"/>
        <v>0</v>
      </c>
      <c r="AP25" s="121">
        <f t="shared" ref="AP25" si="115">SUM(AP26:AP27)</f>
        <v>0</v>
      </c>
      <c r="AQ25" s="121">
        <f t="shared" si="112"/>
        <v>0</v>
      </c>
      <c r="AR25" s="121">
        <f t="shared" si="112"/>
        <v>0</v>
      </c>
      <c r="AS25" s="121">
        <f t="shared" si="112"/>
        <v>0</v>
      </c>
      <c r="AT25" s="121">
        <f t="shared" si="112"/>
        <v>0</v>
      </c>
      <c r="AU25" s="121">
        <f t="shared" si="112"/>
        <v>0</v>
      </c>
      <c r="AV25" s="121">
        <f t="shared" si="112"/>
        <v>0</v>
      </c>
      <c r="AW25" s="121">
        <f t="shared" si="112"/>
        <v>0</v>
      </c>
      <c r="AX25" s="121">
        <f t="shared" si="112"/>
        <v>0</v>
      </c>
      <c r="AY25" s="121">
        <f t="shared" si="112"/>
        <v>0</v>
      </c>
      <c r="AZ25" s="121">
        <f t="shared" si="112"/>
        <v>0</v>
      </c>
      <c r="BA25" s="121">
        <f t="shared" si="112"/>
        <v>0</v>
      </c>
      <c r="BB25" s="121">
        <f t="shared" si="112"/>
        <v>0</v>
      </c>
      <c r="BC25" s="121">
        <f t="shared" si="112"/>
        <v>0</v>
      </c>
      <c r="BD25" s="121">
        <f t="shared" ref="BD25:BE25" si="116">SUM(BD26:BD27)</f>
        <v>0</v>
      </c>
      <c r="BE25" s="121">
        <f t="shared" si="116"/>
        <v>0</v>
      </c>
      <c r="BF25" s="121">
        <f t="shared" ref="BF25:BG25" si="117">SUM(BF26:BF27)</f>
        <v>0</v>
      </c>
      <c r="BG25" s="121">
        <f t="shared" si="117"/>
        <v>0</v>
      </c>
      <c r="BH25" s="121">
        <f t="shared" ref="BH25" si="118">SUM(BH26:BH27)</f>
        <v>0</v>
      </c>
      <c r="BI25" s="121">
        <f t="shared" si="112"/>
        <v>0</v>
      </c>
      <c r="BJ25" s="121">
        <f t="shared" si="112"/>
        <v>0</v>
      </c>
      <c r="BK25" s="121">
        <f t="shared" si="112"/>
        <v>0</v>
      </c>
      <c r="BL25" s="121">
        <f t="shared" si="112"/>
        <v>0</v>
      </c>
      <c r="BM25" s="121">
        <f t="shared" si="112"/>
        <v>5</v>
      </c>
      <c r="BN25" s="121">
        <f t="shared" si="112"/>
        <v>0</v>
      </c>
      <c r="BO25" s="121">
        <f t="shared" si="112"/>
        <v>4</v>
      </c>
      <c r="BP25" s="121">
        <f t="shared" si="112"/>
        <v>0</v>
      </c>
      <c r="BQ25" s="121">
        <f t="shared" si="112"/>
        <v>0</v>
      </c>
      <c r="BR25" s="121">
        <f t="shared" si="112"/>
        <v>1</v>
      </c>
      <c r="BS25" s="121">
        <f t="shared" si="112"/>
        <v>0</v>
      </c>
      <c r="BT25" s="121">
        <f t="shared" si="112"/>
        <v>0</v>
      </c>
      <c r="BU25" s="121">
        <f t="shared" si="112"/>
        <v>0</v>
      </c>
      <c r="BV25" s="226"/>
    </row>
    <row r="26" spans="1:74" s="1" customFormat="1" ht="13" hidden="1" outlineLevel="2" x14ac:dyDescent="0.3">
      <c r="A26" s="86">
        <v>2.1</v>
      </c>
      <c r="B26" s="28" t="s">
        <v>90</v>
      </c>
      <c r="C26" s="28" t="s">
        <v>55</v>
      </c>
      <c r="D26" s="28" t="s">
        <v>312</v>
      </c>
      <c r="E26" s="29">
        <v>0</v>
      </c>
      <c r="F26" s="29">
        <f>COUNTIFS(MASTER[Sub Format],$B26,MASTER[EPC Status (Current Week)],$F$3)</f>
        <v>0</v>
      </c>
      <c r="G26" s="29">
        <f>COUNTIFS(MASTER[LAUNCHED / YTL],"LAUNCHED",MASTER[Sub Format],$B26,MASTER[EPC Status (Current Week)],"EPC Ready Previous FY")</f>
        <v>0</v>
      </c>
      <c r="H26" s="29">
        <f>COUNTIFS(MASTER[LAUNCHED / YTL],"YTL",MASTER[Sub Format],$B26,MASTER[EPC Status (Current Week)],"EPC Ready Previous FY")</f>
        <v>0</v>
      </c>
      <c r="I26" s="29">
        <f>COUNTIFS(MASTER[Sub Format],$B26,MASTER[Actual (Month) Bucket],I$3)</f>
        <v>0</v>
      </c>
      <c r="J26" s="29">
        <f>COUNTIFS(MASTER[Sub Format],$B26,MASTER[Actual (Month) Bucket],J$3)</f>
        <v>0</v>
      </c>
      <c r="K26" s="29">
        <f>COUNTIFS(MASTER[Sub Format],$B26,MASTER[Actual (Month) Bucket],K$3)</f>
        <v>0</v>
      </c>
      <c r="L26" s="29">
        <f>SUM(I26:K26)</f>
        <v>0</v>
      </c>
      <c r="M26" s="29">
        <f>COUNTIFS(MASTER[Sub Format],$B26,MASTER[Actual (Month) Bucket],M$3)</f>
        <v>0</v>
      </c>
      <c r="N26" s="29">
        <f>COUNTIFS(MASTER[Sub Format],$B26,MASTER[Actual (Month) Bucket],N$3)</f>
        <v>0</v>
      </c>
      <c r="O26" s="29">
        <f>COUNTIFS(MASTER[Sub Format],$B26,MASTER[Actual (Month) Bucket],O$3)</f>
        <v>0</v>
      </c>
      <c r="P26" s="29">
        <f t="shared" ref="P26:P27" si="119">SUM(M26:O26)</f>
        <v>0</v>
      </c>
      <c r="Q26" s="29">
        <f>COUNTIFS(MASTER[Sub Format],$B26,MASTER[Actual (Month) Bucket],Q$3)</f>
        <v>0</v>
      </c>
      <c r="R26" s="29">
        <f>COUNTIFS(MASTER[Sub Format],$B26,MASTER[Actual (Month) Bucket],R$3)</f>
        <v>0</v>
      </c>
      <c r="S26" s="29">
        <f>COUNTIFS(MASTER[Sub Format],$B26,MASTER[Actual (Month) Bucket],S$3)</f>
        <v>0</v>
      </c>
      <c r="T26" s="29">
        <f t="shared" ref="T26:T27" si="120">SUM(Q26:S26)</f>
        <v>0</v>
      </c>
      <c r="U26" s="29">
        <f>COUNTIFS(MASTER[Sub Format],$B26,MASTER[Actual (Month) Bucket],U$3)</f>
        <v>0</v>
      </c>
      <c r="V26" s="29">
        <f>COUNTIFS(MASTER[Sub Format],$B26,MASTER[Actual (Month) Bucket],V$3)</f>
        <v>0</v>
      </c>
      <c r="W26" s="29">
        <f>COUNTIFS(MASTER[Sub Format],$B26,MASTER[Actual (Month) Bucket],W$3)</f>
        <v>0</v>
      </c>
      <c r="X26" s="29">
        <f t="shared" ref="X26:X27" si="121">SUM(U26:W26)</f>
        <v>0</v>
      </c>
      <c r="Y26" s="29">
        <f t="shared" ref="Y26:Y27" si="122">L26+P26+T26+X26</f>
        <v>0</v>
      </c>
      <c r="Z26" s="29">
        <f>COUNTIFS(MASTER[LAUNCHED / YTL],"LAUNCHED",MASTER[Sub Format],$B26,MASTER[EPC Status (Current Week)],"EPC Ready")</f>
        <v>0</v>
      </c>
      <c r="AA26" s="29">
        <f>COUNTIFS(MASTER[LAUNCHED / YTL],"YTL",MASTER[Sub Format],$B26,MASTER[EPC Status (Current Week)],"EPC Ready")</f>
        <v>0</v>
      </c>
      <c r="AB26" s="29">
        <f>COUNTIFS(MASTER[LAUNCHED / YTL],"YTL - Dropped by Business",MASTER[Sub Format],$B26,MASTER[EPC Status (Current Week)],"EPC Ready")</f>
        <v>0</v>
      </c>
      <c r="AC26" s="29">
        <f>COUNTIFS(MASTER[EPC Status (Current Week)],"EPC Ready",MASTER[Sub Format],$B26)+COUNTIFS(MASTER[EPC Status (Current Week)],"EPC Ready Previous FY",MASTER[Sub Format],$B26)</f>
        <v>0</v>
      </c>
      <c r="AD26" s="29">
        <f>COUNTIFS(MASTER[LAUNCHED / YTL],"LAUNCHED",MASTER[Sub Format],$B26)</f>
        <v>0</v>
      </c>
      <c r="AE26" s="29">
        <f>COUNTIFS(MASTER[LAUNCHED / YTL],"YTL",MASTER[Sub Format],$B26)</f>
        <v>0</v>
      </c>
      <c r="AF26" s="29">
        <f>COUNTIFS(MASTER[LAUNCHED / YTL],"YTL - Dropped by Business",MASTER[Sub Format],$B26)</f>
        <v>0</v>
      </c>
      <c r="AG26" s="29">
        <f t="shared" si="94"/>
        <v>0</v>
      </c>
      <c r="AH26" s="29">
        <f t="shared" ref="AH26:AP27" si="123">AQ26</f>
        <v>0</v>
      </c>
      <c r="AI26" s="29">
        <f t="shared" si="123"/>
        <v>0</v>
      </c>
      <c r="AJ26" s="29">
        <f t="shared" si="123"/>
        <v>0</v>
      </c>
      <c r="AK26" s="29">
        <f t="shared" si="123"/>
        <v>0</v>
      </c>
      <c r="AL26" s="29">
        <f t="shared" si="123"/>
        <v>0</v>
      </c>
      <c r="AM26" s="29">
        <f t="shared" si="123"/>
        <v>0</v>
      </c>
      <c r="AN26" s="29">
        <f t="shared" si="123"/>
        <v>0</v>
      </c>
      <c r="AO26" s="29">
        <f t="shared" si="123"/>
        <v>0</v>
      </c>
      <c r="AP26" s="29">
        <f t="shared" si="123"/>
        <v>0</v>
      </c>
      <c r="AQ26" s="29">
        <f>COUNTIFS(MASTER[Sub Format],$B26,MASTER[Planned (Month) Bucket],AQ$2,MASTER[EPC Status (Current Week)],"WIP")</f>
        <v>0</v>
      </c>
      <c r="AR26" s="29">
        <f>COUNTIFS(MASTER[Sub Format],$B26,MASTER[Planned (Month) Bucket],AR$2,MASTER[EPC Status (Current Week)],"WIP")</f>
        <v>0</v>
      </c>
      <c r="AS26" s="29">
        <f>COUNTIFS(MASTER[Sub Format],$B26,MASTER[Planned (Month) Bucket],AS$2,MASTER[EPC Status (Current Week)],"WIP")</f>
        <v>0</v>
      </c>
      <c r="AT26" s="29">
        <f>COUNTIFS(MASTER[Sub Format],$B26,MASTER[Planned (Month) Bucket],AT$2,MASTER[EPC Status (Current Week)],"WIP")</f>
        <v>0</v>
      </c>
      <c r="AU26" s="29">
        <f>COUNTIFS(MASTER[Sub Format],$B26,MASTER[Planned (Month) Bucket],AU$2,MASTER[EPC Status (Current Week)],"WIP")</f>
        <v>0</v>
      </c>
      <c r="AV26" s="29">
        <f>COUNTIFS(MASTER[Sub Format],$B26,MASTER[Planned (Month) Bucket],AV$2,MASTER[EPC Status (Current Week)],"WIP")</f>
        <v>0</v>
      </c>
      <c r="AW26" s="29">
        <f>COUNTIFS(MASTER[Sub Format],$B26,MASTER[Planned (Month) Bucket],AW$2,MASTER[EPC Status (Current Week)],"WIP")</f>
        <v>0</v>
      </c>
      <c r="AX26" s="29">
        <f>COUNTIFS(MASTER[Sub Format],$B26,MASTER[Planned (Month) Bucket],AX$2,MASTER[EPC Status (Current Week)],"WIP")</f>
        <v>0</v>
      </c>
      <c r="AY26" s="29">
        <f>COUNTIFS(MASTER[Sub Format],$B26,MASTER[Planned (Month) Bucket],AY$2,MASTER[EPC Status (Current Week)],"WIP")</f>
        <v>0</v>
      </c>
      <c r="AZ26" s="29">
        <f>COUNTIFS(MASTER[Sub Format],$B26,MASTER[Planned (Month) Bucket],AZ$2,MASTER[EPC Status (Current Week)],"WIP")</f>
        <v>0</v>
      </c>
      <c r="BA26" s="29">
        <f>COUNTIFS(MASTER[Sub Format],$B26,MASTER[Planned (Month) Bucket],BA$2,MASTER[EPC Status (Current Week)],"WIP")</f>
        <v>0</v>
      </c>
      <c r="BB26" s="29">
        <f>COUNTIFS(MASTER[Sub Format],$B26,MASTER[Planned (Month) Bucket],BB$2,MASTER[EPC Status (Current Week)],"WIP")</f>
        <v>0</v>
      </c>
      <c r="BC26" s="29">
        <f>COUNTIFS(MASTER[Sub Format],$B26,MASTER[Planned (Month) Bucket],BC$2,MASTER[EPC Status (Current Week)],"WIP")</f>
        <v>0</v>
      </c>
      <c r="BD26" s="29">
        <f>COUNTIFS(MASTER[Sub Format],$B26,MASTER[Planned (Month) Bucket],BD$2,MASTER[EPC Status (Current Week)],"WIP")</f>
        <v>0</v>
      </c>
      <c r="BE26" s="29">
        <f>COUNTIFS(MASTER[Sub Format],$B26,MASTER[Planned (Month) Bucket],BE$2,MASTER[EPC Status (Current Week)],"WIP")</f>
        <v>0</v>
      </c>
      <c r="BF26" s="29">
        <f>COUNTIFS(MASTER[Sub Format],$B26,MASTER[Planned (Month) Bucket],BF$2,MASTER[EPC Status (Current Week)],"WIP")</f>
        <v>0</v>
      </c>
      <c r="BG26" s="29">
        <f>COUNTIFS(MASTER[Sub Format],$B26,MASTER[Planned (Month) Bucket],BG$2,MASTER[EPC Status (Current Week)],"WIP")</f>
        <v>0</v>
      </c>
      <c r="BH26" s="29">
        <f>COUNTIFS(MASTER[Sub Format],$B26,MASTER[Planned (Month) Bucket],BH$2,MASTER[EPC Status (Current Week)],"WIP")</f>
        <v>0</v>
      </c>
      <c r="BI26" s="29">
        <f>COUNTIFS(MASTER[Sub Format],$B26,MASTER[EPC Status (Current Week)],BI$2)</f>
        <v>0</v>
      </c>
      <c r="BJ26" s="29">
        <f>COUNTIFS(MASTER[Sub Format],$B26,MASTER[EPC Status (Current Week)],BJ$2)</f>
        <v>0</v>
      </c>
      <c r="BK26" s="29">
        <f>COUNTIFS(MASTER[Sub Format],$B26,MASTER[EPC Status (Current Week)],BK$2)</f>
        <v>0</v>
      </c>
      <c r="BL26" s="29">
        <f>COUNTIFS(MASTER[Sub Format],$B26,MASTER[EPC Status (Current Week)],BL$2)</f>
        <v>0</v>
      </c>
      <c r="BM26" s="29">
        <f t="shared" ref="BM26:BM27" si="124">SUM(BN26:BU26)</f>
        <v>4</v>
      </c>
      <c r="BN26" s="29">
        <f>COUNTIFS(MASTER[Sub Format],$B26,MASTER[EPC Status (Current Week)],BN$3)</f>
        <v>0</v>
      </c>
      <c r="BO26" s="29">
        <f>COUNTIFS(MASTER[Sub Format],$B26,MASTER[EPC Status (Current Week)],BO$3)</f>
        <v>3</v>
      </c>
      <c r="BP26" s="29">
        <f>COUNTIFS(MASTER[Sub Format],$B26,MASTER[EPC Status (Current Week)],BP$3)</f>
        <v>0</v>
      </c>
      <c r="BQ26" s="29">
        <f>COUNTIFS(MASTER[Sub Format],$B26,MASTER[EPC Status (Current Week)],BQ$3)</f>
        <v>0</v>
      </c>
      <c r="BR26" s="29">
        <f>COUNTIFS(MASTER[Sub Format],$B26,MASTER[EPC Status (Current Week)],BR$3)</f>
        <v>1</v>
      </c>
      <c r="BS26" s="29">
        <f>COUNTIFS(MASTER[Sub Format],$B26,MASTER[EPC Status (Current Week)],BS$3)</f>
        <v>0</v>
      </c>
      <c r="BT26" s="29">
        <f>COUNTIFS(MASTER[Sub Format],$B26,MASTER[EPC Status (Current Week)],BT$3)</f>
        <v>0</v>
      </c>
      <c r="BU26" s="29">
        <f>COUNTIFS(MASTER[Sub Format],$B26,MASTER[EPC Status (Current Week)],BU$3)</f>
        <v>0</v>
      </c>
      <c r="BV26" s="226"/>
    </row>
    <row r="27" spans="1:74" s="1" customFormat="1" ht="13" hidden="1" outlineLevel="2" x14ac:dyDescent="0.3">
      <c r="A27" s="86">
        <v>2.2000000000000002</v>
      </c>
      <c r="B27" s="28" t="s">
        <v>241</v>
      </c>
      <c r="C27" s="28" t="s">
        <v>55</v>
      </c>
      <c r="D27" s="28" t="s">
        <v>312</v>
      </c>
      <c r="E27" s="29">
        <v>0</v>
      </c>
      <c r="F27" s="29">
        <f>COUNTIFS(MASTER[Sub Format],$B27,MASTER[EPC Status (Current Week)],$F$3)</f>
        <v>0</v>
      </c>
      <c r="G27" s="29">
        <f>COUNTIFS(MASTER[LAUNCHED / YTL],"LAUNCHED",MASTER[Sub Format],$B27,MASTER[EPC Status (Current Week)],"EPC Ready Previous FY")</f>
        <v>0</v>
      </c>
      <c r="H27" s="29">
        <f>COUNTIFS(MASTER[LAUNCHED / YTL],"YTL",MASTER[Sub Format],$B27,MASTER[EPC Status (Current Week)],"EPC Ready Previous FY")</f>
        <v>0</v>
      </c>
      <c r="I27" s="29">
        <f>COUNTIFS(MASTER[Sub Format],$B27,MASTER[Actual (Month) Bucket],I$3)</f>
        <v>0</v>
      </c>
      <c r="J27" s="29">
        <f>COUNTIFS(MASTER[Sub Format],$B27,MASTER[Actual (Month) Bucket],J$3)</f>
        <v>0</v>
      </c>
      <c r="K27" s="29">
        <f>COUNTIFS(MASTER[Sub Format],$B27,MASTER[Actual (Month) Bucket],K$3)</f>
        <v>0</v>
      </c>
      <c r="L27" s="29">
        <f>SUM(I27:K27)</f>
        <v>0</v>
      </c>
      <c r="M27" s="29">
        <f>COUNTIFS(MASTER[Sub Format],$B27,MASTER[Actual (Month) Bucket],M$3)</f>
        <v>0</v>
      </c>
      <c r="N27" s="29">
        <f>COUNTIFS(MASTER[Sub Format],$B27,MASTER[Actual (Month) Bucket],N$3)</f>
        <v>0</v>
      </c>
      <c r="O27" s="29">
        <f>COUNTIFS(MASTER[Sub Format],$B27,MASTER[Actual (Month) Bucket],O$3)</f>
        <v>0</v>
      </c>
      <c r="P27" s="29">
        <f t="shared" si="119"/>
        <v>0</v>
      </c>
      <c r="Q27" s="29">
        <f>COUNTIFS(MASTER[Sub Format],$B27,MASTER[Actual (Month) Bucket],Q$3)</f>
        <v>0</v>
      </c>
      <c r="R27" s="29">
        <f>COUNTIFS(MASTER[Sub Format],$B27,MASTER[Actual (Month) Bucket],R$3)</f>
        <v>0</v>
      </c>
      <c r="S27" s="29">
        <f>COUNTIFS(MASTER[Sub Format],$B27,MASTER[Actual (Month) Bucket],S$3)</f>
        <v>0</v>
      </c>
      <c r="T27" s="29">
        <f t="shared" si="120"/>
        <v>0</v>
      </c>
      <c r="U27" s="29">
        <f>COUNTIFS(MASTER[Sub Format],$B27,MASTER[Actual (Month) Bucket],U$3)</f>
        <v>0</v>
      </c>
      <c r="V27" s="29">
        <f>COUNTIFS(MASTER[Sub Format],$B27,MASTER[Actual (Month) Bucket],V$3)</f>
        <v>0</v>
      </c>
      <c r="W27" s="29">
        <f>COUNTIFS(MASTER[Sub Format],$B27,MASTER[Actual (Month) Bucket],W$3)</f>
        <v>0</v>
      </c>
      <c r="X27" s="29">
        <f t="shared" si="121"/>
        <v>0</v>
      </c>
      <c r="Y27" s="29">
        <f t="shared" si="122"/>
        <v>0</v>
      </c>
      <c r="Z27" s="29">
        <f>COUNTIFS(MASTER[LAUNCHED / YTL],"LAUNCHED",MASTER[Sub Format],$B27,MASTER[EPC Status (Current Week)],"EPC Ready")</f>
        <v>0</v>
      </c>
      <c r="AA27" s="29">
        <f>COUNTIFS(MASTER[LAUNCHED / YTL],"YTL",MASTER[Sub Format],$B27,MASTER[EPC Status (Current Week)],"EPC Ready")</f>
        <v>0</v>
      </c>
      <c r="AB27" s="29">
        <f>COUNTIFS(MASTER[LAUNCHED / YTL],"YTL - Dropped by Business",MASTER[Sub Format],$B27,MASTER[EPC Status (Current Week)],"EPC Ready")</f>
        <v>0</v>
      </c>
      <c r="AC27" s="29">
        <f>COUNTIFS(MASTER[EPC Status (Current Week)],"EPC Ready",MASTER[Sub Format],$B27)+COUNTIFS(MASTER[EPC Status (Current Week)],"EPC Ready Previous FY",MASTER[Sub Format],$B27)</f>
        <v>0</v>
      </c>
      <c r="AD27" s="29">
        <f>COUNTIFS(MASTER[LAUNCHED / YTL],"LAUNCHED",MASTER[Sub Format],$B27)</f>
        <v>0</v>
      </c>
      <c r="AE27" s="29">
        <f>COUNTIFS(MASTER[LAUNCHED / YTL],"YTL",MASTER[Sub Format],$B27)</f>
        <v>0</v>
      </c>
      <c r="AF27" s="29">
        <f>COUNTIFS(MASTER[LAUNCHED / YTL],"YTL - Dropped by Business",MASTER[Sub Format],$B27)</f>
        <v>0</v>
      </c>
      <c r="AG27" s="29">
        <f t="shared" si="94"/>
        <v>0</v>
      </c>
      <c r="AH27" s="29">
        <f t="shared" si="123"/>
        <v>0</v>
      </c>
      <c r="AI27" s="29">
        <f t="shared" si="123"/>
        <v>0</v>
      </c>
      <c r="AJ27" s="29">
        <f t="shared" si="123"/>
        <v>0</v>
      </c>
      <c r="AK27" s="29">
        <f t="shared" si="123"/>
        <v>0</v>
      </c>
      <c r="AL27" s="29">
        <f t="shared" si="123"/>
        <v>0</v>
      </c>
      <c r="AM27" s="29">
        <f t="shared" si="123"/>
        <v>0</v>
      </c>
      <c r="AN27" s="29">
        <f t="shared" si="123"/>
        <v>0</v>
      </c>
      <c r="AO27" s="29">
        <f t="shared" si="123"/>
        <v>0</v>
      </c>
      <c r="AP27" s="29">
        <f t="shared" si="123"/>
        <v>0</v>
      </c>
      <c r="AQ27" s="29">
        <f>COUNTIFS(MASTER[Sub Format],$B27,MASTER[Planned (Month) Bucket],AQ$2,MASTER[EPC Status (Current Week)],"WIP")</f>
        <v>0</v>
      </c>
      <c r="AR27" s="29">
        <f>COUNTIFS(MASTER[Sub Format],$B27,MASTER[Planned (Month) Bucket],AR$2,MASTER[EPC Status (Current Week)],"WIP")</f>
        <v>0</v>
      </c>
      <c r="AS27" s="29">
        <f>COUNTIFS(MASTER[Sub Format],$B27,MASTER[Planned (Month) Bucket],AS$2,MASTER[EPC Status (Current Week)],"WIP")</f>
        <v>0</v>
      </c>
      <c r="AT27" s="29">
        <f>COUNTIFS(MASTER[Sub Format],$B27,MASTER[Planned (Month) Bucket],AT$2,MASTER[EPC Status (Current Week)],"WIP")</f>
        <v>0</v>
      </c>
      <c r="AU27" s="29">
        <f>COUNTIFS(MASTER[Sub Format],$B27,MASTER[Planned (Month) Bucket],AU$2,MASTER[EPC Status (Current Week)],"WIP")</f>
        <v>0</v>
      </c>
      <c r="AV27" s="29">
        <f>COUNTIFS(MASTER[Sub Format],$B27,MASTER[Planned (Month) Bucket],AV$2,MASTER[EPC Status (Current Week)],"WIP")</f>
        <v>0</v>
      </c>
      <c r="AW27" s="29">
        <f>COUNTIFS(MASTER[Sub Format],$B27,MASTER[Planned (Month) Bucket],AW$2,MASTER[EPC Status (Current Week)],"WIP")</f>
        <v>0</v>
      </c>
      <c r="AX27" s="29">
        <f>COUNTIFS(MASTER[Sub Format],$B27,MASTER[Planned (Month) Bucket],AX$2,MASTER[EPC Status (Current Week)],"WIP")</f>
        <v>0</v>
      </c>
      <c r="AY27" s="29">
        <f>COUNTIFS(MASTER[Sub Format],$B27,MASTER[Planned (Month) Bucket],AY$2,MASTER[EPC Status (Current Week)],"WIP")</f>
        <v>0</v>
      </c>
      <c r="AZ27" s="29">
        <f>COUNTIFS(MASTER[Sub Format],$B27,MASTER[Planned (Month) Bucket],AZ$2,MASTER[EPC Status (Current Week)],"WIP")</f>
        <v>0</v>
      </c>
      <c r="BA27" s="29">
        <f>COUNTIFS(MASTER[Sub Format],$B27,MASTER[Planned (Month) Bucket],BA$2,MASTER[EPC Status (Current Week)],"WIP")</f>
        <v>0</v>
      </c>
      <c r="BB27" s="29">
        <f>COUNTIFS(MASTER[Sub Format],$B27,MASTER[Planned (Month) Bucket],BB$2,MASTER[EPC Status (Current Week)],"WIP")</f>
        <v>0</v>
      </c>
      <c r="BC27" s="29">
        <f>COUNTIFS(MASTER[Sub Format],$B27,MASTER[Planned (Month) Bucket],BC$2,MASTER[EPC Status (Current Week)],"WIP")</f>
        <v>0</v>
      </c>
      <c r="BD27" s="29">
        <f>COUNTIFS(MASTER[Sub Format],$B27,MASTER[Planned (Month) Bucket],BD$2,MASTER[EPC Status (Current Week)],"WIP")</f>
        <v>0</v>
      </c>
      <c r="BE27" s="29">
        <f>COUNTIFS(MASTER[Sub Format],$B27,MASTER[Planned (Month) Bucket],BE$2,MASTER[EPC Status (Current Week)],"WIP")</f>
        <v>0</v>
      </c>
      <c r="BF27" s="29">
        <f>COUNTIFS(MASTER[Sub Format],$B27,MASTER[Planned (Month) Bucket],BF$2,MASTER[EPC Status (Current Week)],"WIP")</f>
        <v>0</v>
      </c>
      <c r="BG27" s="29">
        <f>COUNTIFS(MASTER[Sub Format],$B27,MASTER[Planned (Month) Bucket],BG$2,MASTER[EPC Status (Current Week)],"WIP")</f>
        <v>0</v>
      </c>
      <c r="BH27" s="29">
        <f>COUNTIFS(MASTER[Sub Format],$B27,MASTER[Planned (Month) Bucket],BH$2,MASTER[EPC Status (Current Week)],"WIP")</f>
        <v>0</v>
      </c>
      <c r="BI27" s="29">
        <f>COUNTIFS(MASTER[Sub Format],$B27,MASTER[EPC Status (Current Week)],BI$2)</f>
        <v>0</v>
      </c>
      <c r="BJ27" s="29">
        <f>COUNTIFS(MASTER[Sub Format],$B27,MASTER[EPC Status (Current Week)],BJ$2)</f>
        <v>0</v>
      </c>
      <c r="BK27" s="29">
        <f>COUNTIFS(MASTER[Sub Format],$B27,MASTER[EPC Status (Current Week)],BK$2)</f>
        <v>0</v>
      </c>
      <c r="BL27" s="29">
        <f>COUNTIFS(MASTER[Sub Format],$B27,MASTER[EPC Status (Current Week)],BL$2)</f>
        <v>0</v>
      </c>
      <c r="BM27" s="29">
        <f t="shared" si="124"/>
        <v>1</v>
      </c>
      <c r="BN27" s="29">
        <f>COUNTIFS(MASTER[Sub Format],$B27,MASTER[EPC Status (Current Week)],BN$3)</f>
        <v>0</v>
      </c>
      <c r="BO27" s="29">
        <f>COUNTIFS(MASTER[Sub Format],$B27,MASTER[EPC Status (Current Week)],BO$3)</f>
        <v>1</v>
      </c>
      <c r="BP27" s="29">
        <f>COUNTIFS(MASTER[Sub Format],$B27,MASTER[EPC Status (Current Week)],BP$3)</f>
        <v>0</v>
      </c>
      <c r="BQ27" s="29">
        <f>COUNTIFS(MASTER[Sub Format],$B27,MASTER[EPC Status (Current Week)],BQ$3)</f>
        <v>0</v>
      </c>
      <c r="BR27" s="29">
        <f>COUNTIFS(MASTER[Sub Format],$B27,MASTER[EPC Status (Current Week)],BR$3)</f>
        <v>0</v>
      </c>
      <c r="BS27" s="29">
        <f>COUNTIFS(MASTER[Sub Format],$B27,MASTER[EPC Status (Current Week)],BS$3)</f>
        <v>0</v>
      </c>
      <c r="BT27" s="29">
        <f>COUNTIFS(MASTER[Sub Format],$B27,MASTER[EPC Status (Current Week)],BT$3)</f>
        <v>0</v>
      </c>
      <c r="BU27" s="29">
        <f>COUNTIFS(MASTER[Sub Format],$B27,MASTER[EPC Status (Current Week)],BU$3)</f>
        <v>0</v>
      </c>
      <c r="BV27" s="226"/>
    </row>
    <row r="28" spans="1:74" s="1" customFormat="1" ht="13" hidden="1" outlineLevel="1" x14ac:dyDescent="0.3">
      <c r="A28" s="119">
        <v>3</v>
      </c>
      <c r="B28" s="120" t="s">
        <v>972</v>
      </c>
      <c r="C28" s="120" t="s">
        <v>55</v>
      </c>
      <c r="D28" s="120" t="s">
        <v>312</v>
      </c>
      <c r="E28" s="121">
        <v>0</v>
      </c>
      <c r="F28" s="121">
        <f t="shared" ref="F28:BU28" si="125">SUM(F29:F30)</f>
        <v>0</v>
      </c>
      <c r="G28" s="121">
        <f t="shared" si="125"/>
        <v>0</v>
      </c>
      <c r="H28" s="121">
        <f t="shared" si="125"/>
        <v>0</v>
      </c>
      <c r="I28" s="121">
        <f t="shared" si="125"/>
        <v>0</v>
      </c>
      <c r="J28" s="121">
        <f t="shared" si="125"/>
        <v>0</v>
      </c>
      <c r="K28" s="121">
        <f t="shared" si="125"/>
        <v>0</v>
      </c>
      <c r="L28" s="121">
        <f t="shared" si="125"/>
        <v>0</v>
      </c>
      <c r="M28" s="121">
        <f t="shared" si="125"/>
        <v>0</v>
      </c>
      <c r="N28" s="121">
        <f t="shared" si="125"/>
        <v>0</v>
      </c>
      <c r="O28" s="121">
        <f t="shared" si="125"/>
        <v>0</v>
      </c>
      <c r="P28" s="121">
        <f t="shared" si="125"/>
        <v>0</v>
      </c>
      <c r="Q28" s="121">
        <f t="shared" si="125"/>
        <v>0</v>
      </c>
      <c r="R28" s="121">
        <f t="shared" si="125"/>
        <v>0</v>
      </c>
      <c r="S28" s="121">
        <f t="shared" si="125"/>
        <v>0</v>
      </c>
      <c r="T28" s="121">
        <f t="shared" si="125"/>
        <v>0</v>
      </c>
      <c r="U28" s="121">
        <f t="shared" si="125"/>
        <v>0</v>
      </c>
      <c r="V28" s="121">
        <f t="shared" si="125"/>
        <v>0</v>
      </c>
      <c r="W28" s="121">
        <f t="shared" si="125"/>
        <v>0</v>
      </c>
      <c r="X28" s="121">
        <f t="shared" si="125"/>
        <v>0</v>
      </c>
      <c r="Y28" s="121">
        <f t="shared" si="125"/>
        <v>0</v>
      </c>
      <c r="Z28" s="121">
        <f t="shared" si="125"/>
        <v>0</v>
      </c>
      <c r="AA28" s="121">
        <f t="shared" si="125"/>
        <v>0</v>
      </c>
      <c r="AB28" s="121">
        <f t="shared" si="125"/>
        <v>0</v>
      </c>
      <c r="AC28" s="121">
        <f t="shared" si="125"/>
        <v>0</v>
      </c>
      <c r="AD28" s="121">
        <f t="shared" si="125"/>
        <v>0</v>
      </c>
      <c r="AE28" s="121">
        <f t="shared" si="125"/>
        <v>0</v>
      </c>
      <c r="AF28" s="121">
        <f t="shared" si="125"/>
        <v>0</v>
      </c>
      <c r="AG28" s="121">
        <f t="shared" si="125"/>
        <v>0</v>
      </c>
      <c r="AH28" s="121">
        <f t="shared" si="125"/>
        <v>0</v>
      </c>
      <c r="AI28" s="121">
        <f t="shared" si="125"/>
        <v>0</v>
      </c>
      <c r="AJ28" s="121">
        <f t="shared" si="125"/>
        <v>0</v>
      </c>
      <c r="AK28" s="121">
        <f t="shared" si="125"/>
        <v>0</v>
      </c>
      <c r="AL28" s="121">
        <f t="shared" ref="AL28:AM28" si="126">SUM(AL29:AL30)</f>
        <v>0</v>
      </c>
      <c r="AM28" s="121">
        <f t="shared" si="126"/>
        <v>0</v>
      </c>
      <c r="AN28" s="121">
        <f t="shared" ref="AN28:AO28" si="127">SUM(AN29:AN30)</f>
        <v>0</v>
      </c>
      <c r="AO28" s="121">
        <f t="shared" si="127"/>
        <v>0</v>
      </c>
      <c r="AP28" s="121">
        <f t="shared" ref="AP28" si="128">SUM(AP29:AP30)</f>
        <v>0</v>
      </c>
      <c r="AQ28" s="121">
        <f t="shared" si="125"/>
        <v>0</v>
      </c>
      <c r="AR28" s="121">
        <f t="shared" si="125"/>
        <v>0</v>
      </c>
      <c r="AS28" s="121">
        <f t="shared" si="125"/>
        <v>0</v>
      </c>
      <c r="AT28" s="121">
        <f t="shared" si="125"/>
        <v>0</v>
      </c>
      <c r="AU28" s="121">
        <f t="shared" si="125"/>
        <v>0</v>
      </c>
      <c r="AV28" s="121">
        <f t="shared" si="125"/>
        <v>0</v>
      </c>
      <c r="AW28" s="121">
        <f t="shared" si="125"/>
        <v>0</v>
      </c>
      <c r="AX28" s="121">
        <f t="shared" si="125"/>
        <v>0</v>
      </c>
      <c r="AY28" s="121">
        <f t="shared" si="125"/>
        <v>0</v>
      </c>
      <c r="AZ28" s="121">
        <f t="shared" si="125"/>
        <v>0</v>
      </c>
      <c r="BA28" s="121">
        <f t="shared" si="125"/>
        <v>0</v>
      </c>
      <c r="BB28" s="121">
        <f t="shared" si="125"/>
        <v>0</v>
      </c>
      <c r="BC28" s="121">
        <f t="shared" si="125"/>
        <v>0</v>
      </c>
      <c r="BD28" s="121">
        <f t="shared" ref="BD28:BE28" si="129">SUM(BD29:BD30)</f>
        <v>0</v>
      </c>
      <c r="BE28" s="121">
        <f t="shared" si="129"/>
        <v>0</v>
      </c>
      <c r="BF28" s="121">
        <f t="shared" ref="BF28:BG28" si="130">SUM(BF29:BF30)</f>
        <v>0</v>
      </c>
      <c r="BG28" s="121">
        <f t="shared" si="130"/>
        <v>0</v>
      </c>
      <c r="BH28" s="121">
        <f t="shared" ref="BH28" si="131">SUM(BH29:BH30)</f>
        <v>0</v>
      </c>
      <c r="BI28" s="121">
        <f t="shared" si="125"/>
        <v>0</v>
      </c>
      <c r="BJ28" s="121">
        <f t="shared" si="125"/>
        <v>0</v>
      </c>
      <c r="BK28" s="121">
        <f t="shared" si="125"/>
        <v>0</v>
      </c>
      <c r="BL28" s="121">
        <f t="shared" si="125"/>
        <v>0</v>
      </c>
      <c r="BM28" s="121">
        <f t="shared" si="125"/>
        <v>3</v>
      </c>
      <c r="BN28" s="121">
        <f t="shared" si="125"/>
        <v>1</v>
      </c>
      <c r="BO28" s="121">
        <f t="shared" si="125"/>
        <v>0</v>
      </c>
      <c r="BP28" s="121">
        <f t="shared" si="125"/>
        <v>0</v>
      </c>
      <c r="BQ28" s="121">
        <f t="shared" si="125"/>
        <v>0</v>
      </c>
      <c r="BR28" s="121">
        <f t="shared" si="125"/>
        <v>2</v>
      </c>
      <c r="BS28" s="121">
        <f t="shared" si="125"/>
        <v>0</v>
      </c>
      <c r="BT28" s="121">
        <f t="shared" si="125"/>
        <v>0</v>
      </c>
      <c r="BU28" s="121">
        <f t="shared" si="125"/>
        <v>0</v>
      </c>
      <c r="BV28" s="226"/>
    </row>
    <row r="29" spans="1:74" s="1" customFormat="1" ht="13" hidden="1" outlineLevel="2" x14ac:dyDescent="0.3">
      <c r="A29" s="86">
        <v>3.1</v>
      </c>
      <c r="B29" s="28" t="s">
        <v>6</v>
      </c>
      <c r="C29" s="28" t="s">
        <v>55</v>
      </c>
      <c r="D29" s="28" t="s">
        <v>312</v>
      </c>
      <c r="E29" s="29">
        <v>0</v>
      </c>
      <c r="F29" s="29">
        <f>COUNTIFS(MASTER[Sub Format],$B29,MASTER[EPC Status (Current Week)],$F$3)</f>
        <v>0</v>
      </c>
      <c r="G29" s="29">
        <f>COUNTIFS(MASTER[LAUNCHED / YTL],"LAUNCHED",MASTER[Sub Format],$B29,MASTER[EPC Status (Current Week)],"EPC Ready Previous FY")</f>
        <v>0</v>
      </c>
      <c r="H29" s="29">
        <f>COUNTIFS(MASTER[LAUNCHED / YTL],"YTL",MASTER[Sub Format],$B29,MASTER[EPC Status (Current Week)],"EPC Ready Previous FY")</f>
        <v>0</v>
      </c>
      <c r="I29" s="29">
        <f>COUNTIFS(MASTER[Sub Format],$B29,MASTER[Actual (Month) Bucket],I$3)</f>
        <v>0</v>
      </c>
      <c r="J29" s="29">
        <f>COUNTIFS(MASTER[Sub Format],$B29,MASTER[Actual (Month) Bucket],J$3)</f>
        <v>0</v>
      </c>
      <c r="K29" s="29">
        <f>COUNTIFS(MASTER[Sub Format],$B29,MASTER[Actual (Month) Bucket],K$3)</f>
        <v>0</v>
      </c>
      <c r="L29" s="29">
        <f t="shared" si="89"/>
        <v>0</v>
      </c>
      <c r="M29" s="29">
        <f>COUNTIFS(MASTER[Sub Format],$B29,MASTER[Actual (Month) Bucket],M$3)</f>
        <v>0</v>
      </c>
      <c r="N29" s="29">
        <f>COUNTIFS(MASTER[Sub Format],$B29,MASTER[Actual (Month) Bucket],N$3)</f>
        <v>0</v>
      </c>
      <c r="O29" s="29">
        <f>COUNTIFS(MASTER[Sub Format],$B29,MASTER[Actual (Month) Bucket],O$3)</f>
        <v>0</v>
      </c>
      <c r="P29" s="29">
        <f t="shared" si="90"/>
        <v>0</v>
      </c>
      <c r="Q29" s="29">
        <f>COUNTIFS(MASTER[Sub Format],$B29,MASTER[Actual (Month) Bucket],Q$3)</f>
        <v>0</v>
      </c>
      <c r="R29" s="29">
        <f>COUNTIFS(MASTER[Sub Format],$B29,MASTER[Actual (Month) Bucket],R$3)</f>
        <v>0</v>
      </c>
      <c r="S29" s="29">
        <f>COUNTIFS(MASTER[Sub Format],$B29,MASTER[Actual (Month) Bucket],S$3)</f>
        <v>0</v>
      </c>
      <c r="T29" s="29">
        <f t="shared" si="91"/>
        <v>0</v>
      </c>
      <c r="U29" s="29">
        <f>COUNTIFS(MASTER[Sub Format],$B29,MASTER[Actual (Month) Bucket],U$3)</f>
        <v>0</v>
      </c>
      <c r="V29" s="29">
        <f>COUNTIFS(MASTER[Sub Format],$B29,MASTER[Actual (Month) Bucket],V$3)</f>
        <v>0</v>
      </c>
      <c r="W29" s="29">
        <f>COUNTIFS(MASTER[Sub Format],$B29,MASTER[Actual (Month) Bucket],W$3)</f>
        <v>0</v>
      </c>
      <c r="X29" s="29">
        <f t="shared" si="92"/>
        <v>0</v>
      </c>
      <c r="Y29" s="29">
        <f t="shared" si="93"/>
        <v>0</v>
      </c>
      <c r="Z29" s="29">
        <f>COUNTIFS(MASTER[LAUNCHED / YTL],"LAUNCHED",MASTER[Sub Format],$B29,MASTER[EPC Status (Current Week)],"EPC Ready")</f>
        <v>0</v>
      </c>
      <c r="AA29" s="29">
        <f>COUNTIFS(MASTER[LAUNCHED / YTL],"YTL",MASTER[Sub Format],$B29,MASTER[EPC Status (Current Week)],"EPC Ready")</f>
        <v>0</v>
      </c>
      <c r="AB29" s="29">
        <f>COUNTIFS(MASTER[LAUNCHED / YTL],"YTL - Dropped by Business",MASTER[Sub Format],$B29,MASTER[EPC Status (Current Week)],"EPC Ready")</f>
        <v>0</v>
      </c>
      <c r="AC29" s="29">
        <f>COUNTIFS(MASTER[EPC Status (Current Week)],"EPC Ready",MASTER[Sub Format],$B29)+COUNTIFS(MASTER[EPC Status (Current Week)],"EPC Ready Previous FY",MASTER[Sub Format],$B29)</f>
        <v>0</v>
      </c>
      <c r="AD29" s="29">
        <f>COUNTIFS(MASTER[LAUNCHED / YTL],"LAUNCHED",MASTER[Sub Format],$B29)</f>
        <v>0</v>
      </c>
      <c r="AE29" s="29">
        <f>COUNTIFS(MASTER[LAUNCHED / YTL],"YTL",MASTER[Sub Format],$B29)</f>
        <v>0</v>
      </c>
      <c r="AF29" s="29">
        <f>COUNTIFS(MASTER[LAUNCHED / YTL],"YTL - Dropped by Business",MASTER[Sub Format],$B29)</f>
        <v>0</v>
      </c>
      <c r="AG29" s="29">
        <f t="shared" si="94"/>
        <v>0</v>
      </c>
      <c r="AH29" s="29">
        <f t="shared" ref="AH29:AP30" si="132">AQ29</f>
        <v>0</v>
      </c>
      <c r="AI29" s="29">
        <f t="shared" si="132"/>
        <v>0</v>
      </c>
      <c r="AJ29" s="29">
        <f t="shared" si="132"/>
        <v>0</v>
      </c>
      <c r="AK29" s="29">
        <f t="shared" si="132"/>
        <v>0</v>
      </c>
      <c r="AL29" s="29">
        <f t="shared" si="132"/>
        <v>0</v>
      </c>
      <c r="AM29" s="29">
        <f t="shared" si="132"/>
        <v>0</v>
      </c>
      <c r="AN29" s="29">
        <f t="shared" si="132"/>
        <v>0</v>
      </c>
      <c r="AO29" s="29">
        <f t="shared" si="132"/>
        <v>0</v>
      </c>
      <c r="AP29" s="29">
        <f t="shared" si="132"/>
        <v>0</v>
      </c>
      <c r="AQ29" s="29">
        <f>COUNTIFS(MASTER[Sub Format],$B29,MASTER[Planned (Month) Bucket],AQ$2,MASTER[EPC Status (Current Week)],"WIP")</f>
        <v>0</v>
      </c>
      <c r="AR29" s="29">
        <f>COUNTIFS(MASTER[Sub Format],$B29,MASTER[Planned (Month) Bucket],AR$2,MASTER[EPC Status (Current Week)],"WIP")</f>
        <v>0</v>
      </c>
      <c r="AS29" s="29">
        <f>COUNTIFS(MASTER[Sub Format],$B29,MASTER[Planned (Month) Bucket],AS$2,MASTER[EPC Status (Current Week)],"WIP")</f>
        <v>0</v>
      </c>
      <c r="AT29" s="29">
        <f>COUNTIFS(MASTER[Sub Format],$B29,MASTER[Planned (Month) Bucket],AT$2,MASTER[EPC Status (Current Week)],"WIP")</f>
        <v>0</v>
      </c>
      <c r="AU29" s="29">
        <f>COUNTIFS(MASTER[Sub Format],$B29,MASTER[Planned (Month) Bucket],AU$2,MASTER[EPC Status (Current Week)],"WIP")</f>
        <v>0</v>
      </c>
      <c r="AV29" s="29">
        <f>COUNTIFS(MASTER[Sub Format],$B29,MASTER[Planned (Month) Bucket],AV$2,MASTER[EPC Status (Current Week)],"WIP")</f>
        <v>0</v>
      </c>
      <c r="AW29" s="29">
        <f>COUNTIFS(MASTER[Sub Format],$B29,MASTER[Planned (Month) Bucket],AW$2,MASTER[EPC Status (Current Week)],"WIP")</f>
        <v>0</v>
      </c>
      <c r="AX29" s="29">
        <f>COUNTIFS(MASTER[Sub Format],$B29,MASTER[Planned (Month) Bucket],AX$2,MASTER[EPC Status (Current Week)],"WIP")</f>
        <v>0</v>
      </c>
      <c r="AY29" s="29">
        <f>COUNTIFS(MASTER[Sub Format],$B29,MASTER[Planned (Month) Bucket],AY$2,MASTER[EPC Status (Current Week)],"WIP")</f>
        <v>0</v>
      </c>
      <c r="AZ29" s="29">
        <f>COUNTIFS(MASTER[Sub Format],$B29,MASTER[Planned (Month) Bucket],AZ$2,MASTER[EPC Status (Current Week)],"WIP")</f>
        <v>0</v>
      </c>
      <c r="BA29" s="29">
        <f>COUNTIFS(MASTER[Sub Format],$B29,MASTER[Planned (Month) Bucket],BA$2,MASTER[EPC Status (Current Week)],"WIP")</f>
        <v>0</v>
      </c>
      <c r="BB29" s="29">
        <f>COUNTIFS(MASTER[Sub Format],$B29,MASTER[Planned (Month) Bucket],BB$2,MASTER[EPC Status (Current Week)],"WIP")</f>
        <v>0</v>
      </c>
      <c r="BC29" s="29">
        <f>COUNTIFS(MASTER[Sub Format],$B29,MASTER[Planned (Month) Bucket],BC$2,MASTER[EPC Status (Current Week)],"WIP")</f>
        <v>0</v>
      </c>
      <c r="BD29" s="29">
        <f>COUNTIFS(MASTER[Sub Format],$B29,MASTER[Planned (Month) Bucket],BD$2,MASTER[EPC Status (Current Week)],"WIP")</f>
        <v>0</v>
      </c>
      <c r="BE29" s="29">
        <f>COUNTIFS(MASTER[Sub Format],$B29,MASTER[Planned (Month) Bucket],BE$2,MASTER[EPC Status (Current Week)],"WIP")</f>
        <v>0</v>
      </c>
      <c r="BF29" s="29">
        <f>COUNTIFS(MASTER[Sub Format],$B29,MASTER[Planned (Month) Bucket],BF$2,MASTER[EPC Status (Current Week)],"WIP")</f>
        <v>0</v>
      </c>
      <c r="BG29" s="29">
        <f>COUNTIFS(MASTER[Sub Format],$B29,MASTER[Planned (Month) Bucket],BG$2,MASTER[EPC Status (Current Week)],"WIP")</f>
        <v>0</v>
      </c>
      <c r="BH29" s="29">
        <f>COUNTIFS(MASTER[Sub Format],$B29,MASTER[Planned (Month) Bucket],BH$2,MASTER[EPC Status (Current Week)],"WIP")</f>
        <v>0</v>
      </c>
      <c r="BI29" s="29">
        <f>COUNTIFS(MASTER[Sub Format],$B29,MASTER[EPC Status (Current Week)],BI$2)</f>
        <v>0</v>
      </c>
      <c r="BJ29" s="29">
        <f>COUNTIFS(MASTER[Sub Format],$B29,MASTER[EPC Status (Current Week)],BJ$2)</f>
        <v>0</v>
      </c>
      <c r="BK29" s="29">
        <f>COUNTIFS(MASTER[Sub Format],$B29,MASTER[EPC Status (Current Week)],BK$2)</f>
        <v>0</v>
      </c>
      <c r="BL29" s="29">
        <f>COUNTIFS(MASTER[Sub Format],$B29,MASTER[EPC Status (Current Week)],BL$2)</f>
        <v>0</v>
      </c>
      <c r="BM29" s="29">
        <f t="shared" si="96"/>
        <v>3</v>
      </c>
      <c r="BN29" s="29">
        <f>COUNTIFS(MASTER[Sub Format],$B29,MASTER[EPC Status (Current Week)],BN$3)</f>
        <v>1</v>
      </c>
      <c r="BO29" s="29">
        <f>COUNTIFS(MASTER[Sub Format],$B29,MASTER[EPC Status (Current Week)],BO$3)</f>
        <v>0</v>
      </c>
      <c r="BP29" s="29">
        <f>COUNTIFS(MASTER[Sub Format],$B29,MASTER[EPC Status (Current Week)],BP$3)</f>
        <v>0</v>
      </c>
      <c r="BQ29" s="29">
        <f>COUNTIFS(MASTER[Sub Format],$B29,MASTER[EPC Status (Current Week)],BQ$3)</f>
        <v>0</v>
      </c>
      <c r="BR29" s="29">
        <f>COUNTIFS(MASTER[Sub Format],$B29,MASTER[EPC Status (Current Week)],BR$3)</f>
        <v>2</v>
      </c>
      <c r="BS29" s="29">
        <f>COUNTIFS(MASTER[Sub Format],$B29,MASTER[EPC Status (Current Week)],BS$3)</f>
        <v>0</v>
      </c>
      <c r="BT29" s="29">
        <f>COUNTIFS(MASTER[Sub Format],$B29,MASTER[EPC Status (Current Week)],BT$3)</f>
        <v>0</v>
      </c>
      <c r="BU29" s="29">
        <f>COUNTIFS(MASTER[Sub Format],$B29,MASTER[EPC Status (Current Week)],BU$3)</f>
        <v>0</v>
      </c>
      <c r="BV29" s="226"/>
    </row>
    <row r="30" spans="1:74" s="1" customFormat="1" ht="13" hidden="1" outlineLevel="2" x14ac:dyDescent="0.3">
      <c r="A30" s="86">
        <v>3.2</v>
      </c>
      <c r="B30" s="28" t="s">
        <v>242</v>
      </c>
      <c r="C30" s="28" t="s">
        <v>55</v>
      </c>
      <c r="D30" s="28" t="s">
        <v>312</v>
      </c>
      <c r="E30" s="29">
        <v>0</v>
      </c>
      <c r="F30" s="29">
        <f>COUNTIFS(MASTER[Sub Format],$B30,MASTER[EPC Status (Current Week)],$F$3)</f>
        <v>0</v>
      </c>
      <c r="G30" s="29">
        <f>COUNTIFS(MASTER[LAUNCHED / YTL],"LAUNCHED",MASTER[Sub Format],$B30,MASTER[EPC Status (Current Week)],"EPC Ready Previous FY")</f>
        <v>0</v>
      </c>
      <c r="H30" s="29">
        <f>COUNTIFS(MASTER[LAUNCHED / YTL],"YTL",MASTER[Sub Format],$B30,MASTER[EPC Status (Current Week)],"EPC Ready Previous FY")</f>
        <v>0</v>
      </c>
      <c r="I30" s="29">
        <f>COUNTIFS(MASTER[Sub Format],$B30,MASTER[Actual (Month) Bucket],I$3)</f>
        <v>0</v>
      </c>
      <c r="J30" s="29">
        <f>COUNTIFS(MASTER[Sub Format],$B30,MASTER[Actual (Month) Bucket],J$3)</f>
        <v>0</v>
      </c>
      <c r="K30" s="29">
        <f>COUNTIFS(MASTER[Sub Format],$B30,MASTER[Actual (Month) Bucket],K$3)</f>
        <v>0</v>
      </c>
      <c r="L30" s="29">
        <f t="shared" si="89"/>
        <v>0</v>
      </c>
      <c r="M30" s="29">
        <f>COUNTIFS(MASTER[Sub Format],$B30,MASTER[Actual (Month) Bucket],M$3)</f>
        <v>0</v>
      </c>
      <c r="N30" s="29">
        <f>COUNTIFS(MASTER[Sub Format],$B30,MASTER[Actual (Month) Bucket],N$3)</f>
        <v>0</v>
      </c>
      <c r="O30" s="29">
        <f>COUNTIFS(MASTER[Sub Format],$B30,MASTER[Actual (Month) Bucket],O$3)</f>
        <v>0</v>
      </c>
      <c r="P30" s="29">
        <f t="shared" si="90"/>
        <v>0</v>
      </c>
      <c r="Q30" s="29">
        <f>COUNTIFS(MASTER[Sub Format],$B30,MASTER[Actual (Month) Bucket],Q$3)</f>
        <v>0</v>
      </c>
      <c r="R30" s="29">
        <f>COUNTIFS(MASTER[Sub Format],$B30,MASTER[Actual (Month) Bucket],R$3)</f>
        <v>0</v>
      </c>
      <c r="S30" s="29">
        <f>COUNTIFS(MASTER[Sub Format],$B30,MASTER[Actual (Month) Bucket],S$3)</f>
        <v>0</v>
      </c>
      <c r="T30" s="29">
        <f t="shared" si="91"/>
        <v>0</v>
      </c>
      <c r="U30" s="29">
        <f>COUNTIFS(MASTER[Sub Format],$B30,MASTER[Actual (Month) Bucket],U$3)</f>
        <v>0</v>
      </c>
      <c r="V30" s="29">
        <f>COUNTIFS(MASTER[Sub Format],$B30,MASTER[Actual (Month) Bucket],V$3)</f>
        <v>0</v>
      </c>
      <c r="W30" s="29">
        <f>COUNTIFS(MASTER[Sub Format],$B30,MASTER[Actual (Month) Bucket],W$3)</f>
        <v>0</v>
      </c>
      <c r="X30" s="29">
        <f t="shared" si="92"/>
        <v>0</v>
      </c>
      <c r="Y30" s="29">
        <f t="shared" si="93"/>
        <v>0</v>
      </c>
      <c r="Z30" s="29">
        <f>COUNTIFS(MASTER[LAUNCHED / YTL],"LAUNCHED",MASTER[Sub Format],$B30,MASTER[EPC Status (Current Week)],"EPC Ready")</f>
        <v>0</v>
      </c>
      <c r="AA30" s="29">
        <f>COUNTIFS(MASTER[LAUNCHED / YTL],"YTL",MASTER[Sub Format],$B30,MASTER[EPC Status (Current Week)],"EPC Ready")</f>
        <v>0</v>
      </c>
      <c r="AB30" s="29">
        <f>COUNTIFS(MASTER[LAUNCHED / YTL],"YTL - Dropped by Business",MASTER[Sub Format],$B30,MASTER[EPC Status (Current Week)],"EPC Ready")</f>
        <v>0</v>
      </c>
      <c r="AC30" s="29">
        <f>COUNTIFS(MASTER[EPC Status (Current Week)],"EPC Ready",MASTER[Sub Format],$B30)+COUNTIFS(MASTER[EPC Status (Current Week)],"EPC Ready Previous FY",MASTER[Sub Format],$B30)</f>
        <v>0</v>
      </c>
      <c r="AD30" s="29">
        <f>COUNTIFS(MASTER[LAUNCHED / YTL],"LAUNCHED",MASTER[Sub Format],$B30)</f>
        <v>0</v>
      </c>
      <c r="AE30" s="29">
        <f>COUNTIFS(MASTER[LAUNCHED / YTL],"YTL",MASTER[Sub Format],$B30)</f>
        <v>0</v>
      </c>
      <c r="AF30" s="29">
        <f>COUNTIFS(MASTER[LAUNCHED / YTL],"YTL - Dropped by Business",MASTER[Sub Format],$B30)</f>
        <v>0</v>
      </c>
      <c r="AG30" s="29">
        <f t="shared" si="94"/>
        <v>0</v>
      </c>
      <c r="AH30" s="29">
        <f t="shared" si="132"/>
        <v>0</v>
      </c>
      <c r="AI30" s="29">
        <f t="shared" si="132"/>
        <v>0</v>
      </c>
      <c r="AJ30" s="29">
        <f t="shared" si="132"/>
        <v>0</v>
      </c>
      <c r="AK30" s="29">
        <f t="shared" si="132"/>
        <v>0</v>
      </c>
      <c r="AL30" s="29">
        <f t="shared" si="132"/>
        <v>0</v>
      </c>
      <c r="AM30" s="29">
        <f t="shared" si="132"/>
        <v>0</v>
      </c>
      <c r="AN30" s="29">
        <f t="shared" si="132"/>
        <v>0</v>
      </c>
      <c r="AO30" s="29">
        <f t="shared" si="132"/>
        <v>0</v>
      </c>
      <c r="AP30" s="29">
        <f t="shared" si="132"/>
        <v>0</v>
      </c>
      <c r="AQ30" s="29">
        <f>COUNTIFS(MASTER[Sub Format],$B30,MASTER[Planned (Month) Bucket],AQ$2,MASTER[EPC Status (Current Week)],"WIP")</f>
        <v>0</v>
      </c>
      <c r="AR30" s="29">
        <f>COUNTIFS(MASTER[Sub Format],$B30,MASTER[Planned (Month) Bucket],AR$2,MASTER[EPC Status (Current Week)],"WIP")</f>
        <v>0</v>
      </c>
      <c r="AS30" s="29">
        <f>COUNTIFS(MASTER[Sub Format],$B30,MASTER[Planned (Month) Bucket],AS$2,MASTER[EPC Status (Current Week)],"WIP")</f>
        <v>0</v>
      </c>
      <c r="AT30" s="29">
        <f>COUNTIFS(MASTER[Sub Format],$B30,MASTER[Planned (Month) Bucket],AT$2,MASTER[EPC Status (Current Week)],"WIP")</f>
        <v>0</v>
      </c>
      <c r="AU30" s="29">
        <f>COUNTIFS(MASTER[Sub Format],$B30,MASTER[Planned (Month) Bucket],AU$2,MASTER[EPC Status (Current Week)],"WIP")</f>
        <v>0</v>
      </c>
      <c r="AV30" s="29">
        <f>COUNTIFS(MASTER[Sub Format],$B30,MASTER[Planned (Month) Bucket],AV$2,MASTER[EPC Status (Current Week)],"WIP")</f>
        <v>0</v>
      </c>
      <c r="AW30" s="29">
        <f>COUNTIFS(MASTER[Sub Format],$B30,MASTER[Planned (Month) Bucket],AW$2,MASTER[EPC Status (Current Week)],"WIP")</f>
        <v>0</v>
      </c>
      <c r="AX30" s="29">
        <f>COUNTIFS(MASTER[Sub Format],$B30,MASTER[Planned (Month) Bucket],AX$2,MASTER[EPC Status (Current Week)],"WIP")</f>
        <v>0</v>
      </c>
      <c r="AY30" s="29">
        <f>COUNTIFS(MASTER[Sub Format],$B30,MASTER[Planned (Month) Bucket],AY$2,MASTER[EPC Status (Current Week)],"WIP")</f>
        <v>0</v>
      </c>
      <c r="AZ30" s="29">
        <f>COUNTIFS(MASTER[Sub Format],$B30,MASTER[Planned (Month) Bucket],AZ$2,MASTER[EPC Status (Current Week)],"WIP")</f>
        <v>0</v>
      </c>
      <c r="BA30" s="29">
        <f>COUNTIFS(MASTER[Sub Format],$B30,MASTER[Planned (Month) Bucket],BA$2,MASTER[EPC Status (Current Week)],"WIP")</f>
        <v>0</v>
      </c>
      <c r="BB30" s="29">
        <f>COUNTIFS(MASTER[Sub Format],$B30,MASTER[Planned (Month) Bucket],BB$2,MASTER[EPC Status (Current Week)],"WIP")</f>
        <v>0</v>
      </c>
      <c r="BC30" s="29">
        <f>COUNTIFS(MASTER[Sub Format],$B30,MASTER[Planned (Month) Bucket],BC$2,MASTER[EPC Status (Current Week)],"WIP")</f>
        <v>0</v>
      </c>
      <c r="BD30" s="29">
        <f>COUNTIFS(MASTER[Sub Format],$B30,MASTER[Planned (Month) Bucket],BD$2,MASTER[EPC Status (Current Week)],"WIP")</f>
        <v>0</v>
      </c>
      <c r="BE30" s="29">
        <f>COUNTIFS(MASTER[Sub Format],$B30,MASTER[Planned (Month) Bucket],BE$2,MASTER[EPC Status (Current Week)],"WIP")</f>
        <v>0</v>
      </c>
      <c r="BF30" s="29">
        <f>COUNTIFS(MASTER[Sub Format],$B30,MASTER[Planned (Month) Bucket],BF$2,MASTER[EPC Status (Current Week)],"WIP")</f>
        <v>0</v>
      </c>
      <c r="BG30" s="29">
        <f>COUNTIFS(MASTER[Sub Format],$B30,MASTER[Planned (Month) Bucket],BG$2,MASTER[EPC Status (Current Week)],"WIP")</f>
        <v>0</v>
      </c>
      <c r="BH30" s="29">
        <f>COUNTIFS(MASTER[Sub Format],$B30,MASTER[Planned (Month) Bucket],BH$2,MASTER[EPC Status (Current Week)],"WIP")</f>
        <v>0</v>
      </c>
      <c r="BI30" s="29">
        <f>COUNTIFS(MASTER[Sub Format],$B30,MASTER[EPC Status (Current Week)],BI$2)</f>
        <v>0</v>
      </c>
      <c r="BJ30" s="29">
        <f>COUNTIFS(MASTER[Sub Format],$B30,MASTER[EPC Status (Current Week)],BJ$2)</f>
        <v>0</v>
      </c>
      <c r="BK30" s="29">
        <f>COUNTIFS(MASTER[Sub Format],$B30,MASTER[EPC Status (Current Week)],BK$2)</f>
        <v>0</v>
      </c>
      <c r="BL30" s="29">
        <f>COUNTIFS(MASTER[Sub Format],$B30,MASTER[EPC Status (Current Week)],BL$2)</f>
        <v>0</v>
      </c>
      <c r="BM30" s="29">
        <f t="shared" si="96"/>
        <v>0</v>
      </c>
      <c r="BN30" s="29">
        <f>COUNTIFS(MASTER[Sub Format],$B30,MASTER[EPC Status (Current Week)],BN$3)</f>
        <v>0</v>
      </c>
      <c r="BO30" s="29">
        <f>COUNTIFS(MASTER[Sub Format],$B30,MASTER[EPC Status (Current Week)],BO$3)</f>
        <v>0</v>
      </c>
      <c r="BP30" s="29">
        <f>COUNTIFS(MASTER[Sub Format],$B30,MASTER[EPC Status (Current Week)],BP$3)</f>
        <v>0</v>
      </c>
      <c r="BQ30" s="29">
        <f>COUNTIFS(MASTER[Sub Format],$B30,MASTER[EPC Status (Current Week)],BQ$3)</f>
        <v>0</v>
      </c>
      <c r="BR30" s="29">
        <f>COUNTIFS(MASTER[Sub Format],$B30,MASTER[EPC Status (Current Week)],BR$3)</f>
        <v>0</v>
      </c>
      <c r="BS30" s="29">
        <f>COUNTIFS(MASTER[Sub Format],$B30,MASTER[EPC Status (Current Week)],BS$3)</f>
        <v>0</v>
      </c>
      <c r="BT30" s="29">
        <f>COUNTIFS(MASTER[Sub Format],$B30,MASTER[EPC Status (Current Week)],BT$3)</f>
        <v>0</v>
      </c>
      <c r="BU30" s="29">
        <f>COUNTIFS(MASTER[Sub Format],$B30,MASTER[EPC Status (Current Week)],BU$3)</f>
        <v>0</v>
      </c>
      <c r="BV30" s="226"/>
    </row>
    <row r="31" spans="1:74" s="1" customFormat="1" ht="13" hidden="1" outlineLevel="1" x14ac:dyDescent="0.3">
      <c r="A31" s="119">
        <v>4</v>
      </c>
      <c r="B31" s="120" t="s">
        <v>1064</v>
      </c>
      <c r="C31" s="120" t="s">
        <v>55</v>
      </c>
      <c r="D31" s="120" t="s">
        <v>312</v>
      </c>
      <c r="E31" s="121">
        <v>5</v>
      </c>
      <c r="F31" s="121">
        <f t="shared" ref="F31:BU31" si="133">SUM(F32:F33)</f>
        <v>1</v>
      </c>
      <c r="G31" s="121">
        <f t="shared" si="133"/>
        <v>1</v>
      </c>
      <c r="H31" s="121">
        <f t="shared" si="133"/>
        <v>0</v>
      </c>
      <c r="I31" s="121">
        <f t="shared" si="133"/>
        <v>0</v>
      </c>
      <c r="J31" s="121">
        <f t="shared" si="133"/>
        <v>0</v>
      </c>
      <c r="K31" s="121">
        <f t="shared" si="133"/>
        <v>1</v>
      </c>
      <c r="L31" s="121">
        <f t="shared" si="133"/>
        <v>1</v>
      </c>
      <c r="M31" s="121">
        <f t="shared" si="133"/>
        <v>0</v>
      </c>
      <c r="N31" s="121">
        <f t="shared" si="133"/>
        <v>0</v>
      </c>
      <c r="O31" s="121">
        <f t="shared" si="133"/>
        <v>0</v>
      </c>
      <c r="P31" s="121">
        <f t="shared" si="133"/>
        <v>0</v>
      </c>
      <c r="Q31" s="121">
        <f t="shared" si="133"/>
        <v>0</v>
      </c>
      <c r="R31" s="121">
        <f t="shared" si="133"/>
        <v>0</v>
      </c>
      <c r="S31" s="121">
        <f t="shared" si="133"/>
        <v>0</v>
      </c>
      <c r="T31" s="121">
        <f t="shared" si="133"/>
        <v>0</v>
      </c>
      <c r="U31" s="121">
        <f t="shared" si="133"/>
        <v>0</v>
      </c>
      <c r="V31" s="121">
        <f t="shared" si="133"/>
        <v>0</v>
      </c>
      <c r="W31" s="121">
        <f t="shared" si="133"/>
        <v>0</v>
      </c>
      <c r="X31" s="121">
        <f t="shared" si="133"/>
        <v>0</v>
      </c>
      <c r="Y31" s="121">
        <f t="shared" si="133"/>
        <v>1</v>
      </c>
      <c r="Z31" s="121">
        <f t="shared" si="133"/>
        <v>0</v>
      </c>
      <c r="AA31" s="121">
        <f t="shared" si="133"/>
        <v>1</v>
      </c>
      <c r="AB31" s="121">
        <f t="shared" si="133"/>
        <v>0</v>
      </c>
      <c r="AC31" s="121">
        <f t="shared" si="133"/>
        <v>2</v>
      </c>
      <c r="AD31" s="121">
        <f t="shared" si="133"/>
        <v>1</v>
      </c>
      <c r="AE31" s="121">
        <f t="shared" si="133"/>
        <v>1</v>
      </c>
      <c r="AF31" s="121">
        <f t="shared" si="133"/>
        <v>0</v>
      </c>
      <c r="AG31" s="121">
        <f t="shared" si="133"/>
        <v>3</v>
      </c>
      <c r="AH31" s="121">
        <f t="shared" si="133"/>
        <v>0</v>
      </c>
      <c r="AI31" s="121">
        <f t="shared" si="133"/>
        <v>0</v>
      </c>
      <c r="AJ31" s="121">
        <f t="shared" si="133"/>
        <v>0</v>
      </c>
      <c r="AK31" s="121">
        <f t="shared" si="133"/>
        <v>0</v>
      </c>
      <c r="AL31" s="121">
        <f t="shared" ref="AL31:AM31" si="134">SUM(AL32:AL33)</f>
        <v>0</v>
      </c>
      <c r="AM31" s="121">
        <f t="shared" si="134"/>
        <v>0</v>
      </c>
      <c r="AN31" s="121">
        <f t="shared" ref="AN31:AO31" si="135">SUM(AN32:AN33)</f>
        <v>0</v>
      </c>
      <c r="AO31" s="121">
        <f t="shared" si="135"/>
        <v>0</v>
      </c>
      <c r="AP31" s="121">
        <f t="shared" ref="AP31" si="136">SUM(AP32:AP33)</f>
        <v>0</v>
      </c>
      <c r="AQ31" s="121">
        <f t="shared" si="133"/>
        <v>0</v>
      </c>
      <c r="AR31" s="121">
        <f t="shared" si="133"/>
        <v>0</v>
      </c>
      <c r="AS31" s="121">
        <f t="shared" si="133"/>
        <v>0</v>
      </c>
      <c r="AT31" s="121">
        <f t="shared" si="133"/>
        <v>0</v>
      </c>
      <c r="AU31" s="121">
        <f t="shared" si="133"/>
        <v>0</v>
      </c>
      <c r="AV31" s="121">
        <f t="shared" si="133"/>
        <v>0</v>
      </c>
      <c r="AW31" s="121">
        <f t="shared" si="133"/>
        <v>0</v>
      </c>
      <c r="AX31" s="121">
        <f t="shared" si="133"/>
        <v>0</v>
      </c>
      <c r="AY31" s="121">
        <f t="shared" si="133"/>
        <v>0</v>
      </c>
      <c r="AZ31" s="121">
        <f t="shared" si="133"/>
        <v>0</v>
      </c>
      <c r="BA31" s="121">
        <f t="shared" si="133"/>
        <v>0</v>
      </c>
      <c r="BB31" s="121">
        <f t="shared" si="133"/>
        <v>0</v>
      </c>
      <c r="BC31" s="121">
        <f t="shared" si="133"/>
        <v>0</v>
      </c>
      <c r="BD31" s="121">
        <f t="shared" ref="BD31:BE31" si="137">SUM(BD32:BD33)</f>
        <v>0</v>
      </c>
      <c r="BE31" s="121">
        <f t="shared" si="137"/>
        <v>1</v>
      </c>
      <c r="BF31" s="121">
        <f t="shared" ref="BF31:BG31" si="138">SUM(BF32:BF33)</f>
        <v>1</v>
      </c>
      <c r="BG31" s="121">
        <f t="shared" si="138"/>
        <v>1</v>
      </c>
      <c r="BH31" s="121">
        <f t="shared" ref="BH31" si="139">SUM(BH32:BH33)</f>
        <v>0</v>
      </c>
      <c r="BI31" s="121">
        <f t="shared" si="133"/>
        <v>0</v>
      </c>
      <c r="BJ31" s="121">
        <f t="shared" si="133"/>
        <v>1</v>
      </c>
      <c r="BK31" s="121">
        <f t="shared" si="133"/>
        <v>0</v>
      </c>
      <c r="BL31" s="121">
        <f t="shared" si="133"/>
        <v>0</v>
      </c>
      <c r="BM31" s="121">
        <f t="shared" si="133"/>
        <v>26</v>
      </c>
      <c r="BN31" s="121">
        <f t="shared" si="133"/>
        <v>10</v>
      </c>
      <c r="BO31" s="121">
        <f t="shared" si="133"/>
        <v>7</v>
      </c>
      <c r="BP31" s="121">
        <f t="shared" si="133"/>
        <v>2</v>
      </c>
      <c r="BQ31" s="121">
        <f t="shared" si="133"/>
        <v>0</v>
      </c>
      <c r="BR31" s="121">
        <f t="shared" si="133"/>
        <v>6</v>
      </c>
      <c r="BS31" s="121">
        <f t="shared" si="133"/>
        <v>0</v>
      </c>
      <c r="BT31" s="121">
        <f t="shared" si="133"/>
        <v>1</v>
      </c>
      <c r="BU31" s="121">
        <f t="shared" si="133"/>
        <v>0</v>
      </c>
      <c r="BV31" s="226"/>
    </row>
    <row r="32" spans="1:74" s="1" customFormat="1" ht="13" hidden="1" outlineLevel="2" x14ac:dyDescent="0.3">
      <c r="A32" s="86">
        <v>4.0999999999999996</v>
      </c>
      <c r="B32" s="28" t="s">
        <v>379</v>
      </c>
      <c r="C32" s="28" t="s">
        <v>55</v>
      </c>
      <c r="D32" s="28" t="s">
        <v>312</v>
      </c>
      <c r="E32" s="29">
        <v>5</v>
      </c>
      <c r="F32" s="29">
        <f>COUNTIFS(MASTER[Sub Format],$B32,MASTER[EPC Status (Current Week)],$F$3)</f>
        <v>1</v>
      </c>
      <c r="G32" s="29">
        <f>COUNTIFS(MASTER[LAUNCHED / YTL],"LAUNCHED",MASTER[Sub Format],$B32,MASTER[EPC Status (Current Week)],"EPC Ready Previous FY")</f>
        <v>1</v>
      </c>
      <c r="H32" s="29">
        <f>COUNTIFS(MASTER[LAUNCHED / YTL],"YTL",MASTER[Sub Format],$B32,MASTER[EPC Status (Current Week)],"EPC Ready Previous FY")</f>
        <v>0</v>
      </c>
      <c r="I32" s="29">
        <f>COUNTIFS(MASTER[Sub Format],$B32,MASTER[Actual (Month) Bucket],I$3)</f>
        <v>0</v>
      </c>
      <c r="J32" s="29">
        <f>COUNTIFS(MASTER[Sub Format],$B32,MASTER[Actual (Month) Bucket],J$3)</f>
        <v>0</v>
      </c>
      <c r="K32" s="29">
        <f>COUNTIFS(MASTER[Sub Format],$B32,MASTER[Actual (Month) Bucket],K$3)</f>
        <v>1</v>
      </c>
      <c r="L32" s="29">
        <f t="shared" ref="L32:L33" si="140">SUM(I32:K32)</f>
        <v>1</v>
      </c>
      <c r="M32" s="29">
        <f>COUNTIFS(MASTER[Sub Format],$B32,MASTER[Actual (Month) Bucket],M$3)</f>
        <v>0</v>
      </c>
      <c r="N32" s="29">
        <f>COUNTIFS(MASTER[Sub Format],$B32,MASTER[Actual (Month) Bucket],N$3)</f>
        <v>0</v>
      </c>
      <c r="O32" s="29">
        <f>COUNTIFS(MASTER[Sub Format],$B32,MASTER[Actual (Month) Bucket],O$3)</f>
        <v>0</v>
      </c>
      <c r="P32" s="29">
        <f t="shared" ref="P32:P33" si="141">SUM(M32:O32)</f>
        <v>0</v>
      </c>
      <c r="Q32" s="29">
        <f>COUNTIFS(MASTER[Sub Format],$B32,MASTER[Actual (Month) Bucket],Q$3)</f>
        <v>0</v>
      </c>
      <c r="R32" s="29">
        <f>COUNTIFS(MASTER[Sub Format],$B32,MASTER[Actual (Month) Bucket],R$3)</f>
        <v>0</v>
      </c>
      <c r="S32" s="29">
        <f>COUNTIFS(MASTER[Sub Format],$B32,MASTER[Actual (Month) Bucket],S$3)</f>
        <v>0</v>
      </c>
      <c r="T32" s="29">
        <f t="shared" ref="T32:T33" si="142">SUM(Q32:S32)</f>
        <v>0</v>
      </c>
      <c r="U32" s="29">
        <f>COUNTIFS(MASTER[Sub Format],$B32,MASTER[Actual (Month) Bucket],U$3)</f>
        <v>0</v>
      </c>
      <c r="V32" s="29">
        <f>COUNTIFS(MASTER[Sub Format],$B32,MASTER[Actual (Month) Bucket],V$3)</f>
        <v>0</v>
      </c>
      <c r="W32" s="29">
        <f>COUNTIFS(MASTER[Sub Format],$B32,MASTER[Actual (Month) Bucket],W$3)</f>
        <v>0</v>
      </c>
      <c r="X32" s="29">
        <f t="shared" ref="X32:X33" si="143">SUM(U32:W32)</f>
        <v>0</v>
      </c>
      <c r="Y32" s="29">
        <f t="shared" ref="Y32:Y33" si="144">L32+P32+T32+X32</f>
        <v>1</v>
      </c>
      <c r="Z32" s="29">
        <f>COUNTIFS(MASTER[LAUNCHED / YTL],"LAUNCHED",MASTER[Sub Format],$B32,MASTER[EPC Status (Current Week)],"EPC Ready")</f>
        <v>0</v>
      </c>
      <c r="AA32" s="29">
        <f>COUNTIFS(MASTER[LAUNCHED / YTL],"YTL",MASTER[Sub Format],$B32,MASTER[EPC Status (Current Week)],"EPC Ready")</f>
        <v>1</v>
      </c>
      <c r="AB32" s="29">
        <f>COUNTIFS(MASTER[LAUNCHED / YTL],"YTL - Dropped by Business",MASTER[Sub Format],$B32,MASTER[EPC Status (Current Week)],"EPC Ready")</f>
        <v>0</v>
      </c>
      <c r="AC32" s="29">
        <f>COUNTIFS(MASTER[EPC Status (Current Week)],"EPC Ready",MASTER[Sub Format],$B32)+COUNTIFS(MASTER[EPC Status (Current Week)],"EPC Ready Previous FY",MASTER[Sub Format],$B32)</f>
        <v>2</v>
      </c>
      <c r="AD32" s="29">
        <f>COUNTIFS(MASTER[LAUNCHED / YTL],"LAUNCHED",MASTER[Sub Format],$B32)</f>
        <v>1</v>
      </c>
      <c r="AE32" s="29">
        <f>COUNTIFS(MASTER[LAUNCHED / YTL],"YTL",MASTER[Sub Format],$B32)</f>
        <v>1</v>
      </c>
      <c r="AF32" s="29">
        <f>COUNTIFS(MASTER[LAUNCHED / YTL],"YTL - Dropped by Business",MASTER[Sub Format],$B32)</f>
        <v>0</v>
      </c>
      <c r="AG32" s="29">
        <f t="shared" si="94"/>
        <v>2</v>
      </c>
      <c r="AH32" s="29">
        <f t="shared" ref="AH32:AP33" si="145">AQ32</f>
        <v>0</v>
      </c>
      <c r="AI32" s="29">
        <f t="shared" si="145"/>
        <v>0</v>
      </c>
      <c r="AJ32" s="29">
        <f t="shared" si="145"/>
        <v>0</v>
      </c>
      <c r="AK32" s="29">
        <f t="shared" si="145"/>
        <v>0</v>
      </c>
      <c r="AL32" s="29">
        <f t="shared" si="145"/>
        <v>0</v>
      </c>
      <c r="AM32" s="29">
        <f t="shared" si="145"/>
        <v>0</v>
      </c>
      <c r="AN32" s="29">
        <f t="shared" si="145"/>
        <v>0</v>
      </c>
      <c r="AO32" s="29">
        <f t="shared" si="145"/>
        <v>0</v>
      </c>
      <c r="AP32" s="29">
        <f t="shared" si="145"/>
        <v>0</v>
      </c>
      <c r="AQ32" s="29">
        <f>COUNTIFS(MASTER[Sub Format],$B32,MASTER[Planned (Month) Bucket],AQ$2,MASTER[EPC Status (Current Week)],"WIP")</f>
        <v>0</v>
      </c>
      <c r="AR32" s="29">
        <f>COUNTIFS(MASTER[Sub Format],$B32,MASTER[Planned (Month) Bucket],AR$2,MASTER[EPC Status (Current Week)],"WIP")</f>
        <v>0</v>
      </c>
      <c r="AS32" s="29">
        <f>COUNTIFS(MASTER[Sub Format],$B32,MASTER[Planned (Month) Bucket],AS$2,MASTER[EPC Status (Current Week)],"WIP")</f>
        <v>0</v>
      </c>
      <c r="AT32" s="29">
        <f>COUNTIFS(MASTER[Sub Format],$B32,MASTER[Planned (Month) Bucket],AT$2,MASTER[EPC Status (Current Week)],"WIP")</f>
        <v>0</v>
      </c>
      <c r="AU32" s="29">
        <f>COUNTIFS(MASTER[Sub Format],$B32,MASTER[Planned (Month) Bucket],AU$2,MASTER[EPC Status (Current Week)],"WIP")</f>
        <v>0</v>
      </c>
      <c r="AV32" s="29">
        <f>COUNTIFS(MASTER[Sub Format],$B32,MASTER[Planned (Month) Bucket],AV$2,MASTER[EPC Status (Current Week)],"WIP")</f>
        <v>0</v>
      </c>
      <c r="AW32" s="29">
        <f>COUNTIFS(MASTER[Sub Format],$B32,MASTER[Planned (Month) Bucket],AW$2,MASTER[EPC Status (Current Week)],"WIP")</f>
        <v>0</v>
      </c>
      <c r="AX32" s="29">
        <f>COUNTIFS(MASTER[Sub Format],$B32,MASTER[Planned (Month) Bucket],AX$2,MASTER[EPC Status (Current Week)],"WIP")</f>
        <v>0</v>
      </c>
      <c r="AY32" s="29">
        <f>COUNTIFS(MASTER[Sub Format],$B32,MASTER[Planned (Month) Bucket],AY$2,MASTER[EPC Status (Current Week)],"WIP")</f>
        <v>0</v>
      </c>
      <c r="AZ32" s="29">
        <f>COUNTIFS(MASTER[Sub Format],$B32,MASTER[Planned (Month) Bucket],AZ$2,MASTER[EPC Status (Current Week)],"WIP")</f>
        <v>0</v>
      </c>
      <c r="BA32" s="29">
        <f>COUNTIFS(MASTER[Sub Format],$B32,MASTER[Planned (Month) Bucket],BA$2,MASTER[EPC Status (Current Week)],"WIP")</f>
        <v>0</v>
      </c>
      <c r="BB32" s="29">
        <f>COUNTIFS(MASTER[Sub Format],$B32,MASTER[Planned (Month) Bucket],BB$2,MASTER[EPC Status (Current Week)],"WIP")</f>
        <v>0</v>
      </c>
      <c r="BC32" s="29">
        <f>COUNTIFS(MASTER[Sub Format],$B32,MASTER[Planned (Month) Bucket],BC$2,MASTER[EPC Status (Current Week)],"WIP")</f>
        <v>0</v>
      </c>
      <c r="BD32" s="29">
        <f>COUNTIFS(MASTER[Sub Format],$B32,MASTER[Planned (Month) Bucket],BD$2,MASTER[EPC Status (Current Week)],"WIP")</f>
        <v>0</v>
      </c>
      <c r="BE32" s="29">
        <f>COUNTIFS(MASTER[Sub Format],$B32,MASTER[Planned (Month) Bucket],BE$2,MASTER[EPC Status (Current Week)],"WIP")</f>
        <v>1</v>
      </c>
      <c r="BF32" s="29">
        <f>COUNTIFS(MASTER[Sub Format],$B32,MASTER[Planned (Month) Bucket],BF$2,MASTER[EPC Status (Current Week)],"WIP")</f>
        <v>1</v>
      </c>
      <c r="BG32" s="29">
        <f>COUNTIFS(MASTER[Sub Format],$B32,MASTER[Planned (Month) Bucket],BG$2,MASTER[EPC Status (Current Week)],"WIP")</f>
        <v>0</v>
      </c>
      <c r="BH32" s="29">
        <f>COUNTIFS(MASTER[Sub Format],$B32,MASTER[Planned (Month) Bucket],BH$2,MASTER[EPC Status (Current Week)],"WIP")</f>
        <v>0</v>
      </c>
      <c r="BI32" s="29">
        <f>COUNTIFS(MASTER[Sub Format],$B32,MASTER[EPC Status (Current Week)],BI$2)</f>
        <v>0</v>
      </c>
      <c r="BJ32" s="29">
        <f>COUNTIFS(MASTER[Sub Format],$B32,MASTER[EPC Status (Current Week)],BJ$2)</f>
        <v>0</v>
      </c>
      <c r="BK32" s="29">
        <f>COUNTIFS(MASTER[Sub Format],$B32,MASTER[EPC Status (Current Week)],BK$2)</f>
        <v>0</v>
      </c>
      <c r="BL32" s="29">
        <f>COUNTIFS(MASTER[Sub Format],$B32,MASTER[EPC Status (Current Week)],BL$2)</f>
        <v>0</v>
      </c>
      <c r="BM32" s="29">
        <f t="shared" ref="BM32:BM33" si="146">SUM(BN32:BU32)</f>
        <v>23</v>
      </c>
      <c r="BN32" s="29">
        <f>COUNTIFS(MASTER[Sub Format],$B32,MASTER[EPC Status (Current Week)],BN$3)</f>
        <v>8</v>
      </c>
      <c r="BO32" s="29">
        <f>COUNTIFS(MASTER[Sub Format],$B32,MASTER[EPC Status (Current Week)],BO$3)</f>
        <v>6</v>
      </c>
      <c r="BP32" s="29">
        <f>COUNTIFS(MASTER[Sub Format],$B32,MASTER[EPC Status (Current Week)],BP$3)</f>
        <v>2</v>
      </c>
      <c r="BQ32" s="29">
        <f>COUNTIFS(MASTER[Sub Format],$B32,MASTER[EPC Status (Current Week)],BQ$3)</f>
        <v>0</v>
      </c>
      <c r="BR32" s="29">
        <f>COUNTIFS(MASTER[Sub Format],$B32,MASTER[EPC Status (Current Week)],BR$3)</f>
        <v>6</v>
      </c>
      <c r="BS32" s="29">
        <f>COUNTIFS(MASTER[Sub Format],$B32,MASTER[EPC Status (Current Week)],BS$3)</f>
        <v>0</v>
      </c>
      <c r="BT32" s="29">
        <f>COUNTIFS(MASTER[Sub Format],$B32,MASTER[EPC Status (Current Week)],BT$3)</f>
        <v>1</v>
      </c>
      <c r="BU32" s="29">
        <f>COUNTIFS(MASTER[Sub Format],$B32,MASTER[EPC Status (Current Week)],BU$3)</f>
        <v>0</v>
      </c>
      <c r="BV32" s="226"/>
    </row>
    <row r="33" spans="1:74" s="1" customFormat="1" ht="13" hidden="1" outlineLevel="2" x14ac:dyDescent="0.3">
      <c r="A33" s="86">
        <v>4.2</v>
      </c>
      <c r="B33" s="28" t="s">
        <v>1062</v>
      </c>
      <c r="C33" s="28" t="s">
        <v>55</v>
      </c>
      <c r="D33" s="28" t="s">
        <v>312</v>
      </c>
      <c r="E33" s="29">
        <v>0</v>
      </c>
      <c r="F33" s="29">
        <f>COUNTIFS(MASTER[Sub Format],$B33,MASTER[EPC Status (Current Week)],$F$3)</f>
        <v>0</v>
      </c>
      <c r="G33" s="29">
        <f>COUNTIFS(MASTER[LAUNCHED / YTL],"LAUNCHED",MASTER[Sub Format],$B33,MASTER[EPC Status (Current Week)],"EPC Ready Previous FY")</f>
        <v>0</v>
      </c>
      <c r="H33" s="29">
        <f>COUNTIFS(MASTER[LAUNCHED / YTL],"YTL",MASTER[Sub Format],$B33,MASTER[EPC Status (Current Week)],"EPC Ready Previous FY")</f>
        <v>0</v>
      </c>
      <c r="I33" s="29">
        <f>COUNTIFS(MASTER[Sub Format],$B33,MASTER[Actual (Month) Bucket],I$3)</f>
        <v>0</v>
      </c>
      <c r="J33" s="29">
        <f>COUNTIFS(MASTER[Sub Format],$B33,MASTER[Actual (Month) Bucket],J$3)</f>
        <v>0</v>
      </c>
      <c r="K33" s="29">
        <f>COUNTIFS(MASTER[Sub Format],$B33,MASTER[Actual (Month) Bucket],K$3)</f>
        <v>0</v>
      </c>
      <c r="L33" s="29">
        <f t="shared" si="140"/>
        <v>0</v>
      </c>
      <c r="M33" s="29">
        <f>COUNTIFS(MASTER[Sub Format],$B33,MASTER[Actual (Month) Bucket],M$3)</f>
        <v>0</v>
      </c>
      <c r="N33" s="29">
        <f>COUNTIFS(MASTER[Sub Format],$B33,MASTER[Actual (Month) Bucket],N$3)</f>
        <v>0</v>
      </c>
      <c r="O33" s="29">
        <f>COUNTIFS(MASTER[Sub Format],$B33,MASTER[Actual (Month) Bucket],O$3)</f>
        <v>0</v>
      </c>
      <c r="P33" s="29">
        <f t="shared" si="141"/>
        <v>0</v>
      </c>
      <c r="Q33" s="29">
        <f>COUNTIFS(MASTER[Sub Format],$B33,MASTER[Actual (Month) Bucket],Q$3)</f>
        <v>0</v>
      </c>
      <c r="R33" s="29">
        <f>COUNTIFS(MASTER[Sub Format],$B33,MASTER[Actual (Month) Bucket],R$3)</f>
        <v>0</v>
      </c>
      <c r="S33" s="29">
        <f>COUNTIFS(MASTER[Sub Format],$B33,MASTER[Actual (Month) Bucket],S$3)</f>
        <v>0</v>
      </c>
      <c r="T33" s="29">
        <f t="shared" si="142"/>
        <v>0</v>
      </c>
      <c r="U33" s="29">
        <f>COUNTIFS(MASTER[Sub Format],$B33,MASTER[Actual (Month) Bucket],U$3)</f>
        <v>0</v>
      </c>
      <c r="V33" s="29">
        <f>COUNTIFS(MASTER[Sub Format],$B33,MASTER[Actual (Month) Bucket],V$3)</f>
        <v>0</v>
      </c>
      <c r="W33" s="29">
        <f>COUNTIFS(MASTER[Sub Format],$B33,MASTER[Actual (Month) Bucket],W$3)</f>
        <v>0</v>
      </c>
      <c r="X33" s="29">
        <f t="shared" si="143"/>
        <v>0</v>
      </c>
      <c r="Y33" s="29">
        <f t="shared" si="144"/>
        <v>0</v>
      </c>
      <c r="Z33" s="29">
        <f>COUNTIFS(MASTER[LAUNCHED / YTL],"LAUNCHED",MASTER[Sub Format],$B33,MASTER[EPC Status (Current Week)],"EPC Ready")</f>
        <v>0</v>
      </c>
      <c r="AA33" s="29">
        <f>COUNTIFS(MASTER[LAUNCHED / YTL],"YTL",MASTER[Sub Format],$B33,MASTER[EPC Status (Current Week)],"EPC Ready")</f>
        <v>0</v>
      </c>
      <c r="AB33" s="29">
        <f>COUNTIFS(MASTER[LAUNCHED / YTL],"YTL - Dropped by Business",MASTER[Sub Format],$B33,MASTER[EPC Status (Current Week)],"EPC Ready")</f>
        <v>0</v>
      </c>
      <c r="AC33" s="29">
        <f>COUNTIFS(MASTER[EPC Status (Current Week)],"EPC Ready",MASTER[Sub Format],$B33)+COUNTIFS(MASTER[EPC Status (Current Week)],"EPC Ready Previous FY",MASTER[Sub Format],$B33)</f>
        <v>0</v>
      </c>
      <c r="AD33" s="29">
        <f>COUNTIFS(MASTER[LAUNCHED / YTL],"LAUNCHED",MASTER[Sub Format],$B33)</f>
        <v>0</v>
      </c>
      <c r="AE33" s="29">
        <f>COUNTIFS(MASTER[LAUNCHED / YTL],"YTL",MASTER[Sub Format],$B33)</f>
        <v>0</v>
      </c>
      <c r="AF33" s="29">
        <f>COUNTIFS(MASTER[LAUNCHED / YTL],"YTL - Dropped by Business",MASTER[Sub Format],$B33)</f>
        <v>0</v>
      </c>
      <c r="AG33" s="29">
        <f t="shared" si="94"/>
        <v>1</v>
      </c>
      <c r="AH33" s="29">
        <f t="shared" si="145"/>
        <v>0</v>
      </c>
      <c r="AI33" s="29">
        <f t="shared" si="145"/>
        <v>0</v>
      </c>
      <c r="AJ33" s="29">
        <f t="shared" si="145"/>
        <v>0</v>
      </c>
      <c r="AK33" s="29">
        <f t="shared" si="145"/>
        <v>0</v>
      </c>
      <c r="AL33" s="29">
        <f t="shared" si="145"/>
        <v>0</v>
      </c>
      <c r="AM33" s="29">
        <f t="shared" si="145"/>
        <v>0</v>
      </c>
      <c r="AN33" s="29">
        <f t="shared" si="145"/>
        <v>0</v>
      </c>
      <c r="AO33" s="29">
        <f t="shared" si="145"/>
        <v>0</v>
      </c>
      <c r="AP33" s="29">
        <f t="shared" si="145"/>
        <v>0</v>
      </c>
      <c r="AQ33" s="29">
        <f>COUNTIFS(MASTER[Sub Format],$B33,MASTER[Planned (Month) Bucket],AQ$2,MASTER[EPC Status (Current Week)],"WIP")</f>
        <v>0</v>
      </c>
      <c r="AR33" s="29">
        <f>COUNTIFS(MASTER[Sub Format],$B33,MASTER[Planned (Month) Bucket],AR$2,MASTER[EPC Status (Current Week)],"WIP")</f>
        <v>0</v>
      </c>
      <c r="AS33" s="29">
        <f>COUNTIFS(MASTER[Sub Format],$B33,MASTER[Planned (Month) Bucket],AS$2,MASTER[EPC Status (Current Week)],"WIP")</f>
        <v>0</v>
      </c>
      <c r="AT33" s="29">
        <f>COUNTIFS(MASTER[Sub Format],$B33,MASTER[Planned (Month) Bucket],AT$2,MASTER[EPC Status (Current Week)],"WIP")</f>
        <v>0</v>
      </c>
      <c r="AU33" s="29">
        <f>COUNTIFS(MASTER[Sub Format],$B33,MASTER[Planned (Month) Bucket],AU$2,MASTER[EPC Status (Current Week)],"WIP")</f>
        <v>0</v>
      </c>
      <c r="AV33" s="29">
        <f>COUNTIFS(MASTER[Sub Format],$B33,MASTER[Planned (Month) Bucket],AV$2,MASTER[EPC Status (Current Week)],"WIP")</f>
        <v>0</v>
      </c>
      <c r="AW33" s="29">
        <f>COUNTIFS(MASTER[Sub Format],$B33,MASTER[Planned (Month) Bucket],AW$2,MASTER[EPC Status (Current Week)],"WIP")</f>
        <v>0</v>
      </c>
      <c r="AX33" s="29">
        <f>COUNTIFS(MASTER[Sub Format],$B33,MASTER[Planned (Month) Bucket],AX$2,MASTER[EPC Status (Current Week)],"WIP")</f>
        <v>0</v>
      </c>
      <c r="AY33" s="29">
        <f>COUNTIFS(MASTER[Sub Format],$B33,MASTER[Planned (Month) Bucket],AY$2,MASTER[EPC Status (Current Week)],"WIP")</f>
        <v>0</v>
      </c>
      <c r="AZ33" s="29">
        <f>COUNTIFS(MASTER[Sub Format],$B33,MASTER[Planned (Month) Bucket],AZ$2,MASTER[EPC Status (Current Week)],"WIP")</f>
        <v>0</v>
      </c>
      <c r="BA33" s="29">
        <f>COUNTIFS(MASTER[Sub Format],$B33,MASTER[Planned (Month) Bucket],BA$2,MASTER[EPC Status (Current Week)],"WIP")</f>
        <v>0</v>
      </c>
      <c r="BB33" s="29">
        <f>COUNTIFS(MASTER[Sub Format],$B33,MASTER[Planned (Month) Bucket],BB$2,MASTER[EPC Status (Current Week)],"WIP")</f>
        <v>0</v>
      </c>
      <c r="BC33" s="29">
        <f>COUNTIFS(MASTER[Sub Format],$B33,MASTER[Planned (Month) Bucket],BC$2,MASTER[EPC Status (Current Week)],"WIP")</f>
        <v>0</v>
      </c>
      <c r="BD33" s="29">
        <f>COUNTIFS(MASTER[Sub Format],$B33,MASTER[Planned (Month) Bucket],BD$2,MASTER[EPC Status (Current Week)],"WIP")</f>
        <v>0</v>
      </c>
      <c r="BE33" s="29">
        <f>COUNTIFS(MASTER[Sub Format],$B33,MASTER[Planned (Month) Bucket],BE$2,MASTER[EPC Status (Current Week)],"WIP")</f>
        <v>0</v>
      </c>
      <c r="BF33" s="29">
        <f>COUNTIFS(MASTER[Sub Format],$B33,MASTER[Planned (Month) Bucket],BF$2,MASTER[EPC Status (Current Week)],"WIP")</f>
        <v>0</v>
      </c>
      <c r="BG33" s="29">
        <f>COUNTIFS(MASTER[Sub Format],$B33,MASTER[Planned (Month) Bucket],BG$2,MASTER[EPC Status (Current Week)],"WIP")</f>
        <v>1</v>
      </c>
      <c r="BH33" s="29">
        <f>COUNTIFS(MASTER[Sub Format],$B33,MASTER[Planned (Month) Bucket],BH$2,MASTER[EPC Status (Current Week)],"WIP")</f>
        <v>0</v>
      </c>
      <c r="BI33" s="29">
        <f>COUNTIFS(MASTER[Sub Format],$B33,MASTER[EPC Status (Current Week)],BI$2)</f>
        <v>0</v>
      </c>
      <c r="BJ33" s="29">
        <f>COUNTIFS(MASTER[Sub Format],$B33,MASTER[EPC Status (Current Week)],BJ$2)</f>
        <v>1</v>
      </c>
      <c r="BK33" s="29">
        <f>COUNTIFS(MASTER[Sub Format],$B33,MASTER[EPC Status (Current Week)],BK$2)</f>
        <v>0</v>
      </c>
      <c r="BL33" s="29">
        <f>COUNTIFS(MASTER[Sub Format],$B33,MASTER[EPC Status (Current Week)],BL$2)</f>
        <v>0</v>
      </c>
      <c r="BM33" s="29">
        <f t="shared" si="146"/>
        <v>3</v>
      </c>
      <c r="BN33" s="29">
        <f>COUNTIFS(MASTER[Sub Format],$B33,MASTER[EPC Status (Current Week)],BN$3)</f>
        <v>2</v>
      </c>
      <c r="BO33" s="29">
        <f>COUNTIFS(MASTER[Sub Format],$B33,MASTER[EPC Status (Current Week)],BO$3)</f>
        <v>1</v>
      </c>
      <c r="BP33" s="29">
        <f>COUNTIFS(MASTER[Sub Format],$B33,MASTER[EPC Status (Current Week)],BP$3)</f>
        <v>0</v>
      </c>
      <c r="BQ33" s="29">
        <f>COUNTIFS(MASTER[Sub Format],$B33,MASTER[EPC Status (Current Week)],BQ$3)</f>
        <v>0</v>
      </c>
      <c r="BR33" s="29">
        <f>COUNTIFS(MASTER[Sub Format],$B33,MASTER[EPC Status (Current Week)],BR$3)</f>
        <v>0</v>
      </c>
      <c r="BS33" s="29">
        <f>COUNTIFS(MASTER[Sub Format],$B33,MASTER[EPC Status (Current Week)],BS$3)</f>
        <v>0</v>
      </c>
      <c r="BT33" s="29">
        <f>COUNTIFS(MASTER[Sub Format],$B33,MASTER[EPC Status (Current Week)],BT$3)</f>
        <v>0</v>
      </c>
      <c r="BU33" s="29">
        <f>COUNTIFS(MASTER[Sub Format],$B33,MASTER[EPC Status (Current Week)],BU$3)</f>
        <v>0</v>
      </c>
      <c r="BV33" s="226"/>
    </row>
    <row r="34" spans="1:74" s="1" customFormat="1" ht="13" hidden="1" outlineLevel="1" x14ac:dyDescent="0.3">
      <c r="A34" s="119">
        <v>5</v>
      </c>
      <c r="B34" s="120" t="s">
        <v>1065</v>
      </c>
      <c r="C34" s="120" t="s">
        <v>55</v>
      </c>
      <c r="D34" s="120" t="s">
        <v>312</v>
      </c>
      <c r="E34" s="121">
        <v>12</v>
      </c>
      <c r="F34" s="121">
        <f t="shared" ref="F34:BU34" si="147">SUM(F35:F36)</f>
        <v>0</v>
      </c>
      <c r="G34" s="121">
        <f t="shared" si="147"/>
        <v>0</v>
      </c>
      <c r="H34" s="121">
        <f t="shared" si="147"/>
        <v>0</v>
      </c>
      <c r="I34" s="121">
        <f t="shared" si="147"/>
        <v>1</v>
      </c>
      <c r="J34" s="121">
        <f t="shared" si="147"/>
        <v>2</v>
      </c>
      <c r="K34" s="121">
        <f t="shared" si="147"/>
        <v>0</v>
      </c>
      <c r="L34" s="121">
        <f t="shared" si="147"/>
        <v>3</v>
      </c>
      <c r="M34" s="121">
        <f t="shared" si="147"/>
        <v>0</v>
      </c>
      <c r="N34" s="121">
        <f t="shared" si="147"/>
        <v>0</v>
      </c>
      <c r="O34" s="121">
        <f t="shared" si="147"/>
        <v>0</v>
      </c>
      <c r="P34" s="121">
        <f t="shared" si="147"/>
        <v>0</v>
      </c>
      <c r="Q34" s="121">
        <f t="shared" si="147"/>
        <v>0</v>
      </c>
      <c r="R34" s="121">
        <f t="shared" si="147"/>
        <v>0</v>
      </c>
      <c r="S34" s="121">
        <f t="shared" si="147"/>
        <v>0</v>
      </c>
      <c r="T34" s="121">
        <f t="shared" si="147"/>
        <v>0</v>
      </c>
      <c r="U34" s="121">
        <f t="shared" si="147"/>
        <v>0</v>
      </c>
      <c r="V34" s="121">
        <f t="shared" si="147"/>
        <v>0</v>
      </c>
      <c r="W34" s="121">
        <f t="shared" si="147"/>
        <v>0</v>
      </c>
      <c r="X34" s="121">
        <f t="shared" si="147"/>
        <v>0</v>
      </c>
      <c r="Y34" s="121">
        <f t="shared" si="147"/>
        <v>3</v>
      </c>
      <c r="Z34" s="121">
        <f t="shared" si="147"/>
        <v>3</v>
      </c>
      <c r="AA34" s="121">
        <f t="shared" si="147"/>
        <v>0</v>
      </c>
      <c r="AB34" s="121">
        <f t="shared" si="147"/>
        <v>0</v>
      </c>
      <c r="AC34" s="121">
        <f t="shared" si="147"/>
        <v>3</v>
      </c>
      <c r="AD34" s="121">
        <f t="shared" si="147"/>
        <v>3</v>
      </c>
      <c r="AE34" s="121">
        <f t="shared" si="147"/>
        <v>0</v>
      </c>
      <c r="AF34" s="121">
        <f t="shared" si="147"/>
        <v>0</v>
      </c>
      <c r="AG34" s="121">
        <f t="shared" si="147"/>
        <v>2</v>
      </c>
      <c r="AH34" s="121">
        <f t="shared" si="147"/>
        <v>0</v>
      </c>
      <c r="AI34" s="121">
        <f t="shared" si="147"/>
        <v>0</v>
      </c>
      <c r="AJ34" s="121">
        <f t="shared" si="147"/>
        <v>0</v>
      </c>
      <c r="AK34" s="121">
        <f t="shared" si="147"/>
        <v>0</v>
      </c>
      <c r="AL34" s="121">
        <f t="shared" ref="AL34:AM34" si="148">SUM(AL35:AL36)</f>
        <v>0</v>
      </c>
      <c r="AM34" s="121">
        <f t="shared" si="148"/>
        <v>0</v>
      </c>
      <c r="AN34" s="121">
        <f t="shared" ref="AN34:AO34" si="149">SUM(AN35:AN36)</f>
        <v>0</v>
      </c>
      <c r="AO34" s="121">
        <f t="shared" si="149"/>
        <v>0</v>
      </c>
      <c r="AP34" s="121">
        <f t="shared" ref="AP34" si="150">SUM(AP35:AP36)</f>
        <v>0</v>
      </c>
      <c r="AQ34" s="121">
        <f t="shared" si="147"/>
        <v>0</v>
      </c>
      <c r="AR34" s="121">
        <f t="shared" si="147"/>
        <v>0</v>
      </c>
      <c r="AS34" s="121">
        <f t="shared" si="147"/>
        <v>0</v>
      </c>
      <c r="AT34" s="121">
        <f t="shared" si="147"/>
        <v>0</v>
      </c>
      <c r="AU34" s="121">
        <f t="shared" si="147"/>
        <v>0</v>
      </c>
      <c r="AV34" s="121">
        <f t="shared" si="147"/>
        <v>0</v>
      </c>
      <c r="AW34" s="121">
        <f t="shared" si="147"/>
        <v>0</v>
      </c>
      <c r="AX34" s="121">
        <f t="shared" si="147"/>
        <v>0</v>
      </c>
      <c r="AY34" s="121">
        <f t="shared" si="147"/>
        <v>0</v>
      </c>
      <c r="AZ34" s="121">
        <f t="shared" si="147"/>
        <v>0</v>
      </c>
      <c r="BA34" s="121">
        <f t="shared" si="147"/>
        <v>0</v>
      </c>
      <c r="BB34" s="121">
        <f t="shared" si="147"/>
        <v>0</v>
      </c>
      <c r="BC34" s="121">
        <f t="shared" si="147"/>
        <v>0</v>
      </c>
      <c r="BD34" s="121">
        <f t="shared" ref="BD34:BE34" si="151">SUM(BD35:BD36)</f>
        <v>0</v>
      </c>
      <c r="BE34" s="121">
        <f t="shared" si="151"/>
        <v>1</v>
      </c>
      <c r="BF34" s="121">
        <f t="shared" ref="BF34:BG34" si="152">SUM(BF35:BF36)</f>
        <v>1</v>
      </c>
      <c r="BG34" s="121">
        <f t="shared" si="152"/>
        <v>0</v>
      </c>
      <c r="BH34" s="121">
        <f t="shared" ref="BH34" si="153">SUM(BH35:BH36)</f>
        <v>0</v>
      </c>
      <c r="BI34" s="121">
        <f t="shared" si="147"/>
        <v>2</v>
      </c>
      <c r="BJ34" s="121">
        <f t="shared" si="147"/>
        <v>0</v>
      </c>
      <c r="BK34" s="121">
        <f t="shared" si="147"/>
        <v>0</v>
      </c>
      <c r="BL34" s="121">
        <f t="shared" si="147"/>
        <v>0</v>
      </c>
      <c r="BM34" s="121">
        <f t="shared" si="147"/>
        <v>6</v>
      </c>
      <c r="BN34" s="121">
        <f t="shared" si="147"/>
        <v>0</v>
      </c>
      <c r="BO34" s="121">
        <f t="shared" si="147"/>
        <v>2</v>
      </c>
      <c r="BP34" s="121">
        <f t="shared" si="147"/>
        <v>1</v>
      </c>
      <c r="BQ34" s="121">
        <f t="shared" si="147"/>
        <v>0</v>
      </c>
      <c r="BR34" s="121">
        <f t="shared" si="147"/>
        <v>3</v>
      </c>
      <c r="BS34" s="121">
        <f t="shared" si="147"/>
        <v>0</v>
      </c>
      <c r="BT34" s="121">
        <f t="shared" si="147"/>
        <v>0</v>
      </c>
      <c r="BU34" s="121">
        <f t="shared" si="147"/>
        <v>0</v>
      </c>
      <c r="BV34" s="226"/>
    </row>
    <row r="35" spans="1:74" s="1" customFormat="1" ht="13" hidden="1" outlineLevel="2" x14ac:dyDescent="0.3">
      <c r="A35" s="86">
        <v>5.0999999999999996</v>
      </c>
      <c r="B35" s="28" t="s">
        <v>378</v>
      </c>
      <c r="C35" s="28" t="s">
        <v>55</v>
      </c>
      <c r="D35" s="28" t="s">
        <v>312</v>
      </c>
      <c r="E35" s="29">
        <v>12</v>
      </c>
      <c r="F35" s="29">
        <f>COUNTIFS(MASTER[Sub Format],$B35,MASTER[EPC Status (Current Week)],$F$3)</f>
        <v>0</v>
      </c>
      <c r="G35" s="29">
        <f>COUNTIFS(MASTER[LAUNCHED / YTL],"LAUNCHED",MASTER[Sub Format],$B35,MASTER[EPC Status (Current Week)],"EPC Ready Previous FY")</f>
        <v>0</v>
      </c>
      <c r="H35" s="29">
        <f>COUNTIFS(MASTER[LAUNCHED / YTL],"YTL",MASTER[Sub Format],$B35,MASTER[EPC Status (Current Week)],"EPC Ready Previous FY")</f>
        <v>0</v>
      </c>
      <c r="I35" s="29">
        <f>COUNTIFS(MASTER[Sub Format],$B35,MASTER[Actual (Month) Bucket],I$3)</f>
        <v>0</v>
      </c>
      <c r="J35" s="29">
        <f>COUNTIFS(MASTER[Sub Format],$B35,MASTER[Actual (Month) Bucket],J$3)</f>
        <v>1</v>
      </c>
      <c r="K35" s="29">
        <f>COUNTIFS(MASTER[Sub Format],$B35,MASTER[Actual (Month) Bucket],K$3)</f>
        <v>0</v>
      </c>
      <c r="L35" s="29">
        <f t="shared" ref="L35:L36" si="154">SUM(I35:K35)</f>
        <v>1</v>
      </c>
      <c r="M35" s="29">
        <f>COUNTIFS(MASTER[Sub Format],$B35,MASTER[Actual (Month) Bucket],M$3)</f>
        <v>0</v>
      </c>
      <c r="N35" s="29">
        <f>COUNTIFS(MASTER[Sub Format],$B35,MASTER[Actual (Month) Bucket],N$3)</f>
        <v>0</v>
      </c>
      <c r="O35" s="29">
        <f>COUNTIFS(MASTER[Sub Format],$B35,MASTER[Actual (Month) Bucket],O$3)</f>
        <v>0</v>
      </c>
      <c r="P35" s="29">
        <f t="shared" ref="P35:P36" si="155">SUM(M35:O35)</f>
        <v>0</v>
      </c>
      <c r="Q35" s="29">
        <f>COUNTIFS(MASTER[Sub Format],$B35,MASTER[Actual (Month) Bucket],Q$3)</f>
        <v>0</v>
      </c>
      <c r="R35" s="29">
        <f>COUNTIFS(MASTER[Sub Format],$B35,MASTER[Actual (Month) Bucket],R$3)</f>
        <v>0</v>
      </c>
      <c r="S35" s="29">
        <f>COUNTIFS(MASTER[Sub Format],$B35,MASTER[Actual (Month) Bucket],S$3)</f>
        <v>0</v>
      </c>
      <c r="T35" s="29">
        <f t="shared" ref="T35:T36" si="156">SUM(Q35:S35)</f>
        <v>0</v>
      </c>
      <c r="U35" s="29">
        <f>COUNTIFS(MASTER[Sub Format],$B35,MASTER[Actual (Month) Bucket],U$3)</f>
        <v>0</v>
      </c>
      <c r="V35" s="29">
        <f>COUNTIFS(MASTER[Sub Format],$B35,MASTER[Actual (Month) Bucket],V$3)</f>
        <v>0</v>
      </c>
      <c r="W35" s="29">
        <f>COUNTIFS(MASTER[Sub Format],$B35,MASTER[Actual (Month) Bucket],W$3)</f>
        <v>0</v>
      </c>
      <c r="X35" s="29">
        <f t="shared" ref="X35:X36" si="157">SUM(U35:W35)</f>
        <v>0</v>
      </c>
      <c r="Y35" s="29">
        <f t="shared" ref="Y35:Y36" si="158">L35+P35+T35+X35</f>
        <v>1</v>
      </c>
      <c r="Z35" s="29">
        <f>COUNTIFS(MASTER[LAUNCHED / YTL],"LAUNCHED",MASTER[Sub Format],$B35,MASTER[EPC Status (Current Week)],"EPC Ready")</f>
        <v>1</v>
      </c>
      <c r="AA35" s="29">
        <f>COUNTIFS(MASTER[LAUNCHED / YTL],"YTL",MASTER[Sub Format],$B35,MASTER[EPC Status (Current Week)],"EPC Ready")</f>
        <v>0</v>
      </c>
      <c r="AB35" s="29">
        <f>COUNTIFS(MASTER[LAUNCHED / YTL],"YTL - Dropped by Business",MASTER[Sub Format],$B35,MASTER[EPC Status (Current Week)],"EPC Ready")</f>
        <v>0</v>
      </c>
      <c r="AC35" s="29">
        <f>COUNTIFS(MASTER[EPC Status (Current Week)],"EPC Ready",MASTER[Sub Format],$B35)+COUNTIFS(MASTER[EPC Status (Current Week)],"EPC Ready Previous FY",MASTER[Sub Format],$B35)</f>
        <v>1</v>
      </c>
      <c r="AD35" s="29">
        <f>COUNTIFS(MASTER[LAUNCHED / YTL],"LAUNCHED",MASTER[Sub Format],$B35)</f>
        <v>1</v>
      </c>
      <c r="AE35" s="29">
        <f>COUNTIFS(MASTER[LAUNCHED / YTL],"YTL",MASTER[Sub Format],$B35)</f>
        <v>0</v>
      </c>
      <c r="AF35" s="29">
        <f>COUNTIFS(MASTER[LAUNCHED / YTL],"YTL - Dropped by Business",MASTER[Sub Format],$B35)</f>
        <v>0</v>
      </c>
      <c r="AG35" s="29">
        <f t="shared" si="94"/>
        <v>1</v>
      </c>
      <c r="AH35" s="29">
        <f t="shared" ref="AH35:AP48" si="159">AQ35</f>
        <v>0</v>
      </c>
      <c r="AI35" s="29">
        <f t="shared" si="159"/>
        <v>0</v>
      </c>
      <c r="AJ35" s="29">
        <f t="shared" si="159"/>
        <v>0</v>
      </c>
      <c r="AK35" s="29">
        <f t="shared" si="159"/>
        <v>0</v>
      </c>
      <c r="AL35" s="29">
        <f t="shared" si="159"/>
        <v>0</v>
      </c>
      <c r="AM35" s="29">
        <f t="shared" si="159"/>
        <v>0</v>
      </c>
      <c r="AN35" s="29">
        <f t="shared" si="159"/>
        <v>0</v>
      </c>
      <c r="AO35" s="29">
        <f t="shared" si="159"/>
        <v>0</v>
      </c>
      <c r="AP35" s="29">
        <f t="shared" si="159"/>
        <v>0</v>
      </c>
      <c r="AQ35" s="29">
        <f>COUNTIFS(MASTER[Sub Format],$B35,MASTER[Planned (Month) Bucket],AQ$2,MASTER[EPC Status (Current Week)],"WIP")</f>
        <v>0</v>
      </c>
      <c r="AR35" s="29">
        <f>COUNTIFS(MASTER[Sub Format],$B35,MASTER[Planned (Month) Bucket],AR$2,MASTER[EPC Status (Current Week)],"WIP")</f>
        <v>0</v>
      </c>
      <c r="AS35" s="29">
        <f>COUNTIFS(MASTER[Sub Format],$B35,MASTER[Planned (Month) Bucket],AS$2,MASTER[EPC Status (Current Week)],"WIP")</f>
        <v>0</v>
      </c>
      <c r="AT35" s="29">
        <f>COUNTIFS(MASTER[Sub Format],$B35,MASTER[Planned (Month) Bucket],AT$2,MASTER[EPC Status (Current Week)],"WIP")</f>
        <v>0</v>
      </c>
      <c r="AU35" s="29">
        <f>COUNTIFS(MASTER[Sub Format],$B35,MASTER[Planned (Month) Bucket],AU$2,MASTER[EPC Status (Current Week)],"WIP")</f>
        <v>0</v>
      </c>
      <c r="AV35" s="29">
        <f>COUNTIFS(MASTER[Sub Format],$B35,MASTER[Planned (Month) Bucket],AV$2,MASTER[EPC Status (Current Week)],"WIP")</f>
        <v>0</v>
      </c>
      <c r="AW35" s="29">
        <f>COUNTIFS(MASTER[Sub Format],$B35,MASTER[Planned (Month) Bucket],AW$2,MASTER[EPC Status (Current Week)],"WIP")</f>
        <v>0</v>
      </c>
      <c r="AX35" s="29">
        <f>COUNTIFS(MASTER[Sub Format],$B35,MASTER[Planned (Month) Bucket],AX$2,MASTER[EPC Status (Current Week)],"WIP")</f>
        <v>0</v>
      </c>
      <c r="AY35" s="29">
        <f>COUNTIFS(MASTER[Sub Format],$B35,MASTER[Planned (Month) Bucket],AY$2,MASTER[EPC Status (Current Week)],"WIP")</f>
        <v>0</v>
      </c>
      <c r="AZ35" s="29">
        <f>COUNTIFS(MASTER[Sub Format],$B35,MASTER[Planned (Month) Bucket],AZ$2,MASTER[EPC Status (Current Week)],"WIP")</f>
        <v>0</v>
      </c>
      <c r="BA35" s="29">
        <f>COUNTIFS(MASTER[Sub Format],$B35,MASTER[Planned (Month) Bucket],BA$2,MASTER[EPC Status (Current Week)],"WIP")</f>
        <v>0</v>
      </c>
      <c r="BB35" s="29">
        <f>COUNTIFS(MASTER[Sub Format],$B35,MASTER[Planned (Month) Bucket],BB$2,MASTER[EPC Status (Current Week)],"WIP")</f>
        <v>0</v>
      </c>
      <c r="BC35" s="29">
        <f>COUNTIFS(MASTER[Sub Format],$B35,MASTER[Planned (Month) Bucket],BC$2,MASTER[EPC Status (Current Week)],"WIP")</f>
        <v>0</v>
      </c>
      <c r="BD35" s="29">
        <f>COUNTIFS(MASTER[Sub Format],$B35,MASTER[Planned (Month) Bucket],BD$2,MASTER[EPC Status (Current Week)],"WIP")</f>
        <v>0</v>
      </c>
      <c r="BE35" s="29">
        <f>COUNTIFS(MASTER[Sub Format],$B35,MASTER[Planned (Month) Bucket],BE$2,MASTER[EPC Status (Current Week)],"WIP")</f>
        <v>1</v>
      </c>
      <c r="BF35" s="29">
        <f>COUNTIFS(MASTER[Sub Format],$B35,MASTER[Planned (Month) Bucket],BF$2,MASTER[EPC Status (Current Week)],"WIP")</f>
        <v>0</v>
      </c>
      <c r="BG35" s="29">
        <f>COUNTIFS(MASTER[Sub Format],$B35,MASTER[Planned (Month) Bucket],BG$2,MASTER[EPC Status (Current Week)],"WIP")</f>
        <v>0</v>
      </c>
      <c r="BH35" s="29">
        <f>COUNTIFS(MASTER[Sub Format],$B35,MASTER[Planned (Month) Bucket],BH$2,MASTER[EPC Status (Current Week)],"WIP")</f>
        <v>0</v>
      </c>
      <c r="BI35" s="29">
        <f>COUNTIFS(MASTER[Sub Format],$B35,MASTER[EPC Status (Current Week)],BI$2)</f>
        <v>0</v>
      </c>
      <c r="BJ35" s="29">
        <f>COUNTIFS(MASTER[Sub Format],$B35,MASTER[EPC Status (Current Week)],BJ$2)</f>
        <v>0</v>
      </c>
      <c r="BK35" s="29">
        <f>COUNTIFS(MASTER[Sub Format],$B35,MASTER[EPC Status (Current Week)],BK$2)</f>
        <v>0</v>
      </c>
      <c r="BL35" s="29">
        <f>COUNTIFS(MASTER[Sub Format],$B35,MASTER[EPC Status (Current Week)],BL$2)</f>
        <v>0</v>
      </c>
      <c r="BM35" s="29">
        <f t="shared" ref="BM35:BM36" si="160">SUM(BN35:BU35)</f>
        <v>6</v>
      </c>
      <c r="BN35" s="29">
        <f>COUNTIFS(MASTER[Sub Format],$B35,MASTER[EPC Status (Current Week)],BN$3)</f>
        <v>0</v>
      </c>
      <c r="BO35" s="29">
        <f>COUNTIFS(MASTER[Sub Format],$B35,MASTER[EPC Status (Current Week)],BO$3)</f>
        <v>2</v>
      </c>
      <c r="BP35" s="29">
        <f>COUNTIFS(MASTER[Sub Format],$B35,MASTER[EPC Status (Current Week)],BP$3)</f>
        <v>1</v>
      </c>
      <c r="BQ35" s="29">
        <f>COUNTIFS(MASTER[Sub Format],$B35,MASTER[EPC Status (Current Week)],BQ$3)</f>
        <v>0</v>
      </c>
      <c r="BR35" s="29">
        <f>COUNTIFS(MASTER[Sub Format],$B35,MASTER[EPC Status (Current Week)],BR$3)</f>
        <v>3</v>
      </c>
      <c r="BS35" s="29">
        <f>COUNTIFS(MASTER[Sub Format],$B35,MASTER[EPC Status (Current Week)],BS$3)</f>
        <v>0</v>
      </c>
      <c r="BT35" s="29">
        <f>COUNTIFS(MASTER[Sub Format],$B35,MASTER[EPC Status (Current Week)],BT$3)</f>
        <v>0</v>
      </c>
      <c r="BU35" s="29">
        <f>COUNTIFS(MASTER[Sub Format],$B35,MASTER[EPC Status (Current Week)],BU$3)</f>
        <v>0</v>
      </c>
      <c r="BV35" s="226"/>
    </row>
    <row r="36" spans="1:74" s="1" customFormat="1" ht="13" hidden="1" outlineLevel="2" x14ac:dyDescent="0.3">
      <c r="A36" s="86">
        <v>5.2</v>
      </c>
      <c r="B36" s="28" t="s">
        <v>1063</v>
      </c>
      <c r="C36" s="28" t="s">
        <v>55</v>
      </c>
      <c r="D36" s="28" t="s">
        <v>312</v>
      </c>
      <c r="E36" s="29">
        <v>0</v>
      </c>
      <c r="F36" s="29">
        <f>COUNTIFS(MASTER[Sub Format],$B36,MASTER[EPC Status (Current Week)],$F$3)</f>
        <v>0</v>
      </c>
      <c r="G36" s="29">
        <f>COUNTIFS(MASTER[LAUNCHED / YTL],"LAUNCHED",MASTER[Sub Format],$B36,MASTER[EPC Status (Current Week)],"EPC Ready Previous FY")</f>
        <v>0</v>
      </c>
      <c r="H36" s="29">
        <f>COUNTIFS(MASTER[LAUNCHED / YTL],"YTL",MASTER[Sub Format],$B36,MASTER[EPC Status (Current Week)],"EPC Ready Previous FY")</f>
        <v>0</v>
      </c>
      <c r="I36" s="29">
        <f>COUNTIFS(MASTER[Sub Format],$B36,MASTER[Actual (Month) Bucket],I$3)</f>
        <v>1</v>
      </c>
      <c r="J36" s="29">
        <f>COUNTIFS(MASTER[Sub Format],$B36,MASTER[Actual (Month) Bucket],J$3)</f>
        <v>1</v>
      </c>
      <c r="K36" s="29">
        <f>COUNTIFS(MASTER[Sub Format],$B36,MASTER[Actual (Month) Bucket],K$3)</f>
        <v>0</v>
      </c>
      <c r="L36" s="29">
        <f t="shared" si="154"/>
        <v>2</v>
      </c>
      <c r="M36" s="29">
        <f>COUNTIFS(MASTER[Sub Format],$B36,MASTER[Actual (Month) Bucket],M$3)</f>
        <v>0</v>
      </c>
      <c r="N36" s="29">
        <f>COUNTIFS(MASTER[Sub Format],$B36,MASTER[Actual (Month) Bucket],N$3)</f>
        <v>0</v>
      </c>
      <c r="O36" s="29">
        <f>COUNTIFS(MASTER[Sub Format],$B36,MASTER[Actual (Month) Bucket],O$3)</f>
        <v>0</v>
      </c>
      <c r="P36" s="29">
        <f t="shared" si="155"/>
        <v>0</v>
      </c>
      <c r="Q36" s="29">
        <f>COUNTIFS(MASTER[Sub Format],$B36,MASTER[Actual (Month) Bucket],Q$3)</f>
        <v>0</v>
      </c>
      <c r="R36" s="29">
        <f>COUNTIFS(MASTER[Sub Format],$B36,MASTER[Actual (Month) Bucket],R$3)</f>
        <v>0</v>
      </c>
      <c r="S36" s="29">
        <f>COUNTIFS(MASTER[Sub Format],$B36,MASTER[Actual (Month) Bucket],S$3)</f>
        <v>0</v>
      </c>
      <c r="T36" s="29">
        <f t="shared" si="156"/>
        <v>0</v>
      </c>
      <c r="U36" s="29">
        <f>COUNTIFS(MASTER[Sub Format],$B36,MASTER[Actual (Month) Bucket],U$3)</f>
        <v>0</v>
      </c>
      <c r="V36" s="29">
        <f>COUNTIFS(MASTER[Sub Format],$B36,MASTER[Actual (Month) Bucket],V$3)</f>
        <v>0</v>
      </c>
      <c r="W36" s="29">
        <f>COUNTIFS(MASTER[Sub Format],$B36,MASTER[Actual (Month) Bucket],W$3)</f>
        <v>0</v>
      </c>
      <c r="X36" s="29">
        <f t="shared" si="157"/>
        <v>0</v>
      </c>
      <c r="Y36" s="29">
        <f t="shared" si="158"/>
        <v>2</v>
      </c>
      <c r="Z36" s="29">
        <f>COUNTIFS(MASTER[LAUNCHED / YTL],"LAUNCHED",MASTER[Sub Format],$B36,MASTER[EPC Status (Current Week)],"EPC Ready")</f>
        <v>2</v>
      </c>
      <c r="AA36" s="29">
        <f>COUNTIFS(MASTER[LAUNCHED / YTL],"YTL",MASTER[Sub Format],$B36,MASTER[EPC Status (Current Week)],"EPC Ready")</f>
        <v>0</v>
      </c>
      <c r="AB36" s="29">
        <f>COUNTIFS(MASTER[LAUNCHED / YTL],"YTL - Dropped by Business",MASTER[Sub Format],$B36,MASTER[EPC Status (Current Week)],"EPC Ready")</f>
        <v>0</v>
      </c>
      <c r="AC36" s="29">
        <f>COUNTIFS(MASTER[EPC Status (Current Week)],"EPC Ready",MASTER[Sub Format],$B36)+COUNTIFS(MASTER[EPC Status (Current Week)],"EPC Ready Previous FY",MASTER[Sub Format],$B36)</f>
        <v>2</v>
      </c>
      <c r="AD36" s="29">
        <f>COUNTIFS(MASTER[LAUNCHED / YTL],"LAUNCHED",MASTER[Sub Format],$B36)</f>
        <v>2</v>
      </c>
      <c r="AE36" s="29">
        <f>COUNTIFS(MASTER[LAUNCHED / YTL],"YTL",MASTER[Sub Format],$B36)</f>
        <v>0</v>
      </c>
      <c r="AF36" s="29">
        <f>COUNTIFS(MASTER[LAUNCHED / YTL],"YTL - Dropped by Business",MASTER[Sub Format],$B36)</f>
        <v>0</v>
      </c>
      <c r="AG36" s="29">
        <f t="shared" si="94"/>
        <v>1</v>
      </c>
      <c r="AH36" s="29">
        <f t="shared" si="159"/>
        <v>0</v>
      </c>
      <c r="AI36" s="29">
        <f t="shared" si="159"/>
        <v>0</v>
      </c>
      <c r="AJ36" s="29">
        <f t="shared" si="159"/>
        <v>0</v>
      </c>
      <c r="AK36" s="29">
        <f t="shared" si="159"/>
        <v>0</v>
      </c>
      <c r="AL36" s="29">
        <f t="shared" si="159"/>
        <v>0</v>
      </c>
      <c r="AM36" s="29">
        <f t="shared" si="159"/>
        <v>0</v>
      </c>
      <c r="AN36" s="29">
        <f t="shared" si="159"/>
        <v>0</v>
      </c>
      <c r="AO36" s="29">
        <f t="shared" si="159"/>
        <v>0</v>
      </c>
      <c r="AP36" s="29">
        <f t="shared" si="159"/>
        <v>0</v>
      </c>
      <c r="AQ36" s="29">
        <f>COUNTIFS(MASTER[Sub Format],$B36,MASTER[Planned (Month) Bucket],AQ$2,MASTER[EPC Status (Current Week)],"WIP")</f>
        <v>0</v>
      </c>
      <c r="AR36" s="29">
        <f>COUNTIFS(MASTER[Sub Format],$B36,MASTER[Planned (Month) Bucket],AR$2,MASTER[EPC Status (Current Week)],"WIP")</f>
        <v>0</v>
      </c>
      <c r="AS36" s="29">
        <f>COUNTIFS(MASTER[Sub Format],$B36,MASTER[Planned (Month) Bucket],AS$2,MASTER[EPC Status (Current Week)],"WIP")</f>
        <v>0</v>
      </c>
      <c r="AT36" s="29">
        <f>COUNTIFS(MASTER[Sub Format],$B36,MASTER[Planned (Month) Bucket],AT$2,MASTER[EPC Status (Current Week)],"WIP")</f>
        <v>0</v>
      </c>
      <c r="AU36" s="29">
        <f>COUNTIFS(MASTER[Sub Format],$B36,MASTER[Planned (Month) Bucket],AU$2,MASTER[EPC Status (Current Week)],"WIP")</f>
        <v>0</v>
      </c>
      <c r="AV36" s="29">
        <f>COUNTIFS(MASTER[Sub Format],$B36,MASTER[Planned (Month) Bucket],AV$2,MASTER[EPC Status (Current Week)],"WIP")</f>
        <v>0</v>
      </c>
      <c r="AW36" s="29">
        <f>COUNTIFS(MASTER[Sub Format],$B36,MASTER[Planned (Month) Bucket],AW$2,MASTER[EPC Status (Current Week)],"WIP")</f>
        <v>0</v>
      </c>
      <c r="AX36" s="29">
        <f>COUNTIFS(MASTER[Sub Format],$B36,MASTER[Planned (Month) Bucket],AX$2,MASTER[EPC Status (Current Week)],"WIP")</f>
        <v>0</v>
      </c>
      <c r="AY36" s="29">
        <f>COUNTIFS(MASTER[Sub Format],$B36,MASTER[Planned (Month) Bucket],AY$2,MASTER[EPC Status (Current Week)],"WIP")</f>
        <v>0</v>
      </c>
      <c r="AZ36" s="29">
        <f>COUNTIFS(MASTER[Sub Format],$B36,MASTER[Planned (Month) Bucket],AZ$2,MASTER[EPC Status (Current Week)],"WIP")</f>
        <v>0</v>
      </c>
      <c r="BA36" s="29">
        <f>COUNTIFS(MASTER[Sub Format],$B36,MASTER[Planned (Month) Bucket],BA$2,MASTER[EPC Status (Current Week)],"WIP")</f>
        <v>0</v>
      </c>
      <c r="BB36" s="29">
        <f>COUNTIFS(MASTER[Sub Format],$B36,MASTER[Planned (Month) Bucket],BB$2,MASTER[EPC Status (Current Week)],"WIP")</f>
        <v>0</v>
      </c>
      <c r="BC36" s="29">
        <f>COUNTIFS(MASTER[Sub Format],$B36,MASTER[Planned (Month) Bucket],BC$2,MASTER[EPC Status (Current Week)],"WIP")</f>
        <v>0</v>
      </c>
      <c r="BD36" s="29">
        <f>COUNTIFS(MASTER[Sub Format],$B36,MASTER[Planned (Month) Bucket],BD$2,MASTER[EPC Status (Current Week)],"WIP")</f>
        <v>0</v>
      </c>
      <c r="BE36" s="29">
        <f>COUNTIFS(MASTER[Sub Format],$B36,MASTER[Planned (Month) Bucket],BE$2,MASTER[EPC Status (Current Week)],"WIP")</f>
        <v>0</v>
      </c>
      <c r="BF36" s="29">
        <f>COUNTIFS(MASTER[Sub Format],$B36,MASTER[Planned (Month) Bucket],BF$2,MASTER[EPC Status (Current Week)],"WIP")</f>
        <v>1</v>
      </c>
      <c r="BG36" s="29">
        <f>COUNTIFS(MASTER[Sub Format],$B36,MASTER[Planned (Month) Bucket],BG$2,MASTER[EPC Status (Current Week)],"WIP")</f>
        <v>0</v>
      </c>
      <c r="BH36" s="29">
        <f>COUNTIFS(MASTER[Sub Format],$B36,MASTER[Planned (Month) Bucket],BH$2,MASTER[EPC Status (Current Week)],"WIP")</f>
        <v>0</v>
      </c>
      <c r="BI36" s="29">
        <f>COUNTIFS(MASTER[Sub Format],$B36,MASTER[EPC Status (Current Week)],BI$2)</f>
        <v>2</v>
      </c>
      <c r="BJ36" s="29">
        <f>COUNTIFS(MASTER[Sub Format],$B36,MASTER[EPC Status (Current Week)],BJ$2)</f>
        <v>0</v>
      </c>
      <c r="BK36" s="29">
        <f>COUNTIFS(MASTER[Sub Format],$B36,MASTER[EPC Status (Current Week)],BK$2)</f>
        <v>0</v>
      </c>
      <c r="BL36" s="29">
        <f>COUNTIFS(MASTER[Sub Format],$B36,MASTER[EPC Status (Current Week)],BL$2)</f>
        <v>0</v>
      </c>
      <c r="BM36" s="29">
        <f t="shared" si="160"/>
        <v>0</v>
      </c>
      <c r="BN36" s="29">
        <f>COUNTIFS(MASTER[Sub Format],$B36,MASTER[EPC Status (Current Week)],BN$3)</f>
        <v>0</v>
      </c>
      <c r="BO36" s="29">
        <f>COUNTIFS(MASTER[Sub Format],$B36,MASTER[EPC Status (Current Week)],BO$3)</f>
        <v>0</v>
      </c>
      <c r="BP36" s="29">
        <f>COUNTIFS(MASTER[Sub Format],$B36,MASTER[EPC Status (Current Week)],BP$3)</f>
        <v>0</v>
      </c>
      <c r="BQ36" s="29">
        <f>COUNTIFS(MASTER[Sub Format],$B36,MASTER[EPC Status (Current Week)],BQ$3)</f>
        <v>0</v>
      </c>
      <c r="BR36" s="29">
        <f>COUNTIFS(MASTER[Sub Format],$B36,MASTER[EPC Status (Current Week)],BR$3)</f>
        <v>0</v>
      </c>
      <c r="BS36" s="29">
        <f>COUNTIFS(MASTER[Sub Format],$B36,MASTER[EPC Status (Current Week)],BS$3)</f>
        <v>0</v>
      </c>
      <c r="BT36" s="29">
        <f>COUNTIFS(MASTER[Sub Format],$B36,MASTER[EPC Status (Current Week)],BT$3)</f>
        <v>0</v>
      </c>
      <c r="BU36" s="29">
        <f>COUNTIFS(MASTER[Sub Format],$B36,MASTER[EPC Status (Current Week)],BU$3)</f>
        <v>0</v>
      </c>
      <c r="BV36" s="226"/>
    </row>
    <row r="37" spans="1:74" s="1" customFormat="1" ht="13" hidden="1" outlineLevel="1" x14ac:dyDescent="0.3">
      <c r="A37" s="86">
        <v>6</v>
      </c>
      <c r="B37" s="28" t="s">
        <v>8</v>
      </c>
      <c r="C37" s="28" t="s">
        <v>55</v>
      </c>
      <c r="D37" s="28" t="s">
        <v>312</v>
      </c>
      <c r="E37" s="29">
        <v>0</v>
      </c>
      <c r="F37" s="29">
        <f>COUNTIFS(MASTER[Sub Format],$B37,MASTER[EPC Status (Current Week)],$F$3)</f>
        <v>0</v>
      </c>
      <c r="G37" s="29">
        <f>COUNTIFS(MASTER[LAUNCHED / YTL],"LAUNCHED",MASTER[Sub Format],$B37,MASTER[EPC Status (Current Week)],"EPC Ready Previous FY")</f>
        <v>0</v>
      </c>
      <c r="H37" s="29">
        <f>COUNTIFS(MASTER[LAUNCHED / YTL],"YTL",MASTER[Sub Format],$B37,MASTER[EPC Status (Current Week)],"EPC Ready Previous FY")</f>
        <v>0</v>
      </c>
      <c r="I37" s="29">
        <f>COUNTIFS(MASTER[Sub Format],$B37,MASTER[Actual (Month) Bucket],I$3)</f>
        <v>0</v>
      </c>
      <c r="J37" s="29">
        <f>COUNTIFS(MASTER[Sub Format],$B37,MASTER[Actual (Month) Bucket],J$3)</f>
        <v>0</v>
      </c>
      <c r="K37" s="29">
        <f>COUNTIFS(MASTER[Sub Format],$B37,MASTER[Actual (Month) Bucket],K$3)</f>
        <v>0</v>
      </c>
      <c r="L37" s="29">
        <f t="shared" si="89"/>
        <v>0</v>
      </c>
      <c r="M37" s="29">
        <f>COUNTIFS(MASTER[Sub Format],$B37,MASTER[Actual (Month) Bucket],M$3)</f>
        <v>0</v>
      </c>
      <c r="N37" s="29">
        <f>COUNTIFS(MASTER[Sub Format],$B37,MASTER[Actual (Month) Bucket],N$3)</f>
        <v>0</v>
      </c>
      <c r="O37" s="29">
        <f>COUNTIFS(MASTER[Sub Format],$B37,MASTER[Actual (Month) Bucket],O$3)</f>
        <v>0</v>
      </c>
      <c r="P37" s="29">
        <f t="shared" si="90"/>
        <v>0</v>
      </c>
      <c r="Q37" s="29">
        <f>COUNTIFS(MASTER[Sub Format],$B37,MASTER[Actual (Month) Bucket],Q$3)</f>
        <v>0</v>
      </c>
      <c r="R37" s="29">
        <f>COUNTIFS(MASTER[Sub Format],$B37,MASTER[Actual (Month) Bucket],R$3)</f>
        <v>0</v>
      </c>
      <c r="S37" s="29">
        <f>COUNTIFS(MASTER[Sub Format],$B37,MASTER[Actual (Month) Bucket],S$3)</f>
        <v>0</v>
      </c>
      <c r="T37" s="29">
        <f t="shared" si="91"/>
        <v>0</v>
      </c>
      <c r="U37" s="29">
        <f>COUNTIFS(MASTER[Sub Format],$B37,MASTER[Actual (Month) Bucket],U$3)</f>
        <v>0</v>
      </c>
      <c r="V37" s="29">
        <f>COUNTIFS(MASTER[Sub Format],$B37,MASTER[Actual (Month) Bucket],V$3)</f>
        <v>0</v>
      </c>
      <c r="W37" s="29">
        <f>COUNTIFS(MASTER[Sub Format],$B37,MASTER[Actual (Month) Bucket],W$3)</f>
        <v>0</v>
      </c>
      <c r="X37" s="29">
        <f t="shared" si="92"/>
        <v>0</v>
      </c>
      <c r="Y37" s="29">
        <f t="shared" si="93"/>
        <v>0</v>
      </c>
      <c r="Z37" s="29">
        <f>COUNTIFS(MASTER[LAUNCHED / YTL],"LAUNCHED",MASTER[Sub Format],$B37,MASTER[EPC Status (Current Week)],"EPC Ready")</f>
        <v>0</v>
      </c>
      <c r="AA37" s="29">
        <f>COUNTIFS(MASTER[LAUNCHED / YTL],"YTL",MASTER[Sub Format],$B37,MASTER[EPC Status (Current Week)],"EPC Ready")</f>
        <v>0</v>
      </c>
      <c r="AB37" s="29">
        <f>COUNTIFS(MASTER[LAUNCHED / YTL],"YTL - Dropped by Business",MASTER[Sub Format],$B37,MASTER[EPC Status (Current Week)],"EPC Ready")</f>
        <v>0</v>
      </c>
      <c r="AC37" s="29">
        <f>COUNTIFS(MASTER[EPC Status (Current Week)],"EPC Ready",MASTER[Sub Format],$B37)+COUNTIFS(MASTER[EPC Status (Current Week)],"EPC Ready Previous FY",MASTER[Sub Format],$B37)</f>
        <v>0</v>
      </c>
      <c r="AD37" s="29">
        <f>COUNTIFS(MASTER[LAUNCHED / YTL],"LAUNCHED",MASTER[Sub Format],$B37)</f>
        <v>0</v>
      </c>
      <c r="AE37" s="29">
        <f>COUNTIFS(MASTER[LAUNCHED / YTL],"YTL",MASTER[Sub Format],$B37)</f>
        <v>0</v>
      </c>
      <c r="AF37" s="29">
        <f>COUNTIFS(MASTER[LAUNCHED / YTL],"YTL - Dropped by Business",MASTER[Sub Format],$B37)</f>
        <v>0</v>
      </c>
      <c r="AG37" s="29">
        <f t="shared" si="94"/>
        <v>0</v>
      </c>
      <c r="AH37" s="29">
        <f t="shared" si="159"/>
        <v>0</v>
      </c>
      <c r="AI37" s="29">
        <f t="shared" si="159"/>
        <v>0</v>
      </c>
      <c r="AJ37" s="29">
        <f t="shared" si="159"/>
        <v>0</v>
      </c>
      <c r="AK37" s="29">
        <f t="shared" si="159"/>
        <v>0</v>
      </c>
      <c r="AL37" s="29">
        <f t="shared" si="159"/>
        <v>0</v>
      </c>
      <c r="AM37" s="29">
        <f t="shared" si="159"/>
        <v>0</v>
      </c>
      <c r="AN37" s="29">
        <f t="shared" si="159"/>
        <v>0</v>
      </c>
      <c r="AO37" s="29">
        <f t="shared" si="159"/>
        <v>0</v>
      </c>
      <c r="AP37" s="29">
        <f t="shared" si="159"/>
        <v>0</v>
      </c>
      <c r="AQ37" s="29">
        <f>COUNTIFS(MASTER[Sub Format],$B37,MASTER[Planned (Month) Bucket],AQ$2,MASTER[EPC Status (Current Week)],"WIP")</f>
        <v>0</v>
      </c>
      <c r="AR37" s="29">
        <f>COUNTIFS(MASTER[Sub Format],$B37,MASTER[Planned (Month) Bucket],AR$2,MASTER[EPC Status (Current Week)],"WIP")</f>
        <v>0</v>
      </c>
      <c r="AS37" s="29">
        <f>COUNTIFS(MASTER[Sub Format],$B37,MASTER[Planned (Month) Bucket],AS$2,MASTER[EPC Status (Current Week)],"WIP")</f>
        <v>0</v>
      </c>
      <c r="AT37" s="29">
        <f>COUNTIFS(MASTER[Sub Format],$B37,MASTER[Planned (Month) Bucket],AT$2,MASTER[EPC Status (Current Week)],"WIP")</f>
        <v>0</v>
      </c>
      <c r="AU37" s="29">
        <f>COUNTIFS(MASTER[Sub Format],$B37,MASTER[Planned (Month) Bucket],AU$2,MASTER[EPC Status (Current Week)],"WIP")</f>
        <v>0</v>
      </c>
      <c r="AV37" s="29">
        <f>COUNTIFS(MASTER[Sub Format],$B37,MASTER[Planned (Month) Bucket],AV$2,MASTER[EPC Status (Current Week)],"WIP")</f>
        <v>0</v>
      </c>
      <c r="AW37" s="29">
        <f>COUNTIFS(MASTER[Sub Format],$B37,MASTER[Planned (Month) Bucket],AW$2,MASTER[EPC Status (Current Week)],"WIP")</f>
        <v>0</v>
      </c>
      <c r="AX37" s="29">
        <f>COUNTIFS(MASTER[Sub Format],$B37,MASTER[Planned (Month) Bucket],AX$2,MASTER[EPC Status (Current Week)],"WIP")</f>
        <v>0</v>
      </c>
      <c r="AY37" s="29">
        <f>COUNTIFS(MASTER[Sub Format],$B37,MASTER[Planned (Month) Bucket],AY$2,MASTER[EPC Status (Current Week)],"WIP")</f>
        <v>0</v>
      </c>
      <c r="AZ37" s="29">
        <f>COUNTIFS(MASTER[Sub Format],$B37,MASTER[Planned (Month) Bucket],AZ$2,MASTER[EPC Status (Current Week)],"WIP")</f>
        <v>0</v>
      </c>
      <c r="BA37" s="29">
        <f>COUNTIFS(MASTER[Sub Format],$B37,MASTER[Planned (Month) Bucket],BA$2,MASTER[EPC Status (Current Week)],"WIP")</f>
        <v>0</v>
      </c>
      <c r="BB37" s="29">
        <f>COUNTIFS(MASTER[Sub Format],$B37,MASTER[Planned (Month) Bucket],BB$2,MASTER[EPC Status (Current Week)],"WIP")</f>
        <v>0</v>
      </c>
      <c r="BC37" s="29">
        <f>COUNTIFS(MASTER[Sub Format],$B37,MASTER[Planned (Month) Bucket],BC$2,MASTER[EPC Status (Current Week)],"WIP")</f>
        <v>0</v>
      </c>
      <c r="BD37" s="29">
        <f>COUNTIFS(MASTER[Sub Format],$B37,MASTER[Planned (Month) Bucket],BD$2,MASTER[EPC Status (Current Week)],"WIP")</f>
        <v>0</v>
      </c>
      <c r="BE37" s="29">
        <f>COUNTIFS(MASTER[Sub Format],$B37,MASTER[Planned (Month) Bucket],BE$2,MASTER[EPC Status (Current Week)],"WIP")</f>
        <v>0</v>
      </c>
      <c r="BF37" s="29">
        <f>COUNTIFS(MASTER[Sub Format],$B37,MASTER[Planned (Month) Bucket],BF$2,MASTER[EPC Status (Current Week)],"WIP")</f>
        <v>0</v>
      </c>
      <c r="BG37" s="29">
        <f>COUNTIFS(MASTER[Sub Format],$B37,MASTER[Planned (Month) Bucket],BG$2,MASTER[EPC Status (Current Week)],"WIP")</f>
        <v>0</v>
      </c>
      <c r="BH37" s="29">
        <f>COUNTIFS(MASTER[Sub Format],$B37,MASTER[Planned (Month) Bucket],BH$2,MASTER[EPC Status (Current Week)],"WIP")</f>
        <v>0</v>
      </c>
      <c r="BI37" s="29">
        <f>COUNTIFS(MASTER[Sub Format],$B37,MASTER[EPC Status (Current Week)],BI$2)</f>
        <v>0</v>
      </c>
      <c r="BJ37" s="29">
        <f>COUNTIFS(MASTER[Sub Format],$B37,MASTER[EPC Status (Current Week)],BJ$2)</f>
        <v>0</v>
      </c>
      <c r="BK37" s="29">
        <f>COUNTIFS(MASTER[Sub Format],$B37,MASTER[EPC Status (Current Week)],BK$2)</f>
        <v>0</v>
      </c>
      <c r="BL37" s="29">
        <f>COUNTIFS(MASTER[Sub Format],$B37,MASTER[EPC Status (Current Week)],BL$2)</f>
        <v>0</v>
      </c>
      <c r="BM37" s="29">
        <f t="shared" si="96"/>
        <v>4</v>
      </c>
      <c r="BN37" s="29">
        <f>COUNTIFS(MASTER[Sub Format],$B37,MASTER[EPC Status (Current Week)],BN$3)</f>
        <v>1</v>
      </c>
      <c r="BO37" s="29">
        <f>COUNTIFS(MASTER[Sub Format],$B37,MASTER[EPC Status (Current Week)],BO$3)</f>
        <v>1</v>
      </c>
      <c r="BP37" s="29">
        <f>COUNTIFS(MASTER[Sub Format],$B37,MASTER[EPC Status (Current Week)],BP$3)</f>
        <v>0</v>
      </c>
      <c r="BQ37" s="29">
        <f>COUNTIFS(MASTER[Sub Format],$B37,MASTER[EPC Status (Current Week)],BQ$3)</f>
        <v>0</v>
      </c>
      <c r="BR37" s="29">
        <f>COUNTIFS(MASTER[Sub Format],$B37,MASTER[EPC Status (Current Week)],BR$3)</f>
        <v>2</v>
      </c>
      <c r="BS37" s="29">
        <f>COUNTIFS(MASTER[Sub Format],$B37,MASTER[EPC Status (Current Week)],BS$3)</f>
        <v>0</v>
      </c>
      <c r="BT37" s="29">
        <f>COUNTIFS(MASTER[Sub Format],$B37,MASTER[EPC Status (Current Week)],BT$3)</f>
        <v>0</v>
      </c>
      <c r="BU37" s="29">
        <f>COUNTIFS(MASTER[Sub Format],$B37,MASTER[EPC Status (Current Week)],BU$3)</f>
        <v>0</v>
      </c>
      <c r="BV37" s="226"/>
    </row>
    <row r="38" spans="1:74" s="1" customFormat="1" ht="13" hidden="1" outlineLevel="1" x14ac:dyDescent="0.3">
      <c r="A38" s="86">
        <v>7</v>
      </c>
      <c r="B38" s="28" t="s">
        <v>2</v>
      </c>
      <c r="C38" s="28" t="s">
        <v>55</v>
      </c>
      <c r="D38" s="28" t="s">
        <v>312</v>
      </c>
      <c r="E38" s="29">
        <v>0</v>
      </c>
      <c r="F38" s="29">
        <f>COUNTIFS(MASTER[Sub Format],$B38,MASTER[EPC Status (Current Week)],$F$3)</f>
        <v>0</v>
      </c>
      <c r="G38" s="29">
        <f>COUNTIFS(MASTER[LAUNCHED / YTL],"LAUNCHED",MASTER[Sub Format],$B38,MASTER[EPC Status (Current Week)],"EPC Ready Previous FY")</f>
        <v>0</v>
      </c>
      <c r="H38" s="29">
        <f>COUNTIFS(MASTER[LAUNCHED / YTL],"YTL",MASTER[Sub Format],$B38,MASTER[EPC Status (Current Week)],"EPC Ready Previous FY")</f>
        <v>0</v>
      </c>
      <c r="I38" s="29">
        <f>COUNTIFS(MASTER[Sub Format],$B38,MASTER[Actual (Month) Bucket],I$3)</f>
        <v>0</v>
      </c>
      <c r="J38" s="29">
        <f>COUNTIFS(MASTER[Sub Format],$B38,MASTER[Actual (Month) Bucket],J$3)</f>
        <v>0</v>
      </c>
      <c r="K38" s="29">
        <f>COUNTIFS(MASTER[Sub Format],$B38,MASTER[Actual (Month) Bucket],K$3)</f>
        <v>0</v>
      </c>
      <c r="L38" s="29">
        <f t="shared" si="89"/>
        <v>0</v>
      </c>
      <c r="M38" s="29">
        <f>COUNTIFS(MASTER[Sub Format],$B38,MASTER[Actual (Month) Bucket],M$3)</f>
        <v>0</v>
      </c>
      <c r="N38" s="29">
        <f>COUNTIFS(MASTER[Sub Format],$B38,MASTER[Actual (Month) Bucket],N$3)</f>
        <v>0</v>
      </c>
      <c r="O38" s="29">
        <f>COUNTIFS(MASTER[Sub Format],$B38,MASTER[Actual (Month) Bucket],O$3)</f>
        <v>0</v>
      </c>
      <c r="P38" s="29">
        <f t="shared" si="90"/>
        <v>0</v>
      </c>
      <c r="Q38" s="29">
        <f>COUNTIFS(MASTER[Sub Format],$B38,MASTER[Actual (Month) Bucket],Q$3)</f>
        <v>0</v>
      </c>
      <c r="R38" s="29">
        <f>COUNTIFS(MASTER[Sub Format],$B38,MASTER[Actual (Month) Bucket],R$3)</f>
        <v>0</v>
      </c>
      <c r="S38" s="29">
        <f>COUNTIFS(MASTER[Sub Format],$B38,MASTER[Actual (Month) Bucket],S$3)</f>
        <v>0</v>
      </c>
      <c r="T38" s="29">
        <f t="shared" si="91"/>
        <v>0</v>
      </c>
      <c r="U38" s="29">
        <f>COUNTIFS(MASTER[Sub Format],$B38,MASTER[Actual (Month) Bucket],U$3)</f>
        <v>0</v>
      </c>
      <c r="V38" s="29">
        <f>COUNTIFS(MASTER[Sub Format],$B38,MASTER[Actual (Month) Bucket],V$3)</f>
        <v>0</v>
      </c>
      <c r="W38" s="29">
        <f>COUNTIFS(MASTER[Sub Format],$B38,MASTER[Actual (Month) Bucket],W$3)</f>
        <v>0</v>
      </c>
      <c r="X38" s="29">
        <f t="shared" si="92"/>
        <v>0</v>
      </c>
      <c r="Y38" s="29">
        <f t="shared" si="93"/>
        <v>0</v>
      </c>
      <c r="Z38" s="29">
        <f>COUNTIFS(MASTER[LAUNCHED / YTL],"LAUNCHED",MASTER[Sub Format],$B38,MASTER[EPC Status (Current Week)],"EPC Ready")</f>
        <v>0</v>
      </c>
      <c r="AA38" s="29">
        <f>COUNTIFS(MASTER[LAUNCHED / YTL],"YTL",MASTER[Sub Format],$B38,MASTER[EPC Status (Current Week)],"EPC Ready")</f>
        <v>0</v>
      </c>
      <c r="AB38" s="29">
        <f>COUNTIFS(MASTER[LAUNCHED / YTL],"YTL - Dropped by Business",MASTER[Sub Format],$B38,MASTER[EPC Status (Current Week)],"EPC Ready")</f>
        <v>0</v>
      </c>
      <c r="AC38" s="29">
        <f>COUNTIFS(MASTER[EPC Status (Current Week)],"EPC Ready",MASTER[Sub Format],$B38)+COUNTIFS(MASTER[EPC Status (Current Week)],"EPC Ready Previous FY",MASTER[Sub Format],$B38)</f>
        <v>0</v>
      </c>
      <c r="AD38" s="29">
        <f>COUNTIFS(MASTER[LAUNCHED / YTL],"LAUNCHED",MASTER[Sub Format],$B38)</f>
        <v>0</v>
      </c>
      <c r="AE38" s="29">
        <f>COUNTIFS(MASTER[LAUNCHED / YTL],"YTL",MASTER[Sub Format],$B38)</f>
        <v>0</v>
      </c>
      <c r="AF38" s="29">
        <f>COUNTIFS(MASTER[LAUNCHED / YTL],"YTL - Dropped by Business",MASTER[Sub Format],$B38)</f>
        <v>0</v>
      </c>
      <c r="AG38" s="29">
        <f t="shared" si="94"/>
        <v>0</v>
      </c>
      <c r="AH38" s="29">
        <f t="shared" si="159"/>
        <v>0</v>
      </c>
      <c r="AI38" s="29">
        <f t="shared" si="159"/>
        <v>0</v>
      </c>
      <c r="AJ38" s="29">
        <f t="shared" si="159"/>
        <v>0</v>
      </c>
      <c r="AK38" s="29">
        <f t="shared" si="159"/>
        <v>0</v>
      </c>
      <c r="AL38" s="29">
        <f t="shared" si="159"/>
        <v>0</v>
      </c>
      <c r="AM38" s="29">
        <f t="shared" si="159"/>
        <v>0</v>
      </c>
      <c r="AN38" s="29">
        <f t="shared" si="159"/>
        <v>0</v>
      </c>
      <c r="AO38" s="29">
        <f t="shared" si="159"/>
        <v>0</v>
      </c>
      <c r="AP38" s="29">
        <f t="shared" si="159"/>
        <v>0</v>
      </c>
      <c r="AQ38" s="29">
        <f>COUNTIFS(MASTER[Sub Format],$B38,MASTER[Planned (Month) Bucket],AQ$2,MASTER[EPC Status (Current Week)],"WIP")</f>
        <v>0</v>
      </c>
      <c r="AR38" s="29">
        <f>COUNTIFS(MASTER[Sub Format],$B38,MASTER[Planned (Month) Bucket],AR$2,MASTER[EPC Status (Current Week)],"WIP")</f>
        <v>0</v>
      </c>
      <c r="AS38" s="29">
        <f>COUNTIFS(MASTER[Sub Format],$B38,MASTER[Planned (Month) Bucket],AS$2,MASTER[EPC Status (Current Week)],"WIP")</f>
        <v>0</v>
      </c>
      <c r="AT38" s="29">
        <f>COUNTIFS(MASTER[Sub Format],$B38,MASTER[Planned (Month) Bucket],AT$2,MASTER[EPC Status (Current Week)],"WIP")</f>
        <v>0</v>
      </c>
      <c r="AU38" s="29">
        <f>COUNTIFS(MASTER[Sub Format],$B38,MASTER[Planned (Month) Bucket],AU$2,MASTER[EPC Status (Current Week)],"WIP")</f>
        <v>0</v>
      </c>
      <c r="AV38" s="29">
        <f>COUNTIFS(MASTER[Sub Format],$B38,MASTER[Planned (Month) Bucket],AV$2,MASTER[EPC Status (Current Week)],"WIP")</f>
        <v>0</v>
      </c>
      <c r="AW38" s="29">
        <f>COUNTIFS(MASTER[Sub Format],$B38,MASTER[Planned (Month) Bucket],AW$2,MASTER[EPC Status (Current Week)],"WIP")</f>
        <v>0</v>
      </c>
      <c r="AX38" s="29">
        <f>COUNTIFS(MASTER[Sub Format],$B38,MASTER[Planned (Month) Bucket],AX$2,MASTER[EPC Status (Current Week)],"WIP")</f>
        <v>0</v>
      </c>
      <c r="AY38" s="29">
        <f>COUNTIFS(MASTER[Sub Format],$B38,MASTER[Planned (Month) Bucket],AY$2,MASTER[EPC Status (Current Week)],"WIP")</f>
        <v>0</v>
      </c>
      <c r="AZ38" s="29">
        <f>COUNTIFS(MASTER[Sub Format],$B38,MASTER[Planned (Month) Bucket],AZ$2,MASTER[EPC Status (Current Week)],"WIP")</f>
        <v>0</v>
      </c>
      <c r="BA38" s="29">
        <f>COUNTIFS(MASTER[Sub Format],$B38,MASTER[Planned (Month) Bucket],BA$2,MASTER[EPC Status (Current Week)],"WIP")</f>
        <v>0</v>
      </c>
      <c r="BB38" s="29">
        <f>COUNTIFS(MASTER[Sub Format],$B38,MASTER[Planned (Month) Bucket],BB$2,MASTER[EPC Status (Current Week)],"WIP")</f>
        <v>0</v>
      </c>
      <c r="BC38" s="29">
        <f>COUNTIFS(MASTER[Sub Format],$B38,MASTER[Planned (Month) Bucket],BC$2,MASTER[EPC Status (Current Week)],"WIP")</f>
        <v>0</v>
      </c>
      <c r="BD38" s="29">
        <f>COUNTIFS(MASTER[Sub Format],$B38,MASTER[Planned (Month) Bucket],BD$2,MASTER[EPC Status (Current Week)],"WIP")</f>
        <v>0</v>
      </c>
      <c r="BE38" s="29">
        <f>COUNTIFS(MASTER[Sub Format],$B38,MASTER[Planned (Month) Bucket],BE$2,MASTER[EPC Status (Current Week)],"WIP")</f>
        <v>0</v>
      </c>
      <c r="BF38" s="29">
        <f>COUNTIFS(MASTER[Sub Format],$B38,MASTER[Planned (Month) Bucket],BF$2,MASTER[EPC Status (Current Week)],"WIP")</f>
        <v>0</v>
      </c>
      <c r="BG38" s="29">
        <f>COUNTIFS(MASTER[Sub Format],$B38,MASTER[Planned (Month) Bucket],BG$2,MASTER[EPC Status (Current Week)],"WIP")</f>
        <v>0</v>
      </c>
      <c r="BH38" s="29">
        <f>COUNTIFS(MASTER[Sub Format],$B38,MASTER[Planned (Month) Bucket],BH$2,MASTER[EPC Status (Current Week)],"WIP")</f>
        <v>0</v>
      </c>
      <c r="BI38" s="29">
        <f>COUNTIFS(MASTER[Sub Format],$B38,MASTER[EPC Status (Current Week)],BI$2)</f>
        <v>0</v>
      </c>
      <c r="BJ38" s="29">
        <f>COUNTIFS(MASTER[Sub Format],$B38,MASTER[EPC Status (Current Week)],BJ$2)</f>
        <v>0</v>
      </c>
      <c r="BK38" s="29">
        <f>COUNTIFS(MASTER[Sub Format],$B38,MASTER[EPC Status (Current Week)],BK$2)</f>
        <v>0</v>
      </c>
      <c r="BL38" s="29">
        <f>COUNTIFS(MASTER[Sub Format],$B38,MASTER[EPC Status (Current Week)],BL$2)</f>
        <v>0</v>
      </c>
      <c r="BM38" s="29">
        <f t="shared" si="96"/>
        <v>0</v>
      </c>
      <c r="BN38" s="29">
        <f>COUNTIFS(MASTER[Sub Format],$B38,MASTER[EPC Status (Current Week)],BN$3)</f>
        <v>0</v>
      </c>
      <c r="BO38" s="29">
        <f>COUNTIFS(MASTER[Sub Format],$B38,MASTER[EPC Status (Current Week)],BO$3)</f>
        <v>0</v>
      </c>
      <c r="BP38" s="29">
        <f>COUNTIFS(MASTER[Sub Format],$B38,MASTER[EPC Status (Current Week)],BP$3)</f>
        <v>0</v>
      </c>
      <c r="BQ38" s="29">
        <f>COUNTIFS(MASTER[Sub Format],$B38,MASTER[EPC Status (Current Week)],BQ$3)</f>
        <v>0</v>
      </c>
      <c r="BR38" s="29">
        <f>COUNTIFS(MASTER[Sub Format],$B38,MASTER[EPC Status (Current Week)],BR$3)</f>
        <v>0</v>
      </c>
      <c r="BS38" s="29">
        <f>COUNTIFS(MASTER[Sub Format],$B38,MASTER[EPC Status (Current Week)],BS$3)</f>
        <v>0</v>
      </c>
      <c r="BT38" s="29">
        <f>COUNTIFS(MASTER[Sub Format],$B38,MASTER[EPC Status (Current Week)],BT$3)</f>
        <v>0</v>
      </c>
      <c r="BU38" s="29">
        <f>COUNTIFS(MASTER[Sub Format],$B38,MASTER[EPC Status (Current Week)],BU$3)</f>
        <v>0</v>
      </c>
      <c r="BV38" s="226"/>
    </row>
    <row r="39" spans="1:74" s="1" customFormat="1" ht="13" hidden="1" outlineLevel="1" x14ac:dyDescent="0.3">
      <c r="A39" s="86">
        <v>8</v>
      </c>
      <c r="B39" s="28" t="s">
        <v>1997</v>
      </c>
      <c r="C39" s="28" t="s">
        <v>55</v>
      </c>
      <c r="D39" s="28" t="s">
        <v>312</v>
      </c>
      <c r="E39" s="29">
        <v>0</v>
      </c>
      <c r="F39" s="29">
        <f>COUNTIFS(MASTER[Sub Format],$B39,MASTER[EPC Status (Current Week)],$F$3)</f>
        <v>0</v>
      </c>
      <c r="G39" s="29">
        <f>COUNTIFS(MASTER[LAUNCHED / YTL],"LAUNCHED",MASTER[Sub Format],$B39,MASTER[EPC Status (Current Week)],"EPC Ready Previous FY")</f>
        <v>0</v>
      </c>
      <c r="H39" s="29">
        <f>COUNTIFS(MASTER[LAUNCHED / YTL],"YTL",MASTER[Sub Format],$B39,MASTER[EPC Status (Current Week)],"EPC Ready Previous FY")</f>
        <v>0</v>
      </c>
      <c r="I39" s="29">
        <f>COUNTIFS(MASTER[Sub Format],$B39,MASTER[Actual (Month) Bucket],I$3)</f>
        <v>0</v>
      </c>
      <c r="J39" s="29">
        <f>COUNTIFS(MASTER[Sub Format],$B39,MASTER[Actual (Month) Bucket],J$3)</f>
        <v>0</v>
      </c>
      <c r="K39" s="29">
        <f>COUNTIFS(MASTER[Sub Format],$B39,MASTER[Actual (Month) Bucket],K$3)</f>
        <v>0</v>
      </c>
      <c r="L39" s="29">
        <f t="shared" si="89"/>
        <v>0</v>
      </c>
      <c r="M39" s="29">
        <f>COUNTIFS(MASTER[Sub Format],$B39,MASTER[Actual (Month) Bucket],M$3)</f>
        <v>0</v>
      </c>
      <c r="N39" s="29">
        <f>COUNTIFS(MASTER[Sub Format],$B39,MASTER[Actual (Month) Bucket],N$3)</f>
        <v>0</v>
      </c>
      <c r="O39" s="29">
        <f>COUNTIFS(MASTER[Sub Format],$B39,MASTER[Actual (Month) Bucket],O$3)</f>
        <v>0</v>
      </c>
      <c r="P39" s="29">
        <f t="shared" si="90"/>
        <v>0</v>
      </c>
      <c r="Q39" s="29">
        <f>COUNTIFS(MASTER[Sub Format],$B39,MASTER[Actual (Month) Bucket],Q$3)</f>
        <v>0</v>
      </c>
      <c r="R39" s="29">
        <f>COUNTIFS(MASTER[Sub Format],$B39,MASTER[Actual (Month) Bucket],R$3)</f>
        <v>0</v>
      </c>
      <c r="S39" s="29">
        <f>COUNTIFS(MASTER[Sub Format],$B39,MASTER[Actual (Month) Bucket],S$3)</f>
        <v>0</v>
      </c>
      <c r="T39" s="29">
        <f t="shared" si="91"/>
        <v>0</v>
      </c>
      <c r="U39" s="29">
        <f>COUNTIFS(MASTER[Sub Format],$B39,MASTER[Actual (Month) Bucket],U$3)</f>
        <v>0</v>
      </c>
      <c r="V39" s="29">
        <f>COUNTIFS(MASTER[Sub Format],$B39,MASTER[Actual (Month) Bucket],V$3)</f>
        <v>0</v>
      </c>
      <c r="W39" s="29">
        <f>COUNTIFS(MASTER[Sub Format],$B39,MASTER[Actual (Month) Bucket],W$3)</f>
        <v>0</v>
      </c>
      <c r="X39" s="29">
        <f t="shared" si="92"/>
        <v>0</v>
      </c>
      <c r="Y39" s="29">
        <f t="shared" si="93"/>
        <v>0</v>
      </c>
      <c r="Z39" s="29">
        <f>COUNTIFS(MASTER[LAUNCHED / YTL],"LAUNCHED",MASTER[Sub Format],$B39,MASTER[EPC Status (Current Week)],"EPC Ready")</f>
        <v>0</v>
      </c>
      <c r="AA39" s="29">
        <f>COUNTIFS(MASTER[LAUNCHED / YTL],"YTL",MASTER[Sub Format],$B39,MASTER[EPC Status (Current Week)],"EPC Ready")</f>
        <v>0</v>
      </c>
      <c r="AB39" s="29">
        <f>COUNTIFS(MASTER[LAUNCHED / YTL],"YTL - Dropped by Business",MASTER[Sub Format],$B39,MASTER[EPC Status (Current Week)],"EPC Ready")</f>
        <v>0</v>
      </c>
      <c r="AC39" s="29">
        <f>COUNTIFS(MASTER[EPC Status (Current Week)],"EPC Ready",MASTER[Sub Format],$B39)+COUNTIFS(MASTER[EPC Status (Current Week)],"EPC Ready Previous FY",MASTER[Sub Format],$B39)</f>
        <v>0</v>
      </c>
      <c r="AD39" s="29">
        <f>COUNTIFS(MASTER[LAUNCHED / YTL],"LAUNCHED",MASTER[Sub Format],$B39)</f>
        <v>0</v>
      </c>
      <c r="AE39" s="29">
        <f>COUNTIFS(MASTER[LAUNCHED / YTL],"YTL",MASTER[Sub Format],$B39)</f>
        <v>0</v>
      </c>
      <c r="AF39" s="29">
        <f>COUNTIFS(MASTER[LAUNCHED / YTL],"YTL - Dropped by Business",MASTER[Sub Format],$B39)</f>
        <v>0</v>
      </c>
      <c r="AG39" s="29">
        <f t="shared" si="94"/>
        <v>0</v>
      </c>
      <c r="AH39" s="29">
        <f t="shared" si="159"/>
        <v>0</v>
      </c>
      <c r="AI39" s="29">
        <f t="shared" si="159"/>
        <v>0</v>
      </c>
      <c r="AJ39" s="29">
        <f t="shared" si="159"/>
        <v>0</v>
      </c>
      <c r="AK39" s="29">
        <f t="shared" si="159"/>
        <v>0</v>
      </c>
      <c r="AL39" s="29">
        <f t="shared" si="159"/>
        <v>0</v>
      </c>
      <c r="AM39" s="29">
        <f t="shared" si="159"/>
        <v>0</v>
      </c>
      <c r="AN39" s="29">
        <f t="shared" si="159"/>
        <v>0</v>
      </c>
      <c r="AO39" s="29">
        <f t="shared" si="159"/>
        <v>0</v>
      </c>
      <c r="AP39" s="29">
        <f t="shared" si="159"/>
        <v>0</v>
      </c>
      <c r="AQ39" s="29">
        <f>COUNTIFS(MASTER[Sub Format],$B39,MASTER[Planned (Month) Bucket],AQ$2,MASTER[EPC Status (Current Week)],"WIP")</f>
        <v>0</v>
      </c>
      <c r="AR39" s="29">
        <f>COUNTIFS(MASTER[Sub Format],$B39,MASTER[Planned (Month) Bucket],AR$2,MASTER[EPC Status (Current Week)],"WIP")</f>
        <v>0</v>
      </c>
      <c r="AS39" s="29">
        <f>COUNTIFS(MASTER[Sub Format],$B39,MASTER[Planned (Month) Bucket],AS$2,MASTER[EPC Status (Current Week)],"WIP")</f>
        <v>0</v>
      </c>
      <c r="AT39" s="29">
        <f>COUNTIFS(MASTER[Sub Format],$B39,MASTER[Planned (Month) Bucket],AT$2,MASTER[EPC Status (Current Week)],"WIP")</f>
        <v>0</v>
      </c>
      <c r="AU39" s="29">
        <f>COUNTIFS(MASTER[Sub Format],$B39,MASTER[Planned (Month) Bucket],AU$2,MASTER[EPC Status (Current Week)],"WIP")</f>
        <v>0</v>
      </c>
      <c r="AV39" s="29">
        <f>COUNTIFS(MASTER[Sub Format],$B39,MASTER[Planned (Month) Bucket],AV$2,MASTER[EPC Status (Current Week)],"WIP")</f>
        <v>0</v>
      </c>
      <c r="AW39" s="29">
        <f>COUNTIFS(MASTER[Sub Format],$B39,MASTER[Planned (Month) Bucket],AW$2,MASTER[EPC Status (Current Week)],"WIP")</f>
        <v>0</v>
      </c>
      <c r="AX39" s="29">
        <f>COUNTIFS(MASTER[Sub Format],$B39,MASTER[Planned (Month) Bucket],AX$2,MASTER[EPC Status (Current Week)],"WIP")</f>
        <v>0</v>
      </c>
      <c r="AY39" s="29">
        <f>COUNTIFS(MASTER[Sub Format],$B39,MASTER[Planned (Month) Bucket],AY$2,MASTER[EPC Status (Current Week)],"WIP")</f>
        <v>0</v>
      </c>
      <c r="AZ39" s="29">
        <f>COUNTIFS(MASTER[Sub Format],$B39,MASTER[Planned (Month) Bucket],AZ$2,MASTER[EPC Status (Current Week)],"WIP")</f>
        <v>0</v>
      </c>
      <c r="BA39" s="29">
        <f>COUNTIFS(MASTER[Sub Format],$B39,MASTER[Planned (Month) Bucket],BA$2,MASTER[EPC Status (Current Week)],"WIP")</f>
        <v>0</v>
      </c>
      <c r="BB39" s="29">
        <f>COUNTIFS(MASTER[Sub Format],$B39,MASTER[Planned (Month) Bucket],BB$2,MASTER[EPC Status (Current Week)],"WIP")</f>
        <v>0</v>
      </c>
      <c r="BC39" s="29">
        <f>COUNTIFS(MASTER[Sub Format],$B39,MASTER[Planned (Month) Bucket],BC$2,MASTER[EPC Status (Current Week)],"WIP")</f>
        <v>0</v>
      </c>
      <c r="BD39" s="29">
        <f>COUNTIFS(MASTER[Sub Format],$B39,MASTER[Planned (Month) Bucket],BD$2,MASTER[EPC Status (Current Week)],"WIP")</f>
        <v>0</v>
      </c>
      <c r="BE39" s="29">
        <f>COUNTIFS(MASTER[Sub Format],$B39,MASTER[Planned (Month) Bucket],BE$2,MASTER[EPC Status (Current Week)],"WIP")</f>
        <v>0</v>
      </c>
      <c r="BF39" s="29">
        <f>COUNTIFS(MASTER[Sub Format],$B39,MASTER[Planned (Month) Bucket],BF$2,MASTER[EPC Status (Current Week)],"WIP")</f>
        <v>0</v>
      </c>
      <c r="BG39" s="29">
        <f>COUNTIFS(MASTER[Sub Format],$B39,MASTER[Planned (Month) Bucket],BG$2,MASTER[EPC Status (Current Week)],"WIP")</f>
        <v>0</v>
      </c>
      <c r="BH39" s="29">
        <f>COUNTIFS(MASTER[Sub Format],$B39,MASTER[Planned (Month) Bucket],BH$2,MASTER[EPC Status (Current Week)],"WIP")</f>
        <v>0</v>
      </c>
      <c r="BI39" s="29">
        <f>COUNTIFS(MASTER[Sub Format],$B39,MASTER[EPC Status (Current Week)],BI$2)</f>
        <v>0</v>
      </c>
      <c r="BJ39" s="29">
        <f>COUNTIFS(MASTER[Sub Format],$B39,MASTER[EPC Status (Current Week)],BJ$2)</f>
        <v>0</v>
      </c>
      <c r="BK39" s="29">
        <f>COUNTIFS(MASTER[Sub Format],$B39,MASTER[EPC Status (Current Week)],BK$2)</f>
        <v>0</v>
      </c>
      <c r="BL39" s="29">
        <f>COUNTIFS(MASTER[Sub Format],$B39,MASTER[EPC Status (Current Week)],BL$2)</f>
        <v>0</v>
      </c>
      <c r="BM39" s="29">
        <f t="shared" si="96"/>
        <v>1</v>
      </c>
      <c r="BN39" s="29">
        <f>COUNTIFS(MASTER[Sub Format],$B39,MASTER[EPC Status (Current Week)],BN$3)</f>
        <v>0</v>
      </c>
      <c r="BO39" s="29">
        <f>COUNTIFS(MASTER[Sub Format],$B39,MASTER[EPC Status (Current Week)],BO$3)</f>
        <v>1</v>
      </c>
      <c r="BP39" s="29">
        <f>COUNTIFS(MASTER[Sub Format],$B39,MASTER[EPC Status (Current Week)],BP$3)</f>
        <v>0</v>
      </c>
      <c r="BQ39" s="29">
        <f>COUNTIFS(MASTER[Sub Format],$B39,MASTER[EPC Status (Current Week)],BQ$3)</f>
        <v>0</v>
      </c>
      <c r="BR39" s="29">
        <f>COUNTIFS(MASTER[Sub Format],$B39,MASTER[EPC Status (Current Week)],BR$3)</f>
        <v>0</v>
      </c>
      <c r="BS39" s="29">
        <f>COUNTIFS(MASTER[Sub Format],$B39,MASTER[EPC Status (Current Week)],BS$3)</f>
        <v>0</v>
      </c>
      <c r="BT39" s="29">
        <f>COUNTIFS(MASTER[Sub Format],$B39,MASTER[EPC Status (Current Week)],BT$3)</f>
        <v>0</v>
      </c>
      <c r="BU39" s="29">
        <f>COUNTIFS(MASTER[Sub Format],$B39,MASTER[EPC Status (Current Week)],BU$3)</f>
        <v>0</v>
      </c>
      <c r="BV39" s="226"/>
    </row>
    <row r="40" spans="1:74" s="1" customFormat="1" ht="13" hidden="1" outlineLevel="1" x14ac:dyDescent="0.3">
      <c r="A40" s="86">
        <v>9</v>
      </c>
      <c r="B40" s="28" t="s">
        <v>91</v>
      </c>
      <c r="C40" s="28" t="s">
        <v>55</v>
      </c>
      <c r="D40" s="28" t="s">
        <v>312</v>
      </c>
      <c r="E40" s="29">
        <v>3</v>
      </c>
      <c r="F40" s="29">
        <f>COUNTIFS(MASTER[Sub Format],$B40,MASTER[EPC Status (Current Week)],$F$3)</f>
        <v>0</v>
      </c>
      <c r="G40" s="29">
        <f>COUNTIFS(MASTER[LAUNCHED / YTL],"LAUNCHED",MASTER[Sub Format],$B40,MASTER[EPC Status (Current Week)],"EPC Ready Previous FY")</f>
        <v>0</v>
      </c>
      <c r="H40" s="29">
        <f>COUNTIFS(MASTER[LAUNCHED / YTL],"YTL",MASTER[Sub Format],$B40,MASTER[EPC Status (Current Week)],"EPC Ready Previous FY")</f>
        <v>0</v>
      </c>
      <c r="I40" s="29">
        <f>COUNTIFS(MASTER[Sub Format],$B40,MASTER[Actual (Month) Bucket],I$3)</f>
        <v>0</v>
      </c>
      <c r="J40" s="29">
        <f>COUNTIFS(MASTER[Sub Format],$B40,MASTER[Actual (Month) Bucket],J$3)</f>
        <v>1</v>
      </c>
      <c r="K40" s="29">
        <f>COUNTIFS(MASTER[Sub Format],$B40,MASTER[Actual (Month) Bucket],K$3)</f>
        <v>0</v>
      </c>
      <c r="L40" s="29">
        <f t="shared" si="89"/>
        <v>1</v>
      </c>
      <c r="M40" s="29">
        <f>COUNTIFS(MASTER[Sub Format],$B40,MASTER[Actual (Month) Bucket],M$3)</f>
        <v>0</v>
      </c>
      <c r="N40" s="29">
        <f>COUNTIFS(MASTER[Sub Format],$B40,MASTER[Actual (Month) Bucket],N$3)</f>
        <v>0</v>
      </c>
      <c r="O40" s="29">
        <f>COUNTIFS(MASTER[Sub Format],$B40,MASTER[Actual (Month) Bucket],O$3)</f>
        <v>0</v>
      </c>
      <c r="P40" s="29">
        <f t="shared" si="90"/>
        <v>0</v>
      </c>
      <c r="Q40" s="29">
        <f>COUNTIFS(MASTER[Sub Format],$B40,MASTER[Actual (Month) Bucket],Q$3)</f>
        <v>0</v>
      </c>
      <c r="R40" s="29">
        <f>COUNTIFS(MASTER[Sub Format],$B40,MASTER[Actual (Month) Bucket],R$3)</f>
        <v>0</v>
      </c>
      <c r="S40" s="29">
        <f>COUNTIFS(MASTER[Sub Format],$B40,MASTER[Actual (Month) Bucket],S$3)</f>
        <v>0</v>
      </c>
      <c r="T40" s="29">
        <f t="shared" si="91"/>
        <v>0</v>
      </c>
      <c r="U40" s="29">
        <f>COUNTIFS(MASTER[Sub Format],$B40,MASTER[Actual (Month) Bucket],U$3)</f>
        <v>0</v>
      </c>
      <c r="V40" s="29">
        <f>COUNTIFS(MASTER[Sub Format],$B40,MASTER[Actual (Month) Bucket],V$3)</f>
        <v>0</v>
      </c>
      <c r="W40" s="29">
        <f>COUNTIFS(MASTER[Sub Format],$B40,MASTER[Actual (Month) Bucket],W$3)</f>
        <v>0</v>
      </c>
      <c r="X40" s="29">
        <f t="shared" si="92"/>
        <v>0</v>
      </c>
      <c r="Y40" s="29">
        <f t="shared" si="93"/>
        <v>1</v>
      </c>
      <c r="Z40" s="29">
        <f>COUNTIFS(MASTER[LAUNCHED / YTL],"LAUNCHED",MASTER[Sub Format],$B40,MASTER[EPC Status (Current Week)],"EPC Ready")</f>
        <v>1</v>
      </c>
      <c r="AA40" s="29">
        <f>COUNTIFS(MASTER[LAUNCHED / YTL],"YTL",MASTER[Sub Format],$B40,MASTER[EPC Status (Current Week)],"EPC Ready")</f>
        <v>0</v>
      </c>
      <c r="AB40" s="29">
        <f>COUNTIFS(MASTER[LAUNCHED / YTL],"YTL - Dropped by Business",MASTER[Sub Format],$B40,MASTER[EPC Status (Current Week)],"EPC Ready")</f>
        <v>0</v>
      </c>
      <c r="AC40" s="29">
        <f>COUNTIFS(MASTER[EPC Status (Current Week)],"EPC Ready",MASTER[Sub Format],$B40)+COUNTIFS(MASTER[EPC Status (Current Week)],"EPC Ready Previous FY",MASTER[Sub Format],$B40)</f>
        <v>1</v>
      </c>
      <c r="AD40" s="29">
        <f>COUNTIFS(MASTER[LAUNCHED / YTL],"LAUNCHED",MASTER[Sub Format],$B40)</f>
        <v>1</v>
      </c>
      <c r="AE40" s="29">
        <f>COUNTIFS(MASTER[LAUNCHED / YTL],"YTL",MASTER[Sub Format],$B40)</f>
        <v>0</v>
      </c>
      <c r="AF40" s="29">
        <f>COUNTIFS(MASTER[LAUNCHED / YTL],"YTL - Dropped by Business",MASTER[Sub Format],$B40)</f>
        <v>0</v>
      </c>
      <c r="AG40" s="29">
        <f t="shared" si="94"/>
        <v>1</v>
      </c>
      <c r="AH40" s="29">
        <f t="shared" si="159"/>
        <v>0</v>
      </c>
      <c r="AI40" s="29">
        <f t="shared" si="159"/>
        <v>0</v>
      </c>
      <c r="AJ40" s="29">
        <f t="shared" si="159"/>
        <v>0</v>
      </c>
      <c r="AK40" s="29">
        <f t="shared" si="159"/>
        <v>0</v>
      </c>
      <c r="AL40" s="29">
        <f t="shared" si="159"/>
        <v>0</v>
      </c>
      <c r="AM40" s="29">
        <f t="shared" si="159"/>
        <v>0</v>
      </c>
      <c r="AN40" s="29">
        <f t="shared" si="159"/>
        <v>0</v>
      </c>
      <c r="AO40" s="29">
        <f t="shared" si="159"/>
        <v>0</v>
      </c>
      <c r="AP40" s="29">
        <f t="shared" si="159"/>
        <v>0</v>
      </c>
      <c r="AQ40" s="29">
        <f>COUNTIFS(MASTER[Sub Format],$B40,MASTER[Planned (Month) Bucket],AQ$2,MASTER[EPC Status (Current Week)],"WIP")</f>
        <v>0</v>
      </c>
      <c r="AR40" s="29">
        <f>COUNTIFS(MASTER[Sub Format],$B40,MASTER[Planned (Month) Bucket],AR$2,MASTER[EPC Status (Current Week)],"WIP")</f>
        <v>0</v>
      </c>
      <c r="AS40" s="29">
        <f>COUNTIFS(MASTER[Sub Format],$B40,MASTER[Planned (Month) Bucket],AS$2,MASTER[EPC Status (Current Week)],"WIP")</f>
        <v>0</v>
      </c>
      <c r="AT40" s="29">
        <f>COUNTIFS(MASTER[Sub Format],$B40,MASTER[Planned (Month) Bucket],AT$2,MASTER[EPC Status (Current Week)],"WIP")</f>
        <v>0</v>
      </c>
      <c r="AU40" s="29">
        <f>COUNTIFS(MASTER[Sub Format],$B40,MASTER[Planned (Month) Bucket],AU$2,MASTER[EPC Status (Current Week)],"WIP")</f>
        <v>0</v>
      </c>
      <c r="AV40" s="29">
        <f>COUNTIFS(MASTER[Sub Format],$B40,MASTER[Planned (Month) Bucket],AV$2,MASTER[EPC Status (Current Week)],"WIP")</f>
        <v>0</v>
      </c>
      <c r="AW40" s="29">
        <f>COUNTIFS(MASTER[Sub Format],$B40,MASTER[Planned (Month) Bucket],AW$2,MASTER[EPC Status (Current Week)],"WIP")</f>
        <v>0</v>
      </c>
      <c r="AX40" s="29">
        <f>COUNTIFS(MASTER[Sub Format],$B40,MASTER[Planned (Month) Bucket],AX$2,MASTER[EPC Status (Current Week)],"WIP")</f>
        <v>0</v>
      </c>
      <c r="AY40" s="29">
        <f>COUNTIFS(MASTER[Sub Format],$B40,MASTER[Planned (Month) Bucket],AY$2,MASTER[EPC Status (Current Week)],"WIP")</f>
        <v>0</v>
      </c>
      <c r="AZ40" s="29">
        <f>COUNTIFS(MASTER[Sub Format],$B40,MASTER[Planned (Month) Bucket],AZ$2,MASTER[EPC Status (Current Week)],"WIP")</f>
        <v>0</v>
      </c>
      <c r="BA40" s="29">
        <f>COUNTIFS(MASTER[Sub Format],$B40,MASTER[Planned (Month) Bucket],BA$2,MASTER[EPC Status (Current Week)],"WIP")</f>
        <v>0</v>
      </c>
      <c r="BB40" s="29">
        <f>COUNTIFS(MASTER[Sub Format],$B40,MASTER[Planned (Month) Bucket],BB$2,MASTER[EPC Status (Current Week)],"WIP")</f>
        <v>0</v>
      </c>
      <c r="BC40" s="29">
        <f>COUNTIFS(MASTER[Sub Format],$B40,MASTER[Planned (Month) Bucket],BC$2,MASTER[EPC Status (Current Week)],"WIP")</f>
        <v>0</v>
      </c>
      <c r="BD40" s="29">
        <f>COUNTIFS(MASTER[Sub Format],$B40,MASTER[Planned (Month) Bucket],BD$2,MASTER[EPC Status (Current Week)],"WIP")</f>
        <v>0</v>
      </c>
      <c r="BE40" s="29">
        <f>COUNTIFS(MASTER[Sub Format],$B40,MASTER[Planned (Month) Bucket],BE$2,MASTER[EPC Status (Current Week)],"WIP")</f>
        <v>0</v>
      </c>
      <c r="BF40" s="29">
        <f>COUNTIFS(MASTER[Sub Format],$B40,MASTER[Planned (Month) Bucket],BF$2,MASTER[EPC Status (Current Week)],"WIP")</f>
        <v>1</v>
      </c>
      <c r="BG40" s="29">
        <f>COUNTIFS(MASTER[Sub Format],$B40,MASTER[Planned (Month) Bucket],BG$2,MASTER[EPC Status (Current Week)],"WIP")</f>
        <v>0</v>
      </c>
      <c r="BH40" s="29">
        <f>COUNTIFS(MASTER[Sub Format],$B40,MASTER[Planned (Month) Bucket],BH$2,MASTER[EPC Status (Current Week)],"WIP")</f>
        <v>0</v>
      </c>
      <c r="BI40" s="29">
        <f>COUNTIFS(MASTER[Sub Format],$B40,MASTER[EPC Status (Current Week)],BI$2)</f>
        <v>0</v>
      </c>
      <c r="BJ40" s="29">
        <f>COUNTIFS(MASTER[Sub Format],$B40,MASTER[EPC Status (Current Week)],BJ$2)</f>
        <v>0</v>
      </c>
      <c r="BK40" s="29">
        <f>COUNTIFS(MASTER[Sub Format],$B40,MASTER[EPC Status (Current Week)],BK$2)</f>
        <v>0</v>
      </c>
      <c r="BL40" s="29">
        <f>COUNTIFS(MASTER[Sub Format],$B40,MASTER[EPC Status (Current Week)],BL$2)</f>
        <v>0</v>
      </c>
      <c r="BM40" s="29">
        <f t="shared" si="96"/>
        <v>14</v>
      </c>
      <c r="BN40" s="29">
        <f>COUNTIFS(MASTER[Sub Format],$B40,MASTER[EPC Status (Current Week)],BN$3)</f>
        <v>3</v>
      </c>
      <c r="BO40" s="29">
        <f>COUNTIFS(MASTER[Sub Format],$B40,MASTER[EPC Status (Current Week)],BO$3)</f>
        <v>9</v>
      </c>
      <c r="BP40" s="29">
        <f>COUNTIFS(MASTER[Sub Format],$B40,MASTER[EPC Status (Current Week)],BP$3)</f>
        <v>0</v>
      </c>
      <c r="BQ40" s="29">
        <f>COUNTIFS(MASTER[Sub Format],$B40,MASTER[EPC Status (Current Week)],BQ$3)</f>
        <v>1</v>
      </c>
      <c r="BR40" s="29">
        <f>COUNTIFS(MASTER[Sub Format],$B40,MASTER[EPC Status (Current Week)],BR$3)</f>
        <v>1</v>
      </c>
      <c r="BS40" s="29">
        <f>COUNTIFS(MASTER[Sub Format],$B40,MASTER[EPC Status (Current Week)],BS$3)</f>
        <v>0</v>
      </c>
      <c r="BT40" s="29">
        <f>COUNTIFS(MASTER[Sub Format],$B40,MASTER[EPC Status (Current Week)],BT$3)</f>
        <v>0</v>
      </c>
      <c r="BU40" s="29">
        <f>COUNTIFS(MASTER[Sub Format],$B40,MASTER[EPC Status (Current Week)],BU$3)</f>
        <v>0</v>
      </c>
      <c r="BV40" s="226"/>
    </row>
    <row r="41" spans="1:74" s="1" customFormat="1" ht="13" hidden="1" outlineLevel="1" x14ac:dyDescent="0.3">
      <c r="A41" s="86">
        <v>10</v>
      </c>
      <c r="B41" s="28" t="s">
        <v>10</v>
      </c>
      <c r="C41" s="28" t="s">
        <v>55</v>
      </c>
      <c r="D41" s="28" t="s">
        <v>312</v>
      </c>
      <c r="E41" s="29">
        <v>1</v>
      </c>
      <c r="F41" s="29">
        <f>COUNTIFS(MASTER[Sub Format],$B41,MASTER[EPC Status (Current Week)],$F$3)</f>
        <v>0</v>
      </c>
      <c r="G41" s="29">
        <f>COUNTIFS(MASTER[LAUNCHED / YTL],"LAUNCHED",MASTER[Sub Format],$B41,MASTER[EPC Status (Current Week)],"EPC Ready Previous FY")</f>
        <v>0</v>
      </c>
      <c r="H41" s="29">
        <f>COUNTIFS(MASTER[LAUNCHED / YTL],"YTL",MASTER[Sub Format],$B41,MASTER[EPC Status (Current Week)],"EPC Ready Previous FY")</f>
        <v>0</v>
      </c>
      <c r="I41" s="29">
        <f>COUNTIFS(MASTER[Sub Format],$B41,MASTER[Actual (Month) Bucket],I$3)</f>
        <v>0</v>
      </c>
      <c r="J41" s="29">
        <f>COUNTIFS(MASTER[Sub Format],$B41,MASTER[Actual (Month) Bucket],J$3)</f>
        <v>0</v>
      </c>
      <c r="K41" s="29">
        <f>COUNTIFS(MASTER[Sub Format],$B41,MASTER[Actual (Month) Bucket],K$3)</f>
        <v>0</v>
      </c>
      <c r="L41" s="29">
        <f t="shared" si="89"/>
        <v>0</v>
      </c>
      <c r="M41" s="29">
        <f>COUNTIFS(MASTER[Sub Format],$B41,MASTER[Actual (Month) Bucket],M$3)</f>
        <v>0</v>
      </c>
      <c r="N41" s="29">
        <f>COUNTIFS(MASTER[Sub Format],$B41,MASTER[Actual (Month) Bucket],N$3)</f>
        <v>0</v>
      </c>
      <c r="O41" s="29">
        <f>COUNTIFS(MASTER[Sub Format],$B41,MASTER[Actual (Month) Bucket],O$3)</f>
        <v>0</v>
      </c>
      <c r="P41" s="29">
        <f t="shared" si="90"/>
        <v>0</v>
      </c>
      <c r="Q41" s="29">
        <f>COUNTIFS(MASTER[Sub Format],$B41,MASTER[Actual (Month) Bucket],Q$3)</f>
        <v>0</v>
      </c>
      <c r="R41" s="29">
        <f>COUNTIFS(MASTER[Sub Format],$B41,MASTER[Actual (Month) Bucket],R$3)</f>
        <v>0</v>
      </c>
      <c r="S41" s="29">
        <f>COUNTIFS(MASTER[Sub Format],$B41,MASTER[Actual (Month) Bucket],S$3)</f>
        <v>0</v>
      </c>
      <c r="T41" s="29">
        <f t="shared" si="91"/>
        <v>0</v>
      </c>
      <c r="U41" s="29">
        <f>COUNTIFS(MASTER[Sub Format],$B41,MASTER[Actual (Month) Bucket],U$3)</f>
        <v>0</v>
      </c>
      <c r="V41" s="29">
        <f>COUNTIFS(MASTER[Sub Format],$B41,MASTER[Actual (Month) Bucket],V$3)</f>
        <v>0</v>
      </c>
      <c r="W41" s="29">
        <f>COUNTIFS(MASTER[Sub Format],$B41,MASTER[Actual (Month) Bucket],W$3)</f>
        <v>0</v>
      </c>
      <c r="X41" s="29">
        <f t="shared" si="92"/>
        <v>0</v>
      </c>
      <c r="Y41" s="29">
        <f t="shared" si="93"/>
        <v>0</v>
      </c>
      <c r="Z41" s="29">
        <f>COUNTIFS(MASTER[LAUNCHED / YTL],"LAUNCHED",MASTER[Sub Format],$B41,MASTER[EPC Status (Current Week)],"EPC Ready")</f>
        <v>0</v>
      </c>
      <c r="AA41" s="29">
        <f>COUNTIFS(MASTER[LAUNCHED / YTL],"YTL",MASTER[Sub Format],$B41,MASTER[EPC Status (Current Week)],"EPC Ready")</f>
        <v>0</v>
      </c>
      <c r="AB41" s="29">
        <f>COUNTIFS(MASTER[LAUNCHED / YTL],"YTL - Dropped by Business",MASTER[Sub Format],$B41,MASTER[EPC Status (Current Week)],"EPC Ready")</f>
        <v>0</v>
      </c>
      <c r="AC41" s="29">
        <f>COUNTIFS(MASTER[EPC Status (Current Week)],"EPC Ready",MASTER[Sub Format],$B41)+COUNTIFS(MASTER[EPC Status (Current Week)],"EPC Ready Previous FY",MASTER[Sub Format],$B41)</f>
        <v>0</v>
      </c>
      <c r="AD41" s="29">
        <f>COUNTIFS(MASTER[LAUNCHED / YTL],"LAUNCHED",MASTER[Sub Format],$B41)</f>
        <v>0</v>
      </c>
      <c r="AE41" s="29">
        <f>COUNTIFS(MASTER[LAUNCHED / YTL],"YTL",MASTER[Sub Format],$B41)</f>
        <v>0</v>
      </c>
      <c r="AF41" s="29">
        <f>COUNTIFS(MASTER[LAUNCHED / YTL],"YTL - Dropped by Business",MASTER[Sub Format],$B41)</f>
        <v>0</v>
      </c>
      <c r="AG41" s="29">
        <f t="shared" si="94"/>
        <v>0</v>
      </c>
      <c r="AH41" s="29">
        <f t="shared" si="159"/>
        <v>0</v>
      </c>
      <c r="AI41" s="29">
        <f t="shared" si="159"/>
        <v>0</v>
      </c>
      <c r="AJ41" s="29">
        <f t="shared" si="159"/>
        <v>0</v>
      </c>
      <c r="AK41" s="29">
        <f t="shared" si="159"/>
        <v>0</v>
      </c>
      <c r="AL41" s="29">
        <f t="shared" si="159"/>
        <v>0</v>
      </c>
      <c r="AM41" s="29">
        <f t="shared" si="159"/>
        <v>0</v>
      </c>
      <c r="AN41" s="29">
        <f t="shared" si="159"/>
        <v>0</v>
      </c>
      <c r="AO41" s="29">
        <f t="shared" si="159"/>
        <v>0</v>
      </c>
      <c r="AP41" s="29">
        <f t="shared" si="159"/>
        <v>0</v>
      </c>
      <c r="AQ41" s="29">
        <f>COUNTIFS(MASTER[Sub Format],$B41,MASTER[Planned (Month) Bucket],AQ$2,MASTER[EPC Status (Current Week)],"WIP")</f>
        <v>0</v>
      </c>
      <c r="AR41" s="29">
        <f>COUNTIFS(MASTER[Sub Format],$B41,MASTER[Planned (Month) Bucket],AR$2,MASTER[EPC Status (Current Week)],"WIP")</f>
        <v>0</v>
      </c>
      <c r="AS41" s="29">
        <f>COUNTIFS(MASTER[Sub Format],$B41,MASTER[Planned (Month) Bucket],AS$2,MASTER[EPC Status (Current Week)],"WIP")</f>
        <v>0</v>
      </c>
      <c r="AT41" s="29">
        <f>COUNTIFS(MASTER[Sub Format],$B41,MASTER[Planned (Month) Bucket],AT$2,MASTER[EPC Status (Current Week)],"WIP")</f>
        <v>0</v>
      </c>
      <c r="AU41" s="29">
        <f>COUNTIFS(MASTER[Sub Format],$B41,MASTER[Planned (Month) Bucket],AU$2,MASTER[EPC Status (Current Week)],"WIP")</f>
        <v>0</v>
      </c>
      <c r="AV41" s="29">
        <f>COUNTIFS(MASTER[Sub Format],$B41,MASTER[Planned (Month) Bucket],AV$2,MASTER[EPC Status (Current Week)],"WIP")</f>
        <v>0</v>
      </c>
      <c r="AW41" s="29">
        <f>COUNTIFS(MASTER[Sub Format],$B41,MASTER[Planned (Month) Bucket],AW$2,MASTER[EPC Status (Current Week)],"WIP")</f>
        <v>0</v>
      </c>
      <c r="AX41" s="29">
        <f>COUNTIFS(MASTER[Sub Format],$B41,MASTER[Planned (Month) Bucket],AX$2,MASTER[EPC Status (Current Week)],"WIP")</f>
        <v>0</v>
      </c>
      <c r="AY41" s="29">
        <f>COUNTIFS(MASTER[Sub Format],$B41,MASTER[Planned (Month) Bucket],AY$2,MASTER[EPC Status (Current Week)],"WIP")</f>
        <v>0</v>
      </c>
      <c r="AZ41" s="29">
        <f>COUNTIFS(MASTER[Sub Format],$B41,MASTER[Planned (Month) Bucket],AZ$2,MASTER[EPC Status (Current Week)],"WIP")</f>
        <v>0</v>
      </c>
      <c r="BA41" s="29">
        <f>COUNTIFS(MASTER[Sub Format],$B41,MASTER[Planned (Month) Bucket],BA$2,MASTER[EPC Status (Current Week)],"WIP")</f>
        <v>0</v>
      </c>
      <c r="BB41" s="29">
        <f>COUNTIFS(MASTER[Sub Format],$B41,MASTER[Planned (Month) Bucket],BB$2,MASTER[EPC Status (Current Week)],"WIP")</f>
        <v>0</v>
      </c>
      <c r="BC41" s="29">
        <f>COUNTIFS(MASTER[Sub Format],$B41,MASTER[Planned (Month) Bucket],BC$2,MASTER[EPC Status (Current Week)],"WIP")</f>
        <v>0</v>
      </c>
      <c r="BD41" s="29">
        <f>COUNTIFS(MASTER[Sub Format],$B41,MASTER[Planned (Month) Bucket],BD$2,MASTER[EPC Status (Current Week)],"WIP")</f>
        <v>0</v>
      </c>
      <c r="BE41" s="29">
        <f>COUNTIFS(MASTER[Sub Format],$B41,MASTER[Planned (Month) Bucket],BE$2,MASTER[EPC Status (Current Week)],"WIP")</f>
        <v>0</v>
      </c>
      <c r="BF41" s="29">
        <f>COUNTIFS(MASTER[Sub Format],$B41,MASTER[Planned (Month) Bucket],BF$2,MASTER[EPC Status (Current Week)],"WIP")</f>
        <v>0</v>
      </c>
      <c r="BG41" s="29">
        <f>COUNTIFS(MASTER[Sub Format],$B41,MASTER[Planned (Month) Bucket],BG$2,MASTER[EPC Status (Current Week)],"WIP")</f>
        <v>0</v>
      </c>
      <c r="BH41" s="29">
        <f>COUNTIFS(MASTER[Sub Format],$B41,MASTER[Planned (Month) Bucket],BH$2,MASTER[EPC Status (Current Week)],"WIP")</f>
        <v>0</v>
      </c>
      <c r="BI41" s="29">
        <f>COUNTIFS(MASTER[Sub Format],$B41,MASTER[EPC Status (Current Week)],BI$2)</f>
        <v>0</v>
      </c>
      <c r="BJ41" s="29">
        <f>COUNTIFS(MASTER[Sub Format],$B41,MASTER[EPC Status (Current Week)],BJ$2)</f>
        <v>0</v>
      </c>
      <c r="BK41" s="29">
        <f>COUNTIFS(MASTER[Sub Format],$B41,MASTER[EPC Status (Current Week)],BK$2)</f>
        <v>0</v>
      </c>
      <c r="BL41" s="29">
        <f>COUNTIFS(MASTER[Sub Format],$B41,MASTER[EPC Status (Current Week)],BL$2)</f>
        <v>0</v>
      </c>
      <c r="BM41" s="29">
        <f t="shared" si="96"/>
        <v>2</v>
      </c>
      <c r="BN41" s="29">
        <f>COUNTIFS(MASTER[Sub Format],$B41,MASTER[EPC Status (Current Week)],BN$3)</f>
        <v>0</v>
      </c>
      <c r="BO41" s="29">
        <f>COUNTIFS(MASTER[Sub Format],$B41,MASTER[EPC Status (Current Week)],BO$3)</f>
        <v>1</v>
      </c>
      <c r="BP41" s="29">
        <f>COUNTIFS(MASTER[Sub Format],$B41,MASTER[EPC Status (Current Week)],BP$3)</f>
        <v>0</v>
      </c>
      <c r="BQ41" s="29">
        <f>COUNTIFS(MASTER[Sub Format],$B41,MASTER[EPC Status (Current Week)],BQ$3)</f>
        <v>0</v>
      </c>
      <c r="BR41" s="29">
        <f>COUNTIFS(MASTER[Sub Format],$B41,MASTER[EPC Status (Current Week)],BR$3)</f>
        <v>1</v>
      </c>
      <c r="BS41" s="29">
        <f>COUNTIFS(MASTER[Sub Format],$B41,MASTER[EPC Status (Current Week)],BS$3)</f>
        <v>0</v>
      </c>
      <c r="BT41" s="29">
        <f>COUNTIFS(MASTER[Sub Format],$B41,MASTER[EPC Status (Current Week)],BT$3)</f>
        <v>0</v>
      </c>
      <c r="BU41" s="29">
        <f>COUNTIFS(MASTER[Sub Format],$B41,MASTER[EPC Status (Current Week)],BU$3)</f>
        <v>0</v>
      </c>
      <c r="BV41" s="226"/>
    </row>
    <row r="42" spans="1:74" s="1" customFormat="1" ht="13" hidden="1" outlineLevel="1" x14ac:dyDescent="0.3">
      <c r="A42" s="86">
        <v>11</v>
      </c>
      <c r="B42" s="28" t="s">
        <v>211</v>
      </c>
      <c r="C42" s="28" t="s">
        <v>55</v>
      </c>
      <c r="D42" s="28" t="s">
        <v>312</v>
      </c>
      <c r="E42" s="29">
        <v>0</v>
      </c>
      <c r="F42" s="29">
        <f>COUNTIFS(MASTER[Sub Format],$B42,MASTER[EPC Status (Current Week)],$F$3)</f>
        <v>0</v>
      </c>
      <c r="G42" s="29">
        <f>COUNTIFS(MASTER[LAUNCHED / YTL],"LAUNCHED",MASTER[Sub Format],$B42,MASTER[EPC Status (Current Week)],"EPC Ready Previous FY")</f>
        <v>0</v>
      </c>
      <c r="H42" s="29">
        <f>COUNTIFS(MASTER[LAUNCHED / YTL],"YTL",MASTER[Sub Format],$B42,MASTER[EPC Status (Current Week)],"EPC Ready Previous FY")</f>
        <v>0</v>
      </c>
      <c r="I42" s="29">
        <f>COUNTIFS(MASTER[Sub Format],$B42,MASTER[Actual (Month) Bucket],I$3)</f>
        <v>0</v>
      </c>
      <c r="J42" s="29">
        <f>COUNTIFS(MASTER[Sub Format],$B42,MASTER[Actual (Month) Bucket],J$3)</f>
        <v>0</v>
      </c>
      <c r="K42" s="29">
        <f>COUNTIFS(MASTER[Sub Format],$B42,MASTER[Actual (Month) Bucket],K$3)</f>
        <v>0</v>
      </c>
      <c r="L42" s="29">
        <f t="shared" si="89"/>
        <v>0</v>
      </c>
      <c r="M42" s="29">
        <f>COUNTIFS(MASTER[Sub Format],$B42,MASTER[Actual (Month) Bucket],M$3)</f>
        <v>0</v>
      </c>
      <c r="N42" s="29">
        <f>COUNTIFS(MASTER[Sub Format],$B42,MASTER[Actual (Month) Bucket],N$3)</f>
        <v>0</v>
      </c>
      <c r="O42" s="29">
        <f>COUNTIFS(MASTER[Sub Format],$B42,MASTER[Actual (Month) Bucket],O$3)</f>
        <v>0</v>
      </c>
      <c r="P42" s="29">
        <f t="shared" si="90"/>
        <v>0</v>
      </c>
      <c r="Q42" s="29">
        <f>COUNTIFS(MASTER[Sub Format],$B42,MASTER[Actual (Month) Bucket],Q$3)</f>
        <v>0</v>
      </c>
      <c r="R42" s="29">
        <f>COUNTIFS(MASTER[Sub Format],$B42,MASTER[Actual (Month) Bucket],R$3)</f>
        <v>0</v>
      </c>
      <c r="S42" s="29">
        <f>COUNTIFS(MASTER[Sub Format],$B42,MASTER[Actual (Month) Bucket],S$3)</f>
        <v>0</v>
      </c>
      <c r="T42" s="29">
        <f t="shared" si="91"/>
        <v>0</v>
      </c>
      <c r="U42" s="29">
        <f>COUNTIFS(MASTER[Sub Format],$B42,MASTER[Actual (Month) Bucket],U$3)</f>
        <v>0</v>
      </c>
      <c r="V42" s="29">
        <f>COUNTIFS(MASTER[Sub Format],$B42,MASTER[Actual (Month) Bucket],V$3)</f>
        <v>0</v>
      </c>
      <c r="W42" s="29">
        <f>COUNTIFS(MASTER[Sub Format],$B42,MASTER[Actual (Month) Bucket],W$3)</f>
        <v>0</v>
      </c>
      <c r="X42" s="29">
        <f t="shared" si="92"/>
        <v>0</v>
      </c>
      <c r="Y42" s="29">
        <f t="shared" si="93"/>
        <v>0</v>
      </c>
      <c r="Z42" s="29">
        <f>COUNTIFS(MASTER[LAUNCHED / YTL],"LAUNCHED",MASTER[Sub Format],$B42,MASTER[EPC Status (Current Week)],"EPC Ready")</f>
        <v>0</v>
      </c>
      <c r="AA42" s="29">
        <f>COUNTIFS(MASTER[LAUNCHED / YTL],"YTL",MASTER[Sub Format],$B42,MASTER[EPC Status (Current Week)],"EPC Ready")</f>
        <v>0</v>
      </c>
      <c r="AB42" s="29">
        <f>COUNTIFS(MASTER[LAUNCHED / YTL],"YTL - Dropped by Business",MASTER[Sub Format],$B42,MASTER[EPC Status (Current Week)],"EPC Ready")</f>
        <v>0</v>
      </c>
      <c r="AC42" s="29">
        <f>COUNTIFS(MASTER[EPC Status (Current Week)],"EPC Ready",MASTER[Sub Format],$B42)+COUNTIFS(MASTER[EPC Status (Current Week)],"EPC Ready Previous FY",MASTER[Sub Format],$B42)</f>
        <v>0</v>
      </c>
      <c r="AD42" s="29">
        <f>COUNTIFS(MASTER[LAUNCHED / YTL],"LAUNCHED",MASTER[Sub Format],$B42)</f>
        <v>0</v>
      </c>
      <c r="AE42" s="29">
        <f>COUNTIFS(MASTER[LAUNCHED / YTL],"YTL",MASTER[Sub Format],$B42)</f>
        <v>0</v>
      </c>
      <c r="AF42" s="29">
        <f>COUNTIFS(MASTER[LAUNCHED / YTL],"YTL - Dropped by Business",MASTER[Sub Format],$B42)</f>
        <v>0</v>
      </c>
      <c r="AG42" s="29">
        <f t="shared" si="94"/>
        <v>0</v>
      </c>
      <c r="AH42" s="29">
        <f t="shared" si="159"/>
        <v>0</v>
      </c>
      <c r="AI42" s="29">
        <f t="shared" si="159"/>
        <v>0</v>
      </c>
      <c r="AJ42" s="29">
        <f t="shared" si="159"/>
        <v>0</v>
      </c>
      <c r="AK42" s="29">
        <f t="shared" si="159"/>
        <v>0</v>
      </c>
      <c r="AL42" s="29">
        <f t="shared" si="159"/>
        <v>0</v>
      </c>
      <c r="AM42" s="29">
        <f t="shared" si="159"/>
        <v>0</v>
      </c>
      <c r="AN42" s="29">
        <f t="shared" si="159"/>
        <v>0</v>
      </c>
      <c r="AO42" s="29">
        <f t="shared" si="159"/>
        <v>0</v>
      </c>
      <c r="AP42" s="29">
        <f t="shared" si="159"/>
        <v>0</v>
      </c>
      <c r="AQ42" s="29">
        <f>COUNTIFS(MASTER[Sub Format],$B42,MASTER[Planned (Month) Bucket],AQ$2,MASTER[EPC Status (Current Week)],"WIP")</f>
        <v>0</v>
      </c>
      <c r="AR42" s="29">
        <f>COUNTIFS(MASTER[Sub Format],$B42,MASTER[Planned (Month) Bucket],AR$2,MASTER[EPC Status (Current Week)],"WIP")</f>
        <v>0</v>
      </c>
      <c r="AS42" s="29">
        <f>COUNTIFS(MASTER[Sub Format],$B42,MASTER[Planned (Month) Bucket],AS$2,MASTER[EPC Status (Current Week)],"WIP")</f>
        <v>0</v>
      </c>
      <c r="AT42" s="29">
        <f>COUNTIFS(MASTER[Sub Format],$B42,MASTER[Planned (Month) Bucket],AT$2,MASTER[EPC Status (Current Week)],"WIP")</f>
        <v>0</v>
      </c>
      <c r="AU42" s="29">
        <f>COUNTIFS(MASTER[Sub Format],$B42,MASTER[Planned (Month) Bucket],AU$2,MASTER[EPC Status (Current Week)],"WIP")</f>
        <v>0</v>
      </c>
      <c r="AV42" s="29">
        <f>COUNTIFS(MASTER[Sub Format],$B42,MASTER[Planned (Month) Bucket],AV$2,MASTER[EPC Status (Current Week)],"WIP")</f>
        <v>0</v>
      </c>
      <c r="AW42" s="29">
        <f>COUNTIFS(MASTER[Sub Format],$B42,MASTER[Planned (Month) Bucket],AW$2,MASTER[EPC Status (Current Week)],"WIP")</f>
        <v>0</v>
      </c>
      <c r="AX42" s="29">
        <f>COUNTIFS(MASTER[Sub Format],$B42,MASTER[Planned (Month) Bucket],AX$2,MASTER[EPC Status (Current Week)],"WIP")</f>
        <v>0</v>
      </c>
      <c r="AY42" s="29">
        <f>COUNTIFS(MASTER[Sub Format],$B42,MASTER[Planned (Month) Bucket],AY$2,MASTER[EPC Status (Current Week)],"WIP")</f>
        <v>0</v>
      </c>
      <c r="AZ42" s="29">
        <f>COUNTIFS(MASTER[Sub Format],$B42,MASTER[Planned (Month) Bucket],AZ$2,MASTER[EPC Status (Current Week)],"WIP")</f>
        <v>0</v>
      </c>
      <c r="BA42" s="29">
        <f>COUNTIFS(MASTER[Sub Format],$B42,MASTER[Planned (Month) Bucket],BA$2,MASTER[EPC Status (Current Week)],"WIP")</f>
        <v>0</v>
      </c>
      <c r="BB42" s="29">
        <f>COUNTIFS(MASTER[Sub Format],$B42,MASTER[Planned (Month) Bucket],BB$2,MASTER[EPC Status (Current Week)],"WIP")</f>
        <v>0</v>
      </c>
      <c r="BC42" s="29">
        <f>COUNTIFS(MASTER[Sub Format],$B42,MASTER[Planned (Month) Bucket],BC$2,MASTER[EPC Status (Current Week)],"WIP")</f>
        <v>0</v>
      </c>
      <c r="BD42" s="29">
        <f>COUNTIFS(MASTER[Sub Format],$B42,MASTER[Planned (Month) Bucket],BD$2,MASTER[EPC Status (Current Week)],"WIP")</f>
        <v>0</v>
      </c>
      <c r="BE42" s="29">
        <f>COUNTIFS(MASTER[Sub Format],$B42,MASTER[Planned (Month) Bucket],BE$2,MASTER[EPC Status (Current Week)],"WIP")</f>
        <v>0</v>
      </c>
      <c r="BF42" s="29">
        <f>COUNTIFS(MASTER[Sub Format],$B42,MASTER[Planned (Month) Bucket],BF$2,MASTER[EPC Status (Current Week)],"WIP")</f>
        <v>0</v>
      </c>
      <c r="BG42" s="29">
        <f>COUNTIFS(MASTER[Sub Format],$B42,MASTER[Planned (Month) Bucket],BG$2,MASTER[EPC Status (Current Week)],"WIP")</f>
        <v>0</v>
      </c>
      <c r="BH42" s="29">
        <f>COUNTIFS(MASTER[Sub Format],$B42,MASTER[Planned (Month) Bucket],BH$2,MASTER[EPC Status (Current Week)],"WIP")</f>
        <v>0</v>
      </c>
      <c r="BI42" s="29">
        <f>COUNTIFS(MASTER[Sub Format],$B42,MASTER[EPC Status (Current Week)],BI$2)</f>
        <v>0</v>
      </c>
      <c r="BJ42" s="29">
        <f>COUNTIFS(MASTER[Sub Format],$B42,MASTER[EPC Status (Current Week)],BJ$2)</f>
        <v>0</v>
      </c>
      <c r="BK42" s="29">
        <f>COUNTIFS(MASTER[Sub Format],$B42,MASTER[EPC Status (Current Week)],BK$2)</f>
        <v>0</v>
      </c>
      <c r="BL42" s="29">
        <f>COUNTIFS(MASTER[Sub Format],$B42,MASTER[EPC Status (Current Week)],BL$2)</f>
        <v>0</v>
      </c>
      <c r="BM42" s="29">
        <f t="shared" si="96"/>
        <v>0</v>
      </c>
      <c r="BN42" s="29">
        <f>COUNTIFS(MASTER[Sub Format],$B42,MASTER[EPC Status (Current Week)],BN$3)</f>
        <v>0</v>
      </c>
      <c r="BO42" s="29">
        <f>COUNTIFS(MASTER[Sub Format],$B42,MASTER[EPC Status (Current Week)],BO$3)</f>
        <v>0</v>
      </c>
      <c r="BP42" s="29">
        <f>COUNTIFS(MASTER[Sub Format],$B42,MASTER[EPC Status (Current Week)],BP$3)</f>
        <v>0</v>
      </c>
      <c r="BQ42" s="29">
        <f>COUNTIFS(MASTER[Sub Format],$B42,MASTER[EPC Status (Current Week)],BQ$3)</f>
        <v>0</v>
      </c>
      <c r="BR42" s="29">
        <f>COUNTIFS(MASTER[Sub Format],$B42,MASTER[EPC Status (Current Week)],BR$3)</f>
        <v>0</v>
      </c>
      <c r="BS42" s="29">
        <f>COUNTIFS(MASTER[Sub Format],$B42,MASTER[EPC Status (Current Week)],BS$3)</f>
        <v>0</v>
      </c>
      <c r="BT42" s="29">
        <f>COUNTIFS(MASTER[Sub Format],$B42,MASTER[EPC Status (Current Week)],BT$3)</f>
        <v>0</v>
      </c>
      <c r="BU42" s="29">
        <f>COUNTIFS(MASTER[Sub Format],$B42,MASTER[EPC Status (Current Week)],BU$3)</f>
        <v>0</v>
      </c>
      <c r="BV42" s="226"/>
    </row>
    <row r="43" spans="1:74" s="1" customFormat="1" ht="13" hidden="1" outlineLevel="1" x14ac:dyDescent="0.3">
      <c r="A43" s="86">
        <v>12</v>
      </c>
      <c r="B43" s="28" t="s">
        <v>101</v>
      </c>
      <c r="C43" s="28" t="s">
        <v>55</v>
      </c>
      <c r="D43" s="28" t="s">
        <v>312</v>
      </c>
      <c r="E43" s="29">
        <v>5</v>
      </c>
      <c r="F43" s="29">
        <f>COUNTIFS(MASTER[Sub Format],$B43,MASTER[EPC Status (Current Week)],$F$3)</f>
        <v>0</v>
      </c>
      <c r="G43" s="29">
        <f>COUNTIFS(MASTER[LAUNCHED / YTL],"LAUNCHED",MASTER[Sub Format],$B43,MASTER[EPC Status (Current Week)],"EPC Ready Previous FY")</f>
        <v>0</v>
      </c>
      <c r="H43" s="29">
        <f>COUNTIFS(MASTER[LAUNCHED / YTL],"YTL",MASTER[Sub Format],$B43,MASTER[EPC Status (Current Week)],"EPC Ready Previous FY")</f>
        <v>0</v>
      </c>
      <c r="I43" s="29">
        <f>COUNTIFS(MASTER[Sub Format],$B43,MASTER[Actual (Month) Bucket],I$3)</f>
        <v>0</v>
      </c>
      <c r="J43" s="29">
        <f>COUNTIFS(MASTER[Sub Format],$B43,MASTER[Actual (Month) Bucket],J$3)</f>
        <v>0</v>
      </c>
      <c r="K43" s="29">
        <f>COUNTIFS(MASTER[Sub Format],$B43,MASTER[Actual (Month) Bucket],K$3)</f>
        <v>0</v>
      </c>
      <c r="L43" s="29">
        <f t="shared" si="89"/>
        <v>0</v>
      </c>
      <c r="M43" s="29">
        <f>COUNTIFS(MASTER[Sub Format],$B43,MASTER[Actual (Month) Bucket],M$3)</f>
        <v>0</v>
      </c>
      <c r="N43" s="29">
        <f>COUNTIFS(MASTER[Sub Format],$B43,MASTER[Actual (Month) Bucket],N$3)</f>
        <v>0</v>
      </c>
      <c r="O43" s="29">
        <f>COUNTIFS(MASTER[Sub Format],$B43,MASTER[Actual (Month) Bucket],O$3)</f>
        <v>0</v>
      </c>
      <c r="P43" s="29">
        <f t="shared" si="90"/>
        <v>0</v>
      </c>
      <c r="Q43" s="29">
        <f>COUNTIFS(MASTER[Sub Format],$B43,MASTER[Actual (Month) Bucket],Q$3)</f>
        <v>0</v>
      </c>
      <c r="R43" s="29">
        <f>COUNTIFS(MASTER[Sub Format],$B43,MASTER[Actual (Month) Bucket],R$3)</f>
        <v>0</v>
      </c>
      <c r="S43" s="29">
        <f>COUNTIFS(MASTER[Sub Format],$B43,MASTER[Actual (Month) Bucket],S$3)</f>
        <v>0</v>
      </c>
      <c r="T43" s="29">
        <f t="shared" si="91"/>
        <v>0</v>
      </c>
      <c r="U43" s="29">
        <f>COUNTIFS(MASTER[Sub Format],$B43,MASTER[Actual (Month) Bucket],U$3)</f>
        <v>0</v>
      </c>
      <c r="V43" s="29">
        <f>COUNTIFS(MASTER[Sub Format],$B43,MASTER[Actual (Month) Bucket],V$3)</f>
        <v>0</v>
      </c>
      <c r="W43" s="29">
        <f>COUNTIFS(MASTER[Sub Format],$B43,MASTER[Actual (Month) Bucket],W$3)</f>
        <v>0</v>
      </c>
      <c r="X43" s="29">
        <f t="shared" si="92"/>
        <v>0</v>
      </c>
      <c r="Y43" s="29">
        <f t="shared" si="93"/>
        <v>0</v>
      </c>
      <c r="Z43" s="29">
        <f>COUNTIFS(MASTER[LAUNCHED / YTL],"LAUNCHED",MASTER[Sub Format],$B43,MASTER[EPC Status (Current Week)],"EPC Ready")</f>
        <v>0</v>
      </c>
      <c r="AA43" s="29">
        <f>COUNTIFS(MASTER[LAUNCHED / YTL],"YTL",MASTER[Sub Format],$B43,MASTER[EPC Status (Current Week)],"EPC Ready")</f>
        <v>0</v>
      </c>
      <c r="AB43" s="29">
        <f>COUNTIFS(MASTER[LAUNCHED / YTL],"YTL - Dropped by Business",MASTER[Sub Format],$B43,MASTER[EPC Status (Current Week)],"EPC Ready")</f>
        <v>0</v>
      </c>
      <c r="AC43" s="29">
        <f>COUNTIFS(MASTER[EPC Status (Current Week)],"EPC Ready",MASTER[Sub Format],$B43)+COUNTIFS(MASTER[EPC Status (Current Week)],"EPC Ready Previous FY",MASTER[Sub Format],$B43)</f>
        <v>0</v>
      </c>
      <c r="AD43" s="29">
        <f>COUNTIFS(MASTER[LAUNCHED / YTL],"LAUNCHED",MASTER[Sub Format],$B43)</f>
        <v>0</v>
      </c>
      <c r="AE43" s="29">
        <f>COUNTIFS(MASTER[LAUNCHED / YTL],"YTL",MASTER[Sub Format],$B43)</f>
        <v>0</v>
      </c>
      <c r="AF43" s="29">
        <f>COUNTIFS(MASTER[LAUNCHED / YTL],"YTL - Dropped by Business",MASTER[Sub Format],$B43)</f>
        <v>0</v>
      </c>
      <c r="AG43" s="29">
        <f t="shared" si="94"/>
        <v>0</v>
      </c>
      <c r="AH43" s="29">
        <f t="shared" si="159"/>
        <v>0</v>
      </c>
      <c r="AI43" s="29">
        <f t="shared" si="159"/>
        <v>0</v>
      </c>
      <c r="AJ43" s="29">
        <f t="shared" si="159"/>
        <v>0</v>
      </c>
      <c r="AK43" s="29">
        <f t="shared" si="159"/>
        <v>0</v>
      </c>
      <c r="AL43" s="29">
        <f t="shared" si="159"/>
        <v>0</v>
      </c>
      <c r="AM43" s="29">
        <f t="shared" si="159"/>
        <v>0</v>
      </c>
      <c r="AN43" s="29">
        <f t="shared" si="159"/>
        <v>0</v>
      </c>
      <c r="AO43" s="29">
        <f t="shared" si="159"/>
        <v>0</v>
      </c>
      <c r="AP43" s="29">
        <f t="shared" si="159"/>
        <v>0</v>
      </c>
      <c r="AQ43" s="29">
        <f>COUNTIFS(MASTER[Sub Format],$B43,MASTER[Planned (Month) Bucket],AQ$2,MASTER[EPC Status (Current Week)],"WIP")</f>
        <v>0</v>
      </c>
      <c r="AR43" s="29">
        <f>COUNTIFS(MASTER[Sub Format],$B43,MASTER[Planned (Month) Bucket],AR$2,MASTER[EPC Status (Current Week)],"WIP")</f>
        <v>0</v>
      </c>
      <c r="AS43" s="29">
        <f>COUNTIFS(MASTER[Sub Format],$B43,MASTER[Planned (Month) Bucket],AS$2,MASTER[EPC Status (Current Week)],"WIP")</f>
        <v>0</v>
      </c>
      <c r="AT43" s="29">
        <f>COUNTIFS(MASTER[Sub Format],$B43,MASTER[Planned (Month) Bucket],AT$2,MASTER[EPC Status (Current Week)],"WIP")</f>
        <v>0</v>
      </c>
      <c r="AU43" s="29">
        <f>COUNTIFS(MASTER[Sub Format],$B43,MASTER[Planned (Month) Bucket],AU$2,MASTER[EPC Status (Current Week)],"WIP")</f>
        <v>0</v>
      </c>
      <c r="AV43" s="29">
        <f>COUNTIFS(MASTER[Sub Format],$B43,MASTER[Planned (Month) Bucket],AV$2,MASTER[EPC Status (Current Week)],"WIP")</f>
        <v>0</v>
      </c>
      <c r="AW43" s="29">
        <f>COUNTIFS(MASTER[Sub Format],$B43,MASTER[Planned (Month) Bucket],AW$2,MASTER[EPC Status (Current Week)],"WIP")</f>
        <v>0</v>
      </c>
      <c r="AX43" s="29">
        <f>COUNTIFS(MASTER[Sub Format],$B43,MASTER[Planned (Month) Bucket],AX$2,MASTER[EPC Status (Current Week)],"WIP")</f>
        <v>0</v>
      </c>
      <c r="AY43" s="29">
        <f>COUNTIFS(MASTER[Sub Format],$B43,MASTER[Planned (Month) Bucket],AY$2,MASTER[EPC Status (Current Week)],"WIP")</f>
        <v>0</v>
      </c>
      <c r="AZ43" s="29">
        <f>COUNTIFS(MASTER[Sub Format],$B43,MASTER[Planned (Month) Bucket],AZ$2,MASTER[EPC Status (Current Week)],"WIP")</f>
        <v>0</v>
      </c>
      <c r="BA43" s="29">
        <f>COUNTIFS(MASTER[Sub Format],$B43,MASTER[Planned (Month) Bucket],BA$2,MASTER[EPC Status (Current Week)],"WIP")</f>
        <v>0</v>
      </c>
      <c r="BB43" s="29">
        <f>COUNTIFS(MASTER[Sub Format],$B43,MASTER[Planned (Month) Bucket],BB$2,MASTER[EPC Status (Current Week)],"WIP")</f>
        <v>0</v>
      </c>
      <c r="BC43" s="29">
        <f>COUNTIFS(MASTER[Sub Format],$B43,MASTER[Planned (Month) Bucket],BC$2,MASTER[EPC Status (Current Week)],"WIP")</f>
        <v>0</v>
      </c>
      <c r="BD43" s="29">
        <f>COUNTIFS(MASTER[Sub Format],$B43,MASTER[Planned (Month) Bucket],BD$2,MASTER[EPC Status (Current Week)],"WIP")</f>
        <v>0</v>
      </c>
      <c r="BE43" s="29">
        <f>COUNTIFS(MASTER[Sub Format],$B43,MASTER[Planned (Month) Bucket],BE$2,MASTER[EPC Status (Current Week)],"WIP")</f>
        <v>0</v>
      </c>
      <c r="BF43" s="29">
        <f>COUNTIFS(MASTER[Sub Format],$B43,MASTER[Planned (Month) Bucket],BF$2,MASTER[EPC Status (Current Week)],"WIP")</f>
        <v>0</v>
      </c>
      <c r="BG43" s="29">
        <f>COUNTIFS(MASTER[Sub Format],$B43,MASTER[Planned (Month) Bucket],BG$2,MASTER[EPC Status (Current Week)],"WIP")</f>
        <v>0</v>
      </c>
      <c r="BH43" s="29">
        <f>COUNTIFS(MASTER[Sub Format],$B43,MASTER[Planned (Month) Bucket],BH$2,MASTER[EPC Status (Current Week)],"WIP")</f>
        <v>0</v>
      </c>
      <c r="BI43" s="29">
        <f>COUNTIFS(MASTER[Sub Format],$B43,MASTER[EPC Status (Current Week)],BI$2)</f>
        <v>0</v>
      </c>
      <c r="BJ43" s="29">
        <f>COUNTIFS(MASTER[Sub Format],$B43,MASTER[EPC Status (Current Week)],BJ$2)</f>
        <v>0</v>
      </c>
      <c r="BK43" s="29">
        <f>COUNTIFS(MASTER[Sub Format],$B43,MASTER[EPC Status (Current Week)],BK$2)</f>
        <v>0</v>
      </c>
      <c r="BL43" s="29">
        <f>COUNTIFS(MASTER[Sub Format],$B43,MASTER[EPC Status (Current Week)],BL$2)</f>
        <v>0</v>
      </c>
      <c r="BM43" s="29">
        <f t="shared" si="96"/>
        <v>19</v>
      </c>
      <c r="BN43" s="29">
        <f>COUNTIFS(MASTER[Sub Format],$B43,MASTER[EPC Status (Current Week)],BN$3)</f>
        <v>4</v>
      </c>
      <c r="BO43" s="29">
        <f>COUNTIFS(MASTER[Sub Format],$B43,MASTER[EPC Status (Current Week)],BO$3)</f>
        <v>8</v>
      </c>
      <c r="BP43" s="29">
        <f>COUNTIFS(MASTER[Sub Format],$B43,MASTER[EPC Status (Current Week)],BP$3)</f>
        <v>0</v>
      </c>
      <c r="BQ43" s="29">
        <f>COUNTIFS(MASTER[Sub Format],$B43,MASTER[EPC Status (Current Week)],BQ$3)</f>
        <v>0</v>
      </c>
      <c r="BR43" s="29">
        <f>COUNTIFS(MASTER[Sub Format],$B43,MASTER[EPC Status (Current Week)],BR$3)</f>
        <v>7</v>
      </c>
      <c r="BS43" s="29">
        <f>COUNTIFS(MASTER[Sub Format],$B43,MASTER[EPC Status (Current Week)],BS$3)</f>
        <v>0</v>
      </c>
      <c r="BT43" s="29">
        <f>COUNTIFS(MASTER[Sub Format],$B43,MASTER[EPC Status (Current Week)],BT$3)</f>
        <v>0</v>
      </c>
      <c r="BU43" s="29">
        <f>COUNTIFS(MASTER[Sub Format],$B43,MASTER[EPC Status (Current Week)],BU$3)</f>
        <v>0</v>
      </c>
      <c r="BV43" s="226"/>
    </row>
    <row r="44" spans="1:74" s="1" customFormat="1" ht="13" hidden="1" outlineLevel="1" x14ac:dyDescent="0.3">
      <c r="A44" s="86">
        <v>13</v>
      </c>
      <c r="B44" s="28" t="s">
        <v>111</v>
      </c>
      <c r="C44" s="28" t="s">
        <v>55</v>
      </c>
      <c r="D44" s="28" t="s">
        <v>312</v>
      </c>
      <c r="E44" s="29">
        <v>3</v>
      </c>
      <c r="F44" s="29">
        <f>COUNTIFS(MASTER[Sub Format],$B44,MASTER[EPC Status (Current Week)],$F$3)</f>
        <v>0</v>
      </c>
      <c r="G44" s="29">
        <f>COUNTIFS(MASTER[LAUNCHED / YTL],"LAUNCHED",MASTER[Sub Format],$B44,MASTER[EPC Status (Current Week)],"EPC Ready Previous FY")</f>
        <v>0</v>
      </c>
      <c r="H44" s="29">
        <f>COUNTIFS(MASTER[LAUNCHED / YTL],"YTL",MASTER[Sub Format],$B44,MASTER[EPC Status (Current Week)],"EPC Ready Previous FY")</f>
        <v>0</v>
      </c>
      <c r="I44" s="29">
        <f>COUNTIFS(MASTER[Sub Format],$B44,MASTER[Actual (Month) Bucket],I$3)</f>
        <v>0</v>
      </c>
      <c r="J44" s="29">
        <f>COUNTIFS(MASTER[Sub Format],$B44,MASTER[Actual (Month) Bucket],J$3)</f>
        <v>0</v>
      </c>
      <c r="K44" s="29">
        <f>COUNTIFS(MASTER[Sub Format],$B44,MASTER[Actual (Month) Bucket],K$3)</f>
        <v>0</v>
      </c>
      <c r="L44" s="29">
        <f t="shared" si="89"/>
        <v>0</v>
      </c>
      <c r="M44" s="29">
        <f>COUNTIFS(MASTER[Sub Format],$B44,MASTER[Actual (Month) Bucket],M$3)</f>
        <v>0</v>
      </c>
      <c r="N44" s="29">
        <f>COUNTIFS(MASTER[Sub Format],$B44,MASTER[Actual (Month) Bucket],N$3)</f>
        <v>0</v>
      </c>
      <c r="O44" s="29">
        <f>COUNTIFS(MASTER[Sub Format],$B44,MASTER[Actual (Month) Bucket],O$3)</f>
        <v>0</v>
      </c>
      <c r="P44" s="29">
        <f t="shared" si="90"/>
        <v>0</v>
      </c>
      <c r="Q44" s="29">
        <f>COUNTIFS(MASTER[Sub Format],$B44,MASTER[Actual (Month) Bucket],Q$3)</f>
        <v>0</v>
      </c>
      <c r="R44" s="29">
        <f>COUNTIFS(MASTER[Sub Format],$B44,MASTER[Actual (Month) Bucket],R$3)</f>
        <v>0</v>
      </c>
      <c r="S44" s="29">
        <f>COUNTIFS(MASTER[Sub Format],$B44,MASTER[Actual (Month) Bucket],S$3)</f>
        <v>0</v>
      </c>
      <c r="T44" s="29">
        <f t="shared" si="91"/>
        <v>0</v>
      </c>
      <c r="U44" s="29">
        <f>COUNTIFS(MASTER[Sub Format],$B44,MASTER[Actual (Month) Bucket],U$3)</f>
        <v>0</v>
      </c>
      <c r="V44" s="29">
        <f>COUNTIFS(MASTER[Sub Format],$B44,MASTER[Actual (Month) Bucket],V$3)</f>
        <v>0</v>
      </c>
      <c r="W44" s="29">
        <f>COUNTIFS(MASTER[Sub Format],$B44,MASTER[Actual (Month) Bucket],W$3)</f>
        <v>0</v>
      </c>
      <c r="X44" s="29">
        <f t="shared" si="92"/>
        <v>0</v>
      </c>
      <c r="Y44" s="29">
        <f t="shared" si="93"/>
        <v>0</v>
      </c>
      <c r="Z44" s="29">
        <f>COUNTIFS(MASTER[LAUNCHED / YTL],"LAUNCHED",MASTER[Sub Format],$B44,MASTER[EPC Status (Current Week)],"EPC Ready")</f>
        <v>0</v>
      </c>
      <c r="AA44" s="29">
        <f>COUNTIFS(MASTER[LAUNCHED / YTL],"YTL",MASTER[Sub Format],$B44,MASTER[EPC Status (Current Week)],"EPC Ready")</f>
        <v>0</v>
      </c>
      <c r="AB44" s="29">
        <f>COUNTIFS(MASTER[LAUNCHED / YTL],"YTL - Dropped by Business",MASTER[Sub Format],$B44,MASTER[EPC Status (Current Week)],"EPC Ready")</f>
        <v>0</v>
      </c>
      <c r="AC44" s="29">
        <f>COUNTIFS(MASTER[EPC Status (Current Week)],"EPC Ready",MASTER[Sub Format],$B44)+COUNTIFS(MASTER[EPC Status (Current Week)],"EPC Ready Previous FY",MASTER[Sub Format],$B44)</f>
        <v>0</v>
      </c>
      <c r="AD44" s="29">
        <f>COUNTIFS(MASTER[LAUNCHED / YTL],"LAUNCHED",MASTER[Sub Format],$B44)</f>
        <v>0</v>
      </c>
      <c r="AE44" s="29">
        <f>COUNTIFS(MASTER[LAUNCHED / YTL],"YTL",MASTER[Sub Format],$B44)</f>
        <v>0</v>
      </c>
      <c r="AF44" s="29">
        <f>COUNTIFS(MASTER[LAUNCHED / YTL],"YTL - Dropped by Business",MASTER[Sub Format],$B44)</f>
        <v>0</v>
      </c>
      <c r="AG44" s="29">
        <f t="shared" si="94"/>
        <v>0</v>
      </c>
      <c r="AH44" s="29">
        <f t="shared" si="159"/>
        <v>0</v>
      </c>
      <c r="AI44" s="29">
        <f t="shared" si="159"/>
        <v>0</v>
      </c>
      <c r="AJ44" s="29">
        <f t="shared" si="159"/>
        <v>0</v>
      </c>
      <c r="AK44" s="29">
        <f t="shared" si="159"/>
        <v>0</v>
      </c>
      <c r="AL44" s="29">
        <f t="shared" si="159"/>
        <v>0</v>
      </c>
      <c r="AM44" s="29">
        <f t="shared" si="159"/>
        <v>0</v>
      </c>
      <c r="AN44" s="29">
        <f t="shared" si="159"/>
        <v>0</v>
      </c>
      <c r="AO44" s="29">
        <f t="shared" si="159"/>
        <v>0</v>
      </c>
      <c r="AP44" s="29">
        <f t="shared" si="159"/>
        <v>0</v>
      </c>
      <c r="AQ44" s="29">
        <f>COUNTIFS(MASTER[Sub Format],$B44,MASTER[Planned (Month) Bucket],AQ$2,MASTER[EPC Status (Current Week)],"WIP")</f>
        <v>0</v>
      </c>
      <c r="AR44" s="29">
        <f>COUNTIFS(MASTER[Sub Format],$B44,MASTER[Planned (Month) Bucket],AR$2,MASTER[EPC Status (Current Week)],"WIP")</f>
        <v>0</v>
      </c>
      <c r="AS44" s="29">
        <f>COUNTIFS(MASTER[Sub Format],$B44,MASTER[Planned (Month) Bucket],AS$2,MASTER[EPC Status (Current Week)],"WIP")</f>
        <v>0</v>
      </c>
      <c r="AT44" s="29">
        <f>COUNTIFS(MASTER[Sub Format],$B44,MASTER[Planned (Month) Bucket],AT$2,MASTER[EPC Status (Current Week)],"WIP")</f>
        <v>0</v>
      </c>
      <c r="AU44" s="29">
        <f>COUNTIFS(MASTER[Sub Format],$B44,MASTER[Planned (Month) Bucket],AU$2,MASTER[EPC Status (Current Week)],"WIP")</f>
        <v>0</v>
      </c>
      <c r="AV44" s="29">
        <f>COUNTIFS(MASTER[Sub Format],$B44,MASTER[Planned (Month) Bucket],AV$2,MASTER[EPC Status (Current Week)],"WIP")</f>
        <v>0</v>
      </c>
      <c r="AW44" s="29">
        <f>COUNTIFS(MASTER[Sub Format],$B44,MASTER[Planned (Month) Bucket],AW$2,MASTER[EPC Status (Current Week)],"WIP")</f>
        <v>0</v>
      </c>
      <c r="AX44" s="29">
        <f>COUNTIFS(MASTER[Sub Format],$B44,MASTER[Planned (Month) Bucket],AX$2,MASTER[EPC Status (Current Week)],"WIP")</f>
        <v>0</v>
      </c>
      <c r="AY44" s="29">
        <f>COUNTIFS(MASTER[Sub Format],$B44,MASTER[Planned (Month) Bucket],AY$2,MASTER[EPC Status (Current Week)],"WIP")</f>
        <v>0</v>
      </c>
      <c r="AZ44" s="29">
        <f>COUNTIFS(MASTER[Sub Format],$B44,MASTER[Planned (Month) Bucket],AZ$2,MASTER[EPC Status (Current Week)],"WIP")</f>
        <v>0</v>
      </c>
      <c r="BA44" s="29">
        <f>COUNTIFS(MASTER[Sub Format],$B44,MASTER[Planned (Month) Bucket],BA$2,MASTER[EPC Status (Current Week)],"WIP")</f>
        <v>0</v>
      </c>
      <c r="BB44" s="29">
        <f>COUNTIFS(MASTER[Sub Format],$B44,MASTER[Planned (Month) Bucket],BB$2,MASTER[EPC Status (Current Week)],"WIP")</f>
        <v>0</v>
      </c>
      <c r="BC44" s="29">
        <f>COUNTIFS(MASTER[Sub Format],$B44,MASTER[Planned (Month) Bucket],BC$2,MASTER[EPC Status (Current Week)],"WIP")</f>
        <v>0</v>
      </c>
      <c r="BD44" s="29">
        <f>COUNTIFS(MASTER[Sub Format],$B44,MASTER[Planned (Month) Bucket],BD$2,MASTER[EPC Status (Current Week)],"WIP")</f>
        <v>0</v>
      </c>
      <c r="BE44" s="29">
        <f>COUNTIFS(MASTER[Sub Format],$B44,MASTER[Planned (Month) Bucket],BE$2,MASTER[EPC Status (Current Week)],"WIP")</f>
        <v>0</v>
      </c>
      <c r="BF44" s="29">
        <f>COUNTIFS(MASTER[Sub Format],$B44,MASTER[Planned (Month) Bucket],BF$2,MASTER[EPC Status (Current Week)],"WIP")</f>
        <v>0</v>
      </c>
      <c r="BG44" s="29">
        <f>COUNTIFS(MASTER[Sub Format],$B44,MASTER[Planned (Month) Bucket],BG$2,MASTER[EPC Status (Current Week)],"WIP")</f>
        <v>0</v>
      </c>
      <c r="BH44" s="29">
        <f>COUNTIFS(MASTER[Sub Format],$B44,MASTER[Planned (Month) Bucket],BH$2,MASTER[EPC Status (Current Week)],"WIP")</f>
        <v>0</v>
      </c>
      <c r="BI44" s="29">
        <f>COUNTIFS(MASTER[Sub Format],$B44,MASTER[EPC Status (Current Week)],BI$2)</f>
        <v>0</v>
      </c>
      <c r="BJ44" s="29">
        <f>COUNTIFS(MASTER[Sub Format],$B44,MASTER[EPC Status (Current Week)],BJ$2)</f>
        <v>0</v>
      </c>
      <c r="BK44" s="29">
        <f>COUNTIFS(MASTER[Sub Format],$B44,MASTER[EPC Status (Current Week)],BK$2)</f>
        <v>0</v>
      </c>
      <c r="BL44" s="29">
        <f>COUNTIFS(MASTER[Sub Format],$B44,MASTER[EPC Status (Current Week)],BL$2)</f>
        <v>0</v>
      </c>
      <c r="BM44" s="29">
        <f t="shared" si="96"/>
        <v>0</v>
      </c>
      <c r="BN44" s="29">
        <f>COUNTIFS(MASTER[Sub Format],$B44,MASTER[EPC Status (Current Week)],BN$3)</f>
        <v>0</v>
      </c>
      <c r="BO44" s="29">
        <f>COUNTIFS(MASTER[Sub Format],$B44,MASTER[EPC Status (Current Week)],BO$3)</f>
        <v>0</v>
      </c>
      <c r="BP44" s="29">
        <f>COUNTIFS(MASTER[Sub Format],$B44,MASTER[EPC Status (Current Week)],BP$3)</f>
        <v>0</v>
      </c>
      <c r="BQ44" s="29">
        <f>COUNTIFS(MASTER[Sub Format],$B44,MASTER[EPC Status (Current Week)],BQ$3)</f>
        <v>0</v>
      </c>
      <c r="BR44" s="29">
        <f>COUNTIFS(MASTER[Sub Format],$B44,MASTER[EPC Status (Current Week)],BR$3)</f>
        <v>0</v>
      </c>
      <c r="BS44" s="29">
        <f>COUNTIFS(MASTER[Sub Format],$B44,MASTER[EPC Status (Current Week)],BS$3)</f>
        <v>0</v>
      </c>
      <c r="BT44" s="29">
        <f>COUNTIFS(MASTER[Sub Format],$B44,MASTER[EPC Status (Current Week)],BT$3)</f>
        <v>0</v>
      </c>
      <c r="BU44" s="29">
        <f>COUNTIFS(MASTER[Sub Format],$B44,MASTER[EPC Status (Current Week)],BU$3)</f>
        <v>0</v>
      </c>
      <c r="BV44" s="226"/>
    </row>
    <row r="45" spans="1:74" s="1" customFormat="1" ht="13" hidden="1" outlineLevel="1" x14ac:dyDescent="0.3">
      <c r="A45" s="86">
        <v>14</v>
      </c>
      <c r="B45" s="28" t="s">
        <v>240</v>
      </c>
      <c r="C45" s="28" t="s">
        <v>55</v>
      </c>
      <c r="D45" s="28" t="s">
        <v>312</v>
      </c>
      <c r="E45" s="29">
        <v>1</v>
      </c>
      <c r="F45" s="29">
        <f>COUNTIFS(MASTER[Sub Format],$B45,MASTER[EPC Status (Current Week)],$F$3)</f>
        <v>0</v>
      </c>
      <c r="G45" s="29">
        <f>COUNTIFS(MASTER[LAUNCHED / YTL],"LAUNCHED",MASTER[Sub Format],$B45,MASTER[EPC Status (Current Week)],"EPC Ready Previous FY")</f>
        <v>0</v>
      </c>
      <c r="H45" s="29">
        <f>COUNTIFS(MASTER[LAUNCHED / YTL],"YTL",MASTER[Sub Format],$B45,MASTER[EPC Status (Current Week)],"EPC Ready Previous FY")</f>
        <v>0</v>
      </c>
      <c r="I45" s="29">
        <f>COUNTIFS(MASTER[Sub Format],$B45,MASTER[Actual (Month) Bucket],I$3)</f>
        <v>0</v>
      </c>
      <c r="J45" s="29">
        <f>COUNTIFS(MASTER[Sub Format],$B45,MASTER[Actual (Month) Bucket],J$3)</f>
        <v>0</v>
      </c>
      <c r="K45" s="29">
        <f>COUNTIFS(MASTER[Sub Format],$B45,MASTER[Actual (Month) Bucket],K$3)</f>
        <v>0</v>
      </c>
      <c r="L45" s="29">
        <f t="shared" si="89"/>
        <v>0</v>
      </c>
      <c r="M45" s="29">
        <f>COUNTIFS(MASTER[Sub Format],$B45,MASTER[Actual (Month) Bucket],M$3)</f>
        <v>0</v>
      </c>
      <c r="N45" s="29">
        <f>COUNTIFS(MASTER[Sub Format],$B45,MASTER[Actual (Month) Bucket],N$3)</f>
        <v>0</v>
      </c>
      <c r="O45" s="29">
        <f>COUNTIFS(MASTER[Sub Format],$B45,MASTER[Actual (Month) Bucket],O$3)</f>
        <v>0</v>
      </c>
      <c r="P45" s="29">
        <f t="shared" si="90"/>
        <v>0</v>
      </c>
      <c r="Q45" s="29">
        <f>COUNTIFS(MASTER[Sub Format],$B45,MASTER[Actual (Month) Bucket],Q$3)</f>
        <v>0</v>
      </c>
      <c r="R45" s="29">
        <f>COUNTIFS(MASTER[Sub Format],$B45,MASTER[Actual (Month) Bucket],R$3)</f>
        <v>0</v>
      </c>
      <c r="S45" s="29">
        <f>COUNTIFS(MASTER[Sub Format],$B45,MASTER[Actual (Month) Bucket],S$3)</f>
        <v>0</v>
      </c>
      <c r="T45" s="29">
        <f t="shared" si="91"/>
        <v>0</v>
      </c>
      <c r="U45" s="29">
        <f>COUNTIFS(MASTER[Sub Format],$B45,MASTER[Actual (Month) Bucket],U$3)</f>
        <v>0</v>
      </c>
      <c r="V45" s="29">
        <f>COUNTIFS(MASTER[Sub Format],$B45,MASTER[Actual (Month) Bucket],V$3)</f>
        <v>0</v>
      </c>
      <c r="W45" s="29">
        <f>COUNTIFS(MASTER[Sub Format],$B45,MASTER[Actual (Month) Bucket],W$3)</f>
        <v>0</v>
      </c>
      <c r="X45" s="29">
        <f t="shared" si="92"/>
        <v>0</v>
      </c>
      <c r="Y45" s="29">
        <f t="shared" si="93"/>
        <v>0</v>
      </c>
      <c r="Z45" s="29">
        <f>COUNTIFS(MASTER[LAUNCHED / YTL],"LAUNCHED",MASTER[Sub Format],$B45,MASTER[EPC Status (Current Week)],"EPC Ready")</f>
        <v>0</v>
      </c>
      <c r="AA45" s="29">
        <f>COUNTIFS(MASTER[LAUNCHED / YTL],"YTL",MASTER[Sub Format],$B45,MASTER[EPC Status (Current Week)],"EPC Ready")</f>
        <v>0</v>
      </c>
      <c r="AB45" s="29">
        <f>COUNTIFS(MASTER[LAUNCHED / YTL],"YTL - Dropped by Business",MASTER[Sub Format],$B45,MASTER[EPC Status (Current Week)],"EPC Ready")</f>
        <v>0</v>
      </c>
      <c r="AC45" s="29">
        <f>COUNTIFS(MASTER[EPC Status (Current Week)],"EPC Ready",MASTER[Sub Format],$B45)+COUNTIFS(MASTER[EPC Status (Current Week)],"EPC Ready Previous FY",MASTER[Sub Format],$B45)</f>
        <v>0</v>
      </c>
      <c r="AD45" s="29">
        <f>COUNTIFS(MASTER[LAUNCHED / YTL],"LAUNCHED",MASTER[Sub Format],$B45)</f>
        <v>0</v>
      </c>
      <c r="AE45" s="29">
        <f>COUNTIFS(MASTER[LAUNCHED / YTL],"YTL",MASTER[Sub Format],$B45)</f>
        <v>0</v>
      </c>
      <c r="AF45" s="29">
        <f>COUNTIFS(MASTER[LAUNCHED / YTL],"YTL - Dropped by Business",MASTER[Sub Format],$B45)</f>
        <v>0</v>
      </c>
      <c r="AG45" s="29">
        <f t="shared" si="94"/>
        <v>0</v>
      </c>
      <c r="AH45" s="29">
        <f t="shared" si="159"/>
        <v>0</v>
      </c>
      <c r="AI45" s="29">
        <f t="shared" si="159"/>
        <v>0</v>
      </c>
      <c r="AJ45" s="29">
        <f t="shared" si="159"/>
        <v>0</v>
      </c>
      <c r="AK45" s="29">
        <f t="shared" si="159"/>
        <v>0</v>
      </c>
      <c r="AL45" s="29">
        <f t="shared" si="159"/>
        <v>0</v>
      </c>
      <c r="AM45" s="29">
        <f t="shared" si="159"/>
        <v>0</v>
      </c>
      <c r="AN45" s="29">
        <f t="shared" si="159"/>
        <v>0</v>
      </c>
      <c r="AO45" s="29">
        <f t="shared" si="159"/>
        <v>0</v>
      </c>
      <c r="AP45" s="29">
        <f t="shared" si="159"/>
        <v>0</v>
      </c>
      <c r="AQ45" s="29">
        <f>COUNTIFS(MASTER[Sub Format],$B45,MASTER[Planned (Month) Bucket],AQ$2,MASTER[EPC Status (Current Week)],"WIP")</f>
        <v>0</v>
      </c>
      <c r="AR45" s="29">
        <f>COUNTIFS(MASTER[Sub Format],$B45,MASTER[Planned (Month) Bucket],AR$2,MASTER[EPC Status (Current Week)],"WIP")</f>
        <v>0</v>
      </c>
      <c r="AS45" s="29">
        <f>COUNTIFS(MASTER[Sub Format],$B45,MASTER[Planned (Month) Bucket],AS$2,MASTER[EPC Status (Current Week)],"WIP")</f>
        <v>0</v>
      </c>
      <c r="AT45" s="29">
        <f>COUNTIFS(MASTER[Sub Format],$B45,MASTER[Planned (Month) Bucket],AT$2,MASTER[EPC Status (Current Week)],"WIP")</f>
        <v>0</v>
      </c>
      <c r="AU45" s="29">
        <f>COUNTIFS(MASTER[Sub Format],$B45,MASTER[Planned (Month) Bucket],AU$2,MASTER[EPC Status (Current Week)],"WIP")</f>
        <v>0</v>
      </c>
      <c r="AV45" s="29">
        <f>COUNTIFS(MASTER[Sub Format],$B45,MASTER[Planned (Month) Bucket],AV$2,MASTER[EPC Status (Current Week)],"WIP")</f>
        <v>0</v>
      </c>
      <c r="AW45" s="29">
        <f>COUNTIFS(MASTER[Sub Format],$B45,MASTER[Planned (Month) Bucket],AW$2,MASTER[EPC Status (Current Week)],"WIP")</f>
        <v>0</v>
      </c>
      <c r="AX45" s="29">
        <f>COUNTIFS(MASTER[Sub Format],$B45,MASTER[Planned (Month) Bucket],AX$2,MASTER[EPC Status (Current Week)],"WIP")</f>
        <v>0</v>
      </c>
      <c r="AY45" s="29">
        <f>COUNTIFS(MASTER[Sub Format],$B45,MASTER[Planned (Month) Bucket],AY$2,MASTER[EPC Status (Current Week)],"WIP")</f>
        <v>0</v>
      </c>
      <c r="AZ45" s="29">
        <f>COUNTIFS(MASTER[Sub Format],$B45,MASTER[Planned (Month) Bucket],AZ$2,MASTER[EPC Status (Current Week)],"WIP")</f>
        <v>0</v>
      </c>
      <c r="BA45" s="29">
        <f>COUNTIFS(MASTER[Sub Format],$B45,MASTER[Planned (Month) Bucket],BA$2,MASTER[EPC Status (Current Week)],"WIP")</f>
        <v>0</v>
      </c>
      <c r="BB45" s="29">
        <f>COUNTIFS(MASTER[Sub Format],$B45,MASTER[Planned (Month) Bucket],BB$2,MASTER[EPC Status (Current Week)],"WIP")</f>
        <v>0</v>
      </c>
      <c r="BC45" s="29">
        <f>COUNTIFS(MASTER[Sub Format],$B45,MASTER[Planned (Month) Bucket],BC$2,MASTER[EPC Status (Current Week)],"WIP")</f>
        <v>0</v>
      </c>
      <c r="BD45" s="29">
        <f>COUNTIFS(MASTER[Sub Format],$B45,MASTER[Planned (Month) Bucket],BD$2,MASTER[EPC Status (Current Week)],"WIP")</f>
        <v>0</v>
      </c>
      <c r="BE45" s="29">
        <f>COUNTIFS(MASTER[Sub Format],$B45,MASTER[Planned (Month) Bucket],BE$2,MASTER[EPC Status (Current Week)],"WIP")</f>
        <v>0</v>
      </c>
      <c r="BF45" s="29">
        <f>COUNTIFS(MASTER[Sub Format],$B45,MASTER[Planned (Month) Bucket],BF$2,MASTER[EPC Status (Current Week)],"WIP")</f>
        <v>0</v>
      </c>
      <c r="BG45" s="29">
        <f>COUNTIFS(MASTER[Sub Format],$B45,MASTER[Planned (Month) Bucket],BG$2,MASTER[EPC Status (Current Week)],"WIP")</f>
        <v>0</v>
      </c>
      <c r="BH45" s="29">
        <f>COUNTIFS(MASTER[Sub Format],$B45,MASTER[Planned (Month) Bucket],BH$2,MASTER[EPC Status (Current Week)],"WIP")</f>
        <v>0</v>
      </c>
      <c r="BI45" s="29">
        <f>COUNTIFS(MASTER[Sub Format],$B45,MASTER[EPC Status (Current Week)],BI$2)</f>
        <v>0</v>
      </c>
      <c r="BJ45" s="29">
        <f>COUNTIFS(MASTER[Sub Format],$B45,MASTER[EPC Status (Current Week)],BJ$2)</f>
        <v>0</v>
      </c>
      <c r="BK45" s="29">
        <f>COUNTIFS(MASTER[Sub Format],$B45,MASTER[EPC Status (Current Week)],BK$2)</f>
        <v>0</v>
      </c>
      <c r="BL45" s="29">
        <f>COUNTIFS(MASTER[Sub Format],$B45,MASTER[EPC Status (Current Week)],BL$2)</f>
        <v>0</v>
      </c>
      <c r="BM45" s="29">
        <f t="shared" si="96"/>
        <v>4</v>
      </c>
      <c r="BN45" s="29">
        <f>COUNTIFS(MASTER[Sub Format],$B45,MASTER[EPC Status (Current Week)],BN$3)</f>
        <v>0</v>
      </c>
      <c r="BO45" s="29">
        <f>COUNTIFS(MASTER[Sub Format],$B45,MASTER[EPC Status (Current Week)],BO$3)</f>
        <v>4</v>
      </c>
      <c r="BP45" s="29">
        <f>COUNTIFS(MASTER[Sub Format],$B45,MASTER[EPC Status (Current Week)],BP$3)</f>
        <v>0</v>
      </c>
      <c r="BQ45" s="29">
        <f>COUNTIFS(MASTER[Sub Format],$B45,MASTER[EPC Status (Current Week)],BQ$3)</f>
        <v>0</v>
      </c>
      <c r="BR45" s="29">
        <f>COUNTIFS(MASTER[Sub Format],$B45,MASTER[EPC Status (Current Week)],BR$3)</f>
        <v>0</v>
      </c>
      <c r="BS45" s="29">
        <f>COUNTIFS(MASTER[Sub Format],$B45,MASTER[EPC Status (Current Week)],BS$3)</f>
        <v>0</v>
      </c>
      <c r="BT45" s="29">
        <f>COUNTIFS(MASTER[Sub Format],$B45,MASTER[EPC Status (Current Week)],BT$3)</f>
        <v>0</v>
      </c>
      <c r="BU45" s="29">
        <f>COUNTIFS(MASTER[Sub Format],$B45,MASTER[EPC Status (Current Week)],BU$3)</f>
        <v>0</v>
      </c>
      <c r="BV45" s="226"/>
    </row>
    <row r="46" spans="1:74" s="1" customFormat="1" ht="13" hidden="1" outlineLevel="1" x14ac:dyDescent="0.3">
      <c r="A46" s="86">
        <v>15</v>
      </c>
      <c r="B46" s="28" t="s">
        <v>298</v>
      </c>
      <c r="C46" s="28" t="s">
        <v>55</v>
      </c>
      <c r="D46" s="28" t="s">
        <v>312</v>
      </c>
      <c r="E46" s="29">
        <v>0</v>
      </c>
      <c r="F46" s="29">
        <f>COUNTIFS(MASTER[Sub Format],$B46,MASTER[EPC Status (Current Week)],$F$3)</f>
        <v>0</v>
      </c>
      <c r="G46" s="29">
        <f>COUNTIFS(MASTER[LAUNCHED / YTL],"LAUNCHED",MASTER[Sub Format],$B46,MASTER[EPC Status (Current Week)],"EPC Ready Previous FY")</f>
        <v>0</v>
      </c>
      <c r="H46" s="29">
        <f>COUNTIFS(MASTER[LAUNCHED / YTL],"YTL",MASTER[Sub Format],$B46,MASTER[EPC Status (Current Week)],"EPC Ready Previous FY")</f>
        <v>0</v>
      </c>
      <c r="I46" s="29">
        <f>COUNTIFS(MASTER[Sub Format],$B46,MASTER[Actual (Month) Bucket],I$3)</f>
        <v>0</v>
      </c>
      <c r="J46" s="29">
        <f>COUNTIFS(MASTER[Sub Format],$B46,MASTER[Actual (Month) Bucket],J$3)</f>
        <v>0</v>
      </c>
      <c r="K46" s="29">
        <f>COUNTIFS(MASTER[Sub Format],$B46,MASTER[Actual (Month) Bucket],K$3)</f>
        <v>0</v>
      </c>
      <c r="L46" s="29">
        <f t="shared" si="89"/>
        <v>0</v>
      </c>
      <c r="M46" s="29">
        <f>COUNTIFS(MASTER[Sub Format],$B46,MASTER[Actual (Month) Bucket],M$3)</f>
        <v>0</v>
      </c>
      <c r="N46" s="29">
        <f>COUNTIFS(MASTER[Sub Format],$B46,MASTER[Actual (Month) Bucket],N$3)</f>
        <v>0</v>
      </c>
      <c r="O46" s="29">
        <f>COUNTIFS(MASTER[Sub Format],$B46,MASTER[Actual (Month) Bucket],O$3)</f>
        <v>0</v>
      </c>
      <c r="P46" s="29">
        <f t="shared" si="90"/>
        <v>0</v>
      </c>
      <c r="Q46" s="29">
        <f>COUNTIFS(MASTER[Sub Format],$B46,MASTER[Actual (Month) Bucket],Q$3)</f>
        <v>0</v>
      </c>
      <c r="R46" s="29">
        <f>COUNTIFS(MASTER[Sub Format],$B46,MASTER[Actual (Month) Bucket],R$3)</f>
        <v>0</v>
      </c>
      <c r="S46" s="29">
        <f>COUNTIFS(MASTER[Sub Format],$B46,MASTER[Actual (Month) Bucket],S$3)</f>
        <v>0</v>
      </c>
      <c r="T46" s="29">
        <f t="shared" si="91"/>
        <v>0</v>
      </c>
      <c r="U46" s="29">
        <f>COUNTIFS(MASTER[Sub Format],$B46,MASTER[Actual (Month) Bucket],U$3)</f>
        <v>0</v>
      </c>
      <c r="V46" s="29">
        <f>COUNTIFS(MASTER[Sub Format],$B46,MASTER[Actual (Month) Bucket],V$3)</f>
        <v>0</v>
      </c>
      <c r="W46" s="29">
        <f>COUNTIFS(MASTER[Sub Format],$B46,MASTER[Actual (Month) Bucket],W$3)</f>
        <v>0</v>
      </c>
      <c r="X46" s="29">
        <f t="shared" si="92"/>
        <v>0</v>
      </c>
      <c r="Y46" s="29">
        <f t="shared" si="93"/>
        <v>0</v>
      </c>
      <c r="Z46" s="29">
        <f>COUNTIFS(MASTER[LAUNCHED / YTL],"LAUNCHED",MASTER[Sub Format],$B46,MASTER[EPC Status (Current Week)],"EPC Ready")</f>
        <v>0</v>
      </c>
      <c r="AA46" s="29">
        <f>COUNTIFS(MASTER[LAUNCHED / YTL],"YTL",MASTER[Sub Format],$B46,MASTER[EPC Status (Current Week)],"EPC Ready")</f>
        <v>0</v>
      </c>
      <c r="AB46" s="29">
        <f>COUNTIFS(MASTER[LAUNCHED / YTL],"YTL - Dropped by Business",MASTER[Sub Format],$B46,MASTER[EPC Status (Current Week)],"EPC Ready")</f>
        <v>0</v>
      </c>
      <c r="AC46" s="29">
        <f>COUNTIFS(MASTER[EPC Status (Current Week)],"EPC Ready",MASTER[Sub Format],$B46)+COUNTIFS(MASTER[EPC Status (Current Week)],"EPC Ready Previous FY",MASTER[Sub Format],$B46)</f>
        <v>0</v>
      </c>
      <c r="AD46" s="29">
        <f>COUNTIFS(MASTER[LAUNCHED / YTL],"LAUNCHED",MASTER[Sub Format],$B46)</f>
        <v>0</v>
      </c>
      <c r="AE46" s="29">
        <f>COUNTIFS(MASTER[LAUNCHED / YTL],"YTL",MASTER[Sub Format],$B46)</f>
        <v>0</v>
      </c>
      <c r="AF46" s="29">
        <f>COUNTIFS(MASTER[LAUNCHED / YTL],"YTL - Dropped by Business",MASTER[Sub Format],$B46)</f>
        <v>0</v>
      </c>
      <c r="AG46" s="29">
        <f t="shared" si="94"/>
        <v>0</v>
      </c>
      <c r="AH46" s="29">
        <f t="shared" si="159"/>
        <v>0</v>
      </c>
      <c r="AI46" s="29">
        <f t="shared" si="159"/>
        <v>0</v>
      </c>
      <c r="AJ46" s="29">
        <f t="shared" si="159"/>
        <v>0</v>
      </c>
      <c r="AK46" s="29">
        <f t="shared" si="159"/>
        <v>0</v>
      </c>
      <c r="AL46" s="29">
        <f t="shared" si="159"/>
        <v>0</v>
      </c>
      <c r="AM46" s="29">
        <f t="shared" si="159"/>
        <v>0</v>
      </c>
      <c r="AN46" s="29">
        <f t="shared" si="159"/>
        <v>0</v>
      </c>
      <c r="AO46" s="29">
        <f t="shared" si="159"/>
        <v>0</v>
      </c>
      <c r="AP46" s="29">
        <f t="shared" si="159"/>
        <v>0</v>
      </c>
      <c r="AQ46" s="29">
        <f>COUNTIFS(MASTER[Sub Format],$B46,MASTER[Planned (Month) Bucket],AQ$2,MASTER[EPC Status (Current Week)],"WIP")</f>
        <v>0</v>
      </c>
      <c r="AR46" s="29">
        <f>COUNTIFS(MASTER[Sub Format],$B46,MASTER[Planned (Month) Bucket],AR$2,MASTER[EPC Status (Current Week)],"WIP")</f>
        <v>0</v>
      </c>
      <c r="AS46" s="29">
        <f>COUNTIFS(MASTER[Sub Format],$B46,MASTER[Planned (Month) Bucket],AS$2,MASTER[EPC Status (Current Week)],"WIP")</f>
        <v>0</v>
      </c>
      <c r="AT46" s="29">
        <f>COUNTIFS(MASTER[Sub Format],$B46,MASTER[Planned (Month) Bucket],AT$2,MASTER[EPC Status (Current Week)],"WIP")</f>
        <v>0</v>
      </c>
      <c r="AU46" s="29">
        <f>COUNTIFS(MASTER[Sub Format],$B46,MASTER[Planned (Month) Bucket],AU$2,MASTER[EPC Status (Current Week)],"WIP")</f>
        <v>0</v>
      </c>
      <c r="AV46" s="29">
        <f>COUNTIFS(MASTER[Sub Format],$B46,MASTER[Planned (Month) Bucket],AV$2,MASTER[EPC Status (Current Week)],"WIP")</f>
        <v>0</v>
      </c>
      <c r="AW46" s="29">
        <f>COUNTIFS(MASTER[Sub Format],$B46,MASTER[Planned (Month) Bucket],AW$2,MASTER[EPC Status (Current Week)],"WIP")</f>
        <v>0</v>
      </c>
      <c r="AX46" s="29">
        <f>COUNTIFS(MASTER[Sub Format],$B46,MASTER[Planned (Month) Bucket],AX$2,MASTER[EPC Status (Current Week)],"WIP")</f>
        <v>0</v>
      </c>
      <c r="AY46" s="29">
        <f>COUNTIFS(MASTER[Sub Format],$B46,MASTER[Planned (Month) Bucket],AY$2,MASTER[EPC Status (Current Week)],"WIP")</f>
        <v>0</v>
      </c>
      <c r="AZ46" s="29">
        <f>COUNTIFS(MASTER[Sub Format],$B46,MASTER[Planned (Month) Bucket],AZ$2,MASTER[EPC Status (Current Week)],"WIP")</f>
        <v>0</v>
      </c>
      <c r="BA46" s="29">
        <f>COUNTIFS(MASTER[Sub Format],$B46,MASTER[Planned (Month) Bucket],BA$2,MASTER[EPC Status (Current Week)],"WIP")</f>
        <v>0</v>
      </c>
      <c r="BB46" s="29">
        <f>COUNTIFS(MASTER[Sub Format],$B46,MASTER[Planned (Month) Bucket],BB$2,MASTER[EPC Status (Current Week)],"WIP")</f>
        <v>0</v>
      </c>
      <c r="BC46" s="29">
        <f>COUNTIFS(MASTER[Sub Format],$B46,MASTER[Planned (Month) Bucket],BC$2,MASTER[EPC Status (Current Week)],"WIP")</f>
        <v>0</v>
      </c>
      <c r="BD46" s="29">
        <f>COUNTIFS(MASTER[Sub Format],$B46,MASTER[Planned (Month) Bucket],BD$2,MASTER[EPC Status (Current Week)],"WIP")</f>
        <v>0</v>
      </c>
      <c r="BE46" s="29">
        <f>COUNTIFS(MASTER[Sub Format],$B46,MASTER[Planned (Month) Bucket],BE$2,MASTER[EPC Status (Current Week)],"WIP")</f>
        <v>0</v>
      </c>
      <c r="BF46" s="29">
        <f>COUNTIFS(MASTER[Sub Format],$B46,MASTER[Planned (Month) Bucket],BF$2,MASTER[EPC Status (Current Week)],"WIP")</f>
        <v>0</v>
      </c>
      <c r="BG46" s="29">
        <f>COUNTIFS(MASTER[Sub Format],$B46,MASTER[Planned (Month) Bucket],BG$2,MASTER[EPC Status (Current Week)],"WIP")</f>
        <v>0</v>
      </c>
      <c r="BH46" s="29">
        <f>COUNTIFS(MASTER[Sub Format],$B46,MASTER[Planned (Month) Bucket],BH$2,MASTER[EPC Status (Current Week)],"WIP")</f>
        <v>0</v>
      </c>
      <c r="BI46" s="29">
        <f>COUNTIFS(MASTER[Sub Format],$B46,MASTER[EPC Status (Current Week)],BI$2)</f>
        <v>0</v>
      </c>
      <c r="BJ46" s="29">
        <f>COUNTIFS(MASTER[Sub Format],$B46,MASTER[EPC Status (Current Week)],BJ$2)</f>
        <v>0</v>
      </c>
      <c r="BK46" s="29">
        <f>COUNTIFS(MASTER[Sub Format],$B46,MASTER[EPC Status (Current Week)],BK$2)</f>
        <v>0</v>
      </c>
      <c r="BL46" s="29">
        <f>COUNTIFS(MASTER[Sub Format],$B46,MASTER[EPC Status (Current Week)],BL$2)</f>
        <v>0</v>
      </c>
      <c r="BM46" s="29">
        <f t="shared" si="96"/>
        <v>0</v>
      </c>
      <c r="BN46" s="29">
        <f>COUNTIFS(MASTER[Sub Format],$B46,MASTER[EPC Status (Current Week)],BN$3)</f>
        <v>0</v>
      </c>
      <c r="BO46" s="29">
        <f>COUNTIFS(MASTER[Sub Format],$B46,MASTER[EPC Status (Current Week)],BO$3)</f>
        <v>0</v>
      </c>
      <c r="BP46" s="29">
        <f>COUNTIFS(MASTER[Sub Format],$B46,MASTER[EPC Status (Current Week)],BP$3)</f>
        <v>0</v>
      </c>
      <c r="BQ46" s="29">
        <f>COUNTIFS(MASTER[Sub Format],$B46,MASTER[EPC Status (Current Week)],BQ$3)</f>
        <v>0</v>
      </c>
      <c r="BR46" s="29">
        <f>COUNTIFS(MASTER[Sub Format],$B46,MASTER[EPC Status (Current Week)],BR$3)</f>
        <v>0</v>
      </c>
      <c r="BS46" s="29">
        <f>COUNTIFS(MASTER[Sub Format],$B46,MASTER[EPC Status (Current Week)],BS$3)</f>
        <v>0</v>
      </c>
      <c r="BT46" s="29">
        <f>COUNTIFS(MASTER[Sub Format],$B46,MASTER[EPC Status (Current Week)],BT$3)</f>
        <v>0</v>
      </c>
      <c r="BU46" s="29">
        <f>COUNTIFS(MASTER[Sub Format],$B46,MASTER[EPC Status (Current Week)],BU$3)</f>
        <v>0</v>
      </c>
      <c r="BV46" s="226"/>
    </row>
    <row r="47" spans="1:74" s="1" customFormat="1" ht="13" hidden="1" outlineLevel="1" x14ac:dyDescent="0.3">
      <c r="A47" s="86">
        <v>16</v>
      </c>
      <c r="B47" s="28" t="s">
        <v>190</v>
      </c>
      <c r="C47" s="28" t="s">
        <v>55</v>
      </c>
      <c r="D47" s="28" t="s">
        <v>312</v>
      </c>
      <c r="E47" s="29">
        <v>18</v>
      </c>
      <c r="F47" s="29">
        <f>COUNTIFS(MASTER[Sub Format],$B47,MASTER[EPC Status (Current Week)],$F$3)</f>
        <v>1</v>
      </c>
      <c r="G47" s="29">
        <f>COUNTIFS(MASTER[LAUNCHED / YTL],"LAUNCHED",MASTER[Sub Format],$B47,MASTER[EPC Status (Current Week)],"EPC Ready Previous FY")</f>
        <v>1</v>
      </c>
      <c r="H47" s="29">
        <f>COUNTIFS(MASTER[LAUNCHED / YTL],"YTL",MASTER[Sub Format],$B47,MASTER[EPC Status (Current Week)],"EPC Ready Previous FY")</f>
        <v>0</v>
      </c>
      <c r="I47" s="29">
        <f>COUNTIFS(MASTER[Sub Format],$B47,MASTER[Actual (Month) Bucket],I$3)</f>
        <v>0</v>
      </c>
      <c r="J47" s="29">
        <f>COUNTIFS(MASTER[Sub Format],$B47,MASTER[Actual (Month) Bucket],J$3)</f>
        <v>3</v>
      </c>
      <c r="K47" s="29">
        <f>COUNTIFS(MASTER[Sub Format],$B47,MASTER[Actual (Month) Bucket],K$3)</f>
        <v>0</v>
      </c>
      <c r="L47" s="29">
        <f t="shared" si="89"/>
        <v>3</v>
      </c>
      <c r="M47" s="29">
        <f>COUNTIFS(MASTER[Sub Format],$B47,MASTER[Actual (Month) Bucket],M$3)</f>
        <v>0</v>
      </c>
      <c r="N47" s="29">
        <f>COUNTIFS(MASTER[Sub Format],$B47,MASTER[Actual (Month) Bucket],N$3)</f>
        <v>0</v>
      </c>
      <c r="O47" s="29">
        <f>COUNTIFS(MASTER[Sub Format],$B47,MASTER[Actual (Month) Bucket],O$3)</f>
        <v>0</v>
      </c>
      <c r="P47" s="29">
        <f t="shared" si="90"/>
        <v>0</v>
      </c>
      <c r="Q47" s="29">
        <f>COUNTIFS(MASTER[Sub Format],$B47,MASTER[Actual (Month) Bucket],Q$3)</f>
        <v>0</v>
      </c>
      <c r="R47" s="29">
        <f>COUNTIFS(MASTER[Sub Format],$B47,MASTER[Actual (Month) Bucket],R$3)</f>
        <v>0</v>
      </c>
      <c r="S47" s="29">
        <f>COUNTIFS(MASTER[Sub Format],$B47,MASTER[Actual (Month) Bucket],S$3)</f>
        <v>0</v>
      </c>
      <c r="T47" s="29">
        <f t="shared" si="91"/>
        <v>0</v>
      </c>
      <c r="U47" s="29">
        <f>COUNTIFS(MASTER[Sub Format],$B47,MASTER[Actual (Month) Bucket],U$3)</f>
        <v>0</v>
      </c>
      <c r="V47" s="29">
        <f>COUNTIFS(MASTER[Sub Format],$B47,MASTER[Actual (Month) Bucket],V$3)</f>
        <v>0</v>
      </c>
      <c r="W47" s="29">
        <f>COUNTIFS(MASTER[Sub Format],$B47,MASTER[Actual (Month) Bucket],W$3)</f>
        <v>0</v>
      </c>
      <c r="X47" s="29">
        <f t="shared" si="92"/>
        <v>0</v>
      </c>
      <c r="Y47" s="29">
        <f t="shared" si="93"/>
        <v>3</v>
      </c>
      <c r="Z47" s="29">
        <f>COUNTIFS(MASTER[LAUNCHED / YTL],"LAUNCHED",MASTER[Sub Format],$B47,MASTER[EPC Status (Current Week)],"EPC Ready")</f>
        <v>0</v>
      </c>
      <c r="AA47" s="29">
        <f>COUNTIFS(MASTER[LAUNCHED / YTL],"YTL",MASTER[Sub Format],$B47,MASTER[EPC Status (Current Week)],"EPC Ready")</f>
        <v>3</v>
      </c>
      <c r="AB47" s="29">
        <f>COUNTIFS(MASTER[LAUNCHED / YTL],"YTL - Dropped by Business",MASTER[Sub Format],$B47,MASTER[EPC Status (Current Week)],"EPC Ready")</f>
        <v>0</v>
      </c>
      <c r="AC47" s="29">
        <f>COUNTIFS(MASTER[EPC Status (Current Week)],"EPC Ready",MASTER[Sub Format],$B47)+COUNTIFS(MASTER[EPC Status (Current Week)],"EPC Ready Previous FY",MASTER[Sub Format],$B47)</f>
        <v>4</v>
      </c>
      <c r="AD47" s="29">
        <f>COUNTIFS(MASTER[LAUNCHED / YTL],"LAUNCHED",MASTER[Sub Format],$B47)</f>
        <v>1</v>
      </c>
      <c r="AE47" s="29">
        <f>COUNTIFS(MASTER[LAUNCHED / YTL],"YTL",MASTER[Sub Format],$B47)</f>
        <v>3</v>
      </c>
      <c r="AF47" s="29">
        <f>COUNTIFS(MASTER[LAUNCHED / YTL],"YTL - Dropped by Business",MASTER[Sub Format],$B47)</f>
        <v>0</v>
      </c>
      <c r="AG47" s="29">
        <f t="shared" si="94"/>
        <v>1</v>
      </c>
      <c r="AH47" s="29">
        <f t="shared" si="159"/>
        <v>0</v>
      </c>
      <c r="AI47" s="29">
        <f t="shared" si="159"/>
        <v>0</v>
      </c>
      <c r="AJ47" s="29">
        <f t="shared" si="159"/>
        <v>0</v>
      </c>
      <c r="AK47" s="29">
        <f t="shared" si="159"/>
        <v>0</v>
      </c>
      <c r="AL47" s="29">
        <f t="shared" si="159"/>
        <v>0</v>
      </c>
      <c r="AM47" s="29">
        <f t="shared" si="159"/>
        <v>0</v>
      </c>
      <c r="AN47" s="29">
        <f t="shared" si="159"/>
        <v>0</v>
      </c>
      <c r="AO47" s="29">
        <f t="shared" si="159"/>
        <v>0</v>
      </c>
      <c r="AP47" s="29">
        <f t="shared" si="159"/>
        <v>0</v>
      </c>
      <c r="AQ47" s="29">
        <f>COUNTIFS(MASTER[Sub Format],$B47,MASTER[Planned (Month) Bucket],AQ$2,MASTER[EPC Status (Current Week)],"WIP")</f>
        <v>0</v>
      </c>
      <c r="AR47" s="29">
        <f>COUNTIFS(MASTER[Sub Format],$B47,MASTER[Planned (Month) Bucket],AR$2,MASTER[EPC Status (Current Week)],"WIP")</f>
        <v>0</v>
      </c>
      <c r="AS47" s="29">
        <f>COUNTIFS(MASTER[Sub Format],$B47,MASTER[Planned (Month) Bucket],AS$2,MASTER[EPC Status (Current Week)],"WIP")</f>
        <v>0</v>
      </c>
      <c r="AT47" s="29">
        <f>COUNTIFS(MASTER[Sub Format],$B47,MASTER[Planned (Month) Bucket],AT$2,MASTER[EPC Status (Current Week)],"WIP")</f>
        <v>0</v>
      </c>
      <c r="AU47" s="29">
        <f>COUNTIFS(MASTER[Sub Format],$B47,MASTER[Planned (Month) Bucket],AU$2,MASTER[EPC Status (Current Week)],"WIP")</f>
        <v>0</v>
      </c>
      <c r="AV47" s="29">
        <f>COUNTIFS(MASTER[Sub Format],$B47,MASTER[Planned (Month) Bucket],AV$2,MASTER[EPC Status (Current Week)],"WIP")</f>
        <v>0</v>
      </c>
      <c r="AW47" s="29">
        <f>COUNTIFS(MASTER[Sub Format],$B47,MASTER[Planned (Month) Bucket],AW$2,MASTER[EPC Status (Current Week)],"WIP")</f>
        <v>0</v>
      </c>
      <c r="AX47" s="29">
        <f>COUNTIFS(MASTER[Sub Format],$B47,MASTER[Planned (Month) Bucket],AX$2,MASTER[EPC Status (Current Week)],"WIP")</f>
        <v>0</v>
      </c>
      <c r="AY47" s="29">
        <f>COUNTIFS(MASTER[Sub Format],$B47,MASTER[Planned (Month) Bucket],AY$2,MASTER[EPC Status (Current Week)],"WIP")</f>
        <v>0</v>
      </c>
      <c r="AZ47" s="29">
        <f>COUNTIFS(MASTER[Sub Format],$B47,MASTER[Planned (Month) Bucket],AZ$2,MASTER[EPC Status (Current Week)],"WIP")</f>
        <v>0</v>
      </c>
      <c r="BA47" s="29">
        <f>COUNTIFS(MASTER[Sub Format],$B47,MASTER[Planned (Month) Bucket],BA$2,MASTER[EPC Status (Current Week)],"WIP")</f>
        <v>0</v>
      </c>
      <c r="BB47" s="29">
        <f>COUNTIFS(MASTER[Sub Format],$B47,MASTER[Planned (Month) Bucket],BB$2,MASTER[EPC Status (Current Week)],"WIP")</f>
        <v>0</v>
      </c>
      <c r="BC47" s="29">
        <f>COUNTIFS(MASTER[Sub Format],$B47,MASTER[Planned (Month) Bucket],BC$2,MASTER[EPC Status (Current Week)],"WIP")</f>
        <v>0</v>
      </c>
      <c r="BD47" s="29">
        <f>COUNTIFS(MASTER[Sub Format],$B47,MASTER[Planned (Month) Bucket],BD$2,MASTER[EPC Status (Current Week)],"WIP")</f>
        <v>0</v>
      </c>
      <c r="BE47" s="29">
        <f>COUNTIFS(MASTER[Sub Format],$B47,MASTER[Planned (Month) Bucket],BE$2,MASTER[EPC Status (Current Week)],"WIP")</f>
        <v>0</v>
      </c>
      <c r="BF47" s="29">
        <f>COUNTIFS(MASTER[Sub Format],$B47,MASTER[Planned (Month) Bucket],BF$2,MASTER[EPC Status (Current Week)],"WIP")</f>
        <v>1</v>
      </c>
      <c r="BG47" s="29">
        <f>COUNTIFS(MASTER[Sub Format],$B47,MASTER[Planned (Month) Bucket],BG$2,MASTER[EPC Status (Current Week)],"WIP")</f>
        <v>0</v>
      </c>
      <c r="BH47" s="29">
        <f>COUNTIFS(MASTER[Sub Format],$B47,MASTER[Planned (Month) Bucket],BH$2,MASTER[EPC Status (Current Week)],"WIP")</f>
        <v>0</v>
      </c>
      <c r="BI47" s="29">
        <f>COUNTIFS(MASTER[Sub Format],$B47,MASTER[EPC Status (Current Week)],BI$2)</f>
        <v>0</v>
      </c>
      <c r="BJ47" s="29">
        <f>COUNTIFS(MASTER[Sub Format],$B47,MASTER[EPC Status (Current Week)],BJ$2)</f>
        <v>0</v>
      </c>
      <c r="BK47" s="29">
        <f>COUNTIFS(MASTER[Sub Format],$B47,MASTER[EPC Status (Current Week)],BK$2)</f>
        <v>0</v>
      </c>
      <c r="BL47" s="29">
        <f>COUNTIFS(MASTER[Sub Format],$B47,MASTER[EPC Status (Current Week)],BL$2)</f>
        <v>0</v>
      </c>
      <c r="BM47" s="29">
        <f t="shared" si="96"/>
        <v>6</v>
      </c>
      <c r="BN47" s="29">
        <f>COUNTIFS(MASTER[Sub Format],$B47,MASTER[EPC Status (Current Week)],BN$3)</f>
        <v>2</v>
      </c>
      <c r="BO47" s="29">
        <f>COUNTIFS(MASTER[Sub Format],$B47,MASTER[EPC Status (Current Week)],BO$3)</f>
        <v>2</v>
      </c>
      <c r="BP47" s="29">
        <f>COUNTIFS(MASTER[Sub Format],$B47,MASTER[EPC Status (Current Week)],BP$3)</f>
        <v>0</v>
      </c>
      <c r="BQ47" s="29">
        <f>COUNTIFS(MASTER[Sub Format],$B47,MASTER[EPC Status (Current Week)],BQ$3)</f>
        <v>0</v>
      </c>
      <c r="BR47" s="29">
        <f>COUNTIFS(MASTER[Sub Format],$B47,MASTER[EPC Status (Current Week)],BR$3)</f>
        <v>2</v>
      </c>
      <c r="BS47" s="29">
        <f>COUNTIFS(MASTER[Sub Format],$B47,MASTER[EPC Status (Current Week)],BS$3)</f>
        <v>0</v>
      </c>
      <c r="BT47" s="29">
        <f>COUNTIFS(MASTER[Sub Format],$B47,MASTER[EPC Status (Current Week)],BT$3)</f>
        <v>0</v>
      </c>
      <c r="BU47" s="29">
        <f>COUNTIFS(MASTER[Sub Format],$B47,MASTER[EPC Status (Current Week)],BU$3)</f>
        <v>0</v>
      </c>
      <c r="BV47" s="226"/>
    </row>
    <row r="48" spans="1:74" s="1" customFormat="1" ht="13" hidden="1" outlineLevel="1" x14ac:dyDescent="0.3">
      <c r="A48" s="86">
        <v>17</v>
      </c>
      <c r="B48" s="28" t="s">
        <v>170</v>
      </c>
      <c r="C48" s="28" t="s">
        <v>55</v>
      </c>
      <c r="D48" s="28" t="s">
        <v>312</v>
      </c>
      <c r="E48" s="29">
        <v>1</v>
      </c>
      <c r="F48" s="29">
        <f>COUNTIFS(MASTER[Sub Format],$B48,MASTER[EPC Status (Current Week)],$F$3)</f>
        <v>0</v>
      </c>
      <c r="G48" s="29">
        <f>COUNTIFS(MASTER[LAUNCHED / YTL],"LAUNCHED",MASTER[Sub Format],$B48,MASTER[EPC Status (Current Week)],"EPC Ready Previous FY")</f>
        <v>0</v>
      </c>
      <c r="H48" s="29">
        <f>COUNTIFS(MASTER[LAUNCHED / YTL],"YTL",MASTER[Sub Format],$B48,MASTER[EPC Status (Current Week)],"EPC Ready Previous FY")</f>
        <v>0</v>
      </c>
      <c r="I48" s="29">
        <f>COUNTIFS(MASTER[Sub Format],$B48,MASTER[Actual (Month) Bucket],I$3)</f>
        <v>0</v>
      </c>
      <c r="J48" s="29">
        <f>COUNTIFS(MASTER[Sub Format],$B48,MASTER[Actual (Month) Bucket],J$3)</f>
        <v>0</v>
      </c>
      <c r="K48" s="29">
        <f>COUNTIFS(MASTER[Sub Format],$B48,MASTER[Actual (Month) Bucket],K$3)</f>
        <v>0</v>
      </c>
      <c r="L48" s="29">
        <f t="shared" si="89"/>
        <v>0</v>
      </c>
      <c r="M48" s="29">
        <f>COUNTIFS(MASTER[Sub Format],$B48,MASTER[Actual (Month) Bucket],M$3)</f>
        <v>0</v>
      </c>
      <c r="N48" s="29">
        <f>COUNTIFS(MASTER[Sub Format],$B48,MASTER[Actual (Month) Bucket],N$3)</f>
        <v>0</v>
      </c>
      <c r="O48" s="29">
        <f>COUNTIFS(MASTER[Sub Format],$B48,MASTER[Actual (Month) Bucket],O$3)</f>
        <v>0</v>
      </c>
      <c r="P48" s="29">
        <f t="shared" si="90"/>
        <v>0</v>
      </c>
      <c r="Q48" s="29">
        <f>COUNTIFS(MASTER[Sub Format],$B48,MASTER[Actual (Month) Bucket],Q$3)</f>
        <v>0</v>
      </c>
      <c r="R48" s="29">
        <f>COUNTIFS(MASTER[Sub Format],$B48,MASTER[Actual (Month) Bucket],R$3)</f>
        <v>0</v>
      </c>
      <c r="S48" s="29">
        <f>COUNTIFS(MASTER[Sub Format],$B48,MASTER[Actual (Month) Bucket],S$3)</f>
        <v>0</v>
      </c>
      <c r="T48" s="29">
        <f t="shared" si="91"/>
        <v>0</v>
      </c>
      <c r="U48" s="29">
        <f>COUNTIFS(MASTER[Sub Format],$B48,MASTER[Actual (Month) Bucket],U$3)</f>
        <v>0</v>
      </c>
      <c r="V48" s="29">
        <f>COUNTIFS(MASTER[Sub Format],$B48,MASTER[Actual (Month) Bucket],V$3)</f>
        <v>0</v>
      </c>
      <c r="W48" s="29">
        <f>COUNTIFS(MASTER[Sub Format],$B48,MASTER[Actual (Month) Bucket],W$3)</f>
        <v>0</v>
      </c>
      <c r="X48" s="29">
        <f t="shared" si="92"/>
        <v>0</v>
      </c>
      <c r="Y48" s="29">
        <f t="shared" si="93"/>
        <v>0</v>
      </c>
      <c r="Z48" s="29">
        <f>COUNTIFS(MASTER[LAUNCHED / YTL],"LAUNCHED",MASTER[Sub Format],$B48,MASTER[EPC Status (Current Week)],"EPC Ready")</f>
        <v>0</v>
      </c>
      <c r="AA48" s="29">
        <f>COUNTIFS(MASTER[LAUNCHED / YTL],"YTL",MASTER[Sub Format],$B48,MASTER[EPC Status (Current Week)],"EPC Ready")</f>
        <v>0</v>
      </c>
      <c r="AB48" s="29">
        <f>COUNTIFS(MASTER[LAUNCHED / YTL],"YTL - Dropped by Business",MASTER[Sub Format],$B48,MASTER[EPC Status (Current Week)],"EPC Ready")</f>
        <v>0</v>
      </c>
      <c r="AC48" s="29">
        <f>COUNTIFS(MASTER[EPC Status (Current Week)],"EPC Ready",MASTER[Sub Format],$B48)+COUNTIFS(MASTER[EPC Status (Current Week)],"EPC Ready Previous FY",MASTER[Sub Format],$B48)</f>
        <v>0</v>
      </c>
      <c r="AD48" s="29">
        <f>COUNTIFS(MASTER[LAUNCHED / YTL],"LAUNCHED",MASTER[Sub Format],$B48)</f>
        <v>0</v>
      </c>
      <c r="AE48" s="29">
        <f>COUNTIFS(MASTER[LAUNCHED / YTL],"YTL",MASTER[Sub Format],$B48)</f>
        <v>0</v>
      </c>
      <c r="AF48" s="29">
        <f>COUNTIFS(MASTER[LAUNCHED / YTL],"YTL - Dropped by Business",MASTER[Sub Format],$B48)</f>
        <v>0</v>
      </c>
      <c r="AG48" s="29">
        <f t="shared" si="94"/>
        <v>0</v>
      </c>
      <c r="AH48" s="29">
        <f t="shared" si="159"/>
        <v>0</v>
      </c>
      <c r="AI48" s="29">
        <f t="shared" si="159"/>
        <v>0</v>
      </c>
      <c r="AJ48" s="29">
        <f t="shared" si="159"/>
        <v>0</v>
      </c>
      <c r="AK48" s="29">
        <f t="shared" si="159"/>
        <v>0</v>
      </c>
      <c r="AL48" s="29">
        <f t="shared" si="159"/>
        <v>0</v>
      </c>
      <c r="AM48" s="29">
        <f t="shared" si="159"/>
        <v>0</v>
      </c>
      <c r="AN48" s="29">
        <f t="shared" si="159"/>
        <v>0</v>
      </c>
      <c r="AO48" s="29">
        <f t="shared" si="159"/>
        <v>0</v>
      </c>
      <c r="AP48" s="29">
        <f t="shared" si="159"/>
        <v>0</v>
      </c>
      <c r="AQ48" s="29">
        <f>COUNTIFS(MASTER[Sub Format],$B48,MASTER[Planned (Month) Bucket],AQ$2,MASTER[EPC Status (Current Week)],"WIP")</f>
        <v>0</v>
      </c>
      <c r="AR48" s="29">
        <f>COUNTIFS(MASTER[Sub Format],$B48,MASTER[Planned (Month) Bucket],AR$2,MASTER[EPC Status (Current Week)],"WIP")</f>
        <v>0</v>
      </c>
      <c r="AS48" s="29">
        <f>COUNTIFS(MASTER[Sub Format],$B48,MASTER[Planned (Month) Bucket],AS$2,MASTER[EPC Status (Current Week)],"WIP")</f>
        <v>0</v>
      </c>
      <c r="AT48" s="29">
        <f>COUNTIFS(MASTER[Sub Format],$B48,MASTER[Planned (Month) Bucket],AT$2,MASTER[EPC Status (Current Week)],"WIP")</f>
        <v>0</v>
      </c>
      <c r="AU48" s="29">
        <f>COUNTIFS(MASTER[Sub Format],$B48,MASTER[Planned (Month) Bucket],AU$2,MASTER[EPC Status (Current Week)],"WIP")</f>
        <v>0</v>
      </c>
      <c r="AV48" s="29">
        <f>COUNTIFS(MASTER[Sub Format],$B48,MASTER[Planned (Month) Bucket],AV$2,MASTER[EPC Status (Current Week)],"WIP")</f>
        <v>0</v>
      </c>
      <c r="AW48" s="29">
        <f>COUNTIFS(MASTER[Sub Format],$B48,MASTER[Planned (Month) Bucket],AW$2,MASTER[EPC Status (Current Week)],"WIP")</f>
        <v>0</v>
      </c>
      <c r="AX48" s="29">
        <f>COUNTIFS(MASTER[Sub Format],$B48,MASTER[Planned (Month) Bucket],AX$2,MASTER[EPC Status (Current Week)],"WIP")</f>
        <v>0</v>
      </c>
      <c r="AY48" s="29">
        <f>COUNTIFS(MASTER[Sub Format],$B48,MASTER[Planned (Month) Bucket],AY$2,MASTER[EPC Status (Current Week)],"WIP")</f>
        <v>0</v>
      </c>
      <c r="AZ48" s="29">
        <f>COUNTIFS(MASTER[Sub Format],$B48,MASTER[Planned (Month) Bucket],AZ$2,MASTER[EPC Status (Current Week)],"WIP")</f>
        <v>0</v>
      </c>
      <c r="BA48" s="29">
        <f>COUNTIFS(MASTER[Sub Format],$B48,MASTER[Planned (Month) Bucket],BA$2,MASTER[EPC Status (Current Week)],"WIP")</f>
        <v>0</v>
      </c>
      <c r="BB48" s="29">
        <f>COUNTIFS(MASTER[Sub Format],$B48,MASTER[Planned (Month) Bucket],BB$2,MASTER[EPC Status (Current Week)],"WIP")</f>
        <v>0</v>
      </c>
      <c r="BC48" s="29">
        <f>COUNTIFS(MASTER[Sub Format],$B48,MASTER[Planned (Month) Bucket],BC$2,MASTER[EPC Status (Current Week)],"WIP")</f>
        <v>0</v>
      </c>
      <c r="BD48" s="29">
        <f>COUNTIFS(MASTER[Sub Format],$B48,MASTER[Planned (Month) Bucket],BD$2,MASTER[EPC Status (Current Week)],"WIP")</f>
        <v>0</v>
      </c>
      <c r="BE48" s="29">
        <f>COUNTIFS(MASTER[Sub Format],$B48,MASTER[Planned (Month) Bucket],BE$2,MASTER[EPC Status (Current Week)],"WIP")</f>
        <v>0</v>
      </c>
      <c r="BF48" s="29">
        <f>COUNTIFS(MASTER[Sub Format],$B48,MASTER[Planned (Month) Bucket],BF$2,MASTER[EPC Status (Current Week)],"WIP")</f>
        <v>0</v>
      </c>
      <c r="BG48" s="29">
        <f>COUNTIFS(MASTER[Sub Format],$B48,MASTER[Planned (Month) Bucket],BG$2,MASTER[EPC Status (Current Week)],"WIP")</f>
        <v>0</v>
      </c>
      <c r="BH48" s="29">
        <f>COUNTIFS(MASTER[Sub Format],$B48,MASTER[Planned (Month) Bucket],BH$2,MASTER[EPC Status (Current Week)],"WIP")</f>
        <v>0</v>
      </c>
      <c r="BI48" s="29">
        <f>COUNTIFS(MASTER[Sub Format],$B48,MASTER[EPC Status (Current Week)],BI$2)</f>
        <v>0</v>
      </c>
      <c r="BJ48" s="29">
        <f>COUNTIFS(MASTER[Sub Format],$B48,MASTER[EPC Status (Current Week)],BJ$2)</f>
        <v>0</v>
      </c>
      <c r="BK48" s="29">
        <f>COUNTIFS(MASTER[Sub Format],$B48,MASTER[EPC Status (Current Week)],BK$2)</f>
        <v>0</v>
      </c>
      <c r="BL48" s="29">
        <f>COUNTIFS(MASTER[Sub Format],$B48,MASTER[EPC Status (Current Week)],BL$2)</f>
        <v>0</v>
      </c>
      <c r="BM48" s="29">
        <f t="shared" si="96"/>
        <v>0</v>
      </c>
      <c r="BN48" s="29">
        <f>COUNTIFS(MASTER[Sub Format],$B48,MASTER[EPC Status (Current Week)],BN$3)</f>
        <v>0</v>
      </c>
      <c r="BO48" s="29">
        <f>COUNTIFS(MASTER[Sub Format],$B48,MASTER[EPC Status (Current Week)],BO$3)</f>
        <v>0</v>
      </c>
      <c r="BP48" s="29">
        <f>COUNTIFS(MASTER[Sub Format],$B48,MASTER[EPC Status (Current Week)],BP$3)</f>
        <v>0</v>
      </c>
      <c r="BQ48" s="29">
        <f>COUNTIFS(MASTER[Sub Format],$B48,MASTER[EPC Status (Current Week)],BQ$3)</f>
        <v>0</v>
      </c>
      <c r="BR48" s="29">
        <f>COUNTIFS(MASTER[Sub Format],$B48,MASTER[EPC Status (Current Week)],BR$3)</f>
        <v>0</v>
      </c>
      <c r="BS48" s="29">
        <f>COUNTIFS(MASTER[Sub Format],$B48,MASTER[EPC Status (Current Week)],BS$3)</f>
        <v>0</v>
      </c>
      <c r="BT48" s="29">
        <f>COUNTIFS(MASTER[Sub Format],$B48,MASTER[EPC Status (Current Week)],BT$3)</f>
        <v>0</v>
      </c>
      <c r="BU48" s="29">
        <f>COUNTIFS(MASTER[Sub Format],$B48,MASTER[EPC Status (Current Week)],BU$3)</f>
        <v>0</v>
      </c>
      <c r="BV48" s="226"/>
    </row>
    <row r="49" spans="1:74" s="1" customFormat="1" ht="13" hidden="1" outlineLevel="1" x14ac:dyDescent="0.3">
      <c r="A49" s="86">
        <v>18</v>
      </c>
      <c r="B49" s="28" t="s">
        <v>73</v>
      </c>
      <c r="C49" s="28" t="s">
        <v>55</v>
      </c>
      <c r="D49" s="28" t="s">
        <v>312</v>
      </c>
      <c r="E49" s="29">
        <v>0</v>
      </c>
      <c r="F49" s="29">
        <f>COUNTIFS(MASTER[Sub Format],$B49,MASTER[EPC Status (Current Week)],$F$3)</f>
        <v>0</v>
      </c>
      <c r="G49" s="29">
        <f>COUNTIFS(MASTER[LAUNCHED / YTL],"LAUNCHED",MASTER[Sub Format],$B49,MASTER[EPC Status (Current Week)],"EPC Ready Previous FY")</f>
        <v>0</v>
      </c>
      <c r="H49" s="29">
        <f>COUNTIFS(MASTER[LAUNCHED / YTL],"YTL",MASTER[Sub Format],$B49,MASTER[EPC Status (Current Week)],"EPC Ready Previous FY")</f>
        <v>0</v>
      </c>
      <c r="I49" s="29">
        <f>COUNTIFS(MASTER[Sub Format],$B49,MASTER[Actual (Month) Bucket],I$3)</f>
        <v>0</v>
      </c>
      <c r="J49" s="29">
        <f>COUNTIFS(MASTER[Sub Format],$B49,MASTER[Actual (Month) Bucket],J$3)</f>
        <v>0</v>
      </c>
      <c r="K49" s="29">
        <f>COUNTIFS(MASTER[Sub Format],$B49,MASTER[Actual (Month) Bucket],K$3)</f>
        <v>0</v>
      </c>
      <c r="L49" s="29">
        <f t="shared" si="89"/>
        <v>0</v>
      </c>
      <c r="M49" s="29">
        <f>COUNTIFS(MASTER[Sub Format],$B49,MASTER[Actual (Month) Bucket],M$3)</f>
        <v>0</v>
      </c>
      <c r="N49" s="29">
        <f>COUNTIFS(MASTER[Sub Format],$B49,MASTER[Actual (Month) Bucket],N$3)</f>
        <v>0</v>
      </c>
      <c r="O49" s="29">
        <f>COUNTIFS(MASTER[Sub Format],$B49,MASTER[Actual (Month) Bucket],O$3)</f>
        <v>0</v>
      </c>
      <c r="P49" s="29">
        <f t="shared" si="90"/>
        <v>0</v>
      </c>
      <c r="Q49" s="29">
        <f>COUNTIFS(MASTER[Sub Format],$B49,MASTER[Actual (Month) Bucket],Q$3)</f>
        <v>0</v>
      </c>
      <c r="R49" s="29">
        <f>COUNTIFS(MASTER[Sub Format],$B49,MASTER[Actual (Month) Bucket],R$3)</f>
        <v>0</v>
      </c>
      <c r="S49" s="29">
        <f>COUNTIFS(MASTER[Sub Format],$B49,MASTER[Actual (Month) Bucket],S$3)</f>
        <v>0</v>
      </c>
      <c r="T49" s="29">
        <f t="shared" si="91"/>
        <v>0</v>
      </c>
      <c r="U49" s="29">
        <f>COUNTIFS(MASTER[Sub Format],$B49,MASTER[Actual (Month) Bucket],U$3)</f>
        <v>0</v>
      </c>
      <c r="V49" s="29">
        <f>COUNTIFS(MASTER[Sub Format],$B49,MASTER[Actual (Month) Bucket],V$3)</f>
        <v>0</v>
      </c>
      <c r="W49" s="29">
        <f>COUNTIFS(MASTER[Sub Format],$B49,MASTER[Actual (Month) Bucket],W$3)</f>
        <v>0</v>
      </c>
      <c r="X49" s="29">
        <f t="shared" si="92"/>
        <v>0</v>
      </c>
      <c r="Y49" s="29">
        <f t="shared" si="93"/>
        <v>0</v>
      </c>
      <c r="Z49" s="29">
        <f>COUNTIFS(MASTER[LAUNCHED / YTL],"LAUNCHED",MASTER[Sub Format],$B49,MASTER[EPC Status (Current Week)],"EPC Ready")</f>
        <v>0</v>
      </c>
      <c r="AA49" s="29">
        <f>COUNTIFS(MASTER[LAUNCHED / YTL],"YTL",MASTER[Sub Format],$B49,MASTER[EPC Status (Current Week)],"EPC Ready")</f>
        <v>0</v>
      </c>
      <c r="AB49" s="29">
        <f>COUNTIFS(MASTER[LAUNCHED / YTL],"YTL - Dropped by Business",MASTER[Sub Format],$B49,MASTER[EPC Status (Current Week)],"EPC Ready")</f>
        <v>0</v>
      </c>
      <c r="AC49" s="29">
        <f>COUNTIFS(MASTER[EPC Status (Current Week)],"EPC Ready",MASTER[Sub Format],$B49)+COUNTIFS(MASTER[EPC Status (Current Week)],"EPC Ready Previous FY",MASTER[Sub Format],$B49)</f>
        <v>0</v>
      </c>
      <c r="AD49" s="29">
        <f>COUNTIFS(MASTER[LAUNCHED / YTL],"LAUNCHED",MASTER[Sub Format],$B49)</f>
        <v>0</v>
      </c>
      <c r="AE49" s="29">
        <f>COUNTIFS(MASTER[LAUNCHED / YTL],"YTL",MASTER[Sub Format],$B49)</f>
        <v>0</v>
      </c>
      <c r="AF49" s="29">
        <f>COUNTIFS(MASTER[LAUNCHED / YTL],"YTL - Dropped by Business",MASTER[Sub Format],$B49)</f>
        <v>0</v>
      </c>
      <c r="AG49" s="29">
        <f t="shared" si="94"/>
        <v>0</v>
      </c>
      <c r="AH49" s="29">
        <f t="shared" ref="AH49:AP49" si="161">AQ49</f>
        <v>0</v>
      </c>
      <c r="AI49" s="29">
        <f t="shared" si="161"/>
        <v>0</v>
      </c>
      <c r="AJ49" s="29">
        <f t="shared" si="161"/>
        <v>0</v>
      </c>
      <c r="AK49" s="29">
        <f t="shared" si="161"/>
        <v>0</v>
      </c>
      <c r="AL49" s="29">
        <f t="shared" si="161"/>
        <v>0</v>
      </c>
      <c r="AM49" s="29">
        <f t="shared" si="161"/>
        <v>0</v>
      </c>
      <c r="AN49" s="29">
        <f t="shared" si="161"/>
        <v>0</v>
      </c>
      <c r="AO49" s="29">
        <f t="shared" si="161"/>
        <v>0</v>
      </c>
      <c r="AP49" s="29">
        <f t="shared" si="161"/>
        <v>0</v>
      </c>
      <c r="AQ49" s="29">
        <f>COUNTIFS(MASTER[Sub Format],$B49,MASTER[Planned (Month) Bucket],AQ$2,MASTER[EPC Status (Current Week)],"WIP")</f>
        <v>0</v>
      </c>
      <c r="AR49" s="29">
        <f>COUNTIFS(MASTER[Sub Format],$B49,MASTER[Planned (Month) Bucket],AR$2,MASTER[EPC Status (Current Week)],"WIP")</f>
        <v>0</v>
      </c>
      <c r="AS49" s="29">
        <f>COUNTIFS(MASTER[Sub Format],$B49,MASTER[Planned (Month) Bucket],AS$2,MASTER[EPC Status (Current Week)],"WIP")</f>
        <v>0</v>
      </c>
      <c r="AT49" s="29">
        <f>COUNTIFS(MASTER[Sub Format],$B49,MASTER[Planned (Month) Bucket],AT$2,MASTER[EPC Status (Current Week)],"WIP")</f>
        <v>0</v>
      </c>
      <c r="AU49" s="29">
        <f>COUNTIFS(MASTER[Sub Format],$B49,MASTER[Planned (Month) Bucket],AU$2,MASTER[EPC Status (Current Week)],"WIP")</f>
        <v>0</v>
      </c>
      <c r="AV49" s="29">
        <f>COUNTIFS(MASTER[Sub Format],$B49,MASTER[Planned (Month) Bucket],AV$2,MASTER[EPC Status (Current Week)],"WIP")</f>
        <v>0</v>
      </c>
      <c r="AW49" s="29">
        <f>COUNTIFS(MASTER[Sub Format],$B49,MASTER[Planned (Month) Bucket],AW$2,MASTER[EPC Status (Current Week)],"WIP")</f>
        <v>0</v>
      </c>
      <c r="AX49" s="29">
        <f>COUNTIFS(MASTER[Sub Format],$B49,MASTER[Planned (Month) Bucket],AX$2,MASTER[EPC Status (Current Week)],"WIP")</f>
        <v>0</v>
      </c>
      <c r="AY49" s="29">
        <f>COUNTIFS(MASTER[Sub Format],$B49,MASTER[Planned (Month) Bucket],AY$2,MASTER[EPC Status (Current Week)],"WIP")</f>
        <v>0</v>
      </c>
      <c r="AZ49" s="29">
        <f>COUNTIFS(MASTER[Sub Format],$B49,MASTER[Planned (Month) Bucket],AZ$2,MASTER[EPC Status (Current Week)],"WIP")</f>
        <v>0</v>
      </c>
      <c r="BA49" s="29">
        <f>COUNTIFS(MASTER[Sub Format],$B49,MASTER[Planned (Month) Bucket],BA$2,MASTER[EPC Status (Current Week)],"WIP")</f>
        <v>0</v>
      </c>
      <c r="BB49" s="29">
        <f>COUNTIFS(MASTER[Sub Format],$B49,MASTER[Planned (Month) Bucket],BB$2,MASTER[EPC Status (Current Week)],"WIP")</f>
        <v>0</v>
      </c>
      <c r="BC49" s="29">
        <f>COUNTIFS(MASTER[Sub Format],$B49,MASTER[Planned (Month) Bucket],BC$2,MASTER[EPC Status (Current Week)],"WIP")</f>
        <v>0</v>
      </c>
      <c r="BD49" s="29">
        <f>COUNTIFS(MASTER[Sub Format],$B49,MASTER[Planned (Month) Bucket],BD$2,MASTER[EPC Status (Current Week)],"WIP")</f>
        <v>0</v>
      </c>
      <c r="BE49" s="29">
        <f>COUNTIFS(MASTER[Sub Format],$B49,MASTER[Planned (Month) Bucket],BE$2,MASTER[EPC Status (Current Week)],"WIP")</f>
        <v>0</v>
      </c>
      <c r="BF49" s="29">
        <f>COUNTIFS(MASTER[Sub Format],$B49,MASTER[Planned (Month) Bucket],BF$2,MASTER[EPC Status (Current Week)],"WIP")</f>
        <v>0</v>
      </c>
      <c r="BG49" s="29">
        <f>COUNTIFS(MASTER[Sub Format],$B49,MASTER[Planned (Month) Bucket],BG$2,MASTER[EPC Status (Current Week)],"WIP")</f>
        <v>0</v>
      </c>
      <c r="BH49" s="29">
        <f>COUNTIFS(MASTER[Sub Format],$B49,MASTER[Planned (Month) Bucket],BH$2,MASTER[EPC Status (Current Week)],"WIP")</f>
        <v>0</v>
      </c>
      <c r="BI49" s="29">
        <f>COUNTIFS(MASTER[Sub Format],$B49,MASTER[EPC Status (Current Week)],BI$2)</f>
        <v>0</v>
      </c>
      <c r="BJ49" s="29">
        <f>COUNTIFS(MASTER[Sub Format],$B49,MASTER[EPC Status (Current Week)],BJ$2)</f>
        <v>0</v>
      </c>
      <c r="BK49" s="29">
        <f>COUNTIFS(MASTER[Sub Format],$B49,MASTER[EPC Status (Current Week)],BK$2)</f>
        <v>0</v>
      </c>
      <c r="BL49" s="29">
        <f>COUNTIFS(MASTER[Sub Format],$B49,MASTER[EPC Status (Current Week)],BL$2)</f>
        <v>0</v>
      </c>
      <c r="BM49" s="29">
        <f t="shared" si="96"/>
        <v>1</v>
      </c>
      <c r="BN49" s="29">
        <f>COUNTIFS(MASTER[Sub Format],$B49,MASTER[EPC Status (Current Week)],BN$3)</f>
        <v>0</v>
      </c>
      <c r="BO49" s="29">
        <f>COUNTIFS(MASTER[Sub Format],$B49,MASTER[EPC Status (Current Week)],BO$3)</f>
        <v>0</v>
      </c>
      <c r="BP49" s="29">
        <f>COUNTIFS(MASTER[Sub Format],$B49,MASTER[EPC Status (Current Week)],BP$3)</f>
        <v>0</v>
      </c>
      <c r="BQ49" s="29">
        <f>COUNTIFS(MASTER[Sub Format],$B49,MASTER[EPC Status (Current Week)],BQ$3)</f>
        <v>0</v>
      </c>
      <c r="BR49" s="29">
        <f>COUNTIFS(MASTER[Sub Format],$B49,MASTER[EPC Status (Current Week)],BR$3)</f>
        <v>1</v>
      </c>
      <c r="BS49" s="29">
        <f>COUNTIFS(MASTER[Sub Format],$B49,MASTER[EPC Status (Current Week)],BS$3)</f>
        <v>0</v>
      </c>
      <c r="BT49" s="29">
        <f>COUNTIFS(MASTER[Sub Format],$B49,MASTER[EPC Status (Current Week)],BT$3)</f>
        <v>0</v>
      </c>
      <c r="BU49" s="29">
        <f>COUNTIFS(MASTER[Sub Format],$B49,MASTER[EPC Status (Current Week)],BU$3)</f>
        <v>0</v>
      </c>
      <c r="BV49" s="226"/>
    </row>
    <row r="50" spans="1:74" s="1" customFormat="1" ht="13" hidden="1" outlineLevel="1" x14ac:dyDescent="0.3">
      <c r="A50" s="86">
        <v>19</v>
      </c>
      <c r="B50" s="28" t="s">
        <v>88</v>
      </c>
      <c r="C50" s="28" t="s">
        <v>55</v>
      </c>
      <c r="D50" s="28" t="s">
        <v>312</v>
      </c>
      <c r="E50" s="29">
        <v>0</v>
      </c>
      <c r="F50" s="29">
        <f>COUNTIFS(MASTER[Sub Format],$B50,MASTER[EPC Status (Current Week)],$F$3)</f>
        <v>0</v>
      </c>
      <c r="G50" s="29">
        <f>COUNTIFS(MASTER[LAUNCHED / YTL],"LAUNCHED",MASTER[Sub Format],$B50,MASTER[EPC Status (Current Week)],"EPC Ready Previous FY")</f>
        <v>0</v>
      </c>
      <c r="H50" s="29">
        <f>COUNTIFS(MASTER[LAUNCHED / YTL],"YTL",MASTER[Sub Format],$B50,MASTER[EPC Status (Current Week)],"EPC Ready Previous FY")</f>
        <v>0</v>
      </c>
      <c r="I50" s="29">
        <f>COUNTIFS(MASTER[Sub Format],$B50,MASTER[Actual (Month) Bucket],I$3)</f>
        <v>0</v>
      </c>
      <c r="J50" s="29">
        <f>COUNTIFS(MASTER[Sub Format],$B50,MASTER[Actual (Month) Bucket],J$3)</f>
        <v>0</v>
      </c>
      <c r="K50" s="29">
        <f>COUNTIFS(MASTER[Sub Format],$B50,MASTER[Actual (Month) Bucket],K$3)</f>
        <v>0</v>
      </c>
      <c r="L50" s="29">
        <f t="shared" si="89"/>
        <v>0</v>
      </c>
      <c r="M50" s="29">
        <f>COUNTIFS(MASTER[Sub Format],$B50,MASTER[Actual (Month) Bucket],M$3)</f>
        <v>0</v>
      </c>
      <c r="N50" s="29">
        <f>COUNTIFS(MASTER[Sub Format],$B50,MASTER[Actual (Month) Bucket],N$3)</f>
        <v>0</v>
      </c>
      <c r="O50" s="29">
        <f>COUNTIFS(MASTER[Sub Format],$B50,MASTER[Actual (Month) Bucket],O$3)</f>
        <v>0</v>
      </c>
      <c r="P50" s="29">
        <f t="shared" si="90"/>
        <v>0</v>
      </c>
      <c r="Q50" s="29">
        <f>COUNTIFS(MASTER[Sub Format],$B50,MASTER[Actual (Month) Bucket],Q$3)</f>
        <v>0</v>
      </c>
      <c r="R50" s="29">
        <f>COUNTIFS(MASTER[Sub Format],$B50,MASTER[Actual (Month) Bucket],R$3)</f>
        <v>0</v>
      </c>
      <c r="S50" s="29">
        <f>COUNTIFS(MASTER[Sub Format],$B50,MASTER[Actual (Month) Bucket],S$3)</f>
        <v>0</v>
      </c>
      <c r="T50" s="29">
        <f t="shared" si="91"/>
        <v>0</v>
      </c>
      <c r="U50" s="29">
        <f>COUNTIFS(MASTER[Sub Format],$B50,MASTER[Actual (Month) Bucket],U$3)</f>
        <v>0</v>
      </c>
      <c r="V50" s="29">
        <f>COUNTIFS(MASTER[Sub Format],$B50,MASTER[Actual (Month) Bucket],V$3)</f>
        <v>0</v>
      </c>
      <c r="W50" s="29">
        <f>COUNTIFS(MASTER[Sub Format],$B50,MASTER[Actual (Month) Bucket],W$3)</f>
        <v>0</v>
      </c>
      <c r="X50" s="29">
        <f t="shared" si="92"/>
        <v>0</v>
      </c>
      <c r="Y50" s="29">
        <f t="shared" si="93"/>
        <v>0</v>
      </c>
      <c r="Z50" s="29">
        <f>COUNTIFS(MASTER[LAUNCHED / YTL],"LAUNCHED",MASTER[Sub Format],$B50,MASTER[EPC Status (Current Week)],"EPC Ready")</f>
        <v>0</v>
      </c>
      <c r="AA50" s="29">
        <f>COUNTIFS(MASTER[LAUNCHED / YTL],"YTL",MASTER[Sub Format],$B50,MASTER[EPC Status (Current Week)],"EPC Ready")</f>
        <v>0</v>
      </c>
      <c r="AB50" s="29">
        <f>COUNTIFS(MASTER[LAUNCHED / YTL],"YTL - Dropped by Business",MASTER[Sub Format],$B50,MASTER[EPC Status (Current Week)],"EPC Ready")</f>
        <v>0</v>
      </c>
      <c r="AC50" s="29">
        <f>COUNTIFS(MASTER[EPC Status (Current Week)],"EPC Ready",MASTER[Sub Format],$B50)+COUNTIFS(MASTER[EPC Status (Current Week)],"EPC Ready Previous FY",MASTER[Sub Format],$B50)</f>
        <v>0</v>
      </c>
      <c r="AD50" s="29">
        <f>COUNTIFS(MASTER[LAUNCHED / YTL],"LAUNCHED",MASTER[Sub Format],$B50)</f>
        <v>0</v>
      </c>
      <c r="AE50" s="29">
        <f>COUNTIFS(MASTER[LAUNCHED / YTL],"YTL",MASTER[Sub Format],$B50)</f>
        <v>0</v>
      </c>
      <c r="AF50" s="29">
        <f>COUNTIFS(MASTER[LAUNCHED / YTL],"YTL - Dropped by Business",MASTER[Sub Format],$B50)</f>
        <v>0</v>
      </c>
      <c r="AG50" s="29">
        <f t="shared" si="94"/>
        <v>0</v>
      </c>
      <c r="AH50" s="29">
        <f t="shared" ref="AH50:AP66" si="162">AQ50</f>
        <v>0</v>
      </c>
      <c r="AI50" s="29">
        <f t="shared" si="162"/>
        <v>0</v>
      </c>
      <c r="AJ50" s="29">
        <f t="shared" si="162"/>
        <v>0</v>
      </c>
      <c r="AK50" s="29">
        <f t="shared" si="162"/>
        <v>0</v>
      </c>
      <c r="AL50" s="29">
        <f t="shared" si="162"/>
        <v>0</v>
      </c>
      <c r="AM50" s="29">
        <f t="shared" si="162"/>
        <v>0</v>
      </c>
      <c r="AN50" s="29">
        <f t="shared" si="162"/>
        <v>0</v>
      </c>
      <c r="AO50" s="29">
        <f t="shared" si="162"/>
        <v>0</v>
      </c>
      <c r="AP50" s="29">
        <f t="shared" si="162"/>
        <v>0</v>
      </c>
      <c r="AQ50" s="29">
        <f>COUNTIFS(MASTER[Sub Format],$B50,MASTER[Planned (Month) Bucket],AQ$2,MASTER[EPC Status (Current Week)],"WIP")</f>
        <v>0</v>
      </c>
      <c r="AR50" s="29">
        <f>COUNTIFS(MASTER[Sub Format],$B50,MASTER[Planned (Month) Bucket],AR$2,MASTER[EPC Status (Current Week)],"WIP")</f>
        <v>0</v>
      </c>
      <c r="AS50" s="29">
        <f>COUNTIFS(MASTER[Sub Format],$B50,MASTER[Planned (Month) Bucket],AS$2,MASTER[EPC Status (Current Week)],"WIP")</f>
        <v>0</v>
      </c>
      <c r="AT50" s="29">
        <f>COUNTIFS(MASTER[Sub Format],$B50,MASTER[Planned (Month) Bucket],AT$2,MASTER[EPC Status (Current Week)],"WIP")</f>
        <v>0</v>
      </c>
      <c r="AU50" s="29">
        <f>COUNTIFS(MASTER[Sub Format],$B50,MASTER[Planned (Month) Bucket],AU$2,MASTER[EPC Status (Current Week)],"WIP")</f>
        <v>0</v>
      </c>
      <c r="AV50" s="29">
        <f>COUNTIFS(MASTER[Sub Format],$B50,MASTER[Planned (Month) Bucket],AV$2,MASTER[EPC Status (Current Week)],"WIP")</f>
        <v>0</v>
      </c>
      <c r="AW50" s="29">
        <f>COUNTIFS(MASTER[Sub Format],$B50,MASTER[Planned (Month) Bucket],AW$2,MASTER[EPC Status (Current Week)],"WIP")</f>
        <v>0</v>
      </c>
      <c r="AX50" s="29">
        <f>COUNTIFS(MASTER[Sub Format],$B50,MASTER[Planned (Month) Bucket],AX$2,MASTER[EPC Status (Current Week)],"WIP")</f>
        <v>0</v>
      </c>
      <c r="AY50" s="29">
        <f>COUNTIFS(MASTER[Sub Format],$B50,MASTER[Planned (Month) Bucket],AY$2,MASTER[EPC Status (Current Week)],"WIP")</f>
        <v>0</v>
      </c>
      <c r="AZ50" s="29">
        <f>COUNTIFS(MASTER[Sub Format],$B50,MASTER[Planned (Month) Bucket],AZ$2,MASTER[EPC Status (Current Week)],"WIP")</f>
        <v>0</v>
      </c>
      <c r="BA50" s="29">
        <f>COUNTIFS(MASTER[Sub Format],$B50,MASTER[Planned (Month) Bucket],BA$2,MASTER[EPC Status (Current Week)],"WIP")</f>
        <v>0</v>
      </c>
      <c r="BB50" s="29">
        <f>COUNTIFS(MASTER[Sub Format],$B50,MASTER[Planned (Month) Bucket],BB$2,MASTER[EPC Status (Current Week)],"WIP")</f>
        <v>0</v>
      </c>
      <c r="BC50" s="29">
        <f>COUNTIFS(MASTER[Sub Format],$B50,MASTER[Planned (Month) Bucket],BC$2,MASTER[EPC Status (Current Week)],"WIP")</f>
        <v>0</v>
      </c>
      <c r="BD50" s="29">
        <f>COUNTIFS(MASTER[Sub Format],$B50,MASTER[Planned (Month) Bucket],BD$2,MASTER[EPC Status (Current Week)],"WIP")</f>
        <v>0</v>
      </c>
      <c r="BE50" s="29">
        <f>COUNTIFS(MASTER[Sub Format],$B50,MASTER[Planned (Month) Bucket],BE$2,MASTER[EPC Status (Current Week)],"WIP")</f>
        <v>0</v>
      </c>
      <c r="BF50" s="29">
        <f>COUNTIFS(MASTER[Sub Format],$B50,MASTER[Planned (Month) Bucket],BF$2,MASTER[EPC Status (Current Week)],"WIP")</f>
        <v>0</v>
      </c>
      <c r="BG50" s="29">
        <f>COUNTIFS(MASTER[Sub Format],$B50,MASTER[Planned (Month) Bucket],BG$2,MASTER[EPC Status (Current Week)],"WIP")</f>
        <v>0</v>
      </c>
      <c r="BH50" s="29">
        <f>COUNTIFS(MASTER[Sub Format],$B50,MASTER[Planned (Month) Bucket],BH$2,MASTER[EPC Status (Current Week)],"WIP")</f>
        <v>0</v>
      </c>
      <c r="BI50" s="29">
        <f>COUNTIFS(MASTER[Sub Format],$B50,MASTER[EPC Status (Current Week)],BI$2)</f>
        <v>0</v>
      </c>
      <c r="BJ50" s="29">
        <f>COUNTIFS(MASTER[Sub Format],$B50,MASTER[EPC Status (Current Week)],BJ$2)</f>
        <v>0</v>
      </c>
      <c r="BK50" s="29">
        <f>COUNTIFS(MASTER[Sub Format],$B50,MASTER[EPC Status (Current Week)],BK$2)</f>
        <v>0</v>
      </c>
      <c r="BL50" s="29">
        <f>COUNTIFS(MASTER[Sub Format],$B50,MASTER[EPC Status (Current Week)],BL$2)</f>
        <v>0</v>
      </c>
      <c r="BM50" s="29">
        <f t="shared" si="96"/>
        <v>4</v>
      </c>
      <c r="BN50" s="29">
        <f>COUNTIFS(MASTER[Sub Format],$B50,MASTER[EPC Status (Current Week)],BN$3)</f>
        <v>0</v>
      </c>
      <c r="BO50" s="29">
        <f>COUNTIFS(MASTER[Sub Format],$B50,MASTER[EPC Status (Current Week)],BO$3)</f>
        <v>4</v>
      </c>
      <c r="BP50" s="29">
        <f>COUNTIFS(MASTER[Sub Format],$B50,MASTER[EPC Status (Current Week)],BP$3)</f>
        <v>0</v>
      </c>
      <c r="BQ50" s="29">
        <f>COUNTIFS(MASTER[Sub Format],$B50,MASTER[EPC Status (Current Week)],BQ$3)</f>
        <v>0</v>
      </c>
      <c r="BR50" s="29">
        <f>COUNTIFS(MASTER[Sub Format],$B50,MASTER[EPC Status (Current Week)],BR$3)</f>
        <v>0</v>
      </c>
      <c r="BS50" s="29">
        <f>COUNTIFS(MASTER[Sub Format],$B50,MASTER[EPC Status (Current Week)],BS$3)</f>
        <v>0</v>
      </c>
      <c r="BT50" s="29">
        <f>COUNTIFS(MASTER[Sub Format],$B50,MASTER[EPC Status (Current Week)],BT$3)</f>
        <v>0</v>
      </c>
      <c r="BU50" s="29">
        <f>COUNTIFS(MASTER[Sub Format],$B50,MASTER[EPC Status (Current Week)],BU$3)</f>
        <v>0</v>
      </c>
      <c r="BV50" s="226"/>
    </row>
    <row r="51" spans="1:74" s="1" customFormat="1" ht="13" hidden="1" outlineLevel="1" x14ac:dyDescent="0.3">
      <c r="A51" s="86">
        <v>20</v>
      </c>
      <c r="B51" s="28" t="s">
        <v>100</v>
      </c>
      <c r="C51" s="28" t="s">
        <v>55</v>
      </c>
      <c r="D51" s="28" t="s">
        <v>312</v>
      </c>
      <c r="E51" s="29">
        <v>0</v>
      </c>
      <c r="F51" s="29">
        <f>COUNTIFS(MASTER[Sub Format],$B51,MASTER[EPC Status (Current Week)],$F$3)</f>
        <v>0</v>
      </c>
      <c r="G51" s="29">
        <f>COUNTIFS(MASTER[LAUNCHED / YTL],"LAUNCHED",MASTER[Sub Format],$B51,MASTER[EPC Status (Current Week)],"EPC Ready Previous FY")</f>
        <v>0</v>
      </c>
      <c r="H51" s="29">
        <f>COUNTIFS(MASTER[LAUNCHED / YTL],"YTL",MASTER[Sub Format],$B51,MASTER[EPC Status (Current Week)],"EPC Ready Previous FY")</f>
        <v>0</v>
      </c>
      <c r="I51" s="29">
        <f>COUNTIFS(MASTER[Sub Format],$B51,MASTER[Actual (Month) Bucket],I$3)</f>
        <v>0</v>
      </c>
      <c r="J51" s="29">
        <f>COUNTIFS(MASTER[Sub Format],$B51,MASTER[Actual (Month) Bucket],J$3)</f>
        <v>0</v>
      </c>
      <c r="K51" s="29">
        <f>COUNTIFS(MASTER[Sub Format],$B51,MASTER[Actual (Month) Bucket],K$3)</f>
        <v>0</v>
      </c>
      <c r="L51" s="29">
        <f>SUM(I51:K51)</f>
        <v>0</v>
      </c>
      <c r="M51" s="29">
        <f>COUNTIFS(MASTER[Sub Format],$B51,MASTER[Actual (Month) Bucket],M$3)</f>
        <v>0</v>
      </c>
      <c r="N51" s="29">
        <f>COUNTIFS(MASTER[Sub Format],$B51,MASTER[Actual (Month) Bucket],N$3)</f>
        <v>0</v>
      </c>
      <c r="O51" s="29">
        <f>COUNTIFS(MASTER[Sub Format],$B51,MASTER[Actual (Month) Bucket],O$3)</f>
        <v>0</v>
      </c>
      <c r="P51" s="29">
        <f>SUM(M51:O51)</f>
        <v>0</v>
      </c>
      <c r="Q51" s="29">
        <f>COUNTIFS(MASTER[Sub Format],$B51,MASTER[Actual (Month) Bucket],Q$3)</f>
        <v>0</v>
      </c>
      <c r="R51" s="29">
        <f>COUNTIFS(MASTER[Sub Format],$B51,MASTER[Actual (Month) Bucket],R$3)</f>
        <v>0</v>
      </c>
      <c r="S51" s="29">
        <f>COUNTIFS(MASTER[Sub Format],$B51,MASTER[Actual (Month) Bucket],S$3)</f>
        <v>0</v>
      </c>
      <c r="T51" s="29">
        <f>SUM(Q51:S51)</f>
        <v>0</v>
      </c>
      <c r="U51" s="29">
        <f>COUNTIFS(MASTER[Sub Format],$B51,MASTER[Actual (Month) Bucket],U$3)</f>
        <v>0</v>
      </c>
      <c r="V51" s="29">
        <f>COUNTIFS(MASTER[Sub Format],$B51,MASTER[Actual (Month) Bucket],V$3)</f>
        <v>0</v>
      </c>
      <c r="W51" s="29">
        <f>COUNTIFS(MASTER[Sub Format],$B51,MASTER[Actual (Month) Bucket],W$3)</f>
        <v>0</v>
      </c>
      <c r="X51" s="29">
        <f>SUM(U51:W51)</f>
        <v>0</v>
      </c>
      <c r="Y51" s="29">
        <f>L51+P51+T51+X51</f>
        <v>0</v>
      </c>
      <c r="Z51" s="29">
        <f>COUNTIFS(MASTER[LAUNCHED / YTL],"LAUNCHED",MASTER[Sub Format],$B51,MASTER[EPC Status (Current Week)],"EPC Ready")</f>
        <v>0</v>
      </c>
      <c r="AA51" s="29">
        <f>COUNTIFS(MASTER[LAUNCHED / YTL],"YTL",MASTER[Sub Format],$B51,MASTER[EPC Status (Current Week)],"EPC Ready")</f>
        <v>0</v>
      </c>
      <c r="AB51" s="29">
        <f>COUNTIFS(MASTER[LAUNCHED / YTL],"YTL - Dropped by Business",MASTER[Sub Format],$B51,MASTER[EPC Status (Current Week)],"EPC Ready")</f>
        <v>0</v>
      </c>
      <c r="AC51" s="29">
        <f>COUNTIFS(MASTER[EPC Status (Current Week)],"EPC Ready",MASTER[Sub Format],$B51)+COUNTIFS(MASTER[EPC Status (Current Week)],"EPC Ready Previous FY",MASTER[Sub Format],$B51)</f>
        <v>0</v>
      </c>
      <c r="AD51" s="29">
        <f>COUNTIFS(MASTER[LAUNCHED / YTL],"LAUNCHED",MASTER[Sub Format],$B51)</f>
        <v>0</v>
      </c>
      <c r="AE51" s="29">
        <f>COUNTIFS(MASTER[LAUNCHED / YTL],"YTL",MASTER[Sub Format],$B51)</f>
        <v>0</v>
      </c>
      <c r="AF51" s="29">
        <f>COUNTIFS(MASTER[LAUNCHED / YTL],"YTL - Dropped by Business",MASTER[Sub Format],$B51)</f>
        <v>0</v>
      </c>
      <c r="AG51" s="29">
        <f t="shared" si="94"/>
        <v>0</v>
      </c>
      <c r="AH51" s="29">
        <f t="shared" si="162"/>
        <v>0</v>
      </c>
      <c r="AI51" s="29">
        <f t="shared" si="162"/>
        <v>0</v>
      </c>
      <c r="AJ51" s="29">
        <f t="shared" si="162"/>
        <v>0</v>
      </c>
      <c r="AK51" s="29">
        <f t="shared" si="162"/>
        <v>0</v>
      </c>
      <c r="AL51" s="29">
        <f t="shared" si="162"/>
        <v>0</v>
      </c>
      <c r="AM51" s="29">
        <f t="shared" si="162"/>
        <v>0</v>
      </c>
      <c r="AN51" s="29">
        <f t="shared" si="162"/>
        <v>0</v>
      </c>
      <c r="AO51" s="29">
        <f t="shared" si="162"/>
        <v>0</v>
      </c>
      <c r="AP51" s="29">
        <f t="shared" si="162"/>
        <v>0</v>
      </c>
      <c r="AQ51" s="29">
        <f>COUNTIFS(MASTER[Sub Format],$B51,MASTER[Planned (Month) Bucket],AQ$2,MASTER[EPC Status (Current Week)],"WIP")</f>
        <v>0</v>
      </c>
      <c r="AR51" s="29">
        <f>COUNTIFS(MASTER[Sub Format],$B51,MASTER[Planned (Month) Bucket],AR$2,MASTER[EPC Status (Current Week)],"WIP")</f>
        <v>0</v>
      </c>
      <c r="AS51" s="29">
        <f>COUNTIFS(MASTER[Sub Format],$B51,MASTER[Planned (Month) Bucket],AS$2,MASTER[EPC Status (Current Week)],"WIP")</f>
        <v>0</v>
      </c>
      <c r="AT51" s="29">
        <f>COUNTIFS(MASTER[Sub Format],$B51,MASTER[Planned (Month) Bucket],AT$2,MASTER[EPC Status (Current Week)],"WIP")</f>
        <v>0</v>
      </c>
      <c r="AU51" s="29">
        <f>COUNTIFS(MASTER[Sub Format],$B51,MASTER[Planned (Month) Bucket],AU$2,MASTER[EPC Status (Current Week)],"WIP")</f>
        <v>0</v>
      </c>
      <c r="AV51" s="29">
        <f>COUNTIFS(MASTER[Sub Format],$B51,MASTER[Planned (Month) Bucket],AV$2,MASTER[EPC Status (Current Week)],"WIP")</f>
        <v>0</v>
      </c>
      <c r="AW51" s="29">
        <f>COUNTIFS(MASTER[Sub Format],$B51,MASTER[Planned (Month) Bucket],AW$2,MASTER[EPC Status (Current Week)],"WIP")</f>
        <v>0</v>
      </c>
      <c r="AX51" s="29">
        <f>COUNTIFS(MASTER[Sub Format],$B51,MASTER[Planned (Month) Bucket],AX$2,MASTER[EPC Status (Current Week)],"WIP")</f>
        <v>0</v>
      </c>
      <c r="AY51" s="29">
        <f>COUNTIFS(MASTER[Sub Format],$B51,MASTER[Planned (Month) Bucket],AY$2,MASTER[EPC Status (Current Week)],"WIP")</f>
        <v>0</v>
      </c>
      <c r="AZ51" s="29">
        <f>COUNTIFS(MASTER[Sub Format],$B51,MASTER[Planned (Month) Bucket],AZ$2,MASTER[EPC Status (Current Week)],"WIP")</f>
        <v>0</v>
      </c>
      <c r="BA51" s="29">
        <f>COUNTIFS(MASTER[Sub Format],$B51,MASTER[Planned (Month) Bucket],BA$2,MASTER[EPC Status (Current Week)],"WIP")</f>
        <v>0</v>
      </c>
      <c r="BB51" s="29">
        <f>COUNTIFS(MASTER[Sub Format],$B51,MASTER[Planned (Month) Bucket],BB$2,MASTER[EPC Status (Current Week)],"WIP")</f>
        <v>0</v>
      </c>
      <c r="BC51" s="29">
        <f>COUNTIFS(MASTER[Sub Format],$B51,MASTER[Planned (Month) Bucket],BC$2,MASTER[EPC Status (Current Week)],"WIP")</f>
        <v>0</v>
      </c>
      <c r="BD51" s="29">
        <f>COUNTIFS(MASTER[Sub Format],$B51,MASTER[Planned (Month) Bucket],BD$2,MASTER[EPC Status (Current Week)],"WIP")</f>
        <v>0</v>
      </c>
      <c r="BE51" s="29">
        <f>COUNTIFS(MASTER[Sub Format],$B51,MASTER[Planned (Month) Bucket],BE$2,MASTER[EPC Status (Current Week)],"WIP")</f>
        <v>0</v>
      </c>
      <c r="BF51" s="29">
        <f>COUNTIFS(MASTER[Sub Format],$B51,MASTER[Planned (Month) Bucket],BF$2,MASTER[EPC Status (Current Week)],"WIP")</f>
        <v>0</v>
      </c>
      <c r="BG51" s="29">
        <f>COUNTIFS(MASTER[Sub Format],$B51,MASTER[Planned (Month) Bucket],BG$2,MASTER[EPC Status (Current Week)],"WIP")</f>
        <v>0</v>
      </c>
      <c r="BH51" s="29">
        <f>COUNTIFS(MASTER[Sub Format],$B51,MASTER[Planned (Month) Bucket],BH$2,MASTER[EPC Status (Current Week)],"WIP")</f>
        <v>0</v>
      </c>
      <c r="BI51" s="29">
        <f>COUNTIFS(MASTER[Sub Format],$B51,MASTER[EPC Status (Current Week)],BI$2)</f>
        <v>0</v>
      </c>
      <c r="BJ51" s="29">
        <f>COUNTIFS(MASTER[Sub Format],$B51,MASTER[EPC Status (Current Week)],BJ$2)</f>
        <v>0</v>
      </c>
      <c r="BK51" s="29">
        <f>COUNTIFS(MASTER[Sub Format],$B51,MASTER[EPC Status (Current Week)],BK$2)</f>
        <v>0</v>
      </c>
      <c r="BL51" s="29">
        <f>COUNTIFS(MASTER[Sub Format],$B51,MASTER[EPC Status (Current Week)],BL$2)</f>
        <v>0</v>
      </c>
      <c r="BM51" s="29">
        <f>SUM(BN51:BU51)</f>
        <v>2</v>
      </c>
      <c r="BN51" s="29">
        <f>COUNTIFS(MASTER[Sub Format],$B51,MASTER[EPC Status (Current Week)],BN$3)</f>
        <v>0</v>
      </c>
      <c r="BO51" s="29">
        <f>COUNTIFS(MASTER[Sub Format],$B51,MASTER[EPC Status (Current Week)],BO$3)</f>
        <v>2</v>
      </c>
      <c r="BP51" s="29">
        <f>COUNTIFS(MASTER[Sub Format],$B51,MASTER[EPC Status (Current Week)],BP$3)</f>
        <v>0</v>
      </c>
      <c r="BQ51" s="29">
        <f>COUNTIFS(MASTER[Sub Format],$B51,MASTER[EPC Status (Current Week)],BQ$3)</f>
        <v>0</v>
      </c>
      <c r="BR51" s="29">
        <f>COUNTIFS(MASTER[Sub Format],$B51,MASTER[EPC Status (Current Week)],BR$3)</f>
        <v>0</v>
      </c>
      <c r="BS51" s="29">
        <f>COUNTIFS(MASTER[Sub Format],$B51,MASTER[EPC Status (Current Week)],BS$3)</f>
        <v>0</v>
      </c>
      <c r="BT51" s="29">
        <f>COUNTIFS(MASTER[Sub Format],$B51,MASTER[EPC Status (Current Week)],BT$3)</f>
        <v>0</v>
      </c>
      <c r="BU51" s="29">
        <f>COUNTIFS(MASTER[Sub Format],$B51,MASTER[EPC Status (Current Week)],BU$3)</f>
        <v>0</v>
      </c>
      <c r="BV51" s="226"/>
    </row>
    <row r="52" spans="1:74" s="1" customFormat="1" ht="13" hidden="1" outlineLevel="1" x14ac:dyDescent="0.3">
      <c r="A52" s="86">
        <v>21</v>
      </c>
      <c r="B52" s="28" t="s">
        <v>51</v>
      </c>
      <c r="C52" s="28" t="s">
        <v>55</v>
      </c>
      <c r="D52" s="28" t="s">
        <v>312</v>
      </c>
      <c r="E52" s="29">
        <v>0</v>
      </c>
      <c r="F52" s="29">
        <f>COUNTIFS(MASTER[Sub Format],$B52,MASTER[EPC Status (Current Week)],$F$3)</f>
        <v>0</v>
      </c>
      <c r="G52" s="29">
        <f>COUNTIFS(MASTER[LAUNCHED / YTL],"LAUNCHED",MASTER[Sub Format],$B52,MASTER[EPC Status (Current Week)],"EPC Ready Previous FY")</f>
        <v>0</v>
      </c>
      <c r="H52" s="29">
        <f>COUNTIFS(MASTER[LAUNCHED / YTL],"YTL",MASTER[Sub Format],$B52,MASTER[EPC Status (Current Week)],"EPC Ready Previous FY")</f>
        <v>0</v>
      </c>
      <c r="I52" s="29">
        <f>COUNTIFS(MASTER[Sub Format],$B52,MASTER[Actual (Month) Bucket],I$3)</f>
        <v>0</v>
      </c>
      <c r="J52" s="29">
        <f>COUNTIFS(MASTER[Sub Format],$B52,MASTER[Actual (Month) Bucket],J$3)</f>
        <v>0</v>
      </c>
      <c r="K52" s="29">
        <f>COUNTIFS(MASTER[Sub Format],$B52,MASTER[Actual (Month) Bucket],K$3)</f>
        <v>0</v>
      </c>
      <c r="L52" s="29">
        <f>SUM(I52:K52)</f>
        <v>0</v>
      </c>
      <c r="M52" s="29">
        <f>COUNTIFS(MASTER[Sub Format],$B52,MASTER[Actual (Month) Bucket],M$3)</f>
        <v>0</v>
      </c>
      <c r="N52" s="29">
        <f>COUNTIFS(MASTER[Sub Format],$B52,MASTER[Actual (Month) Bucket],N$3)</f>
        <v>0</v>
      </c>
      <c r="O52" s="29">
        <f>COUNTIFS(MASTER[Sub Format],$B52,MASTER[Actual (Month) Bucket],O$3)</f>
        <v>0</v>
      </c>
      <c r="P52" s="29">
        <f>SUM(M52:O52)</f>
        <v>0</v>
      </c>
      <c r="Q52" s="29">
        <f>COUNTIFS(MASTER[Sub Format],$B52,MASTER[Actual (Month) Bucket],Q$3)</f>
        <v>0</v>
      </c>
      <c r="R52" s="29">
        <f>COUNTIFS(MASTER[Sub Format],$B52,MASTER[Actual (Month) Bucket],R$3)</f>
        <v>0</v>
      </c>
      <c r="S52" s="29">
        <f>COUNTIFS(MASTER[Sub Format],$B52,MASTER[Actual (Month) Bucket],S$3)</f>
        <v>0</v>
      </c>
      <c r="T52" s="29">
        <f>SUM(Q52:S52)</f>
        <v>0</v>
      </c>
      <c r="U52" s="29">
        <f>COUNTIFS(MASTER[Sub Format],$B52,MASTER[Actual (Month) Bucket],U$3)</f>
        <v>0</v>
      </c>
      <c r="V52" s="29">
        <f>COUNTIFS(MASTER[Sub Format],$B52,MASTER[Actual (Month) Bucket],V$3)</f>
        <v>0</v>
      </c>
      <c r="W52" s="29">
        <f>COUNTIFS(MASTER[Sub Format],$B52,MASTER[Actual (Month) Bucket],W$3)</f>
        <v>0</v>
      </c>
      <c r="X52" s="29">
        <f>SUM(U52:W52)</f>
        <v>0</v>
      </c>
      <c r="Y52" s="29">
        <f>L52+P52+T52+X52</f>
        <v>0</v>
      </c>
      <c r="Z52" s="29">
        <f>COUNTIFS(MASTER[LAUNCHED / YTL],"LAUNCHED",MASTER[Sub Format],$B52,MASTER[EPC Status (Current Week)],"EPC Ready")</f>
        <v>0</v>
      </c>
      <c r="AA52" s="29">
        <f>COUNTIFS(MASTER[LAUNCHED / YTL],"YTL",MASTER[Sub Format],$B52,MASTER[EPC Status (Current Week)],"EPC Ready")</f>
        <v>0</v>
      </c>
      <c r="AB52" s="29">
        <f>COUNTIFS(MASTER[LAUNCHED / YTL],"YTL - Dropped by Business",MASTER[Sub Format],$B52,MASTER[EPC Status (Current Week)],"EPC Ready")</f>
        <v>0</v>
      </c>
      <c r="AC52" s="29">
        <f>COUNTIFS(MASTER[EPC Status (Current Week)],"EPC Ready",MASTER[Sub Format],$B52)+COUNTIFS(MASTER[EPC Status (Current Week)],"EPC Ready Previous FY",MASTER[Sub Format],$B52)</f>
        <v>0</v>
      </c>
      <c r="AD52" s="29">
        <f>COUNTIFS(MASTER[LAUNCHED / YTL],"LAUNCHED",MASTER[Sub Format],$B52)</f>
        <v>0</v>
      </c>
      <c r="AE52" s="29">
        <f>COUNTIFS(MASTER[LAUNCHED / YTL],"YTL",MASTER[Sub Format],$B52)</f>
        <v>0</v>
      </c>
      <c r="AF52" s="29">
        <f>COUNTIFS(MASTER[LAUNCHED / YTL],"YTL - Dropped by Business",MASTER[Sub Format],$B52)</f>
        <v>0</v>
      </c>
      <c r="AG52" s="29">
        <f t="shared" si="94"/>
        <v>0</v>
      </c>
      <c r="AH52" s="29">
        <f t="shared" si="162"/>
        <v>0</v>
      </c>
      <c r="AI52" s="29">
        <f t="shared" si="162"/>
        <v>0</v>
      </c>
      <c r="AJ52" s="29">
        <f t="shared" si="162"/>
        <v>0</v>
      </c>
      <c r="AK52" s="29">
        <f t="shared" si="162"/>
        <v>0</v>
      </c>
      <c r="AL52" s="29">
        <f t="shared" si="162"/>
        <v>0</v>
      </c>
      <c r="AM52" s="29">
        <f t="shared" si="162"/>
        <v>0</v>
      </c>
      <c r="AN52" s="29">
        <f t="shared" si="162"/>
        <v>0</v>
      </c>
      <c r="AO52" s="29">
        <f t="shared" si="162"/>
        <v>0</v>
      </c>
      <c r="AP52" s="29">
        <f t="shared" si="162"/>
        <v>0</v>
      </c>
      <c r="AQ52" s="29">
        <f>COUNTIFS(MASTER[Sub Format],$B52,MASTER[Planned (Month) Bucket],AQ$2,MASTER[EPC Status (Current Week)],"WIP")</f>
        <v>0</v>
      </c>
      <c r="AR52" s="29">
        <f>COUNTIFS(MASTER[Sub Format],$B52,MASTER[Planned (Month) Bucket],AR$2,MASTER[EPC Status (Current Week)],"WIP")</f>
        <v>0</v>
      </c>
      <c r="AS52" s="29">
        <f>COUNTIFS(MASTER[Sub Format],$B52,MASTER[Planned (Month) Bucket],AS$2,MASTER[EPC Status (Current Week)],"WIP")</f>
        <v>0</v>
      </c>
      <c r="AT52" s="29">
        <f>COUNTIFS(MASTER[Sub Format],$B52,MASTER[Planned (Month) Bucket],AT$2,MASTER[EPC Status (Current Week)],"WIP")</f>
        <v>0</v>
      </c>
      <c r="AU52" s="29">
        <f>COUNTIFS(MASTER[Sub Format],$B52,MASTER[Planned (Month) Bucket],AU$2,MASTER[EPC Status (Current Week)],"WIP")</f>
        <v>0</v>
      </c>
      <c r="AV52" s="29">
        <f>COUNTIFS(MASTER[Sub Format],$B52,MASTER[Planned (Month) Bucket],AV$2,MASTER[EPC Status (Current Week)],"WIP")</f>
        <v>0</v>
      </c>
      <c r="AW52" s="29">
        <f>COUNTIFS(MASTER[Sub Format],$B52,MASTER[Planned (Month) Bucket],AW$2,MASTER[EPC Status (Current Week)],"WIP")</f>
        <v>0</v>
      </c>
      <c r="AX52" s="29">
        <f>COUNTIFS(MASTER[Sub Format],$B52,MASTER[Planned (Month) Bucket],AX$2,MASTER[EPC Status (Current Week)],"WIP")</f>
        <v>0</v>
      </c>
      <c r="AY52" s="29">
        <f>COUNTIFS(MASTER[Sub Format],$B52,MASTER[Planned (Month) Bucket],AY$2,MASTER[EPC Status (Current Week)],"WIP")</f>
        <v>0</v>
      </c>
      <c r="AZ52" s="29">
        <f>COUNTIFS(MASTER[Sub Format],$B52,MASTER[Planned (Month) Bucket],AZ$2,MASTER[EPC Status (Current Week)],"WIP")</f>
        <v>0</v>
      </c>
      <c r="BA52" s="29">
        <f>COUNTIFS(MASTER[Sub Format],$B52,MASTER[Planned (Month) Bucket],BA$2,MASTER[EPC Status (Current Week)],"WIP")</f>
        <v>0</v>
      </c>
      <c r="BB52" s="29">
        <f>COUNTIFS(MASTER[Sub Format],$B52,MASTER[Planned (Month) Bucket],BB$2,MASTER[EPC Status (Current Week)],"WIP")</f>
        <v>0</v>
      </c>
      <c r="BC52" s="29">
        <f>COUNTIFS(MASTER[Sub Format],$B52,MASTER[Planned (Month) Bucket],BC$2,MASTER[EPC Status (Current Week)],"WIP")</f>
        <v>0</v>
      </c>
      <c r="BD52" s="29">
        <f>COUNTIFS(MASTER[Sub Format],$B52,MASTER[Planned (Month) Bucket],BD$2,MASTER[EPC Status (Current Week)],"WIP")</f>
        <v>0</v>
      </c>
      <c r="BE52" s="29">
        <f>COUNTIFS(MASTER[Sub Format],$B52,MASTER[Planned (Month) Bucket],BE$2,MASTER[EPC Status (Current Week)],"WIP")</f>
        <v>0</v>
      </c>
      <c r="BF52" s="29">
        <f>COUNTIFS(MASTER[Sub Format],$B52,MASTER[Planned (Month) Bucket],BF$2,MASTER[EPC Status (Current Week)],"WIP")</f>
        <v>0</v>
      </c>
      <c r="BG52" s="29">
        <f>COUNTIFS(MASTER[Sub Format],$B52,MASTER[Planned (Month) Bucket],BG$2,MASTER[EPC Status (Current Week)],"WIP")</f>
        <v>0</v>
      </c>
      <c r="BH52" s="29">
        <f>COUNTIFS(MASTER[Sub Format],$B52,MASTER[Planned (Month) Bucket],BH$2,MASTER[EPC Status (Current Week)],"WIP")</f>
        <v>0</v>
      </c>
      <c r="BI52" s="29">
        <f>COUNTIFS(MASTER[Sub Format],$B52,MASTER[EPC Status (Current Week)],BI$2)</f>
        <v>0</v>
      </c>
      <c r="BJ52" s="29">
        <f>COUNTIFS(MASTER[Sub Format],$B52,MASTER[EPC Status (Current Week)],BJ$2)</f>
        <v>0</v>
      </c>
      <c r="BK52" s="29">
        <f>COUNTIFS(MASTER[Sub Format],$B52,MASTER[EPC Status (Current Week)],BK$2)</f>
        <v>0</v>
      </c>
      <c r="BL52" s="29">
        <f>COUNTIFS(MASTER[Sub Format],$B52,MASTER[EPC Status (Current Week)],BL$2)</f>
        <v>0</v>
      </c>
      <c r="BM52" s="29">
        <f>SUM(BN52:BU52)</f>
        <v>6</v>
      </c>
      <c r="BN52" s="29">
        <f>COUNTIFS(MASTER[Sub Format],$B52,MASTER[EPC Status (Current Week)],BN$3)</f>
        <v>1</v>
      </c>
      <c r="BO52" s="29">
        <f>COUNTIFS(MASTER[Sub Format],$B52,MASTER[EPC Status (Current Week)],BO$3)</f>
        <v>4</v>
      </c>
      <c r="BP52" s="29">
        <f>COUNTIFS(MASTER[Sub Format],$B52,MASTER[EPC Status (Current Week)],BP$3)</f>
        <v>0</v>
      </c>
      <c r="BQ52" s="29">
        <f>COUNTIFS(MASTER[Sub Format],$B52,MASTER[EPC Status (Current Week)],BQ$3)</f>
        <v>0</v>
      </c>
      <c r="BR52" s="29">
        <f>COUNTIFS(MASTER[Sub Format],$B52,MASTER[EPC Status (Current Week)],BR$3)</f>
        <v>0</v>
      </c>
      <c r="BS52" s="29">
        <f>COUNTIFS(MASTER[Sub Format],$B52,MASTER[EPC Status (Current Week)],BS$3)</f>
        <v>0</v>
      </c>
      <c r="BT52" s="29">
        <f>COUNTIFS(MASTER[Sub Format],$B52,MASTER[EPC Status (Current Week)],BT$3)</f>
        <v>1</v>
      </c>
      <c r="BU52" s="29">
        <f>COUNTIFS(MASTER[Sub Format],$B52,MASTER[EPC Status (Current Week)],BU$3)</f>
        <v>0</v>
      </c>
      <c r="BV52" s="226"/>
    </row>
    <row r="53" spans="1:74" s="1" customFormat="1" ht="13" hidden="1" outlineLevel="1" x14ac:dyDescent="0.3">
      <c r="A53" s="86">
        <v>22</v>
      </c>
      <c r="B53" s="28" t="s">
        <v>178</v>
      </c>
      <c r="C53" s="28" t="s">
        <v>55</v>
      </c>
      <c r="D53" s="28" t="s">
        <v>312</v>
      </c>
      <c r="E53" s="29">
        <v>1</v>
      </c>
      <c r="F53" s="29">
        <f>COUNTIFS(MASTER[Sub Format],$B53,MASTER[EPC Status (Current Week)],$F$3)</f>
        <v>0</v>
      </c>
      <c r="G53" s="29">
        <f>COUNTIFS(MASTER[LAUNCHED / YTL],"LAUNCHED",MASTER[Sub Format],$B53,MASTER[EPC Status (Current Week)],"EPC Ready Previous FY")</f>
        <v>0</v>
      </c>
      <c r="H53" s="29">
        <f>COUNTIFS(MASTER[LAUNCHED / YTL],"YTL",MASTER[Sub Format],$B53,MASTER[EPC Status (Current Week)],"EPC Ready Previous FY")</f>
        <v>0</v>
      </c>
      <c r="I53" s="29">
        <f>COUNTIFS(MASTER[Sub Format],$B53,MASTER[Actual (Month) Bucket],I$3)</f>
        <v>0</v>
      </c>
      <c r="J53" s="29">
        <f>COUNTIFS(MASTER[Sub Format],$B53,MASTER[Actual (Month) Bucket],J$3)</f>
        <v>0</v>
      </c>
      <c r="K53" s="29">
        <f>COUNTIFS(MASTER[Sub Format],$B53,MASTER[Actual (Month) Bucket],K$3)</f>
        <v>0</v>
      </c>
      <c r="L53" s="29">
        <f>SUM(I53:K53)</f>
        <v>0</v>
      </c>
      <c r="M53" s="29">
        <f>COUNTIFS(MASTER[Sub Format],$B53,MASTER[Actual (Month) Bucket],M$3)</f>
        <v>0</v>
      </c>
      <c r="N53" s="29">
        <f>COUNTIFS(MASTER[Sub Format],$B53,MASTER[Actual (Month) Bucket],N$3)</f>
        <v>0</v>
      </c>
      <c r="O53" s="29">
        <f>COUNTIFS(MASTER[Sub Format],$B53,MASTER[Actual (Month) Bucket],O$3)</f>
        <v>0</v>
      </c>
      <c r="P53" s="29">
        <f>SUM(M53:O53)</f>
        <v>0</v>
      </c>
      <c r="Q53" s="29">
        <f>COUNTIFS(MASTER[Sub Format],$B53,MASTER[Actual (Month) Bucket],Q$3)</f>
        <v>0</v>
      </c>
      <c r="R53" s="29">
        <f>COUNTIFS(MASTER[Sub Format],$B53,MASTER[Actual (Month) Bucket],R$3)</f>
        <v>0</v>
      </c>
      <c r="S53" s="29">
        <f>COUNTIFS(MASTER[Sub Format],$B53,MASTER[Actual (Month) Bucket],S$3)</f>
        <v>0</v>
      </c>
      <c r="T53" s="29">
        <f>SUM(Q53:S53)</f>
        <v>0</v>
      </c>
      <c r="U53" s="29">
        <f>COUNTIFS(MASTER[Sub Format],$B53,MASTER[Actual (Month) Bucket],U$3)</f>
        <v>0</v>
      </c>
      <c r="V53" s="29">
        <f>COUNTIFS(MASTER[Sub Format],$B53,MASTER[Actual (Month) Bucket],V$3)</f>
        <v>0</v>
      </c>
      <c r="W53" s="29">
        <f>COUNTIFS(MASTER[Sub Format],$B53,MASTER[Actual (Month) Bucket],W$3)</f>
        <v>0</v>
      </c>
      <c r="X53" s="29">
        <f>SUM(U53:W53)</f>
        <v>0</v>
      </c>
      <c r="Y53" s="29">
        <f>L53+P53+T53+X53</f>
        <v>0</v>
      </c>
      <c r="Z53" s="29">
        <f>COUNTIFS(MASTER[LAUNCHED / YTL],"LAUNCHED",MASTER[Sub Format],$B53,MASTER[EPC Status (Current Week)],"EPC Ready")</f>
        <v>0</v>
      </c>
      <c r="AA53" s="29">
        <f>COUNTIFS(MASTER[LAUNCHED / YTL],"YTL",MASTER[Sub Format],$B53,MASTER[EPC Status (Current Week)],"EPC Ready")</f>
        <v>0</v>
      </c>
      <c r="AB53" s="29">
        <f>COUNTIFS(MASTER[LAUNCHED / YTL],"YTL - Dropped by Business",MASTER[Sub Format],$B53,MASTER[EPC Status (Current Week)],"EPC Ready")</f>
        <v>0</v>
      </c>
      <c r="AC53" s="29">
        <f>COUNTIFS(MASTER[EPC Status (Current Week)],"EPC Ready",MASTER[Sub Format],$B53)+COUNTIFS(MASTER[EPC Status (Current Week)],"EPC Ready Previous FY",MASTER[Sub Format],$B53)</f>
        <v>0</v>
      </c>
      <c r="AD53" s="29">
        <f>COUNTIFS(MASTER[LAUNCHED / YTL],"LAUNCHED",MASTER[Sub Format],$B53)</f>
        <v>0</v>
      </c>
      <c r="AE53" s="29">
        <f>COUNTIFS(MASTER[LAUNCHED / YTL],"YTL",MASTER[Sub Format],$B53)</f>
        <v>0</v>
      </c>
      <c r="AF53" s="29">
        <f>COUNTIFS(MASTER[LAUNCHED / YTL],"YTL - Dropped by Business",MASTER[Sub Format],$B53)</f>
        <v>0</v>
      </c>
      <c r="AG53" s="29">
        <f t="shared" si="94"/>
        <v>0</v>
      </c>
      <c r="AH53" s="29">
        <f t="shared" ref="AH53" si="163">AQ53</f>
        <v>0</v>
      </c>
      <c r="AI53" s="29">
        <f t="shared" ref="AI53" si="164">AR53</f>
        <v>0</v>
      </c>
      <c r="AJ53" s="29">
        <f t="shared" ref="AJ53" si="165">AS53</f>
        <v>0</v>
      </c>
      <c r="AK53" s="29">
        <f t="shared" ref="AK53" si="166">AT53</f>
        <v>0</v>
      </c>
      <c r="AL53" s="29">
        <f t="shared" ref="AL53" si="167">AU53</f>
        <v>0</v>
      </c>
      <c r="AM53" s="29">
        <f t="shared" ref="AM53" si="168">AV53</f>
        <v>0</v>
      </c>
      <c r="AN53" s="29">
        <f t="shared" ref="AN53" si="169">AW53</f>
        <v>0</v>
      </c>
      <c r="AO53" s="29">
        <f t="shared" ref="AO53" si="170">AX53</f>
        <v>0</v>
      </c>
      <c r="AP53" s="29">
        <f t="shared" ref="AP53" si="171">AY53</f>
        <v>0</v>
      </c>
      <c r="AQ53" s="29">
        <f>COUNTIFS(MASTER[Sub Format],$B53,MASTER[Planned (Month) Bucket],AQ$2,MASTER[EPC Status (Current Week)],"WIP")</f>
        <v>0</v>
      </c>
      <c r="AR53" s="29">
        <f>COUNTIFS(MASTER[Sub Format],$B53,MASTER[Planned (Month) Bucket],AR$2,MASTER[EPC Status (Current Week)],"WIP")</f>
        <v>0</v>
      </c>
      <c r="AS53" s="29">
        <f>COUNTIFS(MASTER[Sub Format],$B53,MASTER[Planned (Month) Bucket],AS$2,MASTER[EPC Status (Current Week)],"WIP")</f>
        <v>0</v>
      </c>
      <c r="AT53" s="29">
        <f>COUNTIFS(MASTER[Sub Format],$B53,MASTER[Planned (Month) Bucket],AT$2,MASTER[EPC Status (Current Week)],"WIP")</f>
        <v>0</v>
      </c>
      <c r="AU53" s="29">
        <f>COUNTIFS(MASTER[Sub Format],$B53,MASTER[Planned (Month) Bucket],AU$2,MASTER[EPC Status (Current Week)],"WIP")</f>
        <v>0</v>
      </c>
      <c r="AV53" s="29">
        <f>COUNTIFS(MASTER[Sub Format],$B53,MASTER[Planned (Month) Bucket],AV$2,MASTER[EPC Status (Current Week)],"WIP")</f>
        <v>0</v>
      </c>
      <c r="AW53" s="29">
        <f>COUNTIFS(MASTER[Sub Format],$B53,MASTER[Planned (Month) Bucket],AW$2,MASTER[EPC Status (Current Week)],"WIP")</f>
        <v>0</v>
      </c>
      <c r="AX53" s="29">
        <f>COUNTIFS(MASTER[Sub Format],$B53,MASTER[Planned (Month) Bucket],AX$2,MASTER[EPC Status (Current Week)],"WIP")</f>
        <v>0</v>
      </c>
      <c r="AY53" s="29">
        <f>COUNTIFS(MASTER[Sub Format],$B53,MASTER[Planned (Month) Bucket],AY$2,MASTER[EPC Status (Current Week)],"WIP")</f>
        <v>0</v>
      </c>
      <c r="AZ53" s="29">
        <f>COUNTIFS(MASTER[Sub Format],$B53,MASTER[Planned (Month) Bucket],AZ$2,MASTER[EPC Status (Current Week)],"WIP")</f>
        <v>0</v>
      </c>
      <c r="BA53" s="29">
        <f>COUNTIFS(MASTER[Sub Format],$B53,MASTER[Planned (Month) Bucket],BA$2,MASTER[EPC Status (Current Week)],"WIP")</f>
        <v>0</v>
      </c>
      <c r="BB53" s="29">
        <f>COUNTIFS(MASTER[Sub Format],$B53,MASTER[Planned (Month) Bucket],BB$2,MASTER[EPC Status (Current Week)],"WIP")</f>
        <v>0</v>
      </c>
      <c r="BC53" s="29">
        <f>COUNTIFS(MASTER[Sub Format],$B53,MASTER[Planned (Month) Bucket],BC$2,MASTER[EPC Status (Current Week)],"WIP")</f>
        <v>0</v>
      </c>
      <c r="BD53" s="29">
        <f>COUNTIFS(MASTER[Sub Format],$B53,MASTER[Planned (Month) Bucket],BD$2,MASTER[EPC Status (Current Week)],"WIP")</f>
        <v>0</v>
      </c>
      <c r="BE53" s="29">
        <f>COUNTIFS(MASTER[Sub Format],$B53,MASTER[Planned (Month) Bucket],BE$2,MASTER[EPC Status (Current Week)],"WIP")</f>
        <v>0</v>
      </c>
      <c r="BF53" s="29">
        <f>COUNTIFS(MASTER[Sub Format],$B53,MASTER[Planned (Month) Bucket],BF$2,MASTER[EPC Status (Current Week)],"WIP")</f>
        <v>0</v>
      </c>
      <c r="BG53" s="29">
        <f>COUNTIFS(MASTER[Sub Format],$B53,MASTER[Planned (Month) Bucket],BG$2,MASTER[EPC Status (Current Week)],"WIP")</f>
        <v>0</v>
      </c>
      <c r="BH53" s="29">
        <f>COUNTIFS(MASTER[Sub Format],$B53,MASTER[Planned (Month) Bucket],BH$2,MASTER[EPC Status (Current Week)],"WIP")</f>
        <v>0</v>
      </c>
      <c r="BI53" s="29">
        <f>COUNTIFS(MASTER[Sub Format],$B53,MASTER[EPC Status (Current Week)],BI$2)</f>
        <v>0</v>
      </c>
      <c r="BJ53" s="29">
        <f>COUNTIFS(MASTER[Sub Format],$B53,MASTER[EPC Status (Current Week)],BJ$2)</f>
        <v>0</v>
      </c>
      <c r="BK53" s="29">
        <f>COUNTIFS(MASTER[Sub Format],$B53,MASTER[EPC Status (Current Week)],BK$2)</f>
        <v>0</v>
      </c>
      <c r="BL53" s="29">
        <f>COUNTIFS(MASTER[Sub Format],$B53,MASTER[EPC Status (Current Week)],BL$2)</f>
        <v>0</v>
      </c>
      <c r="BM53" s="29">
        <f>SUM(BN53:BU53)</f>
        <v>0</v>
      </c>
      <c r="BN53" s="29">
        <f>COUNTIFS(MASTER[Sub Format],$B53,MASTER[EPC Status (Current Week)],BN$3)</f>
        <v>0</v>
      </c>
      <c r="BO53" s="29">
        <f>COUNTIFS(MASTER[Sub Format],$B53,MASTER[EPC Status (Current Week)],BO$3)</f>
        <v>0</v>
      </c>
      <c r="BP53" s="29">
        <f>COUNTIFS(MASTER[Sub Format],$B53,MASTER[EPC Status (Current Week)],BP$3)</f>
        <v>0</v>
      </c>
      <c r="BQ53" s="29">
        <f>COUNTIFS(MASTER[Sub Format],$B53,MASTER[EPC Status (Current Week)],BQ$3)</f>
        <v>0</v>
      </c>
      <c r="BR53" s="29">
        <f>COUNTIFS(MASTER[Sub Format],$B53,MASTER[EPC Status (Current Week)],BR$3)</f>
        <v>0</v>
      </c>
      <c r="BS53" s="29">
        <f>COUNTIFS(MASTER[Sub Format],$B53,MASTER[EPC Status (Current Week)],BS$3)</f>
        <v>0</v>
      </c>
      <c r="BT53" s="29">
        <f>COUNTIFS(MASTER[Sub Format],$B53,MASTER[EPC Status (Current Week)],BT$3)</f>
        <v>0</v>
      </c>
      <c r="BU53" s="29">
        <f>COUNTIFS(MASTER[Sub Format],$B53,MASTER[EPC Status (Current Week)],BU$3)</f>
        <v>0</v>
      </c>
      <c r="BV53" s="226"/>
    </row>
    <row r="54" spans="1:74" s="1" customFormat="1" ht="13" hidden="1" outlineLevel="1" x14ac:dyDescent="0.3">
      <c r="A54" s="86">
        <v>23</v>
      </c>
      <c r="B54" s="28" t="s">
        <v>116</v>
      </c>
      <c r="C54" s="28" t="s">
        <v>55</v>
      </c>
      <c r="D54" s="28" t="s">
        <v>312</v>
      </c>
      <c r="E54" s="29">
        <v>0</v>
      </c>
      <c r="F54" s="29">
        <f>COUNTIFS(MASTER[Sub Format],$B54,MASTER[EPC Status (Current Week)],$F$3)</f>
        <v>0</v>
      </c>
      <c r="G54" s="29">
        <f>COUNTIFS(MASTER[LAUNCHED / YTL],"LAUNCHED",MASTER[Sub Format],$B54,MASTER[EPC Status (Current Week)],"EPC Ready Previous FY")</f>
        <v>0</v>
      </c>
      <c r="H54" s="29">
        <f>COUNTIFS(MASTER[LAUNCHED / YTL],"YTL",MASTER[Sub Format],$B54,MASTER[EPC Status (Current Week)],"EPC Ready Previous FY")</f>
        <v>0</v>
      </c>
      <c r="I54" s="29">
        <f>COUNTIFS(MASTER[Sub Format],$B54,MASTER[Actual (Month) Bucket],I$3)</f>
        <v>0</v>
      </c>
      <c r="J54" s="29">
        <f>COUNTIFS(MASTER[Sub Format],$B54,MASTER[Actual (Month) Bucket],J$3)</f>
        <v>0</v>
      </c>
      <c r="K54" s="29">
        <f>COUNTIFS(MASTER[Sub Format],$B54,MASTER[Actual (Month) Bucket],K$3)</f>
        <v>0</v>
      </c>
      <c r="L54" s="29">
        <f>SUM(I54:K54)</f>
        <v>0</v>
      </c>
      <c r="M54" s="29">
        <f>COUNTIFS(MASTER[Sub Format],$B54,MASTER[Actual (Month) Bucket],M$3)</f>
        <v>0</v>
      </c>
      <c r="N54" s="29">
        <f>COUNTIFS(MASTER[Sub Format],$B54,MASTER[Actual (Month) Bucket],N$3)</f>
        <v>0</v>
      </c>
      <c r="O54" s="29">
        <f>COUNTIFS(MASTER[Sub Format],$B54,MASTER[Actual (Month) Bucket],O$3)</f>
        <v>0</v>
      </c>
      <c r="P54" s="29">
        <f>SUM(M54:O54)</f>
        <v>0</v>
      </c>
      <c r="Q54" s="29">
        <f>COUNTIFS(MASTER[Sub Format],$B54,MASTER[Actual (Month) Bucket],Q$3)</f>
        <v>0</v>
      </c>
      <c r="R54" s="29">
        <f>COUNTIFS(MASTER[Sub Format],$B54,MASTER[Actual (Month) Bucket],R$3)</f>
        <v>0</v>
      </c>
      <c r="S54" s="29">
        <f>COUNTIFS(MASTER[Sub Format],$B54,MASTER[Actual (Month) Bucket],S$3)</f>
        <v>0</v>
      </c>
      <c r="T54" s="29">
        <f>SUM(Q54:S54)</f>
        <v>0</v>
      </c>
      <c r="U54" s="29">
        <f>COUNTIFS(MASTER[Sub Format],$B54,MASTER[Actual (Month) Bucket],U$3)</f>
        <v>0</v>
      </c>
      <c r="V54" s="29">
        <f>COUNTIFS(MASTER[Sub Format],$B54,MASTER[Actual (Month) Bucket],V$3)</f>
        <v>0</v>
      </c>
      <c r="W54" s="29">
        <f>COUNTIFS(MASTER[Sub Format],$B54,MASTER[Actual (Month) Bucket],W$3)</f>
        <v>0</v>
      </c>
      <c r="X54" s="29">
        <f>SUM(U54:W54)</f>
        <v>0</v>
      </c>
      <c r="Y54" s="29">
        <f>L54+P54+T54+X54</f>
        <v>0</v>
      </c>
      <c r="Z54" s="29">
        <f>COUNTIFS(MASTER[LAUNCHED / YTL],"LAUNCHED",MASTER[Sub Format],$B54,MASTER[EPC Status (Current Week)],"EPC Ready")</f>
        <v>0</v>
      </c>
      <c r="AA54" s="29">
        <f>COUNTIFS(MASTER[LAUNCHED / YTL],"YTL",MASTER[Sub Format],$B54,MASTER[EPC Status (Current Week)],"EPC Ready")</f>
        <v>0</v>
      </c>
      <c r="AB54" s="29">
        <f>COUNTIFS(MASTER[LAUNCHED / YTL],"YTL - Dropped by Business",MASTER[Sub Format],$B54,MASTER[EPC Status (Current Week)],"EPC Ready")</f>
        <v>0</v>
      </c>
      <c r="AC54" s="29">
        <f>COUNTIFS(MASTER[EPC Status (Current Week)],"EPC Ready",MASTER[Sub Format],$B54)+COUNTIFS(MASTER[EPC Status (Current Week)],"EPC Ready Previous FY",MASTER[Sub Format],$B54)</f>
        <v>0</v>
      </c>
      <c r="AD54" s="29">
        <f>COUNTIFS(MASTER[LAUNCHED / YTL],"LAUNCHED",MASTER[Sub Format],$B54)</f>
        <v>0</v>
      </c>
      <c r="AE54" s="29">
        <f>COUNTIFS(MASTER[LAUNCHED / YTL],"YTL",MASTER[Sub Format],$B54)</f>
        <v>0</v>
      </c>
      <c r="AF54" s="29">
        <f>COUNTIFS(MASTER[LAUNCHED / YTL],"YTL - Dropped by Business",MASTER[Sub Format],$B54)</f>
        <v>0</v>
      </c>
      <c r="AG54" s="29">
        <f t="shared" si="94"/>
        <v>0</v>
      </c>
      <c r="AH54" s="29">
        <f t="shared" si="162"/>
        <v>0</v>
      </c>
      <c r="AI54" s="29">
        <f t="shared" si="162"/>
        <v>0</v>
      </c>
      <c r="AJ54" s="29">
        <f t="shared" si="162"/>
        <v>0</v>
      </c>
      <c r="AK54" s="29">
        <f t="shared" si="162"/>
        <v>0</v>
      </c>
      <c r="AL54" s="29">
        <f t="shared" si="162"/>
        <v>0</v>
      </c>
      <c r="AM54" s="29">
        <f t="shared" si="162"/>
        <v>0</v>
      </c>
      <c r="AN54" s="29">
        <f t="shared" si="162"/>
        <v>0</v>
      </c>
      <c r="AO54" s="29">
        <f t="shared" si="162"/>
        <v>0</v>
      </c>
      <c r="AP54" s="29">
        <f t="shared" si="162"/>
        <v>0</v>
      </c>
      <c r="AQ54" s="29">
        <f>COUNTIFS(MASTER[Sub Format],$B54,MASTER[Planned (Month) Bucket],AQ$2,MASTER[EPC Status (Current Week)],"WIP")</f>
        <v>0</v>
      </c>
      <c r="AR54" s="29">
        <f>COUNTIFS(MASTER[Sub Format],$B54,MASTER[Planned (Month) Bucket],AR$2,MASTER[EPC Status (Current Week)],"WIP")</f>
        <v>0</v>
      </c>
      <c r="AS54" s="29">
        <f>COUNTIFS(MASTER[Sub Format],$B54,MASTER[Planned (Month) Bucket],AS$2,MASTER[EPC Status (Current Week)],"WIP")</f>
        <v>0</v>
      </c>
      <c r="AT54" s="29">
        <f>COUNTIFS(MASTER[Sub Format],$B54,MASTER[Planned (Month) Bucket],AT$2,MASTER[EPC Status (Current Week)],"WIP")</f>
        <v>0</v>
      </c>
      <c r="AU54" s="29">
        <f>COUNTIFS(MASTER[Sub Format],$B54,MASTER[Planned (Month) Bucket],AU$2,MASTER[EPC Status (Current Week)],"WIP")</f>
        <v>0</v>
      </c>
      <c r="AV54" s="29">
        <f>COUNTIFS(MASTER[Sub Format],$B54,MASTER[Planned (Month) Bucket],AV$2,MASTER[EPC Status (Current Week)],"WIP")</f>
        <v>0</v>
      </c>
      <c r="AW54" s="29">
        <f>COUNTIFS(MASTER[Sub Format],$B54,MASTER[Planned (Month) Bucket],AW$2,MASTER[EPC Status (Current Week)],"WIP")</f>
        <v>0</v>
      </c>
      <c r="AX54" s="29">
        <f>COUNTIFS(MASTER[Sub Format],$B54,MASTER[Planned (Month) Bucket],AX$2,MASTER[EPC Status (Current Week)],"WIP")</f>
        <v>0</v>
      </c>
      <c r="AY54" s="29">
        <f>COUNTIFS(MASTER[Sub Format],$B54,MASTER[Planned (Month) Bucket],AY$2,MASTER[EPC Status (Current Week)],"WIP")</f>
        <v>0</v>
      </c>
      <c r="AZ54" s="29">
        <f>COUNTIFS(MASTER[Sub Format],$B54,MASTER[Planned (Month) Bucket],AZ$2,MASTER[EPC Status (Current Week)],"WIP")</f>
        <v>0</v>
      </c>
      <c r="BA54" s="29">
        <f>COUNTIFS(MASTER[Sub Format],$B54,MASTER[Planned (Month) Bucket],BA$2,MASTER[EPC Status (Current Week)],"WIP")</f>
        <v>0</v>
      </c>
      <c r="BB54" s="29">
        <f>COUNTIFS(MASTER[Sub Format],$B54,MASTER[Planned (Month) Bucket],BB$2,MASTER[EPC Status (Current Week)],"WIP")</f>
        <v>0</v>
      </c>
      <c r="BC54" s="29">
        <f>COUNTIFS(MASTER[Sub Format],$B54,MASTER[Planned (Month) Bucket],BC$2,MASTER[EPC Status (Current Week)],"WIP")</f>
        <v>0</v>
      </c>
      <c r="BD54" s="29">
        <f>COUNTIFS(MASTER[Sub Format],$B54,MASTER[Planned (Month) Bucket],BD$2,MASTER[EPC Status (Current Week)],"WIP")</f>
        <v>0</v>
      </c>
      <c r="BE54" s="29">
        <f>COUNTIFS(MASTER[Sub Format],$B54,MASTER[Planned (Month) Bucket],BE$2,MASTER[EPC Status (Current Week)],"WIP")</f>
        <v>0</v>
      </c>
      <c r="BF54" s="29">
        <f>COUNTIFS(MASTER[Sub Format],$B54,MASTER[Planned (Month) Bucket],BF$2,MASTER[EPC Status (Current Week)],"WIP")</f>
        <v>0</v>
      </c>
      <c r="BG54" s="29">
        <f>COUNTIFS(MASTER[Sub Format],$B54,MASTER[Planned (Month) Bucket],BG$2,MASTER[EPC Status (Current Week)],"WIP")</f>
        <v>0</v>
      </c>
      <c r="BH54" s="29">
        <f>COUNTIFS(MASTER[Sub Format],$B54,MASTER[Planned (Month) Bucket],BH$2,MASTER[EPC Status (Current Week)],"WIP")</f>
        <v>0</v>
      </c>
      <c r="BI54" s="29">
        <f>COUNTIFS(MASTER[Sub Format],$B54,MASTER[EPC Status (Current Week)],BI$2)</f>
        <v>0</v>
      </c>
      <c r="BJ54" s="29">
        <f>COUNTIFS(MASTER[Sub Format],$B54,MASTER[EPC Status (Current Week)],BJ$2)</f>
        <v>0</v>
      </c>
      <c r="BK54" s="29">
        <f>COUNTIFS(MASTER[Sub Format],$B54,MASTER[EPC Status (Current Week)],BK$2)</f>
        <v>0</v>
      </c>
      <c r="BL54" s="29">
        <f>COUNTIFS(MASTER[Sub Format],$B54,MASTER[EPC Status (Current Week)],BL$2)</f>
        <v>0</v>
      </c>
      <c r="BM54" s="29">
        <f>SUM(BN54:BU54)</f>
        <v>1</v>
      </c>
      <c r="BN54" s="29">
        <f>COUNTIFS(MASTER[Sub Format],$B54,MASTER[EPC Status (Current Week)],BN$3)</f>
        <v>0</v>
      </c>
      <c r="BO54" s="29">
        <f>COUNTIFS(MASTER[Sub Format],$B54,MASTER[EPC Status (Current Week)],BO$3)</f>
        <v>1</v>
      </c>
      <c r="BP54" s="29">
        <f>COUNTIFS(MASTER[Sub Format],$B54,MASTER[EPC Status (Current Week)],BP$3)</f>
        <v>0</v>
      </c>
      <c r="BQ54" s="29">
        <f>COUNTIFS(MASTER[Sub Format],$B54,MASTER[EPC Status (Current Week)],BQ$3)</f>
        <v>0</v>
      </c>
      <c r="BR54" s="29">
        <f>COUNTIFS(MASTER[Sub Format],$B54,MASTER[EPC Status (Current Week)],BR$3)</f>
        <v>0</v>
      </c>
      <c r="BS54" s="29">
        <f>COUNTIFS(MASTER[Sub Format],$B54,MASTER[EPC Status (Current Week)],BS$3)</f>
        <v>0</v>
      </c>
      <c r="BT54" s="29">
        <f>COUNTIFS(MASTER[Sub Format],$B54,MASTER[EPC Status (Current Week)],BT$3)</f>
        <v>0</v>
      </c>
      <c r="BU54" s="29">
        <f>COUNTIFS(MASTER[Sub Format],$B54,MASTER[EPC Status (Current Week)],BU$3)</f>
        <v>0</v>
      </c>
      <c r="BV54" s="226"/>
    </row>
    <row r="55" spans="1:74" s="1" customFormat="1" ht="13" hidden="1" outlineLevel="1" x14ac:dyDescent="0.3">
      <c r="A55" s="86">
        <v>24</v>
      </c>
      <c r="B55" s="28" t="s">
        <v>117</v>
      </c>
      <c r="C55" s="28" t="s">
        <v>55</v>
      </c>
      <c r="D55" s="28" t="s">
        <v>312</v>
      </c>
      <c r="E55" s="29">
        <v>5</v>
      </c>
      <c r="F55" s="29">
        <f>COUNTIFS(MASTER[Sub Format],$B55,MASTER[EPC Status (Current Week)],$F$3)</f>
        <v>0</v>
      </c>
      <c r="G55" s="29">
        <f>COUNTIFS(MASTER[LAUNCHED / YTL],"LAUNCHED",MASTER[Sub Format],$B55,MASTER[EPC Status (Current Week)],"EPC Ready Previous FY")</f>
        <v>0</v>
      </c>
      <c r="H55" s="29">
        <f>COUNTIFS(MASTER[LAUNCHED / YTL],"YTL",MASTER[Sub Format],$B55,MASTER[EPC Status (Current Week)],"EPC Ready Previous FY")</f>
        <v>0</v>
      </c>
      <c r="I55" s="29">
        <f>COUNTIFS(MASTER[Sub Format],$B55,MASTER[Actual (Month) Bucket],I$3)</f>
        <v>0</v>
      </c>
      <c r="J55" s="29">
        <f>COUNTIFS(MASTER[Sub Format],$B55,MASTER[Actual (Month) Bucket],J$3)</f>
        <v>0</v>
      </c>
      <c r="K55" s="29">
        <f>COUNTIFS(MASTER[Sub Format],$B55,MASTER[Actual (Month) Bucket],K$3)</f>
        <v>0</v>
      </c>
      <c r="L55" s="29">
        <f>SUM(I55:K55)</f>
        <v>0</v>
      </c>
      <c r="M55" s="29">
        <f>COUNTIFS(MASTER[Sub Format],$B55,MASTER[Actual (Month) Bucket],M$3)</f>
        <v>0</v>
      </c>
      <c r="N55" s="29">
        <f>COUNTIFS(MASTER[Sub Format],$B55,MASTER[Actual (Month) Bucket],N$3)</f>
        <v>0</v>
      </c>
      <c r="O55" s="29">
        <f>COUNTIFS(MASTER[Sub Format],$B55,MASTER[Actual (Month) Bucket],O$3)</f>
        <v>0</v>
      </c>
      <c r="P55" s="29">
        <f>SUM(M55:O55)</f>
        <v>0</v>
      </c>
      <c r="Q55" s="29">
        <f>COUNTIFS(MASTER[Sub Format],$B55,MASTER[Actual (Month) Bucket],Q$3)</f>
        <v>0</v>
      </c>
      <c r="R55" s="29">
        <f>COUNTIFS(MASTER[Sub Format],$B55,MASTER[Actual (Month) Bucket],R$3)</f>
        <v>0</v>
      </c>
      <c r="S55" s="29">
        <f>COUNTIFS(MASTER[Sub Format],$B55,MASTER[Actual (Month) Bucket],S$3)</f>
        <v>0</v>
      </c>
      <c r="T55" s="29">
        <f>SUM(Q55:S55)</f>
        <v>0</v>
      </c>
      <c r="U55" s="29">
        <f>COUNTIFS(MASTER[Sub Format],$B55,MASTER[Actual (Month) Bucket],U$3)</f>
        <v>0</v>
      </c>
      <c r="V55" s="29">
        <f>COUNTIFS(MASTER[Sub Format],$B55,MASTER[Actual (Month) Bucket],V$3)</f>
        <v>0</v>
      </c>
      <c r="W55" s="29">
        <f>COUNTIFS(MASTER[Sub Format],$B55,MASTER[Actual (Month) Bucket],W$3)</f>
        <v>0</v>
      </c>
      <c r="X55" s="29">
        <f>SUM(U55:W55)</f>
        <v>0</v>
      </c>
      <c r="Y55" s="29">
        <f>L55+P55+T55+X55</f>
        <v>0</v>
      </c>
      <c r="Z55" s="29">
        <f>COUNTIFS(MASTER[LAUNCHED / YTL],"LAUNCHED",MASTER[Sub Format],$B55,MASTER[EPC Status (Current Week)],"EPC Ready")</f>
        <v>0</v>
      </c>
      <c r="AA55" s="29">
        <f>COUNTIFS(MASTER[LAUNCHED / YTL],"YTL",MASTER[Sub Format],$B55,MASTER[EPC Status (Current Week)],"EPC Ready")</f>
        <v>0</v>
      </c>
      <c r="AB55" s="29">
        <f>COUNTIFS(MASTER[LAUNCHED / YTL],"YTL - Dropped by Business",MASTER[Sub Format],$B55,MASTER[EPC Status (Current Week)],"EPC Ready")</f>
        <v>0</v>
      </c>
      <c r="AC55" s="29">
        <f>COUNTIFS(MASTER[EPC Status (Current Week)],"EPC Ready",MASTER[Sub Format],$B55)+COUNTIFS(MASTER[EPC Status (Current Week)],"EPC Ready Previous FY",MASTER[Sub Format],$B55)</f>
        <v>0</v>
      </c>
      <c r="AD55" s="29">
        <f>COUNTIFS(MASTER[LAUNCHED / YTL],"LAUNCHED",MASTER[Sub Format],$B55)</f>
        <v>0</v>
      </c>
      <c r="AE55" s="29">
        <f>COUNTIFS(MASTER[LAUNCHED / YTL],"YTL",MASTER[Sub Format],$B55)</f>
        <v>0</v>
      </c>
      <c r="AF55" s="29">
        <f>COUNTIFS(MASTER[LAUNCHED / YTL],"YTL - Dropped by Business",MASTER[Sub Format],$B55)</f>
        <v>0</v>
      </c>
      <c r="AG55" s="29">
        <f t="shared" si="94"/>
        <v>0</v>
      </c>
      <c r="AH55" s="29">
        <f t="shared" si="162"/>
        <v>0</v>
      </c>
      <c r="AI55" s="29">
        <f t="shared" si="162"/>
        <v>0</v>
      </c>
      <c r="AJ55" s="29">
        <f t="shared" si="162"/>
        <v>0</v>
      </c>
      <c r="AK55" s="29">
        <f t="shared" si="162"/>
        <v>0</v>
      </c>
      <c r="AL55" s="29">
        <f t="shared" si="162"/>
        <v>0</v>
      </c>
      <c r="AM55" s="29">
        <f t="shared" si="162"/>
        <v>0</v>
      </c>
      <c r="AN55" s="29">
        <f t="shared" si="162"/>
        <v>0</v>
      </c>
      <c r="AO55" s="29">
        <f t="shared" si="162"/>
        <v>0</v>
      </c>
      <c r="AP55" s="29">
        <f t="shared" si="162"/>
        <v>0</v>
      </c>
      <c r="AQ55" s="29">
        <f>COUNTIFS(MASTER[Sub Format],$B55,MASTER[Planned (Month) Bucket],AQ$2,MASTER[EPC Status (Current Week)],"WIP")</f>
        <v>0</v>
      </c>
      <c r="AR55" s="29">
        <f>COUNTIFS(MASTER[Sub Format],$B55,MASTER[Planned (Month) Bucket],AR$2,MASTER[EPC Status (Current Week)],"WIP")</f>
        <v>0</v>
      </c>
      <c r="AS55" s="29">
        <f>COUNTIFS(MASTER[Sub Format],$B55,MASTER[Planned (Month) Bucket],AS$2,MASTER[EPC Status (Current Week)],"WIP")</f>
        <v>0</v>
      </c>
      <c r="AT55" s="29">
        <f>COUNTIFS(MASTER[Sub Format],$B55,MASTER[Planned (Month) Bucket],AT$2,MASTER[EPC Status (Current Week)],"WIP")</f>
        <v>0</v>
      </c>
      <c r="AU55" s="29">
        <f>COUNTIFS(MASTER[Sub Format],$B55,MASTER[Planned (Month) Bucket],AU$2,MASTER[EPC Status (Current Week)],"WIP")</f>
        <v>0</v>
      </c>
      <c r="AV55" s="29">
        <f>COUNTIFS(MASTER[Sub Format],$B55,MASTER[Planned (Month) Bucket],AV$2,MASTER[EPC Status (Current Week)],"WIP")</f>
        <v>0</v>
      </c>
      <c r="AW55" s="29">
        <f>COUNTIFS(MASTER[Sub Format],$B55,MASTER[Planned (Month) Bucket],AW$2,MASTER[EPC Status (Current Week)],"WIP")</f>
        <v>0</v>
      </c>
      <c r="AX55" s="29">
        <f>COUNTIFS(MASTER[Sub Format],$B55,MASTER[Planned (Month) Bucket],AX$2,MASTER[EPC Status (Current Week)],"WIP")</f>
        <v>0</v>
      </c>
      <c r="AY55" s="29">
        <f>COUNTIFS(MASTER[Sub Format],$B55,MASTER[Planned (Month) Bucket],AY$2,MASTER[EPC Status (Current Week)],"WIP")</f>
        <v>0</v>
      </c>
      <c r="AZ55" s="29">
        <f>COUNTIFS(MASTER[Sub Format],$B55,MASTER[Planned (Month) Bucket],AZ$2,MASTER[EPC Status (Current Week)],"WIP")</f>
        <v>0</v>
      </c>
      <c r="BA55" s="29">
        <f>COUNTIFS(MASTER[Sub Format],$B55,MASTER[Planned (Month) Bucket],BA$2,MASTER[EPC Status (Current Week)],"WIP")</f>
        <v>0</v>
      </c>
      <c r="BB55" s="29">
        <f>COUNTIFS(MASTER[Sub Format],$B55,MASTER[Planned (Month) Bucket],BB$2,MASTER[EPC Status (Current Week)],"WIP")</f>
        <v>0</v>
      </c>
      <c r="BC55" s="29">
        <f>COUNTIFS(MASTER[Sub Format],$B55,MASTER[Planned (Month) Bucket],BC$2,MASTER[EPC Status (Current Week)],"WIP")</f>
        <v>0</v>
      </c>
      <c r="BD55" s="29">
        <f>COUNTIFS(MASTER[Sub Format],$B55,MASTER[Planned (Month) Bucket],BD$2,MASTER[EPC Status (Current Week)],"WIP")</f>
        <v>0</v>
      </c>
      <c r="BE55" s="29">
        <f>COUNTIFS(MASTER[Sub Format],$B55,MASTER[Planned (Month) Bucket],BE$2,MASTER[EPC Status (Current Week)],"WIP")</f>
        <v>0</v>
      </c>
      <c r="BF55" s="29">
        <f>COUNTIFS(MASTER[Sub Format],$B55,MASTER[Planned (Month) Bucket],BF$2,MASTER[EPC Status (Current Week)],"WIP")</f>
        <v>0</v>
      </c>
      <c r="BG55" s="29">
        <f>COUNTIFS(MASTER[Sub Format],$B55,MASTER[Planned (Month) Bucket],BG$2,MASTER[EPC Status (Current Week)],"WIP")</f>
        <v>0</v>
      </c>
      <c r="BH55" s="29">
        <f>COUNTIFS(MASTER[Sub Format],$B55,MASTER[Planned (Month) Bucket],BH$2,MASTER[EPC Status (Current Week)],"WIP")</f>
        <v>0</v>
      </c>
      <c r="BI55" s="29">
        <f>COUNTIFS(MASTER[Sub Format],$B55,MASTER[EPC Status (Current Week)],BI$2)</f>
        <v>0</v>
      </c>
      <c r="BJ55" s="29">
        <f>COUNTIFS(MASTER[Sub Format],$B55,MASTER[EPC Status (Current Week)],BJ$2)</f>
        <v>0</v>
      </c>
      <c r="BK55" s="29">
        <f>COUNTIFS(MASTER[Sub Format],$B55,MASTER[EPC Status (Current Week)],BK$2)</f>
        <v>0</v>
      </c>
      <c r="BL55" s="29">
        <f>COUNTIFS(MASTER[Sub Format],$B55,MASTER[EPC Status (Current Week)],BL$2)</f>
        <v>0</v>
      </c>
      <c r="BM55" s="29">
        <f>SUM(BN55:BU55)</f>
        <v>0</v>
      </c>
      <c r="BN55" s="29">
        <f>COUNTIFS(MASTER[Sub Format],$B55,MASTER[EPC Status (Current Week)],BN$3)</f>
        <v>0</v>
      </c>
      <c r="BO55" s="29">
        <f>COUNTIFS(MASTER[Sub Format],$B55,MASTER[EPC Status (Current Week)],BO$3)</f>
        <v>0</v>
      </c>
      <c r="BP55" s="29">
        <f>COUNTIFS(MASTER[Sub Format],$B55,MASTER[EPC Status (Current Week)],BP$3)</f>
        <v>0</v>
      </c>
      <c r="BQ55" s="29">
        <f>COUNTIFS(MASTER[Sub Format],$B55,MASTER[EPC Status (Current Week)],BQ$3)</f>
        <v>0</v>
      </c>
      <c r="BR55" s="29">
        <f>COUNTIFS(MASTER[Sub Format],$B55,MASTER[EPC Status (Current Week)],BR$3)</f>
        <v>0</v>
      </c>
      <c r="BS55" s="29">
        <f>COUNTIFS(MASTER[Sub Format],$B55,MASTER[EPC Status (Current Week)],BS$3)</f>
        <v>0</v>
      </c>
      <c r="BT55" s="29">
        <f>COUNTIFS(MASTER[Sub Format],$B55,MASTER[EPC Status (Current Week)],BT$3)</f>
        <v>0</v>
      </c>
      <c r="BU55" s="29">
        <f>COUNTIFS(MASTER[Sub Format],$B55,MASTER[EPC Status (Current Week)],BU$3)</f>
        <v>0</v>
      </c>
      <c r="BV55" s="226"/>
    </row>
    <row r="56" spans="1:74" s="1" customFormat="1" ht="13" hidden="1" outlineLevel="1" x14ac:dyDescent="0.3">
      <c r="A56" s="86">
        <v>25</v>
      </c>
      <c r="B56" s="28" t="s">
        <v>227</v>
      </c>
      <c r="C56" s="28" t="s">
        <v>55</v>
      </c>
      <c r="D56" s="28" t="s">
        <v>312</v>
      </c>
      <c r="E56" s="29">
        <v>0</v>
      </c>
      <c r="F56" s="29">
        <f>COUNTIFS(MASTER[Sub Format],$B56,MASTER[EPC Status (Current Week)],$F$3)</f>
        <v>0</v>
      </c>
      <c r="G56" s="29">
        <f>COUNTIFS(MASTER[LAUNCHED / YTL],"LAUNCHED",MASTER[Sub Format],$B56,MASTER[EPC Status (Current Week)],"EPC Ready Previous FY")</f>
        <v>0</v>
      </c>
      <c r="H56" s="29">
        <f>COUNTIFS(MASTER[LAUNCHED / YTL],"YTL",MASTER[Sub Format],$B56,MASTER[EPC Status (Current Week)],"EPC Ready Previous FY")</f>
        <v>0</v>
      </c>
      <c r="I56" s="29">
        <f>COUNTIFS(MASTER[Sub Format],$B56,MASTER[Actual (Month) Bucket],I$3)</f>
        <v>0</v>
      </c>
      <c r="J56" s="29">
        <f>COUNTIFS(MASTER[Sub Format],$B56,MASTER[Actual (Month) Bucket],J$3)</f>
        <v>0</v>
      </c>
      <c r="K56" s="29">
        <f>COUNTIFS(MASTER[Sub Format],$B56,MASTER[Actual (Month) Bucket],K$3)</f>
        <v>0</v>
      </c>
      <c r="L56" s="29">
        <f t="shared" si="89"/>
        <v>0</v>
      </c>
      <c r="M56" s="29">
        <f>COUNTIFS(MASTER[Sub Format],$B56,MASTER[Actual (Month) Bucket],M$3)</f>
        <v>0</v>
      </c>
      <c r="N56" s="29">
        <f>COUNTIFS(MASTER[Sub Format],$B56,MASTER[Actual (Month) Bucket],N$3)</f>
        <v>0</v>
      </c>
      <c r="O56" s="29">
        <f>COUNTIFS(MASTER[Sub Format],$B56,MASTER[Actual (Month) Bucket],O$3)</f>
        <v>0</v>
      </c>
      <c r="P56" s="29">
        <f t="shared" si="90"/>
        <v>0</v>
      </c>
      <c r="Q56" s="29">
        <f>COUNTIFS(MASTER[Sub Format],$B56,MASTER[Actual (Month) Bucket],Q$3)</f>
        <v>0</v>
      </c>
      <c r="R56" s="29">
        <f>COUNTIFS(MASTER[Sub Format],$B56,MASTER[Actual (Month) Bucket],R$3)</f>
        <v>0</v>
      </c>
      <c r="S56" s="29">
        <f>COUNTIFS(MASTER[Sub Format],$B56,MASTER[Actual (Month) Bucket],S$3)</f>
        <v>0</v>
      </c>
      <c r="T56" s="29">
        <f t="shared" si="91"/>
        <v>0</v>
      </c>
      <c r="U56" s="29">
        <f>COUNTIFS(MASTER[Sub Format],$B56,MASTER[Actual (Month) Bucket],U$3)</f>
        <v>0</v>
      </c>
      <c r="V56" s="29">
        <f>COUNTIFS(MASTER[Sub Format],$B56,MASTER[Actual (Month) Bucket],V$3)</f>
        <v>0</v>
      </c>
      <c r="W56" s="29">
        <f>COUNTIFS(MASTER[Sub Format],$B56,MASTER[Actual (Month) Bucket],W$3)</f>
        <v>0</v>
      </c>
      <c r="X56" s="29">
        <f t="shared" si="92"/>
        <v>0</v>
      </c>
      <c r="Y56" s="29">
        <f t="shared" si="93"/>
        <v>0</v>
      </c>
      <c r="Z56" s="29">
        <f>COUNTIFS(MASTER[LAUNCHED / YTL],"LAUNCHED",MASTER[Sub Format],$B56,MASTER[EPC Status (Current Week)],"EPC Ready")</f>
        <v>0</v>
      </c>
      <c r="AA56" s="29">
        <f>COUNTIFS(MASTER[LAUNCHED / YTL],"YTL",MASTER[Sub Format],$B56,MASTER[EPC Status (Current Week)],"EPC Ready")</f>
        <v>0</v>
      </c>
      <c r="AB56" s="29">
        <f>COUNTIFS(MASTER[LAUNCHED / YTL],"YTL - Dropped by Business",MASTER[Sub Format],$B56,MASTER[EPC Status (Current Week)],"EPC Ready")</f>
        <v>0</v>
      </c>
      <c r="AC56" s="29">
        <f>COUNTIFS(MASTER[EPC Status (Current Week)],"EPC Ready",MASTER[Sub Format],$B56)+COUNTIFS(MASTER[EPC Status (Current Week)],"EPC Ready Previous FY",MASTER[Sub Format],$B56)</f>
        <v>0</v>
      </c>
      <c r="AD56" s="29">
        <f>COUNTIFS(MASTER[LAUNCHED / YTL],"LAUNCHED",MASTER[Sub Format],$B56)</f>
        <v>0</v>
      </c>
      <c r="AE56" s="29">
        <f>COUNTIFS(MASTER[LAUNCHED / YTL],"YTL",MASTER[Sub Format],$B56)</f>
        <v>0</v>
      </c>
      <c r="AF56" s="29">
        <f>COUNTIFS(MASTER[LAUNCHED / YTL],"YTL - Dropped by Business",MASTER[Sub Format],$B56)</f>
        <v>0</v>
      </c>
      <c r="AG56" s="29">
        <f t="shared" si="94"/>
        <v>0</v>
      </c>
      <c r="AH56" s="29">
        <f t="shared" si="162"/>
        <v>0</v>
      </c>
      <c r="AI56" s="29">
        <f t="shared" si="162"/>
        <v>0</v>
      </c>
      <c r="AJ56" s="29">
        <f t="shared" si="162"/>
        <v>0</v>
      </c>
      <c r="AK56" s="29">
        <f t="shared" si="162"/>
        <v>0</v>
      </c>
      <c r="AL56" s="29">
        <f t="shared" si="162"/>
        <v>0</v>
      </c>
      <c r="AM56" s="29">
        <f t="shared" si="162"/>
        <v>0</v>
      </c>
      <c r="AN56" s="29">
        <f t="shared" si="162"/>
        <v>0</v>
      </c>
      <c r="AO56" s="29">
        <f t="shared" si="162"/>
        <v>0</v>
      </c>
      <c r="AP56" s="29">
        <f t="shared" si="162"/>
        <v>0</v>
      </c>
      <c r="AQ56" s="29">
        <f>COUNTIFS(MASTER[Sub Format],$B56,MASTER[Planned (Month) Bucket],AQ$2,MASTER[EPC Status (Current Week)],"WIP")</f>
        <v>0</v>
      </c>
      <c r="AR56" s="29">
        <f>COUNTIFS(MASTER[Sub Format],$B56,MASTER[Planned (Month) Bucket],AR$2,MASTER[EPC Status (Current Week)],"WIP")</f>
        <v>0</v>
      </c>
      <c r="AS56" s="29">
        <f>COUNTIFS(MASTER[Sub Format],$B56,MASTER[Planned (Month) Bucket],AS$2,MASTER[EPC Status (Current Week)],"WIP")</f>
        <v>0</v>
      </c>
      <c r="AT56" s="29">
        <f>COUNTIFS(MASTER[Sub Format],$B56,MASTER[Planned (Month) Bucket],AT$2,MASTER[EPC Status (Current Week)],"WIP")</f>
        <v>0</v>
      </c>
      <c r="AU56" s="29">
        <f>COUNTIFS(MASTER[Sub Format],$B56,MASTER[Planned (Month) Bucket],AU$2,MASTER[EPC Status (Current Week)],"WIP")</f>
        <v>0</v>
      </c>
      <c r="AV56" s="29">
        <f>COUNTIFS(MASTER[Sub Format],$B56,MASTER[Planned (Month) Bucket],AV$2,MASTER[EPC Status (Current Week)],"WIP")</f>
        <v>0</v>
      </c>
      <c r="AW56" s="29">
        <f>COUNTIFS(MASTER[Sub Format],$B56,MASTER[Planned (Month) Bucket],AW$2,MASTER[EPC Status (Current Week)],"WIP")</f>
        <v>0</v>
      </c>
      <c r="AX56" s="29">
        <f>COUNTIFS(MASTER[Sub Format],$B56,MASTER[Planned (Month) Bucket],AX$2,MASTER[EPC Status (Current Week)],"WIP")</f>
        <v>0</v>
      </c>
      <c r="AY56" s="29">
        <f>COUNTIFS(MASTER[Sub Format],$B56,MASTER[Planned (Month) Bucket],AY$2,MASTER[EPC Status (Current Week)],"WIP")</f>
        <v>0</v>
      </c>
      <c r="AZ56" s="29">
        <f>COUNTIFS(MASTER[Sub Format],$B56,MASTER[Planned (Month) Bucket],AZ$2,MASTER[EPC Status (Current Week)],"WIP")</f>
        <v>0</v>
      </c>
      <c r="BA56" s="29">
        <f>COUNTIFS(MASTER[Sub Format],$B56,MASTER[Planned (Month) Bucket],BA$2,MASTER[EPC Status (Current Week)],"WIP")</f>
        <v>0</v>
      </c>
      <c r="BB56" s="29">
        <f>COUNTIFS(MASTER[Sub Format],$B56,MASTER[Planned (Month) Bucket],BB$2,MASTER[EPC Status (Current Week)],"WIP")</f>
        <v>0</v>
      </c>
      <c r="BC56" s="29">
        <f>COUNTIFS(MASTER[Sub Format],$B56,MASTER[Planned (Month) Bucket],BC$2,MASTER[EPC Status (Current Week)],"WIP")</f>
        <v>0</v>
      </c>
      <c r="BD56" s="29">
        <f>COUNTIFS(MASTER[Sub Format],$B56,MASTER[Planned (Month) Bucket],BD$2,MASTER[EPC Status (Current Week)],"WIP")</f>
        <v>0</v>
      </c>
      <c r="BE56" s="29">
        <f>COUNTIFS(MASTER[Sub Format],$B56,MASTER[Planned (Month) Bucket],BE$2,MASTER[EPC Status (Current Week)],"WIP")</f>
        <v>0</v>
      </c>
      <c r="BF56" s="29">
        <f>COUNTIFS(MASTER[Sub Format],$B56,MASTER[Planned (Month) Bucket],BF$2,MASTER[EPC Status (Current Week)],"WIP")</f>
        <v>0</v>
      </c>
      <c r="BG56" s="29">
        <f>COUNTIFS(MASTER[Sub Format],$B56,MASTER[Planned (Month) Bucket],BG$2,MASTER[EPC Status (Current Week)],"WIP")</f>
        <v>0</v>
      </c>
      <c r="BH56" s="29">
        <f>COUNTIFS(MASTER[Sub Format],$B56,MASTER[Planned (Month) Bucket],BH$2,MASTER[EPC Status (Current Week)],"WIP")</f>
        <v>0</v>
      </c>
      <c r="BI56" s="29">
        <f>COUNTIFS(MASTER[Sub Format],$B56,MASTER[EPC Status (Current Week)],BI$2)</f>
        <v>0</v>
      </c>
      <c r="BJ56" s="29">
        <f>COUNTIFS(MASTER[Sub Format],$B56,MASTER[EPC Status (Current Week)],BJ$2)</f>
        <v>0</v>
      </c>
      <c r="BK56" s="29">
        <f>COUNTIFS(MASTER[Sub Format],$B56,MASTER[EPC Status (Current Week)],BK$2)</f>
        <v>0</v>
      </c>
      <c r="BL56" s="29">
        <f>COUNTIFS(MASTER[Sub Format],$B56,MASTER[EPC Status (Current Week)],BL$2)</f>
        <v>0</v>
      </c>
      <c r="BM56" s="29">
        <f t="shared" si="96"/>
        <v>14</v>
      </c>
      <c r="BN56" s="29">
        <f>COUNTIFS(MASTER[Sub Format],$B56,MASTER[EPC Status (Current Week)],BN$3)</f>
        <v>2</v>
      </c>
      <c r="BO56" s="29">
        <f>COUNTIFS(MASTER[Sub Format],$B56,MASTER[EPC Status (Current Week)],BO$3)</f>
        <v>12</v>
      </c>
      <c r="BP56" s="29">
        <f>COUNTIFS(MASTER[Sub Format],$B56,MASTER[EPC Status (Current Week)],BP$3)</f>
        <v>0</v>
      </c>
      <c r="BQ56" s="29">
        <f>COUNTIFS(MASTER[Sub Format],$B56,MASTER[EPC Status (Current Week)],BQ$3)</f>
        <v>0</v>
      </c>
      <c r="BR56" s="29">
        <f>COUNTIFS(MASTER[Sub Format],$B56,MASTER[EPC Status (Current Week)],BR$3)</f>
        <v>0</v>
      </c>
      <c r="BS56" s="29">
        <f>COUNTIFS(MASTER[Sub Format],$B56,MASTER[EPC Status (Current Week)],BS$3)</f>
        <v>0</v>
      </c>
      <c r="BT56" s="29">
        <f>COUNTIFS(MASTER[Sub Format],$B56,MASTER[EPC Status (Current Week)],BT$3)</f>
        <v>0</v>
      </c>
      <c r="BU56" s="29">
        <f>COUNTIFS(MASTER[Sub Format],$B56,MASTER[EPC Status (Current Week)],BU$3)</f>
        <v>0</v>
      </c>
      <c r="BV56" s="226"/>
    </row>
    <row r="57" spans="1:74" s="1" customFormat="1" ht="13" hidden="1" outlineLevel="1" x14ac:dyDescent="0.3">
      <c r="A57" s="86">
        <v>26</v>
      </c>
      <c r="B57" s="28" t="s">
        <v>135</v>
      </c>
      <c r="C57" s="28" t="s">
        <v>55</v>
      </c>
      <c r="D57" s="28" t="s">
        <v>312</v>
      </c>
      <c r="E57" s="29">
        <v>0</v>
      </c>
      <c r="F57" s="29">
        <f>COUNTIFS(MASTER[Sub Format],$B57,MASTER[EPC Status (Current Week)],$F$3)</f>
        <v>0</v>
      </c>
      <c r="G57" s="29">
        <f>COUNTIFS(MASTER[LAUNCHED / YTL],"LAUNCHED",MASTER[Sub Format],$B57,MASTER[EPC Status (Current Week)],"EPC Ready Previous FY")</f>
        <v>0</v>
      </c>
      <c r="H57" s="29">
        <f>COUNTIFS(MASTER[LAUNCHED / YTL],"YTL",MASTER[Sub Format],$B57,MASTER[EPC Status (Current Week)],"EPC Ready Previous FY")</f>
        <v>0</v>
      </c>
      <c r="I57" s="29">
        <f>COUNTIFS(MASTER[Sub Format],$B57,MASTER[Actual (Month) Bucket],I$3)</f>
        <v>0</v>
      </c>
      <c r="J57" s="29">
        <f>COUNTIFS(MASTER[Sub Format],$B57,MASTER[Actual (Month) Bucket],J$3)</f>
        <v>0</v>
      </c>
      <c r="K57" s="29">
        <f>COUNTIFS(MASTER[Sub Format],$B57,MASTER[Actual (Month) Bucket],K$3)</f>
        <v>0</v>
      </c>
      <c r="L57" s="29">
        <f t="shared" si="89"/>
        <v>0</v>
      </c>
      <c r="M57" s="29">
        <f>COUNTIFS(MASTER[Sub Format],$B57,MASTER[Actual (Month) Bucket],M$3)</f>
        <v>0</v>
      </c>
      <c r="N57" s="29">
        <f>COUNTIFS(MASTER[Sub Format],$B57,MASTER[Actual (Month) Bucket],N$3)</f>
        <v>0</v>
      </c>
      <c r="O57" s="29">
        <f>COUNTIFS(MASTER[Sub Format],$B57,MASTER[Actual (Month) Bucket],O$3)</f>
        <v>0</v>
      </c>
      <c r="P57" s="29">
        <f>SUM(M57:O57)</f>
        <v>0</v>
      </c>
      <c r="Q57" s="29">
        <f>COUNTIFS(MASTER[Sub Format],$B57,MASTER[Actual (Month) Bucket],Q$3)</f>
        <v>0</v>
      </c>
      <c r="R57" s="29">
        <f>COUNTIFS(MASTER[Sub Format],$B57,MASTER[Actual (Month) Bucket],R$3)</f>
        <v>0</v>
      </c>
      <c r="S57" s="29">
        <f>COUNTIFS(MASTER[Sub Format],$B57,MASTER[Actual (Month) Bucket],S$3)</f>
        <v>0</v>
      </c>
      <c r="T57" s="29">
        <f>SUM(Q57:S57)</f>
        <v>0</v>
      </c>
      <c r="U57" s="29">
        <f>COUNTIFS(MASTER[Sub Format],$B57,MASTER[Actual (Month) Bucket],U$3)</f>
        <v>0</v>
      </c>
      <c r="V57" s="29">
        <f>COUNTIFS(MASTER[Sub Format],$B57,MASTER[Actual (Month) Bucket],V$3)</f>
        <v>0</v>
      </c>
      <c r="W57" s="29">
        <f>COUNTIFS(MASTER[Sub Format],$B57,MASTER[Actual (Month) Bucket],W$3)</f>
        <v>0</v>
      </c>
      <c r="X57" s="29">
        <f>SUM(U57:W57)</f>
        <v>0</v>
      </c>
      <c r="Y57" s="29">
        <f>L57+P57+T57+X57</f>
        <v>0</v>
      </c>
      <c r="Z57" s="29">
        <f>COUNTIFS(MASTER[LAUNCHED / YTL],"LAUNCHED",MASTER[Sub Format],$B57,MASTER[EPC Status (Current Week)],"EPC Ready")</f>
        <v>0</v>
      </c>
      <c r="AA57" s="29">
        <f>COUNTIFS(MASTER[LAUNCHED / YTL],"YTL",MASTER[Sub Format],$B57,MASTER[EPC Status (Current Week)],"EPC Ready")</f>
        <v>0</v>
      </c>
      <c r="AB57" s="29">
        <f>COUNTIFS(MASTER[LAUNCHED / YTL],"YTL - Dropped by Business",MASTER[Sub Format],$B57,MASTER[EPC Status (Current Week)],"EPC Ready")</f>
        <v>0</v>
      </c>
      <c r="AC57" s="29">
        <f>COUNTIFS(MASTER[EPC Status (Current Week)],"EPC Ready",MASTER[Sub Format],$B57)+COUNTIFS(MASTER[EPC Status (Current Week)],"EPC Ready Previous FY",MASTER[Sub Format],$B57)</f>
        <v>0</v>
      </c>
      <c r="AD57" s="29">
        <f>COUNTIFS(MASTER[LAUNCHED / YTL],"LAUNCHED",MASTER[Sub Format],$B57)</f>
        <v>0</v>
      </c>
      <c r="AE57" s="29">
        <f>COUNTIFS(MASTER[LAUNCHED / YTL],"YTL",MASTER[Sub Format],$B57)</f>
        <v>0</v>
      </c>
      <c r="AF57" s="29">
        <f>COUNTIFS(MASTER[LAUNCHED / YTL],"YTL - Dropped by Business",MASTER[Sub Format],$B57)</f>
        <v>0</v>
      </c>
      <c r="AG57" s="29">
        <f t="shared" si="94"/>
        <v>0</v>
      </c>
      <c r="AH57" s="29">
        <f t="shared" si="162"/>
        <v>0</v>
      </c>
      <c r="AI57" s="29">
        <f t="shared" si="162"/>
        <v>0</v>
      </c>
      <c r="AJ57" s="29">
        <f t="shared" si="162"/>
        <v>0</v>
      </c>
      <c r="AK57" s="29">
        <f t="shared" si="162"/>
        <v>0</v>
      </c>
      <c r="AL57" s="29">
        <f t="shared" si="162"/>
        <v>0</v>
      </c>
      <c r="AM57" s="29">
        <f t="shared" si="162"/>
        <v>0</v>
      </c>
      <c r="AN57" s="29">
        <f t="shared" si="162"/>
        <v>0</v>
      </c>
      <c r="AO57" s="29">
        <f t="shared" si="162"/>
        <v>0</v>
      </c>
      <c r="AP57" s="29">
        <f t="shared" si="162"/>
        <v>0</v>
      </c>
      <c r="AQ57" s="29">
        <f>COUNTIFS(MASTER[Sub Format],$B57,MASTER[Planned (Month) Bucket],AQ$2,MASTER[EPC Status (Current Week)],"WIP")</f>
        <v>0</v>
      </c>
      <c r="AR57" s="29">
        <f>COUNTIFS(MASTER[Sub Format],$B57,MASTER[Planned (Month) Bucket],AR$2,MASTER[EPC Status (Current Week)],"WIP")</f>
        <v>0</v>
      </c>
      <c r="AS57" s="29">
        <f>COUNTIFS(MASTER[Sub Format],$B57,MASTER[Planned (Month) Bucket],AS$2,MASTER[EPC Status (Current Week)],"WIP")</f>
        <v>0</v>
      </c>
      <c r="AT57" s="29">
        <f>COUNTIFS(MASTER[Sub Format],$B57,MASTER[Planned (Month) Bucket],AT$2,MASTER[EPC Status (Current Week)],"WIP")</f>
        <v>0</v>
      </c>
      <c r="AU57" s="29">
        <f>COUNTIFS(MASTER[Sub Format],$B57,MASTER[Planned (Month) Bucket],AU$2,MASTER[EPC Status (Current Week)],"WIP")</f>
        <v>0</v>
      </c>
      <c r="AV57" s="29">
        <f>COUNTIFS(MASTER[Sub Format],$B57,MASTER[Planned (Month) Bucket],AV$2,MASTER[EPC Status (Current Week)],"WIP")</f>
        <v>0</v>
      </c>
      <c r="AW57" s="29">
        <f>COUNTIFS(MASTER[Sub Format],$B57,MASTER[Planned (Month) Bucket],AW$2,MASTER[EPC Status (Current Week)],"WIP")</f>
        <v>0</v>
      </c>
      <c r="AX57" s="29">
        <f>COUNTIFS(MASTER[Sub Format],$B57,MASTER[Planned (Month) Bucket],AX$2,MASTER[EPC Status (Current Week)],"WIP")</f>
        <v>0</v>
      </c>
      <c r="AY57" s="29">
        <f>COUNTIFS(MASTER[Sub Format],$B57,MASTER[Planned (Month) Bucket],AY$2,MASTER[EPC Status (Current Week)],"WIP")</f>
        <v>0</v>
      </c>
      <c r="AZ57" s="29">
        <f>COUNTIFS(MASTER[Sub Format],$B57,MASTER[Planned (Month) Bucket],AZ$2,MASTER[EPC Status (Current Week)],"WIP")</f>
        <v>0</v>
      </c>
      <c r="BA57" s="29">
        <f>COUNTIFS(MASTER[Sub Format],$B57,MASTER[Planned (Month) Bucket],BA$2,MASTER[EPC Status (Current Week)],"WIP")</f>
        <v>0</v>
      </c>
      <c r="BB57" s="29">
        <f>COUNTIFS(MASTER[Sub Format],$B57,MASTER[Planned (Month) Bucket],BB$2,MASTER[EPC Status (Current Week)],"WIP")</f>
        <v>0</v>
      </c>
      <c r="BC57" s="29">
        <f>COUNTIFS(MASTER[Sub Format],$B57,MASTER[Planned (Month) Bucket],BC$2,MASTER[EPC Status (Current Week)],"WIP")</f>
        <v>0</v>
      </c>
      <c r="BD57" s="29">
        <f>COUNTIFS(MASTER[Sub Format],$B57,MASTER[Planned (Month) Bucket],BD$2,MASTER[EPC Status (Current Week)],"WIP")</f>
        <v>0</v>
      </c>
      <c r="BE57" s="29">
        <f>COUNTIFS(MASTER[Sub Format],$B57,MASTER[Planned (Month) Bucket],BE$2,MASTER[EPC Status (Current Week)],"WIP")</f>
        <v>0</v>
      </c>
      <c r="BF57" s="29">
        <f>COUNTIFS(MASTER[Sub Format],$B57,MASTER[Planned (Month) Bucket],BF$2,MASTER[EPC Status (Current Week)],"WIP")</f>
        <v>0</v>
      </c>
      <c r="BG57" s="29">
        <f>COUNTIFS(MASTER[Sub Format],$B57,MASTER[Planned (Month) Bucket],BG$2,MASTER[EPC Status (Current Week)],"WIP")</f>
        <v>0</v>
      </c>
      <c r="BH57" s="29">
        <f>COUNTIFS(MASTER[Sub Format],$B57,MASTER[Planned (Month) Bucket],BH$2,MASTER[EPC Status (Current Week)],"WIP")</f>
        <v>0</v>
      </c>
      <c r="BI57" s="29">
        <f>COUNTIFS(MASTER[Sub Format],$B57,MASTER[EPC Status (Current Week)],BI$2)</f>
        <v>0</v>
      </c>
      <c r="BJ57" s="29">
        <f>COUNTIFS(MASTER[Sub Format],$B57,MASTER[EPC Status (Current Week)],BJ$2)</f>
        <v>0</v>
      </c>
      <c r="BK57" s="29">
        <f>COUNTIFS(MASTER[Sub Format],$B57,MASTER[EPC Status (Current Week)],BK$2)</f>
        <v>0</v>
      </c>
      <c r="BL57" s="29">
        <f>COUNTIFS(MASTER[Sub Format],$B57,MASTER[EPC Status (Current Week)],BL$2)</f>
        <v>0</v>
      </c>
      <c r="BM57" s="29">
        <f>SUM(BN57:BU57)</f>
        <v>0</v>
      </c>
      <c r="BN57" s="29">
        <f>COUNTIFS(MASTER[Sub Format],$B57,MASTER[EPC Status (Current Week)],BN$3)</f>
        <v>0</v>
      </c>
      <c r="BO57" s="29">
        <f>COUNTIFS(MASTER[Sub Format],$B57,MASTER[EPC Status (Current Week)],BO$3)</f>
        <v>0</v>
      </c>
      <c r="BP57" s="29">
        <f>COUNTIFS(MASTER[Sub Format],$B57,MASTER[EPC Status (Current Week)],BP$3)</f>
        <v>0</v>
      </c>
      <c r="BQ57" s="29">
        <f>COUNTIFS(MASTER[Sub Format],$B57,MASTER[EPC Status (Current Week)],BQ$3)</f>
        <v>0</v>
      </c>
      <c r="BR57" s="29">
        <f>COUNTIFS(MASTER[Sub Format],$B57,MASTER[EPC Status (Current Week)],BR$3)</f>
        <v>0</v>
      </c>
      <c r="BS57" s="29">
        <f>COUNTIFS(MASTER[Sub Format],$B57,MASTER[EPC Status (Current Week)],BS$3)</f>
        <v>0</v>
      </c>
      <c r="BT57" s="29">
        <f>COUNTIFS(MASTER[Sub Format],$B57,MASTER[EPC Status (Current Week)],BT$3)</f>
        <v>0</v>
      </c>
      <c r="BU57" s="29">
        <f>COUNTIFS(MASTER[Sub Format],$B57,MASTER[EPC Status (Current Week)],BU$3)</f>
        <v>0</v>
      </c>
      <c r="BV57" s="226"/>
    </row>
    <row r="58" spans="1:74" s="1" customFormat="1" ht="13" hidden="1" outlineLevel="1" x14ac:dyDescent="0.3">
      <c r="A58" s="86">
        <v>27</v>
      </c>
      <c r="B58" s="28" t="s">
        <v>426</v>
      </c>
      <c r="C58" s="28" t="s">
        <v>55</v>
      </c>
      <c r="D58" s="28" t="s">
        <v>312</v>
      </c>
      <c r="E58" s="29">
        <v>0</v>
      </c>
      <c r="F58" s="29">
        <f>COUNTIFS(MASTER[Sub Format],$B58,MASTER[EPC Status (Current Week)],$F$3)</f>
        <v>0</v>
      </c>
      <c r="G58" s="29">
        <f>COUNTIFS(MASTER[LAUNCHED / YTL],"LAUNCHED",MASTER[Sub Format],$B58,MASTER[EPC Status (Current Week)],"EPC Ready Previous FY")</f>
        <v>0</v>
      </c>
      <c r="H58" s="29">
        <f>COUNTIFS(MASTER[LAUNCHED / YTL],"YTL",MASTER[Sub Format],$B58,MASTER[EPC Status (Current Week)],"EPC Ready Previous FY")</f>
        <v>0</v>
      </c>
      <c r="I58" s="29">
        <f>COUNTIFS(MASTER[Sub Format],$B58,MASTER[Actual (Month) Bucket],I$3)</f>
        <v>0</v>
      </c>
      <c r="J58" s="29">
        <f>COUNTIFS(MASTER[Sub Format],$B58,MASTER[Actual (Month) Bucket],J$3)</f>
        <v>0</v>
      </c>
      <c r="K58" s="29">
        <f>COUNTIFS(MASTER[Sub Format],$B58,MASTER[Actual (Month) Bucket],K$3)</f>
        <v>0</v>
      </c>
      <c r="L58" s="29">
        <f t="shared" si="89"/>
        <v>0</v>
      </c>
      <c r="M58" s="29">
        <f>COUNTIFS(MASTER[Sub Format],$B58,MASTER[Actual (Month) Bucket],M$3)</f>
        <v>0</v>
      </c>
      <c r="N58" s="29">
        <f>COUNTIFS(MASTER[Sub Format],$B58,MASTER[Actual (Month) Bucket],N$3)</f>
        <v>0</v>
      </c>
      <c r="O58" s="29">
        <f>COUNTIFS(MASTER[Sub Format],$B58,MASTER[Actual (Month) Bucket],O$3)</f>
        <v>0</v>
      </c>
      <c r="P58" s="29">
        <f t="shared" ref="P58:P66" si="172">SUM(M58:O58)</f>
        <v>0</v>
      </c>
      <c r="Q58" s="29">
        <f>COUNTIFS(MASTER[Sub Format],$B58,MASTER[Actual (Month) Bucket],Q$3)</f>
        <v>0</v>
      </c>
      <c r="R58" s="29">
        <f>COUNTIFS(MASTER[Sub Format],$B58,MASTER[Actual (Month) Bucket],R$3)</f>
        <v>0</v>
      </c>
      <c r="S58" s="29">
        <f>COUNTIFS(MASTER[Sub Format],$B58,MASTER[Actual (Month) Bucket],S$3)</f>
        <v>0</v>
      </c>
      <c r="T58" s="29">
        <f t="shared" ref="T58:T66" si="173">SUM(Q58:S58)</f>
        <v>0</v>
      </c>
      <c r="U58" s="29">
        <f>COUNTIFS(MASTER[Sub Format],$B58,MASTER[Actual (Month) Bucket],U$3)</f>
        <v>0</v>
      </c>
      <c r="V58" s="29">
        <f>COUNTIFS(MASTER[Sub Format],$B58,MASTER[Actual (Month) Bucket],V$3)</f>
        <v>0</v>
      </c>
      <c r="W58" s="29">
        <f>COUNTIFS(MASTER[Sub Format],$B58,MASTER[Actual (Month) Bucket],W$3)</f>
        <v>0</v>
      </c>
      <c r="X58" s="29">
        <f t="shared" ref="X58:X66" si="174">SUM(U58:W58)</f>
        <v>0</v>
      </c>
      <c r="Y58" s="29">
        <f t="shared" ref="Y58:Y66" si="175">L58+P58+T58+X58</f>
        <v>0</v>
      </c>
      <c r="Z58" s="29">
        <f>COUNTIFS(MASTER[LAUNCHED / YTL],"LAUNCHED",MASTER[Sub Format],$B58,MASTER[EPC Status (Current Week)],"EPC Ready")</f>
        <v>0</v>
      </c>
      <c r="AA58" s="29">
        <f>COUNTIFS(MASTER[LAUNCHED / YTL],"YTL",MASTER[Sub Format],$B58,MASTER[EPC Status (Current Week)],"EPC Ready")</f>
        <v>0</v>
      </c>
      <c r="AB58" s="29">
        <f>COUNTIFS(MASTER[LAUNCHED / YTL],"YTL - Dropped by Business",MASTER[Sub Format],$B58,MASTER[EPC Status (Current Week)],"EPC Ready")</f>
        <v>0</v>
      </c>
      <c r="AC58" s="29">
        <f>COUNTIFS(MASTER[EPC Status (Current Week)],"EPC Ready",MASTER[Sub Format],$B58)+COUNTIFS(MASTER[EPC Status (Current Week)],"EPC Ready Previous FY",MASTER[Sub Format],$B58)</f>
        <v>0</v>
      </c>
      <c r="AD58" s="29">
        <f>COUNTIFS(MASTER[LAUNCHED / YTL],"LAUNCHED",MASTER[Sub Format],$B58)</f>
        <v>0</v>
      </c>
      <c r="AE58" s="29">
        <f>COUNTIFS(MASTER[LAUNCHED / YTL],"YTL",MASTER[Sub Format],$B58)</f>
        <v>0</v>
      </c>
      <c r="AF58" s="29">
        <f>COUNTIFS(MASTER[LAUNCHED / YTL],"YTL - Dropped by Business",MASTER[Sub Format],$B58)</f>
        <v>0</v>
      </c>
      <c r="AG58" s="29">
        <f t="shared" si="94"/>
        <v>0</v>
      </c>
      <c r="AH58" s="29">
        <f t="shared" si="162"/>
        <v>0</v>
      </c>
      <c r="AI58" s="29">
        <f t="shared" si="162"/>
        <v>0</v>
      </c>
      <c r="AJ58" s="29">
        <f t="shared" si="162"/>
        <v>0</v>
      </c>
      <c r="AK58" s="29">
        <f t="shared" si="162"/>
        <v>0</v>
      </c>
      <c r="AL58" s="29">
        <f t="shared" si="162"/>
        <v>0</v>
      </c>
      <c r="AM58" s="29">
        <f t="shared" si="162"/>
        <v>0</v>
      </c>
      <c r="AN58" s="29">
        <f t="shared" si="162"/>
        <v>0</v>
      </c>
      <c r="AO58" s="29">
        <f t="shared" si="162"/>
        <v>0</v>
      </c>
      <c r="AP58" s="29">
        <f t="shared" si="162"/>
        <v>0</v>
      </c>
      <c r="AQ58" s="29">
        <f>COUNTIFS(MASTER[Sub Format],$B58,MASTER[Planned (Month) Bucket],AQ$2,MASTER[EPC Status (Current Week)],"WIP")</f>
        <v>0</v>
      </c>
      <c r="AR58" s="29">
        <f>COUNTIFS(MASTER[Sub Format],$B58,MASTER[Planned (Month) Bucket],AR$2,MASTER[EPC Status (Current Week)],"WIP")</f>
        <v>0</v>
      </c>
      <c r="AS58" s="29">
        <f>COUNTIFS(MASTER[Sub Format],$B58,MASTER[Planned (Month) Bucket],AS$2,MASTER[EPC Status (Current Week)],"WIP")</f>
        <v>0</v>
      </c>
      <c r="AT58" s="29">
        <f>COUNTIFS(MASTER[Sub Format],$B58,MASTER[Planned (Month) Bucket],AT$2,MASTER[EPC Status (Current Week)],"WIP")</f>
        <v>0</v>
      </c>
      <c r="AU58" s="29">
        <f>COUNTIFS(MASTER[Sub Format],$B58,MASTER[Planned (Month) Bucket],AU$2,MASTER[EPC Status (Current Week)],"WIP")</f>
        <v>0</v>
      </c>
      <c r="AV58" s="29">
        <f>COUNTIFS(MASTER[Sub Format],$B58,MASTER[Planned (Month) Bucket],AV$2,MASTER[EPC Status (Current Week)],"WIP")</f>
        <v>0</v>
      </c>
      <c r="AW58" s="29">
        <f>COUNTIFS(MASTER[Sub Format],$B58,MASTER[Planned (Month) Bucket],AW$2,MASTER[EPC Status (Current Week)],"WIP")</f>
        <v>0</v>
      </c>
      <c r="AX58" s="29">
        <f>COUNTIFS(MASTER[Sub Format],$B58,MASTER[Planned (Month) Bucket],AX$2,MASTER[EPC Status (Current Week)],"WIP")</f>
        <v>0</v>
      </c>
      <c r="AY58" s="29">
        <f>COUNTIFS(MASTER[Sub Format],$B58,MASTER[Planned (Month) Bucket],AY$2,MASTER[EPC Status (Current Week)],"WIP")</f>
        <v>0</v>
      </c>
      <c r="AZ58" s="29">
        <f>COUNTIFS(MASTER[Sub Format],$B58,MASTER[Planned (Month) Bucket],AZ$2,MASTER[EPC Status (Current Week)],"WIP")</f>
        <v>0</v>
      </c>
      <c r="BA58" s="29">
        <f>COUNTIFS(MASTER[Sub Format],$B58,MASTER[Planned (Month) Bucket],BA$2,MASTER[EPC Status (Current Week)],"WIP")</f>
        <v>0</v>
      </c>
      <c r="BB58" s="29">
        <f>COUNTIFS(MASTER[Sub Format],$B58,MASTER[Planned (Month) Bucket],BB$2,MASTER[EPC Status (Current Week)],"WIP")</f>
        <v>0</v>
      </c>
      <c r="BC58" s="29">
        <f>COUNTIFS(MASTER[Sub Format],$B58,MASTER[Planned (Month) Bucket],BC$2,MASTER[EPC Status (Current Week)],"WIP")</f>
        <v>0</v>
      </c>
      <c r="BD58" s="29">
        <f>COUNTIFS(MASTER[Sub Format],$B58,MASTER[Planned (Month) Bucket],BD$2,MASTER[EPC Status (Current Week)],"WIP")</f>
        <v>0</v>
      </c>
      <c r="BE58" s="29">
        <f>COUNTIFS(MASTER[Sub Format],$B58,MASTER[Planned (Month) Bucket],BE$2,MASTER[EPC Status (Current Week)],"WIP")</f>
        <v>0</v>
      </c>
      <c r="BF58" s="29">
        <f>COUNTIFS(MASTER[Sub Format],$B58,MASTER[Planned (Month) Bucket],BF$2,MASTER[EPC Status (Current Week)],"WIP")</f>
        <v>0</v>
      </c>
      <c r="BG58" s="29">
        <f>COUNTIFS(MASTER[Sub Format],$B58,MASTER[Planned (Month) Bucket],BG$2,MASTER[EPC Status (Current Week)],"WIP")</f>
        <v>0</v>
      </c>
      <c r="BH58" s="29">
        <f>COUNTIFS(MASTER[Sub Format],$B58,MASTER[Planned (Month) Bucket],BH$2,MASTER[EPC Status (Current Week)],"WIP")</f>
        <v>0</v>
      </c>
      <c r="BI58" s="29">
        <f>COUNTIFS(MASTER[Sub Format],$B58,MASTER[EPC Status (Current Week)],BI$2)</f>
        <v>0</v>
      </c>
      <c r="BJ58" s="29">
        <f>COUNTIFS(MASTER[Sub Format],$B58,MASTER[EPC Status (Current Week)],BJ$2)</f>
        <v>0</v>
      </c>
      <c r="BK58" s="29">
        <f>COUNTIFS(MASTER[Sub Format],$B58,MASTER[EPC Status (Current Week)],BK$2)</f>
        <v>0</v>
      </c>
      <c r="BL58" s="29">
        <f>COUNTIFS(MASTER[Sub Format],$B58,MASTER[EPC Status (Current Week)],BL$2)</f>
        <v>0</v>
      </c>
      <c r="BM58" s="29">
        <f t="shared" ref="BM58:BM66" si="176">SUM(BN58:BU58)</f>
        <v>1</v>
      </c>
      <c r="BN58" s="29">
        <f>COUNTIFS(MASTER[Sub Format],$B58,MASTER[EPC Status (Current Week)],BN$3)</f>
        <v>0</v>
      </c>
      <c r="BO58" s="29">
        <f>COUNTIFS(MASTER[Sub Format],$B58,MASTER[EPC Status (Current Week)],BO$3)</f>
        <v>1</v>
      </c>
      <c r="BP58" s="29">
        <f>COUNTIFS(MASTER[Sub Format],$B58,MASTER[EPC Status (Current Week)],BP$3)</f>
        <v>0</v>
      </c>
      <c r="BQ58" s="29">
        <f>COUNTIFS(MASTER[Sub Format],$B58,MASTER[EPC Status (Current Week)],BQ$3)</f>
        <v>0</v>
      </c>
      <c r="BR58" s="29">
        <f>COUNTIFS(MASTER[Sub Format],$B58,MASTER[EPC Status (Current Week)],BR$3)</f>
        <v>0</v>
      </c>
      <c r="BS58" s="29">
        <f>COUNTIFS(MASTER[Sub Format],$B58,MASTER[EPC Status (Current Week)],BS$3)</f>
        <v>0</v>
      </c>
      <c r="BT58" s="29">
        <f>COUNTIFS(MASTER[Sub Format],$B58,MASTER[EPC Status (Current Week)],BT$3)</f>
        <v>0</v>
      </c>
      <c r="BU58" s="29">
        <f>COUNTIFS(MASTER[Sub Format],$B58,MASTER[EPC Status (Current Week)],BU$3)</f>
        <v>0</v>
      </c>
      <c r="BV58" s="226"/>
    </row>
    <row r="59" spans="1:74" s="1" customFormat="1" ht="13" hidden="1" outlineLevel="1" x14ac:dyDescent="0.3">
      <c r="A59" s="86">
        <v>28</v>
      </c>
      <c r="B59" s="28" t="s">
        <v>460</v>
      </c>
      <c r="C59" s="28" t="s">
        <v>55</v>
      </c>
      <c r="D59" s="28" t="s">
        <v>312</v>
      </c>
      <c r="E59" s="29">
        <v>0</v>
      </c>
      <c r="F59" s="29">
        <f>COUNTIFS(MASTER[Sub Format],$B59,MASTER[EPC Status (Current Week)],$F$3)</f>
        <v>0</v>
      </c>
      <c r="G59" s="29">
        <f>COUNTIFS(MASTER[LAUNCHED / YTL],"LAUNCHED",MASTER[Sub Format],$B59,MASTER[EPC Status (Current Week)],"EPC Ready Previous FY")</f>
        <v>0</v>
      </c>
      <c r="H59" s="29">
        <f>COUNTIFS(MASTER[LAUNCHED / YTL],"YTL",MASTER[Sub Format],$B59,MASTER[EPC Status (Current Week)],"EPC Ready Previous FY")</f>
        <v>0</v>
      </c>
      <c r="I59" s="29">
        <f>COUNTIFS(MASTER[Sub Format],$B59,MASTER[Actual (Month) Bucket],I$3)</f>
        <v>0</v>
      </c>
      <c r="J59" s="29">
        <f>COUNTIFS(MASTER[Sub Format],$B59,MASTER[Actual (Month) Bucket],J$3)</f>
        <v>0</v>
      </c>
      <c r="K59" s="29">
        <f>COUNTIFS(MASTER[Sub Format],$B59,MASTER[Actual (Month) Bucket],K$3)</f>
        <v>0</v>
      </c>
      <c r="L59" s="29">
        <f>SUM(I59:K59)</f>
        <v>0</v>
      </c>
      <c r="M59" s="29">
        <f>COUNTIFS(MASTER[Sub Format],$B59,MASTER[Actual (Month) Bucket],M$3)</f>
        <v>0</v>
      </c>
      <c r="N59" s="29">
        <f>COUNTIFS(MASTER[Sub Format],$B59,MASTER[Actual (Month) Bucket],N$3)</f>
        <v>0</v>
      </c>
      <c r="O59" s="29">
        <f>COUNTIFS(MASTER[Sub Format],$B59,MASTER[Actual (Month) Bucket],O$3)</f>
        <v>0</v>
      </c>
      <c r="P59" s="29">
        <f t="shared" si="172"/>
        <v>0</v>
      </c>
      <c r="Q59" s="29">
        <f>COUNTIFS(MASTER[Sub Format],$B59,MASTER[Actual (Month) Bucket],Q$3)</f>
        <v>0</v>
      </c>
      <c r="R59" s="29">
        <f>COUNTIFS(MASTER[Sub Format],$B59,MASTER[Actual (Month) Bucket],R$3)</f>
        <v>0</v>
      </c>
      <c r="S59" s="29">
        <f>COUNTIFS(MASTER[Sub Format],$B59,MASTER[Actual (Month) Bucket],S$3)</f>
        <v>0</v>
      </c>
      <c r="T59" s="29">
        <f t="shared" si="173"/>
        <v>0</v>
      </c>
      <c r="U59" s="29">
        <f>COUNTIFS(MASTER[Sub Format],$B59,MASTER[Actual (Month) Bucket],U$3)</f>
        <v>0</v>
      </c>
      <c r="V59" s="29">
        <f>COUNTIFS(MASTER[Sub Format],$B59,MASTER[Actual (Month) Bucket],V$3)</f>
        <v>0</v>
      </c>
      <c r="W59" s="29">
        <f>COUNTIFS(MASTER[Sub Format],$B59,MASTER[Actual (Month) Bucket],W$3)</f>
        <v>0</v>
      </c>
      <c r="X59" s="29">
        <f t="shared" si="174"/>
        <v>0</v>
      </c>
      <c r="Y59" s="29">
        <f t="shared" si="175"/>
        <v>0</v>
      </c>
      <c r="Z59" s="29">
        <f>COUNTIFS(MASTER[LAUNCHED / YTL],"LAUNCHED",MASTER[Sub Format],$B59,MASTER[EPC Status (Current Week)],"EPC Ready")</f>
        <v>0</v>
      </c>
      <c r="AA59" s="29">
        <f>COUNTIFS(MASTER[LAUNCHED / YTL],"YTL",MASTER[Sub Format],$B59,MASTER[EPC Status (Current Week)],"EPC Ready")</f>
        <v>0</v>
      </c>
      <c r="AB59" s="29">
        <f>COUNTIFS(MASTER[LAUNCHED / YTL],"YTL - Dropped by Business",MASTER[Sub Format],$B59,MASTER[EPC Status (Current Week)],"EPC Ready")</f>
        <v>0</v>
      </c>
      <c r="AC59" s="29">
        <f>COUNTIFS(MASTER[EPC Status (Current Week)],"EPC Ready",MASTER[Sub Format],$B59)+COUNTIFS(MASTER[EPC Status (Current Week)],"EPC Ready Previous FY",MASTER[Sub Format],$B59)</f>
        <v>0</v>
      </c>
      <c r="AD59" s="29">
        <f>COUNTIFS(MASTER[LAUNCHED / YTL],"LAUNCHED",MASTER[Sub Format],$B59)</f>
        <v>0</v>
      </c>
      <c r="AE59" s="29">
        <f>COUNTIFS(MASTER[LAUNCHED / YTL],"YTL",MASTER[Sub Format],$B59)</f>
        <v>0</v>
      </c>
      <c r="AF59" s="29">
        <f>COUNTIFS(MASTER[LAUNCHED / YTL],"YTL - Dropped by Business",MASTER[Sub Format],$B59)</f>
        <v>0</v>
      </c>
      <c r="AG59" s="29">
        <f t="shared" si="94"/>
        <v>0</v>
      </c>
      <c r="AH59" s="29">
        <f t="shared" si="162"/>
        <v>0</v>
      </c>
      <c r="AI59" s="29">
        <f t="shared" si="162"/>
        <v>0</v>
      </c>
      <c r="AJ59" s="29">
        <f t="shared" si="162"/>
        <v>0</v>
      </c>
      <c r="AK59" s="29">
        <f t="shared" si="162"/>
        <v>0</v>
      </c>
      <c r="AL59" s="29">
        <f t="shared" si="162"/>
        <v>0</v>
      </c>
      <c r="AM59" s="29">
        <f t="shared" si="162"/>
        <v>0</v>
      </c>
      <c r="AN59" s="29">
        <f t="shared" si="162"/>
        <v>0</v>
      </c>
      <c r="AO59" s="29">
        <f t="shared" si="162"/>
        <v>0</v>
      </c>
      <c r="AP59" s="29">
        <f t="shared" si="162"/>
        <v>0</v>
      </c>
      <c r="AQ59" s="29">
        <f>COUNTIFS(MASTER[Sub Format],$B59,MASTER[Planned (Month) Bucket],AQ$2,MASTER[EPC Status (Current Week)],"WIP")</f>
        <v>0</v>
      </c>
      <c r="AR59" s="29">
        <f>COUNTIFS(MASTER[Sub Format],$B59,MASTER[Planned (Month) Bucket],AR$2,MASTER[EPC Status (Current Week)],"WIP")</f>
        <v>0</v>
      </c>
      <c r="AS59" s="29">
        <f>COUNTIFS(MASTER[Sub Format],$B59,MASTER[Planned (Month) Bucket],AS$2,MASTER[EPC Status (Current Week)],"WIP")</f>
        <v>0</v>
      </c>
      <c r="AT59" s="29">
        <f>COUNTIFS(MASTER[Sub Format],$B59,MASTER[Planned (Month) Bucket],AT$2,MASTER[EPC Status (Current Week)],"WIP")</f>
        <v>0</v>
      </c>
      <c r="AU59" s="29">
        <f>COUNTIFS(MASTER[Sub Format],$B59,MASTER[Planned (Month) Bucket],AU$2,MASTER[EPC Status (Current Week)],"WIP")</f>
        <v>0</v>
      </c>
      <c r="AV59" s="29">
        <f>COUNTIFS(MASTER[Sub Format],$B59,MASTER[Planned (Month) Bucket],AV$2,MASTER[EPC Status (Current Week)],"WIP")</f>
        <v>0</v>
      </c>
      <c r="AW59" s="29">
        <f>COUNTIFS(MASTER[Sub Format],$B59,MASTER[Planned (Month) Bucket],AW$2,MASTER[EPC Status (Current Week)],"WIP")</f>
        <v>0</v>
      </c>
      <c r="AX59" s="29">
        <f>COUNTIFS(MASTER[Sub Format],$B59,MASTER[Planned (Month) Bucket],AX$2,MASTER[EPC Status (Current Week)],"WIP")</f>
        <v>0</v>
      </c>
      <c r="AY59" s="29">
        <f>COUNTIFS(MASTER[Sub Format],$B59,MASTER[Planned (Month) Bucket],AY$2,MASTER[EPC Status (Current Week)],"WIP")</f>
        <v>0</v>
      </c>
      <c r="AZ59" s="29">
        <f>COUNTIFS(MASTER[Sub Format],$B59,MASTER[Planned (Month) Bucket],AZ$2,MASTER[EPC Status (Current Week)],"WIP")</f>
        <v>0</v>
      </c>
      <c r="BA59" s="29">
        <f>COUNTIFS(MASTER[Sub Format],$B59,MASTER[Planned (Month) Bucket],BA$2,MASTER[EPC Status (Current Week)],"WIP")</f>
        <v>0</v>
      </c>
      <c r="BB59" s="29">
        <f>COUNTIFS(MASTER[Sub Format],$B59,MASTER[Planned (Month) Bucket],BB$2,MASTER[EPC Status (Current Week)],"WIP")</f>
        <v>0</v>
      </c>
      <c r="BC59" s="29">
        <f>COUNTIFS(MASTER[Sub Format],$B59,MASTER[Planned (Month) Bucket],BC$2,MASTER[EPC Status (Current Week)],"WIP")</f>
        <v>0</v>
      </c>
      <c r="BD59" s="29">
        <f>COUNTIFS(MASTER[Sub Format],$B59,MASTER[Planned (Month) Bucket],BD$2,MASTER[EPC Status (Current Week)],"WIP")</f>
        <v>0</v>
      </c>
      <c r="BE59" s="29">
        <f>COUNTIFS(MASTER[Sub Format],$B59,MASTER[Planned (Month) Bucket],BE$2,MASTER[EPC Status (Current Week)],"WIP")</f>
        <v>0</v>
      </c>
      <c r="BF59" s="29">
        <f>COUNTIFS(MASTER[Sub Format],$B59,MASTER[Planned (Month) Bucket],BF$2,MASTER[EPC Status (Current Week)],"WIP")</f>
        <v>0</v>
      </c>
      <c r="BG59" s="29">
        <f>COUNTIFS(MASTER[Sub Format],$B59,MASTER[Planned (Month) Bucket],BG$2,MASTER[EPC Status (Current Week)],"WIP")</f>
        <v>0</v>
      </c>
      <c r="BH59" s="29">
        <f>COUNTIFS(MASTER[Sub Format],$B59,MASTER[Planned (Month) Bucket],BH$2,MASTER[EPC Status (Current Week)],"WIP")</f>
        <v>0</v>
      </c>
      <c r="BI59" s="29">
        <f>COUNTIFS(MASTER[Sub Format],$B59,MASTER[EPC Status (Current Week)],BI$2)</f>
        <v>0</v>
      </c>
      <c r="BJ59" s="29">
        <f>COUNTIFS(MASTER[Sub Format],$B59,MASTER[EPC Status (Current Week)],BJ$2)</f>
        <v>0</v>
      </c>
      <c r="BK59" s="29">
        <f>COUNTIFS(MASTER[Sub Format],$B59,MASTER[EPC Status (Current Week)],BK$2)</f>
        <v>0</v>
      </c>
      <c r="BL59" s="29">
        <f>COUNTIFS(MASTER[Sub Format],$B59,MASTER[EPC Status (Current Week)],BL$2)</f>
        <v>0</v>
      </c>
      <c r="BM59" s="29">
        <f t="shared" si="176"/>
        <v>14</v>
      </c>
      <c r="BN59" s="29">
        <f>COUNTIFS(MASTER[Sub Format],$B59,MASTER[EPC Status (Current Week)],BN$3)</f>
        <v>0</v>
      </c>
      <c r="BO59" s="29">
        <f>COUNTIFS(MASTER[Sub Format],$B59,MASTER[EPC Status (Current Week)],BO$3)</f>
        <v>14</v>
      </c>
      <c r="BP59" s="29">
        <f>COUNTIFS(MASTER[Sub Format],$B59,MASTER[EPC Status (Current Week)],BP$3)</f>
        <v>0</v>
      </c>
      <c r="BQ59" s="29">
        <f>COUNTIFS(MASTER[Sub Format],$B59,MASTER[EPC Status (Current Week)],BQ$3)</f>
        <v>0</v>
      </c>
      <c r="BR59" s="29">
        <f>COUNTIFS(MASTER[Sub Format],$B59,MASTER[EPC Status (Current Week)],BR$3)</f>
        <v>0</v>
      </c>
      <c r="BS59" s="29">
        <f>COUNTIFS(MASTER[Sub Format],$B59,MASTER[EPC Status (Current Week)],BS$3)</f>
        <v>0</v>
      </c>
      <c r="BT59" s="29">
        <f>COUNTIFS(MASTER[Sub Format],$B59,MASTER[EPC Status (Current Week)],BT$3)</f>
        <v>0</v>
      </c>
      <c r="BU59" s="29">
        <f>COUNTIFS(MASTER[Sub Format],$B59,MASTER[EPC Status (Current Week)],BU$3)</f>
        <v>0</v>
      </c>
      <c r="BV59" s="226"/>
    </row>
    <row r="60" spans="1:74" s="1" customFormat="1" ht="13" hidden="1" outlineLevel="1" x14ac:dyDescent="0.3">
      <c r="A60" s="86">
        <v>29</v>
      </c>
      <c r="B60" s="28" t="s">
        <v>1965</v>
      </c>
      <c r="C60" s="28" t="s">
        <v>53</v>
      </c>
      <c r="D60" s="28" t="s">
        <v>312</v>
      </c>
      <c r="E60" s="29">
        <v>0</v>
      </c>
      <c r="F60" s="29">
        <f>COUNTIFS(MASTER[Sub Format],$B60,MASTER[EPC Status (Current Week)],$F$3)</f>
        <v>0</v>
      </c>
      <c r="G60" s="29">
        <f>COUNTIFS(MASTER[LAUNCHED / YTL],"LAUNCHED",MASTER[Sub Format],$B60,MASTER[EPC Status (Current Week)],"EPC Ready Previous FY")</f>
        <v>0</v>
      </c>
      <c r="H60" s="29">
        <f>COUNTIFS(MASTER[LAUNCHED / YTL],"YTL",MASTER[Sub Format],$B60,MASTER[EPC Status (Current Week)],"EPC Ready Previous FY")</f>
        <v>0</v>
      </c>
      <c r="I60" s="29">
        <f>COUNTIFS(MASTER[Sub Format],$B60,MASTER[Actual (Month) Bucket],I$3)</f>
        <v>0</v>
      </c>
      <c r="J60" s="29">
        <f>COUNTIFS(MASTER[Sub Format],$B60,MASTER[Actual (Month) Bucket],J$3)</f>
        <v>0</v>
      </c>
      <c r="K60" s="29">
        <f>COUNTIFS(MASTER[Sub Format],$B60,MASTER[Actual (Month) Bucket],K$3)</f>
        <v>0</v>
      </c>
      <c r="L60" s="29">
        <f>SUM(I60:K60)</f>
        <v>0</v>
      </c>
      <c r="M60" s="29">
        <f>COUNTIFS(MASTER[Sub Format],$B60,MASTER[Actual (Month) Bucket],M$3)</f>
        <v>0</v>
      </c>
      <c r="N60" s="29">
        <f>COUNTIFS(MASTER[Sub Format],$B60,MASTER[Actual (Month) Bucket],N$3)</f>
        <v>0</v>
      </c>
      <c r="O60" s="29">
        <f>COUNTIFS(MASTER[Sub Format],$B60,MASTER[Actual (Month) Bucket],O$3)</f>
        <v>0</v>
      </c>
      <c r="P60" s="29">
        <f t="shared" si="172"/>
        <v>0</v>
      </c>
      <c r="Q60" s="29">
        <f>COUNTIFS(MASTER[Sub Format],$B60,MASTER[Actual (Month) Bucket],Q$3)</f>
        <v>0</v>
      </c>
      <c r="R60" s="29">
        <f>COUNTIFS(MASTER[Sub Format],$B60,MASTER[Actual (Month) Bucket],R$3)</f>
        <v>0</v>
      </c>
      <c r="S60" s="29">
        <f>COUNTIFS(MASTER[Sub Format],$B60,MASTER[Actual (Month) Bucket],S$3)</f>
        <v>0</v>
      </c>
      <c r="T60" s="29">
        <f t="shared" si="173"/>
        <v>0</v>
      </c>
      <c r="U60" s="29">
        <f>COUNTIFS(MASTER[Sub Format],$B60,MASTER[Actual (Month) Bucket],U$3)</f>
        <v>0</v>
      </c>
      <c r="V60" s="29">
        <f>COUNTIFS(MASTER[Sub Format],$B60,MASTER[Actual (Month) Bucket],V$3)</f>
        <v>0</v>
      </c>
      <c r="W60" s="29">
        <f>COUNTIFS(MASTER[Sub Format],$B60,MASTER[Actual (Month) Bucket],W$3)</f>
        <v>0</v>
      </c>
      <c r="X60" s="29">
        <f t="shared" si="174"/>
        <v>0</v>
      </c>
      <c r="Y60" s="29">
        <f t="shared" si="175"/>
        <v>0</v>
      </c>
      <c r="Z60" s="29">
        <f>COUNTIFS(MASTER[LAUNCHED / YTL],"LAUNCHED",MASTER[Sub Format],$B60,MASTER[EPC Status (Current Week)],"EPC Ready")</f>
        <v>0</v>
      </c>
      <c r="AA60" s="29">
        <f>COUNTIFS(MASTER[LAUNCHED / YTL],"YTL",MASTER[Sub Format],$B60,MASTER[EPC Status (Current Week)],"EPC Ready")</f>
        <v>0</v>
      </c>
      <c r="AB60" s="29">
        <f>COUNTIFS(MASTER[LAUNCHED / YTL],"YTL - Dropped by Business",MASTER[Sub Format],$B60,MASTER[EPC Status (Current Week)],"EPC Ready")</f>
        <v>0</v>
      </c>
      <c r="AC60" s="29">
        <f>COUNTIFS(MASTER[EPC Status (Current Week)],"EPC Ready",MASTER[Sub Format],$B60)+COUNTIFS(MASTER[EPC Status (Current Week)],"EPC Ready Previous FY",MASTER[Sub Format],$B60)</f>
        <v>0</v>
      </c>
      <c r="AD60" s="29">
        <f>COUNTIFS(MASTER[LAUNCHED / YTL],"LAUNCHED",MASTER[Sub Format],$B60)</f>
        <v>0</v>
      </c>
      <c r="AE60" s="29">
        <f>COUNTIFS(MASTER[LAUNCHED / YTL],"YTL",MASTER[Sub Format],$B60)</f>
        <v>0</v>
      </c>
      <c r="AF60" s="29">
        <f>COUNTIFS(MASTER[LAUNCHED / YTL],"YTL - Dropped by Business",MASTER[Sub Format],$B60)</f>
        <v>0</v>
      </c>
      <c r="AG60" s="29">
        <f t="shared" si="94"/>
        <v>0</v>
      </c>
      <c r="AH60" s="29">
        <f t="shared" ref="AH60:AP60" si="177">AQ60</f>
        <v>0</v>
      </c>
      <c r="AI60" s="29">
        <f t="shared" si="177"/>
        <v>0</v>
      </c>
      <c r="AJ60" s="29">
        <f t="shared" si="177"/>
        <v>0</v>
      </c>
      <c r="AK60" s="29">
        <f t="shared" si="177"/>
        <v>0</v>
      </c>
      <c r="AL60" s="29">
        <f t="shared" si="177"/>
        <v>0</v>
      </c>
      <c r="AM60" s="29">
        <f t="shared" si="177"/>
        <v>0</v>
      </c>
      <c r="AN60" s="29">
        <f t="shared" si="177"/>
        <v>0</v>
      </c>
      <c r="AO60" s="29">
        <f t="shared" si="177"/>
        <v>0</v>
      </c>
      <c r="AP60" s="29">
        <f t="shared" si="177"/>
        <v>0</v>
      </c>
      <c r="AQ60" s="29">
        <f>COUNTIFS(MASTER[Sub Format],$B60,MASTER[Planned (Month) Bucket],AQ$2,MASTER[EPC Status (Current Week)],"WIP")</f>
        <v>0</v>
      </c>
      <c r="AR60" s="29">
        <f>COUNTIFS(MASTER[Sub Format],$B60,MASTER[Planned (Month) Bucket],AR$2,MASTER[EPC Status (Current Week)],"WIP")</f>
        <v>0</v>
      </c>
      <c r="AS60" s="29">
        <f>COUNTIFS(MASTER[Sub Format],$B60,MASTER[Planned (Month) Bucket],AS$2,MASTER[EPC Status (Current Week)],"WIP")</f>
        <v>0</v>
      </c>
      <c r="AT60" s="29">
        <f>COUNTIFS(MASTER[Sub Format],$B60,MASTER[Planned (Month) Bucket],AT$2,MASTER[EPC Status (Current Week)],"WIP")</f>
        <v>0</v>
      </c>
      <c r="AU60" s="29">
        <f>COUNTIFS(MASTER[Sub Format],$B60,MASTER[Planned (Month) Bucket],AU$2,MASTER[EPC Status (Current Week)],"WIP")</f>
        <v>0</v>
      </c>
      <c r="AV60" s="29">
        <f>COUNTIFS(MASTER[Sub Format],$B60,MASTER[Planned (Month) Bucket],AV$2,MASTER[EPC Status (Current Week)],"WIP")</f>
        <v>0</v>
      </c>
      <c r="AW60" s="29">
        <f>COUNTIFS(MASTER[Sub Format],$B60,MASTER[Planned (Month) Bucket],AW$2,MASTER[EPC Status (Current Week)],"WIP")</f>
        <v>0</v>
      </c>
      <c r="AX60" s="29">
        <f>COUNTIFS(MASTER[Sub Format],$B60,MASTER[Planned (Month) Bucket],AX$2,MASTER[EPC Status (Current Week)],"WIP")</f>
        <v>0</v>
      </c>
      <c r="AY60" s="29">
        <f>COUNTIFS(MASTER[Sub Format],$B60,MASTER[Planned (Month) Bucket],AY$2,MASTER[EPC Status (Current Week)],"WIP")</f>
        <v>0</v>
      </c>
      <c r="AZ60" s="29">
        <f>COUNTIFS(MASTER[Sub Format],$B60,MASTER[Planned (Month) Bucket],AZ$2,MASTER[EPC Status (Current Week)],"WIP")</f>
        <v>0</v>
      </c>
      <c r="BA60" s="29">
        <f>COUNTIFS(MASTER[Sub Format],$B60,MASTER[Planned (Month) Bucket],BA$2,MASTER[EPC Status (Current Week)],"WIP")</f>
        <v>0</v>
      </c>
      <c r="BB60" s="29">
        <f>COUNTIFS(MASTER[Sub Format],$B60,MASTER[Planned (Month) Bucket],BB$2,MASTER[EPC Status (Current Week)],"WIP")</f>
        <v>0</v>
      </c>
      <c r="BC60" s="29">
        <f>COUNTIFS(MASTER[Sub Format],$B60,MASTER[Planned (Month) Bucket],BC$2,MASTER[EPC Status (Current Week)],"WIP")</f>
        <v>0</v>
      </c>
      <c r="BD60" s="29">
        <f>COUNTIFS(MASTER[Sub Format],$B60,MASTER[Planned (Month) Bucket],BD$2,MASTER[EPC Status (Current Week)],"WIP")</f>
        <v>0</v>
      </c>
      <c r="BE60" s="29">
        <f>COUNTIFS(MASTER[Sub Format],$B60,MASTER[Planned (Month) Bucket],BE$2,MASTER[EPC Status (Current Week)],"WIP")</f>
        <v>0</v>
      </c>
      <c r="BF60" s="29">
        <f>COUNTIFS(MASTER[Sub Format],$B60,MASTER[Planned (Month) Bucket],BF$2,MASTER[EPC Status (Current Week)],"WIP")</f>
        <v>0</v>
      </c>
      <c r="BG60" s="29">
        <f>COUNTIFS(MASTER[Sub Format],$B60,MASTER[Planned (Month) Bucket],BG$2,MASTER[EPC Status (Current Week)],"WIP")</f>
        <v>0</v>
      </c>
      <c r="BH60" s="29">
        <f>COUNTIFS(MASTER[Sub Format],$B60,MASTER[Planned (Month) Bucket],BH$2,MASTER[EPC Status (Current Week)],"WIP")</f>
        <v>0</v>
      </c>
      <c r="BI60" s="29">
        <f>COUNTIFS(MASTER[Sub Format],$B60,MASTER[EPC Status (Current Week)],BI$2)</f>
        <v>0</v>
      </c>
      <c r="BJ60" s="29">
        <f>COUNTIFS(MASTER[Sub Format],$B60,MASTER[EPC Status (Current Week)],BJ$2)</f>
        <v>0</v>
      </c>
      <c r="BK60" s="29">
        <f>COUNTIFS(MASTER[Sub Format],$B60,MASTER[EPC Status (Current Week)],BK$2)</f>
        <v>0</v>
      </c>
      <c r="BL60" s="29">
        <f>COUNTIFS(MASTER[Sub Format],$B60,MASTER[EPC Status (Current Week)],BL$2)</f>
        <v>0</v>
      </c>
      <c r="BM60" s="29">
        <f t="shared" si="176"/>
        <v>29</v>
      </c>
      <c r="BN60" s="29">
        <f>COUNTIFS(MASTER[Sub Format],$B60,MASTER[EPC Status (Current Week)],BN$3)</f>
        <v>0</v>
      </c>
      <c r="BO60" s="29">
        <f>COUNTIFS(MASTER[Sub Format],$B60,MASTER[EPC Status (Current Week)],BO$3)</f>
        <v>29</v>
      </c>
      <c r="BP60" s="29">
        <f>COUNTIFS(MASTER[Sub Format],$B60,MASTER[EPC Status (Current Week)],BP$3)</f>
        <v>0</v>
      </c>
      <c r="BQ60" s="29">
        <f>COUNTIFS(MASTER[Sub Format],$B60,MASTER[EPC Status (Current Week)],BQ$3)</f>
        <v>0</v>
      </c>
      <c r="BR60" s="29">
        <f>COUNTIFS(MASTER[Sub Format],$B60,MASTER[EPC Status (Current Week)],BR$3)</f>
        <v>0</v>
      </c>
      <c r="BS60" s="29">
        <f>COUNTIFS(MASTER[Sub Format],$B60,MASTER[EPC Status (Current Week)],BS$3)</f>
        <v>0</v>
      </c>
      <c r="BT60" s="29">
        <f>COUNTIFS(MASTER[Sub Format],$B60,MASTER[EPC Status (Current Week)],BT$3)</f>
        <v>0</v>
      </c>
      <c r="BU60" s="29">
        <f>COUNTIFS(MASTER[Sub Format],$B60,MASTER[EPC Status (Current Week)],BU$3)</f>
        <v>0</v>
      </c>
      <c r="BV60" s="226"/>
    </row>
    <row r="61" spans="1:74" s="1" customFormat="1" ht="13" hidden="1" outlineLevel="1" x14ac:dyDescent="0.3">
      <c r="A61" s="86">
        <v>30</v>
      </c>
      <c r="B61" s="28" t="s">
        <v>89</v>
      </c>
      <c r="C61" s="28" t="s">
        <v>53</v>
      </c>
      <c r="D61" s="28" t="s">
        <v>312</v>
      </c>
      <c r="E61" s="29" t="s">
        <v>5069</v>
      </c>
      <c r="F61" s="29">
        <f>COUNTIFS(MASTER[Sub Format],$B61,MASTER[EPC Status (Current Week)],$F$3)</f>
        <v>0</v>
      </c>
      <c r="G61" s="29">
        <f>COUNTIFS(MASTER[LAUNCHED / YTL],"LAUNCHED",MASTER[Sub Format],$B61,MASTER[EPC Status (Current Week)],"EPC Ready Previous FY")</f>
        <v>0</v>
      </c>
      <c r="H61" s="29">
        <f>COUNTIFS(MASTER[LAUNCHED / YTL],"YTL",MASTER[Sub Format],$B61,MASTER[EPC Status (Current Week)],"EPC Ready Previous FY")</f>
        <v>0</v>
      </c>
      <c r="I61" s="29">
        <f>COUNTIFS(MASTER[Sub Format],$B61,MASTER[Actual (Month) Bucket],I$3)</f>
        <v>0</v>
      </c>
      <c r="J61" s="29">
        <f>COUNTIFS(MASTER[Sub Format],$B61,MASTER[Actual (Month) Bucket],J$3)</f>
        <v>2</v>
      </c>
      <c r="K61" s="29">
        <f>COUNTIFS(MASTER[Sub Format],$B61,MASTER[Actual (Month) Bucket],K$3)</f>
        <v>0</v>
      </c>
      <c r="L61" s="29">
        <f t="shared" ref="L61:L62" si="178">SUM(I61:K61)</f>
        <v>2</v>
      </c>
      <c r="M61" s="29">
        <f>COUNTIFS(MASTER[Sub Format],$B61,MASTER[Actual (Month) Bucket],M$3)</f>
        <v>0</v>
      </c>
      <c r="N61" s="29">
        <f>COUNTIFS(MASTER[Sub Format],$B61,MASTER[Actual (Month) Bucket],N$3)</f>
        <v>0</v>
      </c>
      <c r="O61" s="29">
        <f>COUNTIFS(MASTER[Sub Format],$B61,MASTER[Actual (Month) Bucket],O$3)</f>
        <v>0</v>
      </c>
      <c r="P61" s="29">
        <f t="shared" si="172"/>
        <v>0</v>
      </c>
      <c r="Q61" s="29">
        <f>COUNTIFS(MASTER[Sub Format],$B61,MASTER[Actual (Month) Bucket],Q$3)</f>
        <v>0</v>
      </c>
      <c r="R61" s="29">
        <f>COUNTIFS(MASTER[Sub Format],$B61,MASTER[Actual (Month) Bucket],R$3)</f>
        <v>0</v>
      </c>
      <c r="S61" s="29">
        <f>COUNTIFS(MASTER[Sub Format],$B61,MASTER[Actual (Month) Bucket],S$3)</f>
        <v>0</v>
      </c>
      <c r="T61" s="29">
        <f t="shared" si="173"/>
        <v>0</v>
      </c>
      <c r="U61" s="29">
        <f>COUNTIFS(MASTER[Sub Format],$B61,MASTER[Actual (Month) Bucket],U$3)</f>
        <v>0</v>
      </c>
      <c r="V61" s="29">
        <f>COUNTIFS(MASTER[Sub Format],$B61,MASTER[Actual (Month) Bucket],V$3)</f>
        <v>0</v>
      </c>
      <c r="W61" s="29">
        <f>COUNTIFS(MASTER[Sub Format],$B61,MASTER[Actual (Month) Bucket],W$3)</f>
        <v>0</v>
      </c>
      <c r="X61" s="29">
        <f t="shared" si="174"/>
        <v>0</v>
      </c>
      <c r="Y61" s="29">
        <f t="shared" si="175"/>
        <v>2</v>
      </c>
      <c r="Z61" s="29">
        <f>COUNTIFS(MASTER[LAUNCHED / YTL],"LAUNCHED",MASTER[Sub Format],$B61,MASTER[EPC Status (Current Week)],"EPC Ready")</f>
        <v>1</v>
      </c>
      <c r="AA61" s="29">
        <f>COUNTIFS(MASTER[LAUNCHED / YTL],"YTL",MASTER[Sub Format],$B61,MASTER[EPC Status (Current Week)],"EPC Ready")</f>
        <v>1</v>
      </c>
      <c r="AB61" s="29">
        <f>COUNTIFS(MASTER[LAUNCHED / YTL],"YTL - Dropped by Business",MASTER[Sub Format],$B61,MASTER[EPC Status (Current Week)],"EPC Ready")</f>
        <v>0</v>
      </c>
      <c r="AC61" s="29">
        <f>COUNTIFS(MASTER[EPC Status (Current Week)],"EPC Ready",MASTER[Sub Format],$B61)+COUNTIFS(MASTER[EPC Status (Current Week)],"EPC Ready Previous FY",MASTER[Sub Format],$B61)</f>
        <v>2</v>
      </c>
      <c r="AD61" s="29">
        <f>COUNTIFS(MASTER[LAUNCHED / YTL],"LAUNCHED",MASTER[Sub Format],$B61)</f>
        <v>1</v>
      </c>
      <c r="AE61" s="29">
        <f>COUNTIFS(MASTER[LAUNCHED / YTL],"YTL",MASTER[Sub Format],$B61)</f>
        <v>1</v>
      </c>
      <c r="AF61" s="29">
        <f>COUNTIFS(MASTER[LAUNCHED / YTL],"YTL - Dropped by Business",MASTER[Sub Format],$B61)</f>
        <v>0</v>
      </c>
      <c r="AG61" s="29">
        <f t="shared" si="94"/>
        <v>2</v>
      </c>
      <c r="AH61" s="29">
        <f t="shared" ref="AH61:AP62" si="179">AQ61</f>
        <v>0</v>
      </c>
      <c r="AI61" s="29">
        <f t="shared" si="179"/>
        <v>0</v>
      </c>
      <c r="AJ61" s="29">
        <f t="shared" si="179"/>
        <v>0</v>
      </c>
      <c r="AK61" s="29">
        <f t="shared" si="179"/>
        <v>0</v>
      </c>
      <c r="AL61" s="29">
        <f t="shared" si="179"/>
        <v>0</v>
      </c>
      <c r="AM61" s="29">
        <f t="shared" si="179"/>
        <v>0</v>
      </c>
      <c r="AN61" s="29">
        <f t="shared" si="179"/>
        <v>0</v>
      </c>
      <c r="AO61" s="29">
        <f t="shared" si="179"/>
        <v>0</v>
      </c>
      <c r="AP61" s="29">
        <f t="shared" si="179"/>
        <v>0</v>
      </c>
      <c r="AQ61" s="29">
        <f>COUNTIFS(MASTER[Sub Format],$B61,MASTER[Planned (Month) Bucket],AQ$2,MASTER[EPC Status (Current Week)],"WIP")</f>
        <v>0</v>
      </c>
      <c r="AR61" s="29">
        <f>COUNTIFS(MASTER[Sub Format],$B61,MASTER[Planned (Month) Bucket],AR$2,MASTER[EPC Status (Current Week)],"WIP")</f>
        <v>0</v>
      </c>
      <c r="AS61" s="29">
        <f>COUNTIFS(MASTER[Sub Format],$B61,MASTER[Planned (Month) Bucket],AS$2,MASTER[EPC Status (Current Week)],"WIP")</f>
        <v>0</v>
      </c>
      <c r="AT61" s="29">
        <f>COUNTIFS(MASTER[Sub Format],$B61,MASTER[Planned (Month) Bucket],AT$2,MASTER[EPC Status (Current Week)],"WIP")</f>
        <v>0</v>
      </c>
      <c r="AU61" s="29">
        <f>COUNTIFS(MASTER[Sub Format],$B61,MASTER[Planned (Month) Bucket],AU$2,MASTER[EPC Status (Current Week)],"WIP")</f>
        <v>0</v>
      </c>
      <c r="AV61" s="29">
        <f>COUNTIFS(MASTER[Sub Format],$B61,MASTER[Planned (Month) Bucket],AV$2,MASTER[EPC Status (Current Week)],"WIP")</f>
        <v>0</v>
      </c>
      <c r="AW61" s="29">
        <f>COUNTIFS(MASTER[Sub Format],$B61,MASTER[Planned (Month) Bucket],AW$2,MASTER[EPC Status (Current Week)],"WIP")</f>
        <v>0</v>
      </c>
      <c r="AX61" s="29">
        <f>COUNTIFS(MASTER[Sub Format],$B61,MASTER[Planned (Month) Bucket],AX$2,MASTER[EPC Status (Current Week)],"WIP")</f>
        <v>0</v>
      </c>
      <c r="AY61" s="29">
        <f>COUNTIFS(MASTER[Sub Format],$B61,MASTER[Planned (Month) Bucket],AY$2,MASTER[EPC Status (Current Week)],"WIP")</f>
        <v>0</v>
      </c>
      <c r="AZ61" s="29">
        <f>COUNTIFS(MASTER[Sub Format],$B61,MASTER[Planned (Month) Bucket],AZ$2,MASTER[EPC Status (Current Week)],"WIP")</f>
        <v>0</v>
      </c>
      <c r="BA61" s="29">
        <f>COUNTIFS(MASTER[Sub Format],$B61,MASTER[Planned (Month) Bucket],BA$2,MASTER[EPC Status (Current Week)],"WIP")</f>
        <v>0</v>
      </c>
      <c r="BB61" s="29">
        <f>COUNTIFS(MASTER[Sub Format],$B61,MASTER[Planned (Month) Bucket],BB$2,MASTER[EPC Status (Current Week)],"WIP")</f>
        <v>0</v>
      </c>
      <c r="BC61" s="29">
        <f>COUNTIFS(MASTER[Sub Format],$B61,MASTER[Planned (Month) Bucket],BC$2,MASTER[EPC Status (Current Week)],"WIP")</f>
        <v>0</v>
      </c>
      <c r="BD61" s="29">
        <f>COUNTIFS(MASTER[Sub Format],$B61,MASTER[Planned (Month) Bucket],BD$2,MASTER[EPC Status (Current Week)],"WIP")</f>
        <v>0</v>
      </c>
      <c r="BE61" s="29">
        <f>COUNTIFS(MASTER[Sub Format],$B61,MASTER[Planned (Month) Bucket],BE$2,MASTER[EPC Status (Current Week)],"WIP")</f>
        <v>1</v>
      </c>
      <c r="BF61" s="29">
        <f>COUNTIFS(MASTER[Sub Format],$B61,MASTER[Planned (Month) Bucket],BF$2,MASTER[EPC Status (Current Week)],"WIP")</f>
        <v>1</v>
      </c>
      <c r="BG61" s="29">
        <f>COUNTIFS(MASTER[Sub Format],$B61,MASTER[Planned (Month) Bucket],BG$2,MASTER[EPC Status (Current Week)],"WIP")</f>
        <v>0</v>
      </c>
      <c r="BH61" s="29">
        <f>COUNTIFS(MASTER[Sub Format],$B61,MASTER[Planned (Month) Bucket],BH$2,MASTER[EPC Status (Current Week)],"WIP")</f>
        <v>0</v>
      </c>
      <c r="BI61" s="29">
        <f>COUNTIFS(MASTER[Sub Format],$B61,MASTER[EPC Status (Current Week)],BI$2)</f>
        <v>1</v>
      </c>
      <c r="BJ61" s="29">
        <f>COUNTIFS(MASTER[Sub Format],$B61,MASTER[EPC Status (Current Week)],BJ$2)</f>
        <v>0</v>
      </c>
      <c r="BK61" s="29">
        <f>COUNTIFS(MASTER[Sub Format],$B61,MASTER[EPC Status (Current Week)],BK$2)</f>
        <v>0</v>
      </c>
      <c r="BL61" s="29">
        <f>COUNTIFS(MASTER[Sub Format],$B61,MASTER[EPC Status (Current Week)],BL$2)</f>
        <v>0</v>
      </c>
      <c r="BM61" s="29">
        <f t="shared" si="176"/>
        <v>6</v>
      </c>
      <c r="BN61" s="29">
        <f>COUNTIFS(MASTER[Sub Format],$B61,MASTER[EPC Status (Current Week)],BN$3)</f>
        <v>0</v>
      </c>
      <c r="BO61" s="29">
        <f>COUNTIFS(MASTER[Sub Format],$B61,MASTER[EPC Status (Current Week)],BO$3)</f>
        <v>5</v>
      </c>
      <c r="BP61" s="29">
        <f>COUNTIFS(MASTER[Sub Format],$B61,MASTER[EPC Status (Current Week)],BP$3)</f>
        <v>0</v>
      </c>
      <c r="BQ61" s="29">
        <f>COUNTIFS(MASTER[Sub Format],$B61,MASTER[EPC Status (Current Week)],BQ$3)</f>
        <v>1</v>
      </c>
      <c r="BR61" s="29">
        <f>COUNTIFS(MASTER[Sub Format],$B61,MASTER[EPC Status (Current Week)],BR$3)</f>
        <v>0</v>
      </c>
      <c r="BS61" s="29">
        <f>COUNTIFS(MASTER[Sub Format],$B61,MASTER[EPC Status (Current Week)],BS$3)</f>
        <v>0</v>
      </c>
      <c r="BT61" s="29">
        <f>COUNTIFS(MASTER[Sub Format],$B61,MASTER[EPC Status (Current Week)],BT$3)</f>
        <v>0</v>
      </c>
      <c r="BU61" s="29">
        <f>COUNTIFS(MASTER[Sub Format],$B61,MASTER[EPC Status (Current Week)],BU$3)</f>
        <v>0</v>
      </c>
      <c r="BV61" s="226"/>
    </row>
    <row r="62" spans="1:74" s="1" customFormat="1" ht="13" hidden="1" outlineLevel="1" x14ac:dyDescent="0.3">
      <c r="A62" s="86">
        <v>31</v>
      </c>
      <c r="B62" s="28" t="s">
        <v>1954</v>
      </c>
      <c r="C62" s="28" t="s">
        <v>53</v>
      </c>
      <c r="D62" s="28" t="s">
        <v>312</v>
      </c>
      <c r="E62" s="29">
        <v>0</v>
      </c>
      <c r="F62" s="29">
        <f>COUNTIFS(MASTER[Sub Format],$B62,MASTER[EPC Status (Current Week)],$F$3)</f>
        <v>0</v>
      </c>
      <c r="G62" s="29">
        <f>COUNTIFS(MASTER[LAUNCHED / YTL],"LAUNCHED",MASTER[Sub Format],$B62,MASTER[EPC Status (Current Week)],"EPC Ready Previous FY")</f>
        <v>0</v>
      </c>
      <c r="H62" s="29">
        <f>COUNTIFS(MASTER[LAUNCHED / YTL],"YTL",MASTER[Sub Format],$B62,MASTER[EPC Status (Current Week)],"EPC Ready Previous FY")</f>
        <v>0</v>
      </c>
      <c r="I62" s="29">
        <f>COUNTIFS(MASTER[Sub Format],$B62,MASTER[Actual (Month) Bucket],I$3)</f>
        <v>0</v>
      </c>
      <c r="J62" s="29">
        <f>COUNTIFS(MASTER[Sub Format],$B62,MASTER[Actual (Month) Bucket],J$3)</f>
        <v>0</v>
      </c>
      <c r="K62" s="29">
        <f>COUNTIFS(MASTER[Sub Format],$B62,MASTER[Actual (Month) Bucket],K$3)</f>
        <v>0</v>
      </c>
      <c r="L62" s="29">
        <f t="shared" si="178"/>
        <v>0</v>
      </c>
      <c r="M62" s="29">
        <f>COUNTIFS(MASTER[Sub Format],$B62,MASTER[Actual (Month) Bucket],M$3)</f>
        <v>0</v>
      </c>
      <c r="N62" s="29">
        <f>COUNTIFS(MASTER[Sub Format],$B62,MASTER[Actual (Month) Bucket],N$3)</f>
        <v>0</v>
      </c>
      <c r="O62" s="29">
        <f>COUNTIFS(MASTER[Sub Format],$B62,MASTER[Actual (Month) Bucket],O$3)</f>
        <v>0</v>
      </c>
      <c r="P62" s="29">
        <f t="shared" si="172"/>
        <v>0</v>
      </c>
      <c r="Q62" s="29">
        <f>COUNTIFS(MASTER[Sub Format],$B62,MASTER[Actual (Month) Bucket],Q$3)</f>
        <v>0</v>
      </c>
      <c r="R62" s="29">
        <f>COUNTIFS(MASTER[Sub Format],$B62,MASTER[Actual (Month) Bucket],R$3)</f>
        <v>0</v>
      </c>
      <c r="S62" s="29">
        <f>COUNTIFS(MASTER[Sub Format],$B62,MASTER[Actual (Month) Bucket],S$3)</f>
        <v>0</v>
      </c>
      <c r="T62" s="29">
        <f t="shared" si="173"/>
        <v>0</v>
      </c>
      <c r="U62" s="29">
        <f>COUNTIFS(MASTER[Sub Format],$B62,MASTER[Actual (Month) Bucket],U$3)</f>
        <v>0</v>
      </c>
      <c r="V62" s="29">
        <f>COUNTIFS(MASTER[Sub Format],$B62,MASTER[Actual (Month) Bucket],V$3)</f>
        <v>0</v>
      </c>
      <c r="W62" s="29">
        <f>COUNTIFS(MASTER[Sub Format],$B62,MASTER[Actual (Month) Bucket],W$3)</f>
        <v>0</v>
      </c>
      <c r="X62" s="29">
        <f t="shared" si="174"/>
        <v>0</v>
      </c>
      <c r="Y62" s="29">
        <f t="shared" si="175"/>
        <v>0</v>
      </c>
      <c r="Z62" s="29">
        <f>COUNTIFS(MASTER[LAUNCHED / YTL],"LAUNCHED",MASTER[Sub Format],$B62,MASTER[EPC Status (Current Week)],"EPC Ready")</f>
        <v>0</v>
      </c>
      <c r="AA62" s="29">
        <f>COUNTIFS(MASTER[LAUNCHED / YTL],"YTL",MASTER[Sub Format],$B62,MASTER[EPC Status (Current Week)],"EPC Ready")</f>
        <v>0</v>
      </c>
      <c r="AB62" s="29">
        <f>COUNTIFS(MASTER[LAUNCHED / YTL],"YTL - Dropped by Business",MASTER[Sub Format],$B62,MASTER[EPC Status (Current Week)],"EPC Ready")</f>
        <v>0</v>
      </c>
      <c r="AC62" s="29">
        <f>COUNTIFS(MASTER[EPC Status (Current Week)],"EPC Ready",MASTER[Sub Format],$B62)+COUNTIFS(MASTER[EPC Status (Current Week)],"EPC Ready Previous FY",MASTER[Sub Format],$B62)</f>
        <v>0</v>
      </c>
      <c r="AD62" s="29">
        <f>COUNTIFS(MASTER[LAUNCHED / YTL],"LAUNCHED",MASTER[Sub Format],$B62)</f>
        <v>0</v>
      </c>
      <c r="AE62" s="29">
        <f>COUNTIFS(MASTER[LAUNCHED / YTL],"YTL",MASTER[Sub Format],$B62)</f>
        <v>0</v>
      </c>
      <c r="AF62" s="29">
        <f>COUNTIFS(MASTER[LAUNCHED / YTL],"YTL - Dropped by Business",MASTER[Sub Format],$B62)</f>
        <v>0</v>
      </c>
      <c r="AG62" s="29">
        <f t="shared" si="94"/>
        <v>0</v>
      </c>
      <c r="AH62" s="29">
        <f t="shared" si="179"/>
        <v>0</v>
      </c>
      <c r="AI62" s="29">
        <f t="shared" si="179"/>
        <v>0</v>
      </c>
      <c r="AJ62" s="29">
        <f t="shared" si="179"/>
        <v>0</v>
      </c>
      <c r="AK62" s="29">
        <f t="shared" si="179"/>
        <v>0</v>
      </c>
      <c r="AL62" s="29">
        <f t="shared" si="179"/>
        <v>0</v>
      </c>
      <c r="AM62" s="29">
        <f t="shared" si="179"/>
        <v>0</v>
      </c>
      <c r="AN62" s="29">
        <f t="shared" si="179"/>
        <v>0</v>
      </c>
      <c r="AO62" s="29">
        <f t="shared" si="179"/>
        <v>0</v>
      </c>
      <c r="AP62" s="29">
        <f t="shared" si="179"/>
        <v>0</v>
      </c>
      <c r="AQ62" s="29">
        <f>COUNTIFS(MASTER[Sub Format],$B62,MASTER[Planned (Month) Bucket],AQ$2,MASTER[EPC Status (Current Week)],"WIP")</f>
        <v>0</v>
      </c>
      <c r="AR62" s="29">
        <f>COUNTIFS(MASTER[Sub Format],$B62,MASTER[Planned (Month) Bucket],AR$2,MASTER[EPC Status (Current Week)],"WIP")</f>
        <v>0</v>
      </c>
      <c r="AS62" s="29">
        <f>COUNTIFS(MASTER[Sub Format],$B62,MASTER[Planned (Month) Bucket],AS$2,MASTER[EPC Status (Current Week)],"WIP")</f>
        <v>0</v>
      </c>
      <c r="AT62" s="29">
        <f>COUNTIFS(MASTER[Sub Format],$B62,MASTER[Planned (Month) Bucket],AT$2,MASTER[EPC Status (Current Week)],"WIP")</f>
        <v>0</v>
      </c>
      <c r="AU62" s="29">
        <f>COUNTIFS(MASTER[Sub Format],$B62,MASTER[Planned (Month) Bucket],AU$2,MASTER[EPC Status (Current Week)],"WIP")</f>
        <v>0</v>
      </c>
      <c r="AV62" s="29">
        <f>COUNTIFS(MASTER[Sub Format],$B62,MASTER[Planned (Month) Bucket],AV$2,MASTER[EPC Status (Current Week)],"WIP")</f>
        <v>0</v>
      </c>
      <c r="AW62" s="29">
        <f>COUNTIFS(MASTER[Sub Format],$B62,MASTER[Planned (Month) Bucket],AW$2,MASTER[EPC Status (Current Week)],"WIP")</f>
        <v>0</v>
      </c>
      <c r="AX62" s="29">
        <f>COUNTIFS(MASTER[Sub Format],$B62,MASTER[Planned (Month) Bucket],AX$2,MASTER[EPC Status (Current Week)],"WIP")</f>
        <v>0</v>
      </c>
      <c r="AY62" s="29">
        <f>COUNTIFS(MASTER[Sub Format],$B62,MASTER[Planned (Month) Bucket],AY$2,MASTER[EPC Status (Current Week)],"WIP")</f>
        <v>0</v>
      </c>
      <c r="AZ62" s="29">
        <f>COUNTIFS(MASTER[Sub Format],$B62,MASTER[Planned (Month) Bucket],AZ$2,MASTER[EPC Status (Current Week)],"WIP")</f>
        <v>0</v>
      </c>
      <c r="BA62" s="29">
        <f>COUNTIFS(MASTER[Sub Format],$B62,MASTER[Planned (Month) Bucket],BA$2,MASTER[EPC Status (Current Week)],"WIP")</f>
        <v>0</v>
      </c>
      <c r="BB62" s="29">
        <f>COUNTIFS(MASTER[Sub Format],$B62,MASTER[Planned (Month) Bucket],BB$2,MASTER[EPC Status (Current Week)],"WIP")</f>
        <v>0</v>
      </c>
      <c r="BC62" s="29">
        <f>COUNTIFS(MASTER[Sub Format],$B62,MASTER[Planned (Month) Bucket],BC$2,MASTER[EPC Status (Current Week)],"WIP")</f>
        <v>0</v>
      </c>
      <c r="BD62" s="29">
        <f>COUNTIFS(MASTER[Sub Format],$B62,MASTER[Planned (Month) Bucket],BD$2,MASTER[EPC Status (Current Week)],"WIP")</f>
        <v>0</v>
      </c>
      <c r="BE62" s="29">
        <f>COUNTIFS(MASTER[Sub Format],$B62,MASTER[Planned (Month) Bucket],BE$2,MASTER[EPC Status (Current Week)],"WIP")</f>
        <v>0</v>
      </c>
      <c r="BF62" s="29">
        <f>COUNTIFS(MASTER[Sub Format],$B62,MASTER[Planned (Month) Bucket],BF$2,MASTER[EPC Status (Current Week)],"WIP")</f>
        <v>0</v>
      </c>
      <c r="BG62" s="29">
        <f>COUNTIFS(MASTER[Sub Format],$B62,MASTER[Planned (Month) Bucket],BG$2,MASTER[EPC Status (Current Week)],"WIP")</f>
        <v>0</v>
      </c>
      <c r="BH62" s="29">
        <f>COUNTIFS(MASTER[Sub Format],$B62,MASTER[Planned (Month) Bucket],BH$2,MASTER[EPC Status (Current Week)],"WIP")</f>
        <v>0</v>
      </c>
      <c r="BI62" s="29">
        <f>COUNTIFS(MASTER[Sub Format],$B62,MASTER[EPC Status (Current Week)],BI$2)</f>
        <v>0</v>
      </c>
      <c r="BJ62" s="29">
        <f>COUNTIFS(MASTER[Sub Format],$B62,MASTER[EPC Status (Current Week)],BJ$2)</f>
        <v>0</v>
      </c>
      <c r="BK62" s="29">
        <f>COUNTIFS(MASTER[Sub Format],$B62,MASTER[EPC Status (Current Week)],BK$2)</f>
        <v>0</v>
      </c>
      <c r="BL62" s="29">
        <f>COUNTIFS(MASTER[Sub Format],$B62,MASTER[EPC Status (Current Week)],BL$2)</f>
        <v>0</v>
      </c>
      <c r="BM62" s="29">
        <f t="shared" si="176"/>
        <v>64</v>
      </c>
      <c r="BN62" s="29">
        <f>COUNTIFS(MASTER[Sub Format],$B62,MASTER[EPC Status (Current Week)],BN$3)</f>
        <v>0</v>
      </c>
      <c r="BO62" s="29">
        <f>COUNTIFS(MASTER[Sub Format],$B62,MASTER[EPC Status (Current Week)],BO$3)</f>
        <v>18</v>
      </c>
      <c r="BP62" s="29">
        <f>COUNTIFS(MASTER[Sub Format],$B62,MASTER[EPC Status (Current Week)],BP$3)</f>
        <v>46</v>
      </c>
      <c r="BQ62" s="29">
        <f>COUNTIFS(MASTER[Sub Format],$B62,MASTER[EPC Status (Current Week)],BQ$3)</f>
        <v>0</v>
      </c>
      <c r="BR62" s="29">
        <f>COUNTIFS(MASTER[Sub Format],$B62,MASTER[EPC Status (Current Week)],BR$3)</f>
        <v>0</v>
      </c>
      <c r="BS62" s="29">
        <f>COUNTIFS(MASTER[Sub Format],$B62,MASTER[EPC Status (Current Week)],BS$3)</f>
        <v>0</v>
      </c>
      <c r="BT62" s="29">
        <f>COUNTIFS(MASTER[Sub Format],$B62,MASTER[EPC Status (Current Week)],BT$3)</f>
        <v>0</v>
      </c>
      <c r="BU62" s="29">
        <f>COUNTIFS(MASTER[Sub Format],$B62,MASTER[EPC Status (Current Week)],BU$3)</f>
        <v>0</v>
      </c>
      <c r="BV62" s="226"/>
    </row>
    <row r="63" spans="1:74" s="1" customFormat="1" ht="13" hidden="1" outlineLevel="1" x14ac:dyDescent="0.3">
      <c r="A63" s="86">
        <v>32</v>
      </c>
      <c r="B63" s="28" t="s">
        <v>1966</v>
      </c>
      <c r="C63" s="28" t="s">
        <v>53</v>
      </c>
      <c r="D63" s="28" t="s">
        <v>312</v>
      </c>
      <c r="E63" s="29">
        <v>0</v>
      </c>
      <c r="F63" s="29">
        <f>COUNTIFS(MASTER[Sub Format],$B63,MASTER[EPC Status (Current Week)],$F$3)</f>
        <v>0</v>
      </c>
      <c r="G63" s="29">
        <f>COUNTIFS(MASTER[LAUNCHED / YTL],"LAUNCHED",MASTER[Sub Format],$B63,MASTER[EPC Status (Current Week)],"EPC Ready Previous FY")</f>
        <v>0</v>
      </c>
      <c r="H63" s="29">
        <f>COUNTIFS(MASTER[LAUNCHED / YTL],"YTL",MASTER[Sub Format],$B63,MASTER[EPC Status (Current Week)],"EPC Ready Previous FY")</f>
        <v>0</v>
      </c>
      <c r="I63" s="29">
        <f>COUNTIFS(MASTER[Sub Format],$B63,MASTER[Actual (Month) Bucket],I$3)</f>
        <v>0</v>
      </c>
      <c r="J63" s="29">
        <f>COUNTIFS(MASTER[Sub Format],$B63,MASTER[Actual (Month) Bucket],J$3)</f>
        <v>0</v>
      </c>
      <c r="K63" s="29">
        <f>COUNTIFS(MASTER[Sub Format],$B63,MASTER[Actual (Month) Bucket],K$3)</f>
        <v>0</v>
      </c>
      <c r="L63" s="29">
        <f t="shared" si="89"/>
        <v>0</v>
      </c>
      <c r="M63" s="29">
        <f>COUNTIFS(MASTER[Sub Format],$B63,MASTER[Actual (Month) Bucket],M$3)</f>
        <v>0</v>
      </c>
      <c r="N63" s="29">
        <f>COUNTIFS(MASTER[Sub Format],$B63,MASTER[Actual (Month) Bucket],N$3)</f>
        <v>0</v>
      </c>
      <c r="O63" s="29">
        <f>COUNTIFS(MASTER[Sub Format],$B63,MASTER[Actual (Month) Bucket],O$3)</f>
        <v>0</v>
      </c>
      <c r="P63" s="29">
        <f t="shared" si="172"/>
        <v>0</v>
      </c>
      <c r="Q63" s="29">
        <f>COUNTIFS(MASTER[Sub Format],$B63,MASTER[Actual (Month) Bucket],Q$3)</f>
        <v>0</v>
      </c>
      <c r="R63" s="29">
        <f>COUNTIFS(MASTER[Sub Format],$B63,MASTER[Actual (Month) Bucket],R$3)</f>
        <v>0</v>
      </c>
      <c r="S63" s="29">
        <f>COUNTIFS(MASTER[Sub Format],$B63,MASTER[Actual (Month) Bucket],S$3)</f>
        <v>0</v>
      </c>
      <c r="T63" s="29">
        <f t="shared" si="173"/>
        <v>0</v>
      </c>
      <c r="U63" s="29">
        <f>COUNTIFS(MASTER[Sub Format],$B63,MASTER[Actual (Month) Bucket],U$3)</f>
        <v>0</v>
      </c>
      <c r="V63" s="29">
        <f>COUNTIFS(MASTER[Sub Format],$B63,MASTER[Actual (Month) Bucket],V$3)</f>
        <v>0</v>
      </c>
      <c r="W63" s="29">
        <f>COUNTIFS(MASTER[Sub Format],$B63,MASTER[Actual (Month) Bucket],W$3)</f>
        <v>0</v>
      </c>
      <c r="X63" s="29">
        <f t="shared" si="174"/>
        <v>0</v>
      </c>
      <c r="Y63" s="29">
        <f t="shared" si="175"/>
        <v>0</v>
      </c>
      <c r="Z63" s="29">
        <f>COUNTIFS(MASTER[LAUNCHED / YTL],"LAUNCHED",MASTER[Sub Format],$B63,MASTER[EPC Status (Current Week)],"EPC Ready")</f>
        <v>0</v>
      </c>
      <c r="AA63" s="29">
        <f>COUNTIFS(MASTER[LAUNCHED / YTL],"YTL",MASTER[Sub Format],$B63,MASTER[EPC Status (Current Week)],"EPC Ready")</f>
        <v>0</v>
      </c>
      <c r="AB63" s="29">
        <f>COUNTIFS(MASTER[LAUNCHED / YTL],"YTL - Dropped by Business",MASTER[Sub Format],$B63,MASTER[EPC Status (Current Week)],"EPC Ready")</f>
        <v>0</v>
      </c>
      <c r="AC63" s="29">
        <f>COUNTIFS(MASTER[EPC Status (Current Week)],"EPC Ready",MASTER[Sub Format],$B63)+COUNTIFS(MASTER[EPC Status (Current Week)],"EPC Ready Previous FY",MASTER[Sub Format],$B63)</f>
        <v>0</v>
      </c>
      <c r="AD63" s="29">
        <f>COUNTIFS(MASTER[LAUNCHED / YTL],"LAUNCHED",MASTER[Sub Format],$B63)</f>
        <v>0</v>
      </c>
      <c r="AE63" s="29">
        <f>COUNTIFS(MASTER[LAUNCHED / YTL],"YTL",MASTER[Sub Format],$B63)</f>
        <v>0</v>
      </c>
      <c r="AF63" s="29">
        <f>COUNTIFS(MASTER[LAUNCHED / YTL],"YTL - Dropped by Business",MASTER[Sub Format],$B63)</f>
        <v>0</v>
      </c>
      <c r="AG63" s="29">
        <f t="shared" si="94"/>
        <v>0</v>
      </c>
      <c r="AH63" s="29">
        <f t="shared" si="162"/>
        <v>0</v>
      </c>
      <c r="AI63" s="29">
        <f t="shared" si="162"/>
        <v>0</v>
      </c>
      <c r="AJ63" s="29">
        <f t="shared" si="162"/>
        <v>0</v>
      </c>
      <c r="AK63" s="29">
        <f t="shared" si="162"/>
        <v>0</v>
      </c>
      <c r="AL63" s="29">
        <f t="shared" si="162"/>
        <v>0</v>
      </c>
      <c r="AM63" s="29">
        <f t="shared" si="162"/>
        <v>0</v>
      </c>
      <c r="AN63" s="29">
        <f t="shared" si="162"/>
        <v>0</v>
      </c>
      <c r="AO63" s="29">
        <f t="shared" si="162"/>
        <v>0</v>
      </c>
      <c r="AP63" s="29">
        <f t="shared" si="162"/>
        <v>0</v>
      </c>
      <c r="AQ63" s="29">
        <f>COUNTIFS(MASTER[Sub Format],$B63,MASTER[Planned (Month) Bucket],AQ$2,MASTER[EPC Status (Current Week)],"WIP")</f>
        <v>0</v>
      </c>
      <c r="AR63" s="29">
        <f>COUNTIFS(MASTER[Sub Format],$B63,MASTER[Planned (Month) Bucket],AR$2,MASTER[EPC Status (Current Week)],"WIP")</f>
        <v>0</v>
      </c>
      <c r="AS63" s="29">
        <f>COUNTIFS(MASTER[Sub Format],$B63,MASTER[Planned (Month) Bucket],AS$2,MASTER[EPC Status (Current Week)],"WIP")</f>
        <v>0</v>
      </c>
      <c r="AT63" s="29">
        <f>COUNTIFS(MASTER[Sub Format],$B63,MASTER[Planned (Month) Bucket],AT$2,MASTER[EPC Status (Current Week)],"WIP")</f>
        <v>0</v>
      </c>
      <c r="AU63" s="29">
        <f>COUNTIFS(MASTER[Sub Format],$B63,MASTER[Planned (Month) Bucket],AU$2,MASTER[EPC Status (Current Week)],"WIP")</f>
        <v>0</v>
      </c>
      <c r="AV63" s="29">
        <f>COUNTIFS(MASTER[Sub Format],$B63,MASTER[Planned (Month) Bucket],AV$2,MASTER[EPC Status (Current Week)],"WIP")</f>
        <v>0</v>
      </c>
      <c r="AW63" s="29">
        <f>COUNTIFS(MASTER[Sub Format],$B63,MASTER[Planned (Month) Bucket],AW$2,MASTER[EPC Status (Current Week)],"WIP")</f>
        <v>0</v>
      </c>
      <c r="AX63" s="29">
        <f>COUNTIFS(MASTER[Sub Format],$B63,MASTER[Planned (Month) Bucket],AX$2,MASTER[EPC Status (Current Week)],"WIP")</f>
        <v>0</v>
      </c>
      <c r="AY63" s="29">
        <f>COUNTIFS(MASTER[Sub Format],$B63,MASTER[Planned (Month) Bucket],AY$2,MASTER[EPC Status (Current Week)],"WIP")</f>
        <v>0</v>
      </c>
      <c r="AZ63" s="29">
        <f>COUNTIFS(MASTER[Sub Format],$B63,MASTER[Planned (Month) Bucket],AZ$2,MASTER[EPC Status (Current Week)],"WIP")</f>
        <v>0</v>
      </c>
      <c r="BA63" s="29">
        <f>COUNTIFS(MASTER[Sub Format],$B63,MASTER[Planned (Month) Bucket],BA$2,MASTER[EPC Status (Current Week)],"WIP")</f>
        <v>0</v>
      </c>
      <c r="BB63" s="29">
        <f>COUNTIFS(MASTER[Sub Format],$B63,MASTER[Planned (Month) Bucket],BB$2,MASTER[EPC Status (Current Week)],"WIP")</f>
        <v>0</v>
      </c>
      <c r="BC63" s="29">
        <f>COUNTIFS(MASTER[Sub Format],$B63,MASTER[Planned (Month) Bucket],BC$2,MASTER[EPC Status (Current Week)],"WIP")</f>
        <v>0</v>
      </c>
      <c r="BD63" s="29">
        <f>COUNTIFS(MASTER[Sub Format],$B63,MASTER[Planned (Month) Bucket],BD$2,MASTER[EPC Status (Current Week)],"WIP")</f>
        <v>0</v>
      </c>
      <c r="BE63" s="29">
        <f>COUNTIFS(MASTER[Sub Format],$B63,MASTER[Planned (Month) Bucket],BE$2,MASTER[EPC Status (Current Week)],"WIP")</f>
        <v>0</v>
      </c>
      <c r="BF63" s="29">
        <f>COUNTIFS(MASTER[Sub Format],$B63,MASTER[Planned (Month) Bucket],BF$2,MASTER[EPC Status (Current Week)],"WIP")</f>
        <v>0</v>
      </c>
      <c r="BG63" s="29">
        <f>COUNTIFS(MASTER[Sub Format],$B63,MASTER[Planned (Month) Bucket],BG$2,MASTER[EPC Status (Current Week)],"WIP")</f>
        <v>0</v>
      </c>
      <c r="BH63" s="29">
        <f>COUNTIFS(MASTER[Sub Format],$B63,MASTER[Planned (Month) Bucket],BH$2,MASTER[EPC Status (Current Week)],"WIP")</f>
        <v>0</v>
      </c>
      <c r="BI63" s="29">
        <f>COUNTIFS(MASTER[Sub Format],$B63,MASTER[EPC Status (Current Week)],BI$2)</f>
        <v>0</v>
      </c>
      <c r="BJ63" s="29">
        <f>COUNTIFS(MASTER[Sub Format],$B63,MASTER[EPC Status (Current Week)],BJ$2)</f>
        <v>0</v>
      </c>
      <c r="BK63" s="29">
        <f>COUNTIFS(MASTER[Sub Format],$B63,MASTER[EPC Status (Current Week)],BK$2)</f>
        <v>0</v>
      </c>
      <c r="BL63" s="29">
        <f>COUNTIFS(MASTER[Sub Format],$B63,MASTER[EPC Status (Current Week)],BL$2)</f>
        <v>0</v>
      </c>
      <c r="BM63" s="29">
        <f t="shared" si="176"/>
        <v>6</v>
      </c>
      <c r="BN63" s="29">
        <f>COUNTIFS(MASTER[Sub Format],$B63,MASTER[EPC Status (Current Week)],BN$3)</f>
        <v>0</v>
      </c>
      <c r="BO63" s="29">
        <f>COUNTIFS(MASTER[Sub Format],$B63,MASTER[EPC Status (Current Week)],BO$3)</f>
        <v>6</v>
      </c>
      <c r="BP63" s="29">
        <f>COUNTIFS(MASTER[Sub Format],$B63,MASTER[EPC Status (Current Week)],BP$3)</f>
        <v>0</v>
      </c>
      <c r="BQ63" s="29">
        <f>COUNTIFS(MASTER[Sub Format],$B63,MASTER[EPC Status (Current Week)],BQ$3)</f>
        <v>0</v>
      </c>
      <c r="BR63" s="29">
        <f>COUNTIFS(MASTER[Sub Format],$B63,MASTER[EPC Status (Current Week)],BR$3)</f>
        <v>0</v>
      </c>
      <c r="BS63" s="29">
        <f>COUNTIFS(MASTER[Sub Format],$B63,MASTER[EPC Status (Current Week)],BS$3)</f>
        <v>0</v>
      </c>
      <c r="BT63" s="29">
        <f>COUNTIFS(MASTER[Sub Format],$B63,MASTER[EPC Status (Current Week)],BT$3)</f>
        <v>0</v>
      </c>
      <c r="BU63" s="29">
        <f>COUNTIFS(MASTER[Sub Format],$B63,MASTER[EPC Status (Current Week)],BU$3)</f>
        <v>0</v>
      </c>
      <c r="BV63" s="226"/>
    </row>
    <row r="64" spans="1:74" s="1" customFormat="1" ht="13" hidden="1" outlineLevel="1" x14ac:dyDescent="0.3">
      <c r="A64" s="86">
        <v>33</v>
      </c>
      <c r="B64" s="28" t="s">
        <v>380</v>
      </c>
      <c r="C64" s="28" t="s">
        <v>106</v>
      </c>
      <c r="D64" s="28" t="s">
        <v>312</v>
      </c>
      <c r="E64" s="29">
        <v>115</v>
      </c>
      <c r="F64" s="29">
        <f>COUNTIFS(MASTER[Sub Format],$B64,MASTER[EPC Status (Current Week)],$F$3)</f>
        <v>0</v>
      </c>
      <c r="G64" s="29">
        <f>COUNTIFS(MASTER[LAUNCHED / YTL],"LAUNCHED",MASTER[Sub Format],$B64,MASTER[EPC Status (Current Week)],"EPC Ready Previous FY")</f>
        <v>0</v>
      </c>
      <c r="H64" s="29">
        <f>COUNTIFS(MASTER[LAUNCHED / YTL],"YTL",MASTER[Sub Format],$B64,MASTER[EPC Status (Current Week)],"EPC Ready Previous FY")</f>
        <v>0</v>
      </c>
      <c r="I64" s="29">
        <f>COUNTIFS(MASTER[Sub Format],$B64,MASTER[Actual (Month) Bucket],I$3)</f>
        <v>1</v>
      </c>
      <c r="J64" s="29">
        <f>COUNTIFS(MASTER[Sub Format],$B64,MASTER[Actual (Month) Bucket],J$3)</f>
        <v>9</v>
      </c>
      <c r="K64" s="29">
        <f>COUNTIFS(MASTER[Sub Format],$B64,MASTER[Actual (Month) Bucket],K$3)</f>
        <v>0</v>
      </c>
      <c r="L64" s="29">
        <f t="shared" ref="L64" si="180">SUM(I64:K64)</f>
        <v>10</v>
      </c>
      <c r="M64" s="29">
        <f>COUNTIFS(MASTER[Sub Format],$B64,MASTER[Actual (Month) Bucket],M$3)</f>
        <v>0</v>
      </c>
      <c r="N64" s="29">
        <f>COUNTIFS(MASTER[Sub Format],$B64,MASTER[Actual (Month) Bucket],N$3)</f>
        <v>0</v>
      </c>
      <c r="O64" s="29">
        <f>COUNTIFS(MASTER[Sub Format],$B64,MASTER[Actual (Month) Bucket],O$3)</f>
        <v>0</v>
      </c>
      <c r="P64" s="29">
        <f t="shared" ref="P64" si="181">SUM(M64:O64)</f>
        <v>0</v>
      </c>
      <c r="Q64" s="29">
        <f>COUNTIFS(MASTER[Sub Format],$B64,MASTER[Actual (Month) Bucket],Q$3)</f>
        <v>0</v>
      </c>
      <c r="R64" s="29">
        <f>COUNTIFS(MASTER[Sub Format],$B64,MASTER[Actual (Month) Bucket],R$3)</f>
        <v>0</v>
      </c>
      <c r="S64" s="29">
        <f>COUNTIFS(MASTER[Sub Format],$B64,MASTER[Actual (Month) Bucket],S$3)</f>
        <v>0</v>
      </c>
      <c r="T64" s="29">
        <f t="shared" ref="T64" si="182">SUM(Q64:S64)</f>
        <v>0</v>
      </c>
      <c r="U64" s="29">
        <f>COUNTIFS(MASTER[Sub Format],$B64,MASTER[Actual (Month) Bucket],U$3)</f>
        <v>0</v>
      </c>
      <c r="V64" s="29">
        <f>COUNTIFS(MASTER[Sub Format],$B64,MASTER[Actual (Month) Bucket],V$3)</f>
        <v>0</v>
      </c>
      <c r="W64" s="29">
        <f>COUNTIFS(MASTER[Sub Format],$B64,MASTER[Actual (Month) Bucket],W$3)</f>
        <v>0</v>
      </c>
      <c r="X64" s="29">
        <f t="shared" ref="X64" si="183">SUM(U64:W64)</f>
        <v>0</v>
      </c>
      <c r="Y64" s="29">
        <f t="shared" ref="Y64" si="184">L64+P64+T64+X64</f>
        <v>10</v>
      </c>
      <c r="Z64" s="29">
        <f>COUNTIFS(MASTER[LAUNCHED / YTL],"LAUNCHED",MASTER[Sub Format],$B64,MASTER[EPC Status (Current Week)],"EPC Ready")</f>
        <v>10</v>
      </c>
      <c r="AA64" s="29">
        <f>COUNTIFS(MASTER[LAUNCHED / YTL],"YTL",MASTER[Sub Format],$B64,MASTER[EPC Status (Current Week)],"EPC Ready")</f>
        <v>0</v>
      </c>
      <c r="AB64" s="29">
        <f>COUNTIFS(MASTER[LAUNCHED / YTL],"YTL - Dropped by Business",MASTER[Sub Format],$B64,MASTER[EPC Status (Current Week)],"EPC Ready")</f>
        <v>0</v>
      </c>
      <c r="AC64" s="29">
        <f>COUNTIFS(MASTER[EPC Status (Current Week)],"EPC Ready",MASTER[Sub Format],$B64)+COUNTIFS(MASTER[EPC Status (Current Week)],"EPC Ready Previous FY",MASTER[Sub Format],$B64)</f>
        <v>10</v>
      </c>
      <c r="AD64" s="29">
        <f>COUNTIFS(MASTER[LAUNCHED / YTL],"LAUNCHED",MASTER[Sub Format],$B64)</f>
        <v>10</v>
      </c>
      <c r="AE64" s="29">
        <f>COUNTIFS(MASTER[LAUNCHED / YTL],"YTL",MASTER[Sub Format],$B64)</f>
        <v>0</v>
      </c>
      <c r="AF64" s="29">
        <f>COUNTIFS(MASTER[LAUNCHED / YTL],"YTL - Dropped by Business",MASTER[Sub Format],$B64)</f>
        <v>0</v>
      </c>
      <c r="AG64" s="29">
        <f t="shared" si="94"/>
        <v>2</v>
      </c>
      <c r="AH64" s="29">
        <f t="shared" ref="AH64" si="185">AQ64</f>
        <v>0</v>
      </c>
      <c r="AI64" s="29">
        <f t="shared" ref="AI64" si="186">AR64</f>
        <v>0</v>
      </c>
      <c r="AJ64" s="29">
        <f t="shared" ref="AJ64" si="187">AS64</f>
        <v>0</v>
      </c>
      <c r="AK64" s="29">
        <f t="shared" ref="AK64" si="188">AT64</f>
        <v>0</v>
      </c>
      <c r="AL64" s="29">
        <f t="shared" ref="AL64" si="189">AU64</f>
        <v>0</v>
      </c>
      <c r="AM64" s="29">
        <f t="shared" ref="AM64" si="190">AV64</f>
        <v>0</v>
      </c>
      <c r="AN64" s="29">
        <f t="shared" ref="AN64" si="191">AW64</f>
        <v>0</v>
      </c>
      <c r="AO64" s="29">
        <f t="shared" ref="AO64" si="192">AX64</f>
        <v>0</v>
      </c>
      <c r="AP64" s="29">
        <f t="shared" ref="AP64" si="193">AY64</f>
        <v>0</v>
      </c>
      <c r="AQ64" s="29">
        <f>COUNTIFS(MASTER[Sub Format],$B64,MASTER[Planned (Month) Bucket],AQ$2,MASTER[EPC Status (Current Week)],"WIP")</f>
        <v>0</v>
      </c>
      <c r="AR64" s="29">
        <f>COUNTIFS(MASTER[Sub Format],$B64,MASTER[Planned (Month) Bucket],AR$2,MASTER[EPC Status (Current Week)],"WIP")</f>
        <v>0</v>
      </c>
      <c r="AS64" s="29">
        <f>COUNTIFS(MASTER[Sub Format],$B64,MASTER[Planned (Month) Bucket],AS$2,MASTER[EPC Status (Current Week)],"WIP")</f>
        <v>0</v>
      </c>
      <c r="AT64" s="29">
        <f>COUNTIFS(MASTER[Sub Format],$B64,MASTER[Planned (Month) Bucket],AT$2,MASTER[EPC Status (Current Week)],"WIP")</f>
        <v>0</v>
      </c>
      <c r="AU64" s="29">
        <f>COUNTIFS(MASTER[Sub Format],$B64,MASTER[Planned (Month) Bucket],AU$2,MASTER[EPC Status (Current Week)],"WIP")</f>
        <v>0</v>
      </c>
      <c r="AV64" s="29">
        <f>COUNTIFS(MASTER[Sub Format],$B64,MASTER[Planned (Month) Bucket],AV$2,MASTER[EPC Status (Current Week)],"WIP")</f>
        <v>0</v>
      </c>
      <c r="AW64" s="29">
        <f>COUNTIFS(MASTER[Sub Format],$B64,MASTER[Planned (Month) Bucket],AW$2,MASTER[EPC Status (Current Week)],"WIP")</f>
        <v>0</v>
      </c>
      <c r="AX64" s="29">
        <f>COUNTIFS(MASTER[Sub Format],$B64,MASTER[Planned (Month) Bucket],AX$2,MASTER[EPC Status (Current Week)],"WIP")</f>
        <v>0</v>
      </c>
      <c r="AY64" s="29">
        <f>COUNTIFS(MASTER[Sub Format],$B64,MASTER[Planned (Month) Bucket],AY$2,MASTER[EPC Status (Current Week)],"WIP")</f>
        <v>0</v>
      </c>
      <c r="AZ64" s="29">
        <f>COUNTIFS(MASTER[Sub Format],$B64,MASTER[Planned (Month) Bucket],AZ$2,MASTER[EPC Status (Current Week)],"WIP")</f>
        <v>0</v>
      </c>
      <c r="BA64" s="29">
        <f>COUNTIFS(MASTER[Sub Format],$B64,MASTER[Planned (Month) Bucket],BA$2,MASTER[EPC Status (Current Week)],"WIP")</f>
        <v>0</v>
      </c>
      <c r="BB64" s="29">
        <f>COUNTIFS(MASTER[Sub Format],$B64,MASTER[Planned (Month) Bucket],BB$2,MASTER[EPC Status (Current Week)],"WIP")</f>
        <v>0</v>
      </c>
      <c r="BC64" s="29">
        <f>COUNTIFS(MASTER[Sub Format],$B64,MASTER[Planned (Month) Bucket],BC$2,MASTER[EPC Status (Current Week)],"WIP")</f>
        <v>0</v>
      </c>
      <c r="BD64" s="29">
        <f>COUNTIFS(MASTER[Sub Format],$B64,MASTER[Planned (Month) Bucket],BD$2,MASTER[EPC Status (Current Week)],"WIP")</f>
        <v>0</v>
      </c>
      <c r="BE64" s="29">
        <f>COUNTIFS(MASTER[Sub Format],$B64,MASTER[Planned (Month) Bucket],BE$2,MASTER[EPC Status (Current Week)],"WIP")</f>
        <v>0</v>
      </c>
      <c r="BF64" s="29">
        <f>COUNTIFS(MASTER[Sub Format],$B64,MASTER[Planned (Month) Bucket],BF$2,MASTER[EPC Status (Current Week)],"WIP")</f>
        <v>1</v>
      </c>
      <c r="BG64" s="29">
        <f>COUNTIFS(MASTER[Sub Format],$B64,MASTER[Planned (Month) Bucket],BG$2,MASTER[EPC Status (Current Week)],"WIP")</f>
        <v>1</v>
      </c>
      <c r="BH64" s="29">
        <f>COUNTIFS(MASTER[Sub Format],$B64,MASTER[Planned (Month) Bucket],BH$2,MASTER[EPC Status (Current Week)],"WIP")</f>
        <v>0</v>
      </c>
      <c r="BI64" s="29">
        <f>COUNTIFS(MASTER[Sub Format],$B64,MASTER[EPC Status (Current Week)],BI$2)</f>
        <v>11</v>
      </c>
      <c r="BJ64" s="29">
        <f>COUNTIFS(MASTER[Sub Format],$B64,MASTER[EPC Status (Current Week)],BJ$2)</f>
        <v>0</v>
      </c>
      <c r="BK64" s="29">
        <f>COUNTIFS(MASTER[Sub Format],$B64,MASTER[EPC Status (Current Week)],BK$2)</f>
        <v>0</v>
      </c>
      <c r="BL64" s="29">
        <f>COUNTIFS(MASTER[Sub Format],$B64,MASTER[EPC Status (Current Week)],BL$2)</f>
        <v>0</v>
      </c>
      <c r="BM64" s="29">
        <f t="shared" ref="BM64" si="194">SUM(BN64:BU64)</f>
        <v>0</v>
      </c>
      <c r="BN64" s="29"/>
      <c r="BO64" s="29"/>
      <c r="BP64" s="29"/>
      <c r="BQ64" s="29"/>
      <c r="BR64" s="29"/>
      <c r="BS64" s="29"/>
      <c r="BT64" s="29"/>
      <c r="BU64" s="29"/>
      <c r="BV64" s="226"/>
    </row>
    <row r="65" spans="1:74" s="1" customFormat="1" ht="13" hidden="1" outlineLevel="1" x14ac:dyDescent="0.3">
      <c r="A65" s="86">
        <v>34</v>
      </c>
      <c r="B65" s="28" t="s">
        <v>7227</v>
      </c>
      <c r="C65" s="28"/>
      <c r="D65" s="28"/>
      <c r="E65" s="29">
        <v>46</v>
      </c>
      <c r="F65" s="29">
        <f>COUNTIFS(MASTER[Sub Format],$B65,MASTER[EPC Status (Current Week)],$F$3)</f>
        <v>0</v>
      </c>
      <c r="G65" s="29">
        <f>COUNTIFS(MASTER[LAUNCHED / YTL],"LAUNCHED",MASTER[Sub Format],$B65,MASTER[EPC Status (Current Week)],"EPC Ready Previous FY")</f>
        <v>0</v>
      </c>
      <c r="H65" s="29">
        <f>COUNTIFS(MASTER[LAUNCHED / YTL],"YTL",MASTER[Sub Format],$B65,MASTER[EPC Status (Current Week)],"EPC Ready Previous FY")</f>
        <v>0</v>
      </c>
      <c r="I65" s="29">
        <f>COUNTIFS(MASTER[Sub Format],$B65,MASTER[Actual (Month) Bucket],I$3)</f>
        <v>0</v>
      </c>
      <c r="J65" s="29">
        <f>COUNTIFS(MASTER[Sub Format],$B65,MASTER[Actual (Month) Bucket],J$3)</f>
        <v>0</v>
      </c>
      <c r="K65" s="29">
        <f>COUNTIFS(MASTER[Sub Format],$B65,MASTER[Actual (Month) Bucket],K$3)</f>
        <v>1</v>
      </c>
      <c r="L65" s="29">
        <f t="shared" ref="L65" si="195">SUM(I65:K65)</f>
        <v>1</v>
      </c>
      <c r="M65" s="29">
        <f>COUNTIFS(MASTER[Sub Format],$B65,MASTER[Actual (Month) Bucket],M$3)</f>
        <v>0</v>
      </c>
      <c r="N65" s="29">
        <f>COUNTIFS(MASTER[Sub Format],$B65,MASTER[Actual (Month) Bucket],N$3)</f>
        <v>0</v>
      </c>
      <c r="O65" s="29">
        <f>COUNTIFS(MASTER[Sub Format],$B65,MASTER[Actual (Month) Bucket],O$3)</f>
        <v>0</v>
      </c>
      <c r="P65" s="29">
        <f t="shared" ref="P65" si="196">SUM(M65:O65)</f>
        <v>0</v>
      </c>
      <c r="Q65" s="29">
        <f>COUNTIFS(MASTER[Sub Format],$B65,MASTER[Actual (Month) Bucket],Q$3)</f>
        <v>0</v>
      </c>
      <c r="R65" s="29">
        <f>COUNTIFS(MASTER[Sub Format],$B65,MASTER[Actual (Month) Bucket],R$3)</f>
        <v>0</v>
      </c>
      <c r="S65" s="29">
        <f>COUNTIFS(MASTER[Sub Format],$B65,MASTER[Actual (Month) Bucket],S$3)</f>
        <v>0</v>
      </c>
      <c r="T65" s="29">
        <f t="shared" ref="T65" si="197">SUM(Q65:S65)</f>
        <v>0</v>
      </c>
      <c r="U65" s="29">
        <f>COUNTIFS(MASTER[Sub Format],$B65,MASTER[Actual (Month) Bucket],U$3)</f>
        <v>0</v>
      </c>
      <c r="V65" s="29">
        <f>COUNTIFS(MASTER[Sub Format],$B65,MASTER[Actual (Month) Bucket],V$3)</f>
        <v>0</v>
      </c>
      <c r="W65" s="29">
        <f>COUNTIFS(MASTER[Sub Format],$B65,MASTER[Actual (Month) Bucket],W$3)</f>
        <v>0</v>
      </c>
      <c r="X65" s="29">
        <f t="shared" ref="X65" si="198">SUM(U65:W65)</f>
        <v>0</v>
      </c>
      <c r="Y65" s="29">
        <f t="shared" ref="Y65" si="199">L65+P65+T65+X65</f>
        <v>1</v>
      </c>
      <c r="Z65" s="29">
        <f>COUNTIFS(MASTER[LAUNCHED / YTL],"LAUNCHED",MASTER[Sub Format],$B65,MASTER[EPC Status (Current Week)],"EPC Ready")</f>
        <v>0</v>
      </c>
      <c r="AA65" s="29">
        <f>COUNTIFS(MASTER[LAUNCHED / YTL],"YTL",MASTER[Sub Format],$B65,MASTER[EPC Status (Current Week)],"EPC Ready")</f>
        <v>1</v>
      </c>
      <c r="AB65" s="29">
        <f>COUNTIFS(MASTER[LAUNCHED / YTL],"YTL - Dropped by Business",MASTER[Sub Format],$B65,MASTER[EPC Status (Current Week)],"EPC Ready")</f>
        <v>0</v>
      </c>
      <c r="AC65" s="29">
        <f>COUNTIFS(MASTER[EPC Status (Current Week)],"EPC Ready",MASTER[Sub Format],$B65)+COUNTIFS(MASTER[EPC Status (Current Week)],"EPC Ready Previous FY",MASTER[Sub Format],$B65)</f>
        <v>1</v>
      </c>
      <c r="AD65" s="29">
        <f>COUNTIFS(MASTER[LAUNCHED / YTL],"LAUNCHED",MASTER[Sub Format],$B65)</f>
        <v>0</v>
      </c>
      <c r="AE65" s="29">
        <f>COUNTIFS(MASTER[LAUNCHED / YTL],"YTL",MASTER[Sub Format],$B65)</f>
        <v>1</v>
      </c>
      <c r="AF65" s="29">
        <f>COUNTIFS(MASTER[LAUNCHED / YTL],"YTL - Dropped by Business",MASTER[Sub Format],$B65)</f>
        <v>0</v>
      </c>
      <c r="AG65" s="29">
        <f t="shared" si="94"/>
        <v>29</v>
      </c>
      <c r="AH65" s="29">
        <f t="shared" ref="AH65" si="200">AQ65</f>
        <v>0</v>
      </c>
      <c r="AI65" s="29">
        <f t="shared" ref="AI65" si="201">AR65</f>
        <v>0</v>
      </c>
      <c r="AJ65" s="29">
        <f t="shared" ref="AJ65" si="202">AS65</f>
        <v>0</v>
      </c>
      <c r="AK65" s="29">
        <f t="shared" ref="AK65" si="203">AT65</f>
        <v>0</v>
      </c>
      <c r="AL65" s="29">
        <f t="shared" ref="AL65" si="204">AU65</f>
        <v>0</v>
      </c>
      <c r="AM65" s="29">
        <f t="shared" ref="AM65" si="205">AV65</f>
        <v>0</v>
      </c>
      <c r="AN65" s="29">
        <f t="shared" ref="AN65" si="206">AW65</f>
        <v>0</v>
      </c>
      <c r="AO65" s="29">
        <f t="shared" ref="AO65" si="207">AX65</f>
        <v>0</v>
      </c>
      <c r="AP65" s="29">
        <f t="shared" ref="AP65" si="208">AY65</f>
        <v>0</v>
      </c>
      <c r="AQ65" s="29">
        <f>COUNTIFS(MASTER[Sub Format],$B65,MASTER[Planned (Month) Bucket],AQ$2,MASTER[EPC Status (Current Week)],"WIP")</f>
        <v>0</v>
      </c>
      <c r="AR65" s="29">
        <f>COUNTIFS(MASTER[Sub Format],$B65,MASTER[Planned (Month) Bucket],AR$2,MASTER[EPC Status (Current Week)],"WIP")</f>
        <v>0</v>
      </c>
      <c r="AS65" s="29">
        <f>COUNTIFS(MASTER[Sub Format],$B65,MASTER[Planned (Month) Bucket],AS$2,MASTER[EPC Status (Current Week)],"WIP")</f>
        <v>0</v>
      </c>
      <c r="AT65" s="29">
        <f>COUNTIFS(MASTER[Sub Format],$B65,MASTER[Planned (Month) Bucket],AT$2,MASTER[EPC Status (Current Week)],"WIP")</f>
        <v>0</v>
      </c>
      <c r="AU65" s="29">
        <f>COUNTIFS(MASTER[Sub Format],$B65,MASTER[Planned (Month) Bucket],AU$2,MASTER[EPC Status (Current Week)],"WIP")</f>
        <v>0</v>
      </c>
      <c r="AV65" s="29">
        <f>COUNTIFS(MASTER[Sub Format],$B65,MASTER[Planned (Month) Bucket],AV$2,MASTER[EPC Status (Current Week)],"WIP")</f>
        <v>0</v>
      </c>
      <c r="AW65" s="29">
        <f>COUNTIFS(MASTER[Sub Format],$B65,MASTER[Planned (Month) Bucket],AW$2,MASTER[EPC Status (Current Week)],"WIP")</f>
        <v>0</v>
      </c>
      <c r="AX65" s="29">
        <f>COUNTIFS(MASTER[Sub Format],$B65,MASTER[Planned (Month) Bucket],AX$2,MASTER[EPC Status (Current Week)],"WIP")</f>
        <v>0</v>
      </c>
      <c r="AY65" s="29">
        <f>COUNTIFS(MASTER[Sub Format],$B65,MASTER[Planned (Month) Bucket],AY$2,MASTER[EPC Status (Current Week)],"WIP")</f>
        <v>0</v>
      </c>
      <c r="AZ65" s="29">
        <f>COUNTIFS(MASTER[Sub Format],$B65,MASTER[Planned (Month) Bucket],AZ$2,MASTER[EPC Status (Current Week)],"WIP")</f>
        <v>0</v>
      </c>
      <c r="BA65" s="29">
        <f>COUNTIFS(MASTER[Sub Format],$B65,MASTER[Planned (Month) Bucket],BA$2,MASTER[EPC Status (Current Week)],"WIP")</f>
        <v>0</v>
      </c>
      <c r="BB65" s="29">
        <f>COUNTIFS(MASTER[Sub Format],$B65,MASTER[Planned (Month) Bucket],BB$2,MASTER[EPC Status (Current Week)],"WIP")</f>
        <v>0</v>
      </c>
      <c r="BC65" s="29">
        <f>COUNTIFS(MASTER[Sub Format],$B65,MASTER[Planned (Month) Bucket],BC$2,MASTER[EPC Status (Current Week)],"WIP")</f>
        <v>0</v>
      </c>
      <c r="BD65" s="29">
        <f>COUNTIFS(MASTER[Sub Format],$B65,MASTER[Planned (Month) Bucket],BD$2,MASTER[EPC Status (Current Week)],"WIP")</f>
        <v>0</v>
      </c>
      <c r="BE65" s="29">
        <f>COUNTIFS(MASTER[Sub Format],$B65,MASTER[Planned (Month) Bucket],BE$2,MASTER[EPC Status (Current Week)],"WIP")</f>
        <v>0</v>
      </c>
      <c r="BF65" s="29">
        <f>COUNTIFS(MASTER[Sub Format],$B65,MASTER[Planned (Month) Bucket],BF$2,MASTER[EPC Status (Current Week)],"WIP")</f>
        <v>22</v>
      </c>
      <c r="BG65" s="29">
        <f>COUNTIFS(MASTER[Sub Format],$B65,MASTER[Planned (Month) Bucket],BG$2,MASTER[EPC Status (Current Week)],"WIP")</f>
        <v>7</v>
      </c>
      <c r="BH65" s="29">
        <f>COUNTIFS(MASTER[Sub Format],$B65,MASTER[Planned (Month) Bucket],BH$2,MASTER[EPC Status (Current Week)],"WIP")</f>
        <v>0</v>
      </c>
      <c r="BI65" s="29">
        <f>COUNTIFS(MASTER[Sub Format],$B65,MASTER[EPC Status (Current Week)],BI$2)</f>
        <v>5</v>
      </c>
      <c r="BJ65" s="29">
        <f>COUNTIFS(MASTER[Sub Format],$B65,MASTER[EPC Status (Current Week)],BJ$2)</f>
        <v>0</v>
      </c>
      <c r="BK65" s="29">
        <f>COUNTIFS(MASTER[Sub Format],$B65,MASTER[EPC Status (Current Week)],BK$2)</f>
        <v>0</v>
      </c>
      <c r="BL65" s="29">
        <f>COUNTIFS(MASTER[Sub Format],$B65,MASTER[EPC Status (Current Week)],BL$2)</f>
        <v>0</v>
      </c>
      <c r="BM65" s="29">
        <f t="shared" ref="BM65" si="209">SUM(BN65:BU65)</f>
        <v>0</v>
      </c>
      <c r="BN65" s="29"/>
      <c r="BO65" s="29"/>
      <c r="BP65" s="29"/>
      <c r="BQ65" s="29"/>
      <c r="BR65" s="29"/>
      <c r="BS65" s="29"/>
      <c r="BT65" s="29"/>
      <c r="BU65" s="29"/>
      <c r="BV65" s="226"/>
    </row>
    <row r="66" spans="1:74" s="1" customFormat="1" ht="13" hidden="1" outlineLevel="1" x14ac:dyDescent="0.3">
      <c r="A66" s="86">
        <v>35</v>
      </c>
      <c r="B66" s="28" t="s">
        <v>3899</v>
      </c>
      <c r="C66" s="28"/>
      <c r="D66" s="28"/>
      <c r="E66" s="29">
        <v>1004</v>
      </c>
      <c r="F66" s="29">
        <f>COUNTIFS(MASTER[Sub Format],$B66,MASTER[EPC Status (Current Week)],$F$3)</f>
        <v>0</v>
      </c>
      <c r="G66" s="29">
        <f>COUNTIFS(MASTER[LAUNCHED / YTL],"LAUNCHED",MASTER[Sub Format],$B66,MASTER[EPC Status (Current Week)],"EPC Ready Previous FY")</f>
        <v>0</v>
      </c>
      <c r="H66" s="29">
        <f>COUNTIFS(MASTER[LAUNCHED / YTL],"YTL",MASTER[Sub Format],$B66,MASTER[EPC Status (Current Week)],"EPC Ready Previous FY")</f>
        <v>0</v>
      </c>
      <c r="I66" s="29">
        <f>COUNTIFS(MASTER[Sub Format],$B66,MASTER[Actual (Month) Bucket],I$3)</f>
        <v>232</v>
      </c>
      <c r="J66" s="29">
        <f>COUNTIFS(MASTER[Sub Format],$B66,MASTER[Actual (Month) Bucket],J$3)</f>
        <v>333</v>
      </c>
      <c r="K66" s="29">
        <f>COUNTIFS(MASTER[Sub Format],$B66,MASTER[Actual (Month) Bucket],K$3)</f>
        <v>21</v>
      </c>
      <c r="L66" s="29">
        <f t="shared" si="89"/>
        <v>586</v>
      </c>
      <c r="M66" s="29">
        <f>COUNTIFS(MASTER[Sub Format],$B66,MASTER[Actual (Month) Bucket],M$3)</f>
        <v>0</v>
      </c>
      <c r="N66" s="29">
        <f>COUNTIFS(MASTER[Sub Format],$B66,MASTER[Actual (Month) Bucket],N$3)</f>
        <v>0</v>
      </c>
      <c r="O66" s="29">
        <f>COUNTIFS(MASTER[Sub Format],$B66,MASTER[Actual (Month) Bucket],O$3)</f>
        <v>0</v>
      </c>
      <c r="P66" s="29">
        <f t="shared" si="172"/>
        <v>0</v>
      </c>
      <c r="Q66" s="29">
        <f>COUNTIFS(MASTER[Sub Format],$B66,MASTER[Actual (Month) Bucket],Q$3)</f>
        <v>0</v>
      </c>
      <c r="R66" s="29">
        <f>COUNTIFS(MASTER[Sub Format],$B66,MASTER[Actual (Month) Bucket],R$3)</f>
        <v>0</v>
      </c>
      <c r="S66" s="29">
        <f>COUNTIFS(MASTER[Sub Format],$B66,MASTER[Actual (Month) Bucket],S$3)</f>
        <v>0</v>
      </c>
      <c r="T66" s="29">
        <f t="shared" si="173"/>
        <v>0</v>
      </c>
      <c r="U66" s="29">
        <f>COUNTIFS(MASTER[Sub Format],$B66,MASTER[Actual (Month) Bucket],U$3)</f>
        <v>0</v>
      </c>
      <c r="V66" s="29">
        <f>COUNTIFS(MASTER[Sub Format],$B66,MASTER[Actual (Month) Bucket],V$3)</f>
        <v>0</v>
      </c>
      <c r="W66" s="29">
        <f>COUNTIFS(MASTER[Sub Format],$B66,MASTER[Actual (Month) Bucket],W$3)</f>
        <v>0</v>
      </c>
      <c r="X66" s="29">
        <f t="shared" si="174"/>
        <v>0</v>
      </c>
      <c r="Y66" s="29">
        <f t="shared" si="175"/>
        <v>586</v>
      </c>
      <c r="Z66" s="29">
        <f>COUNTIFS(MASTER[LAUNCHED / YTL],"LAUNCHED",MASTER[Sub Format],$B66,MASTER[EPC Status (Current Week)],"EPC Ready")</f>
        <v>338</v>
      </c>
      <c r="AA66" s="29">
        <f>COUNTIFS(MASTER[LAUNCHED / YTL],"YTL",MASTER[Sub Format],$B66,MASTER[EPC Status (Current Week)],"EPC Ready")</f>
        <v>248</v>
      </c>
      <c r="AB66" s="29">
        <f>COUNTIFS(MASTER[LAUNCHED / YTL],"YTL - Dropped by Business",MASTER[Sub Format],$B66,MASTER[EPC Status (Current Week)],"EPC Ready")</f>
        <v>0</v>
      </c>
      <c r="AC66" s="29">
        <f>COUNTIFS(MASTER[EPC Status (Current Week)],"EPC Ready",MASTER[Sub Format],$B66)+COUNTIFS(MASTER[EPC Status (Current Week)],"EPC Ready Previous FY",MASTER[Sub Format],$B66)</f>
        <v>586</v>
      </c>
      <c r="AD66" s="29">
        <f>COUNTIFS(MASTER[LAUNCHED / YTL],"LAUNCHED",MASTER[Sub Format],$B66)</f>
        <v>338</v>
      </c>
      <c r="AE66" s="29">
        <f>COUNTIFS(MASTER[LAUNCHED / YTL],"YTL",MASTER[Sub Format],$B66)</f>
        <v>248</v>
      </c>
      <c r="AF66" s="29">
        <f>COUNTIFS(MASTER[LAUNCHED / YTL],"YTL - Dropped by Business",MASTER[Sub Format],$B66)</f>
        <v>0</v>
      </c>
      <c r="AG66" s="29">
        <f t="shared" si="94"/>
        <v>222</v>
      </c>
      <c r="AH66" s="29">
        <f t="shared" si="162"/>
        <v>0</v>
      </c>
      <c r="AI66" s="29">
        <f t="shared" si="162"/>
        <v>0</v>
      </c>
      <c r="AJ66" s="29">
        <f t="shared" si="162"/>
        <v>0</v>
      </c>
      <c r="AK66" s="29">
        <f t="shared" si="162"/>
        <v>0</v>
      </c>
      <c r="AL66" s="29">
        <f t="shared" si="162"/>
        <v>0</v>
      </c>
      <c r="AM66" s="29">
        <f t="shared" si="162"/>
        <v>0</v>
      </c>
      <c r="AN66" s="29">
        <f t="shared" si="162"/>
        <v>0</v>
      </c>
      <c r="AO66" s="29">
        <f t="shared" si="162"/>
        <v>0</v>
      </c>
      <c r="AP66" s="29">
        <f t="shared" si="162"/>
        <v>0</v>
      </c>
      <c r="AQ66" s="29">
        <f>COUNTIFS(MASTER[Sub Format],$B66,MASTER[Planned (Month) Bucket],AQ$2,MASTER[EPC Status (Current Week)],"WIP")</f>
        <v>0</v>
      </c>
      <c r="AR66" s="29">
        <f>COUNTIFS(MASTER[Sub Format],$B66,MASTER[Planned (Month) Bucket],AR$2,MASTER[EPC Status (Current Week)],"WIP")</f>
        <v>0</v>
      </c>
      <c r="AS66" s="29">
        <f>COUNTIFS(MASTER[Sub Format],$B66,MASTER[Planned (Month) Bucket],AS$2,MASTER[EPC Status (Current Week)],"WIP")</f>
        <v>0</v>
      </c>
      <c r="AT66" s="29">
        <f>COUNTIFS(MASTER[Sub Format],$B66,MASTER[Planned (Month) Bucket],AT$2,MASTER[EPC Status (Current Week)],"WIP")</f>
        <v>0</v>
      </c>
      <c r="AU66" s="29">
        <f>COUNTIFS(MASTER[Sub Format],$B66,MASTER[Planned (Month) Bucket],AU$2,MASTER[EPC Status (Current Week)],"WIP")</f>
        <v>0</v>
      </c>
      <c r="AV66" s="29">
        <f>COUNTIFS(MASTER[Sub Format],$B66,MASTER[Planned (Month) Bucket],AV$2,MASTER[EPC Status (Current Week)],"WIP")</f>
        <v>0</v>
      </c>
      <c r="AW66" s="29">
        <f>COUNTIFS(MASTER[Sub Format],$B66,MASTER[Planned (Month) Bucket],AW$2,MASTER[EPC Status (Current Week)],"WIP")</f>
        <v>0</v>
      </c>
      <c r="AX66" s="29">
        <f>COUNTIFS(MASTER[Sub Format],$B66,MASTER[Planned (Month) Bucket],AX$2,MASTER[EPC Status (Current Week)],"WIP")</f>
        <v>0</v>
      </c>
      <c r="AY66" s="29">
        <f>COUNTIFS(MASTER[Sub Format],$B66,MASTER[Planned (Month) Bucket],AY$2,MASTER[EPC Status (Current Week)],"WIP")</f>
        <v>0</v>
      </c>
      <c r="AZ66" s="29">
        <f>COUNTIFS(MASTER[Sub Format],$B66,MASTER[Planned (Month) Bucket],AZ$2,MASTER[EPC Status (Current Week)],"WIP")</f>
        <v>0</v>
      </c>
      <c r="BA66" s="29">
        <f>COUNTIFS(MASTER[Sub Format],$B66,MASTER[Planned (Month) Bucket],BA$2,MASTER[EPC Status (Current Week)],"WIP")</f>
        <v>0</v>
      </c>
      <c r="BB66" s="29">
        <f>COUNTIFS(MASTER[Sub Format],$B66,MASTER[Planned (Month) Bucket],BB$2,MASTER[EPC Status (Current Week)],"WIP")</f>
        <v>6</v>
      </c>
      <c r="BC66" s="29">
        <f>COUNTIFS(MASTER[Sub Format],$B66,MASTER[Planned (Month) Bucket],BC$2,MASTER[EPC Status (Current Week)],"WIP")</f>
        <v>23</v>
      </c>
      <c r="BD66" s="29">
        <f>COUNTIFS(MASTER[Sub Format],$B66,MASTER[Planned (Month) Bucket],BD$2,MASTER[EPC Status (Current Week)],"WIP")</f>
        <v>97</v>
      </c>
      <c r="BE66" s="29">
        <f>COUNTIFS(MASTER[Sub Format],$B66,MASTER[Planned (Month) Bucket],BE$2,MASTER[EPC Status (Current Week)],"WIP")</f>
        <v>39</v>
      </c>
      <c r="BF66" s="29">
        <f>COUNTIFS(MASTER[Sub Format],$B66,MASTER[Planned (Month) Bucket],BF$2,MASTER[EPC Status (Current Week)],"WIP")</f>
        <v>57</v>
      </c>
      <c r="BG66" s="29">
        <f>COUNTIFS(MASTER[Sub Format],$B66,MASTER[Planned (Month) Bucket],BG$2,MASTER[EPC Status (Current Week)],"WIP")</f>
        <v>0</v>
      </c>
      <c r="BH66" s="29">
        <f>COUNTIFS(MASTER[Sub Format],$B66,MASTER[Planned (Month) Bucket],BH$2,MASTER[EPC Status (Current Week)],"WIP")</f>
        <v>0</v>
      </c>
      <c r="BI66" s="29">
        <f>COUNTIFS(MASTER[Sub Format],$B66,MASTER[EPC Status (Current Week)],BI$2)</f>
        <v>16</v>
      </c>
      <c r="BJ66" s="29">
        <f>COUNTIFS(MASTER[Sub Format],$B66,MASTER[EPC Status (Current Week)],BJ$2)</f>
        <v>0</v>
      </c>
      <c r="BK66" s="29">
        <f>COUNTIFS(MASTER[Sub Format],$B66,MASTER[EPC Status (Current Week)],BK$2)</f>
        <v>0</v>
      </c>
      <c r="BL66" s="29">
        <f>COUNTIFS(MASTER[Sub Format],$B66,MASTER[EPC Status (Current Week)],BL$2)</f>
        <v>9</v>
      </c>
      <c r="BM66" s="29">
        <f t="shared" si="176"/>
        <v>0</v>
      </c>
      <c r="BN66" s="29">
        <f>COUNTIFS(MASTER[Sub Format],$B66,MASTER[EPC Status (Current Week)],BN$3)</f>
        <v>0</v>
      </c>
      <c r="BO66" s="29">
        <f>COUNTIFS(MASTER[Sub Format],$B66,MASTER[EPC Status (Current Week)],BO$3)</f>
        <v>0</v>
      </c>
      <c r="BP66" s="29">
        <f>COUNTIFS(MASTER[Sub Format],$B66,MASTER[EPC Status (Current Week)],BP$3)</f>
        <v>0</v>
      </c>
      <c r="BQ66" s="29">
        <f>COUNTIFS(MASTER[Sub Format],$B66,MASTER[EPC Status (Current Week)],BQ$3)</f>
        <v>0</v>
      </c>
      <c r="BR66" s="29">
        <f>COUNTIFS(MASTER[Sub Format],$B66,MASTER[EPC Status (Current Week)],BR$3)</f>
        <v>0</v>
      </c>
      <c r="BS66" s="29">
        <f>COUNTIFS(MASTER[Sub Format],$B66,MASTER[EPC Status (Current Week)],BS$3)</f>
        <v>0</v>
      </c>
      <c r="BT66" s="29">
        <f>COUNTIFS(MASTER[Sub Format],$B66,MASTER[EPC Status (Current Week)],BT$3)</f>
        <v>0</v>
      </c>
      <c r="BU66" s="29">
        <f>COUNTIFS(MASTER[Sub Format],$B66,MASTER[EPC Status (Current Week)],BU$3)</f>
        <v>0</v>
      </c>
      <c r="BV66" s="226"/>
    </row>
    <row r="67" spans="1:74" s="1" customFormat="1" ht="13" collapsed="1" x14ac:dyDescent="0.3">
      <c r="A67" s="82" t="s">
        <v>195</v>
      </c>
      <c r="B67" s="26" t="s">
        <v>78</v>
      </c>
      <c r="C67" s="26"/>
      <c r="D67" s="26"/>
      <c r="E67" s="27">
        <f t="shared" ref="E67:AJ67" si="210">SUM(E68:E79)+SUM(E80,E84)+SUM(E87:E91)</f>
        <v>2627</v>
      </c>
      <c r="F67" s="27">
        <f t="shared" si="210"/>
        <v>6</v>
      </c>
      <c r="G67" s="27">
        <f t="shared" si="210"/>
        <v>6</v>
      </c>
      <c r="H67" s="27">
        <f t="shared" si="210"/>
        <v>0</v>
      </c>
      <c r="I67" s="27">
        <f t="shared" si="210"/>
        <v>9</v>
      </c>
      <c r="J67" s="27">
        <f t="shared" si="210"/>
        <v>22</v>
      </c>
      <c r="K67" s="27">
        <f t="shared" si="210"/>
        <v>3</v>
      </c>
      <c r="L67" s="27">
        <f t="shared" si="210"/>
        <v>34</v>
      </c>
      <c r="M67" s="27">
        <f t="shared" si="210"/>
        <v>0</v>
      </c>
      <c r="N67" s="27">
        <f t="shared" si="210"/>
        <v>0</v>
      </c>
      <c r="O67" s="27">
        <f t="shared" si="210"/>
        <v>0</v>
      </c>
      <c r="P67" s="27">
        <f t="shared" si="210"/>
        <v>0</v>
      </c>
      <c r="Q67" s="27">
        <f t="shared" si="210"/>
        <v>0</v>
      </c>
      <c r="R67" s="27">
        <f t="shared" si="210"/>
        <v>0</v>
      </c>
      <c r="S67" s="27">
        <f t="shared" si="210"/>
        <v>0</v>
      </c>
      <c r="T67" s="27">
        <f t="shared" si="210"/>
        <v>0</v>
      </c>
      <c r="U67" s="27">
        <f t="shared" si="210"/>
        <v>0</v>
      </c>
      <c r="V67" s="27">
        <f t="shared" si="210"/>
        <v>0</v>
      </c>
      <c r="W67" s="27">
        <f t="shared" si="210"/>
        <v>0</v>
      </c>
      <c r="X67" s="27">
        <f t="shared" si="210"/>
        <v>0</v>
      </c>
      <c r="Y67" s="27">
        <f t="shared" si="210"/>
        <v>34</v>
      </c>
      <c r="Z67" s="27">
        <f t="shared" si="210"/>
        <v>14</v>
      </c>
      <c r="AA67" s="27">
        <f t="shared" si="210"/>
        <v>20</v>
      </c>
      <c r="AB67" s="27">
        <f t="shared" si="210"/>
        <v>0</v>
      </c>
      <c r="AC67" s="27">
        <f t="shared" si="210"/>
        <v>40</v>
      </c>
      <c r="AD67" s="27">
        <f t="shared" si="210"/>
        <v>20</v>
      </c>
      <c r="AE67" s="27">
        <f t="shared" si="210"/>
        <v>20</v>
      </c>
      <c r="AF67" s="27">
        <f t="shared" si="210"/>
        <v>0</v>
      </c>
      <c r="AG67" s="27">
        <f t="shared" si="210"/>
        <v>67</v>
      </c>
      <c r="AH67" s="27">
        <f t="shared" si="210"/>
        <v>0</v>
      </c>
      <c r="AI67" s="27">
        <f t="shared" si="210"/>
        <v>0</v>
      </c>
      <c r="AJ67" s="27">
        <f t="shared" si="210"/>
        <v>0</v>
      </c>
      <c r="AK67" s="27">
        <f t="shared" ref="AK67:BR67" si="211">SUM(AK68:AK79)+SUM(AK80,AK84)+SUM(AK87:AK91)</f>
        <v>0</v>
      </c>
      <c r="AL67" s="27">
        <f t="shared" si="211"/>
        <v>0</v>
      </c>
      <c r="AM67" s="27">
        <f t="shared" si="211"/>
        <v>0</v>
      </c>
      <c r="AN67" s="27">
        <f t="shared" si="211"/>
        <v>0</v>
      </c>
      <c r="AO67" s="27">
        <f t="shared" si="211"/>
        <v>0</v>
      </c>
      <c r="AP67" s="27">
        <f t="shared" si="211"/>
        <v>0</v>
      </c>
      <c r="AQ67" s="27">
        <f t="shared" si="211"/>
        <v>0</v>
      </c>
      <c r="AR67" s="27">
        <f t="shared" si="211"/>
        <v>0</v>
      </c>
      <c r="AS67" s="27">
        <f t="shared" si="211"/>
        <v>0</v>
      </c>
      <c r="AT67" s="27">
        <f t="shared" si="211"/>
        <v>0</v>
      </c>
      <c r="AU67" s="27">
        <f t="shared" si="211"/>
        <v>0</v>
      </c>
      <c r="AV67" s="27">
        <f t="shared" si="211"/>
        <v>0</v>
      </c>
      <c r="AW67" s="27">
        <f t="shared" si="211"/>
        <v>0</v>
      </c>
      <c r="AX67" s="27">
        <f t="shared" si="211"/>
        <v>0</v>
      </c>
      <c r="AY67" s="27">
        <f t="shared" si="211"/>
        <v>0</v>
      </c>
      <c r="AZ67" s="27">
        <f t="shared" si="211"/>
        <v>0</v>
      </c>
      <c r="BA67" s="27">
        <f t="shared" si="211"/>
        <v>0</v>
      </c>
      <c r="BB67" s="27">
        <f t="shared" si="211"/>
        <v>0</v>
      </c>
      <c r="BC67" s="27">
        <f t="shared" si="211"/>
        <v>0</v>
      </c>
      <c r="BD67" s="27">
        <f t="shared" si="211"/>
        <v>1</v>
      </c>
      <c r="BE67" s="27">
        <f t="shared" si="211"/>
        <v>15</v>
      </c>
      <c r="BF67" s="27">
        <f t="shared" si="211"/>
        <v>45</v>
      </c>
      <c r="BG67" s="27">
        <f t="shared" ref="BG67:BH67" si="212">SUM(BG68:BG79)+SUM(BG80,BG84)+SUM(BG87:BG91)</f>
        <v>6</v>
      </c>
      <c r="BH67" s="27">
        <f t="shared" si="212"/>
        <v>0</v>
      </c>
      <c r="BI67" s="27">
        <f t="shared" si="211"/>
        <v>8</v>
      </c>
      <c r="BJ67" s="27">
        <f t="shared" si="211"/>
        <v>0</v>
      </c>
      <c r="BK67" s="27">
        <f t="shared" si="211"/>
        <v>1</v>
      </c>
      <c r="BL67" s="27">
        <f t="shared" si="211"/>
        <v>5</v>
      </c>
      <c r="BM67" s="27">
        <f t="shared" si="211"/>
        <v>85</v>
      </c>
      <c r="BN67" s="27">
        <f t="shared" si="211"/>
        <v>31</v>
      </c>
      <c r="BO67" s="27">
        <f t="shared" si="211"/>
        <v>16</v>
      </c>
      <c r="BP67" s="27">
        <f t="shared" si="211"/>
        <v>8</v>
      </c>
      <c r="BQ67" s="27">
        <f t="shared" si="211"/>
        <v>6</v>
      </c>
      <c r="BR67" s="27">
        <f t="shared" si="211"/>
        <v>24</v>
      </c>
      <c r="BS67" s="27">
        <f t="shared" ref="BS67:BU67" si="213">SUM(BS68:BS79)+SUM(BS80,BS84)+SUM(BS87:BS91)</f>
        <v>0</v>
      </c>
      <c r="BT67" s="27">
        <f t="shared" si="213"/>
        <v>0</v>
      </c>
      <c r="BU67" s="27">
        <f t="shared" si="213"/>
        <v>0</v>
      </c>
      <c r="BV67" s="226"/>
    </row>
    <row r="68" spans="1:74" s="1" customFormat="1" ht="13" hidden="1" outlineLevel="1" x14ac:dyDescent="0.3">
      <c r="A68" s="86">
        <v>1</v>
      </c>
      <c r="B68" s="28" t="s">
        <v>69</v>
      </c>
      <c r="C68" s="28" t="s">
        <v>55</v>
      </c>
      <c r="D68" s="28" t="s">
        <v>386</v>
      </c>
      <c r="E68" s="29">
        <v>200</v>
      </c>
      <c r="F68" s="29">
        <f>COUNTIFS(MASTER[Sub Format],$B68,MASTER[EPC Status (Current Week)],$F$3)</f>
        <v>6</v>
      </c>
      <c r="G68" s="29">
        <f>COUNTIFS(MASTER[LAUNCHED / YTL],"LAUNCHED",MASTER[Sub Format],$B68,MASTER[EPC Status (Current Week)],"EPC Ready Previous FY")</f>
        <v>6</v>
      </c>
      <c r="H68" s="29">
        <f>COUNTIFS(MASTER[LAUNCHED / YTL],"YTL",MASTER[Sub Format],$B68,MASTER[EPC Status (Current Week)],"EPC Ready Previous FY")</f>
        <v>0</v>
      </c>
      <c r="I68" s="29">
        <f>COUNTIFS(MASTER[Sub Format],$B68,MASTER[Actual (Month) Bucket],I$3)</f>
        <v>4</v>
      </c>
      <c r="J68" s="29">
        <f>COUNTIFS(MASTER[Sub Format],$B68,MASTER[Actual (Month) Bucket],J$3)</f>
        <v>4</v>
      </c>
      <c r="K68" s="29">
        <f>COUNTIFS(MASTER[Sub Format],$B68,MASTER[Actual (Month) Bucket],K$3)</f>
        <v>0</v>
      </c>
      <c r="L68" s="29">
        <f t="shared" ref="L68:L77" si="214">SUM(I68:K68)</f>
        <v>8</v>
      </c>
      <c r="M68" s="29">
        <f>COUNTIFS(MASTER[Sub Format],$B68,MASTER[Actual (Month) Bucket],M$3)</f>
        <v>0</v>
      </c>
      <c r="N68" s="29">
        <f>COUNTIFS(MASTER[Sub Format],$B68,MASTER[Actual (Month) Bucket],N$3)</f>
        <v>0</v>
      </c>
      <c r="O68" s="29">
        <f>COUNTIFS(MASTER[Sub Format],$B68,MASTER[Actual (Month) Bucket],O$3)</f>
        <v>0</v>
      </c>
      <c r="P68" s="29">
        <f t="shared" ref="P68:P77" si="215">SUM(M68:O68)</f>
        <v>0</v>
      </c>
      <c r="Q68" s="29">
        <f>COUNTIFS(MASTER[Sub Format],$B68,MASTER[Actual (Month) Bucket],Q$3)</f>
        <v>0</v>
      </c>
      <c r="R68" s="29">
        <f>COUNTIFS(MASTER[Sub Format],$B68,MASTER[Actual (Month) Bucket],R$3)</f>
        <v>0</v>
      </c>
      <c r="S68" s="29">
        <f>COUNTIFS(MASTER[Sub Format],$B68,MASTER[Actual (Month) Bucket],S$3)</f>
        <v>0</v>
      </c>
      <c r="T68" s="29">
        <f t="shared" ref="T68:T77" si="216">SUM(Q68:S68)</f>
        <v>0</v>
      </c>
      <c r="U68" s="29">
        <f>COUNTIFS(MASTER[Sub Format],$B68,MASTER[Actual (Month) Bucket],U$3)</f>
        <v>0</v>
      </c>
      <c r="V68" s="29">
        <f>COUNTIFS(MASTER[Sub Format],$B68,MASTER[Actual (Month) Bucket],V$3)</f>
        <v>0</v>
      </c>
      <c r="W68" s="29">
        <f>COUNTIFS(MASTER[Sub Format],$B68,MASTER[Actual (Month) Bucket],W$3)</f>
        <v>0</v>
      </c>
      <c r="X68" s="29">
        <f t="shared" ref="X68:X77" si="217">SUM(U68:W68)</f>
        <v>0</v>
      </c>
      <c r="Y68" s="29">
        <f t="shared" ref="Y68:Y77" si="218">L68+P68+T68+X68</f>
        <v>8</v>
      </c>
      <c r="Z68" s="29">
        <f>COUNTIFS(MASTER[LAUNCHED / YTL],"LAUNCHED",MASTER[Sub Format],$B68,MASTER[EPC Status (Current Week)],"EPC Ready")</f>
        <v>6</v>
      </c>
      <c r="AA68" s="29">
        <f>COUNTIFS(MASTER[LAUNCHED / YTL],"YTL",MASTER[Sub Format],$B68,MASTER[EPC Status (Current Week)],"EPC Ready")</f>
        <v>2</v>
      </c>
      <c r="AB68" s="29">
        <f>COUNTIFS(MASTER[LAUNCHED / YTL],"YTL - Dropped by Business",MASTER[Sub Format],$B68,MASTER[EPC Status (Current Week)],"EPC Ready")</f>
        <v>0</v>
      </c>
      <c r="AC68" s="29">
        <f>COUNTIFS(MASTER[EPC Status (Current Week)],"EPC Ready",MASTER[Sub Format],$B68)+COUNTIFS(MASTER[EPC Status (Current Week)],"EPC Ready Previous FY",MASTER[Sub Format],$B68)</f>
        <v>14</v>
      </c>
      <c r="AD68" s="29">
        <f>COUNTIFS(MASTER[LAUNCHED / YTL],"LAUNCHED",MASTER[Sub Format],$B68)</f>
        <v>12</v>
      </c>
      <c r="AE68" s="29">
        <f>COUNTIFS(MASTER[LAUNCHED / YTL],"YTL",MASTER[Sub Format],$B68)</f>
        <v>2</v>
      </c>
      <c r="AF68" s="29">
        <f>COUNTIFS(MASTER[LAUNCHED / YTL],"YTL - Dropped by Business",MASTER[Sub Format],$B68)</f>
        <v>0</v>
      </c>
      <c r="AG68" s="29">
        <f t="shared" si="94"/>
        <v>8</v>
      </c>
      <c r="AH68" s="29">
        <f t="shared" ref="AH68:AP77" si="219">AQ68</f>
        <v>0</v>
      </c>
      <c r="AI68" s="29">
        <f t="shared" si="219"/>
        <v>0</v>
      </c>
      <c r="AJ68" s="29">
        <f t="shared" si="219"/>
        <v>0</v>
      </c>
      <c r="AK68" s="29">
        <f t="shared" si="219"/>
        <v>0</v>
      </c>
      <c r="AL68" s="29">
        <f t="shared" si="219"/>
        <v>0</v>
      </c>
      <c r="AM68" s="29">
        <f t="shared" si="219"/>
        <v>0</v>
      </c>
      <c r="AN68" s="29">
        <f t="shared" si="219"/>
        <v>0</v>
      </c>
      <c r="AO68" s="29">
        <f t="shared" si="219"/>
        <v>0</v>
      </c>
      <c r="AP68" s="29">
        <f t="shared" si="219"/>
        <v>0</v>
      </c>
      <c r="AQ68" s="29">
        <f>COUNTIFS(MASTER[Sub Format],$B68,MASTER[Planned (Month) Bucket],AQ$2,MASTER[EPC Status (Current Week)],"WIP")</f>
        <v>0</v>
      </c>
      <c r="AR68" s="29">
        <f>COUNTIFS(MASTER[Sub Format],$B68,MASTER[Planned (Month) Bucket],AR$2,MASTER[EPC Status (Current Week)],"WIP")</f>
        <v>0</v>
      </c>
      <c r="AS68" s="29">
        <f>COUNTIFS(MASTER[Sub Format],$B68,MASTER[Planned (Month) Bucket],AS$2,MASTER[EPC Status (Current Week)],"WIP")</f>
        <v>0</v>
      </c>
      <c r="AT68" s="29">
        <f>COUNTIFS(MASTER[Sub Format],$B68,MASTER[Planned (Month) Bucket],AT$2,MASTER[EPC Status (Current Week)],"WIP")</f>
        <v>0</v>
      </c>
      <c r="AU68" s="29">
        <f>COUNTIFS(MASTER[Sub Format],$B68,MASTER[Planned (Month) Bucket],AU$2,MASTER[EPC Status (Current Week)],"WIP")</f>
        <v>0</v>
      </c>
      <c r="AV68" s="29">
        <f>COUNTIFS(MASTER[Sub Format],$B68,MASTER[Planned (Month) Bucket],AV$2,MASTER[EPC Status (Current Week)],"WIP")</f>
        <v>0</v>
      </c>
      <c r="AW68" s="29">
        <f>COUNTIFS(MASTER[Sub Format],$B68,MASTER[Planned (Month) Bucket],AW$2,MASTER[EPC Status (Current Week)],"WIP")</f>
        <v>0</v>
      </c>
      <c r="AX68" s="29">
        <f>COUNTIFS(MASTER[Sub Format],$B68,MASTER[Planned (Month) Bucket],AX$2,MASTER[EPC Status (Current Week)],"WIP")</f>
        <v>0</v>
      </c>
      <c r="AY68" s="29">
        <f>COUNTIFS(MASTER[Sub Format],$B68,MASTER[Planned (Month) Bucket],AY$2,MASTER[EPC Status (Current Week)],"WIP")</f>
        <v>0</v>
      </c>
      <c r="AZ68" s="29">
        <f>COUNTIFS(MASTER[Sub Format],$B68,MASTER[Planned (Month) Bucket],AZ$2,MASTER[EPC Status (Current Week)],"WIP")</f>
        <v>0</v>
      </c>
      <c r="BA68" s="29">
        <f>COUNTIFS(MASTER[Sub Format],$B68,MASTER[Planned (Month) Bucket],BA$2,MASTER[EPC Status (Current Week)],"WIP")</f>
        <v>0</v>
      </c>
      <c r="BB68" s="29">
        <f>COUNTIFS(MASTER[Sub Format],$B68,MASTER[Planned (Month) Bucket],BB$2,MASTER[EPC Status (Current Week)],"WIP")</f>
        <v>0</v>
      </c>
      <c r="BC68" s="29">
        <f>COUNTIFS(MASTER[Sub Format],$B68,MASTER[Planned (Month) Bucket],BC$2,MASTER[EPC Status (Current Week)],"WIP")</f>
        <v>0</v>
      </c>
      <c r="BD68" s="29">
        <f>COUNTIFS(MASTER[Sub Format],$B68,MASTER[Planned (Month) Bucket],BD$2,MASTER[EPC Status (Current Week)],"WIP")</f>
        <v>0</v>
      </c>
      <c r="BE68" s="29">
        <f>COUNTIFS(MASTER[Sub Format],$B68,MASTER[Planned (Month) Bucket],BE$2,MASTER[EPC Status (Current Week)],"WIP")</f>
        <v>0</v>
      </c>
      <c r="BF68" s="29">
        <f>COUNTIFS(MASTER[Sub Format],$B68,MASTER[Planned (Month) Bucket],BF$2,MASTER[EPC Status (Current Week)],"WIP")</f>
        <v>6</v>
      </c>
      <c r="BG68" s="29">
        <f>COUNTIFS(MASTER[Sub Format],$B68,MASTER[Planned (Month) Bucket],BG$2,MASTER[EPC Status (Current Week)],"WIP")</f>
        <v>2</v>
      </c>
      <c r="BH68" s="29">
        <f>COUNTIFS(MASTER[Sub Format],$B68,MASTER[Planned (Month) Bucket],BH$2,MASTER[EPC Status (Current Week)],"WIP")</f>
        <v>0</v>
      </c>
      <c r="BI68" s="29">
        <f>COUNTIFS(MASTER[Sub Format],$B68,MASTER[EPC Status (Current Week)],BI$2)</f>
        <v>0</v>
      </c>
      <c r="BJ68" s="29">
        <f>COUNTIFS(MASTER[Sub Format],$B68,MASTER[EPC Status (Current Week)],BJ$2)</f>
        <v>0</v>
      </c>
      <c r="BK68" s="29">
        <f>COUNTIFS(MASTER[Sub Format],$B68,MASTER[EPC Status (Current Week)],BK$2)</f>
        <v>1</v>
      </c>
      <c r="BL68" s="29">
        <f>COUNTIFS(MASTER[Sub Format],$B68,MASTER[EPC Status (Current Week)],BL$2)</f>
        <v>0</v>
      </c>
      <c r="BM68" s="29">
        <f t="shared" ref="BM68:BM77" si="220">SUM(BN68:BU68)</f>
        <v>49</v>
      </c>
      <c r="BN68" s="29">
        <f>COUNTIFS(MASTER[Sub Format],$B68,MASTER[EPC Status (Current Week)],BN$3)</f>
        <v>17</v>
      </c>
      <c r="BO68" s="29">
        <f>COUNTIFS(MASTER[Sub Format],$B68,MASTER[EPC Status (Current Week)],BO$3)</f>
        <v>8</v>
      </c>
      <c r="BP68" s="29">
        <f>COUNTIFS(MASTER[Sub Format],$B68,MASTER[EPC Status (Current Week)],BP$3)</f>
        <v>2</v>
      </c>
      <c r="BQ68" s="29">
        <f>COUNTIFS(MASTER[Sub Format],$B68,MASTER[EPC Status (Current Week)],BQ$3)</f>
        <v>6</v>
      </c>
      <c r="BR68" s="29">
        <f>COUNTIFS(MASTER[Sub Format],$B68,MASTER[EPC Status (Current Week)],BR$3)</f>
        <v>16</v>
      </c>
      <c r="BS68" s="29">
        <f>COUNTIFS(MASTER[Sub Format],$B68,MASTER[EPC Status (Current Week)],BS$3)</f>
        <v>0</v>
      </c>
      <c r="BT68" s="29">
        <f>COUNTIFS(MASTER[Sub Format],$B68,MASTER[EPC Status (Current Week)],BT$3)</f>
        <v>0</v>
      </c>
      <c r="BU68" s="29">
        <f>COUNTIFS(MASTER[Sub Format],$B68,MASTER[EPC Status (Current Week)],BU$3)</f>
        <v>0</v>
      </c>
      <c r="BV68" s="226"/>
    </row>
    <row r="69" spans="1:74" s="1" customFormat="1" ht="13" hidden="1" outlineLevel="1" x14ac:dyDescent="0.3">
      <c r="A69" s="86">
        <v>2</v>
      </c>
      <c r="B69" s="28" t="s">
        <v>196</v>
      </c>
      <c r="C69" s="28" t="s">
        <v>55</v>
      </c>
      <c r="D69" s="28" t="s">
        <v>386</v>
      </c>
      <c r="E69" s="29">
        <v>25</v>
      </c>
      <c r="F69" s="29">
        <f>COUNTIFS(MASTER[Sub Format],$B69,MASTER[EPC Status (Current Week)],$F$3)</f>
        <v>0</v>
      </c>
      <c r="G69" s="29">
        <f>COUNTIFS(MASTER[LAUNCHED / YTL],"LAUNCHED",MASTER[Sub Format],$B69,MASTER[EPC Status (Current Week)],"EPC Ready Previous FY")</f>
        <v>0</v>
      </c>
      <c r="H69" s="29">
        <f>COUNTIFS(MASTER[LAUNCHED / YTL],"YTL",MASTER[Sub Format],$B69,MASTER[EPC Status (Current Week)],"EPC Ready Previous FY")</f>
        <v>0</v>
      </c>
      <c r="I69" s="29">
        <f>COUNTIFS(MASTER[Sub Format],$B69,MASTER[Actual (Month) Bucket],I$3)</f>
        <v>0</v>
      </c>
      <c r="J69" s="29">
        <f>COUNTIFS(MASTER[Sub Format],$B69,MASTER[Actual (Month) Bucket],J$3)</f>
        <v>0</v>
      </c>
      <c r="K69" s="29">
        <f>COUNTIFS(MASTER[Sub Format],$B69,MASTER[Actual (Month) Bucket],K$3)</f>
        <v>0</v>
      </c>
      <c r="L69" s="29">
        <f t="shared" si="214"/>
        <v>0</v>
      </c>
      <c r="M69" s="29">
        <f>COUNTIFS(MASTER[Sub Format],$B69,MASTER[Actual (Month) Bucket],M$3)</f>
        <v>0</v>
      </c>
      <c r="N69" s="29">
        <f>COUNTIFS(MASTER[Sub Format],$B69,MASTER[Actual (Month) Bucket],N$3)</f>
        <v>0</v>
      </c>
      <c r="O69" s="29">
        <f>COUNTIFS(MASTER[Sub Format],$B69,MASTER[Actual (Month) Bucket],O$3)</f>
        <v>0</v>
      </c>
      <c r="P69" s="29">
        <f t="shared" si="215"/>
        <v>0</v>
      </c>
      <c r="Q69" s="29">
        <f>COUNTIFS(MASTER[Sub Format],$B69,MASTER[Actual (Month) Bucket],Q$3)</f>
        <v>0</v>
      </c>
      <c r="R69" s="29">
        <f>COUNTIFS(MASTER[Sub Format],$B69,MASTER[Actual (Month) Bucket],R$3)</f>
        <v>0</v>
      </c>
      <c r="S69" s="29">
        <f>COUNTIFS(MASTER[Sub Format],$B69,MASTER[Actual (Month) Bucket],S$3)</f>
        <v>0</v>
      </c>
      <c r="T69" s="29">
        <f t="shared" si="216"/>
        <v>0</v>
      </c>
      <c r="U69" s="29">
        <f>COUNTIFS(MASTER[Sub Format],$B69,MASTER[Actual (Month) Bucket],U$3)</f>
        <v>0</v>
      </c>
      <c r="V69" s="29">
        <f>COUNTIFS(MASTER[Sub Format],$B69,MASTER[Actual (Month) Bucket],V$3)</f>
        <v>0</v>
      </c>
      <c r="W69" s="29">
        <f>COUNTIFS(MASTER[Sub Format],$B69,MASTER[Actual (Month) Bucket],W$3)</f>
        <v>0</v>
      </c>
      <c r="X69" s="29">
        <f t="shared" si="217"/>
        <v>0</v>
      </c>
      <c r="Y69" s="29">
        <f t="shared" si="218"/>
        <v>0</v>
      </c>
      <c r="Z69" s="29">
        <f>COUNTIFS(MASTER[LAUNCHED / YTL],"LAUNCHED",MASTER[Sub Format],$B69,MASTER[EPC Status (Current Week)],"EPC Ready")</f>
        <v>0</v>
      </c>
      <c r="AA69" s="29">
        <f>COUNTIFS(MASTER[LAUNCHED / YTL],"YTL",MASTER[Sub Format],$B69,MASTER[EPC Status (Current Week)],"EPC Ready")</f>
        <v>0</v>
      </c>
      <c r="AB69" s="29">
        <f>COUNTIFS(MASTER[LAUNCHED / YTL],"YTL - Dropped by Business",MASTER[Sub Format],$B69,MASTER[EPC Status (Current Week)],"EPC Ready")</f>
        <v>0</v>
      </c>
      <c r="AC69" s="29">
        <f>COUNTIFS(MASTER[EPC Status (Current Week)],"EPC Ready",MASTER[Sub Format],$B69)+COUNTIFS(MASTER[EPC Status (Current Week)],"EPC Ready Previous FY",MASTER[Sub Format],$B69)</f>
        <v>0</v>
      </c>
      <c r="AD69" s="29">
        <f>COUNTIFS(MASTER[LAUNCHED / YTL],"LAUNCHED",MASTER[Sub Format],$B69)</f>
        <v>0</v>
      </c>
      <c r="AE69" s="29">
        <f>COUNTIFS(MASTER[LAUNCHED / YTL],"YTL",MASTER[Sub Format],$B69)</f>
        <v>0</v>
      </c>
      <c r="AF69" s="29">
        <f>COUNTIFS(MASTER[LAUNCHED / YTL],"YTL - Dropped by Business",MASTER[Sub Format],$B69)</f>
        <v>0</v>
      </c>
      <c r="AG69" s="29">
        <f t="shared" si="94"/>
        <v>1</v>
      </c>
      <c r="AH69" s="29">
        <f t="shared" si="219"/>
        <v>0</v>
      </c>
      <c r="AI69" s="29">
        <f t="shared" si="219"/>
        <v>0</v>
      </c>
      <c r="AJ69" s="29">
        <f t="shared" si="219"/>
        <v>0</v>
      </c>
      <c r="AK69" s="29">
        <f t="shared" si="219"/>
        <v>0</v>
      </c>
      <c r="AL69" s="29">
        <f t="shared" si="219"/>
        <v>0</v>
      </c>
      <c r="AM69" s="29">
        <f t="shared" si="219"/>
        <v>0</v>
      </c>
      <c r="AN69" s="29">
        <f t="shared" si="219"/>
        <v>0</v>
      </c>
      <c r="AO69" s="29">
        <f t="shared" si="219"/>
        <v>0</v>
      </c>
      <c r="AP69" s="29">
        <f t="shared" si="219"/>
        <v>0</v>
      </c>
      <c r="AQ69" s="29">
        <f>COUNTIFS(MASTER[Sub Format],$B69,MASTER[Planned (Month) Bucket],AQ$2,MASTER[EPC Status (Current Week)],"WIP")</f>
        <v>0</v>
      </c>
      <c r="AR69" s="29">
        <f>COUNTIFS(MASTER[Sub Format],$B69,MASTER[Planned (Month) Bucket],AR$2,MASTER[EPC Status (Current Week)],"WIP")</f>
        <v>0</v>
      </c>
      <c r="AS69" s="29">
        <f>COUNTIFS(MASTER[Sub Format],$B69,MASTER[Planned (Month) Bucket],AS$2,MASTER[EPC Status (Current Week)],"WIP")</f>
        <v>0</v>
      </c>
      <c r="AT69" s="29">
        <f>COUNTIFS(MASTER[Sub Format],$B69,MASTER[Planned (Month) Bucket],AT$2,MASTER[EPC Status (Current Week)],"WIP")</f>
        <v>0</v>
      </c>
      <c r="AU69" s="29">
        <f>COUNTIFS(MASTER[Sub Format],$B69,MASTER[Planned (Month) Bucket],AU$2,MASTER[EPC Status (Current Week)],"WIP")</f>
        <v>0</v>
      </c>
      <c r="AV69" s="29">
        <f>COUNTIFS(MASTER[Sub Format],$B69,MASTER[Planned (Month) Bucket],AV$2,MASTER[EPC Status (Current Week)],"WIP")</f>
        <v>0</v>
      </c>
      <c r="AW69" s="29">
        <f>COUNTIFS(MASTER[Sub Format],$B69,MASTER[Planned (Month) Bucket],AW$2,MASTER[EPC Status (Current Week)],"WIP")</f>
        <v>0</v>
      </c>
      <c r="AX69" s="29">
        <f>COUNTIFS(MASTER[Sub Format],$B69,MASTER[Planned (Month) Bucket],AX$2,MASTER[EPC Status (Current Week)],"WIP")</f>
        <v>0</v>
      </c>
      <c r="AY69" s="29">
        <f>COUNTIFS(MASTER[Sub Format],$B69,MASTER[Planned (Month) Bucket],AY$2,MASTER[EPC Status (Current Week)],"WIP")</f>
        <v>0</v>
      </c>
      <c r="AZ69" s="29">
        <f>COUNTIFS(MASTER[Sub Format],$B69,MASTER[Planned (Month) Bucket],AZ$2,MASTER[EPC Status (Current Week)],"WIP")</f>
        <v>0</v>
      </c>
      <c r="BA69" s="29">
        <f>COUNTIFS(MASTER[Sub Format],$B69,MASTER[Planned (Month) Bucket],BA$2,MASTER[EPC Status (Current Week)],"WIP")</f>
        <v>0</v>
      </c>
      <c r="BB69" s="29">
        <f>COUNTIFS(MASTER[Sub Format],$B69,MASTER[Planned (Month) Bucket],BB$2,MASTER[EPC Status (Current Week)],"WIP")</f>
        <v>0</v>
      </c>
      <c r="BC69" s="29">
        <f>COUNTIFS(MASTER[Sub Format],$B69,MASTER[Planned (Month) Bucket],BC$2,MASTER[EPC Status (Current Week)],"WIP")</f>
        <v>0</v>
      </c>
      <c r="BD69" s="29">
        <f>COUNTIFS(MASTER[Sub Format],$B69,MASTER[Planned (Month) Bucket],BD$2,MASTER[EPC Status (Current Week)],"WIP")</f>
        <v>0</v>
      </c>
      <c r="BE69" s="29">
        <f>COUNTIFS(MASTER[Sub Format],$B69,MASTER[Planned (Month) Bucket],BE$2,MASTER[EPC Status (Current Week)],"WIP")</f>
        <v>0</v>
      </c>
      <c r="BF69" s="29">
        <f>COUNTIFS(MASTER[Sub Format],$B69,MASTER[Planned (Month) Bucket],BF$2,MASTER[EPC Status (Current Week)],"WIP")</f>
        <v>1</v>
      </c>
      <c r="BG69" s="29">
        <f>COUNTIFS(MASTER[Sub Format],$B69,MASTER[Planned (Month) Bucket],BG$2,MASTER[EPC Status (Current Week)],"WIP")</f>
        <v>0</v>
      </c>
      <c r="BH69" s="29">
        <f>COUNTIFS(MASTER[Sub Format],$B69,MASTER[Planned (Month) Bucket],BH$2,MASTER[EPC Status (Current Week)],"WIP")</f>
        <v>0</v>
      </c>
      <c r="BI69" s="29">
        <f>COUNTIFS(MASTER[Sub Format],$B69,MASTER[EPC Status (Current Week)],BI$2)</f>
        <v>0</v>
      </c>
      <c r="BJ69" s="29">
        <f>COUNTIFS(MASTER[Sub Format],$B69,MASTER[EPC Status (Current Week)],BJ$2)</f>
        <v>0</v>
      </c>
      <c r="BK69" s="29">
        <f>COUNTIFS(MASTER[Sub Format],$B69,MASTER[EPC Status (Current Week)],BK$2)</f>
        <v>0</v>
      </c>
      <c r="BL69" s="29">
        <f>COUNTIFS(MASTER[Sub Format],$B69,MASTER[EPC Status (Current Week)],BL$2)</f>
        <v>0</v>
      </c>
      <c r="BM69" s="29">
        <f t="shared" si="220"/>
        <v>1</v>
      </c>
      <c r="BN69" s="29">
        <f>COUNTIFS(MASTER[Sub Format],$B69,MASTER[EPC Status (Current Week)],BN$3)</f>
        <v>0</v>
      </c>
      <c r="BO69" s="29">
        <f>COUNTIFS(MASTER[Sub Format],$B69,MASTER[EPC Status (Current Week)],BO$3)</f>
        <v>0</v>
      </c>
      <c r="BP69" s="29">
        <f>COUNTIFS(MASTER[Sub Format],$B69,MASTER[EPC Status (Current Week)],BP$3)</f>
        <v>0</v>
      </c>
      <c r="BQ69" s="29">
        <f>COUNTIFS(MASTER[Sub Format],$B69,MASTER[EPC Status (Current Week)],BQ$3)</f>
        <v>0</v>
      </c>
      <c r="BR69" s="29">
        <f>COUNTIFS(MASTER[Sub Format],$B69,MASTER[EPC Status (Current Week)],BR$3)</f>
        <v>1</v>
      </c>
      <c r="BS69" s="29">
        <f>COUNTIFS(MASTER[Sub Format],$B69,MASTER[EPC Status (Current Week)],BS$3)</f>
        <v>0</v>
      </c>
      <c r="BT69" s="29">
        <f>COUNTIFS(MASTER[Sub Format],$B69,MASTER[EPC Status (Current Week)],BT$3)</f>
        <v>0</v>
      </c>
      <c r="BU69" s="29">
        <f>COUNTIFS(MASTER[Sub Format],$B69,MASTER[EPC Status (Current Week)],BU$3)</f>
        <v>0</v>
      </c>
      <c r="BV69" s="226"/>
    </row>
    <row r="70" spans="1:74" s="1" customFormat="1" ht="13" hidden="1" outlineLevel="1" x14ac:dyDescent="0.3">
      <c r="A70" s="86">
        <v>3</v>
      </c>
      <c r="B70" s="28" t="s">
        <v>114</v>
      </c>
      <c r="C70" s="28" t="s">
        <v>55</v>
      </c>
      <c r="D70" s="28" t="s">
        <v>386</v>
      </c>
      <c r="E70" s="29">
        <v>0</v>
      </c>
      <c r="F70" s="29">
        <f>COUNTIFS(MASTER[Sub Format],$B70,MASTER[EPC Status (Current Week)],$F$3)</f>
        <v>0</v>
      </c>
      <c r="G70" s="29">
        <f>COUNTIFS(MASTER[LAUNCHED / YTL],"LAUNCHED",MASTER[Sub Format],$B70,MASTER[EPC Status (Current Week)],"EPC Ready Previous FY")</f>
        <v>0</v>
      </c>
      <c r="H70" s="29">
        <f>COUNTIFS(MASTER[LAUNCHED / YTL],"YTL",MASTER[Sub Format],$B70,MASTER[EPC Status (Current Week)],"EPC Ready Previous FY")</f>
        <v>0</v>
      </c>
      <c r="I70" s="29">
        <f>COUNTIFS(MASTER[Sub Format],$B70,MASTER[Actual (Month) Bucket],I$3)</f>
        <v>0</v>
      </c>
      <c r="J70" s="29">
        <f>COUNTIFS(MASTER[Sub Format],$B70,MASTER[Actual (Month) Bucket],J$3)</f>
        <v>0</v>
      </c>
      <c r="K70" s="29">
        <f>COUNTIFS(MASTER[Sub Format],$B70,MASTER[Actual (Month) Bucket],K$3)</f>
        <v>1</v>
      </c>
      <c r="L70" s="29">
        <f t="shared" si="214"/>
        <v>1</v>
      </c>
      <c r="M70" s="29">
        <f>COUNTIFS(MASTER[Sub Format],$B70,MASTER[Actual (Month) Bucket],M$3)</f>
        <v>0</v>
      </c>
      <c r="N70" s="29">
        <f>COUNTIFS(MASTER[Sub Format],$B70,MASTER[Actual (Month) Bucket],N$3)</f>
        <v>0</v>
      </c>
      <c r="O70" s="29">
        <f>COUNTIFS(MASTER[Sub Format],$B70,MASTER[Actual (Month) Bucket],O$3)</f>
        <v>0</v>
      </c>
      <c r="P70" s="29">
        <f t="shared" si="215"/>
        <v>0</v>
      </c>
      <c r="Q70" s="29">
        <f>COUNTIFS(MASTER[Sub Format],$B70,MASTER[Actual (Month) Bucket],Q$3)</f>
        <v>0</v>
      </c>
      <c r="R70" s="29">
        <f>COUNTIFS(MASTER[Sub Format],$B70,MASTER[Actual (Month) Bucket],R$3)</f>
        <v>0</v>
      </c>
      <c r="S70" s="29">
        <f>COUNTIFS(MASTER[Sub Format],$B70,MASTER[Actual (Month) Bucket],S$3)</f>
        <v>0</v>
      </c>
      <c r="T70" s="29">
        <f t="shared" si="216"/>
        <v>0</v>
      </c>
      <c r="U70" s="29">
        <f>COUNTIFS(MASTER[Sub Format],$B70,MASTER[Actual (Month) Bucket],U$3)</f>
        <v>0</v>
      </c>
      <c r="V70" s="29">
        <f>COUNTIFS(MASTER[Sub Format],$B70,MASTER[Actual (Month) Bucket],V$3)</f>
        <v>0</v>
      </c>
      <c r="W70" s="29">
        <f>COUNTIFS(MASTER[Sub Format],$B70,MASTER[Actual (Month) Bucket],W$3)</f>
        <v>0</v>
      </c>
      <c r="X70" s="29">
        <f t="shared" si="217"/>
        <v>0</v>
      </c>
      <c r="Y70" s="29">
        <f t="shared" si="218"/>
        <v>1</v>
      </c>
      <c r="Z70" s="29">
        <f>COUNTIFS(MASTER[LAUNCHED / YTL],"LAUNCHED",MASTER[Sub Format],$B70,MASTER[EPC Status (Current Week)],"EPC Ready")</f>
        <v>1</v>
      </c>
      <c r="AA70" s="29">
        <f>COUNTIFS(MASTER[LAUNCHED / YTL],"YTL",MASTER[Sub Format],$B70,MASTER[EPC Status (Current Week)],"EPC Ready")</f>
        <v>0</v>
      </c>
      <c r="AB70" s="29">
        <f>COUNTIFS(MASTER[LAUNCHED / YTL],"YTL - Dropped by Business",MASTER[Sub Format],$B70,MASTER[EPC Status (Current Week)],"EPC Ready")</f>
        <v>0</v>
      </c>
      <c r="AC70" s="29">
        <f>COUNTIFS(MASTER[EPC Status (Current Week)],"EPC Ready",MASTER[Sub Format],$B70)+COUNTIFS(MASTER[EPC Status (Current Week)],"EPC Ready Previous FY",MASTER[Sub Format],$B70)</f>
        <v>1</v>
      </c>
      <c r="AD70" s="29">
        <f>COUNTIFS(MASTER[LAUNCHED / YTL],"LAUNCHED",MASTER[Sub Format],$B70)</f>
        <v>1</v>
      </c>
      <c r="AE70" s="29">
        <f>COUNTIFS(MASTER[LAUNCHED / YTL],"YTL",MASTER[Sub Format],$B70)</f>
        <v>0</v>
      </c>
      <c r="AF70" s="29">
        <f>COUNTIFS(MASTER[LAUNCHED / YTL],"YTL - Dropped by Business",MASTER[Sub Format],$B70)</f>
        <v>0</v>
      </c>
      <c r="AG70" s="29">
        <f t="shared" si="94"/>
        <v>0</v>
      </c>
      <c r="AH70" s="29">
        <f t="shared" si="219"/>
        <v>0</v>
      </c>
      <c r="AI70" s="29">
        <f t="shared" si="219"/>
        <v>0</v>
      </c>
      <c r="AJ70" s="29">
        <f t="shared" si="219"/>
        <v>0</v>
      </c>
      <c r="AK70" s="29">
        <f t="shared" si="219"/>
        <v>0</v>
      </c>
      <c r="AL70" s="29">
        <f t="shared" si="219"/>
        <v>0</v>
      </c>
      <c r="AM70" s="29">
        <f t="shared" si="219"/>
        <v>0</v>
      </c>
      <c r="AN70" s="29">
        <f t="shared" si="219"/>
        <v>0</v>
      </c>
      <c r="AO70" s="29">
        <f t="shared" si="219"/>
        <v>0</v>
      </c>
      <c r="AP70" s="29">
        <f t="shared" si="219"/>
        <v>0</v>
      </c>
      <c r="AQ70" s="29">
        <f>COUNTIFS(MASTER[Sub Format],$B70,MASTER[Planned (Month) Bucket],AQ$2,MASTER[EPC Status (Current Week)],"WIP")</f>
        <v>0</v>
      </c>
      <c r="AR70" s="29">
        <f>COUNTIFS(MASTER[Sub Format],$B70,MASTER[Planned (Month) Bucket],AR$2,MASTER[EPC Status (Current Week)],"WIP")</f>
        <v>0</v>
      </c>
      <c r="AS70" s="29">
        <f>COUNTIFS(MASTER[Sub Format],$B70,MASTER[Planned (Month) Bucket],AS$2,MASTER[EPC Status (Current Week)],"WIP")</f>
        <v>0</v>
      </c>
      <c r="AT70" s="29">
        <f>COUNTIFS(MASTER[Sub Format],$B70,MASTER[Planned (Month) Bucket],AT$2,MASTER[EPC Status (Current Week)],"WIP")</f>
        <v>0</v>
      </c>
      <c r="AU70" s="29">
        <f>COUNTIFS(MASTER[Sub Format],$B70,MASTER[Planned (Month) Bucket],AU$2,MASTER[EPC Status (Current Week)],"WIP")</f>
        <v>0</v>
      </c>
      <c r="AV70" s="29">
        <f>COUNTIFS(MASTER[Sub Format],$B70,MASTER[Planned (Month) Bucket],AV$2,MASTER[EPC Status (Current Week)],"WIP")</f>
        <v>0</v>
      </c>
      <c r="AW70" s="29">
        <f>COUNTIFS(MASTER[Sub Format],$B70,MASTER[Planned (Month) Bucket],AW$2,MASTER[EPC Status (Current Week)],"WIP")</f>
        <v>0</v>
      </c>
      <c r="AX70" s="29">
        <f>COUNTIFS(MASTER[Sub Format],$B70,MASTER[Planned (Month) Bucket],AX$2,MASTER[EPC Status (Current Week)],"WIP")</f>
        <v>0</v>
      </c>
      <c r="AY70" s="29">
        <f>COUNTIFS(MASTER[Sub Format],$B70,MASTER[Planned (Month) Bucket],AY$2,MASTER[EPC Status (Current Week)],"WIP")</f>
        <v>0</v>
      </c>
      <c r="AZ70" s="29">
        <f>COUNTIFS(MASTER[Sub Format],$B70,MASTER[Planned (Month) Bucket],AZ$2,MASTER[EPC Status (Current Week)],"WIP")</f>
        <v>0</v>
      </c>
      <c r="BA70" s="29">
        <f>COUNTIFS(MASTER[Sub Format],$B70,MASTER[Planned (Month) Bucket],BA$2,MASTER[EPC Status (Current Week)],"WIP")</f>
        <v>0</v>
      </c>
      <c r="BB70" s="29">
        <f>COUNTIFS(MASTER[Sub Format],$B70,MASTER[Planned (Month) Bucket],BB$2,MASTER[EPC Status (Current Week)],"WIP")</f>
        <v>0</v>
      </c>
      <c r="BC70" s="29">
        <f>COUNTIFS(MASTER[Sub Format],$B70,MASTER[Planned (Month) Bucket],BC$2,MASTER[EPC Status (Current Week)],"WIP")</f>
        <v>0</v>
      </c>
      <c r="BD70" s="29">
        <f>COUNTIFS(MASTER[Sub Format],$B70,MASTER[Planned (Month) Bucket],BD$2,MASTER[EPC Status (Current Week)],"WIP")</f>
        <v>0</v>
      </c>
      <c r="BE70" s="29">
        <f>COUNTIFS(MASTER[Sub Format],$B70,MASTER[Planned (Month) Bucket],BE$2,MASTER[EPC Status (Current Week)],"WIP")</f>
        <v>0</v>
      </c>
      <c r="BF70" s="29">
        <f>COUNTIFS(MASTER[Sub Format],$B70,MASTER[Planned (Month) Bucket],BF$2,MASTER[EPC Status (Current Week)],"WIP")</f>
        <v>0</v>
      </c>
      <c r="BG70" s="29">
        <f>COUNTIFS(MASTER[Sub Format],$B70,MASTER[Planned (Month) Bucket],BG$2,MASTER[EPC Status (Current Week)],"WIP")</f>
        <v>0</v>
      </c>
      <c r="BH70" s="29">
        <f>COUNTIFS(MASTER[Sub Format],$B70,MASTER[Planned (Month) Bucket],BH$2,MASTER[EPC Status (Current Week)],"WIP")</f>
        <v>0</v>
      </c>
      <c r="BI70" s="29">
        <f>COUNTIFS(MASTER[Sub Format],$B70,MASTER[EPC Status (Current Week)],BI$2)</f>
        <v>0</v>
      </c>
      <c r="BJ70" s="29">
        <f>COUNTIFS(MASTER[Sub Format],$B70,MASTER[EPC Status (Current Week)],BJ$2)</f>
        <v>0</v>
      </c>
      <c r="BK70" s="29">
        <f>COUNTIFS(MASTER[Sub Format],$B70,MASTER[EPC Status (Current Week)],BK$2)</f>
        <v>0</v>
      </c>
      <c r="BL70" s="29">
        <f>COUNTIFS(MASTER[Sub Format],$B70,MASTER[EPC Status (Current Week)],BL$2)</f>
        <v>0</v>
      </c>
      <c r="BM70" s="29">
        <f t="shared" si="220"/>
        <v>1</v>
      </c>
      <c r="BN70" s="29">
        <f>COUNTIFS(MASTER[Sub Format],$B70,MASTER[EPC Status (Current Week)],BN$3)</f>
        <v>0</v>
      </c>
      <c r="BO70" s="29">
        <f>COUNTIFS(MASTER[Sub Format],$B70,MASTER[EPC Status (Current Week)],BO$3)</f>
        <v>1</v>
      </c>
      <c r="BP70" s="29">
        <f>COUNTIFS(MASTER[Sub Format],$B70,MASTER[EPC Status (Current Week)],BP$3)</f>
        <v>0</v>
      </c>
      <c r="BQ70" s="29">
        <f>COUNTIFS(MASTER[Sub Format],$B70,MASTER[EPC Status (Current Week)],BQ$3)</f>
        <v>0</v>
      </c>
      <c r="BR70" s="29">
        <f>COUNTIFS(MASTER[Sub Format],$B70,MASTER[EPC Status (Current Week)],BR$3)</f>
        <v>0</v>
      </c>
      <c r="BS70" s="29">
        <f>COUNTIFS(MASTER[Sub Format],$B70,MASTER[EPC Status (Current Week)],BS$3)</f>
        <v>0</v>
      </c>
      <c r="BT70" s="29">
        <f>COUNTIFS(MASTER[Sub Format],$B70,MASTER[EPC Status (Current Week)],BT$3)</f>
        <v>0</v>
      </c>
      <c r="BU70" s="29">
        <f>COUNTIFS(MASTER[Sub Format],$B70,MASTER[EPC Status (Current Week)],BU$3)</f>
        <v>0</v>
      </c>
      <c r="BV70" s="226"/>
    </row>
    <row r="71" spans="1:74" s="1" customFormat="1" ht="13" hidden="1" outlineLevel="1" x14ac:dyDescent="0.3">
      <c r="A71" s="86">
        <v>4</v>
      </c>
      <c r="B71" s="28" t="s">
        <v>311</v>
      </c>
      <c r="C71" s="28" t="s">
        <v>55</v>
      </c>
      <c r="D71" s="28" t="s">
        <v>386</v>
      </c>
      <c r="E71" s="29">
        <v>0</v>
      </c>
      <c r="F71" s="29">
        <f>COUNTIFS(MASTER[Sub Format],$B71,MASTER[EPC Status (Current Week)],$F$3)</f>
        <v>0</v>
      </c>
      <c r="G71" s="29">
        <f>COUNTIFS(MASTER[LAUNCHED / YTL],"LAUNCHED",MASTER[Sub Format],$B71,MASTER[EPC Status (Current Week)],"EPC Ready Previous FY")</f>
        <v>0</v>
      </c>
      <c r="H71" s="29">
        <f>COUNTIFS(MASTER[LAUNCHED / YTL],"YTL",MASTER[Sub Format],$B71,MASTER[EPC Status (Current Week)],"EPC Ready Previous FY")</f>
        <v>0</v>
      </c>
      <c r="I71" s="29">
        <f>COUNTIFS(MASTER[Sub Format],$B71,MASTER[Actual (Month) Bucket],I$3)</f>
        <v>0</v>
      </c>
      <c r="J71" s="29">
        <f>COUNTIFS(MASTER[Sub Format],$B71,MASTER[Actual (Month) Bucket],J$3)</f>
        <v>0</v>
      </c>
      <c r="K71" s="29">
        <f>COUNTIFS(MASTER[Sub Format],$B71,MASTER[Actual (Month) Bucket],K$3)</f>
        <v>0</v>
      </c>
      <c r="L71" s="29">
        <f t="shared" si="214"/>
        <v>0</v>
      </c>
      <c r="M71" s="29">
        <f>COUNTIFS(MASTER[Sub Format],$B71,MASTER[Actual (Month) Bucket],M$3)</f>
        <v>0</v>
      </c>
      <c r="N71" s="29">
        <f>COUNTIFS(MASTER[Sub Format],$B71,MASTER[Actual (Month) Bucket],N$3)</f>
        <v>0</v>
      </c>
      <c r="O71" s="29">
        <f>COUNTIFS(MASTER[Sub Format],$B71,MASTER[Actual (Month) Bucket],O$3)</f>
        <v>0</v>
      </c>
      <c r="P71" s="29">
        <f t="shared" si="215"/>
        <v>0</v>
      </c>
      <c r="Q71" s="29">
        <f>COUNTIFS(MASTER[Sub Format],$B71,MASTER[Actual (Month) Bucket],Q$3)</f>
        <v>0</v>
      </c>
      <c r="R71" s="29">
        <f>COUNTIFS(MASTER[Sub Format],$B71,MASTER[Actual (Month) Bucket],R$3)</f>
        <v>0</v>
      </c>
      <c r="S71" s="29">
        <f>COUNTIFS(MASTER[Sub Format],$B71,MASTER[Actual (Month) Bucket],S$3)</f>
        <v>0</v>
      </c>
      <c r="T71" s="29">
        <f t="shared" si="216"/>
        <v>0</v>
      </c>
      <c r="U71" s="29">
        <f>COUNTIFS(MASTER[Sub Format],$B71,MASTER[Actual (Month) Bucket],U$3)</f>
        <v>0</v>
      </c>
      <c r="V71" s="29">
        <f>COUNTIFS(MASTER[Sub Format],$B71,MASTER[Actual (Month) Bucket],V$3)</f>
        <v>0</v>
      </c>
      <c r="W71" s="29">
        <f>COUNTIFS(MASTER[Sub Format],$B71,MASTER[Actual (Month) Bucket],W$3)</f>
        <v>0</v>
      </c>
      <c r="X71" s="29">
        <f t="shared" si="217"/>
        <v>0</v>
      </c>
      <c r="Y71" s="29">
        <f t="shared" si="218"/>
        <v>0</v>
      </c>
      <c r="Z71" s="29">
        <f>COUNTIFS(MASTER[LAUNCHED / YTL],"LAUNCHED",MASTER[Sub Format],$B71,MASTER[EPC Status (Current Week)],"EPC Ready")</f>
        <v>0</v>
      </c>
      <c r="AA71" s="29">
        <f>COUNTIFS(MASTER[LAUNCHED / YTL],"YTL",MASTER[Sub Format],$B71,MASTER[EPC Status (Current Week)],"EPC Ready")</f>
        <v>0</v>
      </c>
      <c r="AB71" s="29">
        <f>COUNTIFS(MASTER[LAUNCHED / YTL],"YTL - Dropped by Business",MASTER[Sub Format],$B71,MASTER[EPC Status (Current Week)],"EPC Ready")</f>
        <v>0</v>
      </c>
      <c r="AC71" s="29">
        <f>COUNTIFS(MASTER[EPC Status (Current Week)],"EPC Ready",MASTER[Sub Format],$B71)+COUNTIFS(MASTER[EPC Status (Current Week)],"EPC Ready Previous FY",MASTER[Sub Format],$B71)</f>
        <v>0</v>
      </c>
      <c r="AD71" s="29">
        <f>COUNTIFS(MASTER[LAUNCHED / YTL],"LAUNCHED",MASTER[Sub Format],$B71)</f>
        <v>0</v>
      </c>
      <c r="AE71" s="29">
        <f>COUNTIFS(MASTER[LAUNCHED / YTL],"YTL",MASTER[Sub Format],$B71)</f>
        <v>0</v>
      </c>
      <c r="AF71" s="29">
        <f>COUNTIFS(MASTER[LAUNCHED / YTL],"YTL - Dropped by Business",MASTER[Sub Format],$B71)</f>
        <v>0</v>
      </c>
      <c r="AG71" s="29">
        <f t="shared" si="94"/>
        <v>0</v>
      </c>
      <c r="AH71" s="29">
        <f t="shared" si="219"/>
        <v>0</v>
      </c>
      <c r="AI71" s="29">
        <f t="shared" si="219"/>
        <v>0</v>
      </c>
      <c r="AJ71" s="29">
        <f t="shared" si="219"/>
        <v>0</v>
      </c>
      <c r="AK71" s="29">
        <f t="shared" si="219"/>
        <v>0</v>
      </c>
      <c r="AL71" s="29">
        <f t="shared" si="219"/>
        <v>0</v>
      </c>
      <c r="AM71" s="29">
        <f t="shared" si="219"/>
        <v>0</v>
      </c>
      <c r="AN71" s="29">
        <f t="shared" si="219"/>
        <v>0</v>
      </c>
      <c r="AO71" s="29">
        <f t="shared" si="219"/>
        <v>0</v>
      </c>
      <c r="AP71" s="29">
        <f t="shared" si="219"/>
        <v>0</v>
      </c>
      <c r="AQ71" s="29">
        <f>COUNTIFS(MASTER[Sub Format],$B71,MASTER[Planned (Month) Bucket],AQ$2,MASTER[EPC Status (Current Week)],"WIP")</f>
        <v>0</v>
      </c>
      <c r="AR71" s="29">
        <f>COUNTIFS(MASTER[Sub Format],$B71,MASTER[Planned (Month) Bucket],AR$2,MASTER[EPC Status (Current Week)],"WIP")</f>
        <v>0</v>
      </c>
      <c r="AS71" s="29">
        <f>COUNTIFS(MASTER[Sub Format],$B71,MASTER[Planned (Month) Bucket],AS$2,MASTER[EPC Status (Current Week)],"WIP")</f>
        <v>0</v>
      </c>
      <c r="AT71" s="29">
        <f>COUNTIFS(MASTER[Sub Format],$B71,MASTER[Planned (Month) Bucket],AT$2,MASTER[EPC Status (Current Week)],"WIP")</f>
        <v>0</v>
      </c>
      <c r="AU71" s="29">
        <f>COUNTIFS(MASTER[Sub Format],$B71,MASTER[Planned (Month) Bucket],AU$2,MASTER[EPC Status (Current Week)],"WIP")</f>
        <v>0</v>
      </c>
      <c r="AV71" s="29">
        <f>COUNTIFS(MASTER[Sub Format],$B71,MASTER[Planned (Month) Bucket],AV$2,MASTER[EPC Status (Current Week)],"WIP")</f>
        <v>0</v>
      </c>
      <c r="AW71" s="29">
        <f>COUNTIFS(MASTER[Sub Format],$B71,MASTER[Planned (Month) Bucket],AW$2,MASTER[EPC Status (Current Week)],"WIP")</f>
        <v>0</v>
      </c>
      <c r="AX71" s="29">
        <f>COUNTIFS(MASTER[Sub Format],$B71,MASTER[Planned (Month) Bucket],AX$2,MASTER[EPC Status (Current Week)],"WIP")</f>
        <v>0</v>
      </c>
      <c r="AY71" s="29">
        <f>COUNTIFS(MASTER[Sub Format],$B71,MASTER[Planned (Month) Bucket],AY$2,MASTER[EPC Status (Current Week)],"WIP")</f>
        <v>0</v>
      </c>
      <c r="AZ71" s="29">
        <f>COUNTIFS(MASTER[Sub Format],$B71,MASTER[Planned (Month) Bucket],AZ$2,MASTER[EPC Status (Current Week)],"WIP")</f>
        <v>0</v>
      </c>
      <c r="BA71" s="29">
        <f>COUNTIFS(MASTER[Sub Format],$B71,MASTER[Planned (Month) Bucket],BA$2,MASTER[EPC Status (Current Week)],"WIP")</f>
        <v>0</v>
      </c>
      <c r="BB71" s="29">
        <f>COUNTIFS(MASTER[Sub Format],$B71,MASTER[Planned (Month) Bucket],BB$2,MASTER[EPC Status (Current Week)],"WIP")</f>
        <v>0</v>
      </c>
      <c r="BC71" s="29">
        <f>COUNTIFS(MASTER[Sub Format],$B71,MASTER[Planned (Month) Bucket],BC$2,MASTER[EPC Status (Current Week)],"WIP")</f>
        <v>0</v>
      </c>
      <c r="BD71" s="29">
        <f>COUNTIFS(MASTER[Sub Format],$B71,MASTER[Planned (Month) Bucket],BD$2,MASTER[EPC Status (Current Week)],"WIP")</f>
        <v>0</v>
      </c>
      <c r="BE71" s="29">
        <f>COUNTIFS(MASTER[Sub Format],$B71,MASTER[Planned (Month) Bucket],BE$2,MASTER[EPC Status (Current Week)],"WIP")</f>
        <v>0</v>
      </c>
      <c r="BF71" s="29">
        <f>COUNTIFS(MASTER[Sub Format],$B71,MASTER[Planned (Month) Bucket],BF$2,MASTER[EPC Status (Current Week)],"WIP")</f>
        <v>0</v>
      </c>
      <c r="BG71" s="29">
        <f>COUNTIFS(MASTER[Sub Format],$B71,MASTER[Planned (Month) Bucket],BG$2,MASTER[EPC Status (Current Week)],"WIP")</f>
        <v>0</v>
      </c>
      <c r="BH71" s="29">
        <f>COUNTIFS(MASTER[Sub Format],$B71,MASTER[Planned (Month) Bucket],BH$2,MASTER[EPC Status (Current Week)],"WIP")</f>
        <v>0</v>
      </c>
      <c r="BI71" s="29">
        <f>COUNTIFS(MASTER[Sub Format],$B71,MASTER[EPC Status (Current Week)],BI$2)</f>
        <v>0</v>
      </c>
      <c r="BJ71" s="29">
        <f>COUNTIFS(MASTER[Sub Format],$B71,MASTER[EPC Status (Current Week)],BJ$2)</f>
        <v>0</v>
      </c>
      <c r="BK71" s="29">
        <f>COUNTIFS(MASTER[Sub Format],$B71,MASTER[EPC Status (Current Week)],BK$2)</f>
        <v>0</v>
      </c>
      <c r="BL71" s="29">
        <f>COUNTIFS(MASTER[Sub Format],$B71,MASTER[EPC Status (Current Week)],BL$2)</f>
        <v>0</v>
      </c>
      <c r="BM71" s="29">
        <f t="shared" si="220"/>
        <v>0</v>
      </c>
      <c r="BN71" s="29">
        <f>COUNTIFS(MASTER[Sub Format],$B71,MASTER[EPC Status (Current Week)],BN$3)</f>
        <v>0</v>
      </c>
      <c r="BO71" s="29">
        <f>COUNTIFS(MASTER[Sub Format],$B71,MASTER[EPC Status (Current Week)],BO$3)</f>
        <v>0</v>
      </c>
      <c r="BP71" s="29">
        <f>COUNTIFS(MASTER[Sub Format],$B71,MASTER[EPC Status (Current Week)],BP$3)</f>
        <v>0</v>
      </c>
      <c r="BQ71" s="29">
        <f>COUNTIFS(MASTER[Sub Format],$B71,MASTER[EPC Status (Current Week)],BQ$3)</f>
        <v>0</v>
      </c>
      <c r="BR71" s="29">
        <f>COUNTIFS(MASTER[Sub Format],$B71,MASTER[EPC Status (Current Week)],BR$3)</f>
        <v>0</v>
      </c>
      <c r="BS71" s="29">
        <f>COUNTIFS(MASTER[Sub Format],$B71,MASTER[EPC Status (Current Week)],BS$3)</f>
        <v>0</v>
      </c>
      <c r="BT71" s="29">
        <f>COUNTIFS(MASTER[Sub Format],$B71,MASTER[EPC Status (Current Week)],BT$3)</f>
        <v>0</v>
      </c>
      <c r="BU71" s="29">
        <f>COUNTIFS(MASTER[Sub Format],$B71,MASTER[EPC Status (Current Week)],BU$3)</f>
        <v>0</v>
      </c>
      <c r="BV71" s="226"/>
    </row>
    <row r="72" spans="1:74" s="1" customFormat="1" ht="13" hidden="1" outlineLevel="1" x14ac:dyDescent="0.3">
      <c r="A72" s="86">
        <v>5</v>
      </c>
      <c r="B72" s="28" t="s">
        <v>303</v>
      </c>
      <c r="C72" s="28" t="s">
        <v>55</v>
      </c>
      <c r="D72" s="28" t="s">
        <v>386</v>
      </c>
      <c r="E72" s="29">
        <v>0</v>
      </c>
      <c r="F72" s="29">
        <f>COUNTIFS(MASTER[Sub Format],$B72,MASTER[EPC Status (Current Week)],$F$3)</f>
        <v>0</v>
      </c>
      <c r="G72" s="29">
        <f>COUNTIFS(MASTER[LAUNCHED / YTL],"LAUNCHED",MASTER[Sub Format],$B72,MASTER[EPC Status (Current Week)],"EPC Ready Previous FY")</f>
        <v>0</v>
      </c>
      <c r="H72" s="29">
        <f>COUNTIFS(MASTER[LAUNCHED / YTL],"YTL",MASTER[Sub Format],$B72,MASTER[EPC Status (Current Week)],"EPC Ready Previous FY")</f>
        <v>0</v>
      </c>
      <c r="I72" s="29">
        <f>COUNTIFS(MASTER[Sub Format],$B72,MASTER[Actual (Month) Bucket],I$3)</f>
        <v>0</v>
      </c>
      <c r="J72" s="29">
        <f>COUNTIFS(MASTER[Sub Format],$B72,MASTER[Actual (Month) Bucket],J$3)</f>
        <v>0</v>
      </c>
      <c r="K72" s="29">
        <f>COUNTIFS(MASTER[Sub Format],$B72,MASTER[Actual (Month) Bucket],K$3)</f>
        <v>0</v>
      </c>
      <c r="L72" s="29">
        <f t="shared" si="214"/>
        <v>0</v>
      </c>
      <c r="M72" s="29">
        <f>COUNTIFS(MASTER[Sub Format],$B72,MASTER[Actual (Month) Bucket],M$3)</f>
        <v>0</v>
      </c>
      <c r="N72" s="29">
        <f>COUNTIFS(MASTER[Sub Format],$B72,MASTER[Actual (Month) Bucket],N$3)</f>
        <v>0</v>
      </c>
      <c r="O72" s="29">
        <f>COUNTIFS(MASTER[Sub Format],$B72,MASTER[Actual (Month) Bucket],O$3)</f>
        <v>0</v>
      </c>
      <c r="P72" s="29">
        <f t="shared" si="215"/>
        <v>0</v>
      </c>
      <c r="Q72" s="29">
        <f>COUNTIFS(MASTER[Sub Format],$B72,MASTER[Actual (Month) Bucket],Q$3)</f>
        <v>0</v>
      </c>
      <c r="R72" s="29">
        <f>COUNTIFS(MASTER[Sub Format],$B72,MASTER[Actual (Month) Bucket],R$3)</f>
        <v>0</v>
      </c>
      <c r="S72" s="29">
        <f>COUNTIFS(MASTER[Sub Format],$B72,MASTER[Actual (Month) Bucket],S$3)</f>
        <v>0</v>
      </c>
      <c r="T72" s="29">
        <f t="shared" si="216"/>
        <v>0</v>
      </c>
      <c r="U72" s="29">
        <f>COUNTIFS(MASTER[Sub Format],$B72,MASTER[Actual (Month) Bucket],U$3)</f>
        <v>0</v>
      </c>
      <c r="V72" s="29">
        <f>COUNTIFS(MASTER[Sub Format],$B72,MASTER[Actual (Month) Bucket],V$3)</f>
        <v>0</v>
      </c>
      <c r="W72" s="29">
        <f>COUNTIFS(MASTER[Sub Format],$B72,MASTER[Actual (Month) Bucket],W$3)</f>
        <v>0</v>
      </c>
      <c r="X72" s="29">
        <f t="shared" si="217"/>
        <v>0</v>
      </c>
      <c r="Y72" s="29">
        <f t="shared" si="218"/>
        <v>0</v>
      </c>
      <c r="Z72" s="29">
        <f>COUNTIFS(MASTER[LAUNCHED / YTL],"LAUNCHED",MASTER[Sub Format],$B72,MASTER[EPC Status (Current Week)],"EPC Ready")</f>
        <v>0</v>
      </c>
      <c r="AA72" s="29">
        <f>COUNTIFS(MASTER[LAUNCHED / YTL],"YTL",MASTER[Sub Format],$B72,MASTER[EPC Status (Current Week)],"EPC Ready")</f>
        <v>0</v>
      </c>
      <c r="AB72" s="29">
        <f>COUNTIFS(MASTER[LAUNCHED / YTL],"YTL - Dropped by Business",MASTER[Sub Format],$B72,MASTER[EPC Status (Current Week)],"EPC Ready")</f>
        <v>0</v>
      </c>
      <c r="AC72" s="29">
        <f>COUNTIFS(MASTER[EPC Status (Current Week)],"EPC Ready",MASTER[Sub Format],$B72)+COUNTIFS(MASTER[EPC Status (Current Week)],"EPC Ready Previous FY",MASTER[Sub Format],$B72)</f>
        <v>0</v>
      </c>
      <c r="AD72" s="29">
        <f>COUNTIFS(MASTER[LAUNCHED / YTL],"LAUNCHED",MASTER[Sub Format],$B72)</f>
        <v>0</v>
      </c>
      <c r="AE72" s="29">
        <f>COUNTIFS(MASTER[LAUNCHED / YTL],"YTL",MASTER[Sub Format],$B72)</f>
        <v>0</v>
      </c>
      <c r="AF72" s="29">
        <f>COUNTIFS(MASTER[LAUNCHED / YTL],"YTL - Dropped by Business",MASTER[Sub Format],$B72)</f>
        <v>0</v>
      </c>
      <c r="AG72" s="29">
        <f t="shared" si="94"/>
        <v>0</v>
      </c>
      <c r="AH72" s="29">
        <f t="shared" si="219"/>
        <v>0</v>
      </c>
      <c r="AI72" s="29">
        <f t="shared" si="219"/>
        <v>0</v>
      </c>
      <c r="AJ72" s="29">
        <f t="shared" si="219"/>
        <v>0</v>
      </c>
      <c r="AK72" s="29">
        <f t="shared" si="219"/>
        <v>0</v>
      </c>
      <c r="AL72" s="29">
        <f t="shared" si="219"/>
        <v>0</v>
      </c>
      <c r="AM72" s="29">
        <f t="shared" si="219"/>
        <v>0</v>
      </c>
      <c r="AN72" s="29">
        <f t="shared" si="219"/>
        <v>0</v>
      </c>
      <c r="AO72" s="29">
        <f t="shared" si="219"/>
        <v>0</v>
      </c>
      <c r="AP72" s="29">
        <f t="shared" si="219"/>
        <v>0</v>
      </c>
      <c r="AQ72" s="29">
        <f>COUNTIFS(MASTER[Sub Format],$B72,MASTER[Planned (Month) Bucket],AQ$2,MASTER[EPC Status (Current Week)],"WIP")</f>
        <v>0</v>
      </c>
      <c r="AR72" s="29">
        <f>COUNTIFS(MASTER[Sub Format],$B72,MASTER[Planned (Month) Bucket],AR$2,MASTER[EPC Status (Current Week)],"WIP")</f>
        <v>0</v>
      </c>
      <c r="AS72" s="29">
        <f>COUNTIFS(MASTER[Sub Format],$B72,MASTER[Planned (Month) Bucket],AS$2,MASTER[EPC Status (Current Week)],"WIP")</f>
        <v>0</v>
      </c>
      <c r="AT72" s="29">
        <f>COUNTIFS(MASTER[Sub Format],$B72,MASTER[Planned (Month) Bucket],AT$2,MASTER[EPC Status (Current Week)],"WIP")</f>
        <v>0</v>
      </c>
      <c r="AU72" s="29">
        <f>COUNTIFS(MASTER[Sub Format],$B72,MASTER[Planned (Month) Bucket],AU$2,MASTER[EPC Status (Current Week)],"WIP")</f>
        <v>0</v>
      </c>
      <c r="AV72" s="29">
        <f>COUNTIFS(MASTER[Sub Format],$B72,MASTER[Planned (Month) Bucket],AV$2,MASTER[EPC Status (Current Week)],"WIP")</f>
        <v>0</v>
      </c>
      <c r="AW72" s="29">
        <f>COUNTIFS(MASTER[Sub Format],$B72,MASTER[Planned (Month) Bucket],AW$2,MASTER[EPC Status (Current Week)],"WIP")</f>
        <v>0</v>
      </c>
      <c r="AX72" s="29">
        <f>COUNTIFS(MASTER[Sub Format],$B72,MASTER[Planned (Month) Bucket],AX$2,MASTER[EPC Status (Current Week)],"WIP")</f>
        <v>0</v>
      </c>
      <c r="AY72" s="29">
        <f>COUNTIFS(MASTER[Sub Format],$B72,MASTER[Planned (Month) Bucket],AY$2,MASTER[EPC Status (Current Week)],"WIP")</f>
        <v>0</v>
      </c>
      <c r="AZ72" s="29">
        <f>COUNTIFS(MASTER[Sub Format],$B72,MASTER[Planned (Month) Bucket],AZ$2,MASTER[EPC Status (Current Week)],"WIP")</f>
        <v>0</v>
      </c>
      <c r="BA72" s="29">
        <f>COUNTIFS(MASTER[Sub Format],$B72,MASTER[Planned (Month) Bucket],BA$2,MASTER[EPC Status (Current Week)],"WIP")</f>
        <v>0</v>
      </c>
      <c r="BB72" s="29">
        <f>COUNTIFS(MASTER[Sub Format],$B72,MASTER[Planned (Month) Bucket],BB$2,MASTER[EPC Status (Current Week)],"WIP")</f>
        <v>0</v>
      </c>
      <c r="BC72" s="29">
        <f>COUNTIFS(MASTER[Sub Format],$B72,MASTER[Planned (Month) Bucket],BC$2,MASTER[EPC Status (Current Week)],"WIP")</f>
        <v>0</v>
      </c>
      <c r="BD72" s="29">
        <f>COUNTIFS(MASTER[Sub Format],$B72,MASTER[Planned (Month) Bucket],BD$2,MASTER[EPC Status (Current Week)],"WIP")</f>
        <v>0</v>
      </c>
      <c r="BE72" s="29">
        <f>COUNTIFS(MASTER[Sub Format],$B72,MASTER[Planned (Month) Bucket],BE$2,MASTER[EPC Status (Current Week)],"WIP")</f>
        <v>0</v>
      </c>
      <c r="BF72" s="29">
        <f>COUNTIFS(MASTER[Sub Format],$B72,MASTER[Planned (Month) Bucket],BF$2,MASTER[EPC Status (Current Week)],"WIP")</f>
        <v>0</v>
      </c>
      <c r="BG72" s="29">
        <f>COUNTIFS(MASTER[Sub Format],$B72,MASTER[Planned (Month) Bucket],BG$2,MASTER[EPC Status (Current Week)],"WIP")</f>
        <v>0</v>
      </c>
      <c r="BH72" s="29">
        <f>COUNTIFS(MASTER[Sub Format],$B72,MASTER[Planned (Month) Bucket],BH$2,MASTER[EPC Status (Current Week)],"WIP")</f>
        <v>0</v>
      </c>
      <c r="BI72" s="29">
        <f>COUNTIFS(MASTER[Sub Format],$B72,MASTER[EPC Status (Current Week)],BI$2)</f>
        <v>0</v>
      </c>
      <c r="BJ72" s="29">
        <f>COUNTIFS(MASTER[Sub Format],$B72,MASTER[EPC Status (Current Week)],BJ$2)</f>
        <v>0</v>
      </c>
      <c r="BK72" s="29">
        <f>COUNTIFS(MASTER[Sub Format],$B72,MASTER[EPC Status (Current Week)],BK$2)</f>
        <v>0</v>
      </c>
      <c r="BL72" s="29">
        <f>COUNTIFS(MASTER[Sub Format],$B72,MASTER[EPC Status (Current Week)],BL$2)</f>
        <v>0</v>
      </c>
      <c r="BM72" s="29">
        <f t="shared" si="220"/>
        <v>3</v>
      </c>
      <c r="BN72" s="29">
        <f>COUNTIFS(MASTER[Sub Format],$B72,MASTER[EPC Status (Current Week)],BN$3)</f>
        <v>1</v>
      </c>
      <c r="BO72" s="29">
        <f>COUNTIFS(MASTER[Sub Format],$B72,MASTER[EPC Status (Current Week)],BO$3)</f>
        <v>0</v>
      </c>
      <c r="BP72" s="29">
        <f>COUNTIFS(MASTER[Sub Format],$B72,MASTER[EPC Status (Current Week)],BP$3)</f>
        <v>0</v>
      </c>
      <c r="BQ72" s="29">
        <f>COUNTIFS(MASTER[Sub Format],$B72,MASTER[EPC Status (Current Week)],BQ$3)</f>
        <v>0</v>
      </c>
      <c r="BR72" s="29">
        <f>COUNTIFS(MASTER[Sub Format],$B72,MASTER[EPC Status (Current Week)],BR$3)</f>
        <v>2</v>
      </c>
      <c r="BS72" s="29">
        <f>COUNTIFS(MASTER[Sub Format],$B72,MASTER[EPC Status (Current Week)],BS$3)</f>
        <v>0</v>
      </c>
      <c r="BT72" s="29">
        <f>COUNTIFS(MASTER[Sub Format],$B72,MASTER[EPC Status (Current Week)],BT$3)</f>
        <v>0</v>
      </c>
      <c r="BU72" s="29">
        <f>COUNTIFS(MASTER[Sub Format],$B72,MASTER[EPC Status (Current Week)],BU$3)</f>
        <v>0</v>
      </c>
      <c r="BV72" s="226"/>
    </row>
    <row r="73" spans="1:74" s="1" customFormat="1" ht="13" hidden="1" outlineLevel="1" x14ac:dyDescent="0.3">
      <c r="A73" s="86">
        <v>7</v>
      </c>
      <c r="B73" s="28" t="s">
        <v>705</v>
      </c>
      <c r="C73" s="28" t="s">
        <v>53</v>
      </c>
      <c r="D73" s="28" t="s">
        <v>386</v>
      </c>
      <c r="E73" s="29">
        <v>268</v>
      </c>
      <c r="F73" s="29">
        <f>COUNTIFS(MASTER[Sub Format],$B73,MASTER[EPC Status (Current Week)],$F$3)</f>
        <v>0</v>
      </c>
      <c r="G73" s="29">
        <f>COUNTIFS(MASTER[LAUNCHED / YTL],"LAUNCHED",MASTER[Sub Format],$B73,MASTER[EPC Status (Current Week)],"EPC Ready Previous FY")</f>
        <v>0</v>
      </c>
      <c r="H73" s="29">
        <f>COUNTIFS(MASTER[LAUNCHED / YTL],"YTL",MASTER[Sub Format],$B73,MASTER[EPC Status (Current Week)],"EPC Ready Previous FY")</f>
        <v>0</v>
      </c>
      <c r="I73" s="29">
        <f>COUNTIFS(MASTER[Sub Format],$B73,MASTER[Actual (Month) Bucket],I$3)</f>
        <v>0</v>
      </c>
      <c r="J73" s="29">
        <f>COUNTIFS(MASTER[Sub Format],$B73,MASTER[Actual (Month) Bucket],J$3)</f>
        <v>0</v>
      </c>
      <c r="K73" s="29">
        <f>COUNTIFS(MASTER[Sub Format],$B73,MASTER[Actual (Month) Bucket],K$3)</f>
        <v>0</v>
      </c>
      <c r="L73" s="29">
        <f t="shared" si="214"/>
        <v>0</v>
      </c>
      <c r="M73" s="29">
        <f>COUNTIFS(MASTER[Sub Format],$B73,MASTER[Actual (Month) Bucket],M$3)</f>
        <v>0</v>
      </c>
      <c r="N73" s="29">
        <f>COUNTIFS(MASTER[Sub Format],$B73,MASTER[Actual (Month) Bucket],N$3)</f>
        <v>0</v>
      </c>
      <c r="O73" s="29">
        <f>COUNTIFS(MASTER[Sub Format],$B73,MASTER[Actual (Month) Bucket],O$3)</f>
        <v>0</v>
      </c>
      <c r="P73" s="29">
        <f t="shared" si="215"/>
        <v>0</v>
      </c>
      <c r="Q73" s="29">
        <f>COUNTIFS(MASTER[Sub Format],$B73,MASTER[Actual (Month) Bucket],Q$3)</f>
        <v>0</v>
      </c>
      <c r="R73" s="29">
        <f>COUNTIFS(MASTER[Sub Format],$B73,MASTER[Actual (Month) Bucket],R$3)</f>
        <v>0</v>
      </c>
      <c r="S73" s="29">
        <f>COUNTIFS(MASTER[Sub Format],$B73,MASTER[Actual (Month) Bucket],S$3)</f>
        <v>0</v>
      </c>
      <c r="T73" s="29">
        <f t="shared" si="216"/>
        <v>0</v>
      </c>
      <c r="U73" s="29">
        <f>COUNTIFS(MASTER[Sub Format],$B73,MASTER[Actual (Month) Bucket],U$3)</f>
        <v>0</v>
      </c>
      <c r="V73" s="29">
        <f>COUNTIFS(MASTER[Sub Format],$B73,MASTER[Actual (Month) Bucket],V$3)</f>
        <v>0</v>
      </c>
      <c r="W73" s="29">
        <f>COUNTIFS(MASTER[Sub Format],$B73,MASTER[Actual (Month) Bucket],W$3)</f>
        <v>0</v>
      </c>
      <c r="X73" s="29">
        <f t="shared" si="217"/>
        <v>0</v>
      </c>
      <c r="Y73" s="29">
        <f t="shared" si="218"/>
        <v>0</v>
      </c>
      <c r="Z73" s="29">
        <f>COUNTIFS(MASTER[LAUNCHED / YTL],"LAUNCHED",MASTER[Sub Format],$B73,MASTER[EPC Status (Current Week)],"EPC Ready")</f>
        <v>0</v>
      </c>
      <c r="AA73" s="29">
        <f>COUNTIFS(MASTER[LAUNCHED / YTL],"YTL",MASTER[Sub Format],$B73,MASTER[EPC Status (Current Week)],"EPC Ready")</f>
        <v>0</v>
      </c>
      <c r="AB73" s="29">
        <f>COUNTIFS(MASTER[LAUNCHED / YTL],"YTL - Dropped by Business",MASTER[Sub Format],$B73,MASTER[EPC Status (Current Week)],"EPC Ready")</f>
        <v>0</v>
      </c>
      <c r="AC73" s="29">
        <f>COUNTIFS(MASTER[EPC Status (Current Week)],"EPC Ready",MASTER[Sub Format],$B73)+COUNTIFS(MASTER[EPC Status (Current Week)],"EPC Ready Previous FY",MASTER[Sub Format],$B73)</f>
        <v>0</v>
      </c>
      <c r="AD73" s="29">
        <f>COUNTIFS(MASTER[LAUNCHED / YTL],"LAUNCHED",MASTER[Sub Format],$B73)</f>
        <v>0</v>
      </c>
      <c r="AE73" s="29">
        <f>COUNTIFS(MASTER[LAUNCHED / YTL],"YTL",MASTER[Sub Format],$B73)</f>
        <v>0</v>
      </c>
      <c r="AF73" s="29">
        <f>COUNTIFS(MASTER[LAUNCHED / YTL],"YTL - Dropped by Business",MASTER[Sub Format],$B73)</f>
        <v>0</v>
      </c>
      <c r="AG73" s="29">
        <f t="shared" si="94"/>
        <v>5</v>
      </c>
      <c r="AH73" s="29">
        <f t="shared" si="219"/>
        <v>0</v>
      </c>
      <c r="AI73" s="29">
        <f t="shared" si="219"/>
        <v>0</v>
      </c>
      <c r="AJ73" s="29">
        <f t="shared" si="219"/>
        <v>0</v>
      </c>
      <c r="AK73" s="29">
        <f t="shared" si="219"/>
        <v>0</v>
      </c>
      <c r="AL73" s="29">
        <f t="shared" si="219"/>
        <v>0</v>
      </c>
      <c r="AM73" s="29">
        <f t="shared" si="219"/>
        <v>0</v>
      </c>
      <c r="AN73" s="29">
        <f t="shared" si="219"/>
        <v>0</v>
      </c>
      <c r="AO73" s="29">
        <f t="shared" si="219"/>
        <v>0</v>
      </c>
      <c r="AP73" s="29">
        <f t="shared" si="219"/>
        <v>0</v>
      </c>
      <c r="AQ73" s="29">
        <f>COUNTIFS(MASTER[Sub Format],$B73,MASTER[Planned (Month) Bucket],AQ$2,MASTER[EPC Status (Current Week)],"WIP")</f>
        <v>0</v>
      </c>
      <c r="AR73" s="29">
        <f>COUNTIFS(MASTER[Sub Format],$B73,MASTER[Planned (Month) Bucket],AR$2,MASTER[EPC Status (Current Week)],"WIP")</f>
        <v>0</v>
      </c>
      <c r="AS73" s="29">
        <f>COUNTIFS(MASTER[Sub Format],$B73,MASTER[Planned (Month) Bucket],AS$2,MASTER[EPC Status (Current Week)],"WIP")</f>
        <v>0</v>
      </c>
      <c r="AT73" s="29">
        <f>COUNTIFS(MASTER[Sub Format],$B73,MASTER[Planned (Month) Bucket],AT$2,MASTER[EPC Status (Current Week)],"WIP")</f>
        <v>0</v>
      </c>
      <c r="AU73" s="29">
        <f>COUNTIFS(MASTER[Sub Format],$B73,MASTER[Planned (Month) Bucket],AU$2,MASTER[EPC Status (Current Week)],"WIP")</f>
        <v>0</v>
      </c>
      <c r="AV73" s="29">
        <f>COUNTIFS(MASTER[Sub Format],$B73,MASTER[Planned (Month) Bucket],AV$2,MASTER[EPC Status (Current Week)],"WIP")</f>
        <v>0</v>
      </c>
      <c r="AW73" s="29">
        <f>COUNTIFS(MASTER[Sub Format],$B73,MASTER[Planned (Month) Bucket],AW$2,MASTER[EPC Status (Current Week)],"WIP")</f>
        <v>0</v>
      </c>
      <c r="AX73" s="29">
        <f>COUNTIFS(MASTER[Sub Format],$B73,MASTER[Planned (Month) Bucket],AX$2,MASTER[EPC Status (Current Week)],"WIP")</f>
        <v>0</v>
      </c>
      <c r="AY73" s="29">
        <f>COUNTIFS(MASTER[Sub Format],$B73,MASTER[Planned (Month) Bucket],AY$2,MASTER[EPC Status (Current Week)],"WIP")</f>
        <v>0</v>
      </c>
      <c r="AZ73" s="29">
        <f>COUNTIFS(MASTER[Sub Format],$B73,MASTER[Planned (Month) Bucket],AZ$2,MASTER[EPC Status (Current Week)],"WIP")</f>
        <v>0</v>
      </c>
      <c r="BA73" s="29">
        <f>COUNTIFS(MASTER[Sub Format],$B73,MASTER[Planned (Month) Bucket],BA$2,MASTER[EPC Status (Current Week)],"WIP")</f>
        <v>0</v>
      </c>
      <c r="BB73" s="29">
        <f>COUNTIFS(MASTER[Sub Format],$B73,MASTER[Planned (Month) Bucket],BB$2,MASTER[EPC Status (Current Week)],"WIP")</f>
        <v>0</v>
      </c>
      <c r="BC73" s="29">
        <f>COUNTIFS(MASTER[Sub Format],$B73,MASTER[Planned (Month) Bucket],BC$2,MASTER[EPC Status (Current Week)],"WIP")</f>
        <v>0</v>
      </c>
      <c r="BD73" s="29">
        <f>COUNTIFS(MASTER[Sub Format],$B73,MASTER[Planned (Month) Bucket],BD$2,MASTER[EPC Status (Current Week)],"WIP")</f>
        <v>0</v>
      </c>
      <c r="BE73" s="29">
        <f>COUNTIFS(MASTER[Sub Format],$B73,MASTER[Planned (Month) Bucket],BE$2,MASTER[EPC Status (Current Week)],"WIP")</f>
        <v>0</v>
      </c>
      <c r="BF73" s="29">
        <f>COUNTIFS(MASTER[Sub Format],$B73,MASTER[Planned (Month) Bucket],BF$2,MASTER[EPC Status (Current Week)],"WIP")</f>
        <v>1</v>
      </c>
      <c r="BG73" s="29">
        <f>COUNTIFS(MASTER[Sub Format],$B73,MASTER[Planned (Month) Bucket],BG$2,MASTER[EPC Status (Current Week)],"WIP")</f>
        <v>4</v>
      </c>
      <c r="BH73" s="29">
        <f>COUNTIFS(MASTER[Sub Format],$B73,MASTER[Planned (Month) Bucket],BH$2,MASTER[EPC Status (Current Week)],"WIP")</f>
        <v>0</v>
      </c>
      <c r="BI73" s="29">
        <f>COUNTIFS(MASTER[Sub Format],$B73,MASTER[EPC Status (Current Week)],BI$2)</f>
        <v>0</v>
      </c>
      <c r="BJ73" s="29">
        <f>COUNTIFS(MASTER[Sub Format],$B73,MASTER[EPC Status (Current Week)],BJ$2)</f>
        <v>0</v>
      </c>
      <c r="BK73" s="29">
        <f>COUNTIFS(MASTER[Sub Format],$B73,MASTER[EPC Status (Current Week)],BK$2)</f>
        <v>0</v>
      </c>
      <c r="BL73" s="29">
        <f>COUNTIFS(MASTER[Sub Format],$B73,MASTER[EPC Status (Current Week)],BL$2)</f>
        <v>0</v>
      </c>
      <c r="BM73" s="29">
        <f t="shared" si="220"/>
        <v>18</v>
      </c>
      <c r="BN73" s="29">
        <f>COUNTIFS(MASTER[Sub Format],$B73,MASTER[EPC Status (Current Week)],BN$3)</f>
        <v>5</v>
      </c>
      <c r="BO73" s="29">
        <f>COUNTIFS(MASTER[Sub Format],$B73,MASTER[EPC Status (Current Week)],BO$3)</f>
        <v>5</v>
      </c>
      <c r="BP73" s="29">
        <f>COUNTIFS(MASTER[Sub Format],$B73,MASTER[EPC Status (Current Week)],BP$3)</f>
        <v>4</v>
      </c>
      <c r="BQ73" s="29">
        <f>COUNTIFS(MASTER[Sub Format],$B73,MASTER[EPC Status (Current Week)],BQ$3)</f>
        <v>0</v>
      </c>
      <c r="BR73" s="29">
        <f>COUNTIFS(MASTER[Sub Format],$B73,MASTER[EPC Status (Current Week)],BR$3)</f>
        <v>4</v>
      </c>
      <c r="BS73" s="29">
        <f>COUNTIFS(MASTER[Sub Format],$B73,MASTER[EPC Status (Current Week)],BS$3)</f>
        <v>0</v>
      </c>
      <c r="BT73" s="29">
        <f>COUNTIFS(MASTER[Sub Format],$B73,MASTER[EPC Status (Current Week)],BT$3)</f>
        <v>0</v>
      </c>
      <c r="BU73" s="29">
        <f>COUNTIFS(MASTER[Sub Format],$B73,MASTER[EPC Status (Current Week)],BU$3)</f>
        <v>0</v>
      </c>
      <c r="BV73" s="226"/>
    </row>
    <row r="74" spans="1:74" s="1" customFormat="1" ht="13" hidden="1" outlineLevel="1" x14ac:dyDescent="0.3">
      <c r="A74" s="86">
        <v>8</v>
      </c>
      <c r="B74" s="28" t="s">
        <v>6987</v>
      </c>
      <c r="C74" s="28" t="s">
        <v>53</v>
      </c>
      <c r="D74" s="28" t="s">
        <v>386</v>
      </c>
      <c r="E74" s="29">
        <v>1933</v>
      </c>
      <c r="F74" s="29">
        <f>COUNTIFS(MASTER[Sub Format],$B74,MASTER[EPC Status (Current Week)],$F$3)</f>
        <v>0</v>
      </c>
      <c r="G74" s="29">
        <f>COUNTIFS(MASTER[LAUNCHED / YTL],"LAUNCHED",MASTER[Sub Format],$B74,MASTER[EPC Status (Current Week)],"EPC Ready Previous FY")</f>
        <v>0</v>
      </c>
      <c r="H74" s="29">
        <f>COUNTIFS(MASTER[LAUNCHED / YTL],"YTL",MASTER[Sub Format],$B74,MASTER[EPC Status (Current Week)],"EPC Ready Previous FY")</f>
        <v>0</v>
      </c>
      <c r="I74" s="29">
        <f>COUNTIFS(MASTER[Sub Format],$B74,MASTER[Actual (Month) Bucket],I$3)</f>
        <v>0</v>
      </c>
      <c r="J74" s="29">
        <f>COUNTIFS(MASTER[Sub Format],$B74,MASTER[Actual (Month) Bucket],J$3)</f>
        <v>7</v>
      </c>
      <c r="K74" s="29">
        <f>COUNTIFS(MASTER[Sub Format],$B74,MASTER[Actual (Month) Bucket],K$3)</f>
        <v>1</v>
      </c>
      <c r="L74" s="29">
        <f t="shared" si="214"/>
        <v>8</v>
      </c>
      <c r="M74" s="29">
        <f>COUNTIFS(MASTER[Sub Format],$B74,MASTER[Actual (Month) Bucket],M$3)</f>
        <v>0</v>
      </c>
      <c r="N74" s="29">
        <f>COUNTIFS(MASTER[Sub Format],$B74,MASTER[Actual (Month) Bucket],N$3)</f>
        <v>0</v>
      </c>
      <c r="O74" s="29">
        <f>COUNTIFS(MASTER[Sub Format],$B74,MASTER[Actual (Month) Bucket],O$3)</f>
        <v>0</v>
      </c>
      <c r="P74" s="29">
        <f t="shared" si="215"/>
        <v>0</v>
      </c>
      <c r="Q74" s="29">
        <f>COUNTIFS(MASTER[Sub Format],$B74,MASTER[Actual (Month) Bucket],Q$3)</f>
        <v>0</v>
      </c>
      <c r="R74" s="29">
        <f>COUNTIFS(MASTER[Sub Format],$B74,MASTER[Actual (Month) Bucket],R$3)</f>
        <v>0</v>
      </c>
      <c r="S74" s="29">
        <f>COUNTIFS(MASTER[Sub Format],$B74,MASTER[Actual (Month) Bucket],S$3)</f>
        <v>0</v>
      </c>
      <c r="T74" s="29">
        <f t="shared" si="216"/>
        <v>0</v>
      </c>
      <c r="U74" s="29">
        <f>COUNTIFS(MASTER[Sub Format],$B74,MASTER[Actual (Month) Bucket],U$3)</f>
        <v>0</v>
      </c>
      <c r="V74" s="29">
        <f>COUNTIFS(MASTER[Sub Format],$B74,MASTER[Actual (Month) Bucket],V$3)</f>
        <v>0</v>
      </c>
      <c r="W74" s="29">
        <f>COUNTIFS(MASTER[Sub Format],$B74,MASTER[Actual (Month) Bucket],W$3)</f>
        <v>0</v>
      </c>
      <c r="X74" s="29">
        <f t="shared" si="217"/>
        <v>0</v>
      </c>
      <c r="Y74" s="29">
        <f t="shared" si="218"/>
        <v>8</v>
      </c>
      <c r="Z74" s="29">
        <f>COUNTIFS(MASTER[LAUNCHED / YTL],"LAUNCHED",MASTER[Sub Format],$B74,MASTER[EPC Status (Current Week)],"EPC Ready")</f>
        <v>0</v>
      </c>
      <c r="AA74" s="29">
        <f>COUNTIFS(MASTER[LAUNCHED / YTL],"YTL",MASTER[Sub Format],$B74,MASTER[EPC Status (Current Week)],"EPC Ready")</f>
        <v>8</v>
      </c>
      <c r="AB74" s="29">
        <f>COUNTIFS(MASTER[LAUNCHED / YTL],"YTL - Dropped by Business",MASTER[Sub Format],$B74,MASTER[EPC Status (Current Week)],"EPC Ready")</f>
        <v>0</v>
      </c>
      <c r="AC74" s="29">
        <f>COUNTIFS(MASTER[EPC Status (Current Week)],"EPC Ready",MASTER[Sub Format],$B74)+COUNTIFS(MASTER[EPC Status (Current Week)],"EPC Ready Previous FY",MASTER[Sub Format],$B74)</f>
        <v>8</v>
      </c>
      <c r="AD74" s="29">
        <f>COUNTIFS(MASTER[LAUNCHED / YTL],"LAUNCHED",MASTER[Sub Format],$B74)</f>
        <v>0</v>
      </c>
      <c r="AE74" s="29">
        <f>COUNTIFS(MASTER[LAUNCHED / YTL],"YTL",MASTER[Sub Format],$B74)</f>
        <v>8</v>
      </c>
      <c r="AF74" s="29">
        <f>COUNTIFS(MASTER[LAUNCHED / YTL],"YTL - Dropped by Business",MASTER[Sub Format],$B74)</f>
        <v>0</v>
      </c>
      <c r="AG74" s="29">
        <f t="shared" si="94"/>
        <v>44</v>
      </c>
      <c r="AH74" s="29">
        <f t="shared" si="219"/>
        <v>0</v>
      </c>
      <c r="AI74" s="29">
        <f t="shared" si="219"/>
        <v>0</v>
      </c>
      <c r="AJ74" s="29">
        <f t="shared" si="219"/>
        <v>0</v>
      </c>
      <c r="AK74" s="29">
        <f t="shared" si="219"/>
        <v>0</v>
      </c>
      <c r="AL74" s="29">
        <f t="shared" si="219"/>
        <v>0</v>
      </c>
      <c r="AM74" s="29">
        <f t="shared" si="219"/>
        <v>0</v>
      </c>
      <c r="AN74" s="29">
        <f t="shared" si="219"/>
        <v>0</v>
      </c>
      <c r="AO74" s="29">
        <f t="shared" si="219"/>
        <v>0</v>
      </c>
      <c r="AP74" s="29">
        <f t="shared" si="219"/>
        <v>0</v>
      </c>
      <c r="AQ74" s="29">
        <f>COUNTIFS(MASTER[Sub Format],$B74,MASTER[Planned (Month) Bucket],AQ$2,MASTER[EPC Status (Current Week)],"WIP")</f>
        <v>0</v>
      </c>
      <c r="AR74" s="29">
        <f>COUNTIFS(MASTER[Sub Format],$B74,MASTER[Planned (Month) Bucket],AR$2,MASTER[EPC Status (Current Week)],"WIP")</f>
        <v>0</v>
      </c>
      <c r="AS74" s="29">
        <f>COUNTIFS(MASTER[Sub Format],$B74,MASTER[Planned (Month) Bucket],AS$2,MASTER[EPC Status (Current Week)],"WIP")</f>
        <v>0</v>
      </c>
      <c r="AT74" s="29">
        <f>COUNTIFS(MASTER[Sub Format],$B74,MASTER[Planned (Month) Bucket],AT$2,MASTER[EPC Status (Current Week)],"WIP")</f>
        <v>0</v>
      </c>
      <c r="AU74" s="29">
        <f>COUNTIFS(MASTER[Sub Format],$B74,MASTER[Planned (Month) Bucket],AU$2,MASTER[EPC Status (Current Week)],"WIP")</f>
        <v>0</v>
      </c>
      <c r="AV74" s="29">
        <f>COUNTIFS(MASTER[Sub Format],$B74,MASTER[Planned (Month) Bucket],AV$2,MASTER[EPC Status (Current Week)],"WIP")</f>
        <v>0</v>
      </c>
      <c r="AW74" s="29">
        <f>COUNTIFS(MASTER[Sub Format],$B74,MASTER[Planned (Month) Bucket],AW$2,MASTER[EPC Status (Current Week)],"WIP")</f>
        <v>0</v>
      </c>
      <c r="AX74" s="29">
        <f>COUNTIFS(MASTER[Sub Format],$B74,MASTER[Planned (Month) Bucket],AX$2,MASTER[EPC Status (Current Week)],"WIP")</f>
        <v>0</v>
      </c>
      <c r="AY74" s="29">
        <f>COUNTIFS(MASTER[Sub Format],$B74,MASTER[Planned (Month) Bucket],AY$2,MASTER[EPC Status (Current Week)],"WIP")</f>
        <v>0</v>
      </c>
      <c r="AZ74" s="29">
        <f>COUNTIFS(MASTER[Sub Format],$B74,MASTER[Planned (Month) Bucket],AZ$2,MASTER[EPC Status (Current Week)],"WIP")</f>
        <v>0</v>
      </c>
      <c r="BA74" s="29">
        <f>COUNTIFS(MASTER[Sub Format],$B74,MASTER[Planned (Month) Bucket],BA$2,MASTER[EPC Status (Current Week)],"WIP")</f>
        <v>0</v>
      </c>
      <c r="BB74" s="29">
        <f>COUNTIFS(MASTER[Sub Format],$B74,MASTER[Planned (Month) Bucket],BB$2,MASTER[EPC Status (Current Week)],"WIP")</f>
        <v>0</v>
      </c>
      <c r="BC74" s="29">
        <f>COUNTIFS(MASTER[Sub Format],$B74,MASTER[Planned (Month) Bucket],BC$2,MASTER[EPC Status (Current Week)],"WIP")</f>
        <v>0</v>
      </c>
      <c r="BD74" s="29">
        <f>COUNTIFS(MASTER[Sub Format],$B74,MASTER[Planned (Month) Bucket],BD$2,MASTER[EPC Status (Current Week)],"WIP")</f>
        <v>0</v>
      </c>
      <c r="BE74" s="29">
        <f>COUNTIFS(MASTER[Sub Format],$B74,MASTER[Planned (Month) Bucket],BE$2,MASTER[EPC Status (Current Week)],"WIP")</f>
        <v>10</v>
      </c>
      <c r="BF74" s="29">
        <f>COUNTIFS(MASTER[Sub Format],$B74,MASTER[Planned (Month) Bucket],BF$2,MASTER[EPC Status (Current Week)],"WIP")</f>
        <v>34</v>
      </c>
      <c r="BG74" s="29">
        <f>COUNTIFS(MASTER[Sub Format],$B74,MASTER[Planned (Month) Bucket],BG$2,MASTER[EPC Status (Current Week)],"WIP")</f>
        <v>0</v>
      </c>
      <c r="BH74" s="29">
        <f>COUNTIFS(MASTER[Sub Format],$B74,MASTER[Planned (Month) Bucket],BH$2,MASTER[EPC Status (Current Week)],"WIP")</f>
        <v>0</v>
      </c>
      <c r="BI74" s="29">
        <f>COUNTIFS(MASTER[Sub Format],$B74,MASTER[EPC Status (Current Week)],BI$2)</f>
        <v>3</v>
      </c>
      <c r="BJ74" s="29">
        <f>COUNTIFS(MASTER[Sub Format],$B74,MASTER[EPC Status (Current Week)],BJ$2)</f>
        <v>0</v>
      </c>
      <c r="BK74" s="29">
        <f>COUNTIFS(MASTER[Sub Format],$B74,MASTER[EPC Status (Current Week)],BK$2)</f>
        <v>0</v>
      </c>
      <c r="BL74" s="29">
        <f>COUNTIFS(MASTER[Sub Format],$B74,MASTER[EPC Status (Current Week)],BL$2)</f>
        <v>1</v>
      </c>
      <c r="BM74" s="29">
        <f t="shared" si="220"/>
        <v>0</v>
      </c>
      <c r="BN74" s="29"/>
      <c r="BO74" s="29"/>
      <c r="BP74" s="29"/>
      <c r="BQ74" s="29"/>
      <c r="BR74" s="29"/>
      <c r="BS74" s="29"/>
      <c r="BT74" s="29"/>
      <c r="BU74" s="29"/>
      <c r="BV74" s="226"/>
    </row>
    <row r="75" spans="1:74" s="1" customFormat="1" ht="13" hidden="1" outlineLevel="1" x14ac:dyDescent="0.3">
      <c r="A75" s="86">
        <v>9</v>
      </c>
      <c r="B75" s="28" t="s">
        <v>7247</v>
      </c>
      <c r="C75" s="28"/>
      <c r="D75" s="28"/>
      <c r="E75" s="29" t="s">
        <v>5069</v>
      </c>
      <c r="F75" s="29">
        <f>COUNTIFS(MASTER[Sub Format],$B75,MASTER[EPC Status (Current Week)],$F$3)</f>
        <v>0</v>
      </c>
      <c r="G75" s="29">
        <f>COUNTIFS(MASTER[LAUNCHED / YTL],"LAUNCHED",MASTER[Sub Format],$B75,MASTER[EPC Status (Current Week)],"EPC Ready Previous FY")</f>
        <v>0</v>
      </c>
      <c r="H75" s="29">
        <f>COUNTIFS(MASTER[LAUNCHED / YTL],"YTL",MASTER[Sub Format],$B75,MASTER[EPC Status (Current Week)],"EPC Ready Previous FY")</f>
        <v>0</v>
      </c>
      <c r="I75" s="29">
        <f>COUNTIFS(MASTER[Sub Format],$B75,MASTER[Actual (Month) Bucket],I$3)</f>
        <v>2</v>
      </c>
      <c r="J75" s="29">
        <f>COUNTIFS(MASTER[Sub Format],$B75,MASTER[Actual (Month) Bucket],J$3)</f>
        <v>7</v>
      </c>
      <c r="K75" s="29">
        <f>COUNTIFS(MASTER[Sub Format],$B75,MASTER[Actual (Month) Bucket],K$3)</f>
        <v>0</v>
      </c>
      <c r="L75" s="29">
        <f t="shared" ref="L75" si="221">SUM(I75:K75)</f>
        <v>9</v>
      </c>
      <c r="M75" s="29">
        <f>COUNTIFS(MASTER[Sub Format],$B75,MASTER[Actual (Month) Bucket],M$3)</f>
        <v>0</v>
      </c>
      <c r="N75" s="29">
        <f>COUNTIFS(MASTER[Sub Format],$B75,MASTER[Actual (Month) Bucket],N$3)</f>
        <v>0</v>
      </c>
      <c r="O75" s="29">
        <f>COUNTIFS(MASTER[Sub Format],$B75,MASTER[Actual (Month) Bucket],O$3)</f>
        <v>0</v>
      </c>
      <c r="P75" s="29">
        <f t="shared" ref="P75" si="222">SUM(M75:O75)</f>
        <v>0</v>
      </c>
      <c r="Q75" s="29">
        <f>COUNTIFS(MASTER[Sub Format],$B75,MASTER[Actual (Month) Bucket],Q$3)</f>
        <v>0</v>
      </c>
      <c r="R75" s="29">
        <f>COUNTIFS(MASTER[Sub Format],$B75,MASTER[Actual (Month) Bucket],R$3)</f>
        <v>0</v>
      </c>
      <c r="S75" s="29">
        <f>COUNTIFS(MASTER[Sub Format],$B75,MASTER[Actual (Month) Bucket],S$3)</f>
        <v>0</v>
      </c>
      <c r="T75" s="29">
        <f t="shared" ref="T75" si="223">SUM(Q75:S75)</f>
        <v>0</v>
      </c>
      <c r="U75" s="29">
        <f>COUNTIFS(MASTER[Sub Format],$B75,MASTER[Actual (Month) Bucket],U$3)</f>
        <v>0</v>
      </c>
      <c r="V75" s="29">
        <f>COUNTIFS(MASTER[Sub Format],$B75,MASTER[Actual (Month) Bucket],V$3)</f>
        <v>0</v>
      </c>
      <c r="W75" s="29">
        <f>COUNTIFS(MASTER[Sub Format],$B75,MASTER[Actual (Month) Bucket],W$3)</f>
        <v>0</v>
      </c>
      <c r="X75" s="29">
        <f t="shared" ref="X75" si="224">SUM(U75:W75)</f>
        <v>0</v>
      </c>
      <c r="Y75" s="29">
        <f t="shared" ref="Y75" si="225">L75+P75+T75+X75</f>
        <v>9</v>
      </c>
      <c r="Z75" s="29">
        <f>COUNTIFS(MASTER[LAUNCHED / YTL],"LAUNCHED",MASTER[Sub Format],$B75,MASTER[EPC Status (Current Week)],"EPC Ready")</f>
        <v>2</v>
      </c>
      <c r="AA75" s="29">
        <f>COUNTIFS(MASTER[LAUNCHED / YTL],"YTL",MASTER[Sub Format],$B75,MASTER[EPC Status (Current Week)],"EPC Ready")</f>
        <v>7</v>
      </c>
      <c r="AB75" s="29">
        <f>COUNTIFS(MASTER[LAUNCHED / YTL],"YTL - Dropped by Business",MASTER[Sub Format],$B75,MASTER[EPC Status (Current Week)],"EPC Ready")</f>
        <v>0</v>
      </c>
      <c r="AC75" s="29">
        <f>COUNTIFS(MASTER[EPC Status (Current Week)],"EPC Ready",MASTER[Sub Format],$B75)+COUNTIFS(MASTER[EPC Status (Current Week)],"EPC Ready Previous FY",MASTER[Sub Format],$B75)</f>
        <v>9</v>
      </c>
      <c r="AD75" s="29">
        <f>COUNTIFS(MASTER[LAUNCHED / YTL],"LAUNCHED",MASTER[Sub Format],$B75)</f>
        <v>2</v>
      </c>
      <c r="AE75" s="29">
        <f>COUNTIFS(MASTER[LAUNCHED / YTL],"YTL",MASTER[Sub Format],$B75)</f>
        <v>7</v>
      </c>
      <c r="AF75" s="29">
        <f>COUNTIFS(MASTER[LAUNCHED / YTL],"YTL - Dropped by Business",MASTER[Sub Format],$B75)</f>
        <v>0</v>
      </c>
      <c r="AG75" s="29">
        <f t="shared" si="94"/>
        <v>5</v>
      </c>
      <c r="AH75" s="29">
        <f t="shared" ref="AH75" si="226">AQ75</f>
        <v>0</v>
      </c>
      <c r="AI75" s="29">
        <f t="shared" ref="AI75" si="227">AR75</f>
        <v>0</v>
      </c>
      <c r="AJ75" s="29">
        <f t="shared" ref="AJ75" si="228">AS75</f>
        <v>0</v>
      </c>
      <c r="AK75" s="29">
        <f t="shared" ref="AK75" si="229">AT75</f>
        <v>0</v>
      </c>
      <c r="AL75" s="29">
        <f t="shared" ref="AL75" si="230">AU75</f>
        <v>0</v>
      </c>
      <c r="AM75" s="29">
        <f t="shared" ref="AM75" si="231">AV75</f>
        <v>0</v>
      </c>
      <c r="AN75" s="29">
        <f t="shared" ref="AN75" si="232">AW75</f>
        <v>0</v>
      </c>
      <c r="AO75" s="29">
        <f t="shared" ref="AO75" si="233">AX75</f>
        <v>0</v>
      </c>
      <c r="AP75" s="29">
        <f t="shared" ref="AP75" si="234">AY75</f>
        <v>0</v>
      </c>
      <c r="AQ75" s="29">
        <f>COUNTIFS(MASTER[Sub Format],$B75,MASTER[Planned (Month) Bucket],AQ$2,MASTER[EPC Status (Current Week)],"WIP")</f>
        <v>0</v>
      </c>
      <c r="AR75" s="29">
        <f>COUNTIFS(MASTER[Sub Format],$B75,MASTER[Planned (Month) Bucket],AR$2,MASTER[EPC Status (Current Week)],"WIP")</f>
        <v>0</v>
      </c>
      <c r="AS75" s="29">
        <f>COUNTIFS(MASTER[Sub Format],$B75,MASTER[Planned (Month) Bucket],AS$2,MASTER[EPC Status (Current Week)],"WIP")</f>
        <v>0</v>
      </c>
      <c r="AT75" s="29">
        <f>COUNTIFS(MASTER[Sub Format],$B75,MASTER[Planned (Month) Bucket],AT$2,MASTER[EPC Status (Current Week)],"WIP")</f>
        <v>0</v>
      </c>
      <c r="AU75" s="29">
        <f>COUNTIFS(MASTER[Sub Format],$B75,MASTER[Planned (Month) Bucket],AU$2,MASTER[EPC Status (Current Week)],"WIP")</f>
        <v>0</v>
      </c>
      <c r="AV75" s="29">
        <f>COUNTIFS(MASTER[Sub Format],$B75,MASTER[Planned (Month) Bucket],AV$2,MASTER[EPC Status (Current Week)],"WIP")</f>
        <v>0</v>
      </c>
      <c r="AW75" s="29">
        <f>COUNTIFS(MASTER[Sub Format],$B75,MASTER[Planned (Month) Bucket],AW$2,MASTER[EPC Status (Current Week)],"WIP")</f>
        <v>0</v>
      </c>
      <c r="AX75" s="29">
        <f>COUNTIFS(MASTER[Sub Format],$B75,MASTER[Planned (Month) Bucket],AX$2,MASTER[EPC Status (Current Week)],"WIP")</f>
        <v>0</v>
      </c>
      <c r="AY75" s="29">
        <f>COUNTIFS(MASTER[Sub Format],$B75,MASTER[Planned (Month) Bucket],AY$2,MASTER[EPC Status (Current Week)],"WIP")</f>
        <v>0</v>
      </c>
      <c r="AZ75" s="29">
        <f>COUNTIFS(MASTER[Sub Format],$B75,MASTER[Planned (Month) Bucket],AZ$2,MASTER[EPC Status (Current Week)],"WIP")</f>
        <v>0</v>
      </c>
      <c r="BA75" s="29">
        <f>COUNTIFS(MASTER[Sub Format],$B75,MASTER[Planned (Month) Bucket],BA$2,MASTER[EPC Status (Current Week)],"WIP")</f>
        <v>0</v>
      </c>
      <c r="BB75" s="29">
        <f>COUNTIFS(MASTER[Sub Format],$B75,MASTER[Planned (Month) Bucket],BB$2,MASTER[EPC Status (Current Week)],"WIP")</f>
        <v>0</v>
      </c>
      <c r="BC75" s="29">
        <f>COUNTIFS(MASTER[Sub Format],$B75,MASTER[Planned (Month) Bucket],BC$2,MASTER[EPC Status (Current Week)],"WIP")</f>
        <v>0</v>
      </c>
      <c r="BD75" s="29">
        <f>COUNTIFS(MASTER[Sub Format],$B75,MASTER[Planned (Month) Bucket],BD$2,MASTER[EPC Status (Current Week)],"WIP")</f>
        <v>0</v>
      </c>
      <c r="BE75" s="29">
        <f>COUNTIFS(MASTER[Sub Format],$B75,MASTER[Planned (Month) Bucket],BE$2,MASTER[EPC Status (Current Week)],"WIP")</f>
        <v>3</v>
      </c>
      <c r="BF75" s="29">
        <f>COUNTIFS(MASTER[Sub Format],$B75,MASTER[Planned (Month) Bucket],BF$2,MASTER[EPC Status (Current Week)],"WIP")</f>
        <v>2</v>
      </c>
      <c r="BG75" s="29">
        <f>COUNTIFS(MASTER[Sub Format],$B75,MASTER[Planned (Month) Bucket],BG$2,MASTER[EPC Status (Current Week)],"WIP")</f>
        <v>0</v>
      </c>
      <c r="BH75" s="29">
        <f>COUNTIFS(MASTER[Sub Format],$B75,MASTER[Planned (Month) Bucket],BH$2,MASTER[EPC Status (Current Week)],"WIP")</f>
        <v>0</v>
      </c>
      <c r="BI75" s="29">
        <f>COUNTIFS(MASTER[Sub Format],$B75,MASTER[EPC Status (Current Week)],BI$2)</f>
        <v>1</v>
      </c>
      <c r="BJ75" s="29">
        <f>COUNTIFS(MASTER[Sub Format],$B75,MASTER[EPC Status (Current Week)],BJ$2)</f>
        <v>0</v>
      </c>
      <c r="BK75" s="29">
        <f>COUNTIFS(MASTER[Sub Format],$B75,MASTER[EPC Status (Current Week)],BK$2)</f>
        <v>0</v>
      </c>
      <c r="BL75" s="29">
        <f>COUNTIFS(MASTER[Sub Format],$B75,MASTER[EPC Status (Current Week)],BL$2)</f>
        <v>2</v>
      </c>
      <c r="BM75" s="29">
        <f t="shared" ref="BM75" si="235">SUM(BN75:BU75)</f>
        <v>0</v>
      </c>
      <c r="BN75" s="29"/>
      <c r="BO75" s="29"/>
      <c r="BP75" s="29"/>
      <c r="BQ75" s="29"/>
      <c r="BR75" s="29"/>
      <c r="BS75" s="29"/>
      <c r="BT75" s="29"/>
      <c r="BU75" s="29"/>
      <c r="BV75" s="226"/>
    </row>
    <row r="76" spans="1:74" s="1" customFormat="1" ht="13" hidden="1" outlineLevel="1" x14ac:dyDescent="0.3">
      <c r="A76" s="86">
        <v>10</v>
      </c>
      <c r="B76" s="28" t="s">
        <v>1967</v>
      </c>
      <c r="C76" s="28" t="s">
        <v>53</v>
      </c>
      <c r="D76" s="28" t="s">
        <v>386</v>
      </c>
      <c r="E76" s="29">
        <v>0</v>
      </c>
      <c r="F76" s="29">
        <f>COUNTIFS(MASTER[Sub Format],$B76,MASTER[EPC Status (Current Week)],$F$3)</f>
        <v>0</v>
      </c>
      <c r="G76" s="29">
        <f>COUNTIFS(MASTER[LAUNCHED / YTL],"LAUNCHED",MASTER[Sub Format],$B76,MASTER[EPC Status (Current Week)],"EPC Ready Previous FY")</f>
        <v>0</v>
      </c>
      <c r="H76" s="29">
        <f>COUNTIFS(MASTER[LAUNCHED / YTL],"YTL",MASTER[Sub Format],$B76,MASTER[EPC Status (Current Week)],"EPC Ready Previous FY")</f>
        <v>0</v>
      </c>
      <c r="I76" s="29">
        <f>COUNTIFS(MASTER[Sub Format],$B76,MASTER[Actual (Month) Bucket],I$3)</f>
        <v>1</v>
      </c>
      <c r="J76" s="29">
        <f>COUNTIFS(MASTER[Sub Format],$B76,MASTER[Actual (Month) Bucket],J$3)</f>
        <v>0</v>
      </c>
      <c r="K76" s="29">
        <f>COUNTIFS(MASTER[Sub Format],$B76,MASTER[Actual (Month) Bucket],K$3)</f>
        <v>0</v>
      </c>
      <c r="L76" s="29">
        <f t="shared" si="214"/>
        <v>1</v>
      </c>
      <c r="M76" s="29">
        <f>COUNTIFS(MASTER[Sub Format],$B76,MASTER[Actual (Month) Bucket],M$3)</f>
        <v>0</v>
      </c>
      <c r="N76" s="29">
        <f>COUNTIFS(MASTER[Sub Format],$B76,MASTER[Actual (Month) Bucket],N$3)</f>
        <v>0</v>
      </c>
      <c r="O76" s="29">
        <f>COUNTIFS(MASTER[Sub Format],$B76,MASTER[Actual (Month) Bucket],O$3)</f>
        <v>0</v>
      </c>
      <c r="P76" s="29">
        <f t="shared" si="215"/>
        <v>0</v>
      </c>
      <c r="Q76" s="29">
        <f>COUNTIFS(MASTER[Sub Format],$B76,MASTER[Actual (Month) Bucket],Q$3)</f>
        <v>0</v>
      </c>
      <c r="R76" s="29">
        <f>COUNTIFS(MASTER[Sub Format],$B76,MASTER[Actual (Month) Bucket],R$3)</f>
        <v>0</v>
      </c>
      <c r="S76" s="29">
        <f>COUNTIFS(MASTER[Sub Format],$B76,MASTER[Actual (Month) Bucket],S$3)</f>
        <v>0</v>
      </c>
      <c r="T76" s="29">
        <f t="shared" si="216"/>
        <v>0</v>
      </c>
      <c r="U76" s="29">
        <f>COUNTIFS(MASTER[Sub Format],$B76,MASTER[Actual (Month) Bucket],U$3)</f>
        <v>0</v>
      </c>
      <c r="V76" s="29">
        <f>COUNTIFS(MASTER[Sub Format],$B76,MASTER[Actual (Month) Bucket],V$3)</f>
        <v>0</v>
      </c>
      <c r="W76" s="29">
        <f>COUNTIFS(MASTER[Sub Format],$B76,MASTER[Actual (Month) Bucket],W$3)</f>
        <v>0</v>
      </c>
      <c r="X76" s="29">
        <f t="shared" si="217"/>
        <v>0</v>
      </c>
      <c r="Y76" s="29">
        <f t="shared" si="218"/>
        <v>1</v>
      </c>
      <c r="Z76" s="29">
        <f>COUNTIFS(MASTER[LAUNCHED / YTL],"LAUNCHED",MASTER[Sub Format],$B76,MASTER[EPC Status (Current Week)],"EPC Ready")</f>
        <v>0</v>
      </c>
      <c r="AA76" s="29">
        <f>COUNTIFS(MASTER[LAUNCHED / YTL],"YTL",MASTER[Sub Format],$B76,MASTER[EPC Status (Current Week)],"EPC Ready")</f>
        <v>1</v>
      </c>
      <c r="AB76" s="29">
        <f>COUNTIFS(MASTER[LAUNCHED / YTL],"YTL - Dropped by Business",MASTER[Sub Format],$B76,MASTER[EPC Status (Current Week)],"EPC Ready")</f>
        <v>0</v>
      </c>
      <c r="AC76" s="29">
        <f>COUNTIFS(MASTER[EPC Status (Current Week)],"EPC Ready",MASTER[Sub Format],$B76)+COUNTIFS(MASTER[EPC Status (Current Week)],"EPC Ready Previous FY",MASTER[Sub Format],$B76)</f>
        <v>1</v>
      </c>
      <c r="AD76" s="29">
        <f>COUNTIFS(MASTER[LAUNCHED / YTL],"LAUNCHED",MASTER[Sub Format],$B76)</f>
        <v>0</v>
      </c>
      <c r="AE76" s="29">
        <f>COUNTIFS(MASTER[LAUNCHED / YTL],"YTL",MASTER[Sub Format],$B76)</f>
        <v>1</v>
      </c>
      <c r="AF76" s="29">
        <f>COUNTIFS(MASTER[LAUNCHED / YTL],"YTL - Dropped by Business",MASTER[Sub Format],$B76)</f>
        <v>0</v>
      </c>
      <c r="AG76" s="29">
        <f t="shared" si="94"/>
        <v>1</v>
      </c>
      <c r="AH76" s="29">
        <f t="shared" si="219"/>
        <v>0</v>
      </c>
      <c r="AI76" s="29">
        <f t="shared" si="219"/>
        <v>0</v>
      </c>
      <c r="AJ76" s="29">
        <f t="shared" si="219"/>
        <v>0</v>
      </c>
      <c r="AK76" s="29">
        <f t="shared" si="219"/>
        <v>0</v>
      </c>
      <c r="AL76" s="29">
        <f t="shared" si="219"/>
        <v>0</v>
      </c>
      <c r="AM76" s="29">
        <f t="shared" si="219"/>
        <v>0</v>
      </c>
      <c r="AN76" s="29">
        <f t="shared" si="219"/>
        <v>0</v>
      </c>
      <c r="AO76" s="29">
        <f t="shared" si="219"/>
        <v>0</v>
      </c>
      <c r="AP76" s="29">
        <f t="shared" si="219"/>
        <v>0</v>
      </c>
      <c r="AQ76" s="29">
        <f>COUNTIFS(MASTER[Sub Format],$B76,MASTER[Planned (Month) Bucket],AQ$2,MASTER[EPC Status (Current Week)],"WIP")</f>
        <v>0</v>
      </c>
      <c r="AR76" s="29">
        <f>COUNTIFS(MASTER[Sub Format],$B76,MASTER[Planned (Month) Bucket],AR$2,MASTER[EPC Status (Current Week)],"WIP")</f>
        <v>0</v>
      </c>
      <c r="AS76" s="29">
        <f>COUNTIFS(MASTER[Sub Format],$B76,MASTER[Planned (Month) Bucket],AS$2,MASTER[EPC Status (Current Week)],"WIP")</f>
        <v>0</v>
      </c>
      <c r="AT76" s="29">
        <f>COUNTIFS(MASTER[Sub Format],$B76,MASTER[Planned (Month) Bucket],AT$2,MASTER[EPC Status (Current Week)],"WIP")</f>
        <v>0</v>
      </c>
      <c r="AU76" s="29">
        <f>COUNTIFS(MASTER[Sub Format],$B76,MASTER[Planned (Month) Bucket],AU$2,MASTER[EPC Status (Current Week)],"WIP")</f>
        <v>0</v>
      </c>
      <c r="AV76" s="29">
        <f>COUNTIFS(MASTER[Sub Format],$B76,MASTER[Planned (Month) Bucket],AV$2,MASTER[EPC Status (Current Week)],"WIP")</f>
        <v>0</v>
      </c>
      <c r="AW76" s="29">
        <f>COUNTIFS(MASTER[Sub Format],$B76,MASTER[Planned (Month) Bucket],AW$2,MASTER[EPC Status (Current Week)],"WIP")</f>
        <v>0</v>
      </c>
      <c r="AX76" s="29">
        <f>COUNTIFS(MASTER[Sub Format],$B76,MASTER[Planned (Month) Bucket],AX$2,MASTER[EPC Status (Current Week)],"WIP")</f>
        <v>0</v>
      </c>
      <c r="AY76" s="29">
        <f>COUNTIFS(MASTER[Sub Format],$B76,MASTER[Planned (Month) Bucket],AY$2,MASTER[EPC Status (Current Week)],"WIP")</f>
        <v>0</v>
      </c>
      <c r="AZ76" s="29">
        <f>COUNTIFS(MASTER[Sub Format],$B76,MASTER[Planned (Month) Bucket],AZ$2,MASTER[EPC Status (Current Week)],"WIP")</f>
        <v>0</v>
      </c>
      <c r="BA76" s="29">
        <f>COUNTIFS(MASTER[Sub Format],$B76,MASTER[Planned (Month) Bucket],BA$2,MASTER[EPC Status (Current Week)],"WIP")</f>
        <v>0</v>
      </c>
      <c r="BB76" s="29">
        <f>COUNTIFS(MASTER[Sub Format],$B76,MASTER[Planned (Month) Bucket],BB$2,MASTER[EPC Status (Current Week)],"WIP")</f>
        <v>0</v>
      </c>
      <c r="BC76" s="29">
        <f>COUNTIFS(MASTER[Sub Format],$B76,MASTER[Planned (Month) Bucket],BC$2,MASTER[EPC Status (Current Week)],"WIP")</f>
        <v>0</v>
      </c>
      <c r="BD76" s="29">
        <f>COUNTIFS(MASTER[Sub Format],$B76,MASTER[Planned (Month) Bucket],BD$2,MASTER[EPC Status (Current Week)],"WIP")</f>
        <v>0</v>
      </c>
      <c r="BE76" s="29">
        <f>COUNTIFS(MASTER[Sub Format],$B76,MASTER[Planned (Month) Bucket],BE$2,MASTER[EPC Status (Current Week)],"WIP")</f>
        <v>1</v>
      </c>
      <c r="BF76" s="29">
        <f>COUNTIFS(MASTER[Sub Format],$B76,MASTER[Planned (Month) Bucket],BF$2,MASTER[EPC Status (Current Week)],"WIP")</f>
        <v>0</v>
      </c>
      <c r="BG76" s="29">
        <f>COUNTIFS(MASTER[Sub Format],$B76,MASTER[Planned (Month) Bucket],BG$2,MASTER[EPC Status (Current Week)],"WIP")</f>
        <v>0</v>
      </c>
      <c r="BH76" s="29">
        <f>COUNTIFS(MASTER[Sub Format],$B76,MASTER[Planned (Month) Bucket],BH$2,MASTER[EPC Status (Current Week)],"WIP")</f>
        <v>0</v>
      </c>
      <c r="BI76" s="29">
        <f>COUNTIFS(MASTER[Sub Format],$B76,MASTER[EPC Status (Current Week)],BI$2)</f>
        <v>0</v>
      </c>
      <c r="BJ76" s="29">
        <f>COUNTIFS(MASTER[Sub Format],$B76,MASTER[EPC Status (Current Week)],BJ$2)</f>
        <v>0</v>
      </c>
      <c r="BK76" s="29">
        <f>COUNTIFS(MASTER[Sub Format],$B76,MASTER[EPC Status (Current Week)],BK$2)</f>
        <v>0</v>
      </c>
      <c r="BL76" s="29">
        <f>COUNTIFS(MASTER[Sub Format],$B76,MASTER[EPC Status (Current Week)],BL$2)</f>
        <v>0</v>
      </c>
      <c r="BM76" s="29">
        <f t="shared" si="220"/>
        <v>1</v>
      </c>
      <c r="BN76" s="29">
        <f>COUNTIFS(MASTER[Sub Format],$B76,MASTER[EPC Status (Current Week)],BN$3)</f>
        <v>1</v>
      </c>
      <c r="BO76" s="29">
        <f>COUNTIFS(MASTER[Sub Format],$B76,MASTER[EPC Status (Current Week)],BO$3)</f>
        <v>0</v>
      </c>
      <c r="BP76" s="29">
        <f>COUNTIFS(MASTER[Sub Format],$B76,MASTER[EPC Status (Current Week)],BP$3)</f>
        <v>0</v>
      </c>
      <c r="BQ76" s="29">
        <f>COUNTIFS(MASTER[Sub Format],$B76,MASTER[EPC Status (Current Week)],BQ$3)</f>
        <v>0</v>
      </c>
      <c r="BR76" s="29">
        <f>COUNTIFS(MASTER[Sub Format],$B76,MASTER[EPC Status (Current Week)],BR$3)</f>
        <v>0</v>
      </c>
      <c r="BS76" s="29">
        <f>COUNTIFS(MASTER[Sub Format],$B76,MASTER[EPC Status (Current Week)],BS$3)</f>
        <v>0</v>
      </c>
      <c r="BT76" s="29">
        <f>COUNTIFS(MASTER[Sub Format],$B76,MASTER[EPC Status (Current Week)],BT$3)</f>
        <v>0</v>
      </c>
      <c r="BU76" s="29">
        <f>COUNTIFS(MASTER[Sub Format],$B76,MASTER[EPC Status (Current Week)],BU$3)</f>
        <v>0</v>
      </c>
      <c r="BV76" s="226"/>
    </row>
    <row r="77" spans="1:74" s="1" customFormat="1" ht="13" hidden="1" outlineLevel="1" x14ac:dyDescent="0.3">
      <c r="A77" s="86">
        <v>11</v>
      </c>
      <c r="B77" s="28" t="s">
        <v>6988</v>
      </c>
      <c r="C77" s="28"/>
      <c r="D77" s="28"/>
      <c r="E77" s="29">
        <v>107</v>
      </c>
      <c r="F77" s="29">
        <f>COUNTIFS(MASTER[Sub Format],$B77,MASTER[EPC Status (Current Week)],$F$3)</f>
        <v>0</v>
      </c>
      <c r="G77" s="29">
        <f>COUNTIFS(MASTER[LAUNCHED / YTL],"LAUNCHED",MASTER[Sub Format],$B77,MASTER[EPC Status (Current Week)],"EPC Ready Previous FY")</f>
        <v>0</v>
      </c>
      <c r="H77" s="29">
        <f>COUNTIFS(MASTER[LAUNCHED / YTL],"YTL",MASTER[Sub Format],$B77,MASTER[EPC Status (Current Week)],"EPC Ready Previous FY")</f>
        <v>0</v>
      </c>
      <c r="I77" s="29">
        <f>COUNTIFS(MASTER[Sub Format],$B77,MASTER[Actual (Month) Bucket],I$3)</f>
        <v>0</v>
      </c>
      <c r="J77" s="29">
        <f>COUNTIFS(MASTER[Sub Format],$B77,MASTER[Actual (Month) Bucket],J$3)</f>
        <v>0</v>
      </c>
      <c r="K77" s="29">
        <f>COUNTIFS(MASTER[Sub Format],$B77,MASTER[Actual (Month) Bucket],K$3)</f>
        <v>0</v>
      </c>
      <c r="L77" s="29">
        <f t="shared" si="214"/>
        <v>0</v>
      </c>
      <c r="M77" s="29">
        <f>COUNTIFS(MASTER[Sub Format],$B77,MASTER[Actual (Month) Bucket],M$3)</f>
        <v>0</v>
      </c>
      <c r="N77" s="29">
        <f>COUNTIFS(MASTER[Sub Format],$B77,MASTER[Actual (Month) Bucket],N$3)</f>
        <v>0</v>
      </c>
      <c r="O77" s="29">
        <f>COUNTIFS(MASTER[Sub Format],$B77,MASTER[Actual (Month) Bucket],O$3)</f>
        <v>0</v>
      </c>
      <c r="P77" s="29">
        <f t="shared" si="215"/>
        <v>0</v>
      </c>
      <c r="Q77" s="29">
        <f>COUNTIFS(MASTER[Sub Format],$B77,MASTER[Actual (Month) Bucket],Q$3)</f>
        <v>0</v>
      </c>
      <c r="R77" s="29">
        <f>COUNTIFS(MASTER[Sub Format],$B77,MASTER[Actual (Month) Bucket],R$3)</f>
        <v>0</v>
      </c>
      <c r="S77" s="29">
        <f>COUNTIFS(MASTER[Sub Format],$B77,MASTER[Actual (Month) Bucket],S$3)</f>
        <v>0</v>
      </c>
      <c r="T77" s="29">
        <f t="shared" si="216"/>
        <v>0</v>
      </c>
      <c r="U77" s="29">
        <f>COUNTIFS(MASTER[Sub Format],$B77,MASTER[Actual (Month) Bucket],U$3)</f>
        <v>0</v>
      </c>
      <c r="V77" s="29">
        <f>COUNTIFS(MASTER[Sub Format],$B77,MASTER[Actual (Month) Bucket],V$3)</f>
        <v>0</v>
      </c>
      <c r="W77" s="29">
        <f>COUNTIFS(MASTER[Sub Format],$B77,MASTER[Actual (Month) Bucket],W$3)</f>
        <v>0</v>
      </c>
      <c r="X77" s="29">
        <f t="shared" si="217"/>
        <v>0</v>
      </c>
      <c r="Y77" s="29">
        <f t="shared" si="218"/>
        <v>0</v>
      </c>
      <c r="Z77" s="29">
        <f>COUNTIFS(MASTER[LAUNCHED / YTL],"LAUNCHED",MASTER[Sub Format],$B77,MASTER[EPC Status (Current Week)],"EPC Ready")</f>
        <v>0</v>
      </c>
      <c r="AA77" s="29">
        <f>COUNTIFS(MASTER[LAUNCHED / YTL],"YTL",MASTER[Sub Format],$B77,MASTER[EPC Status (Current Week)],"EPC Ready")</f>
        <v>0</v>
      </c>
      <c r="AB77" s="29">
        <f>COUNTIFS(MASTER[LAUNCHED / YTL],"YTL - Dropped by Business",MASTER[Sub Format],$B77,MASTER[EPC Status (Current Week)],"EPC Ready")</f>
        <v>0</v>
      </c>
      <c r="AC77" s="29">
        <f>COUNTIFS(MASTER[EPC Status (Current Week)],"EPC Ready",MASTER[Sub Format],$B77)+COUNTIFS(MASTER[EPC Status (Current Week)],"EPC Ready Previous FY",MASTER[Sub Format],$B77)</f>
        <v>0</v>
      </c>
      <c r="AD77" s="29">
        <f>COUNTIFS(MASTER[LAUNCHED / YTL],"LAUNCHED",MASTER[Sub Format],$B77)</f>
        <v>0</v>
      </c>
      <c r="AE77" s="29">
        <f>COUNTIFS(MASTER[LAUNCHED / YTL],"YTL",MASTER[Sub Format],$B77)</f>
        <v>0</v>
      </c>
      <c r="AF77" s="29">
        <f>COUNTIFS(MASTER[LAUNCHED / YTL],"YTL - Dropped by Business",MASTER[Sub Format],$B77)</f>
        <v>0</v>
      </c>
      <c r="AG77" s="29">
        <f t="shared" si="94"/>
        <v>0</v>
      </c>
      <c r="AH77" s="29">
        <f t="shared" si="219"/>
        <v>0</v>
      </c>
      <c r="AI77" s="29">
        <f t="shared" si="219"/>
        <v>0</v>
      </c>
      <c r="AJ77" s="29">
        <f t="shared" si="219"/>
        <v>0</v>
      </c>
      <c r="AK77" s="29">
        <f t="shared" si="219"/>
        <v>0</v>
      </c>
      <c r="AL77" s="29">
        <f t="shared" si="219"/>
        <v>0</v>
      </c>
      <c r="AM77" s="29">
        <f t="shared" si="219"/>
        <v>0</v>
      </c>
      <c r="AN77" s="29">
        <f t="shared" si="219"/>
        <v>0</v>
      </c>
      <c r="AO77" s="29">
        <f t="shared" si="219"/>
        <v>0</v>
      </c>
      <c r="AP77" s="29">
        <f t="shared" si="219"/>
        <v>0</v>
      </c>
      <c r="AQ77" s="29">
        <f>COUNTIFS(MASTER[Sub Format],$B77,MASTER[Planned (Month) Bucket],AQ$2,MASTER[EPC Status (Current Week)],"WIP")</f>
        <v>0</v>
      </c>
      <c r="AR77" s="29">
        <f>COUNTIFS(MASTER[Sub Format],$B77,MASTER[Planned (Month) Bucket],AR$2,MASTER[EPC Status (Current Week)],"WIP")</f>
        <v>0</v>
      </c>
      <c r="AS77" s="29">
        <f>COUNTIFS(MASTER[Sub Format],$B77,MASTER[Planned (Month) Bucket],AS$2,MASTER[EPC Status (Current Week)],"WIP")</f>
        <v>0</v>
      </c>
      <c r="AT77" s="29">
        <f>COUNTIFS(MASTER[Sub Format],$B77,MASTER[Planned (Month) Bucket],AT$2,MASTER[EPC Status (Current Week)],"WIP")</f>
        <v>0</v>
      </c>
      <c r="AU77" s="29">
        <f>COUNTIFS(MASTER[Sub Format],$B77,MASTER[Planned (Month) Bucket],AU$2,MASTER[EPC Status (Current Week)],"WIP")</f>
        <v>0</v>
      </c>
      <c r="AV77" s="29">
        <f>COUNTIFS(MASTER[Sub Format],$B77,MASTER[Planned (Month) Bucket],AV$2,MASTER[EPC Status (Current Week)],"WIP")</f>
        <v>0</v>
      </c>
      <c r="AW77" s="29">
        <f>COUNTIFS(MASTER[Sub Format],$B77,MASTER[Planned (Month) Bucket],AW$2,MASTER[EPC Status (Current Week)],"WIP")</f>
        <v>0</v>
      </c>
      <c r="AX77" s="29">
        <f>COUNTIFS(MASTER[Sub Format],$B77,MASTER[Planned (Month) Bucket],AX$2,MASTER[EPC Status (Current Week)],"WIP")</f>
        <v>0</v>
      </c>
      <c r="AY77" s="29">
        <f>COUNTIFS(MASTER[Sub Format],$B77,MASTER[Planned (Month) Bucket],AY$2,MASTER[EPC Status (Current Week)],"WIP")</f>
        <v>0</v>
      </c>
      <c r="AZ77" s="29">
        <f>COUNTIFS(MASTER[Sub Format],$B77,MASTER[Planned (Month) Bucket],AZ$2,MASTER[EPC Status (Current Week)],"WIP")</f>
        <v>0</v>
      </c>
      <c r="BA77" s="29">
        <f>COUNTIFS(MASTER[Sub Format],$B77,MASTER[Planned (Month) Bucket],BA$2,MASTER[EPC Status (Current Week)],"WIP")</f>
        <v>0</v>
      </c>
      <c r="BB77" s="29">
        <f>COUNTIFS(MASTER[Sub Format],$B77,MASTER[Planned (Month) Bucket],BB$2,MASTER[EPC Status (Current Week)],"WIP")</f>
        <v>0</v>
      </c>
      <c r="BC77" s="29">
        <f>COUNTIFS(MASTER[Sub Format],$B77,MASTER[Planned (Month) Bucket],BC$2,MASTER[EPC Status (Current Week)],"WIP")</f>
        <v>0</v>
      </c>
      <c r="BD77" s="29">
        <f>COUNTIFS(MASTER[Sub Format],$B77,MASTER[Planned (Month) Bucket],BD$2,MASTER[EPC Status (Current Week)],"WIP")</f>
        <v>0</v>
      </c>
      <c r="BE77" s="29">
        <f>COUNTIFS(MASTER[Sub Format],$B77,MASTER[Planned (Month) Bucket],BE$2,MASTER[EPC Status (Current Week)],"WIP")</f>
        <v>0</v>
      </c>
      <c r="BF77" s="29">
        <f>COUNTIFS(MASTER[Sub Format],$B77,MASTER[Planned (Month) Bucket],BF$2,MASTER[EPC Status (Current Week)],"WIP")</f>
        <v>0</v>
      </c>
      <c r="BG77" s="29">
        <f>COUNTIFS(MASTER[Sub Format],$B77,MASTER[Planned (Month) Bucket],BG$2,MASTER[EPC Status (Current Week)],"WIP")</f>
        <v>0</v>
      </c>
      <c r="BH77" s="29">
        <f>COUNTIFS(MASTER[Sub Format],$B77,MASTER[Planned (Month) Bucket],BH$2,MASTER[EPC Status (Current Week)],"WIP")</f>
        <v>0</v>
      </c>
      <c r="BI77" s="29">
        <f>COUNTIFS(MASTER[Sub Format],$B77,MASTER[EPC Status (Current Week)],BI$2)</f>
        <v>0</v>
      </c>
      <c r="BJ77" s="29">
        <f>COUNTIFS(MASTER[Sub Format],$B77,MASTER[EPC Status (Current Week)],BJ$2)</f>
        <v>0</v>
      </c>
      <c r="BK77" s="29">
        <f>COUNTIFS(MASTER[Sub Format],$B77,MASTER[EPC Status (Current Week)],BK$2)</f>
        <v>0</v>
      </c>
      <c r="BL77" s="29">
        <f>COUNTIFS(MASTER[Sub Format],$B77,MASTER[EPC Status (Current Week)],BL$2)</f>
        <v>0</v>
      </c>
      <c r="BM77" s="29">
        <f t="shared" si="220"/>
        <v>0</v>
      </c>
      <c r="BN77" s="29">
        <f>COUNTIFS(MASTER[Sub Format],$B77,MASTER[EPC Status (Current Week)],BN$3)</f>
        <v>0</v>
      </c>
      <c r="BO77" s="29">
        <f>COUNTIFS(MASTER[Sub Format],$B77,MASTER[EPC Status (Current Week)],BO$3)</f>
        <v>0</v>
      </c>
      <c r="BP77" s="29">
        <f>COUNTIFS(MASTER[Sub Format],$B77,MASTER[EPC Status (Current Week)],BP$3)</f>
        <v>0</v>
      </c>
      <c r="BQ77" s="29">
        <f>COUNTIFS(MASTER[Sub Format],$B77,MASTER[EPC Status (Current Week)],BQ$3)</f>
        <v>0</v>
      </c>
      <c r="BR77" s="29">
        <f>COUNTIFS(MASTER[Sub Format],$B77,MASTER[EPC Status (Current Week)],BR$3)</f>
        <v>0</v>
      </c>
      <c r="BS77" s="29">
        <f>COUNTIFS(MASTER[Sub Format],$B77,MASTER[EPC Status (Current Week)],BS$3)</f>
        <v>0</v>
      </c>
      <c r="BT77" s="29">
        <f>COUNTIFS(MASTER[Sub Format],$B77,MASTER[EPC Status (Current Week)],BT$3)</f>
        <v>0</v>
      </c>
      <c r="BU77" s="29">
        <f>COUNTIFS(MASTER[Sub Format],$B77,MASTER[EPC Status (Current Week)],BU$3)</f>
        <v>0</v>
      </c>
      <c r="BV77" s="226"/>
    </row>
    <row r="78" spans="1:74" s="1" customFormat="1" ht="13" hidden="1" outlineLevel="1" x14ac:dyDescent="0.3">
      <c r="A78" s="86">
        <v>12</v>
      </c>
      <c r="B78" s="28" t="s">
        <v>205</v>
      </c>
      <c r="C78" s="28" t="s">
        <v>55</v>
      </c>
      <c r="D78" s="28" t="s">
        <v>386</v>
      </c>
      <c r="E78" s="29" t="s">
        <v>5069</v>
      </c>
      <c r="F78" s="29">
        <f>COUNTIFS(MASTER[Sub Format],$B78,MASTER[EPC Status (Current Week)],$F$3)</f>
        <v>0</v>
      </c>
      <c r="G78" s="29">
        <f>COUNTIFS(MASTER[LAUNCHED / YTL],"LAUNCHED",MASTER[Sub Format],$B78,MASTER[EPC Status (Current Week)],"EPC Ready Previous FY")</f>
        <v>0</v>
      </c>
      <c r="H78" s="29">
        <f>COUNTIFS(MASTER[LAUNCHED / YTL],"YTL",MASTER[Sub Format],$B78,MASTER[EPC Status (Current Week)],"EPC Ready Previous FY")</f>
        <v>0</v>
      </c>
      <c r="I78" s="29">
        <f>COUNTIFS(MASTER[Sub Format],$B78,MASTER[Actual (Month) Bucket],I$3)</f>
        <v>0</v>
      </c>
      <c r="J78" s="29">
        <f>COUNTIFS(MASTER[Sub Format],$B78,MASTER[Actual (Month) Bucket],J$3)</f>
        <v>0</v>
      </c>
      <c r="K78" s="29">
        <f>COUNTIFS(MASTER[Sub Format],$B78,MASTER[Actual (Month) Bucket],K$3)</f>
        <v>0</v>
      </c>
      <c r="L78" s="29">
        <f t="shared" ref="L78:L79" si="236">SUM(I78:K78)</f>
        <v>0</v>
      </c>
      <c r="M78" s="29">
        <f>COUNTIFS(MASTER[Sub Format],$B78,MASTER[Actual (Month) Bucket],M$3)</f>
        <v>0</v>
      </c>
      <c r="N78" s="29">
        <f>COUNTIFS(MASTER[Sub Format],$B78,MASTER[Actual (Month) Bucket],N$3)</f>
        <v>0</v>
      </c>
      <c r="O78" s="29">
        <f>COUNTIFS(MASTER[Sub Format],$B78,MASTER[Actual (Month) Bucket],O$3)</f>
        <v>0</v>
      </c>
      <c r="P78" s="29">
        <f t="shared" ref="P78:P79" si="237">SUM(M78:O78)</f>
        <v>0</v>
      </c>
      <c r="Q78" s="29">
        <f>COUNTIFS(MASTER[Sub Format],$B78,MASTER[Actual (Month) Bucket],Q$3)</f>
        <v>0</v>
      </c>
      <c r="R78" s="29">
        <f>COUNTIFS(MASTER[Sub Format],$B78,MASTER[Actual (Month) Bucket],R$3)</f>
        <v>0</v>
      </c>
      <c r="S78" s="29">
        <f>COUNTIFS(MASTER[Sub Format],$B78,MASTER[Actual (Month) Bucket],S$3)</f>
        <v>0</v>
      </c>
      <c r="T78" s="29">
        <f t="shared" ref="T78:T79" si="238">SUM(Q78:S78)</f>
        <v>0</v>
      </c>
      <c r="U78" s="29">
        <f>COUNTIFS(MASTER[Sub Format],$B78,MASTER[Actual (Month) Bucket],U$3)</f>
        <v>0</v>
      </c>
      <c r="V78" s="29">
        <f>COUNTIFS(MASTER[Sub Format],$B78,MASTER[Actual (Month) Bucket],V$3)</f>
        <v>0</v>
      </c>
      <c r="W78" s="29">
        <f>COUNTIFS(MASTER[Sub Format],$B78,MASTER[Actual (Month) Bucket],W$3)</f>
        <v>0</v>
      </c>
      <c r="X78" s="29">
        <f t="shared" ref="X78:X79" si="239">SUM(U78:W78)</f>
        <v>0</v>
      </c>
      <c r="Y78" s="29">
        <f t="shared" ref="Y78:Y79" si="240">L78+P78+T78+X78</f>
        <v>0</v>
      </c>
      <c r="Z78" s="29">
        <f>COUNTIFS(MASTER[LAUNCHED / YTL],"LAUNCHED",MASTER[Sub Format],$B78,MASTER[EPC Status (Current Week)],"EPC Ready")</f>
        <v>0</v>
      </c>
      <c r="AA78" s="29">
        <f>COUNTIFS(MASTER[LAUNCHED / YTL],"YTL",MASTER[Sub Format],$B78,MASTER[EPC Status (Current Week)],"EPC Ready")</f>
        <v>0</v>
      </c>
      <c r="AB78" s="29">
        <f>COUNTIFS(MASTER[LAUNCHED / YTL],"YTL - Dropped by Business",MASTER[Sub Format],$B78,MASTER[EPC Status (Current Week)],"EPC Ready")</f>
        <v>0</v>
      </c>
      <c r="AC78" s="29">
        <f>COUNTIFS(MASTER[EPC Status (Current Week)],"EPC Ready",MASTER[Sub Format],$B78)+COUNTIFS(MASTER[EPC Status (Current Week)],"EPC Ready Previous FY",MASTER[Sub Format],$B78)</f>
        <v>0</v>
      </c>
      <c r="AD78" s="29">
        <f>COUNTIFS(MASTER[LAUNCHED / YTL],"LAUNCHED",MASTER[Sub Format],$B78)</f>
        <v>0</v>
      </c>
      <c r="AE78" s="29">
        <f>COUNTIFS(MASTER[LAUNCHED / YTL],"YTL",MASTER[Sub Format],$B78)</f>
        <v>0</v>
      </c>
      <c r="AF78" s="29">
        <f>COUNTIFS(MASTER[LAUNCHED / YTL],"YTL - Dropped by Business",MASTER[Sub Format],$B78)</f>
        <v>0</v>
      </c>
      <c r="AG78" s="29">
        <f t="shared" si="94"/>
        <v>0</v>
      </c>
      <c r="AH78" s="29">
        <f t="shared" ref="AH78:AH79" si="241">AQ78</f>
        <v>0</v>
      </c>
      <c r="AI78" s="29">
        <f t="shared" ref="AI78:AI79" si="242">AR78</f>
        <v>0</v>
      </c>
      <c r="AJ78" s="29">
        <f t="shared" ref="AJ78:AJ79" si="243">AS78</f>
        <v>0</v>
      </c>
      <c r="AK78" s="29">
        <f t="shared" ref="AK78:AK79" si="244">AT78</f>
        <v>0</v>
      </c>
      <c r="AL78" s="29">
        <f t="shared" ref="AL78:AL79" si="245">AU78</f>
        <v>0</v>
      </c>
      <c r="AM78" s="29">
        <f t="shared" ref="AM78:AM79" si="246">AV78</f>
        <v>0</v>
      </c>
      <c r="AN78" s="29">
        <f t="shared" ref="AN78:AN79" si="247">AW78</f>
        <v>0</v>
      </c>
      <c r="AO78" s="29">
        <f t="shared" ref="AO78:AO79" si="248">AX78</f>
        <v>0</v>
      </c>
      <c r="AP78" s="29">
        <f t="shared" ref="AP78:AP79" si="249">AY78</f>
        <v>0</v>
      </c>
      <c r="AQ78" s="29">
        <f>COUNTIFS(MASTER[Sub Format],$B78,MASTER[Planned (Month) Bucket],AQ$2,MASTER[EPC Status (Current Week)],"WIP")</f>
        <v>0</v>
      </c>
      <c r="AR78" s="29">
        <f>COUNTIFS(MASTER[Sub Format],$B78,MASTER[Planned (Month) Bucket],AR$2,MASTER[EPC Status (Current Week)],"WIP")</f>
        <v>0</v>
      </c>
      <c r="AS78" s="29">
        <f>COUNTIFS(MASTER[Sub Format],$B78,MASTER[Planned (Month) Bucket],AS$2,MASTER[EPC Status (Current Week)],"WIP")</f>
        <v>0</v>
      </c>
      <c r="AT78" s="29">
        <f>COUNTIFS(MASTER[Sub Format],$B78,MASTER[Planned (Month) Bucket],AT$2,MASTER[EPC Status (Current Week)],"WIP")</f>
        <v>0</v>
      </c>
      <c r="AU78" s="29">
        <f>COUNTIFS(MASTER[Sub Format],$B78,MASTER[Planned (Month) Bucket],AU$2,MASTER[EPC Status (Current Week)],"WIP")</f>
        <v>0</v>
      </c>
      <c r="AV78" s="29">
        <f>COUNTIFS(MASTER[Sub Format],$B78,MASTER[Planned (Month) Bucket],AV$2,MASTER[EPC Status (Current Week)],"WIP")</f>
        <v>0</v>
      </c>
      <c r="AW78" s="29">
        <f>COUNTIFS(MASTER[Sub Format],$B78,MASTER[Planned (Month) Bucket],AW$2,MASTER[EPC Status (Current Week)],"WIP")</f>
        <v>0</v>
      </c>
      <c r="AX78" s="29">
        <f>COUNTIFS(MASTER[Sub Format],$B78,MASTER[Planned (Month) Bucket],AX$2,MASTER[EPC Status (Current Week)],"WIP")</f>
        <v>0</v>
      </c>
      <c r="AY78" s="29">
        <f>COUNTIFS(MASTER[Sub Format],$B78,MASTER[Planned (Month) Bucket],AY$2,MASTER[EPC Status (Current Week)],"WIP")</f>
        <v>0</v>
      </c>
      <c r="AZ78" s="29">
        <f>COUNTIFS(MASTER[Sub Format],$B78,MASTER[Planned (Month) Bucket],AZ$2,MASTER[EPC Status (Current Week)],"WIP")</f>
        <v>0</v>
      </c>
      <c r="BA78" s="29">
        <f>COUNTIFS(MASTER[Sub Format],$B78,MASTER[Planned (Month) Bucket],BA$2,MASTER[EPC Status (Current Week)],"WIP")</f>
        <v>0</v>
      </c>
      <c r="BB78" s="29">
        <f>COUNTIFS(MASTER[Sub Format],$B78,MASTER[Planned (Month) Bucket],BB$2,MASTER[EPC Status (Current Week)],"WIP")</f>
        <v>0</v>
      </c>
      <c r="BC78" s="29">
        <f>COUNTIFS(MASTER[Sub Format],$B78,MASTER[Planned (Month) Bucket],BC$2,MASTER[EPC Status (Current Week)],"WIP")</f>
        <v>0</v>
      </c>
      <c r="BD78" s="29">
        <f>COUNTIFS(MASTER[Sub Format],$B78,MASTER[Planned (Month) Bucket],BD$2,MASTER[EPC Status (Current Week)],"WIP")</f>
        <v>0</v>
      </c>
      <c r="BE78" s="29">
        <f>COUNTIFS(MASTER[Sub Format],$B78,MASTER[Planned (Month) Bucket],BE$2,MASTER[EPC Status (Current Week)],"WIP")</f>
        <v>0</v>
      </c>
      <c r="BF78" s="29">
        <f>COUNTIFS(MASTER[Sub Format],$B78,MASTER[Planned (Month) Bucket],BF$2,MASTER[EPC Status (Current Week)],"WIP")</f>
        <v>0</v>
      </c>
      <c r="BG78" s="29">
        <f>COUNTIFS(MASTER[Sub Format],$B78,MASTER[Planned (Month) Bucket],BG$2,MASTER[EPC Status (Current Week)],"WIP")</f>
        <v>0</v>
      </c>
      <c r="BH78" s="29">
        <f>COUNTIFS(MASTER[Sub Format],$B78,MASTER[Planned (Month) Bucket],BH$2,MASTER[EPC Status (Current Week)],"WIP")</f>
        <v>0</v>
      </c>
      <c r="BI78" s="29">
        <f>COUNTIFS(MASTER[Sub Format],$B78,MASTER[EPC Status (Current Week)],BI$2)</f>
        <v>0</v>
      </c>
      <c r="BJ78" s="29">
        <f>COUNTIFS(MASTER[Sub Format],$B78,MASTER[EPC Status (Current Week)],BJ$2)</f>
        <v>0</v>
      </c>
      <c r="BK78" s="29">
        <f>COUNTIFS(MASTER[Sub Format],$B78,MASTER[EPC Status (Current Week)],BK$2)</f>
        <v>0</v>
      </c>
      <c r="BL78" s="29">
        <f>COUNTIFS(MASTER[Sub Format],$B78,MASTER[EPC Status (Current Week)],BL$2)</f>
        <v>0</v>
      </c>
      <c r="BM78" s="29">
        <f t="shared" ref="BM78:BM79" si="250">SUM(BN78:BU78)</f>
        <v>0</v>
      </c>
      <c r="BN78" s="29"/>
      <c r="BO78" s="29"/>
      <c r="BP78" s="29"/>
      <c r="BQ78" s="29"/>
      <c r="BR78" s="29"/>
      <c r="BS78" s="29"/>
      <c r="BT78" s="29"/>
      <c r="BU78" s="29"/>
      <c r="BV78" s="226"/>
    </row>
    <row r="79" spans="1:74" s="1" customFormat="1" ht="13" hidden="1" outlineLevel="1" x14ac:dyDescent="0.3">
      <c r="A79" s="86">
        <v>13</v>
      </c>
      <c r="B79" s="28" t="s">
        <v>382</v>
      </c>
      <c r="C79" s="28" t="s">
        <v>106</v>
      </c>
      <c r="D79" s="28" t="s">
        <v>386</v>
      </c>
      <c r="E79" s="29" t="s">
        <v>5069</v>
      </c>
      <c r="F79" s="29">
        <f>COUNTIFS(MASTER[Sub Format],$B79,MASTER[EPC Status (Current Week)],$F$3)</f>
        <v>0</v>
      </c>
      <c r="G79" s="29">
        <f>COUNTIFS(MASTER[LAUNCHED / YTL],"LAUNCHED",MASTER[Sub Format],$B79,MASTER[EPC Status (Current Week)],"EPC Ready Previous FY")</f>
        <v>0</v>
      </c>
      <c r="H79" s="29">
        <f>COUNTIFS(MASTER[LAUNCHED / YTL],"YTL",MASTER[Sub Format],$B79,MASTER[EPC Status (Current Week)],"EPC Ready Previous FY")</f>
        <v>0</v>
      </c>
      <c r="I79" s="29">
        <f>COUNTIFS(MASTER[Sub Format],$B79,MASTER[Actual (Month) Bucket],I$3)</f>
        <v>2</v>
      </c>
      <c r="J79" s="29">
        <f>COUNTIFS(MASTER[Sub Format],$B79,MASTER[Actual (Month) Bucket],J$3)</f>
        <v>2</v>
      </c>
      <c r="K79" s="29">
        <f>COUNTIFS(MASTER[Sub Format],$B79,MASTER[Actual (Month) Bucket],K$3)</f>
        <v>1</v>
      </c>
      <c r="L79" s="29">
        <f t="shared" si="236"/>
        <v>5</v>
      </c>
      <c r="M79" s="29">
        <f>COUNTIFS(MASTER[Sub Format],$B79,MASTER[Actual (Month) Bucket],M$3)</f>
        <v>0</v>
      </c>
      <c r="N79" s="29">
        <f>COUNTIFS(MASTER[Sub Format],$B79,MASTER[Actual (Month) Bucket],N$3)</f>
        <v>0</v>
      </c>
      <c r="O79" s="29">
        <f>COUNTIFS(MASTER[Sub Format],$B79,MASTER[Actual (Month) Bucket],O$3)</f>
        <v>0</v>
      </c>
      <c r="P79" s="29">
        <f t="shared" si="237"/>
        <v>0</v>
      </c>
      <c r="Q79" s="29">
        <f>COUNTIFS(MASTER[Sub Format],$B79,MASTER[Actual (Month) Bucket],Q$3)</f>
        <v>0</v>
      </c>
      <c r="R79" s="29">
        <f>COUNTIFS(MASTER[Sub Format],$B79,MASTER[Actual (Month) Bucket],R$3)</f>
        <v>0</v>
      </c>
      <c r="S79" s="29">
        <f>COUNTIFS(MASTER[Sub Format],$B79,MASTER[Actual (Month) Bucket],S$3)</f>
        <v>0</v>
      </c>
      <c r="T79" s="29">
        <f t="shared" si="238"/>
        <v>0</v>
      </c>
      <c r="U79" s="29">
        <f>COUNTIFS(MASTER[Sub Format],$B79,MASTER[Actual (Month) Bucket],U$3)</f>
        <v>0</v>
      </c>
      <c r="V79" s="29">
        <f>COUNTIFS(MASTER[Sub Format],$B79,MASTER[Actual (Month) Bucket],V$3)</f>
        <v>0</v>
      </c>
      <c r="W79" s="29">
        <f>COUNTIFS(MASTER[Sub Format],$B79,MASTER[Actual (Month) Bucket],W$3)</f>
        <v>0</v>
      </c>
      <c r="X79" s="29">
        <f t="shared" si="239"/>
        <v>0</v>
      </c>
      <c r="Y79" s="29">
        <f t="shared" si="240"/>
        <v>5</v>
      </c>
      <c r="Z79" s="29">
        <f>COUNTIFS(MASTER[LAUNCHED / YTL],"LAUNCHED",MASTER[Sub Format],$B79,MASTER[EPC Status (Current Week)],"EPC Ready")</f>
        <v>5</v>
      </c>
      <c r="AA79" s="29">
        <f>COUNTIFS(MASTER[LAUNCHED / YTL],"YTL",MASTER[Sub Format],$B79,MASTER[EPC Status (Current Week)],"EPC Ready")</f>
        <v>0</v>
      </c>
      <c r="AB79" s="29">
        <f>COUNTIFS(MASTER[LAUNCHED / YTL],"YTL - Dropped by Business",MASTER[Sub Format],$B79,MASTER[EPC Status (Current Week)],"EPC Ready")</f>
        <v>0</v>
      </c>
      <c r="AC79" s="29">
        <f>COUNTIFS(MASTER[EPC Status (Current Week)],"EPC Ready",MASTER[Sub Format],$B79)+COUNTIFS(MASTER[EPC Status (Current Week)],"EPC Ready Previous FY",MASTER[Sub Format],$B79)</f>
        <v>5</v>
      </c>
      <c r="AD79" s="29">
        <f>COUNTIFS(MASTER[LAUNCHED / YTL],"LAUNCHED",MASTER[Sub Format],$B79)</f>
        <v>5</v>
      </c>
      <c r="AE79" s="29">
        <f>COUNTIFS(MASTER[LAUNCHED / YTL],"YTL",MASTER[Sub Format],$B79)</f>
        <v>0</v>
      </c>
      <c r="AF79" s="29">
        <f>COUNTIFS(MASTER[LAUNCHED / YTL],"YTL - Dropped by Business",MASTER[Sub Format],$B79)</f>
        <v>0</v>
      </c>
      <c r="AG79" s="29">
        <f t="shared" si="94"/>
        <v>0</v>
      </c>
      <c r="AH79" s="29">
        <f t="shared" si="241"/>
        <v>0</v>
      </c>
      <c r="AI79" s="29">
        <f t="shared" si="242"/>
        <v>0</v>
      </c>
      <c r="AJ79" s="29">
        <f t="shared" si="243"/>
        <v>0</v>
      </c>
      <c r="AK79" s="29">
        <f t="shared" si="244"/>
        <v>0</v>
      </c>
      <c r="AL79" s="29">
        <f t="shared" si="245"/>
        <v>0</v>
      </c>
      <c r="AM79" s="29">
        <f t="shared" si="246"/>
        <v>0</v>
      </c>
      <c r="AN79" s="29">
        <f t="shared" si="247"/>
        <v>0</v>
      </c>
      <c r="AO79" s="29">
        <f t="shared" si="248"/>
        <v>0</v>
      </c>
      <c r="AP79" s="29">
        <f t="shared" si="249"/>
        <v>0</v>
      </c>
      <c r="AQ79" s="29">
        <f>COUNTIFS(MASTER[Sub Format],$B79,MASTER[Planned (Month) Bucket],AQ$2,MASTER[EPC Status (Current Week)],"WIP")</f>
        <v>0</v>
      </c>
      <c r="AR79" s="29">
        <f>COUNTIFS(MASTER[Sub Format],$B79,MASTER[Planned (Month) Bucket],AR$2,MASTER[EPC Status (Current Week)],"WIP")</f>
        <v>0</v>
      </c>
      <c r="AS79" s="29">
        <f>COUNTIFS(MASTER[Sub Format],$B79,MASTER[Planned (Month) Bucket],AS$2,MASTER[EPC Status (Current Week)],"WIP")</f>
        <v>0</v>
      </c>
      <c r="AT79" s="29">
        <f>COUNTIFS(MASTER[Sub Format],$B79,MASTER[Planned (Month) Bucket],AT$2,MASTER[EPC Status (Current Week)],"WIP")</f>
        <v>0</v>
      </c>
      <c r="AU79" s="29">
        <f>COUNTIFS(MASTER[Sub Format],$B79,MASTER[Planned (Month) Bucket],AU$2,MASTER[EPC Status (Current Week)],"WIP")</f>
        <v>0</v>
      </c>
      <c r="AV79" s="29">
        <f>COUNTIFS(MASTER[Sub Format],$B79,MASTER[Planned (Month) Bucket],AV$2,MASTER[EPC Status (Current Week)],"WIP")</f>
        <v>0</v>
      </c>
      <c r="AW79" s="29">
        <f>COUNTIFS(MASTER[Sub Format],$B79,MASTER[Planned (Month) Bucket],AW$2,MASTER[EPC Status (Current Week)],"WIP")</f>
        <v>0</v>
      </c>
      <c r="AX79" s="29">
        <f>COUNTIFS(MASTER[Sub Format],$B79,MASTER[Planned (Month) Bucket],AX$2,MASTER[EPC Status (Current Week)],"WIP")</f>
        <v>0</v>
      </c>
      <c r="AY79" s="29">
        <f>COUNTIFS(MASTER[Sub Format],$B79,MASTER[Planned (Month) Bucket],AY$2,MASTER[EPC Status (Current Week)],"WIP")</f>
        <v>0</v>
      </c>
      <c r="AZ79" s="29">
        <f>COUNTIFS(MASTER[Sub Format],$B79,MASTER[Planned (Month) Bucket],AZ$2,MASTER[EPC Status (Current Week)],"WIP")</f>
        <v>0</v>
      </c>
      <c r="BA79" s="29">
        <f>COUNTIFS(MASTER[Sub Format],$B79,MASTER[Planned (Month) Bucket],BA$2,MASTER[EPC Status (Current Week)],"WIP")</f>
        <v>0</v>
      </c>
      <c r="BB79" s="29">
        <f>COUNTIFS(MASTER[Sub Format],$B79,MASTER[Planned (Month) Bucket],BB$2,MASTER[EPC Status (Current Week)],"WIP")</f>
        <v>0</v>
      </c>
      <c r="BC79" s="29">
        <f>COUNTIFS(MASTER[Sub Format],$B79,MASTER[Planned (Month) Bucket],BC$2,MASTER[EPC Status (Current Week)],"WIP")</f>
        <v>0</v>
      </c>
      <c r="BD79" s="29">
        <f>COUNTIFS(MASTER[Sub Format],$B79,MASTER[Planned (Month) Bucket],BD$2,MASTER[EPC Status (Current Week)],"WIP")</f>
        <v>0</v>
      </c>
      <c r="BE79" s="29">
        <f>COUNTIFS(MASTER[Sub Format],$B79,MASTER[Planned (Month) Bucket],BE$2,MASTER[EPC Status (Current Week)],"WIP")</f>
        <v>0</v>
      </c>
      <c r="BF79" s="29">
        <f>COUNTIFS(MASTER[Sub Format],$B79,MASTER[Planned (Month) Bucket],BF$2,MASTER[EPC Status (Current Week)],"WIP")</f>
        <v>0</v>
      </c>
      <c r="BG79" s="29">
        <f>COUNTIFS(MASTER[Sub Format],$B79,MASTER[Planned (Month) Bucket],BG$2,MASTER[EPC Status (Current Week)],"WIP")</f>
        <v>0</v>
      </c>
      <c r="BH79" s="29">
        <f>COUNTIFS(MASTER[Sub Format],$B79,MASTER[Planned (Month) Bucket],BH$2,MASTER[EPC Status (Current Week)],"WIP")</f>
        <v>0</v>
      </c>
      <c r="BI79" s="29">
        <f>COUNTIFS(MASTER[Sub Format],$B79,MASTER[EPC Status (Current Week)],BI$2)</f>
        <v>3</v>
      </c>
      <c r="BJ79" s="29">
        <f>COUNTIFS(MASTER[Sub Format],$B79,MASTER[EPC Status (Current Week)],BJ$2)</f>
        <v>0</v>
      </c>
      <c r="BK79" s="29">
        <f>COUNTIFS(MASTER[Sub Format],$B79,MASTER[EPC Status (Current Week)],BK$2)</f>
        <v>0</v>
      </c>
      <c r="BL79" s="29">
        <f>COUNTIFS(MASTER[Sub Format],$B79,MASTER[EPC Status (Current Week)],BL$2)</f>
        <v>0</v>
      </c>
      <c r="BM79" s="29">
        <f t="shared" si="250"/>
        <v>0</v>
      </c>
      <c r="BN79" s="29"/>
      <c r="BO79" s="29"/>
      <c r="BP79" s="29"/>
      <c r="BQ79" s="29"/>
      <c r="BR79" s="29"/>
      <c r="BS79" s="29"/>
      <c r="BT79" s="29"/>
      <c r="BU79" s="29"/>
      <c r="BV79" s="226"/>
    </row>
    <row r="80" spans="1:74" s="1" customFormat="1" ht="13" hidden="1" outlineLevel="1" x14ac:dyDescent="0.3">
      <c r="A80" s="119">
        <v>14</v>
      </c>
      <c r="B80" s="120" t="s">
        <v>1066</v>
      </c>
      <c r="C80" s="120" t="s">
        <v>55</v>
      </c>
      <c r="D80" s="120" t="s">
        <v>386</v>
      </c>
      <c r="E80" s="121">
        <v>94</v>
      </c>
      <c r="F80" s="121">
        <f t="shared" ref="F80:BU80" si="251">SUM(F81:F83)</f>
        <v>0</v>
      </c>
      <c r="G80" s="121">
        <f t="shared" si="251"/>
        <v>0</v>
      </c>
      <c r="H80" s="121">
        <f t="shared" si="251"/>
        <v>0</v>
      </c>
      <c r="I80" s="121">
        <f t="shared" si="251"/>
        <v>0</v>
      </c>
      <c r="J80" s="121">
        <f t="shared" si="251"/>
        <v>1</v>
      </c>
      <c r="K80" s="121">
        <f t="shared" si="251"/>
        <v>0</v>
      </c>
      <c r="L80" s="121">
        <f t="shared" si="251"/>
        <v>1</v>
      </c>
      <c r="M80" s="121">
        <f t="shared" si="251"/>
        <v>0</v>
      </c>
      <c r="N80" s="121">
        <f t="shared" si="251"/>
        <v>0</v>
      </c>
      <c r="O80" s="121">
        <f t="shared" si="251"/>
        <v>0</v>
      </c>
      <c r="P80" s="121">
        <f t="shared" si="251"/>
        <v>0</v>
      </c>
      <c r="Q80" s="121">
        <f t="shared" si="251"/>
        <v>0</v>
      </c>
      <c r="R80" s="121">
        <f t="shared" si="251"/>
        <v>0</v>
      </c>
      <c r="S80" s="121">
        <f t="shared" si="251"/>
        <v>0</v>
      </c>
      <c r="T80" s="121">
        <f t="shared" si="251"/>
        <v>0</v>
      </c>
      <c r="U80" s="121">
        <f t="shared" si="251"/>
        <v>0</v>
      </c>
      <c r="V80" s="121">
        <f t="shared" si="251"/>
        <v>0</v>
      </c>
      <c r="W80" s="121">
        <f t="shared" si="251"/>
        <v>0</v>
      </c>
      <c r="X80" s="121">
        <f t="shared" si="251"/>
        <v>0</v>
      </c>
      <c r="Y80" s="121">
        <f t="shared" si="251"/>
        <v>1</v>
      </c>
      <c r="Z80" s="121">
        <f t="shared" si="251"/>
        <v>0</v>
      </c>
      <c r="AA80" s="121">
        <f t="shared" si="251"/>
        <v>1</v>
      </c>
      <c r="AB80" s="121">
        <f t="shared" si="251"/>
        <v>0</v>
      </c>
      <c r="AC80" s="121">
        <f t="shared" si="251"/>
        <v>1</v>
      </c>
      <c r="AD80" s="121">
        <f t="shared" si="251"/>
        <v>0</v>
      </c>
      <c r="AE80" s="121">
        <f t="shared" si="251"/>
        <v>1</v>
      </c>
      <c r="AF80" s="121">
        <f t="shared" si="251"/>
        <v>0</v>
      </c>
      <c r="AG80" s="121">
        <f t="shared" si="251"/>
        <v>1</v>
      </c>
      <c r="AH80" s="121">
        <f t="shared" si="251"/>
        <v>0</v>
      </c>
      <c r="AI80" s="121">
        <f t="shared" si="251"/>
        <v>0</v>
      </c>
      <c r="AJ80" s="121">
        <f t="shared" si="251"/>
        <v>0</v>
      </c>
      <c r="AK80" s="121">
        <f t="shared" si="251"/>
        <v>0</v>
      </c>
      <c r="AL80" s="121">
        <f t="shared" ref="AL80:AM80" si="252">SUM(AL81:AL83)</f>
        <v>0</v>
      </c>
      <c r="AM80" s="121">
        <f t="shared" si="252"/>
        <v>0</v>
      </c>
      <c r="AN80" s="121">
        <f t="shared" ref="AN80:AO80" si="253">SUM(AN81:AN83)</f>
        <v>0</v>
      </c>
      <c r="AO80" s="121">
        <f t="shared" si="253"/>
        <v>0</v>
      </c>
      <c r="AP80" s="121">
        <f t="shared" ref="AP80" si="254">SUM(AP81:AP83)</f>
        <v>0</v>
      </c>
      <c r="AQ80" s="121">
        <f t="shared" si="251"/>
        <v>0</v>
      </c>
      <c r="AR80" s="121">
        <f t="shared" si="251"/>
        <v>0</v>
      </c>
      <c r="AS80" s="121">
        <f t="shared" si="251"/>
        <v>0</v>
      </c>
      <c r="AT80" s="121">
        <f t="shared" si="251"/>
        <v>0</v>
      </c>
      <c r="AU80" s="121">
        <f t="shared" si="251"/>
        <v>0</v>
      </c>
      <c r="AV80" s="121">
        <f t="shared" si="251"/>
        <v>0</v>
      </c>
      <c r="AW80" s="121">
        <f t="shared" si="251"/>
        <v>0</v>
      </c>
      <c r="AX80" s="121">
        <f t="shared" si="251"/>
        <v>0</v>
      </c>
      <c r="AY80" s="121">
        <f t="shared" si="251"/>
        <v>0</v>
      </c>
      <c r="AZ80" s="121">
        <f t="shared" si="251"/>
        <v>0</v>
      </c>
      <c r="BA80" s="121">
        <f t="shared" si="251"/>
        <v>0</v>
      </c>
      <c r="BB80" s="121">
        <f t="shared" si="251"/>
        <v>0</v>
      </c>
      <c r="BC80" s="121">
        <f t="shared" si="251"/>
        <v>0</v>
      </c>
      <c r="BD80" s="121">
        <f t="shared" ref="BD80:BE80" si="255">SUM(BD81:BD83)</f>
        <v>1</v>
      </c>
      <c r="BE80" s="121">
        <f t="shared" si="255"/>
        <v>0</v>
      </c>
      <c r="BF80" s="121">
        <f t="shared" ref="BF80:BG80" si="256">SUM(BF81:BF83)</f>
        <v>0</v>
      </c>
      <c r="BG80" s="121">
        <f t="shared" si="256"/>
        <v>0</v>
      </c>
      <c r="BH80" s="121">
        <f t="shared" ref="BH80" si="257">SUM(BH81:BH83)</f>
        <v>0</v>
      </c>
      <c r="BI80" s="121">
        <f t="shared" si="251"/>
        <v>0</v>
      </c>
      <c r="BJ80" s="121">
        <f t="shared" si="251"/>
        <v>0</v>
      </c>
      <c r="BK80" s="121">
        <f t="shared" si="251"/>
        <v>0</v>
      </c>
      <c r="BL80" s="121">
        <f t="shared" si="251"/>
        <v>1</v>
      </c>
      <c r="BM80" s="121">
        <f t="shared" si="251"/>
        <v>2</v>
      </c>
      <c r="BN80" s="121">
        <f t="shared" si="251"/>
        <v>1</v>
      </c>
      <c r="BO80" s="121">
        <f t="shared" si="251"/>
        <v>0</v>
      </c>
      <c r="BP80" s="121">
        <f t="shared" si="251"/>
        <v>1</v>
      </c>
      <c r="BQ80" s="121">
        <f t="shared" si="251"/>
        <v>0</v>
      </c>
      <c r="BR80" s="121">
        <f t="shared" si="251"/>
        <v>0</v>
      </c>
      <c r="BS80" s="121">
        <f t="shared" si="251"/>
        <v>0</v>
      </c>
      <c r="BT80" s="121">
        <f t="shared" si="251"/>
        <v>0</v>
      </c>
      <c r="BU80" s="121">
        <f t="shared" si="251"/>
        <v>0</v>
      </c>
      <c r="BV80" s="226"/>
    </row>
    <row r="81" spans="1:74" s="1" customFormat="1" ht="13" hidden="1" outlineLevel="2" x14ac:dyDescent="0.3">
      <c r="A81" s="86">
        <v>14.1</v>
      </c>
      <c r="B81" s="28" t="s">
        <v>71</v>
      </c>
      <c r="C81" s="28" t="s">
        <v>55</v>
      </c>
      <c r="D81" s="28" t="s">
        <v>386</v>
      </c>
      <c r="E81" s="29">
        <v>0</v>
      </c>
      <c r="F81" s="29">
        <f>COUNTIFS(MASTER[Sub Format],$B81,MASTER[EPC Status (Current Week)],$F$3)</f>
        <v>0</v>
      </c>
      <c r="G81" s="29">
        <f>COUNTIFS(MASTER[LAUNCHED / YTL],"LAUNCHED",MASTER[Sub Format],$B81,MASTER[EPC Status (Current Week)],"EPC Ready Previous FY")</f>
        <v>0</v>
      </c>
      <c r="H81" s="29">
        <f>COUNTIFS(MASTER[LAUNCHED / YTL],"YTL",MASTER[Sub Format],$B81,MASTER[EPC Status (Current Week)],"EPC Ready Previous FY")</f>
        <v>0</v>
      </c>
      <c r="I81" s="29">
        <f>COUNTIFS(MASTER[Sub Format],$B81,MASTER[Actual (Month) Bucket],I$3)</f>
        <v>0</v>
      </c>
      <c r="J81" s="29">
        <f>COUNTIFS(MASTER[Sub Format],$B81,MASTER[Actual (Month) Bucket],J$3)</f>
        <v>0</v>
      </c>
      <c r="K81" s="29">
        <f>COUNTIFS(MASTER[Sub Format],$B81,MASTER[Actual (Month) Bucket],K$3)</f>
        <v>0</v>
      </c>
      <c r="L81" s="29">
        <f t="shared" ref="L81:L83" si="258">SUM(I81:K81)</f>
        <v>0</v>
      </c>
      <c r="M81" s="29">
        <f>COUNTIFS(MASTER[Sub Format],$B81,MASTER[Actual (Month) Bucket],M$3)</f>
        <v>0</v>
      </c>
      <c r="N81" s="29">
        <f>COUNTIFS(MASTER[Sub Format],$B81,MASTER[Actual (Month) Bucket],N$3)</f>
        <v>0</v>
      </c>
      <c r="O81" s="29">
        <f>COUNTIFS(MASTER[Sub Format],$B81,MASTER[Actual (Month) Bucket],O$3)</f>
        <v>0</v>
      </c>
      <c r="P81" s="29">
        <f t="shared" ref="P81:P83" si="259">SUM(M81:O81)</f>
        <v>0</v>
      </c>
      <c r="Q81" s="29">
        <f>COUNTIFS(MASTER[Sub Format],$B81,MASTER[Actual (Month) Bucket],Q$3)</f>
        <v>0</v>
      </c>
      <c r="R81" s="29">
        <f>COUNTIFS(MASTER[Sub Format],$B81,MASTER[Actual (Month) Bucket],R$3)</f>
        <v>0</v>
      </c>
      <c r="S81" s="29">
        <f>COUNTIFS(MASTER[Sub Format],$B81,MASTER[Actual (Month) Bucket],S$3)</f>
        <v>0</v>
      </c>
      <c r="T81" s="29">
        <f t="shared" ref="T81:T83" si="260">SUM(Q81:S81)</f>
        <v>0</v>
      </c>
      <c r="U81" s="29">
        <f>COUNTIFS(MASTER[Sub Format],$B81,MASTER[Actual (Month) Bucket],U$3)</f>
        <v>0</v>
      </c>
      <c r="V81" s="29">
        <f>COUNTIFS(MASTER[Sub Format],$B81,MASTER[Actual (Month) Bucket],V$3)</f>
        <v>0</v>
      </c>
      <c r="W81" s="29">
        <f>COUNTIFS(MASTER[Sub Format],$B81,MASTER[Actual (Month) Bucket],W$3)</f>
        <v>0</v>
      </c>
      <c r="X81" s="29">
        <f t="shared" ref="X81:X83" si="261">SUM(U81:W81)</f>
        <v>0</v>
      </c>
      <c r="Y81" s="29">
        <f t="shared" ref="Y81:Y83" si="262">L81+P81+T81+X81</f>
        <v>0</v>
      </c>
      <c r="Z81" s="29">
        <f>COUNTIFS(MASTER[LAUNCHED / YTL],"LAUNCHED",MASTER[Sub Format],$B81,MASTER[EPC Status (Current Week)],"EPC Ready")</f>
        <v>0</v>
      </c>
      <c r="AA81" s="29">
        <f>COUNTIFS(MASTER[LAUNCHED / YTL],"YTL",MASTER[Sub Format],$B81,MASTER[EPC Status (Current Week)],"EPC Ready")</f>
        <v>0</v>
      </c>
      <c r="AB81" s="29">
        <f>COUNTIFS(MASTER[LAUNCHED / YTL],"YTL - Dropped by Business",MASTER[Sub Format],$B81,MASTER[EPC Status (Current Week)],"EPC Ready")</f>
        <v>0</v>
      </c>
      <c r="AC81" s="29">
        <f>COUNTIFS(MASTER[EPC Status (Current Week)],"EPC Ready",MASTER[Sub Format],$B81)+COUNTIFS(MASTER[EPC Status (Current Week)],"EPC Ready Previous FY",MASTER[Sub Format],$B81)</f>
        <v>0</v>
      </c>
      <c r="AD81" s="29">
        <f>COUNTIFS(MASTER[LAUNCHED / YTL],"LAUNCHED",MASTER[Sub Format],$B81)</f>
        <v>0</v>
      </c>
      <c r="AE81" s="29">
        <f>COUNTIFS(MASTER[LAUNCHED / YTL],"YTL",MASTER[Sub Format],$B81)</f>
        <v>0</v>
      </c>
      <c r="AF81" s="29">
        <f>COUNTIFS(MASTER[LAUNCHED / YTL],"YTL - Dropped by Business",MASTER[Sub Format],$B81)</f>
        <v>0</v>
      </c>
      <c r="AG81" s="29">
        <f t="shared" si="94"/>
        <v>0</v>
      </c>
      <c r="AH81" s="29">
        <f t="shared" ref="AH81:AP83" si="263">AQ81</f>
        <v>0</v>
      </c>
      <c r="AI81" s="29">
        <f t="shared" si="263"/>
        <v>0</v>
      </c>
      <c r="AJ81" s="29">
        <f t="shared" si="263"/>
        <v>0</v>
      </c>
      <c r="AK81" s="29">
        <f t="shared" si="263"/>
        <v>0</v>
      </c>
      <c r="AL81" s="29">
        <f t="shared" si="263"/>
        <v>0</v>
      </c>
      <c r="AM81" s="29">
        <f t="shared" si="263"/>
        <v>0</v>
      </c>
      <c r="AN81" s="29">
        <f t="shared" si="263"/>
        <v>0</v>
      </c>
      <c r="AO81" s="29">
        <f t="shared" si="263"/>
        <v>0</v>
      </c>
      <c r="AP81" s="29">
        <f t="shared" si="263"/>
        <v>0</v>
      </c>
      <c r="AQ81" s="29">
        <f>COUNTIFS(MASTER[Sub Format],$B81,MASTER[Planned (Month) Bucket],AQ$2,MASTER[EPC Status (Current Week)],"WIP")</f>
        <v>0</v>
      </c>
      <c r="AR81" s="29">
        <f>COUNTIFS(MASTER[Sub Format],$B81,MASTER[Planned (Month) Bucket],AR$2,MASTER[EPC Status (Current Week)],"WIP")</f>
        <v>0</v>
      </c>
      <c r="AS81" s="29">
        <f>COUNTIFS(MASTER[Sub Format],$B81,MASTER[Planned (Month) Bucket],AS$2,MASTER[EPC Status (Current Week)],"WIP")</f>
        <v>0</v>
      </c>
      <c r="AT81" s="29">
        <f>COUNTIFS(MASTER[Sub Format],$B81,MASTER[Planned (Month) Bucket],AT$2,MASTER[EPC Status (Current Week)],"WIP")</f>
        <v>0</v>
      </c>
      <c r="AU81" s="29">
        <f>COUNTIFS(MASTER[Sub Format],$B81,MASTER[Planned (Month) Bucket],AU$2,MASTER[EPC Status (Current Week)],"WIP")</f>
        <v>0</v>
      </c>
      <c r="AV81" s="29">
        <f>COUNTIFS(MASTER[Sub Format],$B81,MASTER[Planned (Month) Bucket],AV$2,MASTER[EPC Status (Current Week)],"WIP")</f>
        <v>0</v>
      </c>
      <c r="AW81" s="29">
        <f>COUNTIFS(MASTER[Sub Format],$B81,MASTER[Planned (Month) Bucket],AW$2,MASTER[EPC Status (Current Week)],"WIP")</f>
        <v>0</v>
      </c>
      <c r="AX81" s="29">
        <f>COUNTIFS(MASTER[Sub Format],$B81,MASTER[Planned (Month) Bucket],AX$2,MASTER[EPC Status (Current Week)],"WIP")</f>
        <v>0</v>
      </c>
      <c r="AY81" s="29">
        <f>COUNTIFS(MASTER[Sub Format],$B81,MASTER[Planned (Month) Bucket],AY$2,MASTER[EPC Status (Current Week)],"WIP")</f>
        <v>0</v>
      </c>
      <c r="AZ81" s="29">
        <f>COUNTIFS(MASTER[Sub Format],$B81,MASTER[Planned (Month) Bucket],AZ$2,MASTER[EPC Status (Current Week)],"WIP")</f>
        <v>0</v>
      </c>
      <c r="BA81" s="29">
        <f>COUNTIFS(MASTER[Sub Format],$B81,MASTER[Planned (Month) Bucket],BA$2,MASTER[EPC Status (Current Week)],"WIP")</f>
        <v>0</v>
      </c>
      <c r="BB81" s="29">
        <f>COUNTIFS(MASTER[Sub Format],$B81,MASTER[Planned (Month) Bucket],BB$2,MASTER[EPC Status (Current Week)],"WIP")</f>
        <v>0</v>
      </c>
      <c r="BC81" s="29">
        <f>COUNTIFS(MASTER[Sub Format],$B81,MASTER[Planned (Month) Bucket],BC$2,MASTER[EPC Status (Current Week)],"WIP")</f>
        <v>0</v>
      </c>
      <c r="BD81" s="29">
        <f>COUNTIFS(MASTER[Sub Format],$B81,MASTER[Planned (Month) Bucket],BD$2,MASTER[EPC Status (Current Week)],"WIP")</f>
        <v>0</v>
      </c>
      <c r="BE81" s="29">
        <f>COUNTIFS(MASTER[Sub Format],$B81,MASTER[Planned (Month) Bucket],BE$2,MASTER[EPC Status (Current Week)],"WIP")</f>
        <v>0</v>
      </c>
      <c r="BF81" s="29">
        <f>COUNTIFS(MASTER[Sub Format],$B81,MASTER[Planned (Month) Bucket],BF$2,MASTER[EPC Status (Current Week)],"WIP")</f>
        <v>0</v>
      </c>
      <c r="BG81" s="29">
        <f>COUNTIFS(MASTER[Sub Format],$B81,MASTER[Planned (Month) Bucket],BG$2,MASTER[EPC Status (Current Week)],"WIP")</f>
        <v>0</v>
      </c>
      <c r="BH81" s="29">
        <f>COUNTIFS(MASTER[Sub Format],$B81,MASTER[Planned (Month) Bucket],BH$2,MASTER[EPC Status (Current Week)],"WIP")</f>
        <v>0</v>
      </c>
      <c r="BI81" s="29">
        <f>COUNTIFS(MASTER[Sub Format],$B81,MASTER[EPC Status (Current Week)],BI$2)</f>
        <v>0</v>
      </c>
      <c r="BJ81" s="29">
        <f>COUNTIFS(MASTER[Sub Format],$B81,MASTER[EPC Status (Current Week)],BJ$2)</f>
        <v>0</v>
      </c>
      <c r="BK81" s="29">
        <f>COUNTIFS(MASTER[Sub Format],$B81,MASTER[EPC Status (Current Week)],BK$2)</f>
        <v>0</v>
      </c>
      <c r="BL81" s="29">
        <f>COUNTIFS(MASTER[Sub Format],$B81,MASTER[EPC Status (Current Week)],BL$2)</f>
        <v>1</v>
      </c>
      <c r="BM81" s="29">
        <f t="shared" ref="BM81:BM83" si="264">SUM(BN81:BU81)</f>
        <v>1</v>
      </c>
      <c r="BN81" s="29">
        <f>COUNTIFS(MASTER[Sub Format],$B81,MASTER[EPC Status (Current Week)],BN$3)</f>
        <v>0</v>
      </c>
      <c r="BO81" s="29">
        <f>COUNTIFS(MASTER[Sub Format],$B81,MASTER[EPC Status (Current Week)],BO$3)</f>
        <v>0</v>
      </c>
      <c r="BP81" s="29">
        <f>COUNTIFS(MASTER[Sub Format],$B81,MASTER[EPC Status (Current Week)],BP$3)</f>
        <v>1</v>
      </c>
      <c r="BQ81" s="29">
        <f>COUNTIFS(MASTER[Sub Format],$B81,MASTER[EPC Status (Current Week)],BQ$3)</f>
        <v>0</v>
      </c>
      <c r="BR81" s="29">
        <f>COUNTIFS(MASTER[Sub Format],$B81,MASTER[EPC Status (Current Week)],BR$3)</f>
        <v>0</v>
      </c>
      <c r="BS81" s="29">
        <f>COUNTIFS(MASTER[Sub Format],$B81,MASTER[EPC Status (Current Week)],BS$3)</f>
        <v>0</v>
      </c>
      <c r="BT81" s="29">
        <f>COUNTIFS(MASTER[Sub Format],$B81,MASTER[EPC Status (Current Week)],BT$3)</f>
        <v>0</v>
      </c>
      <c r="BU81" s="29">
        <f>COUNTIFS(MASTER[Sub Format],$B81,MASTER[EPC Status (Current Week)],BU$3)</f>
        <v>0</v>
      </c>
      <c r="BV81" s="226"/>
    </row>
    <row r="82" spans="1:74" s="1" customFormat="1" ht="13" hidden="1" outlineLevel="2" x14ac:dyDescent="0.3">
      <c r="A82" s="86">
        <v>14.2</v>
      </c>
      <c r="B82" s="285" t="s">
        <v>6989</v>
      </c>
      <c r="C82" s="28"/>
      <c r="D82" s="28"/>
      <c r="E82" s="29">
        <v>1</v>
      </c>
      <c r="F82" s="29">
        <f>COUNTIFS(MASTER[Sub Format],$B82,MASTER[EPC Status (Current Week)],$F$3)</f>
        <v>0</v>
      </c>
      <c r="G82" s="29">
        <f>COUNTIFS(MASTER[LAUNCHED / YTL],"LAUNCHED",MASTER[Sub Format],$B82,MASTER[EPC Status (Current Week)],"EPC Ready Previous FY")</f>
        <v>0</v>
      </c>
      <c r="H82" s="29">
        <f>COUNTIFS(MASTER[LAUNCHED / YTL],"YTL",MASTER[Sub Format],$B82,MASTER[EPC Status (Current Week)],"EPC Ready Previous FY")</f>
        <v>0</v>
      </c>
      <c r="I82" s="29">
        <f>COUNTIFS(MASTER[Sub Format],$B82,MASTER[Actual (Month) Bucket],I$3)</f>
        <v>0</v>
      </c>
      <c r="J82" s="29">
        <f>COUNTIFS(MASTER[Sub Format],$B82,MASTER[Actual (Month) Bucket],J$3)</f>
        <v>0</v>
      </c>
      <c r="K82" s="29">
        <f>COUNTIFS(MASTER[Sub Format],$B82,MASTER[Actual (Month) Bucket],K$3)</f>
        <v>0</v>
      </c>
      <c r="L82" s="29">
        <f t="shared" ref="L82" si="265">SUM(I82:K82)</f>
        <v>0</v>
      </c>
      <c r="M82" s="29">
        <f>COUNTIFS(MASTER[Sub Format],$B82,MASTER[Actual (Month) Bucket],M$3)</f>
        <v>0</v>
      </c>
      <c r="N82" s="29">
        <f>COUNTIFS(MASTER[Sub Format],$B82,MASTER[Actual (Month) Bucket],N$3)</f>
        <v>0</v>
      </c>
      <c r="O82" s="29">
        <f>COUNTIFS(MASTER[Sub Format],$B82,MASTER[Actual (Month) Bucket],O$3)</f>
        <v>0</v>
      </c>
      <c r="P82" s="29">
        <f t="shared" ref="P82" si="266">SUM(M82:O82)</f>
        <v>0</v>
      </c>
      <c r="Q82" s="29">
        <f>COUNTIFS(MASTER[Sub Format],$B82,MASTER[Actual (Month) Bucket],Q$3)</f>
        <v>0</v>
      </c>
      <c r="R82" s="29">
        <f>COUNTIFS(MASTER[Sub Format],$B82,MASTER[Actual (Month) Bucket],R$3)</f>
        <v>0</v>
      </c>
      <c r="S82" s="29">
        <f>COUNTIFS(MASTER[Sub Format],$B82,MASTER[Actual (Month) Bucket],S$3)</f>
        <v>0</v>
      </c>
      <c r="T82" s="29">
        <f t="shared" ref="T82" si="267">SUM(Q82:S82)</f>
        <v>0</v>
      </c>
      <c r="U82" s="29">
        <f>COUNTIFS(MASTER[Sub Format],$B82,MASTER[Actual (Month) Bucket],U$3)</f>
        <v>0</v>
      </c>
      <c r="V82" s="29">
        <f>COUNTIFS(MASTER[Sub Format],$B82,MASTER[Actual (Month) Bucket],V$3)</f>
        <v>0</v>
      </c>
      <c r="W82" s="29">
        <f>COUNTIFS(MASTER[Sub Format],$B82,MASTER[Actual (Month) Bucket],W$3)</f>
        <v>0</v>
      </c>
      <c r="X82" s="29">
        <f t="shared" ref="X82" si="268">SUM(U82:W82)</f>
        <v>0</v>
      </c>
      <c r="Y82" s="29">
        <f t="shared" ref="Y82" si="269">L82+P82+T82+X82</f>
        <v>0</v>
      </c>
      <c r="Z82" s="29">
        <f>COUNTIFS(MASTER[LAUNCHED / YTL],"LAUNCHED",MASTER[Sub Format],$B82,MASTER[EPC Status (Current Week)],"EPC Ready")</f>
        <v>0</v>
      </c>
      <c r="AA82" s="29">
        <f>COUNTIFS(MASTER[LAUNCHED / YTL],"YTL",MASTER[Sub Format],$B82,MASTER[EPC Status (Current Week)],"EPC Ready")</f>
        <v>0</v>
      </c>
      <c r="AB82" s="29">
        <f>COUNTIFS(MASTER[LAUNCHED / YTL],"YTL - Dropped by Business",MASTER[Sub Format],$B82,MASTER[EPC Status (Current Week)],"EPC Ready")</f>
        <v>0</v>
      </c>
      <c r="AC82" s="29">
        <f>COUNTIFS(MASTER[EPC Status (Current Week)],"EPC Ready",MASTER[Sub Format],$B82)+COUNTIFS(MASTER[EPC Status (Current Week)],"EPC Ready Previous FY",MASTER[Sub Format],$B82)</f>
        <v>0</v>
      </c>
      <c r="AD82" s="29">
        <f>COUNTIFS(MASTER[LAUNCHED / YTL],"LAUNCHED",MASTER[Sub Format],$B82)</f>
        <v>0</v>
      </c>
      <c r="AE82" s="29">
        <f>COUNTIFS(MASTER[LAUNCHED / YTL],"YTL",MASTER[Sub Format],$B82)</f>
        <v>0</v>
      </c>
      <c r="AF82" s="29">
        <f>COUNTIFS(MASTER[LAUNCHED / YTL],"YTL - Dropped by Business",MASTER[Sub Format],$B82)</f>
        <v>0</v>
      </c>
      <c r="AG82" s="29">
        <f t="shared" si="94"/>
        <v>0</v>
      </c>
      <c r="AH82" s="29">
        <f t="shared" ref="AH82" si="270">AQ82</f>
        <v>0</v>
      </c>
      <c r="AI82" s="29">
        <f t="shared" ref="AI82" si="271">AR82</f>
        <v>0</v>
      </c>
      <c r="AJ82" s="29">
        <f t="shared" ref="AJ82" si="272">AS82</f>
        <v>0</v>
      </c>
      <c r="AK82" s="29">
        <f t="shared" ref="AK82" si="273">AT82</f>
        <v>0</v>
      </c>
      <c r="AL82" s="29">
        <f t="shared" ref="AL82" si="274">AU82</f>
        <v>0</v>
      </c>
      <c r="AM82" s="29">
        <f t="shared" ref="AM82" si="275">AV82</f>
        <v>0</v>
      </c>
      <c r="AN82" s="29">
        <f t="shared" ref="AN82" si="276">AW82</f>
        <v>0</v>
      </c>
      <c r="AO82" s="29">
        <f t="shared" ref="AO82" si="277">AX82</f>
        <v>0</v>
      </c>
      <c r="AP82" s="29">
        <f t="shared" ref="AP82" si="278">AY82</f>
        <v>0</v>
      </c>
      <c r="AQ82" s="29">
        <f>COUNTIFS(MASTER[Sub Format],$B82,MASTER[Planned (Month) Bucket],AQ$2,MASTER[EPC Status (Current Week)],"WIP")</f>
        <v>0</v>
      </c>
      <c r="AR82" s="29">
        <f>COUNTIFS(MASTER[Sub Format],$B82,MASTER[Planned (Month) Bucket],AR$2,MASTER[EPC Status (Current Week)],"WIP")</f>
        <v>0</v>
      </c>
      <c r="AS82" s="29">
        <f>COUNTIFS(MASTER[Sub Format],$B82,MASTER[Planned (Month) Bucket],AS$2,MASTER[EPC Status (Current Week)],"WIP")</f>
        <v>0</v>
      </c>
      <c r="AT82" s="29">
        <f>COUNTIFS(MASTER[Sub Format],$B82,MASTER[Planned (Month) Bucket],AT$2,MASTER[EPC Status (Current Week)],"WIP")</f>
        <v>0</v>
      </c>
      <c r="AU82" s="29">
        <f>COUNTIFS(MASTER[Sub Format],$B82,MASTER[Planned (Month) Bucket],AU$2,MASTER[EPC Status (Current Week)],"WIP")</f>
        <v>0</v>
      </c>
      <c r="AV82" s="29">
        <f>COUNTIFS(MASTER[Sub Format],$B82,MASTER[Planned (Month) Bucket],AV$2,MASTER[EPC Status (Current Week)],"WIP")</f>
        <v>0</v>
      </c>
      <c r="AW82" s="29">
        <f>COUNTIFS(MASTER[Sub Format],$B82,MASTER[Planned (Month) Bucket],AW$2,MASTER[EPC Status (Current Week)],"WIP")</f>
        <v>0</v>
      </c>
      <c r="AX82" s="29">
        <f>COUNTIFS(MASTER[Sub Format],$B82,MASTER[Planned (Month) Bucket],AX$2,MASTER[EPC Status (Current Week)],"WIP")</f>
        <v>0</v>
      </c>
      <c r="AY82" s="29">
        <f>COUNTIFS(MASTER[Sub Format],$B82,MASTER[Planned (Month) Bucket],AY$2,MASTER[EPC Status (Current Week)],"WIP")</f>
        <v>0</v>
      </c>
      <c r="AZ82" s="29">
        <f>COUNTIFS(MASTER[Sub Format],$B82,MASTER[Planned (Month) Bucket],AZ$2,MASTER[EPC Status (Current Week)],"WIP")</f>
        <v>0</v>
      </c>
      <c r="BA82" s="29">
        <f>COUNTIFS(MASTER[Sub Format],$B82,MASTER[Planned (Month) Bucket],BA$2,MASTER[EPC Status (Current Week)],"WIP")</f>
        <v>0</v>
      </c>
      <c r="BB82" s="29">
        <f>COUNTIFS(MASTER[Sub Format],$B82,MASTER[Planned (Month) Bucket],BB$2,MASTER[EPC Status (Current Week)],"WIP")</f>
        <v>0</v>
      </c>
      <c r="BC82" s="29">
        <f>COUNTIFS(MASTER[Sub Format],$B82,MASTER[Planned (Month) Bucket],BC$2,MASTER[EPC Status (Current Week)],"WIP")</f>
        <v>0</v>
      </c>
      <c r="BD82" s="29">
        <f>COUNTIFS(MASTER[Sub Format],$B82,MASTER[Planned (Month) Bucket],BD$2,MASTER[EPC Status (Current Week)],"WIP")</f>
        <v>0</v>
      </c>
      <c r="BE82" s="29">
        <f>COUNTIFS(MASTER[Sub Format],$B82,MASTER[Planned (Month) Bucket],BE$2,MASTER[EPC Status (Current Week)],"WIP")</f>
        <v>0</v>
      </c>
      <c r="BF82" s="29">
        <f>COUNTIFS(MASTER[Sub Format],$B82,MASTER[Planned (Month) Bucket],BF$2,MASTER[EPC Status (Current Week)],"WIP")</f>
        <v>0</v>
      </c>
      <c r="BG82" s="29">
        <f>COUNTIFS(MASTER[Sub Format],$B82,MASTER[Planned (Month) Bucket],BG$2,MASTER[EPC Status (Current Week)],"WIP")</f>
        <v>0</v>
      </c>
      <c r="BH82" s="29">
        <f>COUNTIFS(MASTER[Sub Format],$B82,MASTER[Planned (Month) Bucket],BH$2,MASTER[EPC Status (Current Week)],"WIP")</f>
        <v>0</v>
      </c>
      <c r="BI82" s="29">
        <f>COUNTIFS(MASTER[Sub Format],$B82,MASTER[EPC Status (Current Week)],BI$2)</f>
        <v>0</v>
      </c>
      <c r="BJ82" s="29">
        <f>COUNTIFS(MASTER[Sub Format],$B82,MASTER[EPC Status (Current Week)],BJ$2)</f>
        <v>0</v>
      </c>
      <c r="BK82" s="29">
        <f>COUNTIFS(MASTER[Sub Format],$B82,MASTER[EPC Status (Current Week)],BK$2)</f>
        <v>0</v>
      </c>
      <c r="BL82" s="29">
        <f>COUNTIFS(MASTER[Sub Format],$B82,MASTER[EPC Status (Current Week)],BL$2)</f>
        <v>0</v>
      </c>
      <c r="BM82" s="29">
        <f t="shared" ref="BM82" si="279">SUM(BN82:BU82)</f>
        <v>0</v>
      </c>
      <c r="BN82" s="29"/>
      <c r="BO82" s="29"/>
      <c r="BP82" s="29"/>
      <c r="BQ82" s="29"/>
      <c r="BR82" s="29"/>
      <c r="BS82" s="29"/>
      <c r="BT82" s="29"/>
      <c r="BU82" s="29"/>
      <c r="BV82" s="226"/>
    </row>
    <row r="83" spans="1:74" s="1" customFormat="1" ht="13" hidden="1" outlineLevel="2" x14ac:dyDescent="0.3">
      <c r="A83" s="86">
        <v>14.3</v>
      </c>
      <c r="B83" s="284" t="s">
        <v>1968</v>
      </c>
      <c r="C83" s="28" t="s">
        <v>55</v>
      </c>
      <c r="D83" s="28" t="s">
        <v>386</v>
      </c>
      <c r="E83" s="29">
        <v>10</v>
      </c>
      <c r="F83" s="29">
        <f>COUNTIFS(MASTER[Sub Format],$B83,MASTER[EPC Status (Current Week)],$F$3)</f>
        <v>0</v>
      </c>
      <c r="G83" s="29">
        <f>COUNTIFS(MASTER[LAUNCHED / YTL],"LAUNCHED",MASTER[Sub Format],$B83,MASTER[EPC Status (Current Week)],"EPC Ready Previous FY")</f>
        <v>0</v>
      </c>
      <c r="H83" s="29">
        <f>COUNTIFS(MASTER[LAUNCHED / YTL],"YTL",MASTER[Sub Format],$B83,MASTER[EPC Status (Current Week)],"EPC Ready Previous FY")</f>
        <v>0</v>
      </c>
      <c r="I83" s="29">
        <f>COUNTIFS(MASTER[Sub Format],$B83,MASTER[Actual (Month) Bucket],I$3)</f>
        <v>0</v>
      </c>
      <c r="J83" s="29">
        <f>COUNTIFS(MASTER[Sub Format],$B83,MASTER[Actual (Month) Bucket],J$3)</f>
        <v>1</v>
      </c>
      <c r="K83" s="29">
        <f>COUNTIFS(MASTER[Sub Format],$B83,MASTER[Actual (Month) Bucket],K$3)</f>
        <v>0</v>
      </c>
      <c r="L83" s="29">
        <f t="shared" si="258"/>
        <v>1</v>
      </c>
      <c r="M83" s="29">
        <f>COUNTIFS(MASTER[Sub Format],$B83,MASTER[Actual (Month) Bucket],M$3)</f>
        <v>0</v>
      </c>
      <c r="N83" s="29">
        <f>COUNTIFS(MASTER[Sub Format],$B83,MASTER[Actual (Month) Bucket],N$3)</f>
        <v>0</v>
      </c>
      <c r="O83" s="29">
        <f>COUNTIFS(MASTER[Sub Format],$B83,MASTER[Actual (Month) Bucket],O$3)</f>
        <v>0</v>
      </c>
      <c r="P83" s="29">
        <f t="shared" si="259"/>
        <v>0</v>
      </c>
      <c r="Q83" s="29">
        <f>COUNTIFS(MASTER[Sub Format],$B83,MASTER[Actual (Month) Bucket],Q$3)</f>
        <v>0</v>
      </c>
      <c r="R83" s="29">
        <f>COUNTIFS(MASTER[Sub Format],$B83,MASTER[Actual (Month) Bucket],R$3)</f>
        <v>0</v>
      </c>
      <c r="S83" s="29">
        <f>COUNTIFS(MASTER[Sub Format],$B83,MASTER[Actual (Month) Bucket],S$3)</f>
        <v>0</v>
      </c>
      <c r="T83" s="29">
        <f t="shared" si="260"/>
        <v>0</v>
      </c>
      <c r="U83" s="29">
        <f>COUNTIFS(MASTER[Sub Format],$B83,MASTER[Actual (Month) Bucket],U$3)</f>
        <v>0</v>
      </c>
      <c r="V83" s="29">
        <f>COUNTIFS(MASTER[Sub Format],$B83,MASTER[Actual (Month) Bucket],V$3)</f>
        <v>0</v>
      </c>
      <c r="W83" s="29">
        <f>COUNTIFS(MASTER[Sub Format],$B83,MASTER[Actual (Month) Bucket],W$3)</f>
        <v>0</v>
      </c>
      <c r="X83" s="29">
        <f t="shared" si="261"/>
        <v>0</v>
      </c>
      <c r="Y83" s="29">
        <f t="shared" si="262"/>
        <v>1</v>
      </c>
      <c r="Z83" s="29">
        <f>COUNTIFS(MASTER[LAUNCHED / YTL],"LAUNCHED",MASTER[Sub Format],$B83,MASTER[EPC Status (Current Week)],"EPC Ready")</f>
        <v>0</v>
      </c>
      <c r="AA83" s="29">
        <f>COUNTIFS(MASTER[LAUNCHED / YTL],"YTL",MASTER[Sub Format],$B83,MASTER[EPC Status (Current Week)],"EPC Ready")</f>
        <v>1</v>
      </c>
      <c r="AB83" s="29">
        <f>COUNTIFS(MASTER[LAUNCHED / YTL],"YTL - Dropped by Business",MASTER[Sub Format],$B83,MASTER[EPC Status (Current Week)],"EPC Ready")</f>
        <v>0</v>
      </c>
      <c r="AC83" s="29">
        <f>COUNTIFS(MASTER[EPC Status (Current Week)],"EPC Ready",MASTER[Sub Format],$B83)+COUNTIFS(MASTER[EPC Status (Current Week)],"EPC Ready Previous FY",MASTER[Sub Format],$B83)</f>
        <v>1</v>
      </c>
      <c r="AD83" s="29">
        <f>COUNTIFS(MASTER[LAUNCHED / YTL],"LAUNCHED",MASTER[Sub Format],$B83)</f>
        <v>0</v>
      </c>
      <c r="AE83" s="29">
        <f>COUNTIFS(MASTER[LAUNCHED / YTL],"YTL",MASTER[Sub Format],$B83)</f>
        <v>1</v>
      </c>
      <c r="AF83" s="29">
        <f>COUNTIFS(MASTER[LAUNCHED / YTL],"YTL - Dropped by Business",MASTER[Sub Format],$B83)</f>
        <v>0</v>
      </c>
      <c r="AG83" s="29">
        <f t="shared" si="94"/>
        <v>1</v>
      </c>
      <c r="AH83" s="29">
        <f t="shared" si="263"/>
        <v>0</v>
      </c>
      <c r="AI83" s="29">
        <f t="shared" si="263"/>
        <v>0</v>
      </c>
      <c r="AJ83" s="29">
        <f t="shared" si="263"/>
        <v>0</v>
      </c>
      <c r="AK83" s="29">
        <f t="shared" si="263"/>
        <v>0</v>
      </c>
      <c r="AL83" s="29">
        <f t="shared" si="263"/>
        <v>0</v>
      </c>
      <c r="AM83" s="29">
        <f t="shared" si="263"/>
        <v>0</v>
      </c>
      <c r="AN83" s="29">
        <f t="shared" si="263"/>
        <v>0</v>
      </c>
      <c r="AO83" s="29">
        <f t="shared" si="263"/>
        <v>0</v>
      </c>
      <c r="AP83" s="29">
        <f t="shared" si="263"/>
        <v>0</v>
      </c>
      <c r="AQ83" s="29">
        <f>COUNTIFS(MASTER[Sub Format],$B83,MASTER[Planned (Month) Bucket],AQ$2,MASTER[EPC Status (Current Week)],"WIP")</f>
        <v>0</v>
      </c>
      <c r="AR83" s="29">
        <f>COUNTIFS(MASTER[Sub Format],$B83,MASTER[Planned (Month) Bucket],AR$2,MASTER[EPC Status (Current Week)],"WIP")</f>
        <v>0</v>
      </c>
      <c r="AS83" s="29">
        <f>COUNTIFS(MASTER[Sub Format],$B83,MASTER[Planned (Month) Bucket],AS$2,MASTER[EPC Status (Current Week)],"WIP")</f>
        <v>0</v>
      </c>
      <c r="AT83" s="29">
        <f>COUNTIFS(MASTER[Sub Format],$B83,MASTER[Planned (Month) Bucket],AT$2,MASTER[EPC Status (Current Week)],"WIP")</f>
        <v>0</v>
      </c>
      <c r="AU83" s="29">
        <f>COUNTIFS(MASTER[Sub Format],$B83,MASTER[Planned (Month) Bucket],AU$2,MASTER[EPC Status (Current Week)],"WIP")</f>
        <v>0</v>
      </c>
      <c r="AV83" s="29">
        <f>COUNTIFS(MASTER[Sub Format],$B83,MASTER[Planned (Month) Bucket],AV$2,MASTER[EPC Status (Current Week)],"WIP")</f>
        <v>0</v>
      </c>
      <c r="AW83" s="29">
        <f>COUNTIFS(MASTER[Sub Format],$B83,MASTER[Planned (Month) Bucket],AW$2,MASTER[EPC Status (Current Week)],"WIP")</f>
        <v>0</v>
      </c>
      <c r="AX83" s="29">
        <f>COUNTIFS(MASTER[Sub Format],$B83,MASTER[Planned (Month) Bucket],AX$2,MASTER[EPC Status (Current Week)],"WIP")</f>
        <v>0</v>
      </c>
      <c r="AY83" s="29">
        <f>COUNTIFS(MASTER[Sub Format],$B83,MASTER[Planned (Month) Bucket],AY$2,MASTER[EPC Status (Current Week)],"WIP")</f>
        <v>0</v>
      </c>
      <c r="AZ83" s="29">
        <f>COUNTIFS(MASTER[Sub Format],$B83,MASTER[Planned (Month) Bucket],AZ$2,MASTER[EPC Status (Current Week)],"WIP")</f>
        <v>0</v>
      </c>
      <c r="BA83" s="29">
        <f>COUNTIFS(MASTER[Sub Format],$B83,MASTER[Planned (Month) Bucket],BA$2,MASTER[EPC Status (Current Week)],"WIP")</f>
        <v>0</v>
      </c>
      <c r="BB83" s="29">
        <f>COUNTIFS(MASTER[Sub Format],$B83,MASTER[Planned (Month) Bucket],BB$2,MASTER[EPC Status (Current Week)],"WIP")</f>
        <v>0</v>
      </c>
      <c r="BC83" s="29">
        <f>COUNTIFS(MASTER[Sub Format],$B83,MASTER[Planned (Month) Bucket],BC$2,MASTER[EPC Status (Current Week)],"WIP")</f>
        <v>0</v>
      </c>
      <c r="BD83" s="29">
        <f>COUNTIFS(MASTER[Sub Format],$B83,MASTER[Planned (Month) Bucket],BD$2,MASTER[EPC Status (Current Week)],"WIP")</f>
        <v>1</v>
      </c>
      <c r="BE83" s="29">
        <f>COUNTIFS(MASTER[Sub Format],$B83,MASTER[Planned (Month) Bucket],BE$2,MASTER[EPC Status (Current Week)],"WIP")</f>
        <v>0</v>
      </c>
      <c r="BF83" s="29">
        <f>COUNTIFS(MASTER[Sub Format],$B83,MASTER[Planned (Month) Bucket],BF$2,MASTER[EPC Status (Current Week)],"WIP")</f>
        <v>0</v>
      </c>
      <c r="BG83" s="29">
        <f>COUNTIFS(MASTER[Sub Format],$B83,MASTER[Planned (Month) Bucket],BG$2,MASTER[EPC Status (Current Week)],"WIP")</f>
        <v>0</v>
      </c>
      <c r="BH83" s="29">
        <f>COUNTIFS(MASTER[Sub Format],$B83,MASTER[Planned (Month) Bucket],BH$2,MASTER[EPC Status (Current Week)],"WIP")</f>
        <v>0</v>
      </c>
      <c r="BI83" s="29">
        <f>COUNTIFS(MASTER[Sub Format],$B83,MASTER[EPC Status (Current Week)],BI$2)</f>
        <v>0</v>
      </c>
      <c r="BJ83" s="29">
        <f>COUNTIFS(MASTER[Sub Format],$B83,MASTER[EPC Status (Current Week)],BJ$2)</f>
        <v>0</v>
      </c>
      <c r="BK83" s="29">
        <f>COUNTIFS(MASTER[Sub Format],$B83,MASTER[EPC Status (Current Week)],BK$2)</f>
        <v>0</v>
      </c>
      <c r="BL83" s="29">
        <f>COUNTIFS(MASTER[Sub Format],$B83,MASTER[EPC Status (Current Week)],BL$2)</f>
        <v>0</v>
      </c>
      <c r="BM83" s="29">
        <f t="shared" si="264"/>
        <v>1</v>
      </c>
      <c r="BN83" s="29">
        <f>COUNTIFS(MASTER[Sub Format],$B83,MASTER[EPC Status (Current Week)],BN$3)</f>
        <v>1</v>
      </c>
      <c r="BO83" s="29">
        <f>COUNTIFS(MASTER[Sub Format],$B83,MASTER[EPC Status (Current Week)],BO$3)</f>
        <v>0</v>
      </c>
      <c r="BP83" s="29">
        <f>COUNTIFS(MASTER[Sub Format],$B83,MASTER[EPC Status (Current Week)],BP$3)</f>
        <v>0</v>
      </c>
      <c r="BQ83" s="29">
        <f>COUNTIFS(MASTER[Sub Format],$B83,MASTER[EPC Status (Current Week)],BQ$3)</f>
        <v>0</v>
      </c>
      <c r="BR83" s="29">
        <f>COUNTIFS(MASTER[Sub Format],$B83,MASTER[EPC Status (Current Week)],BR$3)</f>
        <v>0</v>
      </c>
      <c r="BS83" s="29">
        <f>COUNTIFS(MASTER[Sub Format],$B83,MASTER[EPC Status (Current Week)],BS$3)</f>
        <v>0</v>
      </c>
      <c r="BT83" s="29">
        <f>COUNTIFS(MASTER[Sub Format],$B83,MASTER[EPC Status (Current Week)],BT$3)</f>
        <v>0</v>
      </c>
      <c r="BU83" s="29">
        <f>COUNTIFS(MASTER[Sub Format],$B83,MASTER[EPC Status (Current Week)],BU$3)</f>
        <v>0</v>
      </c>
      <c r="BV83" s="226"/>
    </row>
    <row r="84" spans="1:74" s="1" customFormat="1" ht="13" hidden="1" outlineLevel="1" x14ac:dyDescent="0.3">
      <c r="A84" s="119">
        <v>15</v>
      </c>
      <c r="B84" s="120" t="s">
        <v>1067</v>
      </c>
      <c r="C84" s="120" t="s">
        <v>55</v>
      </c>
      <c r="D84" s="120" t="s">
        <v>386</v>
      </c>
      <c r="E84" s="121">
        <v>0</v>
      </c>
      <c r="F84" s="121">
        <f t="shared" ref="F84:BU84" si="280">SUM(F85:F86)</f>
        <v>0</v>
      </c>
      <c r="G84" s="121">
        <f t="shared" si="280"/>
        <v>0</v>
      </c>
      <c r="H84" s="121">
        <f t="shared" si="280"/>
        <v>0</v>
      </c>
      <c r="I84" s="121">
        <f t="shared" si="280"/>
        <v>0</v>
      </c>
      <c r="J84" s="121">
        <f t="shared" si="280"/>
        <v>0</v>
      </c>
      <c r="K84" s="121">
        <f t="shared" si="280"/>
        <v>0</v>
      </c>
      <c r="L84" s="121">
        <f t="shared" si="280"/>
        <v>0</v>
      </c>
      <c r="M84" s="121">
        <f t="shared" si="280"/>
        <v>0</v>
      </c>
      <c r="N84" s="121">
        <f t="shared" si="280"/>
        <v>0</v>
      </c>
      <c r="O84" s="121">
        <f t="shared" si="280"/>
        <v>0</v>
      </c>
      <c r="P84" s="121">
        <f t="shared" si="280"/>
        <v>0</v>
      </c>
      <c r="Q84" s="121">
        <f t="shared" si="280"/>
        <v>0</v>
      </c>
      <c r="R84" s="121">
        <f t="shared" si="280"/>
        <v>0</v>
      </c>
      <c r="S84" s="121">
        <f t="shared" si="280"/>
        <v>0</v>
      </c>
      <c r="T84" s="121">
        <f t="shared" si="280"/>
        <v>0</v>
      </c>
      <c r="U84" s="121">
        <f t="shared" si="280"/>
        <v>0</v>
      </c>
      <c r="V84" s="121">
        <f t="shared" si="280"/>
        <v>0</v>
      </c>
      <c r="W84" s="121">
        <f t="shared" si="280"/>
        <v>0</v>
      </c>
      <c r="X84" s="121">
        <f t="shared" si="280"/>
        <v>0</v>
      </c>
      <c r="Y84" s="121">
        <f t="shared" si="280"/>
        <v>0</v>
      </c>
      <c r="Z84" s="121">
        <f t="shared" si="280"/>
        <v>0</v>
      </c>
      <c r="AA84" s="121">
        <f t="shared" si="280"/>
        <v>0</v>
      </c>
      <c r="AB84" s="121">
        <f t="shared" si="280"/>
        <v>0</v>
      </c>
      <c r="AC84" s="121">
        <f t="shared" si="280"/>
        <v>0</v>
      </c>
      <c r="AD84" s="121">
        <f t="shared" si="280"/>
        <v>0</v>
      </c>
      <c r="AE84" s="121">
        <f t="shared" si="280"/>
        <v>0</v>
      </c>
      <c r="AF84" s="121">
        <f t="shared" si="280"/>
        <v>0</v>
      </c>
      <c r="AG84" s="121">
        <f t="shared" si="280"/>
        <v>0</v>
      </c>
      <c r="AH84" s="121">
        <f t="shared" si="280"/>
        <v>0</v>
      </c>
      <c r="AI84" s="121">
        <f t="shared" si="280"/>
        <v>0</v>
      </c>
      <c r="AJ84" s="121">
        <f t="shared" si="280"/>
        <v>0</v>
      </c>
      <c r="AK84" s="121">
        <f t="shared" si="280"/>
        <v>0</v>
      </c>
      <c r="AL84" s="121">
        <f t="shared" ref="AL84:AM84" si="281">SUM(AL85:AL86)</f>
        <v>0</v>
      </c>
      <c r="AM84" s="121">
        <f t="shared" si="281"/>
        <v>0</v>
      </c>
      <c r="AN84" s="121">
        <f t="shared" ref="AN84:AO84" si="282">SUM(AN85:AN86)</f>
        <v>0</v>
      </c>
      <c r="AO84" s="121">
        <f t="shared" si="282"/>
        <v>0</v>
      </c>
      <c r="AP84" s="121">
        <f t="shared" ref="AP84" si="283">SUM(AP85:AP86)</f>
        <v>0</v>
      </c>
      <c r="AQ84" s="121">
        <f t="shared" si="280"/>
        <v>0</v>
      </c>
      <c r="AR84" s="121">
        <f t="shared" si="280"/>
        <v>0</v>
      </c>
      <c r="AS84" s="121">
        <f t="shared" si="280"/>
        <v>0</v>
      </c>
      <c r="AT84" s="121">
        <f t="shared" si="280"/>
        <v>0</v>
      </c>
      <c r="AU84" s="121">
        <f t="shared" si="280"/>
        <v>0</v>
      </c>
      <c r="AV84" s="121">
        <f t="shared" si="280"/>
        <v>0</v>
      </c>
      <c r="AW84" s="121">
        <f t="shared" si="280"/>
        <v>0</v>
      </c>
      <c r="AX84" s="121">
        <f t="shared" si="280"/>
        <v>0</v>
      </c>
      <c r="AY84" s="121">
        <f t="shared" si="280"/>
        <v>0</v>
      </c>
      <c r="AZ84" s="121">
        <f t="shared" si="280"/>
        <v>0</v>
      </c>
      <c r="BA84" s="121">
        <f t="shared" si="280"/>
        <v>0</v>
      </c>
      <c r="BB84" s="121">
        <f t="shared" si="280"/>
        <v>0</v>
      </c>
      <c r="BC84" s="121">
        <f t="shared" si="280"/>
        <v>0</v>
      </c>
      <c r="BD84" s="121">
        <f t="shared" ref="BD84:BE84" si="284">SUM(BD85:BD86)</f>
        <v>0</v>
      </c>
      <c r="BE84" s="121">
        <f t="shared" si="284"/>
        <v>0</v>
      </c>
      <c r="BF84" s="121">
        <f t="shared" ref="BF84:BG84" si="285">SUM(BF85:BF86)</f>
        <v>0</v>
      </c>
      <c r="BG84" s="121">
        <f t="shared" si="285"/>
        <v>0</v>
      </c>
      <c r="BH84" s="121">
        <f t="shared" ref="BH84" si="286">SUM(BH85:BH86)</f>
        <v>0</v>
      </c>
      <c r="BI84" s="121">
        <f t="shared" si="280"/>
        <v>0</v>
      </c>
      <c r="BJ84" s="121">
        <f t="shared" si="280"/>
        <v>0</v>
      </c>
      <c r="BK84" s="121">
        <f t="shared" si="280"/>
        <v>0</v>
      </c>
      <c r="BL84" s="121">
        <f t="shared" si="280"/>
        <v>0</v>
      </c>
      <c r="BM84" s="121">
        <f t="shared" si="280"/>
        <v>3</v>
      </c>
      <c r="BN84" s="121">
        <f t="shared" si="280"/>
        <v>2</v>
      </c>
      <c r="BO84" s="121">
        <f t="shared" si="280"/>
        <v>1</v>
      </c>
      <c r="BP84" s="121">
        <f t="shared" si="280"/>
        <v>0</v>
      </c>
      <c r="BQ84" s="121">
        <f t="shared" si="280"/>
        <v>0</v>
      </c>
      <c r="BR84" s="121">
        <f t="shared" si="280"/>
        <v>0</v>
      </c>
      <c r="BS84" s="121">
        <f t="shared" si="280"/>
        <v>0</v>
      </c>
      <c r="BT84" s="121">
        <f t="shared" si="280"/>
        <v>0</v>
      </c>
      <c r="BU84" s="121">
        <f t="shared" si="280"/>
        <v>0</v>
      </c>
      <c r="BV84" s="226"/>
    </row>
    <row r="85" spans="1:74" s="1" customFormat="1" ht="13" hidden="1" outlineLevel="2" x14ac:dyDescent="0.3">
      <c r="A85" s="86">
        <v>15.1</v>
      </c>
      <c r="B85" s="28" t="s">
        <v>295</v>
      </c>
      <c r="C85" s="28" t="s">
        <v>55</v>
      </c>
      <c r="D85" s="28" t="s">
        <v>386</v>
      </c>
      <c r="E85" s="29">
        <v>0</v>
      </c>
      <c r="F85" s="29">
        <f>COUNTIFS(MASTER[Sub Format],$B85,MASTER[EPC Status (Current Week)],$F$3)</f>
        <v>0</v>
      </c>
      <c r="G85" s="29">
        <f>COUNTIFS(MASTER[LAUNCHED / YTL],"LAUNCHED",MASTER[Sub Format],$B85,MASTER[EPC Status (Current Week)],"EPC Ready Previous FY")</f>
        <v>0</v>
      </c>
      <c r="H85" s="29">
        <f>COUNTIFS(MASTER[LAUNCHED / YTL],"YTL",MASTER[Sub Format],$B85,MASTER[EPC Status (Current Week)],"EPC Ready Previous FY")</f>
        <v>0</v>
      </c>
      <c r="I85" s="29">
        <f>COUNTIFS(MASTER[Sub Format],$B85,MASTER[Actual (Month) Bucket],I$3)</f>
        <v>0</v>
      </c>
      <c r="J85" s="29">
        <f>COUNTIFS(MASTER[Sub Format],$B85,MASTER[Actual (Month) Bucket],J$3)</f>
        <v>0</v>
      </c>
      <c r="K85" s="29">
        <f>COUNTIFS(MASTER[Sub Format],$B85,MASTER[Actual (Month) Bucket],K$3)</f>
        <v>0</v>
      </c>
      <c r="L85" s="29">
        <f t="shared" ref="L85:L86" si="287">SUM(I85:K85)</f>
        <v>0</v>
      </c>
      <c r="M85" s="29">
        <f>COUNTIFS(MASTER[Sub Format],$B85,MASTER[Actual (Month) Bucket],M$3)</f>
        <v>0</v>
      </c>
      <c r="N85" s="29">
        <f>COUNTIFS(MASTER[Sub Format],$B85,MASTER[Actual (Month) Bucket],N$3)</f>
        <v>0</v>
      </c>
      <c r="O85" s="29">
        <f>COUNTIFS(MASTER[Sub Format],$B85,MASTER[Actual (Month) Bucket],O$3)</f>
        <v>0</v>
      </c>
      <c r="P85" s="29">
        <f t="shared" ref="P85:P86" si="288">SUM(M85:O85)</f>
        <v>0</v>
      </c>
      <c r="Q85" s="29">
        <f>COUNTIFS(MASTER[Sub Format],$B85,MASTER[Actual (Month) Bucket],Q$3)</f>
        <v>0</v>
      </c>
      <c r="R85" s="29">
        <f>COUNTIFS(MASTER[Sub Format],$B85,MASTER[Actual (Month) Bucket],R$3)</f>
        <v>0</v>
      </c>
      <c r="S85" s="29">
        <f>COUNTIFS(MASTER[Sub Format],$B85,MASTER[Actual (Month) Bucket],S$3)</f>
        <v>0</v>
      </c>
      <c r="T85" s="29">
        <f t="shared" ref="T85:T86" si="289">SUM(Q85:S85)</f>
        <v>0</v>
      </c>
      <c r="U85" s="29">
        <f>COUNTIFS(MASTER[Sub Format],$B85,MASTER[Actual (Month) Bucket],U$3)</f>
        <v>0</v>
      </c>
      <c r="V85" s="29">
        <f>COUNTIFS(MASTER[Sub Format],$B85,MASTER[Actual (Month) Bucket],V$3)</f>
        <v>0</v>
      </c>
      <c r="W85" s="29">
        <f>COUNTIFS(MASTER[Sub Format],$B85,MASTER[Actual (Month) Bucket],W$3)</f>
        <v>0</v>
      </c>
      <c r="X85" s="29">
        <f t="shared" ref="X85:X86" si="290">SUM(U85:W85)</f>
        <v>0</v>
      </c>
      <c r="Y85" s="29">
        <f t="shared" ref="Y85:Y86" si="291">L85+P85+T85+X85</f>
        <v>0</v>
      </c>
      <c r="Z85" s="29">
        <f>COUNTIFS(MASTER[LAUNCHED / YTL],"LAUNCHED",MASTER[Sub Format],$B85,MASTER[EPC Status (Current Week)],"EPC Ready")</f>
        <v>0</v>
      </c>
      <c r="AA85" s="29">
        <f>COUNTIFS(MASTER[LAUNCHED / YTL],"YTL",MASTER[Sub Format],$B85,MASTER[EPC Status (Current Week)],"EPC Ready")</f>
        <v>0</v>
      </c>
      <c r="AB85" s="29">
        <f>COUNTIFS(MASTER[LAUNCHED / YTL],"YTL - Dropped by Business",MASTER[Sub Format],$B85,MASTER[EPC Status (Current Week)],"EPC Ready")</f>
        <v>0</v>
      </c>
      <c r="AC85" s="29">
        <f>COUNTIFS(MASTER[EPC Status (Current Week)],"EPC Ready",MASTER[Sub Format],$B85)+COUNTIFS(MASTER[EPC Status (Current Week)],"EPC Ready Previous FY",MASTER[Sub Format],$B85)</f>
        <v>0</v>
      </c>
      <c r="AD85" s="29">
        <f>COUNTIFS(MASTER[LAUNCHED / YTL],"LAUNCHED",MASTER[Sub Format],$B85)</f>
        <v>0</v>
      </c>
      <c r="AE85" s="29">
        <f>COUNTIFS(MASTER[LAUNCHED / YTL],"YTL",MASTER[Sub Format],$B85)</f>
        <v>0</v>
      </c>
      <c r="AF85" s="29">
        <f>COUNTIFS(MASTER[LAUNCHED / YTL],"YTL - Dropped by Business",MASTER[Sub Format],$B85)</f>
        <v>0</v>
      </c>
      <c r="AG85" s="29">
        <f t="shared" si="94"/>
        <v>0</v>
      </c>
      <c r="AH85" s="29">
        <f t="shared" ref="AH85:AP86" si="292">AQ85</f>
        <v>0</v>
      </c>
      <c r="AI85" s="29">
        <f t="shared" si="292"/>
        <v>0</v>
      </c>
      <c r="AJ85" s="29">
        <f t="shared" si="292"/>
        <v>0</v>
      </c>
      <c r="AK85" s="29">
        <f t="shared" si="292"/>
        <v>0</v>
      </c>
      <c r="AL85" s="29">
        <f t="shared" si="292"/>
        <v>0</v>
      </c>
      <c r="AM85" s="29">
        <f t="shared" si="292"/>
        <v>0</v>
      </c>
      <c r="AN85" s="29">
        <f t="shared" si="292"/>
        <v>0</v>
      </c>
      <c r="AO85" s="29">
        <f t="shared" si="292"/>
        <v>0</v>
      </c>
      <c r="AP85" s="29">
        <f t="shared" si="292"/>
        <v>0</v>
      </c>
      <c r="AQ85" s="29">
        <f>COUNTIFS(MASTER[Sub Format],$B85,MASTER[Planned (Month) Bucket],AQ$2,MASTER[EPC Status (Current Week)],"WIP")</f>
        <v>0</v>
      </c>
      <c r="AR85" s="29">
        <f>COUNTIFS(MASTER[Sub Format],$B85,MASTER[Planned (Month) Bucket],AR$2,MASTER[EPC Status (Current Week)],"WIP")</f>
        <v>0</v>
      </c>
      <c r="AS85" s="29">
        <f>COUNTIFS(MASTER[Sub Format],$B85,MASTER[Planned (Month) Bucket],AS$2,MASTER[EPC Status (Current Week)],"WIP")</f>
        <v>0</v>
      </c>
      <c r="AT85" s="29">
        <f>COUNTIFS(MASTER[Sub Format],$B85,MASTER[Planned (Month) Bucket],AT$2,MASTER[EPC Status (Current Week)],"WIP")</f>
        <v>0</v>
      </c>
      <c r="AU85" s="29">
        <f>COUNTIFS(MASTER[Sub Format],$B85,MASTER[Planned (Month) Bucket],AU$2,MASTER[EPC Status (Current Week)],"WIP")</f>
        <v>0</v>
      </c>
      <c r="AV85" s="29">
        <f>COUNTIFS(MASTER[Sub Format],$B85,MASTER[Planned (Month) Bucket],AV$2,MASTER[EPC Status (Current Week)],"WIP")</f>
        <v>0</v>
      </c>
      <c r="AW85" s="29">
        <f>COUNTIFS(MASTER[Sub Format],$B85,MASTER[Planned (Month) Bucket],AW$2,MASTER[EPC Status (Current Week)],"WIP")</f>
        <v>0</v>
      </c>
      <c r="AX85" s="29">
        <f>COUNTIFS(MASTER[Sub Format],$B85,MASTER[Planned (Month) Bucket],AX$2,MASTER[EPC Status (Current Week)],"WIP")</f>
        <v>0</v>
      </c>
      <c r="AY85" s="29">
        <f>COUNTIFS(MASTER[Sub Format],$B85,MASTER[Planned (Month) Bucket],AY$2,MASTER[EPC Status (Current Week)],"WIP")</f>
        <v>0</v>
      </c>
      <c r="AZ85" s="29">
        <f>COUNTIFS(MASTER[Sub Format],$B85,MASTER[Planned (Month) Bucket],AZ$2,MASTER[EPC Status (Current Week)],"WIP")</f>
        <v>0</v>
      </c>
      <c r="BA85" s="29">
        <f>COUNTIFS(MASTER[Sub Format],$B85,MASTER[Planned (Month) Bucket],BA$2,MASTER[EPC Status (Current Week)],"WIP")</f>
        <v>0</v>
      </c>
      <c r="BB85" s="29">
        <f>COUNTIFS(MASTER[Sub Format],$B85,MASTER[Planned (Month) Bucket],BB$2,MASTER[EPC Status (Current Week)],"WIP")</f>
        <v>0</v>
      </c>
      <c r="BC85" s="29">
        <f>COUNTIFS(MASTER[Sub Format],$B85,MASTER[Planned (Month) Bucket],BC$2,MASTER[EPC Status (Current Week)],"WIP")</f>
        <v>0</v>
      </c>
      <c r="BD85" s="29">
        <f>COUNTIFS(MASTER[Sub Format],$B85,MASTER[Planned (Month) Bucket],BD$2,MASTER[EPC Status (Current Week)],"WIP")</f>
        <v>0</v>
      </c>
      <c r="BE85" s="29">
        <f>COUNTIFS(MASTER[Sub Format],$B85,MASTER[Planned (Month) Bucket],BE$2,MASTER[EPC Status (Current Week)],"WIP")</f>
        <v>0</v>
      </c>
      <c r="BF85" s="29">
        <f>COUNTIFS(MASTER[Sub Format],$B85,MASTER[Planned (Month) Bucket],BF$2,MASTER[EPC Status (Current Week)],"WIP")</f>
        <v>0</v>
      </c>
      <c r="BG85" s="29">
        <f>COUNTIFS(MASTER[Sub Format],$B85,MASTER[Planned (Month) Bucket],BG$2,MASTER[EPC Status (Current Week)],"WIP")</f>
        <v>0</v>
      </c>
      <c r="BH85" s="29">
        <f>COUNTIFS(MASTER[Sub Format],$B85,MASTER[Planned (Month) Bucket],BH$2,MASTER[EPC Status (Current Week)],"WIP")</f>
        <v>0</v>
      </c>
      <c r="BI85" s="29">
        <f>COUNTIFS(MASTER[Sub Format],$B85,MASTER[EPC Status (Current Week)],BI$2)</f>
        <v>0</v>
      </c>
      <c r="BJ85" s="29">
        <f>COUNTIFS(MASTER[Sub Format],$B85,MASTER[EPC Status (Current Week)],BJ$2)</f>
        <v>0</v>
      </c>
      <c r="BK85" s="29">
        <f>COUNTIFS(MASTER[Sub Format],$B85,MASTER[EPC Status (Current Week)],BK$2)</f>
        <v>0</v>
      </c>
      <c r="BL85" s="29">
        <f>COUNTIFS(MASTER[Sub Format],$B85,MASTER[EPC Status (Current Week)],BL$2)</f>
        <v>0</v>
      </c>
      <c r="BM85" s="29">
        <f t="shared" ref="BM85:BM86" si="293">SUM(BN85:BU85)</f>
        <v>3</v>
      </c>
      <c r="BN85" s="29">
        <f>COUNTIFS(MASTER[Sub Format],$B85,MASTER[EPC Status (Current Week)],BN$3)</f>
        <v>2</v>
      </c>
      <c r="BO85" s="29">
        <f>COUNTIFS(MASTER[Sub Format],$B85,MASTER[EPC Status (Current Week)],BO$3)</f>
        <v>1</v>
      </c>
      <c r="BP85" s="29">
        <f>COUNTIFS(MASTER[Sub Format],$B85,MASTER[EPC Status (Current Week)],BP$3)</f>
        <v>0</v>
      </c>
      <c r="BQ85" s="29">
        <f>COUNTIFS(MASTER[Sub Format],$B85,MASTER[EPC Status (Current Week)],BQ$3)</f>
        <v>0</v>
      </c>
      <c r="BR85" s="29">
        <f>COUNTIFS(MASTER[Sub Format],$B85,MASTER[EPC Status (Current Week)],BR$3)</f>
        <v>0</v>
      </c>
      <c r="BS85" s="29">
        <f>COUNTIFS(MASTER[Sub Format],$B85,MASTER[EPC Status (Current Week)],BS$3)</f>
        <v>0</v>
      </c>
      <c r="BT85" s="29">
        <f>COUNTIFS(MASTER[Sub Format],$B85,MASTER[EPC Status (Current Week)],BT$3)</f>
        <v>0</v>
      </c>
      <c r="BU85" s="29">
        <f>COUNTIFS(MASTER[Sub Format],$B85,MASTER[EPC Status (Current Week)],BU$3)</f>
        <v>0</v>
      </c>
      <c r="BV85" s="226"/>
    </row>
    <row r="86" spans="1:74" s="1" customFormat="1" ht="13" hidden="1" outlineLevel="2" x14ac:dyDescent="0.3">
      <c r="A86" s="86">
        <v>15.2</v>
      </c>
      <c r="B86" s="28" t="s">
        <v>220</v>
      </c>
      <c r="C86" s="28" t="s">
        <v>55</v>
      </c>
      <c r="D86" s="28" t="s">
        <v>386</v>
      </c>
      <c r="E86" s="29">
        <v>0</v>
      </c>
      <c r="F86" s="29">
        <f>COUNTIFS(MASTER[Sub Format],$B86,MASTER[EPC Status (Current Week)],$F$3)</f>
        <v>0</v>
      </c>
      <c r="G86" s="29">
        <f>COUNTIFS(MASTER[LAUNCHED / YTL],"LAUNCHED",MASTER[Sub Format],$B86,MASTER[EPC Status (Current Week)],"EPC Ready Previous FY")</f>
        <v>0</v>
      </c>
      <c r="H86" s="29">
        <f>COUNTIFS(MASTER[LAUNCHED / YTL],"YTL",MASTER[Sub Format],$B86,MASTER[EPC Status (Current Week)],"EPC Ready Previous FY")</f>
        <v>0</v>
      </c>
      <c r="I86" s="29">
        <f>COUNTIFS(MASTER[Sub Format],$B86,MASTER[Actual (Month) Bucket],I$3)</f>
        <v>0</v>
      </c>
      <c r="J86" s="29">
        <f>COUNTIFS(MASTER[Sub Format],$B86,MASTER[Actual (Month) Bucket],J$3)</f>
        <v>0</v>
      </c>
      <c r="K86" s="29">
        <f>COUNTIFS(MASTER[Sub Format],$B86,MASTER[Actual (Month) Bucket],K$3)</f>
        <v>0</v>
      </c>
      <c r="L86" s="29">
        <f t="shared" si="287"/>
        <v>0</v>
      </c>
      <c r="M86" s="29">
        <f>COUNTIFS(MASTER[Sub Format],$B86,MASTER[Actual (Month) Bucket],M$3)</f>
        <v>0</v>
      </c>
      <c r="N86" s="29">
        <f>COUNTIFS(MASTER[Sub Format],$B86,MASTER[Actual (Month) Bucket],N$3)</f>
        <v>0</v>
      </c>
      <c r="O86" s="29">
        <f>COUNTIFS(MASTER[Sub Format],$B86,MASTER[Actual (Month) Bucket],O$3)</f>
        <v>0</v>
      </c>
      <c r="P86" s="29">
        <f t="shared" si="288"/>
        <v>0</v>
      </c>
      <c r="Q86" s="29">
        <f>COUNTIFS(MASTER[Sub Format],$B86,MASTER[Actual (Month) Bucket],Q$3)</f>
        <v>0</v>
      </c>
      <c r="R86" s="29">
        <f>COUNTIFS(MASTER[Sub Format],$B86,MASTER[Actual (Month) Bucket],R$3)</f>
        <v>0</v>
      </c>
      <c r="S86" s="29">
        <f>COUNTIFS(MASTER[Sub Format],$B86,MASTER[Actual (Month) Bucket],S$3)</f>
        <v>0</v>
      </c>
      <c r="T86" s="29">
        <f t="shared" si="289"/>
        <v>0</v>
      </c>
      <c r="U86" s="29">
        <f>COUNTIFS(MASTER[Sub Format],$B86,MASTER[Actual (Month) Bucket],U$3)</f>
        <v>0</v>
      </c>
      <c r="V86" s="29">
        <f>COUNTIFS(MASTER[Sub Format],$B86,MASTER[Actual (Month) Bucket],V$3)</f>
        <v>0</v>
      </c>
      <c r="W86" s="29">
        <f>COUNTIFS(MASTER[Sub Format],$B86,MASTER[Actual (Month) Bucket],W$3)</f>
        <v>0</v>
      </c>
      <c r="X86" s="29">
        <f t="shared" si="290"/>
        <v>0</v>
      </c>
      <c r="Y86" s="29">
        <f t="shared" si="291"/>
        <v>0</v>
      </c>
      <c r="Z86" s="29">
        <f>COUNTIFS(MASTER[LAUNCHED / YTL],"LAUNCHED",MASTER[Sub Format],$B86,MASTER[EPC Status (Current Week)],"EPC Ready")</f>
        <v>0</v>
      </c>
      <c r="AA86" s="29">
        <f>COUNTIFS(MASTER[LAUNCHED / YTL],"YTL",MASTER[Sub Format],$B86,MASTER[EPC Status (Current Week)],"EPC Ready")</f>
        <v>0</v>
      </c>
      <c r="AB86" s="29">
        <f>COUNTIFS(MASTER[LAUNCHED / YTL],"YTL - Dropped by Business",MASTER[Sub Format],$B86,MASTER[EPC Status (Current Week)],"EPC Ready")</f>
        <v>0</v>
      </c>
      <c r="AC86" s="29">
        <f>COUNTIFS(MASTER[EPC Status (Current Week)],"EPC Ready",MASTER[Sub Format],$B86)+COUNTIFS(MASTER[EPC Status (Current Week)],"EPC Ready Previous FY",MASTER[Sub Format],$B86)</f>
        <v>0</v>
      </c>
      <c r="AD86" s="29">
        <f>COUNTIFS(MASTER[LAUNCHED / YTL],"LAUNCHED",MASTER[Sub Format],$B86)</f>
        <v>0</v>
      </c>
      <c r="AE86" s="29">
        <f>COUNTIFS(MASTER[LAUNCHED / YTL],"YTL",MASTER[Sub Format],$B86)</f>
        <v>0</v>
      </c>
      <c r="AF86" s="29">
        <f>COUNTIFS(MASTER[LAUNCHED / YTL],"YTL - Dropped by Business",MASTER[Sub Format],$B86)</f>
        <v>0</v>
      </c>
      <c r="AG86" s="29">
        <f t="shared" si="94"/>
        <v>0</v>
      </c>
      <c r="AH86" s="29">
        <f t="shared" si="292"/>
        <v>0</v>
      </c>
      <c r="AI86" s="29">
        <f t="shared" si="292"/>
        <v>0</v>
      </c>
      <c r="AJ86" s="29">
        <f t="shared" si="292"/>
        <v>0</v>
      </c>
      <c r="AK86" s="29">
        <f t="shared" si="292"/>
        <v>0</v>
      </c>
      <c r="AL86" s="29">
        <f t="shared" si="292"/>
        <v>0</v>
      </c>
      <c r="AM86" s="29">
        <f t="shared" si="292"/>
        <v>0</v>
      </c>
      <c r="AN86" s="29">
        <f t="shared" si="292"/>
        <v>0</v>
      </c>
      <c r="AO86" s="29">
        <f t="shared" si="292"/>
        <v>0</v>
      </c>
      <c r="AP86" s="29">
        <f t="shared" si="292"/>
        <v>0</v>
      </c>
      <c r="AQ86" s="29">
        <f>COUNTIFS(MASTER[Sub Format],$B86,MASTER[Planned (Month) Bucket],AQ$2,MASTER[EPC Status (Current Week)],"WIP")</f>
        <v>0</v>
      </c>
      <c r="AR86" s="29">
        <f>COUNTIFS(MASTER[Sub Format],$B86,MASTER[Planned (Month) Bucket],AR$2,MASTER[EPC Status (Current Week)],"WIP")</f>
        <v>0</v>
      </c>
      <c r="AS86" s="29">
        <f>COUNTIFS(MASTER[Sub Format],$B86,MASTER[Planned (Month) Bucket],AS$2,MASTER[EPC Status (Current Week)],"WIP")</f>
        <v>0</v>
      </c>
      <c r="AT86" s="29">
        <f>COUNTIFS(MASTER[Sub Format],$B86,MASTER[Planned (Month) Bucket],AT$2,MASTER[EPC Status (Current Week)],"WIP")</f>
        <v>0</v>
      </c>
      <c r="AU86" s="29">
        <f>COUNTIFS(MASTER[Sub Format],$B86,MASTER[Planned (Month) Bucket],AU$2,MASTER[EPC Status (Current Week)],"WIP")</f>
        <v>0</v>
      </c>
      <c r="AV86" s="29">
        <f>COUNTIFS(MASTER[Sub Format],$B86,MASTER[Planned (Month) Bucket],AV$2,MASTER[EPC Status (Current Week)],"WIP")</f>
        <v>0</v>
      </c>
      <c r="AW86" s="29">
        <f>COUNTIFS(MASTER[Sub Format],$B86,MASTER[Planned (Month) Bucket],AW$2,MASTER[EPC Status (Current Week)],"WIP")</f>
        <v>0</v>
      </c>
      <c r="AX86" s="29">
        <f>COUNTIFS(MASTER[Sub Format],$B86,MASTER[Planned (Month) Bucket],AX$2,MASTER[EPC Status (Current Week)],"WIP")</f>
        <v>0</v>
      </c>
      <c r="AY86" s="29">
        <f>COUNTIFS(MASTER[Sub Format],$B86,MASTER[Planned (Month) Bucket],AY$2,MASTER[EPC Status (Current Week)],"WIP")</f>
        <v>0</v>
      </c>
      <c r="AZ86" s="29">
        <f>COUNTIFS(MASTER[Sub Format],$B86,MASTER[Planned (Month) Bucket],AZ$2,MASTER[EPC Status (Current Week)],"WIP")</f>
        <v>0</v>
      </c>
      <c r="BA86" s="29">
        <f>COUNTIFS(MASTER[Sub Format],$B86,MASTER[Planned (Month) Bucket],BA$2,MASTER[EPC Status (Current Week)],"WIP")</f>
        <v>0</v>
      </c>
      <c r="BB86" s="29">
        <f>COUNTIFS(MASTER[Sub Format],$B86,MASTER[Planned (Month) Bucket],BB$2,MASTER[EPC Status (Current Week)],"WIP")</f>
        <v>0</v>
      </c>
      <c r="BC86" s="29">
        <f>COUNTIFS(MASTER[Sub Format],$B86,MASTER[Planned (Month) Bucket],BC$2,MASTER[EPC Status (Current Week)],"WIP")</f>
        <v>0</v>
      </c>
      <c r="BD86" s="29">
        <f>COUNTIFS(MASTER[Sub Format],$B86,MASTER[Planned (Month) Bucket],BD$2,MASTER[EPC Status (Current Week)],"WIP")</f>
        <v>0</v>
      </c>
      <c r="BE86" s="29">
        <f>COUNTIFS(MASTER[Sub Format],$B86,MASTER[Planned (Month) Bucket],BE$2,MASTER[EPC Status (Current Week)],"WIP")</f>
        <v>0</v>
      </c>
      <c r="BF86" s="29">
        <f>COUNTIFS(MASTER[Sub Format],$B86,MASTER[Planned (Month) Bucket],BF$2,MASTER[EPC Status (Current Week)],"WIP")</f>
        <v>0</v>
      </c>
      <c r="BG86" s="29">
        <f>COUNTIFS(MASTER[Sub Format],$B86,MASTER[Planned (Month) Bucket],BG$2,MASTER[EPC Status (Current Week)],"WIP")</f>
        <v>0</v>
      </c>
      <c r="BH86" s="29">
        <f>COUNTIFS(MASTER[Sub Format],$B86,MASTER[Planned (Month) Bucket],BH$2,MASTER[EPC Status (Current Week)],"WIP")</f>
        <v>0</v>
      </c>
      <c r="BI86" s="29">
        <f>COUNTIFS(MASTER[Sub Format],$B86,MASTER[EPC Status (Current Week)],BI$2)</f>
        <v>0</v>
      </c>
      <c r="BJ86" s="29">
        <f>COUNTIFS(MASTER[Sub Format],$B86,MASTER[EPC Status (Current Week)],BJ$2)</f>
        <v>0</v>
      </c>
      <c r="BK86" s="29">
        <f>COUNTIFS(MASTER[Sub Format],$B86,MASTER[EPC Status (Current Week)],BK$2)</f>
        <v>0</v>
      </c>
      <c r="BL86" s="29">
        <f>COUNTIFS(MASTER[Sub Format],$B86,MASTER[EPC Status (Current Week)],BL$2)</f>
        <v>0</v>
      </c>
      <c r="BM86" s="29">
        <f t="shared" si="293"/>
        <v>0</v>
      </c>
      <c r="BN86" s="29">
        <f>COUNTIFS(MASTER[Sub Format],$B86,MASTER[EPC Status (Current Week)],BN$3)</f>
        <v>0</v>
      </c>
      <c r="BO86" s="29">
        <f>COUNTIFS(MASTER[Sub Format],$B86,MASTER[EPC Status (Current Week)],BO$3)</f>
        <v>0</v>
      </c>
      <c r="BP86" s="29">
        <f>COUNTIFS(MASTER[Sub Format],$B86,MASTER[EPC Status (Current Week)],BP$3)</f>
        <v>0</v>
      </c>
      <c r="BQ86" s="29">
        <f>COUNTIFS(MASTER[Sub Format],$B86,MASTER[EPC Status (Current Week)],BQ$3)</f>
        <v>0</v>
      </c>
      <c r="BR86" s="29">
        <f>COUNTIFS(MASTER[Sub Format],$B86,MASTER[EPC Status (Current Week)],BR$3)</f>
        <v>0</v>
      </c>
      <c r="BS86" s="29">
        <f>COUNTIFS(MASTER[Sub Format],$B86,MASTER[EPC Status (Current Week)],BS$3)</f>
        <v>0</v>
      </c>
      <c r="BT86" s="29">
        <f>COUNTIFS(MASTER[Sub Format],$B86,MASTER[EPC Status (Current Week)],BT$3)</f>
        <v>0</v>
      </c>
      <c r="BU86" s="29">
        <f>COUNTIFS(MASTER[Sub Format],$B86,MASTER[EPC Status (Current Week)],BU$3)</f>
        <v>0</v>
      </c>
      <c r="BV86" s="226"/>
    </row>
    <row r="87" spans="1:74" s="1" customFormat="1" ht="13" hidden="1" outlineLevel="1" x14ac:dyDescent="0.3">
      <c r="A87" s="86">
        <v>16</v>
      </c>
      <c r="B87" s="28" t="s">
        <v>296</v>
      </c>
      <c r="C87" s="28" t="s">
        <v>55</v>
      </c>
      <c r="D87" s="28" t="s">
        <v>386</v>
      </c>
      <c r="E87" s="29">
        <v>0</v>
      </c>
      <c r="F87" s="29">
        <f>COUNTIFS(MASTER[Sub Format],$B87,MASTER[EPC Status (Current Week)],$F$3)</f>
        <v>0</v>
      </c>
      <c r="G87" s="29">
        <f>COUNTIFS(MASTER[LAUNCHED / YTL],"LAUNCHED",MASTER[Sub Format],$B87,MASTER[EPC Status (Current Week)],"EPC Ready Previous FY")</f>
        <v>0</v>
      </c>
      <c r="H87" s="29">
        <f>COUNTIFS(MASTER[LAUNCHED / YTL],"YTL",MASTER[Sub Format],$B87,MASTER[EPC Status (Current Week)],"EPC Ready Previous FY")</f>
        <v>0</v>
      </c>
      <c r="I87" s="29">
        <f>COUNTIFS(MASTER[Sub Format],$B87,MASTER[Actual (Month) Bucket],I$3)</f>
        <v>0</v>
      </c>
      <c r="J87" s="29">
        <f>COUNTIFS(MASTER[Sub Format],$B87,MASTER[Actual (Month) Bucket],J$3)</f>
        <v>1</v>
      </c>
      <c r="K87" s="29">
        <f>COUNTIFS(MASTER[Sub Format],$B87,MASTER[Actual (Month) Bucket],K$3)</f>
        <v>0</v>
      </c>
      <c r="L87" s="29">
        <f>SUM(I87:K87)</f>
        <v>1</v>
      </c>
      <c r="M87" s="29">
        <f>COUNTIFS(MASTER[Sub Format],$B87,MASTER[Actual (Month) Bucket],M$3)</f>
        <v>0</v>
      </c>
      <c r="N87" s="29">
        <f>COUNTIFS(MASTER[Sub Format],$B87,MASTER[Actual (Month) Bucket],N$3)</f>
        <v>0</v>
      </c>
      <c r="O87" s="29">
        <f>COUNTIFS(MASTER[Sub Format],$B87,MASTER[Actual (Month) Bucket],O$3)</f>
        <v>0</v>
      </c>
      <c r="P87" s="29">
        <f>SUM(M87:O87)</f>
        <v>0</v>
      </c>
      <c r="Q87" s="29">
        <f>COUNTIFS(MASTER[Sub Format],$B87,MASTER[Actual (Month) Bucket],Q$3)</f>
        <v>0</v>
      </c>
      <c r="R87" s="29">
        <f>COUNTIFS(MASTER[Sub Format],$B87,MASTER[Actual (Month) Bucket],R$3)</f>
        <v>0</v>
      </c>
      <c r="S87" s="29">
        <f>COUNTIFS(MASTER[Sub Format],$B87,MASTER[Actual (Month) Bucket],S$3)</f>
        <v>0</v>
      </c>
      <c r="T87" s="29">
        <f>SUM(Q87:S87)</f>
        <v>0</v>
      </c>
      <c r="U87" s="29">
        <f>COUNTIFS(MASTER[Sub Format],$B87,MASTER[Actual (Month) Bucket],U$3)</f>
        <v>0</v>
      </c>
      <c r="V87" s="29">
        <f>COUNTIFS(MASTER[Sub Format],$B87,MASTER[Actual (Month) Bucket],V$3)</f>
        <v>0</v>
      </c>
      <c r="W87" s="29">
        <f>COUNTIFS(MASTER[Sub Format],$B87,MASTER[Actual (Month) Bucket],W$3)</f>
        <v>0</v>
      </c>
      <c r="X87" s="29">
        <f>SUM(U87:W87)</f>
        <v>0</v>
      </c>
      <c r="Y87" s="29">
        <f>L87+P87+T87+X87</f>
        <v>1</v>
      </c>
      <c r="Z87" s="29">
        <f>COUNTIFS(MASTER[LAUNCHED / YTL],"LAUNCHED",MASTER[Sub Format],$B87,MASTER[EPC Status (Current Week)],"EPC Ready")</f>
        <v>0</v>
      </c>
      <c r="AA87" s="29">
        <f>COUNTIFS(MASTER[LAUNCHED / YTL],"YTL",MASTER[Sub Format],$B87,MASTER[EPC Status (Current Week)],"EPC Ready")</f>
        <v>1</v>
      </c>
      <c r="AB87" s="29">
        <f>COUNTIFS(MASTER[LAUNCHED / YTL],"YTL - Dropped by Business",MASTER[Sub Format],$B87,MASTER[EPC Status (Current Week)],"EPC Ready")</f>
        <v>0</v>
      </c>
      <c r="AC87" s="29">
        <f>COUNTIFS(MASTER[EPC Status (Current Week)],"EPC Ready",MASTER[Sub Format],$B87)+COUNTIFS(MASTER[EPC Status (Current Week)],"EPC Ready Previous FY",MASTER[Sub Format],$B87)</f>
        <v>1</v>
      </c>
      <c r="AD87" s="29">
        <f>COUNTIFS(MASTER[LAUNCHED / YTL],"LAUNCHED",MASTER[Sub Format],$B87)</f>
        <v>0</v>
      </c>
      <c r="AE87" s="29">
        <f>COUNTIFS(MASTER[LAUNCHED / YTL],"YTL",MASTER[Sub Format],$B87)</f>
        <v>1</v>
      </c>
      <c r="AF87" s="29">
        <f>COUNTIFS(MASTER[LAUNCHED / YTL],"YTL - Dropped by Business",MASTER[Sub Format],$B87)</f>
        <v>0</v>
      </c>
      <c r="AG87" s="29">
        <f t="shared" ref="AG87:AG142" si="294">SUM(AQ87:BH87)</f>
        <v>2</v>
      </c>
      <c r="AH87" s="29">
        <f t="shared" ref="AH87:AP90" si="295">AQ87</f>
        <v>0</v>
      </c>
      <c r="AI87" s="29">
        <f t="shared" si="295"/>
        <v>0</v>
      </c>
      <c r="AJ87" s="29">
        <f t="shared" si="295"/>
        <v>0</v>
      </c>
      <c r="AK87" s="29">
        <f t="shared" si="295"/>
        <v>0</v>
      </c>
      <c r="AL87" s="29">
        <f t="shared" si="295"/>
        <v>0</v>
      </c>
      <c r="AM87" s="29">
        <f t="shared" si="295"/>
        <v>0</v>
      </c>
      <c r="AN87" s="29">
        <f t="shared" si="295"/>
        <v>0</v>
      </c>
      <c r="AO87" s="29">
        <f t="shared" si="295"/>
        <v>0</v>
      </c>
      <c r="AP87" s="29">
        <f t="shared" si="295"/>
        <v>0</v>
      </c>
      <c r="AQ87" s="29">
        <f>COUNTIFS(MASTER[Sub Format],$B87,MASTER[Planned (Month) Bucket],AQ$2,MASTER[EPC Status (Current Week)],"WIP")</f>
        <v>0</v>
      </c>
      <c r="AR87" s="29">
        <f>COUNTIFS(MASTER[Sub Format],$B87,MASTER[Planned (Month) Bucket],AR$2,MASTER[EPC Status (Current Week)],"WIP")</f>
        <v>0</v>
      </c>
      <c r="AS87" s="29">
        <f>COUNTIFS(MASTER[Sub Format],$B87,MASTER[Planned (Month) Bucket],AS$2,MASTER[EPC Status (Current Week)],"WIP")</f>
        <v>0</v>
      </c>
      <c r="AT87" s="29">
        <f>COUNTIFS(MASTER[Sub Format],$B87,MASTER[Planned (Month) Bucket],AT$2,MASTER[EPC Status (Current Week)],"WIP")</f>
        <v>0</v>
      </c>
      <c r="AU87" s="29">
        <f>COUNTIFS(MASTER[Sub Format],$B87,MASTER[Planned (Month) Bucket],AU$2,MASTER[EPC Status (Current Week)],"WIP")</f>
        <v>0</v>
      </c>
      <c r="AV87" s="29">
        <f>COUNTIFS(MASTER[Sub Format],$B87,MASTER[Planned (Month) Bucket],AV$2,MASTER[EPC Status (Current Week)],"WIP")</f>
        <v>0</v>
      </c>
      <c r="AW87" s="29">
        <f>COUNTIFS(MASTER[Sub Format],$B87,MASTER[Planned (Month) Bucket],AW$2,MASTER[EPC Status (Current Week)],"WIP")</f>
        <v>0</v>
      </c>
      <c r="AX87" s="29">
        <f>COUNTIFS(MASTER[Sub Format],$B87,MASTER[Planned (Month) Bucket],AX$2,MASTER[EPC Status (Current Week)],"WIP")</f>
        <v>0</v>
      </c>
      <c r="AY87" s="29">
        <f>COUNTIFS(MASTER[Sub Format],$B87,MASTER[Planned (Month) Bucket],AY$2,MASTER[EPC Status (Current Week)],"WIP")</f>
        <v>0</v>
      </c>
      <c r="AZ87" s="29">
        <f>COUNTIFS(MASTER[Sub Format],$B87,MASTER[Planned (Month) Bucket],AZ$2,MASTER[EPC Status (Current Week)],"WIP")</f>
        <v>0</v>
      </c>
      <c r="BA87" s="29">
        <f>COUNTIFS(MASTER[Sub Format],$B87,MASTER[Planned (Month) Bucket],BA$2,MASTER[EPC Status (Current Week)],"WIP")</f>
        <v>0</v>
      </c>
      <c r="BB87" s="29">
        <f>COUNTIFS(MASTER[Sub Format],$B87,MASTER[Planned (Month) Bucket],BB$2,MASTER[EPC Status (Current Week)],"WIP")</f>
        <v>0</v>
      </c>
      <c r="BC87" s="29">
        <f>COUNTIFS(MASTER[Sub Format],$B87,MASTER[Planned (Month) Bucket],BC$2,MASTER[EPC Status (Current Week)],"WIP")</f>
        <v>0</v>
      </c>
      <c r="BD87" s="29">
        <f>COUNTIFS(MASTER[Sub Format],$B87,MASTER[Planned (Month) Bucket],BD$2,MASTER[EPC Status (Current Week)],"WIP")</f>
        <v>0</v>
      </c>
      <c r="BE87" s="29">
        <f>COUNTIFS(MASTER[Sub Format],$B87,MASTER[Planned (Month) Bucket],BE$2,MASTER[EPC Status (Current Week)],"WIP")</f>
        <v>1</v>
      </c>
      <c r="BF87" s="29">
        <f>COUNTIFS(MASTER[Sub Format],$B87,MASTER[Planned (Month) Bucket],BF$2,MASTER[EPC Status (Current Week)],"WIP")</f>
        <v>1</v>
      </c>
      <c r="BG87" s="29">
        <f>COUNTIFS(MASTER[Sub Format],$B87,MASTER[Planned (Month) Bucket],BG$2,MASTER[EPC Status (Current Week)],"WIP")</f>
        <v>0</v>
      </c>
      <c r="BH87" s="29">
        <f>COUNTIFS(MASTER[Sub Format],$B87,MASTER[Planned (Month) Bucket],BH$2,MASTER[EPC Status (Current Week)],"WIP")</f>
        <v>0</v>
      </c>
      <c r="BI87" s="29">
        <f>COUNTIFS(MASTER[Sub Format],$B87,MASTER[EPC Status (Current Week)],BI$2)</f>
        <v>0</v>
      </c>
      <c r="BJ87" s="29">
        <f>COUNTIFS(MASTER[Sub Format],$B87,MASTER[EPC Status (Current Week)],BJ$2)</f>
        <v>0</v>
      </c>
      <c r="BK87" s="29">
        <f>COUNTIFS(MASTER[Sub Format],$B87,MASTER[EPC Status (Current Week)],BK$2)</f>
        <v>0</v>
      </c>
      <c r="BL87" s="29">
        <f>COUNTIFS(MASTER[Sub Format],$B87,MASTER[EPC Status (Current Week)],BL$2)</f>
        <v>1</v>
      </c>
      <c r="BM87" s="29">
        <f>SUM(BN87:BU87)</f>
        <v>7</v>
      </c>
      <c r="BN87" s="29">
        <f>COUNTIFS(MASTER[Sub Format],$B87,MASTER[EPC Status (Current Week)],BN$3)</f>
        <v>4</v>
      </c>
      <c r="BO87" s="29">
        <f>COUNTIFS(MASTER[Sub Format],$B87,MASTER[EPC Status (Current Week)],BO$3)</f>
        <v>1</v>
      </c>
      <c r="BP87" s="29">
        <f>COUNTIFS(MASTER[Sub Format],$B87,MASTER[EPC Status (Current Week)],BP$3)</f>
        <v>1</v>
      </c>
      <c r="BQ87" s="29">
        <f>COUNTIFS(MASTER[Sub Format],$B87,MASTER[EPC Status (Current Week)],BQ$3)</f>
        <v>0</v>
      </c>
      <c r="BR87" s="29">
        <f>COUNTIFS(MASTER[Sub Format],$B87,MASTER[EPC Status (Current Week)],BR$3)</f>
        <v>1</v>
      </c>
      <c r="BS87" s="29">
        <f>COUNTIFS(MASTER[Sub Format],$B87,MASTER[EPC Status (Current Week)],BS$3)</f>
        <v>0</v>
      </c>
      <c r="BT87" s="29">
        <f>COUNTIFS(MASTER[Sub Format],$B87,MASTER[EPC Status (Current Week)],BT$3)</f>
        <v>0</v>
      </c>
      <c r="BU87" s="29">
        <f>COUNTIFS(MASTER[Sub Format],$B87,MASTER[EPC Status (Current Week)],BU$3)</f>
        <v>0</v>
      </c>
      <c r="BV87" s="226"/>
    </row>
    <row r="88" spans="1:74" s="1" customFormat="1" ht="13" hidden="1" outlineLevel="1" x14ac:dyDescent="0.3">
      <c r="A88" s="86">
        <v>17</v>
      </c>
      <c r="B88" s="28" t="s">
        <v>964</v>
      </c>
      <c r="C88" s="28" t="s">
        <v>55</v>
      </c>
      <c r="D88" s="28" t="s">
        <v>386</v>
      </c>
      <c r="E88" s="29">
        <v>0</v>
      </c>
      <c r="F88" s="29">
        <f>COUNTIFS(MASTER[Sub Format],$B88,MASTER[EPC Status (Current Week)],$F$3)</f>
        <v>0</v>
      </c>
      <c r="G88" s="29">
        <f>COUNTIFS(MASTER[LAUNCHED / YTL],"LAUNCHED",MASTER[Sub Format],$B88,MASTER[EPC Status (Current Week)],"EPC Ready Previous FY")</f>
        <v>0</v>
      </c>
      <c r="H88" s="29">
        <f>COUNTIFS(MASTER[LAUNCHED / YTL],"YTL",MASTER[Sub Format],$B88,MASTER[EPC Status (Current Week)],"EPC Ready Previous FY")</f>
        <v>0</v>
      </c>
      <c r="I88" s="29">
        <f>COUNTIFS(MASTER[Sub Format],$B88,MASTER[Actual (Month) Bucket],I$3)</f>
        <v>0</v>
      </c>
      <c r="J88" s="29">
        <f>COUNTIFS(MASTER[Sub Format],$B88,MASTER[Actual (Month) Bucket],J$3)</f>
        <v>0</v>
      </c>
      <c r="K88" s="29">
        <f>COUNTIFS(MASTER[Sub Format],$B88,MASTER[Actual (Month) Bucket],K$3)</f>
        <v>0</v>
      </c>
      <c r="L88" s="29">
        <f>SUM(I88:K88)</f>
        <v>0</v>
      </c>
      <c r="M88" s="29">
        <f>COUNTIFS(MASTER[Sub Format],$B88,MASTER[Actual (Month) Bucket],M$3)</f>
        <v>0</v>
      </c>
      <c r="N88" s="29">
        <f>COUNTIFS(MASTER[Sub Format],$B88,MASTER[Actual (Month) Bucket],N$3)</f>
        <v>0</v>
      </c>
      <c r="O88" s="29">
        <f>COUNTIFS(MASTER[Sub Format],$B88,MASTER[Actual (Month) Bucket],O$3)</f>
        <v>0</v>
      </c>
      <c r="P88" s="29">
        <f>SUM(M88:O88)</f>
        <v>0</v>
      </c>
      <c r="Q88" s="29">
        <f>COUNTIFS(MASTER[Sub Format],$B88,MASTER[Actual (Month) Bucket],Q$3)</f>
        <v>0</v>
      </c>
      <c r="R88" s="29">
        <f>COUNTIFS(MASTER[Sub Format],$B88,MASTER[Actual (Month) Bucket],R$3)</f>
        <v>0</v>
      </c>
      <c r="S88" s="29">
        <f>COUNTIFS(MASTER[Sub Format],$B88,MASTER[Actual (Month) Bucket],S$3)</f>
        <v>0</v>
      </c>
      <c r="T88" s="29">
        <f>SUM(Q88:S88)</f>
        <v>0</v>
      </c>
      <c r="U88" s="29">
        <f>COUNTIFS(MASTER[Sub Format],$B88,MASTER[Actual (Month) Bucket],U$3)</f>
        <v>0</v>
      </c>
      <c r="V88" s="29">
        <f>COUNTIFS(MASTER[Sub Format],$B88,MASTER[Actual (Month) Bucket],V$3)</f>
        <v>0</v>
      </c>
      <c r="W88" s="29">
        <f>COUNTIFS(MASTER[Sub Format],$B88,MASTER[Actual (Month) Bucket],W$3)</f>
        <v>0</v>
      </c>
      <c r="X88" s="29">
        <f>SUM(U88:W88)</f>
        <v>0</v>
      </c>
      <c r="Y88" s="29">
        <f>L88+P88+T88+X88</f>
        <v>0</v>
      </c>
      <c r="Z88" s="29">
        <f>COUNTIFS(MASTER[LAUNCHED / YTL],"LAUNCHED",MASTER[Sub Format],$B88,MASTER[EPC Status (Current Week)],"EPC Ready")</f>
        <v>0</v>
      </c>
      <c r="AA88" s="29">
        <f>COUNTIFS(MASTER[LAUNCHED / YTL],"YTL",MASTER[Sub Format],$B88,MASTER[EPC Status (Current Week)],"EPC Ready")</f>
        <v>0</v>
      </c>
      <c r="AB88" s="29">
        <f>COUNTIFS(MASTER[LAUNCHED / YTL],"YTL - Dropped by Business",MASTER[Sub Format],$B88,MASTER[EPC Status (Current Week)],"EPC Ready")</f>
        <v>0</v>
      </c>
      <c r="AC88" s="29">
        <f>COUNTIFS(MASTER[EPC Status (Current Week)],"EPC Ready",MASTER[Sub Format],$B88)+COUNTIFS(MASTER[EPC Status (Current Week)],"EPC Ready Previous FY",MASTER[Sub Format],$B88)</f>
        <v>0</v>
      </c>
      <c r="AD88" s="29">
        <f>COUNTIFS(MASTER[LAUNCHED / YTL],"LAUNCHED",MASTER[Sub Format],$B88)</f>
        <v>0</v>
      </c>
      <c r="AE88" s="29">
        <f>COUNTIFS(MASTER[LAUNCHED / YTL],"YTL",MASTER[Sub Format],$B88)</f>
        <v>0</v>
      </c>
      <c r="AF88" s="29">
        <f>COUNTIFS(MASTER[LAUNCHED / YTL],"YTL - Dropped by Business",MASTER[Sub Format],$B88)</f>
        <v>0</v>
      </c>
      <c r="AG88" s="29">
        <f t="shared" si="294"/>
        <v>0</v>
      </c>
      <c r="AH88" s="29">
        <f t="shared" si="295"/>
        <v>0</v>
      </c>
      <c r="AI88" s="29">
        <f t="shared" si="295"/>
        <v>0</v>
      </c>
      <c r="AJ88" s="29">
        <f t="shared" si="295"/>
        <v>0</v>
      </c>
      <c r="AK88" s="29">
        <f t="shared" si="295"/>
        <v>0</v>
      </c>
      <c r="AL88" s="29">
        <f t="shared" si="295"/>
        <v>0</v>
      </c>
      <c r="AM88" s="29">
        <f t="shared" si="295"/>
        <v>0</v>
      </c>
      <c r="AN88" s="29">
        <f t="shared" si="295"/>
        <v>0</v>
      </c>
      <c r="AO88" s="29">
        <f t="shared" si="295"/>
        <v>0</v>
      </c>
      <c r="AP88" s="29">
        <f t="shared" si="295"/>
        <v>0</v>
      </c>
      <c r="AQ88" s="29">
        <f>COUNTIFS(MASTER[Sub Format],$B88,MASTER[Planned (Month) Bucket],AQ$2,MASTER[EPC Status (Current Week)],"WIP")</f>
        <v>0</v>
      </c>
      <c r="AR88" s="29">
        <f>COUNTIFS(MASTER[Sub Format],$B88,MASTER[Planned (Month) Bucket],AR$2,MASTER[EPC Status (Current Week)],"WIP")</f>
        <v>0</v>
      </c>
      <c r="AS88" s="29">
        <f>COUNTIFS(MASTER[Sub Format],$B88,MASTER[Planned (Month) Bucket],AS$2,MASTER[EPC Status (Current Week)],"WIP")</f>
        <v>0</v>
      </c>
      <c r="AT88" s="29">
        <f>COUNTIFS(MASTER[Sub Format],$B88,MASTER[Planned (Month) Bucket],AT$2,MASTER[EPC Status (Current Week)],"WIP")</f>
        <v>0</v>
      </c>
      <c r="AU88" s="29">
        <f>COUNTIFS(MASTER[Sub Format],$B88,MASTER[Planned (Month) Bucket],AU$2,MASTER[EPC Status (Current Week)],"WIP")</f>
        <v>0</v>
      </c>
      <c r="AV88" s="29">
        <f>COUNTIFS(MASTER[Sub Format],$B88,MASTER[Planned (Month) Bucket],AV$2,MASTER[EPC Status (Current Week)],"WIP")</f>
        <v>0</v>
      </c>
      <c r="AW88" s="29">
        <f>COUNTIFS(MASTER[Sub Format],$B88,MASTER[Planned (Month) Bucket],AW$2,MASTER[EPC Status (Current Week)],"WIP")</f>
        <v>0</v>
      </c>
      <c r="AX88" s="29">
        <f>COUNTIFS(MASTER[Sub Format],$B88,MASTER[Planned (Month) Bucket],AX$2,MASTER[EPC Status (Current Week)],"WIP")</f>
        <v>0</v>
      </c>
      <c r="AY88" s="29">
        <f>COUNTIFS(MASTER[Sub Format],$B88,MASTER[Planned (Month) Bucket],AY$2,MASTER[EPC Status (Current Week)],"WIP")</f>
        <v>0</v>
      </c>
      <c r="AZ88" s="29">
        <f>COUNTIFS(MASTER[Sub Format],$B88,MASTER[Planned (Month) Bucket],AZ$2,MASTER[EPC Status (Current Week)],"WIP")</f>
        <v>0</v>
      </c>
      <c r="BA88" s="29">
        <f>COUNTIFS(MASTER[Sub Format],$B88,MASTER[Planned (Month) Bucket],BA$2,MASTER[EPC Status (Current Week)],"WIP")</f>
        <v>0</v>
      </c>
      <c r="BB88" s="29">
        <f>COUNTIFS(MASTER[Sub Format],$B88,MASTER[Planned (Month) Bucket],BB$2,MASTER[EPC Status (Current Week)],"WIP")</f>
        <v>0</v>
      </c>
      <c r="BC88" s="29">
        <f>COUNTIFS(MASTER[Sub Format],$B88,MASTER[Planned (Month) Bucket],BC$2,MASTER[EPC Status (Current Week)],"WIP")</f>
        <v>0</v>
      </c>
      <c r="BD88" s="29">
        <f>COUNTIFS(MASTER[Sub Format],$B88,MASTER[Planned (Month) Bucket],BD$2,MASTER[EPC Status (Current Week)],"WIP")</f>
        <v>0</v>
      </c>
      <c r="BE88" s="29">
        <f>COUNTIFS(MASTER[Sub Format],$B88,MASTER[Planned (Month) Bucket],BE$2,MASTER[EPC Status (Current Week)],"WIP")</f>
        <v>0</v>
      </c>
      <c r="BF88" s="29">
        <f>COUNTIFS(MASTER[Sub Format],$B88,MASTER[Planned (Month) Bucket],BF$2,MASTER[EPC Status (Current Week)],"WIP")</f>
        <v>0</v>
      </c>
      <c r="BG88" s="29">
        <f>COUNTIFS(MASTER[Sub Format],$B88,MASTER[Planned (Month) Bucket],BG$2,MASTER[EPC Status (Current Week)],"WIP")</f>
        <v>0</v>
      </c>
      <c r="BH88" s="29">
        <f>COUNTIFS(MASTER[Sub Format],$B88,MASTER[Planned (Month) Bucket],BH$2,MASTER[EPC Status (Current Week)],"WIP")</f>
        <v>0</v>
      </c>
      <c r="BI88" s="29">
        <f>COUNTIFS(MASTER[Sub Format],$B88,MASTER[EPC Status (Current Week)],BI$2)</f>
        <v>0</v>
      </c>
      <c r="BJ88" s="29">
        <f>COUNTIFS(MASTER[Sub Format],$B88,MASTER[EPC Status (Current Week)],BJ$2)</f>
        <v>0</v>
      </c>
      <c r="BK88" s="29">
        <f>COUNTIFS(MASTER[Sub Format],$B88,MASTER[EPC Status (Current Week)],BK$2)</f>
        <v>0</v>
      </c>
      <c r="BL88" s="29">
        <f>COUNTIFS(MASTER[Sub Format],$B88,MASTER[EPC Status (Current Week)],BL$2)</f>
        <v>0</v>
      </c>
      <c r="BM88" s="29">
        <f>SUM(BN88:BU88)</f>
        <v>0</v>
      </c>
      <c r="BN88" s="29">
        <f>COUNTIFS(MASTER[Sub Format],$B88,MASTER[EPC Status (Current Week)],BN$3)</f>
        <v>0</v>
      </c>
      <c r="BO88" s="29">
        <f>COUNTIFS(MASTER[Sub Format],$B88,MASTER[EPC Status (Current Week)],BO$3)</f>
        <v>0</v>
      </c>
      <c r="BP88" s="29">
        <f>COUNTIFS(MASTER[Sub Format],$B88,MASTER[EPC Status (Current Week)],BP$3)</f>
        <v>0</v>
      </c>
      <c r="BQ88" s="29">
        <f>COUNTIFS(MASTER[Sub Format],$B88,MASTER[EPC Status (Current Week)],BQ$3)</f>
        <v>0</v>
      </c>
      <c r="BR88" s="29">
        <f>COUNTIFS(MASTER[Sub Format],$B88,MASTER[EPC Status (Current Week)],BR$3)</f>
        <v>0</v>
      </c>
      <c r="BS88" s="29">
        <f>COUNTIFS(MASTER[Sub Format],$B88,MASTER[EPC Status (Current Week)],BS$3)</f>
        <v>0</v>
      </c>
      <c r="BT88" s="29">
        <f>COUNTIFS(MASTER[Sub Format],$B88,MASTER[EPC Status (Current Week)],BT$3)</f>
        <v>0</v>
      </c>
      <c r="BU88" s="29">
        <f>COUNTIFS(MASTER[Sub Format],$B88,MASTER[EPC Status (Current Week)],BU$3)</f>
        <v>0</v>
      </c>
      <c r="BV88" s="226"/>
    </row>
    <row r="89" spans="1:74" s="1" customFormat="1" ht="13" hidden="1" outlineLevel="1" x14ac:dyDescent="0.3">
      <c r="A89" s="86">
        <v>18</v>
      </c>
      <c r="B89" s="28" t="s">
        <v>307</v>
      </c>
      <c r="C89" s="28" t="s">
        <v>55</v>
      </c>
      <c r="D89" s="28" t="s">
        <v>386</v>
      </c>
      <c r="E89" s="29">
        <v>0</v>
      </c>
      <c r="F89" s="29">
        <f>COUNTIFS(MASTER[Sub Format],$B89,MASTER[EPC Status (Current Week)],$F$3)</f>
        <v>0</v>
      </c>
      <c r="G89" s="29">
        <f>COUNTIFS(MASTER[LAUNCHED / YTL],"LAUNCHED",MASTER[Sub Format],$B89,MASTER[EPC Status (Current Week)],"EPC Ready Previous FY")</f>
        <v>0</v>
      </c>
      <c r="H89" s="29">
        <f>COUNTIFS(MASTER[LAUNCHED / YTL],"YTL",MASTER[Sub Format],$B89,MASTER[EPC Status (Current Week)],"EPC Ready Previous FY")</f>
        <v>0</v>
      </c>
      <c r="I89" s="29">
        <f>COUNTIFS(MASTER[Sub Format],$B89,MASTER[Actual (Month) Bucket],I$3)</f>
        <v>0</v>
      </c>
      <c r="J89" s="29">
        <f>COUNTIFS(MASTER[Sub Format],$B89,MASTER[Actual (Month) Bucket],J$3)</f>
        <v>0</v>
      </c>
      <c r="K89" s="29">
        <f>COUNTIFS(MASTER[Sub Format],$B89,MASTER[Actual (Month) Bucket],K$3)</f>
        <v>0</v>
      </c>
      <c r="L89" s="29">
        <f>SUM(I89:K89)</f>
        <v>0</v>
      </c>
      <c r="M89" s="29">
        <f>COUNTIFS(MASTER[Sub Format],$B89,MASTER[Actual (Month) Bucket],M$3)</f>
        <v>0</v>
      </c>
      <c r="N89" s="29">
        <f>COUNTIFS(MASTER[Sub Format],$B89,MASTER[Actual (Month) Bucket],N$3)</f>
        <v>0</v>
      </c>
      <c r="O89" s="29">
        <f>COUNTIFS(MASTER[Sub Format],$B89,MASTER[Actual (Month) Bucket],O$3)</f>
        <v>0</v>
      </c>
      <c r="P89" s="29">
        <f>SUM(M89:O89)</f>
        <v>0</v>
      </c>
      <c r="Q89" s="29">
        <f>COUNTIFS(MASTER[Sub Format],$B89,MASTER[Actual (Month) Bucket],Q$3)</f>
        <v>0</v>
      </c>
      <c r="R89" s="29">
        <f>COUNTIFS(MASTER[Sub Format],$B89,MASTER[Actual (Month) Bucket],R$3)</f>
        <v>0</v>
      </c>
      <c r="S89" s="29">
        <f>COUNTIFS(MASTER[Sub Format],$B89,MASTER[Actual (Month) Bucket],S$3)</f>
        <v>0</v>
      </c>
      <c r="T89" s="29">
        <f>SUM(Q89:S89)</f>
        <v>0</v>
      </c>
      <c r="U89" s="29">
        <f>COUNTIFS(MASTER[Sub Format],$B89,MASTER[Actual (Month) Bucket],U$3)</f>
        <v>0</v>
      </c>
      <c r="V89" s="29">
        <f>COUNTIFS(MASTER[Sub Format],$B89,MASTER[Actual (Month) Bucket],V$3)</f>
        <v>0</v>
      </c>
      <c r="W89" s="29">
        <f>COUNTIFS(MASTER[Sub Format],$B89,MASTER[Actual (Month) Bucket],W$3)</f>
        <v>0</v>
      </c>
      <c r="X89" s="29">
        <f>SUM(U89:W89)</f>
        <v>0</v>
      </c>
      <c r="Y89" s="29">
        <f>L89+P89+T89+X89</f>
        <v>0</v>
      </c>
      <c r="Z89" s="29">
        <f>COUNTIFS(MASTER[LAUNCHED / YTL],"LAUNCHED",MASTER[Sub Format],$B89,MASTER[EPC Status (Current Week)],"EPC Ready")</f>
        <v>0</v>
      </c>
      <c r="AA89" s="29">
        <f>COUNTIFS(MASTER[LAUNCHED / YTL],"YTL",MASTER[Sub Format],$B89,MASTER[EPC Status (Current Week)],"EPC Ready")</f>
        <v>0</v>
      </c>
      <c r="AB89" s="29">
        <f>COUNTIFS(MASTER[LAUNCHED / YTL],"YTL - Dropped by Business",MASTER[Sub Format],$B89,MASTER[EPC Status (Current Week)],"EPC Ready")</f>
        <v>0</v>
      </c>
      <c r="AC89" s="29">
        <f>COUNTIFS(MASTER[EPC Status (Current Week)],"EPC Ready",MASTER[Sub Format],$B89)+COUNTIFS(MASTER[EPC Status (Current Week)],"EPC Ready Previous FY",MASTER[Sub Format],$B89)</f>
        <v>0</v>
      </c>
      <c r="AD89" s="29">
        <f>COUNTIFS(MASTER[LAUNCHED / YTL],"LAUNCHED",MASTER[Sub Format],$B89)</f>
        <v>0</v>
      </c>
      <c r="AE89" s="29">
        <f>COUNTIFS(MASTER[LAUNCHED / YTL],"YTL",MASTER[Sub Format],$B89)</f>
        <v>0</v>
      </c>
      <c r="AF89" s="29">
        <f>COUNTIFS(MASTER[LAUNCHED / YTL],"YTL - Dropped by Business",MASTER[Sub Format],$B89)</f>
        <v>0</v>
      </c>
      <c r="AG89" s="29">
        <f t="shared" si="294"/>
        <v>0</v>
      </c>
      <c r="AH89" s="29">
        <f t="shared" si="295"/>
        <v>0</v>
      </c>
      <c r="AI89" s="29">
        <f t="shared" si="295"/>
        <v>0</v>
      </c>
      <c r="AJ89" s="29">
        <f t="shared" si="295"/>
        <v>0</v>
      </c>
      <c r="AK89" s="29">
        <f t="shared" si="295"/>
        <v>0</v>
      </c>
      <c r="AL89" s="29">
        <f t="shared" si="295"/>
        <v>0</v>
      </c>
      <c r="AM89" s="29">
        <f t="shared" si="295"/>
        <v>0</v>
      </c>
      <c r="AN89" s="29">
        <f t="shared" si="295"/>
        <v>0</v>
      </c>
      <c r="AO89" s="29">
        <f t="shared" si="295"/>
        <v>0</v>
      </c>
      <c r="AP89" s="29">
        <f t="shared" si="295"/>
        <v>0</v>
      </c>
      <c r="AQ89" s="29">
        <f>COUNTIFS(MASTER[Sub Format],$B89,MASTER[Planned (Month) Bucket],AQ$2,MASTER[EPC Status (Current Week)],"WIP")</f>
        <v>0</v>
      </c>
      <c r="AR89" s="29">
        <f>COUNTIFS(MASTER[Sub Format],$B89,MASTER[Planned (Month) Bucket],AR$2,MASTER[EPC Status (Current Week)],"WIP")</f>
        <v>0</v>
      </c>
      <c r="AS89" s="29">
        <f>COUNTIFS(MASTER[Sub Format],$B89,MASTER[Planned (Month) Bucket],AS$2,MASTER[EPC Status (Current Week)],"WIP")</f>
        <v>0</v>
      </c>
      <c r="AT89" s="29">
        <f>COUNTIFS(MASTER[Sub Format],$B89,MASTER[Planned (Month) Bucket],AT$2,MASTER[EPC Status (Current Week)],"WIP")</f>
        <v>0</v>
      </c>
      <c r="AU89" s="29">
        <f>COUNTIFS(MASTER[Sub Format],$B89,MASTER[Planned (Month) Bucket],AU$2,MASTER[EPC Status (Current Week)],"WIP")</f>
        <v>0</v>
      </c>
      <c r="AV89" s="29">
        <f>COUNTIFS(MASTER[Sub Format],$B89,MASTER[Planned (Month) Bucket],AV$2,MASTER[EPC Status (Current Week)],"WIP")</f>
        <v>0</v>
      </c>
      <c r="AW89" s="29">
        <f>COUNTIFS(MASTER[Sub Format],$B89,MASTER[Planned (Month) Bucket],AW$2,MASTER[EPC Status (Current Week)],"WIP")</f>
        <v>0</v>
      </c>
      <c r="AX89" s="29">
        <f>COUNTIFS(MASTER[Sub Format],$B89,MASTER[Planned (Month) Bucket],AX$2,MASTER[EPC Status (Current Week)],"WIP")</f>
        <v>0</v>
      </c>
      <c r="AY89" s="29">
        <f>COUNTIFS(MASTER[Sub Format],$B89,MASTER[Planned (Month) Bucket],AY$2,MASTER[EPC Status (Current Week)],"WIP")</f>
        <v>0</v>
      </c>
      <c r="AZ89" s="29">
        <f>COUNTIFS(MASTER[Sub Format],$B89,MASTER[Planned (Month) Bucket],AZ$2,MASTER[EPC Status (Current Week)],"WIP")</f>
        <v>0</v>
      </c>
      <c r="BA89" s="29">
        <f>COUNTIFS(MASTER[Sub Format],$B89,MASTER[Planned (Month) Bucket],BA$2,MASTER[EPC Status (Current Week)],"WIP")</f>
        <v>0</v>
      </c>
      <c r="BB89" s="29">
        <f>COUNTIFS(MASTER[Sub Format],$B89,MASTER[Planned (Month) Bucket],BB$2,MASTER[EPC Status (Current Week)],"WIP")</f>
        <v>0</v>
      </c>
      <c r="BC89" s="29">
        <f>COUNTIFS(MASTER[Sub Format],$B89,MASTER[Planned (Month) Bucket],BC$2,MASTER[EPC Status (Current Week)],"WIP")</f>
        <v>0</v>
      </c>
      <c r="BD89" s="29">
        <f>COUNTIFS(MASTER[Sub Format],$B89,MASTER[Planned (Month) Bucket],BD$2,MASTER[EPC Status (Current Week)],"WIP")</f>
        <v>0</v>
      </c>
      <c r="BE89" s="29">
        <f>COUNTIFS(MASTER[Sub Format],$B89,MASTER[Planned (Month) Bucket],BE$2,MASTER[EPC Status (Current Week)],"WIP")</f>
        <v>0</v>
      </c>
      <c r="BF89" s="29">
        <f>COUNTIFS(MASTER[Sub Format],$B89,MASTER[Planned (Month) Bucket],BF$2,MASTER[EPC Status (Current Week)],"WIP")</f>
        <v>0</v>
      </c>
      <c r="BG89" s="29">
        <f>COUNTIFS(MASTER[Sub Format],$B89,MASTER[Planned (Month) Bucket],BG$2,MASTER[EPC Status (Current Week)],"WIP")</f>
        <v>0</v>
      </c>
      <c r="BH89" s="29">
        <f>COUNTIFS(MASTER[Sub Format],$B89,MASTER[Planned (Month) Bucket],BH$2,MASTER[EPC Status (Current Week)],"WIP")</f>
        <v>0</v>
      </c>
      <c r="BI89" s="29">
        <f>COUNTIFS(MASTER[Sub Format],$B89,MASTER[EPC Status (Current Week)],BI$2)</f>
        <v>0</v>
      </c>
      <c r="BJ89" s="29">
        <f>COUNTIFS(MASTER[Sub Format],$B89,MASTER[EPC Status (Current Week)],BJ$2)</f>
        <v>0</v>
      </c>
      <c r="BK89" s="29">
        <f>COUNTIFS(MASTER[Sub Format],$B89,MASTER[EPC Status (Current Week)],BK$2)</f>
        <v>0</v>
      </c>
      <c r="BL89" s="29">
        <f>COUNTIFS(MASTER[Sub Format],$B89,MASTER[EPC Status (Current Week)],BL$2)</f>
        <v>0</v>
      </c>
      <c r="BM89" s="29">
        <f>SUM(BN89:BU89)</f>
        <v>0</v>
      </c>
      <c r="BN89" s="29">
        <f>COUNTIFS(MASTER[Sub Format],$B89,MASTER[EPC Status (Current Week)],BN$3)</f>
        <v>0</v>
      </c>
      <c r="BO89" s="29">
        <f>COUNTIFS(MASTER[Sub Format],$B89,MASTER[EPC Status (Current Week)],BO$3)</f>
        <v>0</v>
      </c>
      <c r="BP89" s="29">
        <f>COUNTIFS(MASTER[Sub Format],$B89,MASTER[EPC Status (Current Week)],BP$3)</f>
        <v>0</v>
      </c>
      <c r="BQ89" s="29">
        <f>COUNTIFS(MASTER[Sub Format],$B89,MASTER[EPC Status (Current Week)],BQ$3)</f>
        <v>0</v>
      </c>
      <c r="BR89" s="29">
        <f>COUNTIFS(MASTER[Sub Format],$B89,MASTER[EPC Status (Current Week)],BR$3)</f>
        <v>0</v>
      </c>
      <c r="BS89" s="29">
        <f>COUNTIFS(MASTER[Sub Format],$B89,MASTER[EPC Status (Current Week)],BS$3)</f>
        <v>0</v>
      </c>
      <c r="BT89" s="29">
        <f>COUNTIFS(MASTER[Sub Format],$B89,MASTER[EPC Status (Current Week)],BT$3)</f>
        <v>0</v>
      </c>
      <c r="BU89" s="29">
        <f>COUNTIFS(MASTER[Sub Format],$B89,MASTER[EPC Status (Current Week)],BU$3)</f>
        <v>0</v>
      </c>
      <c r="BV89" s="226"/>
    </row>
    <row r="90" spans="1:74" s="1" customFormat="1" ht="13" hidden="1" outlineLevel="1" x14ac:dyDescent="0.3">
      <c r="A90" s="86">
        <v>19</v>
      </c>
      <c r="B90" s="28" t="s">
        <v>297</v>
      </c>
      <c r="C90" s="28" t="s">
        <v>53</v>
      </c>
      <c r="D90" s="28" t="s">
        <v>386</v>
      </c>
      <c r="E90" s="29">
        <v>0</v>
      </c>
      <c r="F90" s="29">
        <f>COUNTIFS(MASTER[Sub Format],$B90,MASTER[EPC Status (Current Week)],$F$3)</f>
        <v>0</v>
      </c>
      <c r="G90" s="29">
        <f>COUNTIFS(MASTER[LAUNCHED / YTL],"LAUNCHED",MASTER[Sub Format],$B90,MASTER[EPC Status (Current Week)],"EPC Ready Previous FY")</f>
        <v>0</v>
      </c>
      <c r="H90" s="29">
        <f>COUNTIFS(MASTER[LAUNCHED / YTL],"YTL",MASTER[Sub Format],$B90,MASTER[EPC Status (Current Week)],"EPC Ready Previous FY")</f>
        <v>0</v>
      </c>
      <c r="I90" s="29">
        <f>COUNTIFS(MASTER[Sub Format],$B90,MASTER[Actual (Month) Bucket],I$3)</f>
        <v>0</v>
      </c>
      <c r="J90" s="29">
        <f>COUNTIFS(MASTER[Sub Format],$B90,MASTER[Actual (Month) Bucket],J$3)</f>
        <v>0</v>
      </c>
      <c r="K90" s="29">
        <f>COUNTIFS(MASTER[Sub Format],$B90,MASTER[Actual (Month) Bucket],K$3)</f>
        <v>0</v>
      </c>
      <c r="L90" s="29">
        <f>SUM(I90:K90)</f>
        <v>0</v>
      </c>
      <c r="M90" s="29">
        <f>COUNTIFS(MASTER[Sub Format],$B90,MASTER[Actual (Month) Bucket],M$3)</f>
        <v>0</v>
      </c>
      <c r="N90" s="29">
        <f>COUNTIFS(MASTER[Sub Format],$B90,MASTER[Actual (Month) Bucket],N$3)</f>
        <v>0</v>
      </c>
      <c r="O90" s="29">
        <f>COUNTIFS(MASTER[Sub Format],$B90,MASTER[Actual (Month) Bucket],O$3)</f>
        <v>0</v>
      </c>
      <c r="P90" s="29">
        <f>SUM(M90:O90)</f>
        <v>0</v>
      </c>
      <c r="Q90" s="29">
        <f>COUNTIFS(MASTER[Sub Format],$B90,MASTER[Actual (Month) Bucket],Q$3)</f>
        <v>0</v>
      </c>
      <c r="R90" s="29">
        <f>COUNTIFS(MASTER[Sub Format],$B90,MASTER[Actual (Month) Bucket],R$3)</f>
        <v>0</v>
      </c>
      <c r="S90" s="29">
        <f>COUNTIFS(MASTER[Sub Format],$B90,MASTER[Actual (Month) Bucket],S$3)</f>
        <v>0</v>
      </c>
      <c r="T90" s="29">
        <f>SUM(Q90:S90)</f>
        <v>0</v>
      </c>
      <c r="U90" s="29">
        <f>COUNTIFS(MASTER[Sub Format],$B90,MASTER[Actual (Month) Bucket],U$3)</f>
        <v>0</v>
      </c>
      <c r="V90" s="29">
        <f>COUNTIFS(MASTER[Sub Format],$B90,MASTER[Actual (Month) Bucket],V$3)</f>
        <v>0</v>
      </c>
      <c r="W90" s="29">
        <f>COUNTIFS(MASTER[Sub Format],$B90,MASTER[Actual (Month) Bucket],W$3)</f>
        <v>0</v>
      </c>
      <c r="X90" s="29">
        <f>SUM(U90:W90)</f>
        <v>0</v>
      </c>
      <c r="Y90" s="29">
        <f>L90+P90+T90+X90</f>
        <v>0</v>
      </c>
      <c r="Z90" s="29">
        <f>COUNTIFS(MASTER[LAUNCHED / YTL],"LAUNCHED",MASTER[Sub Format],$B90,MASTER[EPC Status (Current Week)],"EPC Ready")</f>
        <v>0</v>
      </c>
      <c r="AA90" s="29">
        <f>COUNTIFS(MASTER[LAUNCHED / YTL],"YTL",MASTER[Sub Format],$B90,MASTER[EPC Status (Current Week)],"EPC Ready")</f>
        <v>0</v>
      </c>
      <c r="AB90" s="29">
        <f>COUNTIFS(MASTER[LAUNCHED / YTL],"YTL - Dropped by Business",MASTER[Sub Format],$B90,MASTER[EPC Status (Current Week)],"EPC Ready")</f>
        <v>0</v>
      </c>
      <c r="AC90" s="29">
        <f>COUNTIFS(MASTER[EPC Status (Current Week)],"EPC Ready",MASTER[Sub Format],$B90)+COUNTIFS(MASTER[EPC Status (Current Week)],"EPC Ready Previous FY",MASTER[Sub Format],$B90)</f>
        <v>0</v>
      </c>
      <c r="AD90" s="29">
        <f>COUNTIFS(MASTER[LAUNCHED / YTL],"LAUNCHED",MASTER[Sub Format],$B90)</f>
        <v>0</v>
      </c>
      <c r="AE90" s="29">
        <f>COUNTIFS(MASTER[LAUNCHED / YTL],"YTL",MASTER[Sub Format],$B90)</f>
        <v>0</v>
      </c>
      <c r="AF90" s="29">
        <f>COUNTIFS(MASTER[LAUNCHED / YTL],"YTL - Dropped by Business",MASTER[Sub Format],$B90)</f>
        <v>0</v>
      </c>
      <c r="AG90" s="29">
        <f t="shared" si="294"/>
        <v>0</v>
      </c>
      <c r="AH90" s="29">
        <f t="shared" si="295"/>
        <v>0</v>
      </c>
      <c r="AI90" s="29">
        <f t="shared" si="295"/>
        <v>0</v>
      </c>
      <c r="AJ90" s="29">
        <f t="shared" si="295"/>
        <v>0</v>
      </c>
      <c r="AK90" s="29">
        <f t="shared" si="295"/>
        <v>0</v>
      </c>
      <c r="AL90" s="29">
        <f t="shared" si="295"/>
        <v>0</v>
      </c>
      <c r="AM90" s="29">
        <f t="shared" si="295"/>
        <v>0</v>
      </c>
      <c r="AN90" s="29">
        <f t="shared" si="295"/>
        <v>0</v>
      </c>
      <c r="AO90" s="29">
        <f t="shared" si="295"/>
        <v>0</v>
      </c>
      <c r="AP90" s="29">
        <f t="shared" si="295"/>
        <v>0</v>
      </c>
      <c r="AQ90" s="29">
        <f>COUNTIFS(MASTER[Sub Format],$B90,MASTER[Planned (Month) Bucket],AQ$2,MASTER[EPC Status (Current Week)],"WIP")</f>
        <v>0</v>
      </c>
      <c r="AR90" s="29">
        <f>COUNTIFS(MASTER[Sub Format],$B90,MASTER[Planned (Month) Bucket],AR$2,MASTER[EPC Status (Current Week)],"WIP")</f>
        <v>0</v>
      </c>
      <c r="AS90" s="29">
        <f>COUNTIFS(MASTER[Sub Format],$B90,MASTER[Planned (Month) Bucket],AS$2,MASTER[EPC Status (Current Week)],"WIP")</f>
        <v>0</v>
      </c>
      <c r="AT90" s="29">
        <f>COUNTIFS(MASTER[Sub Format],$B90,MASTER[Planned (Month) Bucket],AT$2,MASTER[EPC Status (Current Week)],"WIP")</f>
        <v>0</v>
      </c>
      <c r="AU90" s="29">
        <f>COUNTIFS(MASTER[Sub Format],$B90,MASTER[Planned (Month) Bucket],AU$2,MASTER[EPC Status (Current Week)],"WIP")</f>
        <v>0</v>
      </c>
      <c r="AV90" s="29">
        <f>COUNTIFS(MASTER[Sub Format],$B90,MASTER[Planned (Month) Bucket],AV$2,MASTER[EPC Status (Current Week)],"WIP")</f>
        <v>0</v>
      </c>
      <c r="AW90" s="29">
        <f>COUNTIFS(MASTER[Sub Format],$B90,MASTER[Planned (Month) Bucket],AW$2,MASTER[EPC Status (Current Week)],"WIP")</f>
        <v>0</v>
      </c>
      <c r="AX90" s="29">
        <f>COUNTIFS(MASTER[Sub Format],$B90,MASTER[Planned (Month) Bucket],AX$2,MASTER[EPC Status (Current Week)],"WIP")</f>
        <v>0</v>
      </c>
      <c r="AY90" s="29">
        <f>COUNTIFS(MASTER[Sub Format],$B90,MASTER[Planned (Month) Bucket],AY$2,MASTER[EPC Status (Current Week)],"WIP")</f>
        <v>0</v>
      </c>
      <c r="AZ90" s="29">
        <f>COUNTIFS(MASTER[Sub Format],$B90,MASTER[Planned (Month) Bucket],AZ$2,MASTER[EPC Status (Current Week)],"WIP")</f>
        <v>0</v>
      </c>
      <c r="BA90" s="29">
        <f>COUNTIFS(MASTER[Sub Format],$B90,MASTER[Planned (Month) Bucket],BA$2,MASTER[EPC Status (Current Week)],"WIP")</f>
        <v>0</v>
      </c>
      <c r="BB90" s="29">
        <f>COUNTIFS(MASTER[Sub Format],$B90,MASTER[Planned (Month) Bucket],BB$2,MASTER[EPC Status (Current Week)],"WIP")</f>
        <v>0</v>
      </c>
      <c r="BC90" s="29">
        <f>COUNTIFS(MASTER[Sub Format],$B90,MASTER[Planned (Month) Bucket],BC$2,MASTER[EPC Status (Current Week)],"WIP")</f>
        <v>0</v>
      </c>
      <c r="BD90" s="29">
        <f>COUNTIFS(MASTER[Sub Format],$B90,MASTER[Planned (Month) Bucket],BD$2,MASTER[EPC Status (Current Week)],"WIP")</f>
        <v>0</v>
      </c>
      <c r="BE90" s="29">
        <f>COUNTIFS(MASTER[Sub Format],$B90,MASTER[Planned (Month) Bucket],BE$2,MASTER[EPC Status (Current Week)],"WIP")</f>
        <v>0</v>
      </c>
      <c r="BF90" s="29">
        <f>COUNTIFS(MASTER[Sub Format],$B90,MASTER[Planned (Month) Bucket],BF$2,MASTER[EPC Status (Current Week)],"WIP")</f>
        <v>0</v>
      </c>
      <c r="BG90" s="29">
        <f>COUNTIFS(MASTER[Sub Format],$B90,MASTER[Planned (Month) Bucket],BG$2,MASTER[EPC Status (Current Week)],"WIP")</f>
        <v>0</v>
      </c>
      <c r="BH90" s="29">
        <f>COUNTIFS(MASTER[Sub Format],$B90,MASTER[Planned (Month) Bucket],BH$2,MASTER[EPC Status (Current Week)],"WIP")</f>
        <v>0</v>
      </c>
      <c r="BI90" s="29">
        <f>COUNTIFS(MASTER[Sub Format],$B90,MASTER[EPC Status (Current Week)],BI$2)</f>
        <v>1</v>
      </c>
      <c r="BJ90" s="29">
        <f>COUNTIFS(MASTER[Sub Format],$B90,MASTER[EPC Status (Current Week)],BJ$2)</f>
        <v>0</v>
      </c>
      <c r="BK90" s="29">
        <f>COUNTIFS(MASTER[Sub Format],$B90,MASTER[EPC Status (Current Week)],BK$2)</f>
        <v>0</v>
      </c>
      <c r="BL90" s="29">
        <f>COUNTIFS(MASTER[Sub Format],$B90,MASTER[EPC Status (Current Week)],BL$2)</f>
        <v>0</v>
      </c>
      <c r="BM90" s="29">
        <f>SUM(BN90:BU90)</f>
        <v>0</v>
      </c>
      <c r="BN90" s="29">
        <f>COUNTIFS(MASTER[Sub Format],$B90,MASTER[EPC Status (Current Week)],BN$3)</f>
        <v>0</v>
      </c>
      <c r="BO90" s="29">
        <f>COUNTIFS(MASTER[Sub Format],$B90,MASTER[EPC Status (Current Week)],BO$3)</f>
        <v>0</v>
      </c>
      <c r="BP90" s="29">
        <f>COUNTIFS(MASTER[Sub Format],$B90,MASTER[EPC Status (Current Week)],BP$3)</f>
        <v>0</v>
      </c>
      <c r="BQ90" s="29">
        <f>COUNTIFS(MASTER[Sub Format],$B90,MASTER[EPC Status (Current Week)],BQ$3)</f>
        <v>0</v>
      </c>
      <c r="BR90" s="29">
        <f>COUNTIFS(MASTER[Sub Format],$B90,MASTER[EPC Status (Current Week)],BR$3)</f>
        <v>0</v>
      </c>
      <c r="BS90" s="29">
        <f>COUNTIFS(MASTER[Sub Format],$B90,MASTER[EPC Status (Current Week)],BS$3)</f>
        <v>0</v>
      </c>
      <c r="BT90" s="29">
        <f>COUNTIFS(MASTER[Sub Format],$B90,MASTER[EPC Status (Current Week)],BT$3)</f>
        <v>0</v>
      </c>
      <c r="BU90" s="29">
        <f>COUNTIFS(MASTER[Sub Format],$B90,MASTER[EPC Status (Current Week)],BU$3)</f>
        <v>0</v>
      </c>
      <c r="BV90" s="226"/>
    </row>
    <row r="91" spans="1:74" s="1" customFormat="1" ht="13" hidden="1" outlineLevel="1" x14ac:dyDescent="0.3">
      <c r="A91" s="86">
        <v>20</v>
      </c>
      <c r="B91" s="28" t="s">
        <v>1559</v>
      </c>
      <c r="C91" s="28" t="s">
        <v>106</v>
      </c>
      <c r="D91" s="28" t="s">
        <v>386</v>
      </c>
      <c r="E91" s="29">
        <v>0</v>
      </c>
      <c r="F91" s="29">
        <f>COUNTIFS(MASTER[Sub Format],$B91,MASTER[EPC Status (Current Week)],$F$3)</f>
        <v>0</v>
      </c>
      <c r="G91" s="29">
        <f>COUNTIFS(MASTER[LAUNCHED / YTL],"LAUNCHED",MASTER[Sub Format],$B91,MASTER[EPC Status (Current Week)],"EPC Ready Previous FY")</f>
        <v>0</v>
      </c>
      <c r="H91" s="29">
        <f>COUNTIFS(MASTER[LAUNCHED / YTL],"YTL",MASTER[Sub Format],$B91,MASTER[EPC Status (Current Week)],"EPC Ready Previous FY")</f>
        <v>0</v>
      </c>
      <c r="I91" s="29">
        <f>COUNTIFS(MASTER[Sub Format],$B91,MASTER[Actual (Month) Bucket],I$3)</f>
        <v>0</v>
      </c>
      <c r="J91" s="29">
        <f>COUNTIFS(MASTER[Sub Format],$B91,MASTER[Actual (Month) Bucket],J$3)</f>
        <v>0</v>
      </c>
      <c r="K91" s="29">
        <f>COUNTIFS(MASTER[Sub Format],$B91,MASTER[Actual (Month) Bucket],K$3)</f>
        <v>0</v>
      </c>
      <c r="L91" s="29">
        <f t="shared" ref="L91" si="296">SUM(I91:K91)</f>
        <v>0</v>
      </c>
      <c r="M91" s="29">
        <f>COUNTIFS(MASTER[Sub Format],$B91,MASTER[Actual (Month) Bucket],M$3)</f>
        <v>0</v>
      </c>
      <c r="N91" s="29">
        <f>COUNTIFS(MASTER[Sub Format],$B91,MASTER[Actual (Month) Bucket],N$3)</f>
        <v>0</v>
      </c>
      <c r="O91" s="29">
        <f>COUNTIFS(MASTER[Sub Format],$B91,MASTER[Actual (Month) Bucket],O$3)</f>
        <v>0</v>
      </c>
      <c r="P91" s="29">
        <f t="shared" ref="P91" si="297">SUM(M91:O91)</f>
        <v>0</v>
      </c>
      <c r="Q91" s="29">
        <f>COUNTIFS(MASTER[Sub Format],$B91,MASTER[Actual (Month) Bucket],Q$3)</f>
        <v>0</v>
      </c>
      <c r="R91" s="29">
        <f>COUNTIFS(MASTER[Sub Format],$B91,MASTER[Actual (Month) Bucket],R$3)</f>
        <v>0</v>
      </c>
      <c r="S91" s="29">
        <f>COUNTIFS(MASTER[Sub Format],$B91,MASTER[Actual (Month) Bucket],S$3)</f>
        <v>0</v>
      </c>
      <c r="T91" s="29">
        <f t="shared" ref="T91" si="298">SUM(Q91:S91)</f>
        <v>0</v>
      </c>
      <c r="U91" s="29">
        <f>COUNTIFS(MASTER[Sub Format],$B91,MASTER[Actual (Month) Bucket],U$3)</f>
        <v>0</v>
      </c>
      <c r="V91" s="29">
        <f>COUNTIFS(MASTER[Sub Format],$B91,MASTER[Actual (Month) Bucket],V$3)</f>
        <v>0</v>
      </c>
      <c r="W91" s="29">
        <f>COUNTIFS(MASTER[Sub Format],$B91,MASTER[Actual (Month) Bucket],W$3)</f>
        <v>0</v>
      </c>
      <c r="X91" s="29">
        <f t="shared" ref="X91" si="299">SUM(U91:W91)</f>
        <v>0</v>
      </c>
      <c r="Y91" s="29">
        <f t="shared" ref="Y91" si="300">L91+P91+T91+X91</f>
        <v>0</v>
      </c>
      <c r="Z91" s="29">
        <f>COUNTIFS(MASTER[LAUNCHED / YTL],"LAUNCHED",MASTER[Sub Format],$B91,MASTER[EPC Status (Current Week)],"EPC Ready")</f>
        <v>0</v>
      </c>
      <c r="AA91" s="29">
        <f>COUNTIFS(MASTER[LAUNCHED / YTL],"YTL",MASTER[Sub Format],$B91,MASTER[EPC Status (Current Week)],"EPC Ready")</f>
        <v>0</v>
      </c>
      <c r="AB91" s="29">
        <f>COUNTIFS(MASTER[LAUNCHED / YTL],"YTL - Dropped by Business",MASTER[Sub Format],$B91,MASTER[EPC Status (Current Week)],"EPC Ready")</f>
        <v>0</v>
      </c>
      <c r="AC91" s="29">
        <f>COUNTIFS(MASTER[EPC Status (Current Week)],"EPC Ready",MASTER[Sub Format],$B91)+COUNTIFS(MASTER[EPC Status (Current Week)],"EPC Ready Previous FY",MASTER[Sub Format],$B91)</f>
        <v>0</v>
      </c>
      <c r="AD91" s="29">
        <f>COUNTIFS(MASTER[LAUNCHED / YTL],"LAUNCHED",MASTER[Sub Format],$B91)</f>
        <v>0</v>
      </c>
      <c r="AE91" s="29">
        <f>COUNTIFS(MASTER[LAUNCHED / YTL],"YTL",MASTER[Sub Format],$B91)</f>
        <v>0</v>
      </c>
      <c r="AF91" s="29">
        <f>COUNTIFS(MASTER[LAUNCHED / YTL],"YTL - Dropped by Business",MASTER[Sub Format],$B91)</f>
        <v>0</v>
      </c>
      <c r="AG91" s="29">
        <f t="shared" si="294"/>
        <v>0</v>
      </c>
      <c r="AH91" s="29">
        <f t="shared" ref="AH91:AP91" si="301">AQ91</f>
        <v>0</v>
      </c>
      <c r="AI91" s="29">
        <f t="shared" si="301"/>
        <v>0</v>
      </c>
      <c r="AJ91" s="29">
        <f t="shared" si="301"/>
        <v>0</v>
      </c>
      <c r="AK91" s="29">
        <f t="shared" si="301"/>
        <v>0</v>
      </c>
      <c r="AL91" s="29">
        <f t="shared" si="301"/>
        <v>0</v>
      </c>
      <c r="AM91" s="29">
        <f t="shared" si="301"/>
        <v>0</v>
      </c>
      <c r="AN91" s="29">
        <f t="shared" si="301"/>
        <v>0</v>
      </c>
      <c r="AO91" s="29">
        <f t="shared" si="301"/>
        <v>0</v>
      </c>
      <c r="AP91" s="29">
        <f t="shared" si="301"/>
        <v>0</v>
      </c>
      <c r="AQ91" s="29">
        <f>COUNTIFS(MASTER[Sub Format],$B91,MASTER[Planned (Month) Bucket],AQ$2,MASTER[EPC Status (Current Week)],"WIP")</f>
        <v>0</v>
      </c>
      <c r="AR91" s="29">
        <f>COUNTIFS(MASTER[Sub Format],$B91,MASTER[Planned (Month) Bucket],AR$2,MASTER[EPC Status (Current Week)],"WIP")</f>
        <v>0</v>
      </c>
      <c r="AS91" s="29">
        <f>COUNTIFS(MASTER[Sub Format],$B91,MASTER[Planned (Month) Bucket],AS$2,MASTER[EPC Status (Current Week)],"WIP")</f>
        <v>0</v>
      </c>
      <c r="AT91" s="29">
        <f>COUNTIFS(MASTER[Sub Format],$B91,MASTER[Planned (Month) Bucket],AT$2,MASTER[EPC Status (Current Week)],"WIP")</f>
        <v>0</v>
      </c>
      <c r="AU91" s="29">
        <f>COUNTIFS(MASTER[Sub Format],$B91,MASTER[Planned (Month) Bucket],AU$2,MASTER[EPC Status (Current Week)],"WIP")</f>
        <v>0</v>
      </c>
      <c r="AV91" s="29">
        <f>COUNTIFS(MASTER[Sub Format],$B91,MASTER[Planned (Month) Bucket],AV$2,MASTER[EPC Status (Current Week)],"WIP")</f>
        <v>0</v>
      </c>
      <c r="AW91" s="29">
        <f>COUNTIFS(MASTER[Sub Format],$B91,MASTER[Planned (Month) Bucket],AW$2,MASTER[EPC Status (Current Week)],"WIP")</f>
        <v>0</v>
      </c>
      <c r="AX91" s="29">
        <f>COUNTIFS(MASTER[Sub Format],$B91,MASTER[Planned (Month) Bucket],AX$2,MASTER[EPC Status (Current Week)],"WIP")</f>
        <v>0</v>
      </c>
      <c r="AY91" s="29">
        <f>COUNTIFS(MASTER[Sub Format],$B91,MASTER[Planned (Month) Bucket],AY$2,MASTER[EPC Status (Current Week)],"WIP")</f>
        <v>0</v>
      </c>
      <c r="AZ91" s="29">
        <f>COUNTIFS(MASTER[Sub Format],$B91,MASTER[Planned (Month) Bucket],AZ$2,MASTER[EPC Status (Current Week)],"WIP")</f>
        <v>0</v>
      </c>
      <c r="BA91" s="29">
        <f>COUNTIFS(MASTER[Sub Format],$B91,MASTER[Planned (Month) Bucket],BA$2,MASTER[EPC Status (Current Week)],"WIP")</f>
        <v>0</v>
      </c>
      <c r="BB91" s="29">
        <f>COUNTIFS(MASTER[Sub Format],$B91,MASTER[Planned (Month) Bucket],BB$2,MASTER[EPC Status (Current Week)],"WIP")</f>
        <v>0</v>
      </c>
      <c r="BC91" s="29">
        <f>COUNTIFS(MASTER[Sub Format],$B91,MASTER[Planned (Month) Bucket],BC$2,MASTER[EPC Status (Current Week)],"WIP")</f>
        <v>0</v>
      </c>
      <c r="BD91" s="29">
        <f>COUNTIFS(MASTER[Sub Format],$B91,MASTER[Planned (Month) Bucket],BD$2,MASTER[EPC Status (Current Week)],"WIP")</f>
        <v>0</v>
      </c>
      <c r="BE91" s="29">
        <f>COUNTIFS(MASTER[Sub Format],$B91,MASTER[Planned (Month) Bucket],BE$2,MASTER[EPC Status (Current Week)],"WIP")</f>
        <v>0</v>
      </c>
      <c r="BF91" s="29">
        <f>COUNTIFS(MASTER[Sub Format],$B91,MASTER[Planned (Month) Bucket],BF$2,MASTER[EPC Status (Current Week)],"WIP")</f>
        <v>0</v>
      </c>
      <c r="BG91" s="29">
        <f>COUNTIFS(MASTER[Sub Format],$B91,MASTER[Planned (Month) Bucket],BG$2,MASTER[EPC Status (Current Week)],"WIP")</f>
        <v>0</v>
      </c>
      <c r="BH91" s="29">
        <f>COUNTIFS(MASTER[Sub Format],$B91,MASTER[Planned (Month) Bucket],BH$2,MASTER[EPC Status (Current Week)],"WIP")</f>
        <v>0</v>
      </c>
      <c r="BI91" s="29">
        <f>COUNTIFS(MASTER[Sub Format],$B91,MASTER[EPC Status (Current Week)],BI$2)</f>
        <v>0</v>
      </c>
      <c r="BJ91" s="29">
        <f>COUNTIFS(MASTER[Sub Format],$B91,MASTER[EPC Status (Current Week)],BJ$2)</f>
        <v>0</v>
      </c>
      <c r="BK91" s="29">
        <f>COUNTIFS(MASTER[Sub Format],$B91,MASTER[EPC Status (Current Week)],BK$2)</f>
        <v>0</v>
      </c>
      <c r="BL91" s="29">
        <f>COUNTIFS(MASTER[Sub Format],$B91,MASTER[EPC Status (Current Week)],BL$2)</f>
        <v>0</v>
      </c>
      <c r="BM91" s="29">
        <f t="shared" ref="BM91" si="302">SUM(BN91:BU91)</f>
        <v>0</v>
      </c>
      <c r="BN91" s="29">
        <f>COUNTIFS(MASTER[Sub Format],$B91,MASTER[EPC Status (Current Week)],BN$3)</f>
        <v>0</v>
      </c>
      <c r="BO91" s="29">
        <f>COUNTIFS(MASTER[Sub Format],$B91,MASTER[EPC Status (Current Week)],BO$3)</f>
        <v>0</v>
      </c>
      <c r="BP91" s="29">
        <f>COUNTIFS(MASTER[Sub Format],$B91,MASTER[EPC Status (Current Week)],BP$3)</f>
        <v>0</v>
      </c>
      <c r="BQ91" s="29">
        <f>COUNTIFS(MASTER[Sub Format],$B91,MASTER[EPC Status (Current Week)],BQ$3)</f>
        <v>0</v>
      </c>
      <c r="BR91" s="29">
        <f>COUNTIFS(MASTER[Sub Format],$B91,MASTER[EPC Status (Current Week)],BR$3)</f>
        <v>0</v>
      </c>
      <c r="BS91" s="29">
        <f>COUNTIFS(MASTER[Sub Format],$B91,MASTER[EPC Status (Current Week)],BS$3)</f>
        <v>0</v>
      </c>
      <c r="BT91" s="29">
        <f>COUNTIFS(MASTER[Sub Format],$B91,MASTER[EPC Status (Current Week)],BT$3)</f>
        <v>0</v>
      </c>
      <c r="BU91" s="29">
        <f>COUNTIFS(MASTER[Sub Format],$B91,MASTER[EPC Status (Current Week)],BU$3)</f>
        <v>0</v>
      </c>
      <c r="BV91" s="226"/>
    </row>
    <row r="92" spans="1:74" s="1" customFormat="1" ht="13" collapsed="1" x14ac:dyDescent="0.3">
      <c r="A92" s="82" t="s">
        <v>1818</v>
      </c>
      <c r="B92" s="26" t="s">
        <v>92</v>
      </c>
      <c r="C92" s="26"/>
      <c r="D92" s="26"/>
      <c r="E92" s="27">
        <f>SUM(E93:E94)</f>
        <v>75</v>
      </c>
      <c r="F92" s="27">
        <f>SUM(F93:F94)</f>
        <v>0</v>
      </c>
      <c r="G92" s="27">
        <f t="shared" ref="G92:BM92" si="303">SUM(G93:G94)</f>
        <v>0</v>
      </c>
      <c r="H92" s="27">
        <f t="shared" si="303"/>
        <v>0</v>
      </c>
      <c r="I92" s="27">
        <f t="shared" si="303"/>
        <v>0</v>
      </c>
      <c r="J92" s="27">
        <f t="shared" si="303"/>
        <v>0</v>
      </c>
      <c r="K92" s="27">
        <f t="shared" si="303"/>
        <v>0</v>
      </c>
      <c r="L92" s="27">
        <f t="shared" si="303"/>
        <v>0</v>
      </c>
      <c r="M92" s="27">
        <f t="shared" si="303"/>
        <v>0</v>
      </c>
      <c r="N92" s="27">
        <f t="shared" si="303"/>
        <v>0</v>
      </c>
      <c r="O92" s="27">
        <f t="shared" si="303"/>
        <v>0</v>
      </c>
      <c r="P92" s="27">
        <f t="shared" si="303"/>
        <v>0</v>
      </c>
      <c r="Q92" s="27">
        <f t="shared" si="303"/>
        <v>0</v>
      </c>
      <c r="R92" s="27">
        <f t="shared" si="303"/>
        <v>0</v>
      </c>
      <c r="S92" s="27">
        <f t="shared" si="303"/>
        <v>0</v>
      </c>
      <c r="T92" s="27">
        <f t="shared" si="303"/>
        <v>0</v>
      </c>
      <c r="U92" s="27">
        <f t="shared" si="303"/>
        <v>0</v>
      </c>
      <c r="V92" s="27">
        <f t="shared" si="303"/>
        <v>0</v>
      </c>
      <c r="W92" s="27">
        <f t="shared" si="303"/>
        <v>0</v>
      </c>
      <c r="X92" s="27">
        <f t="shared" si="303"/>
        <v>0</v>
      </c>
      <c r="Y92" s="27">
        <f t="shared" si="303"/>
        <v>0</v>
      </c>
      <c r="Z92" s="27">
        <f t="shared" si="303"/>
        <v>0</v>
      </c>
      <c r="AA92" s="27">
        <f t="shared" si="303"/>
        <v>0</v>
      </c>
      <c r="AB92" s="27">
        <f t="shared" si="303"/>
        <v>0</v>
      </c>
      <c r="AC92" s="27">
        <f t="shared" si="303"/>
        <v>0</v>
      </c>
      <c r="AD92" s="27">
        <f t="shared" si="303"/>
        <v>0</v>
      </c>
      <c r="AE92" s="27">
        <f t="shared" si="303"/>
        <v>0</v>
      </c>
      <c r="AF92" s="27">
        <f t="shared" si="303"/>
        <v>0</v>
      </c>
      <c r="AG92" s="27">
        <f t="shared" si="303"/>
        <v>0</v>
      </c>
      <c r="AH92" s="27">
        <f t="shared" si="303"/>
        <v>0</v>
      </c>
      <c r="AI92" s="27">
        <f t="shared" si="303"/>
        <v>0</v>
      </c>
      <c r="AJ92" s="27">
        <f t="shared" si="303"/>
        <v>0</v>
      </c>
      <c r="AK92" s="27">
        <f t="shared" si="303"/>
        <v>0</v>
      </c>
      <c r="AL92" s="27">
        <f t="shared" si="303"/>
        <v>0</v>
      </c>
      <c r="AM92" s="27">
        <f t="shared" si="303"/>
        <v>0</v>
      </c>
      <c r="AN92" s="27">
        <f t="shared" si="303"/>
        <v>0</v>
      </c>
      <c r="AO92" s="27">
        <f t="shared" si="303"/>
        <v>0</v>
      </c>
      <c r="AP92" s="27">
        <f t="shared" si="303"/>
        <v>0</v>
      </c>
      <c r="AQ92" s="27">
        <f t="shared" si="303"/>
        <v>0</v>
      </c>
      <c r="AR92" s="27">
        <f t="shared" si="303"/>
        <v>0</v>
      </c>
      <c r="AS92" s="27">
        <f t="shared" si="303"/>
        <v>0</v>
      </c>
      <c r="AT92" s="27">
        <f t="shared" si="303"/>
        <v>0</v>
      </c>
      <c r="AU92" s="27">
        <f t="shared" si="303"/>
        <v>0</v>
      </c>
      <c r="AV92" s="27">
        <f t="shared" si="303"/>
        <v>0</v>
      </c>
      <c r="AW92" s="27">
        <f t="shared" si="303"/>
        <v>0</v>
      </c>
      <c r="AX92" s="27">
        <f t="shared" si="303"/>
        <v>0</v>
      </c>
      <c r="AY92" s="27">
        <f t="shared" si="303"/>
        <v>0</v>
      </c>
      <c r="AZ92" s="27">
        <f t="shared" si="303"/>
        <v>0</v>
      </c>
      <c r="BA92" s="27">
        <f t="shared" si="303"/>
        <v>0</v>
      </c>
      <c r="BB92" s="27">
        <f t="shared" si="303"/>
        <v>0</v>
      </c>
      <c r="BC92" s="27">
        <f t="shared" si="303"/>
        <v>0</v>
      </c>
      <c r="BD92" s="27">
        <f t="shared" si="303"/>
        <v>0</v>
      </c>
      <c r="BE92" s="27">
        <f t="shared" si="303"/>
        <v>0</v>
      </c>
      <c r="BF92" s="27">
        <f t="shared" si="303"/>
        <v>0</v>
      </c>
      <c r="BG92" s="27">
        <f t="shared" ref="BG92:BH92" si="304">SUM(BG93:BG94)</f>
        <v>0</v>
      </c>
      <c r="BH92" s="27">
        <f t="shared" si="304"/>
        <v>0</v>
      </c>
      <c r="BI92" s="27">
        <f t="shared" si="303"/>
        <v>0</v>
      </c>
      <c r="BJ92" s="27">
        <f t="shared" si="303"/>
        <v>0</v>
      </c>
      <c r="BK92" s="27">
        <f t="shared" si="303"/>
        <v>0</v>
      </c>
      <c r="BL92" s="27">
        <f t="shared" si="303"/>
        <v>0</v>
      </c>
      <c r="BM92" s="27">
        <f t="shared" si="303"/>
        <v>1</v>
      </c>
      <c r="BN92" s="27">
        <f t="shared" ref="BN92:BU92" si="305">SUM(BN93:BN93)</f>
        <v>0</v>
      </c>
      <c r="BO92" s="27">
        <f t="shared" si="305"/>
        <v>1</v>
      </c>
      <c r="BP92" s="27">
        <f t="shared" si="305"/>
        <v>0</v>
      </c>
      <c r="BQ92" s="27">
        <f t="shared" si="305"/>
        <v>0</v>
      </c>
      <c r="BR92" s="27">
        <f t="shared" si="305"/>
        <v>0</v>
      </c>
      <c r="BS92" s="27">
        <f t="shared" si="305"/>
        <v>0</v>
      </c>
      <c r="BT92" s="27">
        <f t="shared" si="305"/>
        <v>0</v>
      </c>
      <c r="BU92" s="27">
        <f t="shared" si="305"/>
        <v>0</v>
      </c>
      <c r="BV92" s="226"/>
    </row>
    <row r="93" spans="1:74" s="1" customFormat="1" ht="13" hidden="1" outlineLevel="1" x14ac:dyDescent="0.3">
      <c r="A93" s="86">
        <v>1</v>
      </c>
      <c r="B93" s="28" t="s">
        <v>212</v>
      </c>
      <c r="C93" s="28" t="s">
        <v>55</v>
      </c>
      <c r="D93" s="28" t="s">
        <v>1961</v>
      </c>
      <c r="E93" s="29">
        <v>0</v>
      </c>
      <c r="F93" s="29">
        <f>COUNTIFS(MASTER[Sub Format],$B93,MASTER[EPC Status (Current Week)],$F$3)</f>
        <v>0</v>
      </c>
      <c r="G93" s="29">
        <f>COUNTIFS(MASTER[LAUNCHED / YTL],"LAUNCHED",MASTER[Sub Format],$B93,MASTER[EPC Status (Current Week)],"EPC Ready Previous FY")</f>
        <v>0</v>
      </c>
      <c r="H93" s="29">
        <f>COUNTIFS(MASTER[LAUNCHED / YTL],"YTL",MASTER[Sub Format],$B93,MASTER[EPC Status (Current Week)],"EPC Ready Previous FY")</f>
        <v>0</v>
      </c>
      <c r="I93" s="29">
        <f>COUNTIFS(MASTER[Sub Format],$B93,MASTER[Actual (Month) Bucket],I$3)</f>
        <v>0</v>
      </c>
      <c r="J93" s="29">
        <f>COUNTIFS(MASTER[Sub Format],$B93,MASTER[Actual (Month) Bucket],J$3)</f>
        <v>0</v>
      </c>
      <c r="K93" s="29">
        <f>COUNTIFS(MASTER[Sub Format],$B93,MASTER[Actual (Month) Bucket],K$3)</f>
        <v>0</v>
      </c>
      <c r="L93" s="29">
        <f>SUM(I93:K93)</f>
        <v>0</v>
      </c>
      <c r="M93" s="29">
        <f>COUNTIFS(MASTER[Sub Format],$B93,MASTER[Actual (Month) Bucket],M$3)</f>
        <v>0</v>
      </c>
      <c r="N93" s="29">
        <f>COUNTIFS(MASTER[Sub Format],$B93,MASTER[Actual (Month) Bucket],N$3)</f>
        <v>0</v>
      </c>
      <c r="O93" s="29">
        <f>COUNTIFS(MASTER[Sub Format],$B93,MASTER[Actual (Month) Bucket],O$3)</f>
        <v>0</v>
      </c>
      <c r="P93" s="29">
        <f t="shared" ref="P93" si="306">SUM(M93:O93)</f>
        <v>0</v>
      </c>
      <c r="Q93" s="29">
        <f>COUNTIFS(MASTER[Sub Format],$B93,MASTER[Actual (Month) Bucket],Q$3)</f>
        <v>0</v>
      </c>
      <c r="R93" s="29">
        <f>COUNTIFS(MASTER[Sub Format],$B93,MASTER[Actual (Month) Bucket],R$3)</f>
        <v>0</v>
      </c>
      <c r="S93" s="29">
        <f>COUNTIFS(MASTER[Sub Format],$B93,MASTER[Actual (Month) Bucket],S$3)</f>
        <v>0</v>
      </c>
      <c r="T93" s="29">
        <f t="shared" ref="T93" si="307">SUM(Q93:S93)</f>
        <v>0</v>
      </c>
      <c r="U93" s="29">
        <f>COUNTIFS(MASTER[Sub Format],$B93,MASTER[Actual (Month) Bucket],U$3)</f>
        <v>0</v>
      </c>
      <c r="V93" s="29">
        <f>COUNTIFS(MASTER[Sub Format],$B93,MASTER[Actual (Month) Bucket],V$3)</f>
        <v>0</v>
      </c>
      <c r="W93" s="29">
        <f>COUNTIFS(MASTER[Sub Format],$B93,MASTER[Actual (Month) Bucket],W$3)</f>
        <v>0</v>
      </c>
      <c r="X93" s="29">
        <f t="shared" ref="X93" si="308">SUM(U93:W93)</f>
        <v>0</v>
      </c>
      <c r="Y93" s="29">
        <f t="shared" ref="Y93" si="309">L93+P93+T93+X93</f>
        <v>0</v>
      </c>
      <c r="Z93" s="29">
        <f>COUNTIFS(MASTER[LAUNCHED / YTL],"LAUNCHED",MASTER[Sub Format],$B93,MASTER[EPC Status (Current Week)],"EPC Ready")</f>
        <v>0</v>
      </c>
      <c r="AA93" s="29">
        <f>COUNTIFS(MASTER[LAUNCHED / YTL],"YTL",MASTER[Sub Format],$B93,MASTER[EPC Status (Current Week)],"EPC Ready")</f>
        <v>0</v>
      </c>
      <c r="AB93" s="29">
        <f>COUNTIFS(MASTER[LAUNCHED / YTL],"YTL - Dropped by Business",MASTER[Sub Format],$B93,MASTER[EPC Status (Current Week)],"EPC Ready")</f>
        <v>0</v>
      </c>
      <c r="AC93" s="29">
        <f>COUNTIFS(MASTER[EPC Status (Current Week)],"EPC Ready",MASTER[Sub Format],$B93)+COUNTIFS(MASTER[EPC Status (Current Week)],"EPC Ready Previous FY",MASTER[Sub Format],$B93)</f>
        <v>0</v>
      </c>
      <c r="AD93" s="29">
        <f>COUNTIFS(MASTER[LAUNCHED / YTL],"LAUNCHED",MASTER[Sub Format],$B93)</f>
        <v>0</v>
      </c>
      <c r="AE93" s="29">
        <f>COUNTIFS(MASTER[LAUNCHED / YTL],"YTL",MASTER[Sub Format],$B93)</f>
        <v>0</v>
      </c>
      <c r="AF93" s="29">
        <f>COUNTIFS(MASTER[LAUNCHED / YTL],"YTL - Dropped by Business",MASTER[Sub Format],$B93)</f>
        <v>0</v>
      </c>
      <c r="AG93" s="29">
        <f t="shared" si="294"/>
        <v>0</v>
      </c>
      <c r="AH93" s="29">
        <f t="shared" ref="AH93:AP93" si="310">AQ93</f>
        <v>0</v>
      </c>
      <c r="AI93" s="29">
        <f t="shared" si="310"/>
        <v>0</v>
      </c>
      <c r="AJ93" s="29">
        <f t="shared" si="310"/>
        <v>0</v>
      </c>
      <c r="AK93" s="29">
        <f t="shared" si="310"/>
        <v>0</v>
      </c>
      <c r="AL93" s="29">
        <f t="shared" si="310"/>
        <v>0</v>
      </c>
      <c r="AM93" s="29">
        <f t="shared" si="310"/>
        <v>0</v>
      </c>
      <c r="AN93" s="29">
        <f t="shared" si="310"/>
        <v>0</v>
      </c>
      <c r="AO93" s="29">
        <f t="shared" si="310"/>
        <v>0</v>
      </c>
      <c r="AP93" s="29">
        <f t="shared" si="310"/>
        <v>0</v>
      </c>
      <c r="AQ93" s="29">
        <f>COUNTIFS(MASTER[Sub Format],$B93,MASTER[Planned (Month) Bucket],AQ$2,MASTER[EPC Status (Current Week)],"WIP")</f>
        <v>0</v>
      </c>
      <c r="AR93" s="29">
        <f>COUNTIFS(MASTER[Sub Format],$B93,MASTER[Planned (Month) Bucket],AR$2,MASTER[EPC Status (Current Week)],"WIP")</f>
        <v>0</v>
      </c>
      <c r="AS93" s="29">
        <f>COUNTIFS(MASTER[Sub Format],$B93,MASTER[Planned (Month) Bucket],AS$2,MASTER[EPC Status (Current Week)],"WIP")</f>
        <v>0</v>
      </c>
      <c r="AT93" s="29">
        <f>COUNTIFS(MASTER[Sub Format],$B93,MASTER[Planned (Month) Bucket],AT$2,MASTER[EPC Status (Current Week)],"WIP")</f>
        <v>0</v>
      </c>
      <c r="AU93" s="29">
        <f>COUNTIFS(MASTER[Sub Format],$B93,MASTER[Planned (Month) Bucket],AU$2,MASTER[EPC Status (Current Week)],"WIP")</f>
        <v>0</v>
      </c>
      <c r="AV93" s="29">
        <f>COUNTIFS(MASTER[Sub Format],$B93,MASTER[Planned (Month) Bucket],AV$2,MASTER[EPC Status (Current Week)],"WIP")</f>
        <v>0</v>
      </c>
      <c r="AW93" s="29">
        <f>COUNTIFS(MASTER[Sub Format],$B93,MASTER[Planned (Month) Bucket],AW$2,MASTER[EPC Status (Current Week)],"WIP")</f>
        <v>0</v>
      </c>
      <c r="AX93" s="29">
        <f>COUNTIFS(MASTER[Sub Format],$B93,MASTER[Planned (Month) Bucket],AX$2,MASTER[EPC Status (Current Week)],"WIP")</f>
        <v>0</v>
      </c>
      <c r="AY93" s="29">
        <f>COUNTIFS(MASTER[Sub Format],$B93,MASTER[Planned (Month) Bucket],AY$2,MASTER[EPC Status (Current Week)],"WIP")</f>
        <v>0</v>
      </c>
      <c r="AZ93" s="29">
        <f>COUNTIFS(MASTER[Sub Format],$B93,MASTER[Planned (Month) Bucket],AZ$2,MASTER[EPC Status (Current Week)],"WIP")</f>
        <v>0</v>
      </c>
      <c r="BA93" s="29">
        <f>COUNTIFS(MASTER[Sub Format],$B93,MASTER[Planned (Month) Bucket],BA$2,MASTER[EPC Status (Current Week)],"WIP")</f>
        <v>0</v>
      </c>
      <c r="BB93" s="29">
        <f>COUNTIFS(MASTER[Sub Format],$B93,MASTER[Planned (Month) Bucket],BB$2,MASTER[EPC Status (Current Week)],"WIP")</f>
        <v>0</v>
      </c>
      <c r="BC93" s="29">
        <f>COUNTIFS(MASTER[Sub Format],$B93,MASTER[Planned (Month) Bucket],BC$2,MASTER[EPC Status (Current Week)],"WIP")</f>
        <v>0</v>
      </c>
      <c r="BD93" s="29">
        <f>COUNTIFS(MASTER[Sub Format],$B93,MASTER[Planned (Month) Bucket],BD$2,MASTER[EPC Status (Current Week)],"WIP")</f>
        <v>0</v>
      </c>
      <c r="BE93" s="29">
        <f>COUNTIFS(MASTER[Sub Format],$B93,MASTER[Planned (Month) Bucket],BE$2,MASTER[EPC Status (Current Week)],"WIP")</f>
        <v>0</v>
      </c>
      <c r="BF93" s="29">
        <f>COUNTIFS(MASTER[Sub Format],$B93,MASTER[Planned (Month) Bucket],BF$2,MASTER[EPC Status (Current Week)],"WIP")</f>
        <v>0</v>
      </c>
      <c r="BG93" s="29">
        <f>COUNTIFS(MASTER[Sub Format],$B93,MASTER[Planned (Month) Bucket],BG$2,MASTER[EPC Status (Current Week)],"WIP")</f>
        <v>0</v>
      </c>
      <c r="BH93" s="29">
        <f>COUNTIFS(MASTER[Sub Format],$B93,MASTER[Planned (Month) Bucket],BH$2,MASTER[EPC Status (Current Week)],"WIP")</f>
        <v>0</v>
      </c>
      <c r="BI93" s="29">
        <f>COUNTIFS(MASTER[Sub Format],$B93,MASTER[EPC Status (Current Week)],BI$2)</f>
        <v>0</v>
      </c>
      <c r="BJ93" s="29">
        <f>COUNTIFS(MASTER[Sub Format],$B93,MASTER[EPC Status (Current Week)],BJ$2)</f>
        <v>0</v>
      </c>
      <c r="BK93" s="29">
        <f>COUNTIFS(MASTER[Sub Format],$B93,MASTER[EPC Status (Current Week)],BK$2)</f>
        <v>0</v>
      </c>
      <c r="BL93" s="29">
        <f>COUNTIFS(MASTER[Sub Format],$B93,MASTER[EPC Status (Current Week)],BL$2)</f>
        <v>0</v>
      </c>
      <c r="BM93" s="29">
        <f t="shared" ref="BM93" si="311">SUM(BN93:BU93)</f>
        <v>1</v>
      </c>
      <c r="BN93" s="29">
        <f>COUNTIFS(MASTER[Sub Format],$B93,MASTER[EPC Status (Current Week)],BN$3)</f>
        <v>0</v>
      </c>
      <c r="BO93" s="29">
        <f>COUNTIFS(MASTER[Sub Format],$B93,MASTER[EPC Status (Current Week)],BO$3)</f>
        <v>1</v>
      </c>
      <c r="BP93" s="29">
        <f>COUNTIFS(MASTER[Sub Format],$B93,MASTER[EPC Status (Current Week)],BP$3)</f>
        <v>0</v>
      </c>
      <c r="BQ93" s="29">
        <f>COUNTIFS(MASTER[Sub Format],$B93,MASTER[EPC Status (Current Week)],BQ$3)</f>
        <v>0</v>
      </c>
      <c r="BR93" s="29">
        <f>COUNTIFS(MASTER[Sub Format],$B93,MASTER[EPC Status (Current Week)],BR$3)</f>
        <v>0</v>
      </c>
      <c r="BS93" s="29">
        <f>COUNTIFS(MASTER[Sub Format],$B93,MASTER[EPC Status (Current Week)],BS$3)</f>
        <v>0</v>
      </c>
      <c r="BT93" s="29">
        <f>COUNTIFS(MASTER[Sub Format],$B93,MASTER[EPC Status (Current Week)],BT$3)</f>
        <v>0</v>
      </c>
      <c r="BU93" s="29">
        <f>COUNTIFS(MASTER[Sub Format],$B93,MASTER[EPC Status (Current Week)],BU$3)</f>
        <v>0</v>
      </c>
      <c r="BV93" s="226"/>
    </row>
    <row r="94" spans="1:74" s="1" customFormat="1" ht="13" hidden="1" outlineLevel="1" x14ac:dyDescent="0.3">
      <c r="A94" s="86">
        <v>2</v>
      </c>
      <c r="B94" s="28" t="s">
        <v>93</v>
      </c>
      <c r="C94" s="28"/>
      <c r="D94" s="28"/>
      <c r="E94" s="29">
        <v>75</v>
      </c>
      <c r="F94" s="29">
        <f>COUNTIFS(MASTER[Sub Format],$B94,MASTER[EPC Status (Current Week)],$F$3)</f>
        <v>0</v>
      </c>
      <c r="G94" s="29">
        <f>COUNTIFS(MASTER[LAUNCHED / YTL],"LAUNCHED",MASTER[Sub Format],$B94,MASTER[EPC Status (Current Week)],"EPC Ready Previous FY")</f>
        <v>0</v>
      </c>
      <c r="H94" s="29">
        <f>COUNTIFS(MASTER[LAUNCHED / YTL],"YTL",MASTER[Sub Format],$B94,MASTER[EPC Status (Current Week)],"EPC Ready Previous FY")</f>
        <v>0</v>
      </c>
      <c r="I94" s="29">
        <f>COUNTIFS(MASTER[Sub Format],$B94,MASTER[Actual (Month) Bucket],I$3)</f>
        <v>0</v>
      </c>
      <c r="J94" s="29">
        <f>COUNTIFS(MASTER[Sub Format],$B94,MASTER[Actual (Month) Bucket],J$3)</f>
        <v>0</v>
      </c>
      <c r="K94" s="29">
        <f>COUNTIFS(MASTER[Sub Format],$B94,MASTER[Actual (Month) Bucket],K$3)</f>
        <v>0</v>
      </c>
      <c r="L94" s="29">
        <f>SUM(I94:K94)</f>
        <v>0</v>
      </c>
      <c r="M94" s="29">
        <f>COUNTIFS(MASTER[Sub Format],$B94,MASTER[Actual (Month) Bucket],M$3)</f>
        <v>0</v>
      </c>
      <c r="N94" s="29">
        <f>COUNTIFS(MASTER[Sub Format],$B94,MASTER[Actual (Month) Bucket],N$3)</f>
        <v>0</v>
      </c>
      <c r="O94" s="29">
        <f>COUNTIFS(MASTER[Sub Format],$B94,MASTER[Actual (Month) Bucket],O$3)</f>
        <v>0</v>
      </c>
      <c r="P94" s="29">
        <f t="shared" ref="P94" si="312">SUM(M94:O94)</f>
        <v>0</v>
      </c>
      <c r="Q94" s="29">
        <f>COUNTIFS(MASTER[Sub Format],$B94,MASTER[Actual (Month) Bucket],Q$3)</f>
        <v>0</v>
      </c>
      <c r="R94" s="29">
        <f>COUNTIFS(MASTER[Sub Format],$B94,MASTER[Actual (Month) Bucket],R$3)</f>
        <v>0</v>
      </c>
      <c r="S94" s="29">
        <f>COUNTIFS(MASTER[Sub Format],$B94,MASTER[Actual (Month) Bucket],S$3)</f>
        <v>0</v>
      </c>
      <c r="T94" s="29">
        <f t="shared" ref="T94" si="313">SUM(Q94:S94)</f>
        <v>0</v>
      </c>
      <c r="U94" s="29">
        <f>COUNTIFS(MASTER[Sub Format],$B94,MASTER[Actual (Month) Bucket],U$3)</f>
        <v>0</v>
      </c>
      <c r="V94" s="29">
        <f>COUNTIFS(MASTER[Sub Format],$B94,MASTER[Actual (Month) Bucket],V$3)</f>
        <v>0</v>
      </c>
      <c r="W94" s="29">
        <f>COUNTIFS(MASTER[Sub Format],$B94,MASTER[Actual (Month) Bucket],W$3)</f>
        <v>0</v>
      </c>
      <c r="X94" s="29">
        <f t="shared" ref="X94" si="314">SUM(U94:W94)</f>
        <v>0</v>
      </c>
      <c r="Y94" s="29">
        <f t="shared" ref="Y94" si="315">L94+P94+T94+X94</f>
        <v>0</v>
      </c>
      <c r="Z94" s="29">
        <f>COUNTIFS(MASTER[LAUNCHED / YTL],"LAUNCHED",MASTER[Sub Format],$B94,MASTER[EPC Status (Current Week)],"EPC Ready")</f>
        <v>0</v>
      </c>
      <c r="AA94" s="29">
        <f>COUNTIFS(MASTER[LAUNCHED / YTL],"YTL",MASTER[Sub Format],$B94,MASTER[EPC Status (Current Week)],"EPC Ready")</f>
        <v>0</v>
      </c>
      <c r="AB94" s="29">
        <f>COUNTIFS(MASTER[LAUNCHED / YTL],"YTL - Dropped by Business",MASTER[Sub Format],$B94,MASTER[EPC Status (Current Week)],"EPC Ready")</f>
        <v>0</v>
      </c>
      <c r="AC94" s="29">
        <f>COUNTIFS(MASTER[EPC Status (Current Week)],"EPC Ready",MASTER[Sub Format],$B94)+COUNTIFS(MASTER[EPC Status (Current Week)],"EPC Ready Previous FY",MASTER[Sub Format],$B94)</f>
        <v>0</v>
      </c>
      <c r="AD94" s="29">
        <f>COUNTIFS(MASTER[LAUNCHED / YTL],"LAUNCHED",MASTER[Sub Format],$B94)</f>
        <v>0</v>
      </c>
      <c r="AE94" s="29">
        <f>COUNTIFS(MASTER[LAUNCHED / YTL],"YTL",MASTER[Sub Format],$B94)</f>
        <v>0</v>
      </c>
      <c r="AF94" s="29">
        <f>COUNTIFS(MASTER[LAUNCHED / YTL],"YTL - Dropped by Business",MASTER[Sub Format],$B94)</f>
        <v>0</v>
      </c>
      <c r="AG94" s="29">
        <f t="shared" si="294"/>
        <v>0</v>
      </c>
      <c r="AH94" s="29">
        <f t="shared" ref="AH94" si="316">AQ94</f>
        <v>0</v>
      </c>
      <c r="AI94" s="29">
        <f t="shared" ref="AI94" si="317">AR94</f>
        <v>0</v>
      </c>
      <c r="AJ94" s="29">
        <f t="shared" ref="AJ94" si="318">AS94</f>
        <v>0</v>
      </c>
      <c r="AK94" s="29">
        <f t="shared" ref="AK94" si="319">AT94</f>
        <v>0</v>
      </c>
      <c r="AL94" s="29">
        <f t="shared" ref="AL94" si="320">AU94</f>
        <v>0</v>
      </c>
      <c r="AM94" s="29">
        <f t="shared" ref="AM94" si="321">AV94</f>
        <v>0</v>
      </c>
      <c r="AN94" s="29">
        <f t="shared" ref="AN94" si="322">AW94</f>
        <v>0</v>
      </c>
      <c r="AO94" s="29">
        <f t="shared" ref="AO94" si="323">AX94</f>
        <v>0</v>
      </c>
      <c r="AP94" s="29">
        <f t="shared" ref="AP94" si="324">AY94</f>
        <v>0</v>
      </c>
      <c r="AQ94" s="29">
        <f>COUNTIFS(MASTER[Sub Format],$B94,MASTER[Planned (Month) Bucket],AQ$2,MASTER[EPC Status (Current Week)],"WIP")</f>
        <v>0</v>
      </c>
      <c r="AR94" s="29">
        <f>COUNTIFS(MASTER[Sub Format],$B94,MASTER[Planned (Month) Bucket],AR$2,MASTER[EPC Status (Current Week)],"WIP")</f>
        <v>0</v>
      </c>
      <c r="AS94" s="29">
        <f>COUNTIFS(MASTER[Sub Format],$B94,MASTER[Planned (Month) Bucket],AS$2,MASTER[EPC Status (Current Week)],"WIP")</f>
        <v>0</v>
      </c>
      <c r="AT94" s="29">
        <f>COUNTIFS(MASTER[Sub Format],$B94,MASTER[Planned (Month) Bucket],AT$2,MASTER[EPC Status (Current Week)],"WIP")</f>
        <v>0</v>
      </c>
      <c r="AU94" s="29">
        <f>COUNTIFS(MASTER[Sub Format],$B94,MASTER[Planned (Month) Bucket],AU$2,MASTER[EPC Status (Current Week)],"WIP")</f>
        <v>0</v>
      </c>
      <c r="AV94" s="29">
        <f>COUNTIFS(MASTER[Sub Format],$B94,MASTER[Planned (Month) Bucket],AV$2,MASTER[EPC Status (Current Week)],"WIP")</f>
        <v>0</v>
      </c>
      <c r="AW94" s="29">
        <f>COUNTIFS(MASTER[Sub Format],$B94,MASTER[Planned (Month) Bucket],AW$2,MASTER[EPC Status (Current Week)],"WIP")</f>
        <v>0</v>
      </c>
      <c r="AX94" s="29">
        <f>COUNTIFS(MASTER[Sub Format],$B94,MASTER[Planned (Month) Bucket],AX$2,MASTER[EPC Status (Current Week)],"WIP")</f>
        <v>0</v>
      </c>
      <c r="AY94" s="29">
        <f>COUNTIFS(MASTER[Sub Format],$B94,MASTER[Planned (Month) Bucket],AY$2,MASTER[EPC Status (Current Week)],"WIP")</f>
        <v>0</v>
      </c>
      <c r="AZ94" s="29">
        <f>COUNTIFS(MASTER[Sub Format],$B94,MASTER[Planned (Month) Bucket],AZ$2,MASTER[EPC Status (Current Week)],"WIP")</f>
        <v>0</v>
      </c>
      <c r="BA94" s="29">
        <f>COUNTIFS(MASTER[Sub Format],$B94,MASTER[Planned (Month) Bucket],BA$2,MASTER[EPC Status (Current Week)],"WIP")</f>
        <v>0</v>
      </c>
      <c r="BB94" s="29">
        <f>COUNTIFS(MASTER[Sub Format],$B94,MASTER[Planned (Month) Bucket],BB$2,MASTER[EPC Status (Current Week)],"WIP")</f>
        <v>0</v>
      </c>
      <c r="BC94" s="29">
        <f>COUNTIFS(MASTER[Sub Format],$B94,MASTER[Planned (Month) Bucket],BC$2,MASTER[EPC Status (Current Week)],"WIP")</f>
        <v>0</v>
      </c>
      <c r="BD94" s="29">
        <f>COUNTIFS(MASTER[Sub Format],$B94,MASTER[Planned (Month) Bucket],BD$2,MASTER[EPC Status (Current Week)],"WIP")</f>
        <v>0</v>
      </c>
      <c r="BE94" s="29">
        <f>COUNTIFS(MASTER[Sub Format],$B94,MASTER[Planned (Month) Bucket],BE$2,MASTER[EPC Status (Current Week)],"WIP")</f>
        <v>0</v>
      </c>
      <c r="BF94" s="29">
        <f>COUNTIFS(MASTER[Sub Format],$B94,MASTER[Planned (Month) Bucket],BF$2,MASTER[EPC Status (Current Week)],"WIP")</f>
        <v>0</v>
      </c>
      <c r="BG94" s="29">
        <f>COUNTIFS(MASTER[Sub Format],$B94,MASTER[Planned (Month) Bucket],BG$2,MASTER[EPC Status (Current Week)],"WIP")</f>
        <v>0</v>
      </c>
      <c r="BH94" s="29">
        <f>COUNTIFS(MASTER[Sub Format],$B94,MASTER[Planned (Month) Bucket],BH$2,MASTER[EPC Status (Current Week)],"WIP")</f>
        <v>0</v>
      </c>
      <c r="BI94" s="29">
        <f>COUNTIFS(MASTER[Sub Format],$B94,MASTER[EPC Status (Current Week)],BI$2)</f>
        <v>0</v>
      </c>
      <c r="BJ94" s="29">
        <f>COUNTIFS(MASTER[Sub Format],$B94,MASTER[EPC Status (Current Week)],BJ$2)</f>
        <v>0</v>
      </c>
      <c r="BK94" s="29">
        <f>COUNTIFS(MASTER[Sub Format],$B94,MASTER[EPC Status (Current Week)],BK$2)</f>
        <v>0</v>
      </c>
      <c r="BL94" s="29">
        <f>COUNTIFS(MASTER[Sub Format],$B94,MASTER[EPC Status (Current Week)],BL$2)</f>
        <v>0</v>
      </c>
      <c r="BM94" s="29">
        <f t="shared" ref="BM94" si="325">SUM(BN94:BU94)</f>
        <v>0</v>
      </c>
      <c r="BN94" s="29"/>
      <c r="BO94" s="29"/>
      <c r="BP94" s="29"/>
      <c r="BQ94" s="29"/>
      <c r="BR94" s="29"/>
      <c r="BS94" s="29"/>
      <c r="BT94" s="29"/>
      <c r="BU94" s="29"/>
      <c r="BV94" s="226"/>
    </row>
    <row r="95" spans="1:74" s="1" customFormat="1" ht="13" collapsed="1" x14ac:dyDescent="0.3">
      <c r="A95" s="82" t="s">
        <v>198</v>
      </c>
      <c r="B95" s="26" t="s">
        <v>80</v>
      </c>
      <c r="C95" s="26"/>
      <c r="D95" s="26"/>
      <c r="E95" s="27">
        <f t="shared" ref="E95:AK95" si="326">SUM(E96:E103)</f>
        <v>109</v>
      </c>
      <c r="F95" s="27">
        <f t="shared" si="326"/>
        <v>0</v>
      </c>
      <c r="G95" s="27">
        <f t="shared" si="326"/>
        <v>0</v>
      </c>
      <c r="H95" s="27">
        <f t="shared" si="326"/>
        <v>0</v>
      </c>
      <c r="I95" s="27">
        <f t="shared" si="326"/>
        <v>3</v>
      </c>
      <c r="J95" s="27">
        <f t="shared" si="326"/>
        <v>3</v>
      </c>
      <c r="K95" s="27">
        <f t="shared" si="326"/>
        <v>0</v>
      </c>
      <c r="L95" s="27">
        <f t="shared" si="326"/>
        <v>6</v>
      </c>
      <c r="M95" s="27">
        <f t="shared" si="326"/>
        <v>0</v>
      </c>
      <c r="N95" s="27">
        <f t="shared" si="326"/>
        <v>0</v>
      </c>
      <c r="O95" s="27">
        <f t="shared" si="326"/>
        <v>0</v>
      </c>
      <c r="P95" s="27">
        <f t="shared" si="326"/>
        <v>0</v>
      </c>
      <c r="Q95" s="27">
        <f t="shared" si="326"/>
        <v>0</v>
      </c>
      <c r="R95" s="27">
        <f t="shared" si="326"/>
        <v>0</v>
      </c>
      <c r="S95" s="27">
        <f t="shared" si="326"/>
        <v>0</v>
      </c>
      <c r="T95" s="27">
        <f t="shared" si="326"/>
        <v>0</v>
      </c>
      <c r="U95" s="27">
        <f t="shared" si="326"/>
        <v>0</v>
      </c>
      <c r="V95" s="27">
        <f t="shared" si="326"/>
        <v>0</v>
      </c>
      <c r="W95" s="27">
        <f t="shared" si="326"/>
        <v>0</v>
      </c>
      <c r="X95" s="27">
        <f t="shared" si="326"/>
        <v>0</v>
      </c>
      <c r="Y95" s="27">
        <f t="shared" si="326"/>
        <v>6</v>
      </c>
      <c r="Z95" s="27">
        <f t="shared" si="326"/>
        <v>6</v>
      </c>
      <c r="AA95" s="27">
        <f t="shared" si="326"/>
        <v>0</v>
      </c>
      <c r="AB95" s="27">
        <f t="shared" si="326"/>
        <v>0</v>
      </c>
      <c r="AC95" s="27">
        <f t="shared" si="326"/>
        <v>6</v>
      </c>
      <c r="AD95" s="27">
        <f t="shared" si="326"/>
        <v>6</v>
      </c>
      <c r="AE95" s="27">
        <f t="shared" si="326"/>
        <v>0</v>
      </c>
      <c r="AF95" s="27">
        <f t="shared" si="326"/>
        <v>0</v>
      </c>
      <c r="AG95" s="27">
        <f t="shared" si="326"/>
        <v>1</v>
      </c>
      <c r="AH95" s="27">
        <f t="shared" si="326"/>
        <v>0</v>
      </c>
      <c r="AI95" s="27">
        <f t="shared" si="326"/>
        <v>0</v>
      </c>
      <c r="AJ95" s="27">
        <f t="shared" si="326"/>
        <v>0</v>
      </c>
      <c r="AK95" s="27">
        <f t="shared" si="326"/>
        <v>0</v>
      </c>
      <c r="AL95" s="27">
        <f t="shared" ref="AL95:BU95" si="327">SUM(AL96:AL103)</f>
        <v>0</v>
      </c>
      <c r="AM95" s="27">
        <f t="shared" ref="AM95:AN95" si="328">SUM(AM96:AM103)</f>
        <v>0</v>
      </c>
      <c r="AN95" s="27">
        <f t="shared" si="328"/>
        <v>0</v>
      </c>
      <c r="AO95" s="27">
        <f t="shared" ref="AO95:AP95" si="329">SUM(AO96:AO103)</f>
        <v>0</v>
      </c>
      <c r="AP95" s="27">
        <f t="shared" si="329"/>
        <v>0</v>
      </c>
      <c r="AQ95" s="27">
        <f t="shared" si="327"/>
        <v>0</v>
      </c>
      <c r="AR95" s="27">
        <f t="shared" si="327"/>
        <v>0</v>
      </c>
      <c r="AS95" s="27">
        <f t="shared" si="327"/>
        <v>0</v>
      </c>
      <c r="AT95" s="27">
        <f t="shared" si="327"/>
        <v>0</v>
      </c>
      <c r="AU95" s="27">
        <f t="shared" si="327"/>
        <v>0</v>
      </c>
      <c r="AV95" s="27">
        <f t="shared" si="327"/>
        <v>0</v>
      </c>
      <c r="AW95" s="27">
        <f t="shared" si="327"/>
        <v>0</v>
      </c>
      <c r="AX95" s="27">
        <f t="shared" si="327"/>
        <v>0</v>
      </c>
      <c r="AY95" s="27">
        <f t="shared" si="327"/>
        <v>0</v>
      </c>
      <c r="AZ95" s="27">
        <f t="shared" si="327"/>
        <v>0</v>
      </c>
      <c r="BA95" s="27">
        <f t="shared" si="327"/>
        <v>0</v>
      </c>
      <c r="BB95" s="27">
        <f t="shared" si="327"/>
        <v>0</v>
      </c>
      <c r="BC95" s="27">
        <f t="shared" si="327"/>
        <v>0</v>
      </c>
      <c r="BD95" s="27">
        <f t="shared" ref="BD95:BE95" si="330">SUM(BD96:BD103)</f>
        <v>0</v>
      </c>
      <c r="BE95" s="27">
        <f t="shared" si="330"/>
        <v>0</v>
      </c>
      <c r="BF95" s="27">
        <f t="shared" ref="BF95:BG95" si="331">SUM(BF96:BF103)</f>
        <v>1</v>
      </c>
      <c r="BG95" s="27">
        <f t="shared" si="331"/>
        <v>0</v>
      </c>
      <c r="BH95" s="27">
        <f t="shared" ref="BH95" si="332">SUM(BH96:BH103)</f>
        <v>0</v>
      </c>
      <c r="BI95" s="27">
        <f t="shared" si="327"/>
        <v>23</v>
      </c>
      <c r="BJ95" s="27">
        <f t="shared" si="327"/>
        <v>0</v>
      </c>
      <c r="BK95" s="27">
        <f t="shared" si="327"/>
        <v>0</v>
      </c>
      <c r="BL95" s="27">
        <f t="shared" si="327"/>
        <v>2</v>
      </c>
      <c r="BM95" s="27">
        <f t="shared" si="327"/>
        <v>46</v>
      </c>
      <c r="BN95" s="27">
        <f t="shared" si="327"/>
        <v>13</v>
      </c>
      <c r="BO95" s="27">
        <f t="shared" si="327"/>
        <v>4</v>
      </c>
      <c r="BP95" s="27">
        <f t="shared" si="327"/>
        <v>2</v>
      </c>
      <c r="BQ95" s="27">
        <f t="shared" si="327"/>
        <v>0</v>
      </c>
      <c r="BR95" s="27">
        <f t="shared" si="327"/>
        <v>27</v>
      </c>
      <c r="BS95" s="27">
        <f t="shared" si="327"/>
        <v>0</v>
      </c>
      <c r="BT95" s="27">
        <f t="shared" si="327"/>
        <v>0</v>
      </c>
      <c r="BU95" s="27">
        <f t="shared" si="327"/>
        <v>0</v>
      </c>
      <c r="BV95" s="226"/>
    </row>
    <row r="96" spans="1:74" s="1" customFormat="1" ht="13" hidden="1" outlineLevel="1" x14ac:dyDescent="0.3">
      <c r="A96" s="86">
        <v>1</v>
      </c>
      <c r="B96" s="28" t="s">
        <v>72</v>
      </c>
      <c r="C96" s="28" t="s">
        <v>55</v>
      </c>
      <c r="D96" s="28" t="s">
        <v>1961</v>
      </c>
      <c r="E96" s="29">
        <v>100</v>
      </c>
      <c r="F96" s="29">
        <f>COUNTIFS(MASTER[Sub Format],$B96,MASTER[EPC Status (Current Week)],$F$3)</f>
        <v>0</v>
      </c>
      <c r="G96" s="29">
        <f>COUNTIFS(MASTER[LAUNCHED / YTL],"LAUNCHED",MASTER[Sub Format],$B96,MASTER[EPC Status (Current Week)],"EPC Ready Previous FY")</f>
        <v>0</v>
      </c>
      <c r="H96" s="29">
        <f>COUNTIFS(MASTER[LAUNCHED / YTL],"YTL",MASTER[Sub Format],$B96,MASTER[EPC Status (Current Week)],"EPC Ready Previous FY")</f>
        <v>0</v>
      </c>
      <c r="I96" s="29">
        <f>COUNTIFS(MASTER[Sub Format],$B96,MASTER[Actual (Month) Bucket],I$3)</f>
        <v>1</v>
      </c>
      <c r="J96" s="29">
        <f>COUNTIFS(MASTER[Sub Format],$B96,MASTER[Actual (Month) Bucket],J$3)</f>
        <v>0</v>
      </c>
      <c r="K96" s="29">
        <f>COUNTIFS(MASTER[Sub Format],$B96,MASTER[Actual (Month) Bucket],K$3)</f>
        <v>0</v>
      </c>
      <c r="L96" s="29">
        <f>SUM(I96:K96)</f>
        <v>1</v>
      </c>
      <c r="M96" s="29">
        <f>COUNTIFS(MASTER[Sub Format],$B96,MASTER[Actual (Month) Bucket],M$3)</f>
        <v>0</v>
      </c>
      <c r="N96" s="29">
        <f>COUNTIFS(MASTER[Sub Format],$B96,MASTER[Actual (Month) Bucket],N$3)</f>
        <v>0</v>
      </c>
      <c r="O96" s="29">
        <f>COUNTIFS(MASTER[Sub Format],$B96,MASTER[Actual (Month) Bucket],O$3)</f>
        <v>0</v>
      </c>
      <c r="P96" s="29">
        <f t="shared" ref="P96:P97" si="333">SUM(M96:O96)</f>
        <v>0</v>
      </c>
      <c r="Q96" s="29">
        <f>COUNTIFS(MASTER[Sub Format],$B96,MASTER[Actual (Month) Bucket],Q$3)</f>
        <v>0</v>
      </c>
      <c r="R96" s="29">
        <f>COUNTIFS(MASTER[Sub Format],$B96,MASTER[Actual (Month) Bucket],R$3)</f>
        <v>0</v>
      </c>
      <c r="S96" s="29">
        <f>COUNTIFS(MASTER[Sub Format],$B96,MASTER[Actual (Month) Bucket],S$3)</f>
        <v>0</v>
      </c>
      <c r="T96" s="29">
        <f t="shared" ref="T96:T97" si="334">SUM(Q96:S96)</f>
        <v>0</v>
      </c>
      <c r="U96" s="29">
        <f>COUNTIFS(MASTER[Sub Format],$B96,MASTER[Actual (Month) Bucket],U$3)</f>
        <v>0</v>
      </c>
      <c r="V96" s="29">
        <f>COUNTIFS(MASTER[Sub Format],$B96,MASTER[Actual (Month) Bucket],V$3)</f>
        <v>0</v>
      </c>
      <c r="W96" s="29">
        <f>COUNTIFS(MASTER[Sub Format],$B96,MASTER[Actual (Month) Bucket],W$3)</f>
        <v>0</v>
      </c>
      <c r="X96" s="29">
        <f t="shared" ref="X96:X97" si="335">SUM(U96:W96)</f>
        <v>0</v>
      </c>
      <c r="Y96" s="29">
        <f t="shared" ref="Y96:Y97" si="336">L96+P96+T96+X96</f>
        <v>1</v>
      </c>
      <c r="Z96" s="29">
        <f>COUNTIFS(MASTER[LAUNCHED / YTL],"LAUNCHED",MASTER[Sub Format],$B96,MASTER[EPC Status (Current Week)],"EPC Ready")</f>
        <v>1</v>
      </c>
      <c r="AA96" s="29">
        <f>COUNTIFS(MASTER[LAUNCHED / YTL],"YTL",MASTER[Sub Format],$B96,MASTER[EPC Status (Current Week)],"EPC Ready")</f>
        <v>0</v>
      </c>
      <c r="AB96" s="29">
        <f>COUNTIFS(MASTER[LAUNCHED / YTL],"YTL - Dropped by Business",MASTER[Sub Format],$B96,MASTER[EPC Status (Current Week)],"EPC Ready")</f>
        <v>0</v>
      </c>
      <c r="AC96" s="29">
        <f>COUNTIFS(MASTER[EPC Status (Current Week)],"EPC Ready",MASTER[Sub Format],$B96)+COUNTIFS(MASTER[EPC Status (Current Week)],"EPC Ready Previous FY",MASTER[Sub Format],$B96)</f>
        <v>1</v>
      </c>
      <c r="AD96" s="29">
        <f>COUNTIFS(MASTER[LAUNCHED / YTL],"LAUNCHED",MASTER[Sub Format],$B96)</f>
        <v>1</v>
      </c>
      <c r="AE96" s="29">
        <f>COUNTIFS(MASTER[LAUNCHED / YTL],"YTL",MASTER[Sub Format],$B96)</f>
        <v>0</v>
      </c>
      <c r="AF96" s="29">
        <f>COUNTIFS(MASTER[LAUNCHED / YTL],"YTL - Dropped by Business",MASTER[Sub Format],$B96)</f>
        <v>0</v>
      </c>
      <c r="AG96" s="29">
        <f t="shared" si="294"/>
        <v>1</v>
      </c>
      <c r="AH96" s="29">
        <f t="shared" ref="AH96:AP129" si="337">AQ96</f>
        <v>0</v>
      </c>
      <c r="AI96" s="29">
        <f t="shared" si="337"/>
        <v>0</v>
      </c>
      <c r="AJ96" s="29">
        <f t="shared" si="337"/>
        <v>0</v>
      </c>
      <c r="AK96" s="29">
        <f t="shared" si="337"/>
        <v>0</v>
      </c>
      <c r="AL96" s="29">
        <f t="shared" si="337"/>
        <v>0</v>
      </c>
      <c r="AM96" s="29">
        <f t="shared" si="337"/>
        <v>0</v>
      </c>
      <c r="AN96" s="29">
        <f t="shared" si="337"/>
        <v>0</v>
      </c>
      <c r="AO96" s="29">
        <f t="shared" si="337"/>
        <v>0</v>
      </c>
      <c r="AP96" s="29">
        <f t="shared" si="337"/>
        <v>0</v>
      </c>
      <c r="AQ96" s="29">
        <f>COUNTIFS(MASTER[Sub Format],$B96,MASTER[Planned (Month) Bucket],AQ$2,MASTER[EPC Status (Current Week)],"WIP")</f>
        <v>0</v>
      </c>
      <c r="AR96" s="29">
        <f>COUNTIFS(MASTER[Sub Format],$B96,MASTER[Planned (Month) Bucket],AR$2,MASTER[EPC Status (Current Week)],"WIP")</f>
        <v>0</v>
      </c>
      <c r="AS96" s="29">
        <f>COUNTIFS(MASTER[Sub Format],$B96,MASTER[Planned (Month) Bucket],AS$2,MASTER[EPC Status (Current Week)],"WIP")</f>
        <v>0</v>
      </c>
      <c r="AT96" s="29">
        <f>COUNTIFS(MASTER[Sub Format],$B96,MASTER[Planned (Month) Bucket],AT$2,MASTER[EPC Status (Current Week)],"WIP")</f>
        <v>0</v>
      </c>
      <c r="AU96" s="29">
        <f>COUNTIFS(MASTER[Sub Format],$B96,MASTER[Planned (Month) Bucket],AU$2,MASTER[EPC Status (Current Week)],"WIP")</f>
        <v>0</v>
      </c>
      <c r="AV96" s="29">
        <f>COUNTIFS(MASTER[Sub Format],$B96,MASTER[Planned (Month) Bucket],AV$2,MASTER[EPC Status (Current Week)],"WIP")</f>
        <v>0</v>
      </c>
      <c r="AW96" s="29">
        <f>COUNTIFS(MASTER[Sub Format],$B96,MASTER[Planned (Month) Bucket],AW$2,MASTER[EPC Status (Current Week)],"WIP")</f>
        <v>0</v>
      </c>
      <c r="AX96" s="29">
        <f>COUNTIFS(MASTER[Sub Format],$B96,MASTER[Planned (Month) Bucket],AX$2,MASTER[EPC Status (Current Week)],"WIP")</f>
        <v>0</v>
      </c>
      <c r="AY96" s="29">
        <f>COUNTIFS(MASTER[Sub Format],$B96,MASTER[Planned (Month) Bucket],AY$2,MASTER[EPC Status (Current Week)],"WIP")</f>
        <v>0</v>
      </c>
      <c r="AZ96" s="29">
        <f>COUNTIFS(MASTER[Sub Format],$B96,MASTER[Planned (Month) Bucket],AZ$2,MASTER[EPC Status (Current Week)],"WIP")</f>
        <v>0</v>
      </c>
      <c r="BA96" s="29">
        <f>COUNTIFS(MASTER[Sub Format],$B96,MASTER[Planned (Month) Bucket],BA$2,MASTER[EPC Status (Current Week)],"WIP")</f>
        <v>0</v>
      </c>
      <c r="BB96" s="29">
        <f>COUNTIFS(MASTER[Sub Format],$B96,MASTER[Planned (Month) Bucket],BB$2,MASTER[EPC Status (Current Week)],"WIP")</f>
        <v>0</v>
      </c>
      <c r="BC96" s="29">
        <f>COUNTIFS(MASTER[Sub Format],$B96,MASTER[Planned (Month) Bucket],BC$2,MASTER[EPC Status (Current Week)],"WIP")</f>
        <v>0</v>
      </c>
      <c r="BD96" s="29">
        <f>COUNTIFS(MASTER[Sub Format],$B96,MASTER[Planned (Month) Bucket],BD$2,MASTER[EPC Status (Current Week)],"WIP")</f>
        <v>0</v>
      </c>
      <c r="BE96" s="29">
        <f>COUNTIFS(MASTER[Sub Format],$B96,MASTER[Planned (Month) Bucket],BE$2,MASTER[EPC Status (Current Week)],"WIP")</f>
        <v>0</v>
      </c>
      <c r="BF96" s="29">
        <f>COUNTIFS(MASTER[Sub Format],$B96,MASTER[Planned (Month) Bucket],BF$2,MASTER[EPC Status (Current Week)],"WIP")</f>
        <v>1</v>
      </c>
      <c r="BG96" s="29">
        <f>COUNTIFS(MASTER[Sub Format],$B96,MASTER[Planned (Month) Bucket],BG$2,MASTER[EPC Status (Current Week)],"WIP")</f>
        <v>0</v>
      </c>
      <c r="BH96" s="29">
        <f>COUNTIFS(MASTER[Sub Format],$B96,MASTER[Planned (Month) Bucket],BH$2,MASTER[EPC Status (Current Week)],"WIP")</f>
        <v>0</v>
      </c>
      <c r="BI96" s="29">
        <f>COUNTIFS(MASTER[Sub Format],$B96,MASTER[EPC Status (Current Week)],BI$2)</f>
        <v>23</v>
      </c>
      <c r="BJ96" s="29">
        <f>COUNTIFS(MASTER[Sub Format],$B96,MASTER[EPC Status (Current Week)],BJ$2)</f>
        <v>0</v>
      </c>
      <c r="BK96" s="29">
        <f>COUNTIFS(MASTER[Sub Format],$B96,MASTER[EPC Status (Current Week)],BK$2)</f>
        <v>0</v>
      </c>
      <c r="BL96" s="29">
        <f>COUNTIFS(MASTER[Sub Format],$B96,MASTER[EPC Status (Current Week)],BL$2)</f>
        <v>2</v>
      </c>
      <c r="BM96" s="29">
        <f t="shared" ref="BM96:BM97" si="338">SUM(BN96:BU96)</f>
        <v>38</v>
      </c>
      <c r="BN96" s="29">
        <f>COUNTIFS(MASTER[Sub Format],$B96,MASTER[EPC Status (Current Week)],BN$3)</f>
        <v>13</v>
      </c>
      <c r="BO96" s="29">
        <f>COUNTIFS(MASTER[Sub Format],$B96,MASTER[EPC Status (Current Week)],BO$3)</f>
        <v>2</v>
      </c>
      <c r="BP96" s="29">
        <f>COUNTIFS(MASTER[Sub Format],$B96,MASTER[EPC Status (Current Week)],BP$3)</f>
        <v>0</v>
      </c>
      <c r="BQ96" s="29">
        <f>COUNTIFS(MASTER[Sub Format],$B96,MASTER[EPC Status (Current Week)],BQ$3)</f>
        <v>0</v>
      </c>
      <c r="BR96" s="29">
        <f>COUNTIFS(MASTER[Sub Format],$B96,MASTER[EPC Status (Current Week)],BR$3)</f>
        <v>23</v>
      </c>
      <c r="BS96" s="29">
        <f>COUNTIFS(MASTER[Sub Format],$B96,MASTER[EPC Status (Current Week)],BS$3)</f>
        <v>0</v>
      </c>
      <c r="BT96" s="29">
        <f>COUNTIFS(MASTER[Sub Format],$B96,MASTER[EPC Status (Current Week)],BT$3)</f>
        <v>0</v>
      </c>
      <c r="BU96" s="29">
        <f>COUNTIFS(MASTER[Sub Format],$B96,MASTER[EPC Status (Current Week)],BU$3)</f>
        <v>0</v>
      </c>
      <c r="BV96" s="226"/>
    </row>
    <row r="97" spans="1:74" s="1" customFormat="1" ht="13" hidden="1" outlineLevel="1" x14ac:dyDescent="0.3">
      <c r="A97" s="86">
        <v>2</v>
      </c>
      <c r="B97" s="28" t="s">
        <v>1575</v>
      </c>
      <c r="C97" s="28" t="s">
        <v>106</v>
      </c>
      <c r="D97" s="28" t="s">
        <v>1961</v>
      </c>
      <c r="E97" s="29">
        <v>0</v>
      </c>
      <c r="F97" s="29">
        <f>COUNTIFS(MASTER[Sub Format],$B97,MASTER[EPC Status (Current Week)],$F$3)</f>
        <v>0</v>
      </c>
      <c r="G97" s="29">
        <f>COUNTIFS(MASTER[LAUNCHED / YTL],"LAUNCHED",MASTER[Sub Format],$B97,MASTER[EPC Status (Current Week)],"EPC Ready Previous FY")</f>
        <v>0</v>
      </c>
      <c r="H97" s="29">
        <f>COUNTIFS(MASTER[LAUNCHED / YTL],"YTL",MASTER[Sub Format],$B97,MASTER[EPC Status (Current Week)],"EPC Ready Previous FY")</f>
        <v>0</v>
      </c>
      <c r="I97" s="29">
        <f>COUNTIFS(MASTER[Sub Format],$B97,MASTER[Actual (Month) Bucket],I$3)</f>
        <v>2</v>
      </c>
      <c r="J97" s="29">
        <f>COUNTIFS(MASTER[Sub Format],$B97,MASTER[Actual (Month) Bucket],J$3)</f>
        <v>2</v>
      </c>
      <c r="K97" s="29">
        <f>COUNTIFS(MASTER[Sub Format],$B97,MASTER[Actual (Month) Bucket],K$3)</f>
        <v>0</v>
      </c>
      <c r="L97" s="29">
        <f>SUM(I97:K97)</f>
        <v>4</v>
      </c>
      <c r="M97" s="29">
        <f>COUNTIFS(MASTER[Sub Format],$B97,MASTER[Actual (Month) Bucket],M$3)</f>
        <v>0</v>
      </c>
      <c r="N97" s="29">
        <f>COUNTIFS(MASTER[Sub Format],$B97,MASTER[Actual (Month) Bucket],N$3)</f>
        <v>0</v>
      </c>
      <c r="O97" s="29">
        <f>COUNTIFS(MASTER[Sub Format],$B97,MASTER[Actual (Month) Bucket],O$3)</f>
        <v>0</v>
      </c>
      <c r="P97" s="29">
        <f t="shared" si="333"/>
        <v>0</v>
      </c>
      <c r="Q97" s="29">
        <f>COUNTIFS(MASTER[Sub Format],$B97,MASTER[Actual (Month) Bucket],Q$3)</f>
        <v>0</v>
      </c>
      <c r="R97" s="29">
        <f>COUNTIFS(MASTER[Sub Format],$B97,MASTER[Actual (Month) Bucket],R$3)</f>
        <v>0</v>
      </c>
      <c r="S97" s="29">
        <f>COUNTIFS(MASTER[Sub Format],$B97,MASTER[Actual (Month) Bucket],S$3)</f>
        <v>0</v>
      </c>
      <c r="T97" s="29">
        <f t="shared" si="334"/>
        <v>0</v>
      </c>
      <c r="U97" s="29">
        <f>COUNTIFS(MASTER[Sub Format],$B97,MASTER[Actual (Month) Bucket],U$3)</f>
        <v>0</v>
      </c>
      <c r="V97" s="29">
        <f>COUNTIFS(MASTER[Sub Format],$B97,MASTER[Actual (Month) Bucket],V$3)</f>
        <v>0</v>
      </c>
      <c r="W97" s="29">
        <f>COUNTIFS(MASTER[Sub Format],$B97,MASTER[Actual (Month) Bucket],W$3)</f>
        <v>0</v>
      </c>
      <c r="X97" s="29">
        <f t="shared" si="335"/>
        <v>0</v>
      </c>
      <c r="Y97" s="29">
        <f t="shared" si="336"/>
        <v>4</v>
      </c>
      <c r="Z97" s="29">
        <f>COUNTIFS(MASTER[LAUNCHED / YTL],"LAUNCHED",MASTER[Sub Format],$B97,MASTER[EPC Status (Current Week)],"EPC Ready")</f>
        <v>4</v>
      </c>
      <c r="AA97" s="29">
        <f>COUNTIFS(MASTER[LAUNCHED / YTL],"YTL",MASTER[Sub Format],$B97,MASTER[EPC Status (Current Week)],"EPC Ready")</f>
        <v>0</v>
      </c>
      <c r="AB97" s="29">
        <f>COUNTIFS(MASTER[LAUNCHED / YTL],"YTL - Dropped by Business",MASTER[Sub Format],$B97,MASTER[EPC Status (Current Week)],"EPC Ready")</f>
        <v>0</v>
      </c>
      <c r="AC97" s="29">
        <f>COUNTIFS(MASTER[EPC Status (Current Week)],"EPC Ready",MASTER[Sub Format],$B97)+COUNTIFS(MASTER[EPC Status (Current Week)],"EPC Ready Previous FY",MASTER[Sub Format],$B97)</f>
        <v>4</v>
      </c>
      <c r="AD97" s="29">
        <f>COUNTIFS(MASTER[LAUNCHED / YTL],"LAUNCHED",MASTER[Sub Format],$B97)</f>
        <v>4</v>
      </c>
      <c r="AE97" s="29">
        <f>COUNTIFS(MASTER[LAUNCHED / YTL],"YTL",MASTER[Sub Format],$B97)</f>
        <v>0</v>
      </c>
      <c r="AF97" s="29">
        <f>COUNTIFS(MASTER[LAUNCHED / YTL],"YTL - Dropped by Business",MASTER[Sub Format],$B97)</f>
        <v>0</v>
      </c>
      <c r="AG97" s="29">
        <f t="shared" si="294"/>
        <v>0</v>
      </c>
      <c r="AH97" s="29">
        <f t="shared" si="337"/>
        <v>0</v>
      </c>
      <c r="AI97" s="29">
        <f t="shared" si="337"/>
        <v>0</v>
      </c>
      <c r="AJ97" s="29">
        <f t="shared" si="337"/>
        <v>0</v>
      </c>
      <c r="AK97" s="29">
        <f t="shared" si="337"/>
        <v>0</v>
      </c>
      <c r="AL97" s="29">
        <f t="shared" si="337"/>
        <v>0</v>
      </c>
      <c r="AM97" s="29">
        <f t="shared" si="337"/>
        <v>0</v>
      </c>
      <c r="AN97" s="29">
        <f t="shared" si="337"/>
        <v>0</v>
      </c>
      <c r="AO97" s="29">
        <f t="shared" si="337"/>
        <v>0</v>
      </c>
      <c r="AP97" s="29">
        <f t="shared" si="337"/>
        <v>0</v>
      </c>
      <c r="AQ97" s="29">
        <f>COUNTIFS(MASTER[Sub Format],$B97,MASTER[Planned (Month) Bucket],AQ$2,MASTER[EPC Status (Current Week)],"WIP")</f>
        <v>0</v>
      </c>
      <c r="AR97" s="29">
        <f>COUNTIFS(MASTER[Sub Format],$B97,MASTER[Planned (Month) Bucket],AR$2,MASTER[EPC Status (Current Week)],"WIP")</f>
        <v>0</v>
      </c>
      <c r="AS97" s="29">
        <f>COUNTIFS(MASTER[Sub Format],$B97,MASTER[Planned (Month) Bucket],AS$2,MASTER[EPC Status (Current Week)],"WIP")</f>
        <v>0</v>
      </c>
      <c r="AT97" s="29">
        <f>COUNTIFS(MASTER[Sub Format],$B97,MASTER[Planned (Month) Bucket],AT$2,MASTER[EPC Status (Current Week)],"WIP")</f>
        <v>0</v>
      </c>
      <c r="AU97" s="29">
        <f>COUNTIFS(MASTER[Sub Format],$B97,MASTER[Planned (Month) Bucket],AU$2,MASTER[EPC Status (Current Week)],"WIP")</f>
        <v>0</v>
      </c>
      <c r="AV97" s="29">
        <f>COUNTIFS(MASTER[Sub Format],$B97,MASTER[Planned (Month) Bucket],AV$2,MASTER[EPC Status (Current Week)],"WIP")</f>
        <v>0</v>
      </c>
      <c r="AW97" s="29">
        <f>COUNTIFS(MASTER[Sub Format],$B97,MASTER[Planned (Month) Bucket],AW$2,MASTER[EPC Status (Current Week)],"WIP")</f>
        <v>0</v>
      </c>
      <c r="AX97" s="29">
        <f>COUNTIFS(MASTER[Sub Format],$B97,MASTER[Planned (Month) Bucket],AX$2,MASTER[EPC Status (Current Week)],"WIP")</f>
        <v>0</v>
      </c>
      <c r="AY97" s="29">
        <f>COUNTIFS(MASTER[Sub Format],$B97,MASTER[Planned (Month) Bucket],AY$2,MASTER[EPC Status (Current Week)],"WIP")</f>
        <v>0</v>
      </c>
      <c r="AZ97" s="29">
        <f>COUNTIFS(MASTER[Sub Format],$B97,MASTER[Planned (Month) Bucket],AZ$2,MASTER[EPC Status (Current Week)],"WIP")</f>
        <v>0</v>
      </c>
      <c r="BA97" s="29">
        <f>COUNTIFS(MASTER[Sub Format],$B97,MASTER[Planned (Month) Bucket],BA$2,MASTER[EPC Status (Current Week)],"WIP")</f>
        <v>0</v>
      </c>
      <c r="BB97" s="29">
        <f>COUNTIFS(MASTER[Sub Format],$B97,MASTER[Planned (Month) Bucket],BB$2,MASTER[EPC Status (Current Week)],"WIP")</f>
        <v>0</v>
      </c>
      <c r="BC97" s="29">
        <f>COUNTIFS(MASTER[Sub Format],$B97,MASTER[Planned (Month) Bucket],BC$2,MASTER[EPC Status (Current Week)],"WIP")</f>
        <v>0</v>
      </c>
      <c r="BD97" s="29">
        <f>COUNTIFS(MASTER[Sub Format],$B97,MASTER[Planned (Month) Bucket],BD$2,MASTER[EPC Status (Current Week)],"WIP")</f>
        <v>0</v>
      </c>
      <c r="BE97" s="29">
        <f>COUNTIFS(MASTER[Sub Format],$B97,MASTER[Planned (Month) Bucket],BE$2,MASTER[EPC Status (Current Week)],"WIP")</f>
        <v>0</v>
      </c>
      <c r="BF97" s="29">
        <f>COUNTIFS(MASTER[Sub Format],$B97,MASTER[Planned (Month) Bucket],BF$2,MASTER[EPC Status (Current Week)],"WIP")</f>
        <v>0</v>
      </c>
      <c r="BG97" s="29">
        <f>COUNTIFS(MASTER[Sub Format],$B97,MASTER[Planned (Month) Bucket],BG$2,MASTER[EPC Status (Current Week)],"WIP")</f>
        <v>0</v>
      </c>
      <c r="BH97" s="29">
        <f>COUNTIFS(MASTER[Sub Format],$B97,MASTER[Planned (Month) Bucket],BH$2,MASTER[EPC Status (Current Week)],"WIP")</f>
        <v>0</v>
      </c>
      <c r="BI97" s="29">
        <f>COUNTIFS(MASTER[Sub Format],$B97,MASTER[EPC Status (Current Week)],BI$2)</f>
        <v>0</v>
      </c>
      <c r="BJ97" s="29">
        <f>COUNTIFS(MASTER[Sub Format],$B97,MASTER[EPC Status (Current Week)],BJ$2)</f>
        <v>0</v>
      </c>
      <c r="BK97" s="29">
        <f>COUNTIFS(MASTER[Sub Format],$B97,MASTER[EPC Status (Current Week)],BK$2)</f>
        <v>0</v>
      </c>
      <c r="BL97" s="29">
        <f>COUNTIFS(MASTER[Sub Format],$B97,MASTER[EPC Status (Current Week)],BL$2)</f>
        <v>0</v>
      </c>
      <c r="BM97" s="29">
        <f t="shared" si="338"/>
        <v>0</v>
      </c>
      <c r="BN97" s="29">
        <f>COUNTIFS(MASTER[Sub Format],$B97,MASTER[EPC Status (Current Week)],BN$3)</f>
        <v>0</v>
      </c>
      <c r="BO97" s="29">
        <f>COUNTIFS(MASTER[Sub Format],$B97,MASTER[EPC Status (Current Week)],BO$3)</f>
        <v>0</v>
      </c>
      <c r="BP97" s="29">
        <f>COUNTIFS(MASTER[Sub Format],$B97,MASTER[EPC Status (Current Week)],BP$3)</f>
        <v>0</v>
      </c>
      <c r="BQ97" s="29">
        <f>COUNTIFS(MASTER[Sub Format],$B97,MASTER[EPC Status (Current Week)],BQ$3)</f>
        <v>0</v>
      </c>
      <c r="BR97" s="29">
        <f>COUNTIFS(MASTER[Sub Format],$B97,MASTER[EPC Status (Current Week)],BR$3)</f>
        <v>0</v>
      </c>
      <c r="BS97" s="29">
        <f>COUNTIFS(MASTER[Sub Format],$B97,MASTER[EPC Status (Current Week)],BS$3)</f>
        <v>0</v>
      </c>
      <c r="BT97" s="29">
        <f>COUNTIFS(MASTER[Sub Format],$B97,MASTER[EPC Status (Current Week)],BT$3)</f>
        <v>0</v>
      </c>
      <c r="BU97" s="29">
        <f>COUNTIFS(MASTER[Sub Format],$B97,MASTER[EPC Status (Current Week)],BU$3)</f>
        <v>0</v>
      </c>
      <c r="BV97" s="226"/>
    </row>
    <row r="98" spans="1:74" s="1" customFormat="1" ht="13" hidden="1" outlineLevel="1" x14ac:dyDescent="0.3">
      <c r="A98" s="86">
        <v>3</v>
      </c>
      <c r="B98" s="28" t="s">
        <v>74</v>
      </c>
      <c r="C98" s="28" t="s">
        <v>55</v>
      </c>
      <c r="D98" s="28" t="s">
        <v>1961</v>
      </c>
      <c r="E98" s="29">
        <v>9</v>
      </c>
      <c r="F98" s="29">
        <f>COUNTIFS(MASTER[Sub Format],$B98,MASTER[EPC Status (Current Week)],$F$3)</f>
        <v>0</v>
      </c>
      <c r="G98" s="29">
        <f>COUNTIFS(MASTER[LAUNCHED / YTL],"LAUNCHED",MASTER[Sub Format],$B98,MASTER[EPC Status (Current Week)],"EPC Ready Previous FY")</f>
        <v>0</v>
      </c>
      <c r="H98" s="29">
        <f>COUNTIFS(MASTER[LAUNCHED / YTL],"YTL",MASTER[Sub Format],$B98,MASTER[EPC Status (Current Week)],"EPC Ready Previous FY")</f>
        <v>0</v>
      </c>
      <c r="I98" s="29">
        <f>COUNTIFS(MASTER[Sub Format],$B98,MASTER[Actual (Month) Bucket],I$3)</f>
        <v>0</v>
      </c>
      <c r="J98" s="29">
        <f>COUNTIFS(MASTER[Sub Format],$B98,MASTER[Actual (Month) Bucket],J$3)</f>
        <v>0</v>
      </c>
      <c r="K98" s="29">
        <f>COUNTIFS(MASTER[Sub Format],$B98,MASTER[Actual (Month) Bucket],K$3)</f>
        <v>0</v>
      </c>
      <c r="L98" s="29">
        <f>SUM(I98:K98)</f>
        <v>0</v>
      </c>
      <c r="M98" s="29">
        <f>COUNTIFS(MASTER[Sub Format],$B98,MASTER[Actual (Month) Bucket],M$3)</f>
        <v>0</v>
      </c>
      <c r="N98" s="29">
        <f>COUNTIFS(MASTER[Sub Format],$B98,MASTER[Actual (Month) Bucket],N$3)</f>
        <v>0</v>
      </c>
      <c r="O98" s="29">
        <f>COUNTIFS(MASTER[Sub Format],$B98,MASTER[Actual (Month) Bucket],O$3)</f>
        <v>0</v>
      </c>
      <c r="P98" s="29">
        <f>SUM(M98:O98)</f>
        <v>0</v>
      </c>
      <c r="Q98" s="29">
        <f>COUNTIFS(MASTER[Sub Format],$B98,MASTER[Actual (Month) Bucket],Q$3)</f>
        <v>0</v>
      </c>
      <c r="R98" s="29">
        <f>COUNTIFS(MASTER[Sub Format],$B98,MASTER[Actual (Month) Bucket],R$3)</f>
        <v>0</v>
      </c>
      <c r="S98" s="29">
        <f>COUNTIFS(MASTER[Sub Format],$B98,MASTER[Actual (Month) Bucket],S$3)</f>
        <v>0</v>
      </c>
      <c r="T98" s="29">
        <f>SUM(Q98:S98)</f>
        <v>0</v>
      </c>
      <c r="U98" s="29">
        <f>COUNTIFS(MASTER[Sub Format],$B98,MASTER[Actual (Month) Bucket],U$3)</f>
        <v>0</v>
      </c>
      <c r="V98" s="29">
        <f>COUNTIFS(MASTER[Sub Format],$B98,MASTER[Actual (Month) Bucket],V$3)</f>
        <v>0</v>
      </c>
      <c r="W98" s="29">
        <f>COUNTIFS(MASTER[Sub Format],$B98,MASTER[Actual (Month) Bucket],W$3)</f>
        <v>0</v>
      </c>
      <c r="X98" s="29">
        <f>SUM(U98:W98)</f>
        <v>0</v>
      </c>
      <c r="Y98" s="29">
        <f>L98+P98+T98+X98</f>
        <v>0</v>
      </c>
      <c r="Z98" s="29">
        <f>COUNTIFS(MASTER[LAUNCHED / YTL],"LAUNCHED",MASTER[Sub Format],$B98,MASTER[EPC Status (Current Week)],"EPC Ready")</f>
        <v>0</v>
      </c>
      <c r="AA98" s="29">
        <f>COUNTIFS(MASTER[LAUNCHED / YTL],"YTL",MASTER[Sub Format],$B98,MASTER[EPC Status (Current Week)],"EPC Ready")</f>
        <v>0</v>
      </c>
      <c r="AB98" s="29">
        <f>COUNTIFS(MASTER[LAUNCHED / YTL],"YTL - Dropped by Business",MASTER[Sub Format],$B98,MASTER[EPC Status (Current Week)],"EPC Ready")</f>
        <v>0</v>
      </c>
      <c r="AC98" s="29">
        <f>COUNTIFS(MASTER[EPC Status (Current Week)],"EPC Ready",MASTER[Sub Format],$B98)+COUNTIFS(MASTER[EPC Status (Current Week)],"EPC Ready Previous FY",MASTER[Sub Format],$B98)</f>
        <v>0</v>
      </c>
      <c r="AD98" s="29">
        <f>COUNTIFS(MASTER[LAUNCHED / YTL],"LAUNCHED",MASTER[Sub Format],$B98)</f>
        <v>0</v>
      </c>
      <c r="AE98" s="29">
        <f>COUNTIFS(MASTER[LAUNCHED / YTL],"YTL",MASTER[Sub Format],$B98)</f>
        <v>0</v>
      </c>
      <c r="AF98" s="29">
        <f>COUNTIFS(MASTER[LAUNCHED / YTL],"YTL - Dropped by Business",MASTER[Sub Format],$B98)</f>
        <v>0</v>
      </c>
      <c r="AG98" s="29">
        <f t="shared" si="294"/>
        <v>0</v>
      </c>
      <c r="AH98" s="29">
        <f t="shared" ref="AH98:AP98" si="339">AQ98</f>
        <v>0</v>
      </c>
      <c r="AI98" s="29">
        <f t="shared" si="339"/>
        <v>0</v>
      </c>
      <c r="AJ98" s="29">
        <f t="shared" si="339"/>
        <v>0</v>
      </c>
      <c r="AK98" s="29">
        <f t="shared" si="339"/>
        <v>0</v>
      </c>
      <c r="AL98" s="29">
        <f t="shared" si="339"/>
        <v>0</v>
      </c>
      <c r="AM98" s="29">
        <f t="shared" si="339"/>
        <v>0</v>
      </c>
      <c r="AN98" s="29">
        <f t="shared" si="339"/>
        <v>0</v>
      </c>
      <c r="AO98" s="29">
        <f t="shared" si="339"/>
        <v>0</v>
      </c>
      <c r="AP98" s="29">
        <f t="shared" si="339"/>
        <v>0</v>
      </c>
      <c r="AQ98" s="29">
        <f>COUNTIFS(MASTER[Sub Format],$B98,MASTER[Planned (Month) Bucket],AQ$2,MASTER[EPC Status (Current Week)],"WIP")</f>
        <v>0</v>
      </c>
      <c r="AR98" s="29">
        <f>COUNTIFS(MASTER[Sub Format],$B98,MASTER[Planned (Month) Bucket],AR$2,MASTER[EPC Status (Current Week)],"WIP")</f>
        <v>0</v>
      </c>
      <c r="AS98" s="29">
        <f>COUNTIFS(MASTER[Sub Format],$B98,MASTER[Planned (Month) Bucket],AS$2,MASTER[EPC Status (Current Week)],"WIP")</f>
        <v>0</v>
      </c>
      <c r="AT98" s="29">
        <f>COUNTIFS(MASTER[Sub Format],$B98,MASTER[Planned (Month) Bucket],AT$2,MASTER[EPC Status (Current Week)],"WIP")</f>
        <v>0</v>
      </c>
      <c r="AU98" s="29">
        <f>COUNTIFS(MASTER[Sub Format],$B98,MASTER[Planned (Month) Bucket],AU$2,MASTER[EPC Status (Current Week)],"WIP")</f>
        <v>0</v>
      </c>
      <c r="AV98" s="29">
        <f>COUNTIFS(MASTER[Sub Format],$B98,MASTER[Planned (Month) Bucket],AV$2,MASTER[EPC Status (Current Week)],"WIP")</f>
        <v>0</v>
      </c>
      <c r="AW98" s="29">
        <f>COUNTIFS(MASTER[Sub Format],$B98,MASTER[Planned (Month) Bucket],AW$2,MASTER[EPC Status (Current Week)],"WIP")</f>
        <v>0</v>
      </c>
      <c r="AX98" s="29">
        <f>COUNTIFS(MASTER[Sub Format],$B98,MASTER[Planned (Month) Bucket],AX$2,MASTER[EPC Status (Current Week)],"WIP")</f>
        <v>0</v>
      </c>
      <c r="AY98" s="29">
        <f>COUNTIFS(MASTER[Sub Format],$B98,MASTER[Planned (Month) Bucket],AY$2,MASTER[EPC Status (Current Week)],"WIP")</f>
        <v>0</v>
      </c>
      <c r="AZ98" s="29">
        <f>COUNTIFS(MASTER[Sub Format],$B98,MASTER[Planned (Month) Bucket],AZ$2,MASTER[EPC Status (Current Week)],"WIP")</f>
        <v>0</v>
      </c>
      <c r="BA98" s="29">
        <f>COUNTIFS(MASTER[Sub Format],$B98,MASTER[Planned (Month) Bucket],BA$2,MASTER[EPC Status (Current Week)],"WIP")</f>
        <v>0</v>
      </c>
      <c r="BB98" s="29">
        <f>COUNTIFS(MASTER[Sub Format],$B98,MASTER[Planned (Month) Bucket],BB$2,MASTER[EPC Status (Current Week)],"WIP")</f>
        <v>0</v>
      </c>
      <c r="BC98" s="29">
        <f>COUNTIFS(MASTER[Sub Format],$B98,MASTER[Planned (Month) Bucket],BC$2,MASTER[EPC Status (Current Week)],"WIP")</f>
        <v>0</v>
      </c>
      <c r="BD98" s="29">
        <f>COUNTIFS(MASTER[Sub Format],$B98,MASTER[Planned (Month) Bucket],BD$2,MASTER[EPC Status (Current Week)],"WIP")</f>
        <v>0</v>
      </c>
      <c r="BE98" s="29">
        <f>COUNTIFS(MASTER[Sub Format],$B98,MASTER[Planned (Month) Bucket],BE$2,MASTER[EPC Status (Current Week)],"WIP")</f>
        <v>0</v>
      </c>
      <c r="BF98" s="29">
        <f>COUNTIFS(MASTER[Sub Format],$B98,MASTER[Planned (Month) Bucket],BF$2,MASTER[EPC Status (Current Week)],"WIP")</f>
        <v>0</v>
      </c>
      <c r="BG98" s="29">
        <f>COUNTIFS(MASTER[Sub Format],$B98,MASTER[Planned (Month) Bucket],BG$2,MASTER[EPC Status (Current Week)],"WIP")</f>
        <v>0</v>
      </c>
      <c r="BH98" s="29">
        <f>COUNTIFS(MASTER[Sub Format],$B98,MASTER[Planned (Month) Bucket],BH$2,MASTER[EPC Status (Current Week)],"WIP")</f>
        <v>0</v>
      </c>
      <c r="BI98" s="29">
        <f>COUNTIFS(MASTER[Sub Format],$B98,MASTER[EPC Status (Current Week)],BI$2)</f>
        <v>0</v>
      </c>
      <c r="BJ98" s="29">
        <f>COUNTIFS(MASTER[Sub Format],$B98,MASTER[EPC Status (Current Week)],BJ$2)</f>
        <v>0</v>
      </c>
      <c r="BK98" s="29">
        <f>COUNTIFS(MASTER[Sub Format],$B98,MASTER[EPC Status (Current Week)],BK$2)</f>
        <v>0</v>
      </c>
      <c r="BL98" s="29">
        <f>COUNTIFS(MASTER[Sub Format],$B98,MASTER[EPC Status (Current Week)],BL$2)</f>
        <v>0</v>
      </c>
      <c r="BM98" s="29">
        <f>SUM(BN98:BU98)</f>
        <v>5</v>
      </c>
      <c r="BN98" s="29">
        <f>COUNTIFS(MASTER[Sub Format],$B98,MASTER[EPC Status (Current Week)],BN$3)</f>
        <v>0</v>
      </c>
      <c r="BO98" s="29">
        <f>COUNTIFS(MASTER[Sub Format],$B98,MASTER[EPC Status (Current Week)],BO$3)</f>
        <v>0</v>
      </c>
      <c r="BP98" s="29">
        <f>COUNTIFS(MASTER[Sub Format],$B98,MASTER[EPC Status (Current Week)],BP$3)</f>
        <v>1</v>
      </c>
      <c r="BQ98" s="29">
        <f>COUNTIFS(MASTER[Sub Format],$B98,MASTER[EPC Status (Current Week)],BQ$3)</f>
        <v>0</v>
      </c>
      <c r="BR98" s="29">
        <f>COUNTIFS(MASTER[Sub Format],$B98,MASTER[EPC Status (Current Week)],BR$3)</f>
        <v>4</v>
      </c>
      <c r="BS98" s="29">
        <f>COUNTIFS(MASTER[Sub Format],$B98,MASTER[EPC Status (Current Week)],BS$3)</f>
        <v>0</v>
      </c>
      <c r="BT98" s="29">
        <f>COUNTIFS(MASTER[Sub Format],$B98,MASTER[EPC Status (Current Week)],BT$3)</f>
        <v>0</v>
      </c>
      <c r="BU98" s="29">
        <f>COUNTIFS(MASTER[Sub Format],$B98,MASTER[EPC Status (Current Week)],BU$3)</f>
        <v>0</v>
      </c>
      <c r="BV98" s="226"/>
    </row>
    <row r="99" spans="1:74" s="1" customFormat="1" ht="13" hidden="1" outlineLevel="1" x14ac:dyDescent="0.3">
      <c r="A99" s="86">
        <v>4</v>
      </c>
      <c r="B99" s="28" t="s">
        <v>1759</v>
      </c>
      <c r="C99" s="28" t="s">
        <v>55</v>
      </c>
      <c r="D99" s="28" t="s">
        <v>1961</v>
      </c>
      <c r="E99" s="29">
        <v>0</v>
      </c>
      <c r="F99" s="29">
        <f>COUNTIFS(MASTER[Sub Format],$B99,MASTER[EPC Status (Current Week)],$F$3)</f>
        <v>0</v>
      </c>
      <c r="G99" s="29">
        <f>COUNTIFS(MASTER[LAUNCHED / YTL],"LAUNCHED",MASTER[Sub Format],$B99,MASTER[EPC Status (Current Week)],"EPC Ready Previous FY")</f>
        <v>0</v>
      </c>
      <c r="H99" s="29">
        <f>COUNTIFS(MASTER[LAUNCHED / YTL],"YTL",MASTER[Sub Format],$B99,MASTER[EPC Status (Current Week)],"EPC Ready Previous FY")</f>
        <v>0</v>
      </c>
      <c r="I99" s="29">
        <f>COUNTIFS(MASTER[Sub Format],$B99,MASTER[Actual (Month) Bucket],I$3)</f>
        <v>0</v>
      </c>
      <c r="J99" s="29">
        <f>COUNTIFS(MASTER[Sub Format],$B99,MASTER[Actual (Month) Bucket],J$3)</f>
        <v>1</v>
      </c>
      <c r="K99" s="29">
        <f>COUNTIFS(MASTER[Sub Format],$B99,MASTER[Actual (Month) Bucket],K$3)</f>
        <v>0</v>
      </c>
      <c r="L99" s="29">
        <f t="shared" ref="L99" si="340">SUM(I99:K99)</f>
        <v>1</v>
      </c>
      <c r="M99" s="29">
        <f>COUNTIFS(MASTER[Sub Format],$B99,MASTER[Actual (Month) Bucket],M$3)</f>
        <v>0</v>
      </c>
      <c r="N99" s="29">
        <f>COUNTIFS(MASTER[Sub Format],$B99,MASTER[Actual (Month) Bucket],N$3)</f>
        <v>0</v>
      </c>
      <c r="O99" s="29">
        <f>COUNTIFS(MASTER[Sub Format],$B99,MASTER[Actual (Month) Bucket],O$3)</f>
        <v>0</v>
      </c>
      <c r="P99" s="29">
        <f>SUM(M99:O99)</f>
        <v>0</v>
      </c>
      <c r="Q99" s="29">
        <f>COUNTIFS(MASTER[Sub Format],$B99,MASTER[Actual (Month) Bucket],Q$3)</f>
        <v>0</v>
      </c>
      <c r="R99" s="29">
        <f>COUNTIFS(MASTER[Sub Format],$B99,MASTER[Actual (Month) Bucket],R$3)</f>
        <v>0</v>
      </c>
      <c r="S99" s="29">
        <f>COUNTIFS(MASTER[Sub Format],$B99,MASTER[Actual (Month) Bucket],S$3)</f>
        <v>0</v>
      </c>
      <c r="T99" s="29">
        <f>SUM(Q99:S99)</f>
        <v>0</v>
      </c>
      <c r="U99" s="29">
        <f>COUNTIFS(MASTER[Sub Format],$B99,MASTER[Actual (Month) Bucket],U$3)</f>
        <v>0</v>
      </c>
      <c r="V99" s="29">
        <f>COUNTIFS(MASTER[Sub Format],$B99,MASTER[Actual (Month) Bucket],V$3)</f>
        <v>0</v>
      </c>
      <c r="W99" s="29">
        <f>COUNTIFS(MASTER[Sub Format],$B99,MASTER[Actual (Month) Bucket],W$3)</f>
        <v>0</v>
      </c>
      <c r="X99" s="29">
        <f>SUM(U99:W99)</f>
        <v>0</v>
      </c>
      <c r="Y99" s="29">
        <f>L99+P99+T99+X99</f>
        <v>1</v>
      </c>
      <c r="Z99" s="29">
        <f>COUNTIFS(MASTER[LAUNCHED / YTL],"LAUNCHED",MASTER[Sub Format],$B99,MASTER[EPC Status (Current Week)],"EPC Ready")</f>
        <v>1</v>
      </c>
      <c r="AA99" s="29">
        <f>COUNTIFS(MASTER[LAUNCHED / YTL],"YTL",MASTER[Sub Format],$B99,MASTER[EPC Status (Current Week)],"EPC Ready")</f>
        <v>0</v>
      </c>
      <c r="AB99" s="29">
        <f>COUNTIFS(MASTER[LAUNCHED / YTL],"YTL - Dropped by Business",MASTER[Sub Format],$B99,MASTER[EPC Status (Current Week)],"EPC Ready")</f>
        <v>0</v>
      </c>
      <c r="AC99" s="29">
        <f>COUNTIFS(MASTER[EPC Status (Current Week)],"EPC Ready",MASTER[Sub Format],$B99)+COUNTIFS(MASTER[EPC Status (Current Week)],"EPC Ready Previous FY",MASTER[Sub Format],$B99)</f>
        <v>1</v>
      </c>
      <c r="AD99" s="29">
        <f>COUNTIFS(MASTER[LAUNCHED / YTL],"LAUNCHED",MASTER[Sub Format],$B99)</f>
        <v>1</v>
      </c>
      <c r="AE99" s="29">
        <f>COUNTIFS(MASTER[LAUNCHED / YTL],"YTL",MASTER[Sub Format],$B99)</f>
        <v>0</v>
      </c>
      <c r="AF99" s="29">
        <f>COUNTIFS(MASTER[LAUNCHED / YTL],"YTL - Dropped by Business",MASTER[Sub Format],$B99)</f>
        <v>0</v>
      </c>
      <c r="AG99" s="29">
        <f t="shared" si="294"/>
        <v>0</v>
      </c>
      <c r="AH99" s="29">
        <f t="shared" ref="AH99:AP99" si="341">AQ99</f>
        <v>0</v>
      </c>
      <c r="AI99" s="29">
        <f t="shared" si="341"/>
        <v>0</v>
      </c>
      <c r="AJ99" s="29">
        <f t="shared" si="341"/>
        <v>0</v>
      </c>
      <c r="AK99" s="29">
        <f t="shared" si="341"/>
        <v>0</v>
      </c>
      <c r="AL99" s="29">
        <f t="shared" si="341"/>
        <v>0</v>
      </c>
      <c r="AM99" s="29">
        <f t="shared" si="341"/>
        <v>0</v>
      </c>
      <c r="AN99" s="29">
        <f t="shared" si="341"/>
        <v>0</v>
      </c>
      <c r="AO99" s="29">
        <f t="shared" si="341"/>
        <v>0</v>
      </c>
      <c r="AP99" s="29">
        <f t="shared" si="341"/>
        <v>0</v>
      </c>
      <c r="AQ99" s="29">
        <f>COUNTIFS(MASTER[Sub Format],$B99,MASTER[Planned (Month) Bucket],AQ$2,MASTER[EPC Status (Current Week)],"WIP")</f>
        <v>0</v>
      </c>
      <c r="AR99" s="29">
        <f>COUNTIFS(MASTER[Sub Format],$B99,MASTER[Planned (Month) Bucket],AR$2,MASTER[EPC Status (Current Week)],"WIP")</f>
        <v>0</v>
      </c>
      <c r="AS99" s="29">
        <f>COUNTIFS(MASTER[Sub Format],$B99,MASTER[Planned (Month) Bucket],AS$2,MASTER[EPC Status (Current Week)],"WIP")</f>
        <v>0</v>
      </c>
      <c r="AT99" s="29">
        <f>COUNTIFS(MASTER[Sub Format],$B99,MASTER[Planned (Month) Bucket],AT$2,MASTER[EPC Status (Current Week)],"WIP")</f>
        <v>0</v>
      </c>
      <c r="AU99" s="29">
        <f>COUNTIFS(MASTER[Sub Format],$B99,MASTER[Planned (Month) Bucket],AU$2,MASTER[EPC Status (Current Week)],"WIP")</f>
        <v>0</v>
      </c>
      <c r="AV99" s="29">
        <f>COUNTIFS(MASTER[Sub Format],$B99,MASTER[Planned (Month) Bucket],AV$2,MASTER[EPC Status (Current Week)],"WIP")</f>
        <v>0</v>
      </c>
      <c r="AW99" s="29">
        <f>COUNTIFS(MASTER[Sub Format],$B99,MASTER[Planned (Month) Bucket],AW$2,MASTER[EPC Status (Current Week)],"WIP")</f>
        <v>0</v>
      </c>
      <c r="AX99" s="29">
        <f>COUNTIFS(MASTER[Sub Format],$B99,MASTER[Planned (Month) Bucket],AX$2,MASTER[EPC Status (Current Week)],"WIP")</f>
        <v>0</v>
      </c>
      <c r="AY99" s="29">
        <f>COUNTIFS(MASTER[Sub Format],$B99,MASTER[Planned (Month) Bucket],AY$2,MASTER[EPC Status (Current Week)],"WIP")</f>
        <v>0</v>
      </c>
      <c r="AZ99" s="29">
        <f>COUNTIFS(MASTER[Sub Format],$B99,MASTER[Planned (Month) Bucket],AZ$2,MASTER[EPC Status (Current Week)],"WIP")</f>
        <v>0</v>
      </c>
      <c r="BA99" s="29">
        <f>COUNTIFS(MASTER[Sub Format],$B99,MASTER[Planned (Month) Bucket],BA$2,MASTER[EPC Status (Current Week)],"WIP")</f>
        <v>0</v>
      </c>
      <c r="BB99" s="29">
        <f>COUNTIFS(MASTER[Sub Format],$B99,MASTER[Planned (Month) Bucket],BB$2,MASTER[EPC Status (Current Week)],"WIP")</f>
        <v>0</v>
      </c>
      <c r="BC99" s="29">
        <f>COUNTIFS(MASTER[Sub Format],$B99,MASTER[Planned (Month) Bucket],BC$2,MASTER[EPC Status (Current Week)],"WIP")</f>
        <v>0</v>
      </c>
      <c r="BD99" s="29">
        <f>COUNTIFS(MASTER[Sub Format],$B99,MASTER[Planned (Month) Bucket],BD$2,MASTER[EPC Status (Current Week)],"WIP")</f>
        <v>0</v>
      </c>
      <c r="BE99" s="29">
        <f>COUNTIFS(MASTER[Sub Format],$B99,MASTER[Planned (Month) Bucket],BE$2,MASTER[EPC Status (Current Week)],"WIP")</f>
        <v>0</v>
      </c>
      <c r="BF99" s="29">
        <f>COUNTIFS(MASTER[Sub Format],$B99,MASTER[Planned (Month) Bucket],BF$2,MASTER[EPC Status (Current Week)],"WIP")</f>
        <v>0</v>
      </c>
      <c r="BG99" s="29">
        <f>COUNTIFS(MASTER[Sub Format],$B99,MASTER[Planned (Month) Bucket],BG$2,MASTER[EPC Status (Current Week)],"WIP")</f>
        <v>0</v>
      </c>
      <c r="BH99" s="29">
        <f>COUNTIFS(MASTER[Sub Format],$B99,MASTER[Planned (Month) Bucket],BH$2,MASTER[EPC Status (Current Week)],"WIP")</f>
        <v>0</v>
      </c>
      <c r="BI99" s="29">
        <f>COUNTIFS(MASTER[Sub Format],$B99,MASTER[EPC Status (Current Week)],BI$2)</f>
        <v>0</v>
      </c>
      <c r="BJ99" s="29">
        <f>COUNTIFS(MASTER[Sub Format],$B99,MASTER[EPC Status (Current Week)],BJ$2)</f>
        <v>0</v>
      </c>
      <c r="BK99" s="29">
        <f>COUNTIFS(MASTER[Sub Format],$B99,MASTER[EPC Status (Current Week)],BK$2)</f>
        <v>0</v>
      </c>
      <c r="BL99" s="29">
        <f>COUNTIFS(MASTER[Sub Format],$B99,MASTER[EPC Status (Current Week)],BL$2)</f>
        <v>0</v>
      </c>
      <c r="BM99" s="29">
        <f>SUM(BN99:BU99)</f>
        <v>2</v>
      </c>
      <c r="BN99" s="29">
        <f>COUNTIFS(MASTER[Sub Format],$B99,MASTER[EPC Status (Current Week)],BN$3)</f>
        <v>0</v>
      </c>
      <c r="BO99" s="29">
        <f>COUNTIFS(MASTER[Sub Format],$B99,MASTER[EPC Status (Current Week)],BO$3)</f>
        <v>2</v>
      </c>
      <c r="BP99" s="29">
        <f>COUNTIFS(MASTER[Sub Format],$B99,MASTER[EPC Status (Current Week)],BP$3)</f>
        <v>0</v>
      </c>
      <c r="BQ99" s="29">
        <f>COUNTIFS(MASTER[Sub Format],$B99,MASTER[EPC Status (Current Week)],BQ$3)</f>
        <v>0</v>
      </c>
      <c r="BR99" s="29">
        <f>COUNTIFS(MASTER[Sub Format],$B99,MASTER[EPC Status (Current Week)],BR$3)</f>
        <v>0</v>
      </c>
      <c r="BS99" s="29">
        <f>COUNTIFS(MASTER[Sub Format],$B99,MASTER[EPC Status (Current Week)],BS$3)</f>
        <v>0</v>
      </c>
      <c r="BT99" s="29">
        <f>COUNTIFS(MASTER[Sub Format],$B99,MASTER[EPC Status (Current Week)],BT$3)</f>
        <v>0</v>
      </c>
      <c r="BU99" s="29">
        <f>COUNTIFS(MASTER[Sub Format],$B99,MASTER[EPC Status (Current Week)],BU$3)</f>
        <v>0</v>
      </c>
      <c r="BV99" s="226"/>
    </row>
    <row r="100" spans="1:74" s="1" customFormat="1" ht="13" hidden="1" outlineLevel="1" x14ac:dyDescent="0.3">
      <c r="A100" s="86">
        <v>5</v>
      </c>
      <c r="B100" s="28" t="s">
        <v>381</v>
      </c>
      <c r="C100" s="28" t="s">
        <v>106</v>
      </c>
      <c r="D100" s="28" t="s">
        <v>1961</v>
      </c>
      <c r="E100" s="29">
        <v>0</v>
      </c>
      <c r="F100" s="29">
        <f>COUNTIFS(MASTER[Sub Format],$B100,MASTER[EPC Status (Current Week)],$F$3)</f>
        <v>0</v>
      </c>
      <c r="G100" s="29">
        <f>COUNTIFS(MASTER[LAUNCHED / YTL],"LAUNCHED",MASTER[Sub Format],$B100,MASTER[EPC Status (Current Week)],"EPC Ready Previous FY")</f>
        <v>0</v>
      </c>
      <c r="H100" s="29">
        <f>COUNTIFS(MASTER[LAUNCHED / YTL],"YTL",MASTER[Sub Format],$B100,MASTER[EPC Status (Current Week)],"EPC Ready Previous FY")</f>
        <v>0</v>
      </c>
      <c r="I100" s="29">
        <f>COUNTIFS(MASTER[Sub Format],$B100,MASTER[Actual (Month) Bucket],I$3)</f>
        <v>0</v>
      </c>
      <c r="J100" s="29">
        <f>COUNTIFS(MASTER[Sub Format],$B100,MASTER[Actual (Month) Bucket],J$3)</f>
        <v>0</v>
      </c>
      <c r="K100" s="29">
        <f>COUNTIFS(MASTER[Sub Format],$B100,MASTER[Actual (Month) Bucket],K$3)</f>
        <v>0</v>
      </c>
      <c r="L100" s="29">
        <f>SUM(I100:K100)</f>
        <v>0</v>
      </c>
      <c r="M100" s="29">
        <f>COUNTIFS(MASTER[Sub Format],$B100,MASTER[Actual (Month) Bucket],M$3)</f>
        <v>0</v>
      </c>
      <c r="N100" s="29">
        <f>COUNTIFS(MASTER[Sub Format],$B100,MASTER[Actual (Month) Bucket],N$3)</f>
        <v>0</v>
      </c>
      <c r="O100" s="29">
        <f>COUNTIFS(MASTER[Sub Format],$B100,MASTER[Actual (Month) Bucket],O$3)</f>
        <v>0</v>
      </c>
      <c r="P100" s="29">
        <f t="shared" ref="P100" si="342">SUM(M100:O100)</f>
        <v>0</v>
      </c>
      <c r="Q100" s="29">
        <f>COUNTIFS(MASTER[Sub Format],$B100,MASTER[Actual (Month) Bucket],Q$3)</f>
        <v>0</v>
      </c>
      <c r="R100" s="29">
        <f>COUNTIFS(MASTER[Sub Format],$B100,MASTER[Actual (Month) Bucket],R$3)</f>
        <v>0</v>
      </c>
      <c r="S100" s="29">
        <f>COUNTIFS(MASTER[Sub Format],$B100,MASTER[Actual (Month) Bucket],S$3)</f>
        <v>0</v>
      </c>
      <c r="T100" s="29">
        <f t="shared" ref="T100" si="343">SUM(Q100:S100)</f>
        <v>0</v>
      </c>
      <c r="U100" s="29">
        <f>COUNTIFS(MASTER[Sub Format],$B100,MASTER[Actual (Month) Bucket],U$3)</f>
        <v>0</v>
      </c>
      <c r="V100" s="29">
        <f>COUNTIFS(MASTER[Sub Format],$B100,MASTER[Actual (Month) Bucket],V$3)</f>
        <v>0</v>
      </c>
      <c r="W100" s="29">
        <f>COUNTIFS(MASTER[Sub Format],$B100,MASTER[Actual (Month) Bucket],W$3)</f>
        <v>0</v>
      </c>
      <c r="X100" s="29">
        <f t="shared" ref="X100" si="344">SUM(U100:W100)</f>
        <v>0</v>
      </c>
      <c r="Y100" s="29">
        <f t="shared" ref="Y100" si="345">L100+P100+T100+X100</f>
        <v>0</v>
      </c>
      <c r="Z100" s="29">
        <f>COUNTIFS(MASTER[LAUNCHED / YTL],"LAUNCHED",MASTER[Sub Format],$B100,MASTER[EPC Status (Current Week)],"EPC Ready")</f>
        <v>0</v>
      </c>
      <c r="AA100" s="29">
        <f>COUNTIFS(MASTER[LAUNCHED / YTL],"YTL",MASTER[Sub Format],$B100,MASTER[EPC Status (Current Week)],"EPC Ready")</f>
        <v>0</v>
      </c>
      <c r="AB100" s="29">
        <f>COUNTIFS(MASTER[LAUNCHED / YTL],"YTL - Dropped by Business",MASTER[Sub Format],$B100,MASTER[EPC Status (Current Week)],"EPC Ready")</f>
        <v>0</v>
      </c>
      <c r="AC100" s="29">
        <f>COUNTIFS(MASTER[EPC Status (Current Week)],"EPC Ready",MASTER[Sub Format],$B100)+COUNTIFS(MASTER[EPC Status (Current Week)],"EPC Ready Previous FY",MASTER[Sub Format],$B100)</f>
        <v>0</v>
      </c>
      <c r="AD100" s="29">
        <f>COUNTIFS(MASTER[LAUNCHED / YTL],"LAUNCHED",MASTER[Sub Format],$B100)</f>
        <v>0</v>
      </c>
      <c r="AE100" s="29">
        <f>COUNTIFS(MASTER[LAUNCHED / YTL],"YTL",MASTER[Sub Format],$B100)</f>
        <v>0</v>
      </c>
      <c r="AF100" s="29">
        <f>COUNTIFS(MASTER[LAUNCHED / YTL],"YTL - Dropped by Business",MASTER[Sub Format],$B100)</f>
        <v>0</v>
      </c>
      <c r="AG100" s="29">
        <f t="shared" si="294"/>
        <v>0</v>
      </c>
      <c r="AH100" s="29">
        <f t="shared" ref="AH100:AP100" si="346">AQ100</f>
        <v>0</v>
      </c>
      <c r="AI100" s="29">
        <f t="shared" si="346"/>
        <v>0</v>
      </c>
      <c r="AJ100" s="29">
        <f t="shared" si="346"/>
        <v>0</v>
      </c>
      <c r="AK100" s="29">
        <f t="shared" si="346"/>
        <v>0</v>
      </c>
      <c r="AL100" s="29">
        <f t="shared" si="346"/>
        <v>0</v>
      </c>
      <c r="AM100" s="29">
        <f t="shared" si="346"/>
        <v>0</v>
      </c>
      <c r="AN100" s="29">
        <f t="shared" si="346"/>
        <v>0</v>
      </c>
      <c r="AO100" s="29">
        <f t="shared" si="346"/>
        <v>0</v>
      </c>
      <c r="AP100" s="29">
        <f t="shared" si="346"/>
        <v>0</v>
      </c>
      <c r="AQ100" s="29">
        <f>COUNTIFS(MASTER[Sub Format],$B100,MASTER[Planned (Month) Bucket],AQ$2,MASTER[EPC Status (Current Week)],"WIP")</f>
        <v>0</v>
      </c>
      <c r="AR100" s="29">
        <f>COUNTIFS(MASTER[Sub Format],$B100,MASTER[Planned (Month) Bucket],AR$2,MASTER[EPC Status (Current Week)],"WIP")</f>
        <v>0</v>
      </c>
      <c r="AS100" s="29">
        <f>COUNTIFS(MASTER[Sub Format],$B100,MASTER[Planned (Month) Bucket],AS$2,MASTER[EPC Status (Current Week)],"WIP")</f>
        <v>0</v>
      </c>
      <c r="AT100" s="29">
        <f>COUNTIFS(MASTER[Sub Format],$B100,MASTER[Planned (Month) Bucket],AT$2,MASTER[EPC Status (Current Week)],"WIP")</f>
        <v>0</v>
      </c>
      <c r="AU100" s="29">
        <f>COUNTIFS(MASTER[Sub Format],$B100,MASTER[Planned (Month) Bucket],AU$2,MASTER[EPC Status (Current Week)],"WIP")</f>
        <v>0</v>
      </c>
      <c r="AV100" s="29">
        <f>COUNTIFS(MASTER[Sub Format],$B100,MASTER[Planned (Month) Bucket],AV$2,MASTER[EPC Status (Current Week)],"WIP")</f>
        <v>0</v>
      </c>
      <c r="AW100" s="29">
        <f>COUNTIFS(MASTER[Sub Format],$B100,MASTER[Planned (Month) Bucket],AW$2,MASTER[EPC Status (Current Week)],"WIP")</f>
        <v>0</v>
      </c>
      <c r="AX100" s="29">
        <f>COUNTIFS(MASTER[Sub Format],$B100,MASTER[Planned (Month) Bucket],AX$2,MASTER[EPC Status (Current Week)],"WIP")</f>
        <v>0</v>
      </c>
      <c r="AY100" s="29">
        <f>COUNTIFS(MASTER[Sub Format],$B100,MASTER[Planned (Month) Bucket],AY$2,MASTER[EPC Status (Current Week)],"WIP")</f>
        <v>0</v>
      </c>
      <c r="AZ100" s="29">
        <f>COUNTIFS(MASTER[Sub Format],$B100,MASTER[Planned (Month) Bucket],AZ$2,MASTER[EPC Status (Current Week)],"WIP")</f>
        <v>0</v>
      </c>
      <c r="BA100" s="29">
        <f>COUNTIFS(MASTER[Sub Format],$B100,MASTER[Planned (Month) Bucket],BA$2,MASTER[EPC Status (Current Week)],"WIP")</f>
        <v>0</v>
      </c>
      <c r="BB100" s="29">
        <f>COUNTIFS(MASTER[Sub Format],$B100,MASTER[Planned (Month) Bucket],BB$2,MASTER[EPC Status (Current Week)],"WIP")</f>
        <v>0</v>
      </c>
      <c r="BC100" s="29">
        <f>COUNTIFS(MASTER[Sub Format],$B100,MASTER[Planned (Month) Bucket],BC$2,MASTER[EPC Status (Current Week)],"WIP")</f>
        <v>0</v>
      </c>
      <c r="BD100" s="29">
        <f>COUNTIFS(MASTER[Sub Format],$B100,MASTER[Planned (Month) Bucket],BD$2,MASTER[EPC Status (Current Week)],"WIP")</f>
        <v>0</v>
      </c>
      <c r="BE100" s="29">
        <f>COUNTIFS(MASTER[Sub Format],$B100,MASTER[Planned (Month) Bucket],BE$2,MASTER[EPC Status (Current Week)],"WIP")</f>
        <v>0</v>
      </c>
      <c r="BF100" s="29">
        <f>COUNTIFS(MASTER[Sub Format],$B100,MASTER[Planned (Month) Bucket],BF$2,MASTER[EPC Status (Current Week)],"WIP")</f>
        <v>0</v>
      </c>
      <c r="BG100" s="29">
        <f>COUNTIFS(MASTER[Sub Format],$B100,MASTER[Planned (Month) Bucket],BG$2,MASTER[EPC Status (Current Week)],"WIP")</f>
        <v>0</v>
      </c>
      <c r="BH100" s="29">
        <f>COUNTIFS(MASTER[Sub Format],$B100,MASTER[Planned (Month) Bucket],BH$2,MASTER[EPC Status (Current Week)],"WIP")</f>
        <v>0</v>
      </c>
      <c r="BI100" s="29">
        <f>COUNTIFS(MASTER[Sub Format],$B100,MASTER[EPC Status (Current Week)],BI$2)</f>
        <v>0</v>
      </c>
      <c r="BJ100" s="29">
        <f>COUNTIFS(MASTER[Sub Format],$B100,MASTER[EPC Status (Current Week)],BJ$2)</f>
        <v>0</v>
      </c>
      <c r="BK100" s="29">
        <f>COUNTIFS(MASTER[Sub Format],$B100,MASTER[EPC Status (Current Week)],BK$2)</f>
        <v>0</v>
      </c>
      <c r="BL100" s="29">
        <f>COUNTIFS(MASTER[Sub Format],$B100,MASTER[EPC Status (Current Week)],BL$2)</f>
        <v>0</v>
      </c>
      <c r="BM100" s="29">
        <f t="shared" ref="BM100" si="347">SUM(BN100:BU100)</f>
        <v>1</v>
      </c>
      <c r="BN100" s="29">
        <f>COUNTIFS(MASTER[Sub Format],$B100,MASTER[EPC Status (Current Week)],BN$3)</f>
        <v>0</v>
      </c>
      <c r="BO100" s="29">
        <f>COUNTIFS(MASTER[Sub Format],$B100,MASTER[EPC Status (Current Week)],BO$3)</f>
        <v>0</v>
      </c>
      <c r="BP100" s="29">
        <f>COUNTIFS(MASTER[Sub Format],$B100,MASTER[EPC Status (Current Week)],BP$3)</f>
        <v>1</v>
      </c>
      <c r="BQ100" s="29">
        <f>COUNTIFS(MASTER[Sub Format],$B100,MASTER[EPC Status (Current Week)],BQ$3)</f>
        <v>0</v>
      </c>
      <c r="BR100" s="29">
        <f>COUNTIFS(MASTER[Sub Format],$B100,MASTER[EPC Status (Current Week)],BR$3)</f>
        <v>0</v>
      </c>
      <c r="BS100" s="29">
        <f>COUNTIFS(MASTER[Sub Format],$B100,MASTER[EPC Status (Current Week)],BS$3)</f>
        <v>0</v>
      </c>
      <c r="BT100" s="29">
        <f>COUNTIFS(MASTER[Sub Format],$B100,MASTER[EPC Status (Current Week)],BT$3)</f>
        <v>0</v>
      </c>
      <c r="BU100" s="29">
        <f>COUNTIFS(MASTER[Sub Format],$B100,MASTER[EPC Status (Current Week)],BU$3)</f>
        <v>0</v>
      </c>
      <c r="BV100" s="226"/>
    </row>
    <row r="101" spans="1:74" s="1" customFormat="1" ht="13" hidden="1" outlineLevel="1" x14ac:dyDescent="0.3">
      <c r="A101" s="86">
        <v>6</v>
      </c>
      <c r="B101" s="284" t="s">
        <v>1643</v>
      </c>
      <c r="C101" s="28"/>
      <c r="D101" s="28"/>
      <c r="E101" s="29">
        <v>0</v>
      </c>
      <c r="F101" s="29">
        <f>COUNTIFS(MASTER[Sub Format],$B101,MASTER[EPC Status (Current Week)],$F$3)</f>
        <v>0</v>
      </c>
      <c r="G101" s="29">
        <f>COUNTIFS(MASTER[LAUNCHED / YTL],"LAUNCHED",MASTER[Sub Format],$B101,MASTER[EPC Status (Current Week)],"EPC Ready Previous FY")</f>
        <v>0</v>
      </c>
      <c r="H101" s="29">
        <f>COUNTIFS(MASTER[LAUNCHED / YTL],"YTL",MASTER[Sub Format],$B101,MASTER[EPC Status (Current Week)],"EPC Ready Previous FY")</f>
        <v>0</v>
      </c>
      <c r="I101" s="29">
        <f>COUNTIFS(MASTER[Sub Format],$B101,MASTER[Actual (Month) Bucket],I$3)</f>
        <v>0</v>
      </c>
      <c r="J101" s="29">
        <f>COUNTIFS(MASTER[Sub Format],$B101,MASTER[Actual (Month) Bucket],J$3)</f>
        <v>0</v>
      </c>
      <c r="K101" s="29">
        <f>COUNTIFS(MASTER[Sub Format],$B101,MASTER[Actual (Month) Bucket],K$3)</f>
        <v>0</v>
      </c>
      <c r="L101" s="29">
        <f>SUM(I101:K101)</f>
        <v>0</v>
      </c>
      <c r="M101" s="29">
        <f>COUNTIFS(MASTER[Sub Format],$B101,MASTER[Actual (Month) Bucket],M$3)</f>
        <v>0</v>
      </c>
      <c r="N101" s="29">
        <f>COUNTIFS(MASTER[Sub Format],$B101,MASTER[Actual (Month) Bucket],N$3)</f>
        <v>0</v>
      </c>
      <c r="O101" s="29">
        <f>COUNTIFS(MASTER[Sub Format],$B101,MASTER[Actual (Month) Bucket],O$3)</f>
        <v>0</v>
      </c>
      <c r="P101" s="29">
        <f t="shared" ref="P101" si="348">SUM(M101:O101)</f>
        <v>0</v>
      </c>
      <c r="Q101" s="29">
        <f>COUNTIFS(MASTER[Sub Format],$B101,MASTER[Actual (Month) Bucket],Q$3)</f>
        <v>0</v>
      </c>
      <c r="R101" s="29">
        <f>COUNTIFS(MASTER[Sub Format],$B101,MASTER[Actual (Month) Bucket],R$3)</f>
        <v>0</v>
      </c>
      <c r="S101" s="29">
        <f>COUNTIFS(MASTER[Sub Format],$B101,MASTER[Actual (Month) Bucket],S$3)</f>
        <v>0</v>
      </c>
      <c r="T101" s="29">
        <f t="shared" ref="T101" si="349">SUM(Q101:S101)</f>
        <v>0</v>
      </c>
      <c r="U101" s="29">
        <f>COUNTIFS(MASTER[Sub Format],$B101,MASTER[Actual (Month) Bucket],U$3)</f>
        <v>0</v>
      </c>
      <c r="V101" s="29">
        <f>COUNTIFS(MASTER[Sub Format],$B101,MASTER[Actual (Month) Bucket],V$3)</f>
        <v>0</v>
      </c>
      <c r="W101" s="29">
        <f>COUNTIFS(MASTER[Sub Format],$B101,MASTER[Actual (Month) Bucket],W$3)</f>
        <v>0</v>
      </c>
      <c r="X101" s="29">
        <f t="shared" ref="X101" si="350">SUM(U101:W101)</f>
        <v>0</v>
      </c>
      <c r="Y101" s="29">
        <f t="shared" ref="Y101" si="351">L101+P101+T101+X101</f>
        <v>0</v>
      </c>
      <c r="Z101" s="29">
        <f>COUNTIFS(MASTER[LAUNCHED / YTL],"LAUNCHED",MASTER[Sub Format],$B101,MASTER[EPC Status (Current Week)],"EPC Ready")</f>
        <v>0</v>
      </c>
      <c r="AA101" s="29">
        <f>COUNTIFS(MASTER[LAUNCHED / YTL],"YTL",MASTER[Sub Format],$B101,MASTER[EPC Status (Current Week)],"EPC Ready")</f>
        <v>0</v>
      </c>
      <c r="AB101" s="29">
        <f>COUNTIFS(MASTER[LAUNCHED / YTL],"YTL - Dropped by Business",MASTER[Sub Format],$B101,MASTER[EPC Status (Current Week)],"EPC Ready")</f>
        <v>0</v>
      </c>
      <c r="AC101" s="29">
        <f>COUNTIFS(MASTER[EPC Status (Current Week)],"EPC Ready",MASTER[Sub Format],$B101)+COUNTIFS(MASTER[EPC Status (Current Week)],"EPC Ready Previous FY",MASTER[Sub Format],$B101)</f>
        <v>0</v>
      </c>
      <c r="AD101" s="29">
        <f>COUNTIFS(MASTER[LAUNCHED / YTL],"LAUNCHED",MASTER[Sub Format],$B101)</f>
        <v>0</v>
      </c>
      <c r="AE101" s="29">
        <f>COUNTIFS(MASTER[LAUNCHED / YTL],"YTL",MASTER[Sub Format],$B101)</f>
        <v>0</v>
      </c>
      <c r="AF101" s="29">
        <f>COUNTIFS(MASTER[LAUNCHED / YTL],"YTL - Dropped by Business",MASTER[Sub Format],$B101)</f>
        <v>0</v>
      </c>
      <c r="AG101" s="29">
        <f t="shared" si="294"/>
        <v>0</v>
      </c>
      <c r="AH101" s="29">
        <f t="shared" ref="AH101" si="352">AQ101</f>
        <v>0</v>
      </c>
      <c r="AI101" s="29">
        <f t="shared" ref="AI101" si="353">AR101</f>
        <v>0</v>
      </c>
      <c r="AJ101" s="29">
        <f t="shared" ref="AJ101" si="354">AS101</f>
        <v>0</v>
      </c>
      <c r="AK101" s="29">
        <f t="shared" ref="AK101" si="355">AT101</f>
        <v>0</v>
      </c>
      <c r="AL101" s="29">
        <f t="shared" ref="AL101" si="356">AU101</f>
        <v>0</v>
      </c>
      <c r="AM101" s="29">
        <f t="shared" ref="AM101" si="357">AV101</f>
        <v>0</v>
      </c>
      <c r="AN101" s="29">
        <f t="shared" ref="AN101" si="358">AW101</f>
        <v>0</v>
      </c>
      <c r="AO101" s="29">
        <f t="shared" ref="AO101" si="359">AX101</f>
        <v>0</v>
      </c>
      <c r="AP101" s="29">
        <f t="shared" ref="AP101" si="360">AY101</f>
        <v>0</v>
      </c>
      <c r="AQ101" s="29">
        <f>COUNTIFS(MASTER[Sub Format],$B101,MASTER[Planned (Month) Bucket],AQ$2,MASTER[EPC Status (Current Week)],"WIP")</f>
        <v>0</v>
      </c>
      <c r="AR101" s="29">
        <f>COUNTIFS(MASTER[Sub Format],$B101,MASTER[Planned (Month) Bucket],AR$2,MASTER[EPC Status (Current Week)],"WIP")</f>
        <v>0</v>
      </c>
      <c r="AS101" s="29">
        <f>COUNTIFS(MASTER[Sub Format],$B101,MASTER[Planned (Month) Bucket],AS$2,MASTER[EPC Status (Current Week)],"WIP")</f>
        <v>0</v>
      </c>
      <c r="AT101" s="29">
        <f>COUNTIFS(MASTER[Sub Format],$B101,MASTER[Planned (Month) Bucket],AT$2,MASTER[EPC Status (Current Week)],"WIP")</f>
        <v>0</v>
      </c>
      <c r="AU101" s="29">
        <f>COUNTIFS(MASTER[Sub Format],$B101,MASTER[Planned (Month) Bucket],AU$2,MASTER[EPC Status (Current Week)],"WIP")</f>
        <v>0</v>
      </c>
      <c r="AV101" s="29">
        <f>COUNTIFS(MASTER[Sub Format],$B101,MASTER[Planned (Month) Bucket],AV$2,MASTER[EPC Status (Current Week)],"WIP")</f>
        <v>0</v>
      </c>
      <c r="AW101" s="29">
        <f>COUNTIFS(MASTER[Sub Format],$B101,MASTER[Planned (Month) Bucket],AW$2,MASTER[EPC Status (Current Week)],"WIP")</f>
        <v>0</v>
      </c>
      <c r="AX101" s="29">
        <f>COUNTIFS(MASTER[Sub Format],$B101,MASTER[Planned (Month) Bucket],AX$2,MASTER[EPC Status (Current Week)],"WIP")</f>
        <v>0</v>
      </c>
      <c r="AY101" s="29">
        <f>COUNTIFS(MASTER[Sub Format],$B101,MASTER[Planned (Month) Bucket],AY$2,MASTER[EPC Status (Current Week)],"WIP")</f>
        <v>0</v>
      </c>
      <c r="AZ101" s="29">
        <f>COUNTIFS(MASTER[Sub Format],$B101,MASTER[Planned (Month) Bucket],AZ$2,MASTER[EPC Status (Current Week)],"WIP")</f>
        <v>0</v>
      </c>
      <c r="BA101" s="29">
        <f>COUNTIFS(MASTER[Sub Format],$B101,MASTER[Planned (Month) Bucket],BA$2,MASTER[EPC Status (Current Week)],"WIP")</f>
        <v>0</v>
      </c>
      <c r="BB101" s="29">
        <f>COUNTIFS(MASTER[Sub Format],$B101,MASTER[Planned (Month) Bucket],BB$2,MASTER[EPC Status (Current Week)],"WIP")</f>
        <v>0</v>
      </c>
      <c r="BC101" s="29">
        <f>COUNTIFS(MASTER[Sub Format],$B101,MASTER[Planned (Month) Bucket],BC$2,MASTER[EPC Status (Current Week)],"WIP")</f>
        <v>0</v>
      </c>
      <c r="BD101" s="29">
        <f>COUNTIFS(MASTER[Sub Format],$B101,MASTER[Planned (Month) Bucket],BD$2,MASTER[EPC Status (Current Week)],"WIP")</f>
        <v>0</v>
      </c>
      <c r="BE101" s="29">
        <f>COUNTIFS(MASTER[Sub Format],$B101,MASTER[Planned (Month) Bucket],BE$2,MASTER[EPC Status (Current Week)],"WIP")</f>
        <v>0</v>
      </c>
      <c r="BF101" s="29">
        <f>COUNTIFS(MASTER[Sub Format],$B101,MASTER[Planned (Month) Bucket],BF$2,MASTER[EPC Status (Current Week)],"WIP")</f>
        <v>0</v>
      </c>
      <c r="BG101" s="29">
        <f>COUNTIFS(MASTER[Sub Format],$B101,MASTER[Planned (Month) Bucket],BG$2,MASTER[EPC Status (Current Week)],"WIP")</f>
        <v>0</v>
      </c>
      <c r="BH101" s="29">
        <f>COUNTIFS(MASTER[Sub Format],$B101,MASTER[Planned (Month) Bucket],BH$2,MASTER[EPC Status (Current Week)],"WIP")</f>
        <v>0</v>
      </c>
      <c r="BI101" s="29">
        <f>COUNTIFS(MASTER[Sub Format],$B101,MASTER[EPC Status (Current Week)],BI$2)</f>
        <v>0</v>
      </c>
      <c r="BJ101" s="29">
        <f>COUNTIFS(MASTER[Sub Format],$B101,MASTER[EPC Status (Current Week)],BJ$2)</f>
        <v>0</v>
      </c>
      <c r="BK101" s="29">
        <f>COUNTIFS(MASTER[Sub Format],$B101,MASTER[EPC Status (Current Week)],BK$2)</f>
        <v>0</v>
      </c>
      <c r="BL101" s="29">
        <f>COUNTIFS(MASTER[Sub Format],$B101,MASTER[EPC Status (Current Week)],BL$2)</f>
        <v>0</v>
      </c>
      <c r="BM101" s="29">
        <f t="shared" ref="BM101" si="361">SUM(BN101:BU101)</f>
        <v>0</v>
      </c>
      <c r="BN101" s="29"/>
      <c r="BO101" s="29"/>
      <c r="BP101" s="29"/>
      <c r="BQ101" s="29"/>
      <c r="BR101" s="29"/>
      <c r="BS101" s="29"/>
      <c r="BT101" s="29"/>
      <c r="BU101" s="29"/>
      <c r="BV101" s="226"/>
    </row>
    <row r="102" spans="1:74" s="1" customFormat="1" ht="13" hidden="1" outlineLevel="1" x14ac:dyDescent="0.3">
      <c r="A102" s="86">
        <v>7</v>
      </c>
      <c r="B102" s="28" t="s">
        <v>197</v>
      </c>
      <c r="C102" s="28" t="s">
        <v>55</v>
      </c>
      <c r="D102" s="28" t="s">
        <v>1961</v>
      </c>
      <c r="E102" s="29">
        <v>0</v>
      </c>
      <c r="F102" s="29">
        <f>COUNTIFS(MASTER[Sub Format],$B102,MASTER[EPC Status (Current Week)],$F$3)</f>
        <v>0</v>
      </c>
      <c r="G102" s="29">
        <f>COUNTIFS(MASTER[LAUNCHED / YTL],"LAUNCHED",MASTER[Sub Format],$B102,MASTER[EPC Status (Current Week)],"EPC Ready Previous FY")</f>
        <v>0</v>
      </c>
      <c r="H102" s="29">
        <f>COUNTIFS(MASTER[LAUNCHED / YTL],"YTL",MASTER[Sub Format],$B102,MASTER[EPC Status (Current Week)],"EPC Ready Previous FY")</f>
        <v>0</v>
      </c>
      <c r="I102" s="29">
        <f>COUNTIFS(MASTER[Sub Format],$B102,MASTER[Actual (Month) Bucket],I$3)</f>
        <v>0</v>
      </c>
      <c r="J102" s="29">
        <f>COUNTIFS(MASTER[Sub Format],$B102,MASTER[Actual (Month) Bucket],J$3)</f>
        <v>0</v>
      </c>
      <c r="K102" s="29">
        <f>COUNTIFS(MASTER[Sub Format],$B102,MASTER[Actual (Month) Bucket],K$3)</f>
        <v>0</v>
      </c>
      <c r="L102" s="29">
        <f t="shared" ref="L102" si="362">SUM(I102:K102)</f>
        <v>0</v>
      </c>
      <c r="M102" s="29">
        <f>COUNTIFS(MASTER[Sub Format],$B102,MASTER[Actual (Month) Bucket],M$3)</f>
        <v>0</v>
      </c>
      <c r="N102" s="29">
        <f>COUNTIFS(MASTER[Sub Format],$B102,MASTER[Actual (Month) Bucket],N$3)</f>
        <v>0</v>
      </c>
      <c r="O102" s="29">
        <f>COUNTIFS(MASTER[Sub Format],$B102,MASTER[Actual (Month) Bucket],O$3)</f>
        <v>0</v>
      </c>
      <c r="P102" s="29">
        <f>SUM(M102:O102)</f>
        <v>0</v>
      </c>
      <c r="Q102" s="29">
        <f>COUNTIFS(MASTER[Sub Format],$B102,MASTER[Actual (Month) Bucket],Q$3)</f>
        <v>0</v>
      </c>
      <c r="R102" s="29">
        <f>COUNTIFS(MASTER[Sub Format],$B102,MASTER[Actual (Month) Bucket],R$3)</f>
        <v>0</v>
      </c>
      <c r="S102" s="29">
        <f>COUNTIFS(MASTER[Sub Format],$B102,MASTER[Actual (Month) Bucket],S$3)</f>
        <v>0</v>
      </c>
      <c r="T102" s="29">
        <f>SUM(Q102:S102)</f>
        <v>0</v>
      </c>
      <c r="U102" s="29">
        <f>COUNTIFS(MASTER[Sub Format],$B102,MASTER[Actual (Month) Bucket],U$3)</f>
        <v>0</v>
      </c>
      <c r="V102" s="29">
        <f>COUNTIFS(MASTER[Sub Format],$B102,MASTER[Actual (Month) Bucket],V$3)</f>
        <v>0</v>
      </c>
      <c r="W102" s="29">
        <f>COUNTIFS(MASTER[Sub Format],$B102,MASTER[Actual (Month) Bucket],W$3)</f>
        <v>0</v>
      </c>
      <c r="X102" s="29">
        <f>SUM(U102:W102)</f>
        <v>0</v>
      </c>
      <c r="Y102" s="29">
        <f>L102+P102+T102+X102</f>
        <v>0</v>
      </c>
      <c r="Z102" s="29">
        <f>COUNTIFS(MASTER[LAUNCHED / YTL],"LAUNCHED",MASTER[Sub Format],$B102,MASTER[EPC Status (Current Week)],"EPC Ready")</f>
        <v>0</v>
      </c>
      <c r="AA102" s="29">
        <f>COUNTIFS(MASTER[LAUNCHED / YTL],"YTL",MASTER[Sub Format],$B102,MASTER[EPC Status (Current Week)],"EPC Ready")</f>
        <v>0</v>
      </c>
      <c r="AB102" s="29">
        <f>COUNTIFS(MASTER[LAUNCHED / YTL],"YTL - Dropped by Business",MASTER[Sub Format],$B102,MASTER[EPC Status (Current Week)],"EPC Ready")</f>
        <v>0</v>
      </c>
      <c r="AC102" s="29">
        <f>COUNTIFS(MASTER[EPC Status (Current Week)],"EPC Ready",MASTER[Sub Format],$B102)+COUNTIFS(MASTER[EPC Status (Current Week)],"EPC Ready Previous FY",MASTER[Sub Format],$B102)</f>
        <v>0</v>
      </c>
      <c r="AD102" s="29">
        <f>COUNTIFS(MASTER[LAUNCHED / YTL],"LAUNCHED",MASTER[Sub Format],$B102)</f>
        <v>0</v>
      </c>
      <c r="AE102" s="29">
        <f>COUNTIFS(MASTER[LAUNCHED / YTL],"YTL",MASTER[Sub Format],$B102)</f>
        <v>0</v>
      </c>
      <c r="AF102" s="29">
        <f>COUNTIFS(MASTER[LAUNCHED / YTL],"YTL - Dropped by Business",MASTER[Sub Format],$B102)</f>
        <v>0</v>
      </c>
      <c r="AG102" s="29">
        <f t="shared" si="294"/>
        <v>0</v>
      </c>
      <c r="AH102" s="29">
        <f t="shared" ref="AH102:AP102" si="363">AQ102</f>
        <v>0</v>
      </c>
      <c r="AI102" s="29">
        <f t="shared" si="363"/>
        <v>0</v>
      </c>
      <c r="AJ102" s="29">
        <f t="shared" si="363"/>
        <v>0</v>
      </c>
      <c r="AK102" s="29">
        <f t="shared" si="363"/>
        <v>0</v>
      </c>
      <c r="AL102" s="29">
        <f t="shared" si="363"/>
        <v>0</v>
      </c>
      <c r="AM102" s="29">
        <f t="shared" si="363"/>
        <v>0</v>
      </c>
      <c r="AN102" s="29">
        <f t="shared" si="363"/>
        <v>0</v>
      </c>
      <c r="AO102" s="29">
        <f t="shared" si="363"/>
        <v>0</v>
      </c>
      <c r="AP102" s="29">
        <f t="shared" si="363"/>
        <v>0</v>
      </c>
      <c r="AQ102" s="29">
        <f>COUNTIFS(MASTER[Sub Format],$B102,MASTER[Planned (Month) Bucket],AQ$2,MASTER[EPC Status (Current Week)],"WIP")</f>
        <v>0</v>
      </c>
      <c r="AR102" s="29">
        <f>COUNTIFS(MASTER[Sub Format],$B102,MASTER[Planned (Month) Bucket],AR$2,MASTER[EPC Status (Current Week)],"WIP")</f>
        <v>0</v>
      </c>
      <c r="AS102" s="29">
        <f>COUNTIFS(MASTER[Sub Format],$B102,MASTER[Planned (Month) Bucket],AS$2,MASTER[EPC Status (Current Week)],"WIP")</f>
        <v>0</v>
      </c>
      <c r="AT102" s="29">
        <f>COUNTIFS(MASTER[Sub Format],$B102,MASTER[Planned (Month) Bucket],AT$2,MASTER[EPC Status (Current Week)],"WIP")</f>
        <v>0</v>
      </c>
      <c r="AU102" s="29">
        <f>COUNTIFS(MASTER[Sub Format],$B102,MASTER[Planned (Month) Bucket],AU$2,MASTER[EPC Status (Current Week)],"WIP")</f>
        <v>0</v>
      </c>
      <c r="AV102" s="29">
        <f>COUNTIFS(MASTER[Sub Format],$B102,MASTER[Planned (Month) Bucket],AV$2,MASTER[EPC Status (Current Week)],"WIP")</f>
        <v>0</v>
      </c>
      <c r="AW102" s="29">
        <f>COUNTIFS(MASTER[Sub Format],$B102,MASTER[Planned (Month) Bucket],AW$2,MASTER[EPC Status (Current Week)],"WIP")</f>
        <v>0</v>
      </c>
      <c r="AX102" s="29">
        <f>COUNTIFS(MASTER[Sub Format],$B102,MASTER[Planned (Month) Bucket],AX$2,MASTER[EPC Status (Current Week)],"WIP")</f>
        <v>0</v>
      </c>
      <c r="AY102" s="29">
        <f>COUNTIFS(MASTER[Sub Format],$B102,MASTER[Planned (Month) Bucket],AY$2,MASTER[EPC Status (Current Week)],"WIP")</f>
        <v>0</v>
      </c>
      <c r="AZ102" s="29">
        <f>COUNTIFS(MASTER[Sub Format],$B102,MASTER[Planned (Month) Bucket],AZ$2,MASTER[EPC Status (Current Week)],"WIP")</f>
        <v>0</v>
      </c>
      <c r="BA102" s="29">
        <f>COUNTIFS(MASTER[Sub Format],$B102,MASTER[Planned (Month) Bucket],BA$2,MASTER[EPC Status (Current Week)],"WIP")</f>
        <v>0</v>
      </c>
      <c r="BB102" s="29">
        <f>COUNTIFS(MASTER[Sub Format],$B102,MASTER[Planned (Month) Bucket],BB$2,MASTER[EPC Status (Current Week)],"WIP")</f>
        <v>0</v>
      </c>
      <c r="BC102" s="29">
        <f>COUNTIFS(MASTER[Sub Format],$B102,MASTER[Planned (Month) Bucket],BC$2,MASTER[EPC Status (Current Week)],"WIP")</f>
        <v>0</v>
      </c>
      <c r="BD102" s="29">
        <f>COUNTIFS(MASTER[Sub Format],$B102,MASTER[Planned (Month) Bucket],BD$2,MASTER[EPC Status (Current Week)],"WIP")</f>
        <v>0</v>
      </c>
      <c r="BE102" s="29">
        <f>COUNTIFS(MASTER[Sub Format],$B102,MASTER[Planned (Month) Bucket],BE$2,MASTER[EPC Status (Current Week)],"WIP")</f>
        <v>0</v>
      </c>
      <c r="BF102" s="29">
        <f>COUNTIFS(MASTER[Sub Format],$B102,MASTER[Planned (Month) Bucket],BF$2,MASTER[EPC Status (Current Week)],"WIP")</f>
        <v>0</v>
      </c>
      <c r="BG102" s="29">
        <f>COUNTIFS(MASTER[Sub Format],$B102,MASTER[Planned (Month) Bucket],BG$2,MASTER[EPC Status (Current Week)],"WIP")</f>
        <v>0</v>
      </c>
      <c r="BH102" s="29">
        <f>COUNTIFS(MASTER[Sub Format],$B102,MASTER[Planned (Month) Bucket],BH$2,MASTER[EPC Status (Current Week)],"WIP")</f>
        <v>0</v>
      </c>
      <c r="BI102" s="29">
        <f>COUNTIFS(MASTER[Sub Format],$B102,MASTER[EPC Status (Current Week)],BI$2)</f>
        <v>0</v>
      </c>
      <c r="BJ102" s="29">
        <f>COUNTIFS(MASTER[Sub Format],$B102,MASTER[EPC Status (Current Week)],BJ$2)</f>
        <v>0</v>
      </c>
      <c r="BK102" s="29">
        <f>COUNTIFS(MASTER[Sub Format],$B102,MASTER[EPC Status (Current Week)],BK$2)</f>
        <v>0</v>
      </c>
      <c r="BL102" s="29">
        <f>COUNTIFS(MASTER[Sub Format],$B102,MASTER[EPC Status (Current Week)],BL$2)</f>
        <v>0</v>
      </c>
      <c r="BM102" s="29">
        <f>SUM(BN102:BU102)</f>
        <v>0</v>
      </c>
      <c r="BN102" s="29">
        <f>COUNTIFS(MASTER[Sub Format],$B102,MASTER[EPC Status (Current Week)],BN$3)</f>
        <v>0</v>
      </c>
      <c r="BO102" s="29">
        <f>COUNTIFS(MASTER[Sub Format],$B102,MASTER[EPC Status (Current Week)],BO$3)</f>
        <v>0</v>
      </c>
      <c r="BP102" s="29">
        <f>COUNTIFS(MASTER[Sub Format],$B102,MASTER[EPC Status (Current Week)],BP$3)</f>
        <v>0</v>
      </c>
      <c r="BQ102" s="29">
        <f>COUNTIFS(MASTER[Sub Format],$B102,MASTER[EPC Status (Current Week)],BQ$3)</f>
        <v>0</v>
      </c>
      <c r="BR102" s="29">
        <f>COUNTIFS(MASTER[Sub Format],$B102,MASTER[EPC Status (Current Week)],BR$3)</f>
        <v>0</v>
      </c>
      <c r="BS102" s="29">
        <f>COUNTIFS(MASTER[Sub Format],$B102,MASTER[EPC Status (Current Week)],BS$3)</f>
        <v>0</v>
      </c>
      <c r="BT102" s="29">
        <f>COUNTIFS(MASTER[Sub Format],$B102,MASTER[EPC Status (Current Week)],BT$3)</f>
        <v>0</v>
      </c>
      <c r="BU102" s="29">
        <f>COUNTIFS(MASTER[Sub Format],$B102,MASTER[EPC Status (Current Week)],BU$3)</f>
        <v>0</v>
      </c>
      <c r="BV102" s="226"/>
    </row>
    <row r="103" spans="1:74" s="1" customFormat="1" ht="13" hidden="1" outlineLevel="1" x14ac:dyDescent="0.3">
      <c r="A103" s="86">
        <v>8</v>
      </c>
      <c r="B103" s="28" t="s">
        <v>136</v>
      </c>
      <c r="C103" s="28" t="s">
        <v>55</v>
      </c>
      <c r="D103" s="28" t="s">
        <v>1961</v>
      </c>
      <c r="E103" s="29">
        <v>0</v>
      </c>
      <c r="F103" s="29">
        <f>COUNTIFS(MASTER[Sub Format],$B103,MASTER[EPC Status (Current Week)],$F$3)</f>
        <v>0</v>
      </c>
      <c r="G103" s="29">
        <f>COUNTIFS(MASTER[LAUNCHED / YTL],"LAUNCHED",MASTER[Sub Format],$B103,MASTER[EPC Status (Current Week)],"EPC Ready Previous FY")</f>
        <v>0</v>
      </c>
      <c r="H103" s="29">
        <f>COUNTIFS(MASTER[LAUNCHED / YTL],"YTL",MASTER[Sub Format],$B103,MASTER[EPC Status (Current Week)],"EPC Ready Previous FY")</f>
        <v>0</v>
      </c>
      <c r="I103" s="29">
        <f>COUNTIFS(MASTER[Sub Format],$B103,MASTER[Actual (Month) Bucket],I$3)</f>
        <v>0</v>
      </c>
      <c r="J103" s="29">
        <f>COUNTIFS(MASTER[Sub Format],$B103,MASTER[Actual (Month) Bucket],J$3)</f>
        <v>0</v>
      </c>
      <c r="K103" s="29">
        <f>COUNTIFS(MASTER[Sub Format],$B103,MASTER[Actual (Month) Bucket],K$3)</f>
        <v>0</v>
      </c>
      <c r="L103" s="29">
        <f>SUM(I103:K103)</f>
        <v>0</v>
      </c>
      <c r="M103" s="29">
        <f>COUNTIFS(MASTER[Sub Format],$B103,MASTER[Actual (Month) Bucket],M$3)</f>
        <v>0</v>
      </c>
      <c r="N103" s="29">
        <f>COUNTIFS(MASTER[Sub Format],$B103,MASTER[Actual (Month) Bucket],N$3)</f>
        <v>0</v>
      </c>
      <c r="O103" s="29">
        <f>COUNTIFS(MASTER[Sub Format],$B103,MASTER[Actual (Month) Bucket],O$3)</f>
        <v>0</v>
      </c>
      <c r="P103" s="29">
        <f>SUM(M103:O103)</f>
        <v>0</v>
      </c>
      <c r="Q103" s="29">
        <f>COUNTIFS(MASTER[Sub Format],$B103,MASTER[Actual (Month) Bucket],Q$3)</f>
        <v>0</v>
      </c>
      <c r="R103" s="29">
        <f>COUNTIFS(MASTER[Sub Format],$B103,MASTER[Actual (Month) Bucket],R$3)</f>
        <v>0</v>
      </c>
      <c r="S103" s="29">
        <f>COUNTIFS(MASTER[Sub Format],$B103,MASTER[Actual (Month) Bucket],S$3)</f>
        <v>0</v>
      </c>
      <c r="T103" s="29">
        <f>SUM(Q103:S103)</f>
        <v>0</v>
      </c>
      <c r="U103" s="29">
        <f>COUNTIFS(MASTER[Sub Format],$B103,MASTER[Actual (Month) Bucket],U$3)</f>
        <v>0</v>
      </c>
      <c r="V103" s="29">
        <f>COUNTIFS(MASTER[Sub Format],$B103,MASTER[Actual (Month) Bucket],V$3)</f>
        <v>0</v>
      </c>
      <c r="W103" s="29">
        <f>COUNTIFS(MASTER[Sub Format],$B103,MASTER[Actual (Month) Bucket],W$3)</f>
        <v>0</v>
      </c>
      <c r="X103" s="29">
        <f>SUM(U103:W103)</f>
        <v>0</v>
      </c>
      <c r="Y103" s="29">
        <f>L103+P103+T103+X103</f>
        <v>0</v>
      </c>
      <c r="Z103" s="29">
        <f>COUNTIFS(MASTER[LAUNCHED / YTL],"LAUNCHED",MASTER[Sub Format],$B103,MASTER[EPC Status (Current Week)],"EPC Ready")</f>
        <v>0</v>
      </c>
      <c r="AA103" s="29">
        <f>COUNTIFS(MASTER[LAUNCHED / YTL],"YTL",MASTER[Sub Format],$B103,MASTER[EPC Status (Current Week)],"EPC Ready")</f>
        <v>0</v>
      </c>
      <c r="AB103" s="29">
        <f>COUNTIFS(MASTER[LAUNCHED / YTL],"YTL - Dropped by Business",MASTER[Sub Format],$B103,MASTER[EPC Status (Current Week)],"EPC Ready")</f>
        <v>0</v>
      </c>
      <c r="AC103" s="29">
        <f>COUNTIFS(MASTER[EPC Status (Current Week)],"EPC Ready",MASTER[Sub Format],$B103)+COUNTIFS(MASTER[EPC Status (Current Week)],"EPC Ready Previous FY",MASTER[Sub Format],$B103)</f>
        <v>0</v>
      </c>
      <c r="AD103" s="29">
        <f>COUNTIFS(MASTER[LAUNCHED / YTL],"LAUNCHED",MASTER[Sub Format],$B103)</f>
        <v>0</v>
      </c>
      <c r="AE103" s="29">
        <f>COUNTIFS(MASTER[LAUNCHED / YTL],"YTL",MASTER[Sub Format],$B103)</f>
        <v>0</v>
      </c>
      <c r="AF103" s="29">
        <f>COUNTIFS(MASTER[LAUNCHED / YTL],"YTL - Dropped by Business",MASTER[Sub Format],$B103)</f>
        <v>0</v>
      </c>
      <c r="AG103" s="29">
        <f t="shared" si="294"/>
        <v>0</v>
      </c>
      <c r="AH103" s="29">
        <f t="shared" ref="AH103:AP103" si="364">AQ103</f>
        <v>0</v>
      </c>
      <c r="AI103" s="29">
        <f t="shared" si="364"/>
        <v>0</v>
      </c>
      <c r="AJ103" s="29">
        <f t="shared" si="364"/>
        <v>0</v>
      </c>
      <c r="AK103" s="29">
        <f t="shared" si="364"/>
        <v>0</v>
      </c>
      <c r="AL103" s="29">
        <f t="shared" si="364"/>
        <v>0</v>
      </c>
      <c r="AM103" s="29">
        <f t="shared" si="364"/>
        <v>0</v>
      </c>
      <c r="AN103" s="29">
        <f t="shared" si="364"/>
        <v>0</v>
      </c>
      <c r="AO103" s="29">
        <f t="shared" si="364"/>
        <v>0</v>
      </c>
      <c r="AP103" s="29">
        <f t="shared" si="364"/>
        <v>0</v>
      </c>
      <c r="AQ103" s="29">
        <f>COUNTIFS(MASTER[Sub Format],$B103,MASTER[Planned (Month) Bucket],AQ$2,MASTER[EPC Status (Current Week)],"WIP")</f>
        <v>0</v>
      </c>
      <c r="AR103" s="29">
        <f>COUNTIFS(MASTER[Sub Format],$B103,MASTER[Planned (Month) Bucket],AR$2,MASTER[EPC Status (Current Week)],"WIP")</f>
        <v>0</v>
      </c>
      <c r="AS103" s="29">
        <f>COUNTIFS(MASTER[Sub Format],$B103,MASTER[Planned (Month) Bucket],AS$2,MASTER[EPC Status (Current Week)],"WIP")</f>
        <v>0</v>
      </c>
      <c r="AT103" s="29">
        <f>COUNTIFS(MASTER[Sub Format],$B103,MASTER[Planned (Month) Bucket],AT$2,MASTER[EPC Status (Current Week)],"WIP")</f>
        <v>0</v>
      </c>
      <c r="AU103" s="29">
        <f>COUNTIFS(MASTER[Sub Format],$B103,MASTER[Planned (Month) Bucket],AU$2,MASTER[EPC Status (Current Week)],"WIP")</f>
        <v>0</v>
      </c>
      <c r="AV103" s="29">
        <f>COUNTIFS(MASTER[Sub Format],$B103,MASTER[Planned (Month) Bucket],AV$2,MASTER[EPC Status (Current Week)],"WIP")</f>
        <v>0</v>
      </c>
      <c r="AW103" s="29">
        <f>COUNTIFS(MASTER[Sub Format],$B103,MASTER[Planned (Month) Bucket],AW$2,MASTER[EPC Status (Current Week)],"WIP")</f>
        <v>0</v>
      </c>
      <c r="AX103" s="29">
        <f>COUNTIFS(MASTER[Sub Format],$B103,MASTER[Planned (Month) Bucket],AX$2,MASTER[EPC Status (Current Week)],"WIP")</f>
        <v>0</v>
      </c>
      <c r="AY103" s="29">
        <f>COUNTIFS(MASTER[Sub Format],$B103,MASTER[Planned (Month) Bucket],AY$2,MASTER[EPC Status (Current Week)],"WIP")</f>
        <v>0</v>
      </c>
      <c r="AZ103" s="29">
        <f>COUNTIFS(MASTER[Sub Format],$B103,MASTER[Planned (Month) Bucket],AZ$2,MASTER[EPC Status (Current Week)],"WIP")</f>
        <v>0</v>
      </c>
      <c r="BA103" s="29">
        <f>COUNTIFS(MASTER[Sub Format],$B103,MASTER[Planned (Month) Bucket],BA$2,MASTER[EPC Status (Current Week)],"WIP")</f>
        <v>0</v>
      </c>
      <c r="BB103" s="29">
        <f>COUNTIFS(MASTER[Sub Format],$B103,MASTER[Planned (Month) Bucket],BB$2,MASTER[EPC Status (Current Week)],"WIP")</f>
        <v>0</v>
      </c>
      <c r="BC103" s="29">
        <f>COUNTIFS(MASTER[Sub Format],$B103,MASTER[Planned (Month) Bucket],BC$2,MASTER[EPC Status (Current Week)],"WIP")</f>
        <v>0</v>
      </c>
      <c r="BD103" s="29">
        <f>COUNTIFS(MASTER[Sub Format],$B103,MASTER[Planned (Month) Bucket],BD$2,MASTER[EPC Status (Current Week)],"WIP")</f>
        <v>0</v>
      </c>
      <c r="BE103" s="29">
        <f>COUNTIFS(MASTER[Sub Format],$B103,MASTER[Planned (Month) Bucket],BE$2,MASTER[EPC Status (Current Week)],"WIP")</f>
        <v>0</v>
      </c>
      <c r="BF103" s="29">
        <f>COUNTIFS(MASTER[Sub Format],$B103,MASTER[Planned (Month) Bucket],BF$2,MASTER[EPC Status (Current Week)],"WIP")</f>
        <v>0</v>
      </c>
      <c r="BG103" s="29">
        <f>COUNTIFS(MASTER[Sub Format],$B103,MASTER[Planned (Month) Bucket],BG$2,MASTER[EPC Status (Current Week)],"WIP")</f>
        <v>0</v>
      </c>
      <c r="BH103" s="29">
        <f>COUNTIFS(MASTER[Sub Format],$B103,MASTER[Planned (Month) Bucket],BH$2,MASTER[EPC Status (Current Week)],"WIP")</f>
        <v>0</v>
      </c>
      <c r="BI103" s="29">
        <f>COUNTIFS(MASTER[Sub Format],$B103,MASTER[EPC Status (Current Week)],BI$2)</f>
        <v>0</v>
      </c>
      <c r="BJ103" s="29">
        <f>COUNTIFS(MASTER[Sub Format],$B103,MASTER[EPC Status (Current Week)],BJ$2)</f>
        <v>0</v>
      </c>
      <c r="BK103" s="29">
        <f>COUNTIFS(MASTER[Sub Format],$B103,MASTER[EPC Status (Current Week)],BK$2)</f>
        <v>0</v>
      </c>
      <c r="BL103" s="29">
        <f>COUNTIFS(MASTER[Sub Format],$B103,MASTER[EPC Status (Current Week)],BL$2)</f>
        <v>0</v>
      </c>
      <c r="BM103" s="29">
        <f>SUM(BN103:BU103)</f>
        <v>0</v>
      </c>
      <c r="BN103" s="29">
        <f>COUNTIFS(MASTER[Sub Format],$B103,MASTER[EPC Status (Current Week)],BN$3)</f>
        <v>0</v>
      </c>
      <c r="BO103" s="29">
        <f>COUNTIFS(MASTER[Sub Format],$B103,MASTER[EPC Status (Current Week)],BO$3)</f>
        <v>0</v>
      </c>
      <c r="BP103" s="29">
        <f>COUNTIFS(MASTER[Sub Format],$B103,MASTER[EPC Status (Current Week)],BP$3)</f>
        <v>0</v>
      </c>
      <c r="BQ103" s="29">
        <f>COUNTIFS(MASTER[Sub Format],$B103,MASTER[EPC Status (Current Week)],BQ$3)</f>
        <v>0</v>
      </c>
      <c r="BR103" s="29">
        <f>COUNTIFS(MASTER[Sub Format],$B103,MASTER[EPC Status (Current Week)],BR$3)</f>
        <v>0</v>
      </c>
      <c r="BS103" s="29">
        <f>COUNTIFS(MASTER[Sub Format],$B103,MASTER[EPC Status (Current Week)],BS$3)</f>
        <v>0</v>
      </c>
      <c r="BT103" s="29">
        <f>COUNTIFS(MASTER[Sub Format],$B103,MASTER[EPC Status (Current Week)],BT$3)</f>
        <v>0</v>
      </c>
      <c r="BU103" s="29">
        <f>COUNTIFS(MASTER[Sub Format],$B103,MASTER[EPC Status (Current Week)],BU$3)</f>
        <v>0</v>
      </c>
      <c r="BV103" s="226"/>
    </row>
    <row r="104" spans="1:74" s="1" customFormat="1" ht="13" collapsed="1" x14ac:dyDescent="0.3">
      <c r="A104" s="82" t="s">
        <v>199</v>
      </c>
      <c r="B104" s="26" t="s">
        <v>52</v>
      </c>
      <c r="C104" s="26"/>
      <c r="D104" s="26"/>
      <c r="E104" s="27">
        <f t="shared" ref="E104:AG104" si="365">SUM(E105:E111)</f>
        <v>100</v>
      </c>
      <c r="F104" s="27">
        <f t="shared" si="365"/>
        <v>4</v>
      </c>
      <c r="G104" s="27">
        <f t="shared" si="365"/>
        <v>0</v>
      </c>
      <c r="H104" s="27">
        <f t="shared" si="365"/>
        <v>4</v>
      </c>
      <c r="I104" s="27">
        <f t="shared" si="365"/>
        <v>3</v>
      </c>
      <c r="J104" s="27">
        <f t="shared" si="365"/>
        <v>3</v>
      </c>
      <c r="K104" s="27">
        <f t="shared" si="365"/>
        <v>1</v>
      </c>
      <c r="L104" s="27">
        <f t="shared" si="365"/>
        <v>7</v>
      </c>
      <c r="M104" s="27">
        <f t="shared" si="365"/>
        <v>0</v>
      </c>
      <c r="N104" s="27">
        <f t="shared" si="365"/>
        <v>0</v>
      </c>
      <c r="O104" s="27">
        <f t="shared" si="365"/>
        <v>0</v>
      </c>
      <c r="P104" s="27">
        <f t="shared" si="365"/>
        <v>0</v>
      </c>
      <c r="Q104" s="27">
        <f t="shared" si="365"/>
        <v>0</v>
      </c>
      <c r="R104" s="27">
        <f t="shared" si="365"/>
        <v>0</v>
      </c>
      <c r="S104" s="27">
        <f t="shared" si="365"/>
        <v>0</v>
      </c>
      <c r="T104" s="27">
        <f t="shared" si="365"/>
        <v>0</v>
      </c>
      <c r="U104" s="27">
        <f t="shared" si="365"/>
        <v>0</v>
      </c>
      <c r="V104" s="27">
        <f t="shared" si="365"/>
        <v>0</v>
      </c>
      <c r="W104" s="27">
        <f t="shared" si="365"/>
        <v>0</v>
      </c>
      <c r="X104" s="27">
        <f t="shared" si="365"/>
        <v>0</v>
      </c>
      <c r="Y104" s="27">
        <f t="shared" si="365"/>
        <v>7</v>
      </c>
      <c r="Z104" s="27">
        <f t="shared" si="365"/>
        <v>1</v>
      </c>
      <c r="AA104" s="27">
        <f t="shared" si="365"/>
        <v>6</v>
      </c>
      <c r="AB104" s="27">
        <f t="shared" si="365"/>
        <v>0</v>
      </c>
      <c r="AC104" s="27">
        <f t="shared" si="365"/>
        <v>11</v>
      </c>
      <c r="AD104" s="27">
        <f t="shared" si="365"/>
        <v>1</v>
      </c>
      <c r="AE104" s="27">
        <f t="shared" si="365"/>
        <v>10</v>
      </c>
      <c r="AF104" s="27">
        <f t="shared" si="365"/>
        <v>0</v>
      </c>
      <c r="AG104" s="27">
        <f t="shared" si="365"/>
        <v>13</v>
      </c>
      <c r="AH104" s="27">
        <f t="shared" si="337"/>
        <v>0</v>
      </c>
      <c r="AI104" s="27">
        <f t="shared" si="337"/>
        <v>0</v>
      </c>
      <c r="AJ104" s="27">
        <f t="shared" si="337"/>
        <v>0</v>
      </c>
      <c r="AK104" s="27">
        <f t="shared" si="337"/>
        <v>0</v>
      </c>
      <c r="AL104" s="27">
        <f t="shared" si="337"/>
        <v>0</v>
      </c>
      <c r="AM104" s="27">
        <f t="shared" si="337"/>
        <v>0</v>
      </c>
      <c r="AN104" s="27">
        <f t="shared" si="337"/>
        <v>0</v>
      </c>
      <c r="AO104" s="27">
        <f t="shared" si="337"/>
        <v>0</v>
      </c>
      <c r="AP104" s="27">
        <f t="shared" si="337"/>
        <v>0</v>
      </c>
      <c r="AQ104" s="27">
        <f t="shared" ref="AQ104:BU104" si="366">SUM(AQ105:AQ111)</f>
        <v>0</v>
      </c>
      <c r="AR104" s="27">
        <f t="shared" si="366"/>
        <v>0</v>
      </c>
      <c r="AS104" s="27">
        <f t="shared" si="366"/>
        <v>0</v>
      </c>
      <c r="AT104" s="27">
        <f t="shared" si="366"/>
        <v>0</v>
      </c>
      <c r="AU104" s="27">
        <f t="shared" si="366"/>
        <v>0</v>
      </c>
      <c r="AV104" s="27">
        <f t="shared" si="366"/>
        <v>0</v>
      </c>
      <c r="AW104" s="27">
        <f t="shared" si="366"/>
        <v>0</v>
      </c>
      <c r="AX104" s="27">
        <f t="shared" si="366"/>
        <v>0</v>
      </c>
      <c r="AY104" s="27">
        <f t="shared" si="366"/>
        <v>0</v>
      </c>
      <c r="AZ104" s="27">
        <f t="shared" si="366"/>
        <v>0</v>
      </c>
      <c r="BA104" s="27">
        <f t="shared" si="366"/>
        <v>0</v>
      </c>
      <c r="BB104" s="27">
        <f t="shared" si="366"/>
        <v>1</v>
      </c>
      <c r="BC104" s="27">
        <f t="shared" si="366"/>
        <v>1</v>
      </c>
      <c r="BD104" s="27">
        <f t="shared" ref="BD104:BE104" si="367">SUM(BD105:BD111)</f>
        <v>4</v>
      </c>
      <c r="BE104" s="27">
        <f t="shared" si="367"/>
        <v>4</v>
      </c>
      <c r="BF104" s="27">
        <f t="shared" ref="BF104:BG104" si="368">SUM(BF105:BF111)</f>
        <v>1</v>
      </c>
      <c r="BG104" s="27">
        <f t="shared" si="368"/>
        <v>1</v>
      </c>
      <c r="BH104" s="27">
        <f t="shared" ref="BH104" si="369">SUM(BH105:BH111)</f>
        <v>1</v>
      </c>
      <c r="BI104" s="27">
        <f t="shared" si="366"/>
        <v>1</v>
      </c>
      <c r="BJ104" s="27">
        <f t="shared" si="366"/>
        <v>0</v>
      </c>
      <c r="BK104" s="27">
        <f t="shared" si="366"/>
        <v>1</v>
      </c>
      <c r="BL104" s="27">
        <f t="shared" si="366"/>
        <v>0</v>
      </c>
      <c r="BM104" s="27">
        <f t="shared" si="366"/>
        <v>62</v>
      </c>
      <c r="BN104" s="27">
        <f t="shared" si="366"/>
        <v>8</v>
      </c>
      <c r="BO104" s="27">
        <f t="shared" si="366"/>
        <v>33</v>
      </c>
      <c r="BP104" s="27">
        <f t="shared" si="366"/>
        <v>5</v>
      </c>
      <c r="BQ104" s="27">
        <f t="shared" si="366"/>
        <v>0</v>
      </c>
      <c r="BR104" s="27">
        <f t="shared" si="366"/>
        <v>11</v>
      </c>
      <c r="BS104" s="27">
        <f t="shared" si="366"/>
        <v>0</v>
      </c>
      <c r="BT104" s="27">
        <f t="shared" si="366"/>
        <v>0</v>
      </c>
      <c r="BU104" s="27">
        <f t="shared" si="366"/>
        <v>5</v>
      </c>
      <c r="BV104" s="226"/>
    </row>
    <row r="105" spans="1:74" s="1" customFormat="1" ht="13" hidden="1" outlineLevel="1" x14ac:dyDescent="0.3">
      <c r="A105" s="86">
        <v>1</v>
      </c>
      <c r="B105" s="28" t="s">
        <v>98</v>
      </c>
      <c r="C105" s="28" t="s">
        <v>221</v>
      </c>
      <c r="D105" s="28" t="s">
        <v>312</v>
      </c>
      <c r="E105" s="29">
        <v>15</v>
      </c>
      <c r="F105" s="29">
        <f>COUNTIFS(MASTER[Sub Format],$B105,MASTER[EPC Status (Current Week)],$F$3)</f>
        <v>0</v>
      </c>
      <c r="G105" s="29">
        <f>COUNTIFS(MASTER[LAUNCHED / YTL],"LAUNCHED",MASTER[Sub Format],$B105,MASTER[EPC Status (Current Week)],"EPC Ready Previous FY")</f>
        <v>0</v>
      </c>
      <c r="H105" s="29">
        <f>COUNTIFS(MASTER[LAUNCHED / YTL],"YTL",MASTER[Sub Format],$B105,MASTER[EPC Status (Current Week)],"EPC Ready Previous FY")</f>
        <v>0</v>
      </c>
      <c r="I105" s="29">
        <f>COUNTIFS(MASTER[Sub Format],$B105,MASTER[Actual (Month) Bucket],I$3)</f>
        <v>0</v>
      </c>
      <c r="J105" s="29">
        <f>COUNTIFS(MASTER[Sub Format],$B105,MASTER[Actual (Month) Bucket],J$3)</f>
        <v>0</v>
      </c>
      <c r="K105" s="29">
        <f>COUNTIFS(MASTER[Sub Format],$B105,MASTER[Actual (Month) Bucket],K$3)</f>
        <v>0</v>
      </c>
      <c r="L105" s="29">
        <f t="shared" ref="L105:L110" si="370">SUM(I105:K105)</f>
        <v>0</v>
      </c>
      <c r="M105" s="29">
        <f>COUNTIFS(MASTER[Sub Format],$B105,MASTER[Actual (Month) Bucket],M$3)</f>
        <v>0</v>
      </c>
      <c r="N105" s="29">
        <f>COUNTIFS(MASTER[Sub Format],$B105,MASTER[Actual (Month) Bucket],N$3)</f>
        <v>0</v>
      </c>
      <c r="O105" s="29">
        <f>COUNTIFS(MASTER[Sub Format],$B105,MASTER[Actual (Month) Bucket],O$3)</f>
        <v>0</v>
      </c>
      <c r="P105" s="29">
        <f t="shared" ref="P105:P110" si="371">SUM(M105:O105)</f>
        <v>0</v>
      </c>
      <c r="Q105" s="29">
        <f>COUNTIFS(MASTER[Sub Format],$B105,MASTER[Actual (Month) Bucket],Q$3)</f>
        <v>0</v>
      </c>
      <c r="R105" s="29">
        <f>COUNTIFS(MASTER[Sub Format],$B105,MASTER[Actual (Month) Bucket],R$3)</f>
        <v>0</v>
      </c>
      <c r="S105" s="29">
        <f>COUNTIFS(MASTER[Sub Format],$B105,MASTER[Actual (Month) Bucket],S$3)</f>
        <v>0</v>
      </c>
      <c r="T105" s="29">
        <f t="shared" ref="T105:T110" si="372">SUM(Q105:S105)</f>
        <v>0</v>
      </c>
      <c r="U105" s="29">
        <f>COUNTIFS(MASTER[Sub Format],$B105,MASTER[Actual (Month) Bucket],U$3)</f>
        <v>0</v>
      </c>
      <c r="V105" s="29">
        <f>COUNTIFS(MASTER[Sub Format],$B105,MASTER[Actual (Month) Bucket],V$3)</f>
        <v>0</v>
      </c>
      <c r="W105" s="29">
        <f>COUNTIFS(MASTER[Sub Format],$B105,MASTER[Actual (Month) Bucket],W$3)</f>
        <v>0</v>
      </c>
      <c r="X105" s="29">
        <f t="shared" ref="X105:X110" si="373">SUM(U105:W105)</f>
        <v>0</v>
      </c>
      <c r="Y105" s="29">
        <f t="shared" ref="Y105:Y110" si="374">L105+P105+T105+X105</f>
        <v>0</v>
      </c>
      <c r="Z105" s="29">
        <f>COUNTIFS(MASTER[LAUNCHED / YTL],"LAUNCHED",MASTER[Sub Format],$B105,MASTER[EPC Status (Current Week)],"EPC Ready")</f>
        <v>0</v>
      </c>
      <c r="AA105" s="29">
        <f>COUNTIFS(MASTER[LAUNCHED / YTL],"YTL",MASTER[Sub Format],$B105,MASTER[EPC Status (Current Week)],"EPC Ready")</f>
        <v>0</v>
      </c>
      <c r="AB105" s="29">
        <f>COUNTIFS(MASTER[LAUNCHED / YTL],"YTL - Dropped by Business",MASTER[Sub Format],$B105,MASTER[EPC Status (Current Week)],"EPC Ready")</f>
        <v>0</v>
      </c>
      <c r="AC105" s="29">
        <f>COUNTIFS(MASTER[EPC Status (Current Week)],"EPC Ready",MASTER[Sub Format],$B105)+COUNTIFS(MASTER[EPC Status (Current Week)],"EPC Ready Previous FY",MASTER[Sub Format],$B105)</f>
        <v>0</v>
      </c>
      <c r="AD105" s="29">
        <f>COUNTIFS(MASTER[LAUNCHED / YTL],"LAUNCHED",MASTER[Sub Format],$B105)</f>
        <v>0</v>
      </c>
      <c r="AE105" s="29">
        <f>COUNTIFS(MASTER[LAUNCHED / YTL],"YTL",MASTER[Sub Format],$B105)</f>
        <v>0</v>
      </c>
      <c r="AF105" s="29">
        <f>COUNTIFS(MASTER[LAUNCHED / YTL],"YTL - Dropped by Business",MASTER[Sub Format],$B105)</f>
        <v>0</v>
      </c>
      <c r="AG105" s="29">
        <f t="shared" si="294"/>
        <v>0</v>
      </c>
      <c r="AH105" s="29">
        <f t="shared" si="337"/>
        <v>0</v>
      </c>
      <c r="AI105" s="29">
        <f t="shared" si="337"/>
        <v>0</v>
      </c>
      <c r="AJ105" s="29">
        <f t="shared" si="337"/>
        <v>0</v>
      </c>
      <c r="AK105" s="29">
        <f t="shared" si="337"/>
        <v>0</v>
      </c>
      <c r="AL105" s="29">
        <f t="shared" si="337"/>
        <v>0</v>
      </c>
      <c r="AM105" s="29">
        <f t="shared" si="337"/>
        <v>0</v>
      </c>
      <c r="AN105" s="29">
        <f t="shared" si="337"/>
        <v>0</v>
      </c>
      <c r="AO105" s="29">
        <f t="shared" si="337"/>
        <v>0</v>
      </c>
      <c r="AP105" s="29">
        <f t="shared" si="337"/>
        <v>0</v>
      </c>
      <c r="AQ105" s="29">
        <f>COUNTIFS(MASTER[Sub Format],$B105,MASTER[Planned (Month) Bucket],AQ$2,MASTER[EPC Status (Current Week)],"WIP")</f>
        <v>0</v>
      </c>
      <c r="AR105" s="29">
        <f>COUNTIFS(MASTER[Sub Format],$B105,MASTER[Planned (Month) Bucket],AR$2,MASTER[EPC Status (Current Week)],"WIP")</f>
        <v>0</v>
      </c>
      <c r="AS105" s="29">
        <f>COUNTIFS(MASTER[Sub Format],$B105,MASTER[Planned (Month) Bucket],AS$2,MASTER[EPC Status (Current Week)],"WIP")</f>
        <v>0</v>
      </c>
      <c r="AT105" s="29">
        <f>COUNTIFS(MASTER[Sub Format],$B105,MASTER[Planned (Month) Bucket],AT$2,MASTER[EPC Status (Current Week)],"WIP")</f>
        <v>0</v>
      </c>
      <c r="AU105" s="29">
        <f>COUNTIFS(MASTER[Sub Format],$B105,MASTER[Planned (Month) Bucket],AU$2,MASTER[EPC Status (Current Week)],"WIP")</f>
        <v>0</v>
      </c>
      <c r="AV105" s="29">
        <f>COUNTIFS(MASTER[Sub Format],$B105,MASTER[Planned (Month) Bucket],AV$2,MASTER[EPC Status (Current Week)],"WIP")</f>
        <v>0</v>
      </c>
      <c r="AW105" s="29">
        <f>COUNTIFS(MASTER[Sub Format],$B105,MASTER[Planned (Month) Bucket],AW$2,MASTER[EPC Status (Current Week)],"WIP")</f>
        <v>0</v>
      </c>
      <c r="AX105" s="29">
        <f>COUNTIFS(MASTER[Sub Format],$B105,MASTER[Planned (Month) Bucket],AX$2,MASTER[EPC Status (Current Week)],"WIP")</f>
        <v>0</v>
      </c>
      <c r="AY105" s="29">
        <f>COUNTIFS(MASTER[Sub Format],$B105,MASTER[Planned (Month) Bucket],AY$2,MASTER[EPC Status (Current Week)],"WIP")</f>
        <v>0</v>
      </c>
      <c r="AZ105" s="29">
        <f>COUNTIFS(MASTER[Sub Format],$B105,MASTER[Planned (Month) Bucket],AZ$2,MASTER[EPC Status (Current Week)],"WIP")</f>
        <v>0</v>
      </c>
      <c r="BA105" s="29">
        <f>COUNTIFS(MASTER[Sub Format],$B105,MASTER[Planned (Month) Bucket],BA$2,MASTER[EPC Status (Current Week)],"WIP")</f>
        <v>0</v>
      </c>
      <c r="BB105" s="29">
        <f>COUNTIFS(MASTER[Sub Format],$B105,MASTER[Planned (Month) Bucket],BB$2,MASTER[EPC Status (Current Week)],"WIP")</f>
        <v>0</v>
      </c>
      <c r="BC105" s="29">
        <f>COUNTIFS(MASTER[Sub Format],$B105,MASTER[Planned (Month) Bucket],BC$2,MASTER[EPC Status (Current Week)],"WIP")</f>
        <v>0</v>
      </c>
      <c r="BD105" s="29">
        <f>COUNTIFS(MASTER[Sub Format],$B105,MASTER[Planned (Month) Bucket],BD$2,MASTER[EPC Status (Current Week)],"WIP")</f>
        <v>0</v>
      </c>
      <c r="BE105" s="29">
        <f>COUNTIFS(MASTER[Sub Format],$B105,MASTER[Planned (Month) Bucket],BE$2,MASTER[EPC Status (Current Week)],"WIP")</f>
        <v>0</v>
      </c>
      <c r="BF105" s="29">
        <f>COUNTIFS(MASTER[Sub Format],$B105,MASTER[Planned (Month) Bucket],BF$2,MASTER[EPC Status (Current Week)],"WIP")</f>
        <v>0</v>
      </c>
      <c r="BG105" s="29">
        <f>COUNTIFS(MASTER[Sub Format],$B105,MASTER[Planned (Month) Bucket],BG$2,MASTER[EPC Status (Current Week)],"WIP")</f>
        <v>0</v>
      </c>
      <c r="BH105" s="29">
        <f>COUNTIFS(MASTER[Sub Format],$B105,MASTER[Planned (Month) Bucket],BH$2,MASTER[EPC Status (Current Week)],"WIP")</f>
        <v>0</v>
      </c>
      <c r="BI105" s="29">
        <f>COUNTIFS(MASTER[Sub Format],$B105,MASTER[EPC Status (Current Week)],BI$2)</f>
        <v>0</v>
      </c>
      <c r="BJ105" s="29">
        <f>COUNTIFS(MASTER[Sub Format],$B105,MASTER[EPC Status (Current Week)],BJ$2)</f>
        <v>0</v>
      </c>
      <c r="BK105" s="29">
        <f>COUNTIFS(MASTER[Sub Format],$B105,MASTER[EPC Status (Current Week)],BK$2)</f>
        <v>0</v>
      </c>
      <c r="BL105" s="29">
        <f>COUNTIFS(MASTER[Sub Format],$B105,MASTER[EPC Status (Current Week)],BL$2)</f>
        <v>0</v>
      </c>
      <c r="BM105" s="29">
        <f t="shared" ref="BM105:BM110" si="375">SUM(BN105:BU105)</f>
        <v>3</v>
      </c>
      <c r="BN105" s="29">
        <f>COUNTIFS(MASTER[Sub Format],$B105,MASTER[EPC Status (Current Week)],BN$3)</f>
        <v>0</v>
      </c>
      <c r="BO105" s="29">
        <f>COUNTIFS(MASTER[Sub Format],$B105,MASTER[EPC Status (Current Week)],BO$3)</f>
        <v>1</v>
      </c>
      <c r="BP105" s="29">
        <f>COUNTIFS(MASTER[Sub Format],$B105,MASTER[EPC Status (Current Week)],BP$3)</f>
        <v>1</v>
      </c>
      <c r="BQ105" s="29">
        <f>COUNTIFS(MASTER[Sub Format],$B105,MASTER[EPC Status (Current Week)],BQ$3)</f>
        <v>0</v>
      </c>
      <c r="BR105" s="29">
        <f>COUNTIFS(MASTER[Sub Format],$B105,MASTER[EPC Status (Current Week)],BR$3)</f>
        <v>1</v>
      </c>
      <c r="BS105" s="29">
        <f>COUNTIFS(MASTER[Sub Format],$B105,MASTER[EPC Status (Current Week)],BS$3)</f>
        <v>0</v>
      </c>
      <c r="BT105" s="29">
        <f>COUNTIFS(MASTER[Sub Format],$B105,MASTER[EPC Status (Current Week)],BT$3)</f>
        <v>0</v>
      </c>
      <c r="BU105" s="29">
        <f>COUNTIFS(MASTER[Sub Format],$B105,MASTER[EPC Status (Current Week)],BU$3)</f>
        <v>0</v>
      </c>
      <c r="BV105" s="226"/>
    </row>
    <row r="106" spans="1:74" s="1" customFormat="1" ht="13" hidden="1" outlineLevel="1" x14ac:dyDescent="0.3">
      <c r="A106" s="86">
        <v>2</v>
      </c>
      <c r="B106" s="28" t="s">
        <v>59</v>
      </c>
      <c r="C106" s="28" t="s">
        <v>221</v>
      </c>
      <c r="D106" s="28" t="s">
        <v>312</v>
      </c>
      <c r="E106" s="29" t="s">
        <v>5069</v>
      </c>
      <c r="F106" s="29">
        <f>COUNTIFS(MASTER[Sub Format],$B106,MASTER[EPC Status (Current Week)],$F$3)</f>
        <v>0</v>
      </c>
      <c r="G106" s="29">
        <f>COUNTIFS(MASTER[LAUNCHED / YTL],"LAUNCHED",MASTER[Sub Format],$B106,MASTER[EPC Status (Current Week)],"EPC Ready Previous FY")</f>
        <v>0</v>
      </c>
      <c r="H106" s="29">
        <f>COUNTIFS(MASTER[LAUNCHED / YTL],"YTL",MASTER[Sub Format],$B106,MASTER[EPC Status (Current Week)],"EPC Ready Previous FY")</f>
        <v>0</v>
      </c>
      <c r="I106" s="29">
        <f>COUNTIFS(MASTER[Sub Format],$B106,MASTER[Actual (Month) Bucket],I$3)</f>
        <v>0</v>
      </c>
      <c r="J106" s="29">
        <f>COUNTIFS(MASTER[Sub Format],$B106,MASTER[Actual (Month) Bucket],J$3)</f>
        <v>0</v>
      </c>
      <c r="K106" s="29">
        <f>COUNTIFS(MASTER[Sub Format],$B106,MASTER[Actual (Month) Bucket],K$3)</f>
        <v>0</v>
      </c>
      <c r="L106" s="29">
        <f t="shared" si="370"/>
        <v>0</v>
      </c>
      <c r="M106" s="29">
        <f>COUNTIFS(MASTER[Sub Format],$B106,MASTER[Actual (Month) Bucket],M$3)</f>
        <v>0</v>
      </c>
      <c r="N106" s="29">
        <f>COUNTIFS(MASTER[Sub Format],$B106,MASTER[Actual (Month) Bucket],N$3)</f>
        <v>0</v>
      </c>
      <c r="O106" s="29">
        <f>COUNTIFS(MASTER[Sub Format],$B106,MASTER[Actual (Month) Bucket],O$3)</f>
        <v>0</v>
      </c>
      <c r="P106" s="29">
        <f t="shared" si="371"/>
        <v>0</v>
      </c>
      <c r="Q106" s="29">
        <f>COUNTIFS(MASTER[Sub Format],$B106,MASTER[Actual (Month) Bucket],Q$3)</f>
        <v>0</v>
      </c>
      <c r="R106" s="29">
        <f>COUNTIFS(MASTER[Sub Format],$B106,MASTER[Actual (Month) Bucket],R$3)</f>
        <v>0</v>
      </c>
      <c r="S106" s="29">
        <f>COUNTIFS(MASTER[Sub Format],$B106,MASTER[Actual (Month) Bucket],S$3)</f>
        <v>0</v>
      </c>
      <c r="T106" s="29">
        <f t="shared" si="372"/>
        <v>0</v>
      </c>
      <c r="U106" s="29">
        <f>COUNTIFS(MASTER[Sub Format],$B106,MASTER[Actual (Month) Bucket],U$3)</f>
        <v>0</v>
      </c>
      <c r="V106" s="29">
        <f>COUNTIFS(MASTER[Sub Format],$B106,MASTER[Actual (Month) Bucket],V$3)</f>
        <v>0</v>
      </c>
      <c r="W106" s="29">
        <f>COUNTIFS(MASTER[Sub Format],$B106,MASTER[Actual (Month) Bucket],W$3)</f>
        <v>0</v>
      </c>
      <c r="X106" s="29">
        <f t="shared" si="373"/>
        <v>0</v>
      </c>
      <c r="Y106" s="29">
        <f t="shared" si="374"/>
        <v>0</v>
      </c>
      <c r="Z106" s="29">
        <f>COUNTIFS(MASTER[LAUNCHED / YTL],"LAUNCHED",MASTER[Sub Format],$B106,MASTER[EPC Status (Current Week)],"EPC Ready")</f>
        <v>0</v>
      </c>
      <c r="AA106" s="29">
        <f>COUNTIFS(MASTER[LAUNCHED / YTL],"YTL",MASTER[Sub Format],$B106,MASTER[EPC Status (Current Week)],"EPC Ready")</f>
        <v>0</v>
      </c>
      <c r="AB106" s="29">
        <f>COUNTIFS(MASTER[LAUNCHED / YTL],"YTL - Dropped by Business",MASTER[Sub Format],$B106,MASTER[EPC Status (Current Week)],"EPC Ready")</f>
        <v>0</v>
      </c>
      <c r="AC106" s="29">
        <f>COUNTIFS(MASTER[EPC Status (Current Week)],"EPC Ready",MASTER[Sub Format],$B106)+COUNTIFS(MASTER[EPC Status (Current Week)],"EPC Ready Previous FY",MASTER[Sub Format],$B106)</f>
        <v>0</v>
      </c>
      <c r="AD106" s="29">
        <f>COUNTIFS(MASTER[LAUNCHED / YTL],"LAUNCHED",MASTER[Sub Format],$B106)</f>
        <v>0</v>
      </c>
      <c r="AE106" s="29">
        <f>COUNTIFS(MASTER[LAUNCHED / YTL],"YTL",MASTER[Sub Format],$B106)</f>
        <v>0</v>
      </c>
      <c r="AF106" s="29">
        <f>COUNTIFS(MASTER[LAUNCHED / YTL],"YTL - Dropped by Business",MASTER[Sub Format],$B106)</f>
        <v>0</v>
      </c>
      <c r="AG106" s="29">
        <f t="shared" si="294"/>
        <v>0</v>
      </c>
      <c r="AH106" s="29">
        <f t="shared" si="337"/>
        <v>0</v>
      </c>
      <c r="AI106" s="29">
        <f t="shared" si="337"/>
        <v>0</v>
      </c>
      <c r="AJ106" s="29">
        <f t="shared" si="337"/>
        <v>0</v>
      </c>
      <c r="AK106" s="29">
        <f t="shared" si="337"/>
        <v>0</v>
      </c>
      <c r="AL106" s="29">
        <f t="shared" si="337"/>
        <v>0</v>
      </c>
      <c r="AM106" s="29">
        <f t="shared" si="337"/>
        <v>0</v>
      </c>
      <c r="AN106" s="29">
        <f t="shared" si="337"/>
        <v>0</v>
      </c>
      <c r="AO106" s="29">
        <f t="shared" si="337"/>
        <v>0</v>
      </c>
      <c r="AP106" s="29">
        <f t="shared" si="337"/>
        <v>0</v>
      </c>
      <c r="AQ106" s="29">
        <f>COUNTIFS(MASTER[Sub Format],$B106,MASTER[Planned (Month) Bucket],AQ$2,MASTER[EPC Status (Current Week)],"WIP")</f>
        <v>0</v>
      </c>
      <c r="AR106" s="29">
        <f>COUNTIFS(MASTER[Sub Format],$B106,MASTER[Planned (Month) Bucket],AR$2,MASTER[EPC Status (Current Week)],"WIP")</f>
        <v>0</v>
      </c>
      <c r="AS106" s="29">
        <f>COUNTIFS(MASTER[Sub Format],$B106,MASTER[Planned (Month) Bucket],AS$2,MASTER[EPC Status (Current Week)],"WIP")</f>
        <v>0</v>
      </c>
      <c r="AT106" s="29">
        <f>COUNTIFS(MASTER[Sub Format],$B106,MASTER[Planned (Month) Bucket],AT$2,MASTER[EPC Status (Current Week)],"WIP")</f>
        <v>0</v>
      </c>
      <c r="AU106" s="29">
        <f>COUNTIFS(MASTER[Sub Format],$B106,MASTER[Planned (Month) Bucket],AU$2,MASTER[EPC Status (Current Week)],"WIP")</f>
        <v>0</v>
      </c>
      <c r="AV106" s="29">
        <f>COUNTIFS(MASTER[Sub Format],$B106,MASTER[Planned (Month) Bucket],AV$2,MASTER[EPC Status (Current Week)],"WIP")</f>
        <v>0</v>
      </c>
      <c r="AW106" s="29">
        <f>COUNTIFS(MASTER[Sub Format],$B106,MASTER[Planned (Month) Bucket],AW$2,MASTER[EPC Status (Current Week)],"WIP")</f>
        <v>0</v>
      </c>
      <c r="AX106" s="29">
        <f>COUNTIFS(MASTER[Sub Format],$B106,MASTER[Planned (Month) Bucket],AX$2,MASTER[EPC Status (Current Week)],"WIP")</f>
        <v>0</v>
      </c>
      <c r="AY106" s="29">
        <f>COUNTIFS(MASTER[Sub Format],$B106,MASTER[Planned (Month) Bucket],AY$2,MASTER[EPC Status (Current Week)],"WIP")</f>
        <v>0</v>
      </c>
      <c r="AZ106" s="29">
        <f>COUNTIFS(MASTER[Sub Format],$B106,MASTER[Planned (Month) Bucket],AZ$2,MASTER[EPC Status (Current Week)],"WIP")</f>
        <v>0</v>
      </c>
      <c r="BA106" s="29">
        <f>COUNTIFS(MASTER[Sub Format],$B106,MASTER[Planned (Month) Bucket],BA$2,MASTER[EPC Status (Current Week)],"WIP")</f>
        <v>0</v>
      </c>
      <c r="BB106" s="29">
        <f>COUNTIFS(MASTER[Sub Format],$B106,MASTER[Planned (Month) Bucket],BB$2,MASTER[EPC Status (Current Week)],"WIP")</f>
        <v>0</v>
      </c>
      <c r="BC106" s="29">
        <f>COUNTIFS(MASTER[Sub Format],$B106,MASTER[Planned (Month) Bucket],BC$2,MASTER[EPC Status (Current Week)],"WIP")</f>
        <v>0</v>
      </c>
      <c r="BD106" s="29">
        <f>COUNTIFS(MASTER[Sub Format],$B106,MASTER[Planned (Month) Bucket],BD$2,MASTER[EPC Status (Current Week)],"WIP")</f>
        <v>0</v>
      </c>
      <c r="BE106" s="29">
        <f>COUNTIFS(MASTER[Sub Format],$B106,MASTER[Planned (Month) Bucket],BE$2,MASTER[EPC Status (Current Week)],"WIP")</f>
        <v>0</v>
      </c>
      <c r="BF106" s="29">
        <f>COUNTIFS(MASTER[Sub Format],$B106,MASTER[Planned (Month) Bucket],BF$2,MASTER[EPC Status (Current Week)],"WIP")</f>
        <v>0</v>
      </c>
      <c r="BG106" s="29">
        <f>COUNTIFS(MASTER[Sub Format],$B106,MASTER[Planned (Month) Bucket],BG$2,MASTER[EPC Status (Current Week)],"WIP")</f>
        <v>0</v>
      </c>
      <c r="BH106" s="29">
        <f>COUNTIFS(MASTER[Sub Format],$B106,MASTER[Planned (Month) Bucket],BH$2,MASTER[EPC Status (Current Week)],"WIP")</f>
        <v>0</v>
      </c>
      <c r="BI106" s="29">
        <f>COUNTIFS(MASTER[Sub Format],$B106,MASTER[EPC Status (Current Week)],BI$2)</f>
        <v>0</v>
      </c>
      <c r="BJ106" s="29">
        <f>COUNTIFS(MASTER[Sub Format],$B106,MASTER[EPC Status (Current Week)],BJ$2)</f>
        <v>0</v>
      </c>
      <c r="BK106" s="29">
        <f>COUNTIFS(MASTER[Sub Format],$B106,MASTER[EPC Status (Current Week)],BK$2)</f>
        <v>0</v>
      </c>
      <c r="BL106" s="29">
        <f>COUNTIFS(MASTER[Sub Format],$B106,MASTER[EPC Status (Current Week)],BL$2)</f>
        <v>0</v>
      </c>
      <c r="BM106" s="29">
        <f t="shared" si="375"/>
        <v>0</v>
      </c>
      <c r="BN106" s="29">
        <f>COUNTIFS(MASTER[Sub Format],$B106,MASTER[EPC Status (Current Week)],BN$3)</f>
        <v>0</v>
      </c>
      <c r="BO106" s="29">
        <f>COUNTIFS(MASTER[Sub Format],$B106,MASTER[EPC Status (Current Week)],BO$3)</f>
        <v>0</v>
      </c>
      <c r="BP106" s="29">
        <f>COUNTIFS(MASTER[Sub Format],$B106,MASTER[EPC Status (Current Week)],BP$3)</f>
        <v>0</v>
      </c>
      <c r="BQ106" s="29">
        <f>COUNTIFS(MASTER[Sub Format],$B106,MASTER[EPC Status (Current Week)],BQ$3)</f>
        <v>0</v>
      </c>
      <c r="BR106" s="29">
        <f>COUNTIFS(MASTER[Sub Format],$B106,MASTER[EPC Status (Current Week)],BR$3)</f>
        <v>0</v>
      </c>
      <c r="BS106" s="29">
        <f>COUNTIFS(MASTER[Sub Format],$B106,MASTER[EPC Status (Current Week)],BS$3)</f>
        <v>0</v>
      </c>
      <c r="BT106" s="29">
        <f>COUNTIFS(MASTER[Sub Format],$B106,MASTER[EPC Status (Current Week)],BT$3)</f>
        <v>0</v>
      </c>
      <c r="BU106" s="29">
        <f>COUNTIFS(MASTER[Sub Format],$B106,MASTER[EPC Status (Current Week)],BU$3)</f>
        <v>0</v>
      </c>
      <c r="BV106" s="226"/>
    </row>
    <row r="107" spans="1:74" s="1" customFormat="1" ht="13" hidden="1" outlineLevel="1" x14ac:dyDescent="0.3">
      <c r="A107" s="86">
        <v>3</v>
      </c>
      <c r="B107" s="28" t="s">
        <v>61</v>
      </c>
      <c r="C107" s="28" t="s">
        <v>221</v>
      </c>
      <c r="D107" s="28" t="s">
        <v>312</v>
      </c>
      <c r="E107" s="29">
        <v>0</v>
      </c>
      <c r="F107" s="29">
        <f>COUNTIFS(MASTER[Sub Format],$B107,MASTER[EPC Status (Current Week)],$F$3)</f>
        <v>0</v>
      </c>
      <c r="G107" s="29">
        <f>COUNTIFS(MASTER[LAUNCHED / YTL],"LAUNCHED",MASTER[Sub Format],$B107,MASTER[EPC Status (Current Week)],"EPC Ready Previous FY")</f>
        <v>0</v>
      </c>
      <c r="H107" s="29">
        <f>COUNTIFS(MASTER[LAUNCHED / YTL],"YTL",MASTER[Sub Format],$B107,MASTER[EPC Status (Current Week)],"EPC Ready Previous FY")</f>
        <v>0</v>
      </c>
      <c r="I107" s="29">
        <f>COUNTIFS(MASTER[Sub Format],$B107,MASTER[Actual (Month) Bucket],I$3)</f>
        <v>1</v>
      </c>
      <c r="J107" s="29">
        <f>COUNTIFS(MASTER[Sub Format],$B107,MASTER[Actual (Month) Bucket],J$3)</f>
        <v>0</v>
      </c>
      <c r="K107" s="29">
        <f>COUNTIFS(MASTER[Sub Format],$B107,MASTER[Actual (Month) Bucket],K$3)</f>
        <v>0</v>
      </c>
      <c r="L107" s="29">
        <f t="shared" si="370"/>
        <v>1</v>
      </c>
      <c r="M107" s="29">
        <f>COUNTIFS(MASTER[Sub Format],$B107,MASTER[Actual (Month) Bucket],M$3)</f>
        <v>0</v>
      </c>
      <c r="N107" s="29">
        <f>COUNTIFS(MASTER[Sub Format],$B107,MASTER[Actual (Month) Bucket],N$3)</f>
        <v>0</v>
      </c>
      <c r="O107" s="29">
        <f>COUNTIFS(MASTER[Sub Format],$B107,MASTER[Actual (Month) Bucket],O$3)</f>
        <v>0</v>
      </c>
      <c r="P107" s="29">
        <f t="shared" si="371"/>
        <v>0</v>
      </c>
      <c r="Q107" s="29">
        <f>COUNTIFS(MASTER[Sub Format],$B107,MASTER[Actual (Month) Bucket],Q$3)</f>
        <v>0</v>
      </c>
      <c r="R107" s="29">
        <f>COUNTIFS(MASTER[Sub Format],$B107,MASTER[Actual (Month) Bucket],R$3)</f>
        <v>0</v>
      </c>
      <c r="S107" s="29">
        <f>COUNTIFS(MASTER[Sub Format],$B107,MASTER[Actual (Month) Bucket],S$3)</f>
        <v>0</v>
      </c>
      <c r="T107" s="29">
        <f t="shared" si="372"/>
        <v>0</v>
      </c>
      <c r="U107" s="29">
        <f>COUNTIFS(MASTER[Sub Format],$B107,MASTER[Actual (Month) Bucket],U$3)</f>
        <v>0</v>
      </c>
      <c r="V107" s="29">
        <f>COUNTIFS(MASTER[Sub Format],$B107,MASTER[Actual (Month) Bucket],V$3)</f>
        <v>0</v>
      </c>
      <c r="W107" s="29">
        <f>COUNTIFS(MASTER[Sub Format],$B107,MASTER[Actual (Month) Bucket],W$3)</f>
        <v>0</v>
      </c>
      <c r="X107" s="29">
        <f t="shared" si="373"/>
        <v>0</v>
      </c>
      <c r="Y107" s="29">
        <f t="shared" si="374"/>
        <v>1</v>
      </c>
      <c r="Z107" s="29">
        <f>COUNTIFS(MASTER[LAUNCHED / YTL],"LAUNCHED",MASTER[Sub Format],$B107,MASTER[EPC Status (Current Week)],"EPC Ready")</f>
        <v>0</v>
      </c>
      <c r="AA107" s="29">
        <f>COUNTIFS(MASTER[LAUNCHED / YTL],"YTL",MASTER[Sub Format],$B107,MASTER[EPC Status (Current Week)],"EPC Ready")</f>
        <v>1</v>
      </c>
      <c r="AB107" s="29">
        <f>COUNTIFS(MASTER[LAUNCHED / YTL],"YTL - Dropped by Business",MASTER[Sub Format],$B107,MASTER[EPC Status (Current Week)],"EPC Ready")</f>
        <v>0</v>
      </c>
      <c r="AC107" s="29">
        <f>COUNTIFS(MASTER[EPC Status (Current Week)],"EPC Ready",MASTER[Sub Format],$B107)+COUNTIFS(MASTER[EPC Status (Current Week)],"EPC Ready Previous FY",MASTER[Sub Format],$B107)</f>
        <v>1</v>
      </c>
      <c r="AD107" s="29">
        <f>COUNTIFS(MASTER[LAUNCHED / YTL],"LAUNCHED",MASTER[Sub Format],$B107)</f>
        <v>0</v>
      </c>
      <c r="AE107" s="29">
        <f>COUNTIFS(MASTER[LAUNCHED / YTL],"YTL",MASTER[Sub Format],$B107)</f>
        <v>1</v>
      </c>
      <c r="AF107" s="29">
        <f>COUNTIFS(MASTER[LAUNCHED / YTL],"YTL - Dropped by Business",MASTER[Sub Format],$B107)</f>
        <v>0</v>
      </c>
      <c r="AG107" s="29">
        <f t="shared" si="294"/>
        <v>0</v>
      </c>
      <c r="AH107" s="29">
        <f t="shared" si="337"/>
        <v>0</v>
      </c>
      <c r="AI107" s="29">
        <f t="shared" si="337"/>
        <v>0</v>
      </c>
      <c r="AJ107" s="29">
        <f t="shared" si="337"/>
        <v>0</v>
      </c>
      <c r="AK107" s="29">
        <f t="shared" si="337"/>
        <v>0</v>
      </c>
      <c r="AL107" s="29">
        <f t="shared" si="337"/>
        <v>0</v>
      </c>
      <c r="AM107" s="29">
        <f t="shared" si="337"/>
        <v>0</v>
      </c>
      <c r="AN107" s="29">
        <f t="shared" si="337"/>
        <v>0</v>
      </c>
      <c r="AO107" s="29">
        <f t="shared" si="337"/>
        <v>0</v>
      </c>
      <c r="AP107" s="29">
        <f t="shared" si="337"/>
        <v>0</v>
      </c>
      <c r="AQ107" s="29">
        <f>COUNTIFS(MASTER[Sub Format],$B107,MASTER[Planned (Month) Bucket],AQ$2,MASTER[EPC Status (Current Week)],"WIP")</f>
        <v>0</v>
      </c>
      <c r="AR107" s="29">
        <f>COUNTIFS(MASTER[Sub Format],$B107,MASTER[Planned (Month) Bucket],AR$2,MASTER[EPC Status (Current Week)],"WIP")</f>
        <v>0</v>
      </c>
      <c r="AS107" s="29">
        <f>COUNTIFS(MASTER[Sub Format],$B107,MASTER[Planned (Month) Bucket],AS$2,MASTER[EPC Status (Current Week)],"WIP")</f>
        <v>0</v>
      </c>
      <c r="AT107" s="29">
        <f>COUNTIFS(MASTER[Sub Format],$B107,MASTER[Planned (Month) Bucket],AT$2,MASTER[EPC Status (Current Week)],"WIP")</f>
        <v>0</v>
      </c>
      <c r="AU107" s="29">
        <f>COUNTIFS(MASTER[Sub Format],$B107,MASTER[Planned (Month) Bucket],AU$2,MASTER[EPC Status (Current Week)],"WIP")</f>
        <v>0</v>
      </c>
      <c r="AV107" s="29">
        <f>COUNTIFS(MASTER[Sub Format],$B107,MASTER[Planned (Month) Bucket],AV$2,MASTER[EPC Status (Current Week)],"WIP")</f>
        <v>0</v>
      </c>
      <c r="AW107" s="29">
        <f>COUNTIFS(MASTER[Sub Format],$B107,MASTER[Planned (Month) Bucket],AW$2,MASTER[EPC Status (Current Week)],"WIP")</f>
        <v>0</v>
      </c>
      <c r="AX107" s="29">
        <f>COUNTIFS(MASTER[Sub Format],$B107,MASTER[Planned (Month) Bucket],AX$2,MASTER[EPC Status (Current Week)],"WIP")</f>
        <v>0</v>
      </c>
      <c r="AY107" s="29">
        <f>COUNTIFS(MASTER[Sub Format],$B107,MASTER[Planned (Month) Bucket],AY$2,MASTER[EPC Status (Current Week)],"WIP")</f>
        <v>0</v>
      </c>
      <c r="AZ107" s="29">
        <f>COUNTIFS(MASTER[Sub Format],$B107,MASTER[Planned (Month) Bucket],AZ$2,MASTER[EPC Status (Current Week)],"WIP")</f>
        <v>0</v>
      </c>
      <c r="BA107" s="29">
        <f>COUNTIFS(MASTER[Sub Format],$B107,MASTER[Planned (Month) Bucket],BA$2,MASTER[EPC Status (Current Week)],"WIP")</f>
        <v>0</v>
      </c>
      <c r="BB107" s="29">
        <f>COUNTIFS(MASTER[Sub Format],$B107,MASTER[Planned (Month) Bucket],BB$2,MASTER[EPC Status (Current Week)],"WIP")</f>
        <v>0</v>
      </c>
      <c r="BC107" s="29">
        <f>COUNTIFS(MASTER[Sub Format],$B107,MASTER[Planned (Month) Bucket],BC$2,MASTER[EPC Status (Current Week)],"WIP")</f>
        <v>0</v>
      </c>
      <c r="BD107" s="29">
        <f>COUNTIFS(MASTER[Sub Format],$B107,MASTER[Planned (Month) Bucket],BD$2,MASTER[EPC Status (Current Week)],"WIP")</f>
        <v>0</v>
      </c>
      <c r="BE107" s="29">
        <f>COUNTIFS(MASTER[Sub Format],$B107,MASTER[Planned (Month) Bucket],BE$2,MASTER[EPC Status (Current Week)],"WIP")</f>
        <v>0</v>
      </c>
      <c r="BF107" s="29">
        <f>COUNTIFS(MASTER[Sub Format],$B107,MASTER[Planned (Month) Bucket],BF$2,MASTER[EPC Status (Current Week)],"WIP")</f>
        <v>0</v>
      </c>
      <c r="BG107" s="29">
        <f>COUNTIFS(MASTER[Sub Format],$B107,MASTER[Planned (Month) Bucket],BG$2,MASTER[EPC Status (Current Week)],"WIP")</f>
        <v>0</v>
      </c>
      <c r="BH107" s="29">
        <f>COUNTIFS(MASTER[Sub Format],$B107,MASTER[Planned (Month) Bucket],BH$2,MASTER[EPC Status (Current Week)],"WIP")</f>
        <v>0</v>
      </c>
      <c r="BI107" s="29">
        <f>COUNTIFS(MASTER[Sub Format],$B107,MASTER[EPC Status (Current Week)],BI$2)</f>
        <v>0</v>
      </c>
      <c r="BJ107" s="29">
        <f>COUNTIFS(MASTER[Sub Format],$B107,MASTER[EPC Status (Current Week)],BJ$2)</f>
        <v>0</v>
      </c>
      <c r="BK107" s="29">
        <f>COUNTIFS(MASTER[Sub Format],$B107,MASTER[EPC Status (Current Week)],BK$2)</f>
        <v>0</v>
      </c>
      <c r="BL107" s="29">
        <f>COUNTIFS(MASTER[Sub Format],$B107,MASTER[EPC Status (Current Week)],BL$2)</f>
        <v>0</v>
      </c>
      <c r="BM107" s="29">
        <f t="shared" si="375"/>
        <v>0</v>
      </c>
      <c r="BN107" s="29">
        <f>COUNTIFS(MASTER[Sub Format],$B107,MASTER[EPC Status (Current Week)],BN$3)</f>
        <v>0</v>
      </c>
      <c r="BO107" s="29">
        <f>COUNTIFS(MASTER[Sub Format],$B107,MASTER[EPC Status (Current Week)],BO$3)</f>
        <v>0</v>
      </c>
      <c r="BP107" s="29">
        <f>COUNTIFS(MASTER[Sub Format],$B107,MASTER[EPC Status (Current Week)],BP$3)</f>
        <v>0</v>
      </c>
      <c r="BQ107" s="29">
        <f>COUNTIFS(MASTER[Sub Format],$B107,MASTER[EPC Status (Current Week)],BQ$3)</f>
        <v>0</v>
      </c>
      <c r="BR107" s="29">
        <f>COUNTIFS(MASTER[Sub Format],$B107,MASTER[EPC Status (Current Week)],BR$3)</f>
        <v>0</v>
      </c>
      <c r="BS107" s="29">
        <f>COUNTIFS(MASTER[Sub Format],$B107,MASTER[EPC Status (Current Week)],BS$3)</f>
        <v>0</v>
      </c>
      <c r="BT107" s="29">
        <f>COUNTIFS(MASTER[Sub Format],$B107,MASTER[EPC Status (Current Week)],BT$3)</f>
        <v>0</v>
      </c>
      <c r="BU107" s="29">
        <f>COUNTIFS(MASTER[Sub Format],$B107,MASTER[EPC Status (Current Week)],BU$3)</f>
        <v>0</v>
      </c>
      <c r="BV107" s="226"/>
    </row>
    <row r="108" spans="1:74" s="1" customFormat="1" ht="13" hidden="1" outlineLevel="1" x14ac:dyDescent="0.3">
      <c r="A108" s="86">
        <v>4</v>
      </c>
      <c r="B108" s="28" t="s">
        <v>666</v>
      </c>
      <c r="C108" s="28" t="s">
        <v>221</v>
      </c>
      <c r="D108" s="28" t="s">
        <v>312</v>
      </c>
      <c r="E108" s="29">
        <v>0</v>
      </c>
      <c r="F108" s="29">
        <f>COUNTIFS(MASTER[Sub Format],$B108,MASTER[EPC Status (Current Week)],$F$3)</f>
        <v>0</v>
      </c>
      <c r="G108" s="29">
        <f>COUNTIFS(MASTER[LAUNCHED / YTL],"LAUNCHED",MASTER[Sub Format],$B108,MASTER[EPC Status (Current Week)],"EPC Ready Previous FY")</f>
        <v>0</v>
      </c>
      <c r="H108" s="29">
        <f>COUNTIFS(MASTER[LAUNCHED / YTL],"YTL",MASTER[Sub Format],$B108,MASTER[EPC Status (Current Week)],"EPC Ready Previous FY")</f>
        <v>0</v>
      </c>
      <c r="I108" s="29">
        <f>COUNTIFS(MASTER[Sub Format],$B108,MASTER[Actual (Month) Bucket],I$3)</f>
        <v>0</v>
      </c>
      <c r="J108" s="29">
        <f>COUNTIFS(MASTER[Sub Format],$B108,MASTER[Actual (Month) Bucket],J$3)</f>
        <v>0</v>
      </c>
      <c r="K108" s="29">
        <f>COUNTIFS(MASTER[Sub Format],$B108,MASTER[Actual (Month) Bucket],K$3)</f>
        <v>0</v>
      </c>
      <c r="L108" s="29">
        <f t="shared" si="370"/>
        <v>0</v>
      </c>
      <c r="M108" s="29">
        <f>COUNTIFS(MASTER[Sub Format],$B108,MASTER[Actual (Month) Bucket],M$3)</f>
        <v>0</v>
      </c>
      <c r="N108" s="29">
        <f>COUNTIFS(MASTER[Sub Format],$B108,MASTER[Actual (Month) Bucket],N$3)</f>
        <v>0</v>
      </c>
      <c r="O108" s="29">
        <f>COUNTIFS(MASTER[Sub Format],$B108,MASTER[Actual (Month) Bucket],O$3)</f>
        <v>0</v>
      </c>
      <c r="P108" s="29">
        <f t="shared" si="371"/>
        <v>0</v>
      </c>
      <c r="Q108" s="29">
        <f>COUNTIFS(MASTER[Sub Format],$B108,MASTER[Actual (Month) Bucket],Q$3)</f>
        <v>0</v>
      </c>
      <c r="R108" s="29">
        <f>COUNTIFS(MASTER[Sub Format],$B108,MASTER[Actual (Month) Bucket],R$3)</f>
        <v>0</v>
      </c>
      <c r="S108" s="29">
        <f>COUNTIFS(MASTER[Sub Format],$B108,MASTER[Actual (Month) Bucket],S$3)</f>
        <v>0</v>
      </c>
      <c r="T108" s="29">
        <f t="shared" si="372"/>
        <v>0</v>
      </c>
      <c r="U108" s="29">
        <f>COUNTIFS(MASTER[Sub Format],$B108,MASTER[Actual (Month) Bucket],U$3)</f>
        <v>0</v>
      </c>
      <c r="V108" s="29">
        <f>COUNTIFS(MASTER[Sub Format],$B108,MASTER[Actual (Month) Bucket],V$3)</f>
        <v>0</v>
      </c>
      <c r="W108" s="29">
        <f>COUNTIFS(MASTER[Sub Format],$B108,MASTER[Actual (Month) Bucket],W$3)</f>
        <v>0</v>
      </c>
      <c r="X108" s="29">
        <f t="shared" si="373"/>
        <v>0</v>
      </c>
      <c r="Y108" s="29">
        <f t="shared" si="374"/>
        <v>0</v>
      </c>
      <c r="Z108" s="29">
        <f>COUNTIFS(MASTER[LAUNCHED / YTL],"LAUNCHED",MASTER[Sub Format],$B108,MASTER[EPC Status (Current Week)],"EPC Ready")</f>
        <v>0</v>
      </c>
      <c r="AA108" s="29">
        <f>COUNTIFS(MASTER[LAUNCHED / YTL],"YTL",MASTER[Sub Format],$B108,MASTER[EPC Status (Current Week)],"EPC Ready")</f>
        <v>0</v>
      </c>
      <c r="AB108" s="29">
        <f>COUNTIFS(MASTER[LAUNCHED / YTL],"YTL - Dropped by Business",MASTER[Sub Format],$B108,MASTER[EPC Status (Current Week)],"EPC Ready")</f>
        <v>0</v>
      </c>
      <c r="AC108" s="29">
        <f>COUNTIFS(MASTER[EPC Status (Current Week)],"EPC Ready",MASTER[Sub Format],$B108)+COUNTIFS(MASTER[EPC Status (Current Week)],"EPC Ready Previous FY",MASTER[Sub Format],$B108)</f>
        <v>0</v>
      </c>
      <c r="AD108" s="29">
        <f>COUNTIFS(MASTER[LAUNCHED / YTL],"LAUNCHED",MASTER[Sub Format],$B108)</f>
        <v>0</v>
      </c>
      <c r="AE108" s="29">
        <f>COUNTIFS(MASTER[LAUNCHED / YTL],"YTL",MASTER[Sub Format],$B108)</f>
        <v>0</v>
      </c>
      <c r="AF108" s="29">
        <f>COUNTIFS(MASTER[LAUNCHED / YTL],"YTL - Dropped by Business",MASTER[Sub Format],$B108)</f>
        <v>0</v>
      </c>
      <c r="AG108" s="29">
        <f t="shared" si="294"/>
        <v>0</v>
      </c>
      <c r="AH108" s="29">
        <f t="shared" si="337"/>
        <v>0</v>
      </c>
      <c r="AI108" s="29">
        <f t="shared" si="337"/>
        <v>0</v>
      </c>
      <c r="AJ108" s="29">
        <f t="shared" si="337"/>
        <v>0</v>
      </c>
      <c r="AK108" s="29">
        <f t="shared" si="337"/>
        <v>0</v>
      </c>
      <c r="AL108" s="29">
        <f t="shared" si="337"/>
        <v>0</v>
      </c>
      <c r="AM108" s="29">
        <f t="shared" si="337"/>
        <v>0</v>
      </c>
      <c r="AN108" s="29">
        <f t="shared" si="337"/>
        <v>0</v>
      </c>
      <c r="AO108" s="29">
        <f t="shared" si="337"/>
        <v>0</v>
      </c>
      <c r="AP108" s="29">
        <f t="shared" si="337"/>
        <v>0</v>
      </c>
      <c r="AQ108" s="29">
        <f>COUNTIFS(MASTER[Sub Format],$B108,MASTER[Planned (Month) Bucket],AQ$2,MASTER[EPC Status (Current Week)],"WIP")</f>
        <v>0</v>
      </c>
      <c r="AR108" s="29">
        <f>COUNTIFS(MASTER[Sub Format],$B108,MASTER[Planned (Month) Bucket],AR$2,MASTER[EPC Status (Current Week)],"WIP")</f>
        <v>0</v>
      </c>
      <c r="AS108" s="29">
        <f>COUNTIFS(MASTER[Sub Format],$B108,MASTER[Planned (Month) Bucket],AS$2,MASTER[EPC Status (Current Week)],"WIP")</f>
        <v>0</v>
      </c>
      <c r="AT108" s="29">
        <f>COUNTIFS(MASTER[Sub Format],$B108,MASTER[Planned (Month) Bucket],AT$2,MASTER[EPC Status (Current Week)],"WIP")</f>
        <v>0</v>
      </c>
      <c r="AU108" s="29">
        <f>COUNTIFS(MASTER[Sub Format],$B108,MASTER[Planned (Month) Bucket],AU$2,MASTER[EPC Status (Current Week)],"WIP")</f>
        <v>0</v>
      </c>
      <c r="AV108" s="29">
        <f>COUNTIFS(MASTER[Sub Format],$B108,MASTER[Planned (Month) Bucket],AV$2,MASTER[EPC Status (Current Week)],"WIP")</f>
        <v>0</v>
      </c>
      <c r="AW108" s="29">
        <f>COUNTIFS(MASTER[Sub Format],$B108,MASTER[Planned (Month) Bucket],AW$2,MASTER[EPC Status (Current Week)],"WIP")</f>
        <v>0</v>
      </c>
      <c r="AX108" s="29">
        <f>COUNTIFS(MASTER[Sub Format],$B108,MASTER[Planned (Month) Bucket],AX$2,MASTER[EPC Status (Current Week)],"WIP")</f>
        <v>0</v>
      </c>
      <c r="AY108" s="29">
        <f>COUNTIFS(MASTER[Sub Format],$B108,MASTER[Planned (Month) Bucket],AY$2,MASTER[EPC Status (Current Week)],"WIP")</f>
        <v>0</v>
      </c>
      <c r="AZ108" s="29">
        <f>COUNTIFS(MASTER[Sub Format],$B108,MASTER[Planned (Month) Bucket],AZ$2,MASTER[EPC Status (Current Week)],"WIP")</f>
        <v>0</v>
      </c>
      <c r="BA108" s="29">
        <f>COUNTIFS(MASTER[Sub Format],$B108,MASTER[Planned (Month) Bucket],BA$2,MASTER[EPC Status (Current Week)],"WIP")</f>
        <v>0</v>
      </c>
      <c r="BB108" s="29">
        <f>COUNTIFS(MASTER[Sub Format],$B108,MASTER[Planned (Month) Bucket],BB$2,MASTER[EPC Status (Current Week)],"WIP")</f>
        <v>0</v>
      </c>
      <c r="BC108" s="29">
        <f>COUNTIFS(MASTER[Sub Format],$B108,MASTER[Planned (Month) Bucket],BC$2,MASTER[EPC Status (Current Week)],"WIP")</f>
        <v>0</v>
      </c>
      <c r="BD108" s="29">
        <f>COUNTIFS(MASTER[Sub Format],$B108,MASTER[Planned (Month) Bucket],BD$2,MASTER[EPC Status (Current Week)],"WIP")</f>
        <v>0</v>
      </c>
      <c r="BE108" s="29">
        <f>COUNTIFS(MASTER[Sub Format],$B108,MASTER[Planned (Month) Bucket],BE$2,MASTER[EPC Status (Current Week)],"WIP")</f>
        <v>0</v>
      </c>
      <c r="BF108" s="29">
        <f>COUNTIFS(MASTER[Sub Format],$B108,MASTER[Planned (Month) Bucket],BF$2,MASTER[EPC Status (Current Week)],"WIP")</f>
        <v>0</v>
      </c>
      <c r="BG108" s="29">
        <f>COUNTIFS(MASTER[Sub Format],$B108,MASTER[Planned (Month) Bucket],BG$2,MASTER[EPC Status (Current Week)],"WIP")</f>
        <v>0</v>
      </c>
      <c r="BH108" s="29">
        <f>COUNTIFS(MASTER[Sub Format],$B108,MASTER[Planned (Month) Bucket],BH$2,MASTER[EPC Status (Current Week)],"WIP")</f>
        <v>0</v>
      </c>
      <c r="BI108" s="29">
        <f>COUNTIFS(MASTER[Sub Format],$B108,MASTER[EPC Status (Current Week)],BI$2)</f>
        <v>0</v>
      </c>
      <c r="BJ108" s="29">
        <f>COUNTIFS(MASTER[Sub Format],$B108,MASTER[EPC Status (Current Week)],BJ$2)</f>
        <v>0</v>
      </c>
      <c r="BK108" s="29">
        <f>COUNTIFS(MASTER[Sub Format],$B108,MASTER[EPC Status (Current Week)],BK$2)</f>
        <v>0</v>
      </c>
      <c r="BL108" s="29">
        <f>COUNTIFS(MASTER[Sub Format],$B108,MASTER[EPC Status (Current Week)],BL$2)</f>
        <v>0</v>
      </c>
      <c r="BM108" s="29">
        <f t="shared" si="375"/>
        <v>0</v>
      </c>
      <c r="BN108" s="29">
        <f>COUNTIFS(MASTER[Sub Format],$B108,MASTER[EPC Status (Current Week)],BN$3)</f>
        <v>0</v>
      </c>
      <c r="BO108" s="29">
        <f>COUNTIFS(MASTER[Sub Format],$B108,MASTER[EPC Status (Current Week)],BO$3)</f>
        <v>0</v>
      </c>
      <c r="BP108" s="29">
        <f>COUNTIFS(MASTER[Sub Format],$B108,MASTER[EPC Status (Current Week)],BP$3)</f>
        <v>0</v>
      </c>
      <c r="BQ108" s="29">
        <f>COUNTIFS(MASTER[Sub Format],$B108,MASTER[EPC Status (Current Week)],BQ$3)</f>
        <v>0</v>
      </c>
      <c r="BR108" s="29">
        <f>COUNTIFS(MASTER[Sub Format],$B108,MASTER[EPC Status (Current Week)],BR$3)</f>
        <v>0</v>
      </c>
      <c r="BS108" s="29">
        <f>COUNTIFS(MASTER[Sub Format],$B108,MASTER[EPC Status (Current Week)],BS$3)</f>
        <v>0</v>
      </c>
      <c r="BT108" s="29">
        <f>COUNTIFS(MASTER[Sub Format],$B108,MASTER[EPC Status (Current Week)],BT$3)</f>
        <v>0</v>
      </c>
      <c r="BU108" s="29">
        <f>COUNTIFS(MASTER[Sub Format],$B108,MASTER[EPC Status (Current Week)],BU$3)</f>
        <v>0</v>
      </c>
      <c r="BV108" s="226"/>
    </row>
    <row r="109" spans="1:74" s="1" customFormat="1" ht="13" hidden="1" outlineLevel="1" x14ac:dyDescent="0.3">
      <c r="A109" s="86">
        <v>5</v>
      </c>
      <c r="B109" s="28" t="s">
        <v>58</v>
      </c>
      <c r="C109" s="28" t="s">
        <v>221</v>
      </c>
      <c r="D109" s="28" t="s">
        <v>312</v>
      </c>
      <c r="E109" s="29">
        <v>0</v>
      </c>
      <c r="F109" s="29">
        <f>COUNTIFS(MASTER[Sub Format],$B109,MASTER[EPC Status (Current Week)],$F$3)</f>
        <v>0</v>
      </c>
      <c r="G109" s="29">
        <f>COUNTIFS(MASTER[LAUNCHED / YTL],"LAUNCHED",MASTER[Sub Format],$B109,MASTER[EPC Status (Current Week)],"EPC Ready Previous FY")</f>
        <v>0</v>
      </c>
      <c r="H109" s="29">
        <f>COUNTIFS(MASTER[LAUNCHED / YTL],"YTL",MASTER[Sub Format],$B109,MASTER[EPC Status (Current Week)],"EPC Ready Previous FY")</f>
        <v>0</v>
      </c>
      <c r="I109" s="29">
        <f>COUNTIFS(MASTER[Sub Format],$B109,MASTER[Actual (Month) Bucket],I$3)</f>
        <v>0</v>
      </c>
      <c r="J109" s="29">
        <f>COUNTIFS(MASTER[Sub Format],$B109,MASTER[Actual (Month) Bucket],J$3)</f>
        <v>0</v>
      </c>
      <c r="K109" s="29">
        <f>COUNTIFS(MASTER[Sub Format],$B109,MASTER[Actual (Month) Bucket],K$3)</f>
        <v>0</v>
      </c>
      <c r="L109" s="29">
        <f t="shared" si="370"/>
        <v>0</v>
      </c>
      <c r="M109" s="29">
        <f>COUNTIFS(MASTER[Sub Format],$B109,MASTER[Actual (Month) Bucket],M$3)</f>
        <v>0</v>
      </c>
      <c r="N109" s="29">
        <f>COUNTIFS(MASTER[Sub Format],$B109,MASTER[Actual (Month) Bucket],N$3)</f>
        <v>0</v>
      </c>
      <c r="O109" s="29">
        <f>COUNTIFS(MASTER[Sub Format],$B109,MASTER[Actual (Month) Bucket],O$3)</f>
        <v>0</v>
      </c>
      <c r="P109" s="29">
        <f t="shared" si="371"/>
        <v>0</v>
      </c>
      <c r="Q109" s="29">
        <f>COUNTIFS(MASTER[Sub Format],$B109,MASTER[Actual (Month) Bucket],Q$3)</f>
        <v>0</v>
      </c>
      <c r="R109" s="29">
        <f>COUNTIFS(MASTER[Sub Format],$B109,MASTER[Actual (Month) Bucket],R$3)</f>
        <v>0</v>
      </c>
      <c r="S109" s="29">
        <f>COUNTIFS(MASTER[Sub Format],$B109,MASTER[Actual (Month) Bucket],S$3)</f>
        <v>0</v>
      </c>
      <c r="T109" s="29">
        <f t="shared" si="372"/>
        <v>0</v>
      </c>
      <c r="U109" s="29">
        <f>COUNTIFS(MASTER[Sub Format],$B109,MASTER[Actual (Month) Bucket],U$3)</f>
        <v>0</v>
      </c>
      <c r="V109" s="29">
        <f>COUNTIFS(MASTER[Sub Format],$B109,MASTER[Actual (Month) Bucket],V$3)</f>
        <v>0</v>
      </c>
      <c r="W109" s="29">
        <f>COUNTIFS(MASTER[Sub Format],$B109,MASTER[Actual (Month) Bucket],W$3)</f>
        <v>0</v>
      </c>
      <c r="X109" s="29">
        <f t="shared" si="373"/>
        <v>0</v>
      </c>
      <c r="Y109" s="29">
        <f t="shared" si="374"/>
        <v>0</v>
      </c>
      <c r="Z109" s="29">
        <f>COUNTIFS(MASTER[LAUNCHED / YTL],"LAUNCHED",MASTER[Sub Format],$B109,MASTER[EPC Status (Current Week)],"EPC Ready")</f>
        <v>0</v>
      </c>
      <c r="AA109" s="29">
        <f>COUNTIFS(MASTER[LAUNCHED / YTL],"YTL",MASTER[Sub Format],$B109,MASTER[EPC Status (Current Week)],"EPC Ready")</f>
        <v>0</v>
      </c>
      <c r="AB109" s="29">
        <f>COUNTIFS(MASTER[LAUNCHED / YTL],"YTL - Dropped by Business",MASTER[Sub Format],$B109,MASTER[EPC Status (Current Week)],"EPC Ready")</f>
        <v>0</v>
      </c>
      <c r="AC109" s="29">
        <f>COUNTIFS(MASTER[EPC Status (Current Week)],"EPC Ready",MASTER[Sub Format],$B109)+COUNTIFS(MASTER[EPC Status (Current Week)],"EPC Ready Previous FY",MASTER[Sub Format],$B109)</f>
        <v>0</v>
      </c>
      <c r="AD109" s="29">
        <f>COUNTIFS(MASTER[LAUNCHED / YTL],"LAUNCHED",MASTER[Sub Format],$B109)</f>
        <v>0</v>
      </c>
      <c r="AE109" s="29">
        <f>COUNTIFS(MASTER[LAUNCHED / YTL],"YTL",MASTER[Sub Format],$B109)</f>
        <v>0</v>
      </c>
      <c r="AF109" s="29">
        <f>COUNTIFS(MASTER[LAUNCHED / YTL],"YTL - Dropped by Business",MASTER[Sub Format],$B109)</f>
        <v>0</v>
      </c>
      <c r="AG109" s="29">
        <f t="shared" si="294"/>
        <v>0</v>
      </c>
      <c r="AH109" s="29">
        <f t="shared" si="337"/>
        <v>0</v>
      </c>
      <c r="AI109" s="29">
        <f t="shared" si="337"/>
        <v>0</v>
      </c>
      <c r="AJ109" s="29">
        <f t="shared" si="337"/>
        <v>0</v>
      </c>
      <c r="AK109" s="29">
        <f t="shared" si="337"/>
        <v>0</v>
      </c>
      <c r="AL109" s="29">
        <f t="shared" si="337"/>
        <v>0</v>
      </c>
      <c r="AM109" s="29">
        <f t="shared" si="337"/>
        <v>0</v>
      </c>
      <c r="AN109" s="29">
        <f t="shared" si="337"/>
        <v>0</v>
      </c>
      <c r="AO109" s="29">
        <f t="shared" si="337"/>
        <v>0</v>
      </c>
      <c r="AP109" s="29">
        <f t="shared" si="337"/>
        <v>0</v>
      </c>
      <c r="AQ109" s="29">
        <f>COUNTIFS(MASTER[Sub Format],$B109,MASTER[Planned (Month) Bucket],AQ$2,MASTER[EPC Status (Current Week)],"WIP")</f>
        <v>0</v>
      </c>
      <c r="AR109" s="29">
        <f>COUNTIFS(MASTER[Sub Format],$B109,MASTER[Planned (Month) Bucket],AR$2,MASTER[EPC Status (Current Week)],"WIP")</f>
        <v>0</v>
      </c>
      <c r="AS109" s="29">
        <f>COUNTIFS(MASTER[Sub Format],$B109,MASTER[Planned (Month) Bucket],AS$2,MASTER[EPC Status (Current Week)],"WIP")</f>
        <v>0</v>
      </c>
      <c r="AT109" s="29">
        <f>COUNTIFS(MASTER[Sub Format],$B109,MASTER[Planned (Month) Bucket],AT$2,MASTER[EPC Status (Current Week)],"WIP")</f>
        <v>0</v>
      </c>
      <c r="AU109" s="29">
        <f>COUNTIFS(MASTER[Sub Format],$B109,MASTER[Planned (Month) Bucket],AU$2,MASTER[EPC Status (Current Week)],"WIP")</f>
        <v>0</v>
      </c>
      <c r="AV109" s="29">
        <f>COUNTIFS(MASTER[Sub Format],$B109,MASTER[Planned (Month) Bucket],AV$2,MASTER[EPC Status (Current Week)],"WIP")</f>
        <v>0</v>
      </c>
      <c r="AW109" s="29">
        <f>COUNTIFS(MASTER[Sub Format],$B109,MASTER[Planned (Month) Bucket],AW$2,MASTER[EPC Status (Current Week)],"WIP")</f>
        <v>0</v>
      </c>
      <c r="AX109" s="29">
        <f>COUNTIFS(MASTER[Sub Format],$B109,MASTER[Planned (Month) Bucket],AX$2,MASTER[EPC Status (Current Week)],"WIP")</f>
        <v>0</v>
      </c>
      <c r="AY109" s="29">
        <f>COUNTIFS(MASTER[Sub Format],$B109,MASTER[Planned (Month) Bucket],AY$2,MASTER[EPC Status (Current Week)],"WIP")</f>
        <v>0</v>
      </c>
      <c r="AZ109" s="29">
        <f>COUNTIFS(MASTER[Sub Format],$B109,MASTER[Planned (Month) Bucket],AZ$2,MASTER[EPC Status (Current Week)],"WIP")</f>
        <v>0</v>
      </c>
      <c r="BA109" s="29">
        <f>COUNTIFS(MASTER[Sub Format],$B109,MASTER[Planned (Month) Bucket],BA$2,MASTER[EPC Status (Current Week)],"WIP")</f>
        <v>0</v>
      </c>
      <c r="BB109" s="29">
        <f>COUNTIFS(MASTER[Sub Format],$B109,MASTER[Planned (Month) Bucket],BB$2,MASTER[EPC Status (Current Week)],"WIP")</f>
        <v>0</v>
      </c>
      <c r="BC109" s="29">
        <f>COUNTIFS(MASTER[Sub Format],$B109,MASTER[Planned (Month) Bucket],BC$2,MASTER[EPC Status (Current Week)],"WIP")</f>
        <v>0</v>
      </c>
      <c r="BD109" s="29">
        <f>COUNTIFS(MASTER[Sub Format],$B109,MASTER[Planned (Month) Bucket],BD$2,MASTER[EPC Status (Current Week)],"WIP")</f>
        <v>0</v>
      </c>
      <c r="BE109" s="29">
        <f>COUNTIFS(MASTER[Sub Format],$B109,MASTER[Planned (Month) Bucket],BE$2,MASTER[EPC Status (Current Week)],"WIP")</f>
        <v>0</v>
      </c>
      <c r="BF109" s="29">
        <f>COUNTIFS(MASTER[Sub Format],$B109,MASTER[Planned (Month) Bucket],BF$2,MASTER[EPC Status (Current Week)],"WIP")</f>
        <v>0</v>
      </c>
      <c r="BG109" s="29">
        <f>COUNTIFS(MASTER[Sub Format],$B109,MASTER[Planned (Month) Bucket],BG$2,MASTER[EPC Status (Current Week)],"WIP")</f>
        <v>0</v>
      </c>
      <c r="BH109" s="29">
        <f>COUNTIFS(MASTER[Sub Format],$B109,MASTER[Planned (Month) Bucket],BH$2,MASTER[EPC Status (Current Week)],"WIP")</f>
        <v>0</v>
      </c>
      <c r="BI109" s="29">
        <f>COUNTIFS(MASTER[Sub Format],$B109,MASTER[EPC Status (Current Week)],BI$2)</f>
        <v>0</v>
      </c>
      <c r="BJ109" s="29">
        <f>COUNTIFS(MASTER[Sub Format],$B109,MASTER[EPC Status (Current Week)],BJ$2)</f>
        <v>0</v>
      </c>
      <c r="BK109" s="29">
        <f>COUNTIFS(MASTER[Sub Format],$B109,MASTER[EPC Status (Current Week)],BK$2)</f>
        <v>0</v>
      </c>
      <c r="BL109" s="29">
        <f>COUNTIFS(MASTER[Sub Format],$B109,MASTER[EPC Status (Current Week)],BL$2)</f>
        <v>0</v>
      </c>
      <c r="BM109" s="29">
        <f t="shared" si="375"/>
        <v>3</v>
      </c>
      <c r="BN109" s="29">
        <f>COUNTIFS(MASTER[Sub Format],$B109,MASTER[EPC Status (Current Week)],BN$3)</f>
        <v>0</v>
      </c>
      <c r="BO109" s="29">
        <f>COUNTIFS(MASTER[Sub Format],$B109,MASTER[EPC Status (Current Week)],BO$3)</f>
        <v>2</v>
      </c>
      <c r="BP109" s="29">
        <f>COUNTIFS(MASTER[Sub Format],$B109,MASTER[EPC Status (Current Week)],BP$3)</f>
        <v>0</v>
      </c>
      <c r="BQ109" s="29">
        <f>COUNTIFS(MASTER[Sub Format],$B109,MASTER[EPC Status (Current Week)],BQ$3)</f>
        <v>0</v>
      </c>
      <c r="BR109" s="29">
        <f>COUNTIFS(MASTER[Sub Format],$B109,MASTER[EPC Status (Current Week)],BR$3)</f>
        <v>1</v>
      </c>
      <c r="BS109" s="29">
        <f>COUNTIFS(MASTER[Sub Format],$B109,MASTER[EPC Status (Current Week)],BS$3)</f>
        <v>0</v>
      </c>
      <c r="BT109" s="29">
        <f>COUNTIFS(MASTER[Sub Format],$B109,MASTER[EPC Status (Current Week)],BT$3)</f>
        <v>0</v>
      </c>
      <c r="BU109" s="29">
        <f>COUNTIFS(MASTER[Sub Format],$B109,MASTER[EPC Status (Current Week)],BU$3)</f>
        <v>0</v>
      </c>
      <c r="BV109" s="226"/>
    </row>
    <row r="110" spans="1:74" s="1" customFormat="1" ht="13" hidden="1" outlineLevel="1" x14ac:dyDescent="0.3">
      <c r="A110" s="86">
        <v>6</v>
      </c>
      <c r="B110" s="28" t="s">
        <v>353</v>
      </c>
      <c r="C110" s="28" t="s">
        <v>106</v>
      </c>
      <c r="D110" s="28" t="s">
        <v>312</v>
      </c>
      <c r="E110" s="29">
        <v>0</v>
      </c>
      <c r="F110" s="29">
        <f>COUNTIFS(MASTER[Sub Format],$B110,MASTER[EPC Status (Current Week)],$F$3)</f>
        <v>0</v>
      </c>
      <c r="G110" s="29">
        <f>COUNTIFS(MASTER[LAUNCHED / YTL],"LAUNCHED",MASTER[Sub Format],$B110,MASTER[EPC Status (Current Week)],"EPC Ready Previous FY")</f>
        <v>0</v>
      </c>
      <c r="H110" s="29">
        <f>COUNTIFS(MASTER[LAUNCHED / YTL],"YTL",MASTER[Sub Format],$B110,MASTER[EPC Status (Current Week)],"EPC Ready Previous FY")</f>
        <v>0</v>
      </c>
      <c r="I110" s="29">
        <f>COUNTIFS(MASTER[Sub Format],$B110,MASTER[Actual (Month) Bucket],I$3)</f>
        <v>1</v>
      </c>
      <c r="J110" s="29">
        <f>COUNTIFS(MASTER[Sub Format],$B110,MASTER[Actual (Month) Bucket],J$3)</f>
        <v>0</v>
      </c>
      <c r="K110" s="29">
        <f>COUNTIFS(MASTER[Sub Format],$B110,MASTER[Actual (Month) Bucket],K$3)</f>
        <v>0</v>
      </c>
      <c r="L110" s="29">
        <f t="shared" si="370"/>
        <v>1</v>
      </c>
      <c r="M110" s="29">
        <f>COUNTIFS(MASTER[Sub Format],$B110,MASTER[Actual (Month) Bucket],M$3)</f>
        <v>0</v>
      </c>
      <c r="N110" s="29">
        <f>COUNTIFS(MASTER[Sub Format],$B110,MASTER[Actual (Month) Bucket],N$3)</f>
        <v>0</v>
      </c>
      <c r="O110" s="29">
        <f>COUNTIFS(MASTER[Sub Format],$B110,MASTER[Actual (Month) Bucket],O$3)</f>
        <v>0</v>
      </c>
      <c r="P110" s="29">
        <f t="shared" si="371"/>
        <v>0</v>
      </c>
      <c r="Q110" s="29">
        <f>COUNTIFS(MASTER[Sub Format],$B110,MASTER[Actual (Month) Bucket],Q$3)</f>
        <v>0</v>
      </c>
      <c r="R110" s="29">
        <f>COUNTIFS(MASTER[Sub Format],$B110,MASTER[Actual (Month) Bucket],R$3)</f>
        <v>0</v>
      </c>
      <c r="S110" s="29">
        <f>COUNTIFS(MASTER[Sub Format],$B110,MASTER[Actual (Month) Bucket],S$3)</f>
        <v>0</v>
      </c>
      <c r="T110" s="29">
        <f t="shared" si="372"/>
        <v>0</v>
      </c>
      <c r="U110" s="29">
        <f>COUNTIFS(MASTER[Sub Format],$B110,MASTER[Actual (Month) Bucket],U$3)</f>
        <v>0</v>
      </c>
      <c r="V110" s="29">
        <f>COUNTIFS(MASTER[Sub Format],$B110,MASTER[Actual (Month) Bucket],V$3)</f>
        <v>0</v>
      </c>
      <c r="W110" s="29">
        <f>COUNTIFS(MASTER[Sub Format],$B110,MASTER[Actual (Month) Bucket],W$3)</f>
        <v>0</v>
      </c>
      <c r="X110" s="29">
        <f t="shared" si="373"/>
        <v>0</v>
      </c>
      <c r="Y110" s="29">
        <f t="shared" si="374"/>
        <v>1</v>
      </c>
      <c r="Z110" s="29">
        <f>COUNTIFS(MASTER[LAUNCHED / YTL],"LAUNCHED",MASTER[Sub Format],$B110,MASTER[EPC Status (Current Week)],"EPC Ready")</f>
        <v>1</v>
      </c>
      <c r="AA110" s="29">
        <f>COUNTIFS(MASTER[LAUNCHED / YTL],"YTL",MASTER[Sub Format],$B110,MASTER[EPC Status (Current Week)],"EPC Ready")</f>
        <v>0</v>
      </c>
      <c r="AB110" s="29">
        <f>COUNTIFS(MASTER[LAUNCHED / YTL],"YTL - Dropped by Business",MASTER[Sub Format],$B110,MASTER[EPC Status (Current Week)],"EPC Ready")</f>
        <v>0</v>
      </c>
      <c r="AC110" s="29">
        <f>COUNTIFS(MASTER[EPC Status (Current Week)],"EPC Ready",MASTER[Sub Format],$B110)+COUNTIFS(MASTER[EPC Status (Current Week)],"EPC Ready Previous FY",MASTER[Sub Format],$B110)</f>
        <v>1</v>
      </c>
      <c r="AD110" s="29">
        <f>COUNTIFS(MASTER[LAUNCHED / YTL],"LAUNCHED",MASTER[Sub Format],$B110)</f>
        <v>1</v>
      </c>
      <c r="AE110" s="29">
        <f>COUNTIFS(MASTER[LAUNCHED / YTL],"YTL",MASTER[Sub Format],$B110)</f>
        <v>0</v>
      </c>
      <c r="AF110" s="29">
        <f>COUNTIFS(MASTER[LAUNCHED / YTL],"YTL - Dropped by Business",MASTER[Sub Format],$B110)</f>
        <v>0</v>
      </c>
      <c r="AG110" s="29">
        <f t="shared" si="294"/>
        <v>1</v>
      </c>
      <c r="AH110" s="29">
        <f t="shared" si="337"/>
        <v>0</v>
      </c>
      <c r="AI110" s="29">
        <f t="shared" si="337"/>
        <v>0</v>
      </c>
      <c r="AJ110" s="29">
        <f t="shared" si="337"/>
        <v>0</v>
      </c>
      <c r="AK110" s="29">
        <f t="shared" si="337"/>
        <v>0</v>
      </c>
      <c r="AL110" s="29">
        <f t="shared" si="337"/>
        <v>0</v>
      </c>
      <c r="AM110" s="29">
        <f t="shared" si="337"/>
        <v>0</v>
      </c>
      <c r="AN110" s="29">
        <f t="shared" si="337"/>
        <v>0</v>
      </c>
      <c r="AO110" s="29">
        <f t="shared" si="337"/>
        <v>0</v>
      </c>
      <c r="AP110" s="29">
        <f t="shared" si="337"/>
        <v>0</v>
      </c>
      <c r="AQ110" s="29">
        <f>COUNTIFS(MASTER[Sub Format],$B110,MASTER[Planned (Month) Bucket],AQ$2,MASTER[EPC Status (Current Week)],"WIP")</f>
        <v>0</v>
      </c>
      <c r="AR110" s="29">
        <f>COUNTIFS(MASTER[Sub Format],$B110,MASTER[Planned (Month) Bucket],AR$2,MASTER[EPC Status (Current Week)],"WIP")</f>
        <v>0</v>
      </c>
      <c r="AS110" s="29">
        <f>COUNTIFS(MASTER[Sub Format],$B110,MASTER[Planned (Month) Bucket],AS$2,MASTER[EPC Status (Current Week)],"WIP")</f>
        <v>0</v>
      </c>
      <c r="AT110" s="29">
        <f>COUNTIFS(MASTER[Sub Format],$B110,MASTER[Planned (Month) Bucket],AT$2,MASTER[EPC Status (Current Week)],"WIP")</f>
        <v>0</v>
      </c>
      <c r="AU110" s="29">
        <f>COUNTIFS(MASTER[Sub Format],$B110,MASTER[Planned (Month) Bucket],AU$2,MASTER[EPC Status (Current Week)],"WIP")</f>
        <v>0</v>
      </c>
      <c r="AV110" s="29">
        <f>COUNTIFS(MASTER[Sub Format],$B110,MASTER[Planned (Month) Bucket],AV$2,MASTER[EPC Status (Current Week)],"WIP")</f>
        <v>0</v>
      </c>
      <c r="AW110" s="29">
        <f>COUNTIFS(MASTER[Sub Format],$B110,MASTER[Planned (Month) Bucket],AW$2,MASTER[EPC Status (Current Week)],"WIP")</f>
        <v>0</v>
      </c>
      <c r="AX110" s="29">
        <f>COUNTIFS(MASTER[Sub Format],$B110,MASTER[Planned (Month) Bucket],AX$2,MASTER[EPC Status (Current Week)],"WIP")</f>
        <v>0</v>
      </c>
      <c r="AY110" s="29">
        <f>COUNTIFS(MASTER[Sub Format],$B110,MASTER[Planned (Month) Bucket],AY$2,MASTER[EPC Status (Current Week)],"WIP")</f>
        <v>0</v>
      </c>
      <c r="AZ110" s="29">
        <f>COUNTIFS(MASTER[Sub Format],$B110,MASTER[Planned (Month) Bucket],AZ$2,MASTER[EPC Status (Current Week)],"WIP")</f>
        <v>0</v>
      </c>
      <c r="BA110" s="29">
        <f>COUNTIFS(MASTER[Sub Format],$B110,MASTER[Planned (Month) Bucket],BA$2,MASTER[EPC Status (Current Week)],"WIP")</f>
        <v>0</v>
      </c>
      <c r="BB110" s="29">
        <f>COUNTIFS(MASTER[Sub Format],$B110,MASTER[Planned (Month) Bucket],BB$2,MASTER[EPC Status (Current Week)],"WIP")</f>
        <v>0</v>
      </c>
      <c r="BC110" s="29">
        <f>COUNTIFS(MASTER[Sub Format],$B110,MASTER[Planned (Month) Bucket],BC$2,MASTER[EPC Status (Current Week)],"WIP")</f>
        <v>0</v>
      </c>
      <c r="BD110" s="29">
        <f>COUNTIFS(MASTER[Sub Format],$B110,MASTER[Planned (Month) Bucket],BD$2,MASTER[EPC Status (Current Week)],"WIP")</f>
        <v>0</v>
      </c>
      <c r="BE110" s="29">
        <f>COUNTIFS(MASTER[Sub Format],$B110,MASTER[Planned (Month) Bucket],BE$2,MASTER[EPC Status (Current Week)],"WIP")</f>
        <v>0</v>
      </c>
      <c r="BF110" s="29">
        <f>COUNTIFS(MASTER[Sub Format],$B110,MASTER[Planned (Month) Bucket],BF$2,MASTER[EPC Status (Current Week)],"WIP")</f>
        <v>1</v>
      </c>
      <c r="BG110" s="29">
        <f>COUNTIFS(MASTER[Sub Format],$B110,MASTER[Planned (Month) Bucket],BG$2,MASTER[EPC Status (Current Week)],"WIP")</f>
        <v>0</v>
      </c>
      <c r="BH110" s="29">
        <f>COUNTIFS(MASTER[Sub Format],$B110,MASTER[Planned (Month) Bucket],BH$2,MASTER[EPC Status (Current Week)],"WIP")</f>
        <v>0</v>
      </c>
      <c r="BI110" s="29">
        <f>COUNTIFS(MASTER[Sub Format],$B110,MASTER[EPC Status (Current Week)],BI$2)</f>
        <v>0</v>
      </c>
      <c r="BJ110" s="29">
        <f>COUNTIFS(MASTER[Sub Format],$B110,MASTER[EPC Status (Current Week)],BJ$2)</f>
        <v>0</v>
      </c>
      <c r="BK110" s="29">
        <f>COUNTIFS(MASTER[Sub Format],$B110,MASTER[EPC Status (Current Week)],BK$2)</f>
        <v>0</v>
      </c>
      <c r="BL110" s="29">
        <f>COUNTIFS(MASTER[Sub Format],$B110,MASTER[EPC Status (Current Week)],BL$2)</f>
        <v>0</v>
      </c>
      <c r="BM110" s="29">
        <f t="shared" si="375"/>
        <v>9</v>
      </c>
      <c r="BN110" s="29">
        <f>COUNTIFS(MASTER[Sub Format],$B110,MASTER[EPC Status (Current Week)],BN$3)</f>
        <v>2</v>
      </c>
      <c r="BO110" s="29">
        <f>COUNTIFS(MASTER[Sub Format],$B110,MASTER[EPC Status (Current Week)],BO$3)</f>
        <v>2</v>
      </c>
      <c r="BP110" s="29">
        <f>COUNTIFS(MASTER[Sub Format],$B110,MASTER[EPC Status (Current Week)],BP$3)</f>
        <v>0</v>
      </c>
      <c r="BQ110" s="29">
        <f>COUNTIFS(MASTER[Sub Format],$B110,MASTER[EPC Status (Current Week)],BQ$3)</f>
        <v>0</v>
      </c>
      <c r="BR110" s="29">
        <f>COUNTIFS(MASTER[Sub Format],$B110,MASTER[EPC Status (Current Week)],BR$3)</f>
        <v>0</v>
      </c>
      <c r="BS110" s="29">
        <f>COUNTIFS(MASTER[Sub Format],$B110,MASTER[EPC Status (Current Week)],BS$3)</f>
        <v>0</v>
      </c>
      <c r="BT110" s="29">
        <f>COUNTIFS(MASTER[Sub Format],$B110,MASTER[EPC Status (Current Week)],BT$3)</f>
        <v>0</v>
      </c>
      <c r="BU110" s="29">
        <f>COUNTIFS(MASTER[Sub Format],$B110,MASTER[EPC Status (Current Week)],BU$3)</f>
        <v>5</v>
      </c>
      <c r="BV110" s="226"/>
    </row>
    <row r="111" spans="1:74" s="1" customFormat="1" ht="13" hidden="1" outlineLevel="1" x14ac:dyDescent="0.3">
      <c r="A111" s="85">
        <v>7</v>
      </c>
      <c r="B111" s="30" t="s">
        <v>95</v>
      </c>
      <c r="C111" s="30"/>
      <c r="D111" s="30"/>
      <c r="E111" s="31">
        <v>85</v>
      </c>
      <c r="F111" s="31">
        <f t="shared" ref="F111:AG111" si="376">SUM(F112:F126)</f>
        <v>4</v>
      </c>
      <c r="G111" s="31">
        <f t="shared" si="376"/>
        <v>0</v>
      </c>
      <c r="H111" s="31">
        <f t="shared" si="376"/>
        <v>4</v>
      </c>
      <c r="I111" s="31">
        <f t="shared" si="376"/>
        <v>1</v>
      </c>
      <c r="J111" s="31">
        <f t="shared" si="376"/>
        <v>3</v>
      </c>
      <c r="K111" s="31">
        <f t="shared" si="376"/>
        <v>1</v>
      </c>
      <c r="L111" s="31">
        <f t="shared" si="376"/>
        <v>5</v>
      </c>
      <c r="M111" s="31">
        <f t="shared" si="376"/>
        <v>0</v>
      </c>
      <c r="N111" s="31">
        <f t="shared" si="376"/>
        <v>0</v>
      </c>
      <c r="O111" s="31">
        <f t="shared" si="376"/>
        <v>0</v>
      </c>
      <c r="P111" s="31">
        <f t="shared" si="376"/>
        <v>0</v>
      </c>
      <c r="Q111" s="31">
        <f t="shared" si="376"/>
        <v>0</v>
      </c>
      <c r="R111" s="31">
        <f t="shared" si="376"/>
        <v>0</v>
      </c>
      <c r="S111" s="31">
        <f t="shared" si="376"/>
        <v>0</v>
      </c>
      <c r="T111" s="31">
        <f t="shared" si="376"/>
        <v>0</v>
      </c>
      <c r="U111" s="31">
        <f t="shared" si="376"/>
        <v>0</v>
      </c>
      <c r="V111" s="31">
        <f t="shared" si="376"/>
        <v>0</v>
      </c>
      <c r="W111" s="31">
        <f t="shared" si="376"/>
        <v>0</v>
      </c>
      <c r="X111" s="31">
        <f t="shared" si="376"/>
        <v>0</v>
      </c>
      <c r="Y111" s="31">
        <f t="shared" si="376"/>
        <v>5</v>
      </c>
      <c r="Z111" s="31">
        <f t="shared" si="376"/>
        <v>0</v>
      </c>
      <c r="AA111" s="31">
        <f t="shared" si="376"/>
        <v>5</v>
      </c>
      <c r="AB111" s="31">
        <f t="shared" si="376"/>
        <v>0</v>
      </c>
      <c r="AC111" s="31">
        <f t="shared" si="376"/>
        <v>9</v>
      </c>
      <c r="AD111" s="31">
        <f t="shared" si="376"/>
        <v>0</v>
      </c>
      <c r="AE111" s="31">
        <f t="shared" si="376"/>
        <v>9</v>
      </c>
      <c r="AF111" s="31">
        <f t="shared" si="376"/>
        <v>0</v>
      </c>
      <c r="AG111" s="31">
        <f t="shared" si="376"/>
        <v>12</v>
      </c>
      <c r="AH111" s="31">
        <f t="shared" si="337"/>
        <v>0</v>
      </c>
      <c r="AI111" s="31">
        <f t="shared" si="337"/>
        <v>0</v>
      </c>
      <c r="AJ111" s="31">
        <f t="shared" si="337"/>
        <v>0</v>
      </c>
      <c r="AK111" s="31">
        <f t="shared" si="337"/>
        <v>0</v>
      </c>
      <c r="AL111" s="31">
        <f t="shared" si="337"/>
        <v>0</v>
      </c>
      <c r="AM111" s="31">
        <f t="shared" si="337"/>
        <v>0</v>
      </c>
      <c r="AN111" s="31">
        <f t="shared" si="337"/>
        <v>0</v>
      </c>
      <c r="AO111" s="31">
        <f t="shared" si="337"/>
        <v>0</v>
      </c>
      <c r="AP111" s="31">
        <f t="shared" si="337"/>
        <v>0</v>
      </c>
      <c r="AQ111" s="31">
        <f t="shared" ref="AQ111:BU111" si="377">SUM(AQ112:AQ126)</f>
        <v>0</v>
      </c>
      <c r="AR111" s="31">
        <f t="shared" si="377"/>
        <v>0</v>
      </c>
      <c r="AS111" s="31">
        <f t="shared" si="377"/>
        <v>0</v>
      </c>
      <c r="AT111" s="31">
        <f t="shared" si="377"/>
        <v>0</v>
      </c>
      <c r="AU111" s="31">
        <f t="shared" si="377"/>
        <v>0</v>
      </c>
      <c r="AV111" s="31">
        <f t="shared" si="377"/>
        <v>0</v>
      </c>
      <c r="AW111" s="31">
        <f t="shared" si="377"/>
        <v>0</v>
      </c>
      <c r="AX111" s="31">
        <f t="shared" si="377"/>
        <v>0</v>
      </c>
      <c r="AY111" s="31">
        <f t="shared" si="377"/>
        <v>0</v>
      </c>
      <c r="AZ111" s="31">
        <f t="shared" si="377"/>
        <v>0</v>
      </c>
      <c r="BA111" s="31">
        <f t="shared" si="377"/>
        <v>0</v>
      </c>
      <c r="BB111" s="31">
        <f t="shared" si="377"/>
        <v>1</v>
      </c>
      <c r="BC111" s="31">
        <f t="shared" si="377"/>
        <v>1</v>
      </c>
      <c r="BD111" s="31">
        <f t="shared" ref="BD111:BE111" si="378">SUM(BD112:BD126)</f>
        <v>4</v>
      </c>
      <c r="BE111" s="31">
        <f t="shared" si="378"/>
        <v>4</v>
      </c>
      <c r="BF111" s="31">
        <f t="shared" ref="BF111:BG111" si="379">SUM(BF112:BF126)</f>
        <v>0</v>
      </c>
      <c r="BG111" s="31">
        <f t="shared" si="379"/>
        <v>1</v>
      </c>
      <c r="BH111" s="31">
        <f t="shared" ref="BH111" si="380">SUM(BH112:BH126)</f>
        <v>1</v>
      </c>
      <c r="BI111" s="31">
        <f t="shared" si="377"/>
        <v>1</v>
      </c>
      <c r="BJ111" s="31">
        <f t="shared" si="377"/>
        <v>0</v>
      </c>
      <c r="BK111" s="31">
        <f t="shared" si="377"/>
        <v>1</v>
      </c>
      <c r="BL111" s="31">
        <f t="shared" si="377"/>
        <v>0</v>
      </c>
      <c r="BM111" s="31">
        <f t="shared" si="377"/>
        <v>47</v>
      </c>
      <c r="BN111" s="31">
        <f t="shared" si="377"/>
        <v>6</v>
      </c>
      <c r="BO111" s="31">
        <f t="shared" si="377"/>
        <v>28</v>
      </c>
      <c r="BP111" s="31">
        <f t="shared" si="377"/>
        <v>4</v>
      </c>
      <c r="BQ111" s="31">
        <f t="shared" si="377"/>
        <v>0</v>
      </c>
      <c r="BR111" s="31">
        <f t="shared" si="377"/>
        <v>9</v>
      </c>
      <c r="BS111" s="31">
        <f t="shared" si="377"/>
        <v>0</v>
      </c>
      <c r="BT111" s="31">
        <f t="shared" si="377"/>
        <v>0</v>
      </c>
      <c r="BU111" s="31">
        <f t="shared" si="377"/>
        <v>0</v>
      </c>
      <c r="BV111" s="226"/>
    </row>
    <row r="112" spans="1:74" s="1" customFormat="1" ht="13" hidden="1" outlineLevel="2" x14ac:dyDescent="0.3">
      <c r="A112" s="86">
        <v>7.1</v>
      </c>
      <c r="B112" s="28" t="s">
        <v>119</v>
      </c>
      <c r="C112" s="28" t="s">
        <v>221</v>
      </c>
      <c r="D112" s="28" t="s">
        <v>312</v>
      </c>
      <c r="E112" s="29">
        <v>0</v>
      </c>
      <c r="F112" s="29">
        <f>COUNTIFS(MASTER[Sub Format],$B112,MASTER[EPC Status (Current Week)],$F$3)</f>
        <v>3</v>
      </c>
      <c r="G112" s="29">
        <f>COUNTIFS(MASTER[LAUNCHED / YTL],"LAUNCHED",MASTER[Sub Format],$B112,MASTER[EPC Status (Current Week)],"EPC Ready Previous FY")</f>
        <v>0</v>
      </c>
      <c r="H112" s="29">
        <f>COUNTIFS(MASTER[LAUNCHED / YTL],"YTL",MASTER[Sub Format],$B112,MASTER[EPC Status (Current Week)],"EPC Ready Previous FY")</f>
        <v>3</v>
      </c>
      <c r="I112" s="29">
        <f>COUNTIFS(MASTER[Sub Format],$B112,MASTER[Actual (Month) Bucket],I$3)</f>
        <v>1</v>
      </c>
      <c r="J112" s="29">
        <f>COUNTIFS(MASTER[Sub Format],$B112,MASTER[Actual (Month) Bucket],J$3)</f>
        <v>0</v>
      </c>
      <c r="K112" s="29">
        <f>COUNTIFS(MASTER[Sub Format],$B112,MASTER[Actual (Month) Bucket],K$3)</f>
        <v>0</v>
      </c>
      <c r="L112" s="29">
        <f t="shared" ref="L112:L126" si="381">SUM(I112:K112)</f>
        <v>1</v>
      </c>
      <c r="M112" s="29">
        <f>COUNTIFS(MASTER[Sub Format],$B112,MASTER[Actual (Month) Bucket],M$3)</f>
        <v>0</v>
      </c>
      <c r="N112" s="29">
        <f>COUNTIFS(MASTER[Sub Format],$B112,MASTER[Actual (Month) Bucket],N$3)</f>
        <v>0</v>
      </c>
      <c r="O112" s="29">
        <f>COUNTIFS(MASTER[Sub Format],$B112,MASTER[Actual (Month) Bucket],O$3)</f>
        <v>0</v>
      </c>
      <c r="P112" s="29">
        <f t="shared" ref="P112:P126" si="382">SUM(M112:O112)</f>
        <v>0</v>
      </c>
      <c r="Q112" s="29">
        <f>COUNTIFS(MASTER[Sub Format],$B112,MASTER[Actual (Month) Bucket],Q$3)</f>
        <v>0</v>
      </c>
      <c r="R112" s="29">
        <f>COUNTIFS(MASTER[Sub Format],$B112,MASTER[Actual (Month) Bucket],R$3)</f>
        <v>0</v>
      </c>
      <c r="S112" s="29">
        <f>COUNTIFS(MASTER[Sub Format],$B112,MASTER[Actual (Month) Bucket],S$3)</f>
        <v>0</v>
      </c>
      <c r="T112" s="29">
        <f t="shared" ref="T112:T126" si="383">SUM(Q112:S112)</f>
        <v>0</v>
      </c>
      <c r="U112" s="29">
        <f>COUNTIFS(MASTER[Sub Format],$B112,MASTER[Actual (Month) Bucket],U$3)</f>
        <v>0</v>
      </c>
      <c r="V112" s="29">
        <f>COUNTIFS(MASTER[Sub Format],$B112,MASTER[Actual (Month) Bucket],V$3)</f>
        <v>0</v>
      </c>
      <c r="W112" s="29">
        <f>COUNTIFS(MASTER[Sub Format],$B112,MASTER[Actual (Month) Bucket],W$3)</f>
        <v>0</v>
      </c>
      <c r="X112" s="29">
        <f t="shared" ref="X112:X126" si="384">SUM(U112:W112)</f>
        <v>0</v>
      </c>
      <c r="Y112" s="29">
        <f t="shared" ref="Y112:Y126" si="385">L112+P112+T112+X112</f>
        <v>1</v>
      </c>
      <c r="Z112" s="29">
        <f>COUNTIFS(MASTER[LAUNCHED / YTL],"LAUNCHED",MASTER[Sub Format],$B112,MASTER[EPC Status (Current Week)],"EPC Ready")</f>
        <v>0</v>
      </c>
      <c r="AA112" s="29">
        <f>COUNTIFS(MASTER[LAUNCHED / YTL],"YTL",MASTER[Sub Format],$B112,MASTER[EPC Status (Current Week)],"EPC Ready")</f>
        <v>1</v>
      </c>
      <c r="AB112" s="29">
        <f>COUNTIFS(MASTER[LAUNCHED / YTL],"YTL - Dropped by Business",MASTER[Sub Format],$B112,MASTER[EPC Status (Current Week)],"EPC Ready")</f>
        <v>0</v>
      </c>
      <c r="AC112" s="29">
        <f>COUNTIFS(MASTER[EPC Status (Current Week)],"EPC Ready",MASTER[Sub Format],$B112)+COUNTIFS(MASTER[EPC Status (Current Week)],"EPC Ready Previous FY",MASTER[Sub Format],$B112)</f>
        <v>4</v>
      </c>
      <c r="AD112" s="29">
        <f>COUNTIFS(MASTER[LAUNCHED / YTL],"LAUNCHED",MASTER[Sub Format],$B112)</f>
        <v>0</v>
      </c>
      <c r="AE112" s="29">
        <f>COUNTIFS(MASTER[LAUNCHED / YTL],"YTL",MASTER[Sub Format],$B112)</f>
        <v>4</v>
      </c>
      <c r="AF112" s="29">
        <f>COUNTIFS(MASTER[LAUNCHED / YTL],"YTL - Dropped by Business",MASTER[Sub Format],$B112)</f>
        <v>0</v>
      </c>
      <c r="AG112" s="29">
        <f t="shared" si="294"/>
        <v>2</v>
      </c>
      <c r="AH112" s="29">
        <f t="shared" si="337"/>
        <v>0</v>
      </c>
      <c r="AI112" s="29">
        <f t="shared" si="337"/>
        <v>0</v>
      </c>
      <c r="AJ112" s="29">
        <f t="shared" si="337"/>
        <v>0</v>
      </c>
      <c r="AK112" s="29">
        <f t="shared" si="337"/>
        <v>0</v>
      </c>
      <c r="AL112" s="29">
        <f t="shared" si="337"/>
        <v>0</v>
      </c>
      <c r="AM112" s="29">
        <f t="shared" si="337"/>
        <v>0</v>
      </c>
      <c r="AN112" s="29">
        <f t="shared" si="337"/>
        <v>0</v>
      </c>
      <c r="AO112" s="29">
        <f t="shared" si="337"/>
        <v>0</v>
      </c>
      <c r="AP112" s="29">
        <f t="shared" si="337"/>
        <v>0</v>
      </c>
      <c r="AQ112" s="29">
        <f>COUNTIFS(MASTER[Sub Format],$B112,MASTER[Planned (Month) Bucket],AQ$2,MASTER[EPC Status (Current Week)],"WIP")</f>
        <v>0</v>
      </c>
      <c r="AR112" s="29">
        <f>COUNTIFS(MASTER[Sub Format],$B112,MASTER[Planned (Month) Bucket],AR$2,MASTER[EPC Status (Current Week)],"WIP")</f>
        <v>0</v>
      </c>
      <c r="AS112" s="29">
        <f>COUNTIFS(MASTER[Sub Format],$B112,MASTER[Planned (Month) Bucket],AS$2,MASTER[EPC Status (Current Week)],"WIP")</f>
        <v>0</v>
      </c>
      <c r="AT112" s="29">
        <f>COUNTIFS(MASTER[Sub Format],$B112,MASTER[Planned (Month) Bucket],AT$2,MASTER[EPC Status (Current Week)],"WIP")</f>
        <v>0</v>
      </c>
      <c r="AU112" s="29">
        <f>COUNTIFS(MASTER[Sub Format],$B112,MASTER[Planned (Month) Bucket],AU$2,MASTER[EPC Status (Current Week)],"WIP")</f>
        <v>0</v>
      </c>
      <c r="AV112" s="29">
        <f>COUNTIFS(MASTER[Sub Format],$B112,MASTER[Planned (Month) Bucket],AV$2,MASTER[EPC Status (Current Week)],"WIP")</f>
        <v>0</v>
      </c>
      <c r="AW112" s="29">
        <f>COUNTIFS(MASTER[Sub Format],$B112,MASTER[Planned (Month) Bucket],AW$2,MASTER[EPC Status (Current Week)],"WIP")</f>
        <v>0</v>
      </c>
      <c r="AX112" s="29">
        <f>COUNTIFS(MASTER[Sub Format],$B112,MASTER[Planned (Month) Bucket],AX$2,MASTER[EPC Status (Current Week)],"WIP")</f>
        <v>0</v>
      </c>
      <c r="AY112" s="29">
        <f>COUNTIFS(MASTER[Sub Format],$B112,MASTER[Planned (Month) Bucket],AY$2,MASTER[EPC Status (Current Week)],"WIP")</f>
        <v>0</v>
      </c>
      <c r="AZ112" s="29">
        <f>COUNTIFS(MASTER[Sub Format],$B112,MASTER[Planned (Month) Bucket],AZ$2,MASTER[EPC Status (Current Week)],"WIP")</f>
        <v>0</v>
      </c>
      <c r="BA112" s="29">
        <f>COUNTIFS(MASTER[Sub Format],$B112,MASTER[Planned (Month) Bucket],BA$2,MASTER[EPC Status (Current Week)],"WIP")</f>
        <v>0</v>
      </c>
      <c r="BB112" s="29">
        <f>COUNTIFS(MASTER[Sub Format],$B112,MASTER[Planned (Month) Bucket],BB$2,MASTER[EPC Status (Current Week)],"WIP")</f>
        <v>0</v>
      </c>
      <c r="BC112" s="29">
        <f>COUNTIFS(MASTER[Sub Format],$B112,MASTER[Planned (Month) Bucket],BC$2,MASTER[EPC Status (Current Week)],"WIP")</f>
        <v>0</v>
      </c>
      <c r="BD112" s="29">
        <f>COUNTIFS(MASTER[Sub Format],$B112,MASTER[Planned (Month) Bucket],BD$2,MASTER[EPC Status (Current Week)],"WIP")</f>
        <v>1</v>
      </c>
      <c r="BE112" s="29">
        <f>COUNTIFS(MASTER[Sub Format],$B112,MASTER[Planned (Month) Bucket],BE$2,MASTER[EPC Status (Current Week)],"WIP")</f>
        <v>1</v>
      </c>
      <c r="BF112" s="29">
        <f>COUNTIFS(MASTER[Sub Format],$B112,MASTER[Planned (Month) Bucket],BF$2,MASTER[EPC Status (Current Week)],"WIP")</f>
        <v>0</v>
      </c>
      <c r="BG112" s="29">
        <f>COUNTIFS(MASTER[Sub Format],$B112,MASTER[Planned (Month) Bucket],BG$2,MASTER[EPC Status (Current Week)],"WIP")</f>
        <v>0</v>
      </c>
      <c r="BH112" s="29">
        <f>COUNTIFS(MASTER[Sub Format],$B112,MASTER[Planned (Month) Bucket],BH$2,MASTER[EPC Status (Current Week)],"WIP")</f>
        <v>0</v>
      </c>
      <c r="BI112" s="29">
        <f>COUNTIFS(MASTER[Sub Format],$B112,MASTER[EPC Status (Current Week)],BI$2)</f>
        <v>0</v>
      </c>
      <c r="BJ112" s="29">
        <f>COUNTIFS(MASTER[Sub Format],$B112,MASTER[EPC Status (Current Week)],BJ$2)</f>
        <v>0</v>
      </c>
      <c r="BK112" s="29">
        <f>COUNTIFS(MASTER[Sub Format],$B112,MASTER[EPC Status (Current Week)],BK$2)</f>
        <v>0</v>
      </c>
      <c r="BL112" s="29">
        <f>COUNTIFS(MASTER[Sub Format],$B112,MASTER[EPC Status (Current Week)],BL$2)</f>
        <v>0</v>
      </c>
      <c r="BM112" s="29">
        <f t="shared" ref="BM112:BM126" si="386">SUM(BN112:BU112)</f>
        <v>10</v>
      </c>
      <c r="BN112" s="29">
        <f>COUNTIFS(MASTER[Sub Format],$B112,MASTER[EPC Status (Current Week)],BN$3)</f>
        <v>1</v>
      </c>
      <c r="BO112" s="29">
        <f>COUNTIFS(MASTER[Sub Format],$B112,MASTER[EPC Status (Current Week)],BO$3)</f>
        <v>7</v>
      </c>
      <c r="BP112" s="29">
        <f>COUNTIFS(MASTER[Sub Format],$B112,MASTER[EPC Status (Current Week)],BP$3)</f>
        <v>2</v>
      </c>
      <c r="BQ112" s="29">
        <f>COUNTIFS(MASTER[Sub Format],$B112,MASTER[EPC Status (Current Week)],BQ$3)</f>
        <v>0</v>
      </c>
      <c r="BR112" s="29">
        <f>COUNTIFS(MASTER[Sub Format],$B112,MASTER[EPC Status (Current Week)],BR$3)</f>
        <v>0</v>
      </c>
      <c r="BS112" s="29">
        <f>COUNTIFS(MASTER[Sub Format],$B112,MASTER[EPC Status (Current Week)],BS$3)</f>
        <v>0</v>
      </c>
      <c r="BT112" s="29">
        <f>COUNTIFS(MASTER[Sub Format],$B112,MASTER[EPC Status (Current Week)],BT$3)</f>
        <v>0</v>
      </c>
      <c r="BU112" s="29">
        <f>COUNTIFS(MASTER[Sub Format],$B112,MASTER[EPC Status (Current Week)],BU$3)</f>
        <v>0</v>
      </c>
      <c r="BV112" s="226"/>
    </row>
    <row r="113" spans="1:74" s="1" customFormat="1" ht="13" hidden="1" outlineLevel="2" x14ac:dyDescent="0.3">
      <c r="A113" s="86">
        <v>7.1999999999999993</v>
      </c>
      <c r="B113" s="28" t="s">
        <v>54</v>
      </c>
      <c r="C113" s="28" t="s">
        <v>221</v>
      </c>
      <c r="D113" s="28" t="s">
        <v>312</v>
      </c>
      <c r="E113" s="29">
        <v>0</v>
      </c>
      <c r="F113" s="29">
        <f>COUNTIFS(MASTER[Sub Format],$B113,MASTER[EPC Status (Current Week)],$F$3)</f>
        <v>1</v>
      </c>
      <c r="G113" s="29">
        <f>COUNTIFS(MASTER[LAUNCHED / YTL],"LAUNCHED",MASTER[Sub Format],$B113,MASTER[EPC Status (Current Week)],"EPC Ready Previous FY")</f>
        <v>0</v>
      </c>
      <c r="H113" s="29">
        <f>COUNTIFS(MASTER[LAUNCHED / YTL],"YTL",MASTER[Sub Format],$B113,MASTER[EPC Status (Current Week)],"EPC Ready Previous FY")</f>
        <v>1</v>
      </c>
      <c r="I113" s="29">
        <f>COUNTIFS(MASTER[Sub Format],$B113,MASTER[Actual (Month) Bucket],I$3)</f>
        <v>0</v>
      </c>
      <c r="J113" s="29">
        <f>COUNTIFS(MASTER[Sub Format],$B113,MASTER[Actual (Month) Bucket],J$3)</f>
        <v>2</v>
      </c>
      <c r="K113" s="29">
        <f>COUNTIFS(MASTER[Sub Format],$B113,MASTER[Actual (Month) Bucket],K$3)</f>
        <v>1</v>
      </c>
      <c r="L113" s="29">
        <f t="shared" si="381"/>
        <v>3</v>
      </c>
      <c r="M113" s="29">
        <f>COUNTIFS(MASTER[Sub Format],$B113,MASTER[Actual (Month) Bucket],M$3)</f>
        <v>0</v>
      </c>
      <c r="N113" s="29">
        <f>COUNTIFS(MASTER[Sub Format],$B113,MASTER[Actual (Month) Bucket],N$3)</f>
        <v>0</v>
      </c>
      <c r="O113" s="29">
        <f>COUNTIFS(MASTER[Sub Format],$B113,MASTER[Actual (Month) Bucket],O$3)</f>
        <v>0</v>
      </c>
      <c r="P113" s="29">
        <f t="shared" si="382"/>
        <v>0</v>
      </c>
      <c r="Q113" s="29">
        <f>COUNTIFS(MASTER[Sub Format],$B113,MASTER[Actual (Month) Bucket],Q$3)</f>
        <v>0</v>
      </c>
      <c r="R113" s="29">
        <f>COUNTIFS(MASTER[Sub Format],$B113,MASTER[Actual (Month) Bucket],R$3)</f>
        <v>0</v>
      </c>
      <c r="S113" s="29">
        <f>COUNTIFS(MASTER[Sub Format],$B113,MASTER[Actual (Month) Bucket],S$3)</f>
        <v>0</v>
      </c>
      <c r="T113" s="29">
        <f t="shared" si="383"/>
        <v>0</v>
      </c>
      <c r="U113" s="29">
        <f>COUNTIFS(MASTER[Sub Format],$B113,MASTER[Actual (Month) Bucket],U$3)</f>
        <v>0</v>
      </c>
      <c r="V113" s="29">
        <f>COUNTIFS(MASTER[Sub Format],$B113,MASTER[Actual (Month) Bucket],V$3)</f>
        <v>0</v>
      </c>
      <c r="W113" s="29">
        <f>COUNTIFS(MASTER[Sub Format],$B113,MASTER[Actual (Month) Bucket],W$3)</f>
        <v>0</v>
      </c>
      <c r="X113" s="29">
        <f t="shared" si="384"/>
        <v>0</v>
      </c>
      <c r="Y113" s="29">
        <f t="shared" si="385"/>
        <v>3</v>
      </c>
      <c r="Z113" s="29">
        <f>COUNTIFS(MASTER[LAUNCHED / YTL],"LAUNCHED",MASTER[Sub Format],$B113,MASTER[EPC Status (Current Week)],"EPC Ready")</f>
        <v>0</v>
      </c>
      <c r="AA113" s="29">
        <f>COUNTIFS(MASTER[LAUNCHED / YTL],"YTL",MASTER[Sub Format],$B113,MASTER[EPC Status (Current Week)],"EPC Ready")</f>
        <v>3</v>
      </c>
      <c r="AB113" s="29">
        <f>COUNTIFS(MASTER[LAUNCHED / YTL],"YTL - Dropped by Business",MASTER[Sub Format],$B113,MASTER[EPC Status (Current Week)],"EPC Ready")</f>
        <v>0</v>
      </c>
      <c r="AC113" s="29">
        <f>COUNTIFS(MASTER[EPC Status (Current Week)],"EPC Ready",MASTER[Sub Format],$B113)+COUNTIFS(MASTER[EPC Status (Current Week)],"EPC Ready Previous FY",MASTER[Sub Format],$B113)</f>
        <v>4</v>
      </c>
      <c r="AD113" s="29">
        <f>COUNTIFS(MASTER[LAUNCHED / YTL],"LAUNCHED",MASTER[Sub Format],$B113)</f>
        <v>0</v>
      </c>
      <c r="AE113" s="29">
        <f>COUNTIFS(MASTER[LAUNCHED / YTL],"YTL",MASTER[Sub Format],$B113)</f>
        <v>4</v>
      </c>
      <c r="AF113" s="29">
        <f>COUNTIFS(MASTER[LAUNCHED / YTL],"YTL - Dropped by Business",MASTER[Sub Format],$B113)</f>
        <v>0</v>
      </c>
      <c r="AG113" s="29">
        <f t="shared" si="294"/>
        <v>5</v>
      </c>
      <c r="AH113" s="29">
        <f t="shared" si="337"/>
        <v>0</v>
      </c>
      <c r="AI113" s="29">
        <f t="shared" si="337"/>
        <v>0</v>
      </c>
      <c r="AJ113" s="29">
        <f t="shared" si="337"/>
        <v>0</v>
      </c>
      <c r="AK113" s="29">
        <f t="shared" si="337"/>
        <v>0</v>
      </c>
      <c r="AL113" s="29">
        <f t="shared" si="337"/>
        <v>0</v>
      </c>
      <c r="AM113" s="29">
        <f t="shared" si="337"/>
        <v>0</v>
      </c>
      <c r="AN113" s="29">
        <f t="shared" si="337"/>
        <v>0</v>
      </c>
      <c r="AO113" s="29">
        <f t="shared" si="337"/>
        <v>0</v>
      </c>
      <c r="AP113" s="29">
        <f t="shared" si="337"/>
        <v>0</v>
      </c>
      <c r="AQ113" s="29">
        <f>COUNTIFS(MASTER[Sub Format],$B113,MASTER[Planned (Month) Bucket],AQ$2,MASTER[EPC Status (Current Week)],"WIP")</f>
        <v>0</v>
      </c>
      <c r="AR113" s="29">
        <f>COUNTIFS(MASTER[Sub Format],$B113,MASTER[Planned (Month) Bucket],AR$2,MASTER[EPC Status (Current Week)],"WIP")</f>
        <v>0</v>
      </c>
      <c r="AS113" s="29">
        <f>COUNTIFS(MASTER[Sub Format],$B113,MASTER[Planned (Month) Bucket],AS$2,MASTER[EPC Status (Current Week)],"WIP")</f>
        <v>0</v>
      </c>
      <c r="AT113" s="29">
        <f>COUNTIFS(MASTER[Sub Format],$B113,MASTER[Planned (Month) Bucket],AT$2,MASTER[EPC Status (Current Week)],"WIP")</f>
        <v>0</v>
      </c>
      <c r="AU113" s="29">
        <f>COUNTIFS(MASTER[Sub Format],$B113,MASTER[Planned (Month) Bucket],AU$2,MASTER[EPC Status (Current Week)],"WIP")</f>
        <v>0</v>
      </c>
      <c r="AV113" s="29">
        <f>COUNTIFS(MASTER[Sub Format],$B113,MASTER[Planned (Month) Bucket],AV$2,MASTER[EPC Status (Current Week)],"WIP")</f>
        <v>0</v>
      </c>
      <c r="AW113" s="29">
        <f>COUNTIFS(MASTER[Sub Format],$B113,MASTER[Planned (Month) Bucket],AW$2,MASTER[EPC Status (Current Week)],"WIP")</f>
        <v>0</v>
      </c>
      <c r="AX113" s="29">
        <f>COUNTIFS(MASTER[Sub Format],$B113,MASTER[Planned (Month) Bucket],AX$2,MASTER[EPC Status (Current Week)],"WIP")</f>
        <v>0</v>
      </c>
      <c r="AY113" s="29">
        <f>COUNTIFS(MASTER[Sub Format],$B113,MASTER[Planned (Month) Bucket],AY$2,MASTER[EPC Status (Current Week)],"WIP")</f>
        <v>0</v>
      </c>
      <c r="AZ113" s="29">
        <f>COUNTIFS(MASTER[Sub Format],$B113,MASTER[Planned (Month) Bucket],AZ$2,MASTER[EPC Status (Current Week)],"WIP")</f>
        <v>0</v>
      </c>
      <c r="BA113" s="29">
        <f>COUNTIFS(MASTER[Sub Format],$B113,MASTER[Planned (Month) Bucket],BA$2,MASTER[EPC Status (Current Week)],"WIP")</f>
        <v>0</v>
      </c>
      <c r="BB113" s="29">
        <f>COUNTIFS(MASTER[Sub Format],$B113,MASTER[Planned (Month) Bucket],BB$2,MASTER[EPC Status (Current Week)],"WIP")</f>
        <v>0</v>
      </c>
      <c r="BC113" s="29">
        <f>COUNTIFS(MASTER[Sub Format],$B113,MASTER[Planned (Month) Bucket],BC$2,MASTER[EPC Status (Current Week)],"WIP")</f>
        <v>0</v>
      </c>
      <c r="BD113" s="29">
        <f>COUNTIFS(MASTER[Sub Format],$B113,MASTER[Planned (Month) Bucket],BD$2,MASTER[EPC Status (Current Week)],"WIP")</f>
        <v>2</v>
      </c>
      <c r="BE113" s="29">
        <f>COUNTIFS(MASTER[Sub Format],$B113,MASTER[Planned (Month) Bucket],BE$2,MASTER[EPC Status (Current Week)],"WIP")</f>
        <v>2</v>
      </c>
      <c r="BF113" s="29">
        <f>COUNTIFS(MASTER[Sub Format],$B113,MASTER[Planned (Month) Bucket],BF$2,MASTER[EPC Status (Current Week)],"WIP")</f>
        <v>0</v>
      </c>
      <c r="BG113" s="29">
        <f>COUNTIFS(MASTER[Sub Format],$B113,MASTER[Planned (Month) Bucket],BG$2,MASTER[EPC Status (Current Week)],"WIP")</f>
        <v>1</v>
      </c>
      <c r="BH113" s="29">
        <f>COUNTIFS(MASTER[Sub Format],$B113,MASTER[Planned (Month) Bucket],BH$2,MASTER[EPC Status (Current Week)],"WIP")</f>
        <v>0</v>
      </c>
      <c r="BI113" s="29">
        <f>COUNTIFS(MASTER[Sub Format],$B113,MASTER[EPC Status (Current Week)],BI$2)</f>
        <v>0</v>
      </c>
      <c r="BJ113" s="29">
        <f>COUNTIFS(MASTER[Sub Format],$B113,MASTER[EPC Status (Current Week)],BJ$2)</f>
        <v>0</v>
      </c>
      <c r="BK113" s="29">
        <f>COUNTIFS(MASTER[Sub Format],$B113,MASTER[EPC Status (Current Week)],BK$2)</f>
        <v>0</v>
      </c>
      <c r="BL113" s="29">
        <f>COUNTIFS(MASTER[Sub Format],$B113,MASTER[EPC Status (Current Week)],BL$2)</f>
        <v>0</v>
      </c>
      <c r="BM113" s="29">
        <f t="shared" si="386"/>
        <v>12</v>
      </c>
      <c r="BN113" s="29">
        <f>COUNTIFS(MASTER[Sub Format],$B113,MASTER[EPC Status (Current Week)],BN$3)</f>
        <v>1</v>
      </c>
      <c r="BO113" s="29">
        <f>COUNTIFS(MASTER[Sub Format],$B113,MASTER[EPC Status (Current Week)],BO$3)</f>
        <v>6</v>
      </c>
      <c r="BP113" s="29">
        <f>COUNTIFS(MASTER[Sub Format],$B113,MASTER[EPC Status (Current Week)],BP$3)</f>
        <v>2</v>
      </c>
      <c r="BQ113" s="29">
        <f>COUNTIFS(MASTER[Sub Format],$B113,MASTER[EPC Status (Current Week)],BQ$3)</f>
        <v>0</v>
      </c>
      <c r="BR113" s="29">
        <f>COUNTIFS(MASTER[Sub Format],$B113,MASTER[EPC Status (Current Week)],BR$3)</f>
        <v>3</v>
      </c>
      <c r="BS113" s="29">
        <f>COUNTIFS(MASTER[Sub Format],$B113,MASTER[EPC Status (Current Week)],BS$3)</f>
        <v>0</v>
      </c>
      <c r="BT113" s="29">
        <f>COUNTIFS(MASTER[Sub Format],$B113,MASTER[EPC Status (Current Week)],BT$3)</f>
        <v>0</v>
      </c>
      <c r="BU113" s="29">
        <f>COUNTIFS(MASTER[Sub Format],$B113,MASTER[EPC Status (Current Week)],BU$3)</f>
        <v>0</v>
      </c>
      <c r="BV113" s="226"/>
    </row>
    <row r="114" spans="1:74" s="1" customFormat="1" ht="13" hidden="1" outlineLevel="2" x14ac:dyDescent="0.3">
      <c r="A114" s="86">
        <v>7.3</v>
      </c>
      <c r="B114" s="28" t="s">
        <v>180</v>
      </c>
      <c r="C114" s="28" t="s">
        <v>221</v>
      </c>
      <c r="D114" s="28" t="s">
        <v>312</v>
      </c>
      <c r="E114" s="29">
        <v>0</v>
      </c>
      <c r="F114" s="29">
        <f>COUNTIFS(MASTER[Sub Format],$B114,MASTER[EPC Status (Current Week)],$F$3)</f>
        <v>0</v>
      </c>
      <c r="G114" s="29">
        <f>COUNTIFS(MASTER[LAUNCHED / YTL],"LAUNCHED",MASTER[Sub Format],$B114,MASTER[EPC Status (Current Week)],"EPC Ready Previous FY")</f>
        <v>0</v>
      </c>
      <c r="H114" s="29">
        <f>COUNTIFS(MASTER[LAUNCHED / YTL],"YTL",MASTER[Sub Format],$B114,MASTER[EPC Status (Current Week)],"EPC Ready Previous FY")</f>
        <v>0</v>
      </c>
      <c r="I114" s="29">
        <f>COUNTIFS(MASTER[Sub Format],$B114,MASTER[Actual (Month) Bucket],I$3)</f>
        <v>0</v>
      </c>
      <c r="J114" s="29">
        <f>COUNTIFS(MASTER[Sub Format],$B114,MASTER[Actual (Month) Bucket],J$3)</f>
        <v>0</v>
      </c>
      <c r="K114" s="29">
        <f>COUNTIFS(MASTER[Sub Format],$B114,MASTER[Actual (Month) Bucket],K$3)</f>
        <v>0</v>
      </c>
      <c r="L114" s="29">
        <f t="shared" si="381"/>
        <v>0</v>
      </c>
      <c r="M114" s="29">
        <f>COUNTIFS(MASTER[Sub Format],$B114,MASTER[Actual (Month) Bucket],M$3)</f>
        <v>0</v>
      </c>
      <c r="N114" s="29">
        <f>COUNTIFS(MASTER[Sub Format],$B114,MASTER[Actual (Month) Bucket],N$3)</f>
        <v>0</v>
      </c>
      <c r="O114" s="29">
        <f>COUNTIFS(MASTER[Sub Format],$B114,MASTER[Actual (Month) Bucket],O$3)</f>
        <v>0</v>
      </c>
      <c r="P114" s="29">
        <f t="shared" si="382"/>
        <v>0</v>
      </c>
      <c r="Q114" s="29">
        <f>COUNTIFS(MASTER[Sub Format],$B114,MASTER[Actual (Month) Bucket],Q$3)</f>
        <v>0</v>
      </c>
      <c r="R114" s="29">
        <f>COUNTIFS(MASTER[Sub Format],$B114,MASTER[Actual (Month) Bucket],R$3)</f>
        <v>0</v>
      </c>
      <c r="S114" s="29">
        <f>COUNTIFS(MASTER[Sub Format],$B114,MASTER[Actual (Month) Bucket],S$3)</f>
        <v>0</v>
      </c>
      <c r="T114" s="29">
        <f t="shared" si="383"/>
        <v>0</v>
      </c>
      <c r="U114" s="29">
        <f>COUNTIFS(MASTER[Sub Format],$B114,MASTER[Actual (Month) Bucket],U$3)</f>
        <v>0</v>
      </c>
      <c r="V114" s="29">
        <f>COUNTIFS(MASTER[Sub Format],$B114,MASTER[Actual (Month) Bucket],V$3)</f>
        <v>0</v>
      </c>
      <c r="W114" s="29">
        <f>COUNTIFS(MASTER[Sub Format],$B114,MASTER[Actual (Month) Bucket],W$3)</f>
        <v>0</v>
      </c>
      <c r="X114" s="29">
        <f t="shared" si="384"/>
        <v>0</v>
      </c>
      <c r="Y114" s="29">
        <f t="shared" si="385"/>
        <v>0</v>
      </c>
      <c r="Z114" s="29">
        <f>COUNTIFS(MASTER[LAUNCHED / YTL],"LAUNCHED",MASTER[Sub Format],$B114,MASTER[EPC Status (Current Week)],"EPC Ready")</f>
        <v>0</v>
      </c>
      <c r="AA114" s="29">
        <f>COUNTIFS(MASTER[LAUNCHED / YTL],"YTL",MASTER[Sub Format],$B114,MASTER[EPC Status (Current Week)],"EPC Ready")</f>
        <v>0</v>
      </c>
      <c r="AB114" s="29">
        <f>COUNTIFS(MASTER[LAUNCHED / YTL],"YTL - Dropped by Business",MASTER[Sub Format],$B114,MASTER[EPC Status (Current Week)],"EPC Ready")</f>
        <v>0</v>
      </c>
      <c r="AC114" s="29">
        <f>COUNTIFS(MASTER[EPC Status (Current Week)],"EPC Ready",MASTER[Sub Format],$B114)+COUNTIFS(MASTER[EPC Status (Current Week)],"EPC Ready Previous FY",MASTER[Sub Format],$B114)</f>
        <v>0</v>
      </c>
      <c r="AD114" s="29">
        <f>COUNTIFS(MASTER[LAUNCHED / YTL],"LAUNCHED",MASTER[Sub Format],$B114)</f>
        <v>0</v>
      </c>
      <c r="AE114" s="29">
        <f>COUNTIFS(MASTER[LAUNCHED / YTL],"YTL",MASTER[Sub Format],$B114)</f>
        <v>0</v>
      </c>
      <c r="AF114" s="29">
        <f>COUNTIFS(MASTER[LAUNCHED / YTL],"YTL - Dropped by Business",MASTER[Sub Format],$B114)</f>
        <v>0</v>
      </c>
      <c r="AG114" s="29">
        <f t="shared" si="294"/>
        <v>0</v>
      </c>
      <c r="AH114" s="29">
        <f t="shared" si="337"/>
        <v>0</v>
      </c>
      <c r="AI114" s="29">
        <f t="shared" si="337"/>
        <v>0</v>
      </c>
      <c r="AJ114" s="29">
        <f t="shared" si="337"/>
        <v>0</v>
      </c>
      <c r="AK114" s="29">
        <f t="shared" si="337"/>
        <v>0</v>
      </c>
      <c r="AL114" s="29">
        <f t="shared" si="337"/>
        <v>0</v>
      </c>
      <c r="AM114" s="29">
        <f t="shared" si="337"/>
        <v>0</v>
      </c>
      <c r="AN114" s="29">
        <f t="shared" si="337"/>
        <v>0</v>
      </c>
      <c r="AO114" s="29">
        <f t="shared" si="337"/>
        <v>0</v>
      </c>
      <c r="AP114" s="29">
        <f t="shared" si="337"/>
        <v>0</v>
      </c>
      <c r="AQ114" s="29">
        <f>COUNTIFS(MASTER[Sub Format],$B114,MASTER[Planned (Month) Bucket],AQ$2,MASTER[EPC Status (Current Week)],"WIP")</f>
        <v>0</v>
      </c>
      <c r="AR114" s="29">
        <f>COUNTIFS(MASTER[Sub Format],$B114,MASTER[Planned (Month) Bucket],AR$2,MASTER[EPC Status (Current Week)],"WIP")</f>
        <v>0</v>
      </c>
      <c r="AS114" s="29">
        <f>COUNTIFS(MASTER[Sub Format],$B114,MASTER[Planned (Month) Bucket],AS$2,MASTER[EPC Status (Current Week)],"WIP")</f>
        <v>0</v>
      </c>
      <c r="AT114" s="29">
        <f>COUNTIFS(MASTER[Sub Format],$B114,MASTER[Planned (Month) Bucket],AT$2,MASTER[EPC Status (Current Week)],"WIP")</f>
        <v>0</v>
      </c>
      <c r="AU114" s="29">
        <f>COUNTIFS(MASTER[Sub Format],$B114,MASTER[Planned (Month) Bucket],AU$2,MASTER[EPC Status (Current Week)],"WIP")</f>
        <v>0</v>
      </c>
      <c r="AV114" s="29">
        <f>COUNTIFS(MASTER[Sub Format],$B114,MASTER[Planned (Month) Bucket],AV$2,MASTER[EPC Status (Current Week)],"WIP")</f>
        <v>0</v>
      </c>
      <c r="AW114" s="29">
        <f>COUNTIFS(MASTER[Sub Format],$B114,MASTER[Planned (Month) Bucket],AW$2,MASTER[EPC Status (Current Week)],"WIP")</f>
        <v>0</v>
      </c>
      <c r="AX114" s="29">
        <f>COUNTIFS(MASTER[Sub Format],$B114,MASTER[Planned (Month) Bucket],AX$2,MASTER[EPC Status (Current Week)],"WIP")</f>
        <v>0</v>
      </c>
      <c r="AY114" s="29">
        <f>COUNTIFS(MASTER[Sub Format],$B114,MASTER[Planned (Month) Bucket],AY$2,MASTER[EPC Status (Current Week)],"WIP")</f>
        <v>0</v>
      </c>
      <c r="AZ114" s="29">
        <f>COUNTIFS(MASTER[Sub Format],$B114,MASTER[Planned (Month) Bucket],AZ$2,MASTER[EPC Status (Current Week)],"WIP")</f>
        <v>0</v>
      </c>
      <c r="BA114" s="29">
        <f>COUNTIFS(MASTER[Sub Format],$B114,MASTER[Planned (Month) Bucket],BA$2,MASTER[EPC Status (Current Week)],"WIP")</f>
        <v>0</v>
      </c>
      <c r="BB114" s="29">
        <f>COUNTIFS(MASTER[Sub Format],$B114,MASTER[Planned (Month) Bucket],BB$2,MASTER[EPC Status (Current Week)],"WIP")</f>
        <v>0</v>
      </c>
      <c r="BC114" s="29">
        <f>COUNTIFS(MASTER[Sub Format],$B114,MASTER[Planned (Month) Bucket],BC$2,MASTER[EPC Status (Current Week)],"WIP")</f>
        <v>0</v>
      </c>
      <c r="BD114" s="29">
        <f>COUNTIFS(MASTER[Sub Format],$B114,MASTER[Planned (Month) Bucket],BD$2,MASTER[EPC Status (Current Week)],"WIP")</f>
        <v>0</v>
      </c>
      <c r="BE114" s="29">
        <f>COUNTIFS(MASTER[Sub Format],$B114,MASTER[Planned (Month) Bucket],BE$2,MASTER[EPC Status (Current Week)],"WIP")</f>
        <v>0</v>
      </c>
      <c r="BF114" s="29">
        <f>COUNTIFS(MASTER[Sub Format],$B114,MASTER[Planned (Month) Bucket],BF$2,MASTER[EPC Status (Current Week)],"WIP")</f>
        <v>0</v>
      </c>
      <c r="BG114" s="29">
        <f>COUNTIFS(MASTER[Sub Format],$B114,MASTER[Planned (Month) Bucket],BG$2,MASTER[EPC Status (Current Week)],"WIP")</f>
        <v>0</v>
      </c>
      <c r="BH114" s="29">
        <f>COUNTIFS(MASTER[Sub Format],$B114,MASTER[Planned (Month) Bucket],BH$2,MASTER[EPC Status (Current Week)],"WIP")</f>
        <v>0</v>
      </c>
      <c r="BI114" s="29">
        <f>COUNTIFS(MASTER[Sub Format],$B114,MASTER[EPC Status (Current Week)],BI$2)</f>
        <v>0</v>
      </c>
      <c r="BJ114" s="29">
        <f>COUNTIFS(MASTER[Sub Format],$B114,MASTER[EPC Status (Current Week)],BJ$2)</f>
        <v>0</v>
      </c>
      <c r="BK114" s="29">
        <f>COUNTIFS(MASTER[Sub Format],$B114,MASTER[EPC Status (Current Week)],BK$2)</f>
        <v>0</v>
      </c>
      <c r="BL114" s="29">
        <f>COUNTIFS(MASTER[Sub Format],$B114,MASTER[EPC Status (Current Week)],BL$2)</f>
        <v>0</v>
      </c>
      <c r="BM114" s="29">
        <f t="shared" si="386"/>
        <v>0</v>
      </c>
      <c r="BN114" s="29">
        <f>COUNTIFS(MASTER[Sub Format],$B114,MASTER[EPC Status (Current Week)],BN$3)</f>
        <v>0</v>
      </c>
      <c r="BO114" s="29">
        <f>COUNTIFS(MASTER[Sub Format],$B114,MASTER[EPC Status (Current Week)],BO$3)</f>
        <v>0</v>
      </c>
      <c r="BP114" s="29">
        <f>COUNTIFS(MASTER[Sub Format],$B114,MASTER[EPC Status (Current Week)],BP$3)</f>
        <v>0</v>
      </c>
      <c r="BQ114" s="29">
        <f>COUNTIFS(MASTER[Sub Format],$B114,MASTER[EPC Status (Current Week)],BQ$3)</f>
        <v>0</v>
      </c>
      <c r="BR114" s="29">
        <f>COUNTIFS(MASTER[Sub Format],$B114,MASTER[EPC Status (Current Week)],BR$3)</f>
        <v>0</v>
      </c>
      <c r="BS114" s="29">
        <f>COUNTIFS(MASTER[Sub Format],$B114,MASTER[EPC Status (Current Week)],BS$3)</f>
        <v>0</v>
      </c>
      <c r="BT114" s="29">
        <f>COUNTIFS(MASTER[Sub Format],$B114,MASTER[EPC Status (Current Week)],BT$3)</f>
        <v>0</v>
      </c>
      <c r="BU114" s="29">
        <f>COUNTIFS(MASTER[Sub Format],$B114,MASTER[EPC Status (Current Week)],BU$3)</f>
        <v>0</v>
      </c>
      <c r="BV114" s="226"/>
    </row>
    <row r="115" spans="1:74" s="1" customFormat="1" ht="13" hidden="1" outlineLevel="2" x14ac:dyDescent="0.3">
      <c r="A115" s="86">
        <v>7.4</v>
      </c>
      <c r="B115" s="28" t="s">
        <v>56</v>
      </c>
      <c r="C115" s="28" t="s">
        <v>221</v>
      </c>
      <c r="D115" s="28" t="s">
        <v>312</v>
      </c>
      <c r="E115" s="29">
        <v>0</v>
      </c>
      <c r="F115" s="29">
        <f>COUNTIFS(MASTER[Sub Format],$B115,MASTER[EPC Status (Current Week)],$F$3)</f>
        <v>0</v>
      </c>
      <c r="G115" s="29">
        <f>COUNTIFS(MASTER[LAUNCHED / YTL],"LAUNCHED",MASTER[Sub Format],$B115,MASTER[EPC Status (Current Week)],"EPC Ready Previous FY")</f>
        <v>0</v>
      </c>
      <c r="H115" s="29">
        <f>COUNTIFS(MASTER[LAUNCHED / YTL],"YTL",MASTER[Sub Format],$B115,MASTER[EPC Status (Current Week)],"EPC Ready Previous FY")</f>
        <v>0</v>
      </c>
      <c r="I115" s="29">
        <f>COUNTIFS(MASTER[Sub Format],$B115,MASTER[Actual (Month) Bucket],I$3)</f>
        <v>0</v>
      </c>
      <c r="J115" s="29">
        <f>COUNTIFS(MASTER[Sub Format],$B115,MASTER[Actual (Month) Bucket],J$3)</f>
        <v>0</v>
      </c>
      <c r="K115" s="29">
        <f>COUNTIFS(MASTER[Sub Format],$B115,MASTER[Actual (Month) Bucket],K$3)</f>
        <v>0</v>
      </c>
      <c r="L115" s="29">
        <f t="shared" si="381"/>
        <v>0</v>
      </c>
      <c r="M115" s="29">
        <f>COUNTIFS(MASTER[Sub Format],$B115,MASTER[Actual (Month) Bucket],M$3)</f>
        <v>0</v>
      </c>
      <c r="N115" s="29">
        <f>COUNTIFS(MASTER[Sub Format],$B115,MASTER[Actual (Month) Bucket],N$3)</f>
        <v>0</v>
      </c>
      <c r="O115" s="29">
        <f>COUNTIFS(MASTER[Sub Format],$B115,MASTER[Actual (Month) Bucket],O$3)</f>
        <v>0</v>
      </c>
      <c r="P115" s="29">
        <f t="shared" si="382"/>
        <v>0</v>
      </c>
      <c r="Q115" s="29">
        <f>COUNTIFS(MASTER[Sub Format],$B115,MASTER[Actual (Month) Bucket],Q$3)</f>
        <v>0</v>
      </c>
      <c r="R115" s="29">
        <f>COUNTIFS(MASTER[Sub Format],$B115,MASTER[Actual (Month) Bucket],R$3)</f>
        <v>0</v>
      </c>
      <c r="S115" s="29">
        <f>COUNTIFS(MASTER[Sub Format],$B115,MASTER[Actual (Month) Bucket],S$3)</f>
        <v>0</v>
      </c>
      <c r="T115" s="29">
        <f t="shared" si="383"/>
        <v>0</v>
      </c>
      <c r="U115" s="29">
        <f>COUNTIFS(MASTER[Sub Format],$B115,MASTER[Actual (Month) Bucket],U$3)</f>
        <v>0</v>
      </c>
      <c r="V115" s="29">
        <f>COUNTIFS(MASTER[Sub Format],$B115,MASTER[Actual (Month) Bucket],V$3)</f>
        <v>0</v>
      </c>
      <c r="W115" s="29">
        <f>COUNTIFS(MASTER[Sub Format],$B115,MASTER[Actual (Month) Bucket],W$3)</f>
        <v>0</v>
      </c>
      <c r="X115" s="29">
        <f t="shared" si="384"/>
        <v>0</v>
      </c>
      <c r="Y115" s="29">
        <f t="shared" si="385"/>
        <v>0</v>
      </c>
      <c r="Z115" s="29">
        <f>COUNTIFS(MASTER[LAUNCHED / YTL],"LAUNCHED",MASTER[Sub Format],$B115,MASTER[EPC Status (Current Week)],"EPC Ready")</f>
        <v>0</v>
      </c>
      <c r="AA115" s="29">
        <f>COUNTIFS(MASTER[LAUNCHED / YTL],"YTL",MASTER[Sub Format],$B115,MASTER[EPC Status (Current Week)],"EPC Ready")</f>
        <v>0</v>
      </c>
      <c r="AB115" s="29">
        <f>COUNTIFS(MASTER[LAUNCHED / YTL],"YTL - Dropped by Business",MASTER[Sub Format],$B115,MASTER[EPC Status (Current Week)],"EPC Ready")</f>
        <v>0</v>
      </c>
      <c r="AC115" s="29">
        <f>COUNTIFS(MASTER[EPC Status (Current Week)],"EPC Ready",MASTER[Sub Format],$B115)+COUNTIFS(MASTER[EPC Status (Current Week)],"EPC Ready Previous FY",MASTER[Sub Format],$B115)</f>
        <v>0</v>
      </c>
      <c r="AD115" s="29">
        <f>COUNTIFS(MASTER[LAUNCHED / YTL],"LAUNCHED",MASTER[Sub Format],$B115)</f>
        <v>0</v>
      </c>
      <c r="AE115" s="29">
        <f>COUNTIFS(MASTER[LAUNCHED / YTL],"YTL",MASTER[Sub Format],$B115)</f>
        <v>0</v>
      </c>
      <c r="AF115" s="29">
        <f>COUNTIFS(MASTER[LAUNCHED / YTL],"YTL - Dropped by Business",MASTER[Sub Format],$B115)</f>
        <v>0</v>
      </c>
      <c r="AG115" s="29">
        <f t="shared" si="294"/>
        <v>0</v>
      </c>
      <c r="AH115" s="29">
        <f t="shared" si="337"/>
        <v>0</v>
      </c>
      <c r="AI115" s="29">
        <f t="shared" si="337"/>
        <v>0</v>
      </c>
      <c r="AJ115" s="29">
        <f t="shared" si="337"/>
        <v>0</v>
      </c>
      <c r="AK115" s="29">
        <f t="shared" si="337"/>
        <v>0</v>
      </c>
      <c r="AL115" s="29">
        <f t="shared" si="337"/>
        <v>0</v>
      </c>
      <c r="AM115" s="29">
        <f t="shared" si="337"/>
        <v>0</v>
      </c>
      <c r="AN115" s="29">
        <f t="shared" si="337"/>
        <v>0</v>
      </c>
      <c r="AO115" s="29">
        <f t="shared" si="337"/>
        <v>0</v>
      </c>
      <c r="AP115" s="29">
        <f t="shared" si="337"/>
        <v>0</v>
      </c>
      <c r="AQ115" s="29">
        <f>COUNTIFS(MASTER[Sub Format],$B115,MASTER[Planned (Month) Bucket],AQ$2,MASTER[EPC Status (Current Week)],"WIP")</f>
        <v>0</v>
      </c>
      <c r="AR115" s="29">
        <f>COUNTIFS(MASTER[Sub Format],$B115,MASTER[Planned (Month) Bucket],AR$2,MASTER[EPC Status (Current Week)],"WIP")</f>
        <v>0</v>
      </c>
      <c r="AS115" s="29">
        <f>COUNTIFS(MASTER[Sub Format],$B115,MASTER[Planned (Month) Bucket],AS$2,MASTER[EPC Status (Current Week)],"WIP")</f>
        <v>0</v>
      </c>
      <c r="AT115" s="29">
        <f>COUNTIFS(MASTER[Sub Format],$B115,MASTER[Planned (Month) Bucket],AT$2,MASTER[EPC Status (Current Week)],"WIP")</f>
        <v>0</v>
      </c>
      <c r="AU115" s="29">
        <f>COUNTIFS(MASTER[Sub Format],$B115,MASTER[Planned (Month) Bucket],AU$2,MASTER[EPC Status (Current Week)],"WIP")</f>
        <v>0</v>
      </c>
      <c r="AV115" s="29">
        <f>COUNTIFS(MASTER[Sub Format],$B115,MASTER[Planned (Month) Bucket],AV$2,MASTER[EPC Status (Current Week)],"WIP")</f>
        <v>0</v>
      </c>
      <c r="AW115" s="29">
        <f>COUNTIFS(MASTER[Sub Format],$B115,MASTER[Planned (Month) Bucket],AW$2,MASTER[EPC Status (Current Week)],"WIP")</f>
        <v>0</v>
      </c>
      <c r="AX115" s="29">
        <f>COUNTIFS(MASTER[Sub Format],$B115,MASTER[Planned (Month) Bucket],AX$2,MASTER[EPC Status (Current Week)],"WIP")</f>
        <v>0</v>
      </c>
      <c r="AY115" s="29">
        <f>COUNTIFS(MASTER[Sub Format],$B115,MASTER[Planned (Month) Bucket],AY$2,MASTER[EPC Status (Current Week)],"WIP")</f>
        <v>0</v>
      </c>
      <c r="AZ115" s="29">
        <f>COUNTIFS(MASTER[Sub Format],$B115,MASTER[Planned (Month) Bucket],AZ$2,MASTER[EPC Status (Current Week)],"WIP")</f>
        <v>0</v>
      </c>
      <c r="BA115" s="29">
        <f>COUNTIFS(MASTER[Sub Format],$B115,MASTER[Planned (Month) Bucket],BA$2,MASTER[EPC Status (Current Week)],"WIP")</f>
        <v>0</v>
      </c>
      <c r="BB115" s="29">
        <f>COUNTIFS(MASTER[Sub Format],$B115,MASTER[Planned (Month) Bucket],BB$2,MASTER[EPC Status (Current Week)],"WIP")</f>
        <v>0</v>
      </c>
      <c r="BC115" s="29">
        <f>COUNTIFS(MASTER[Sub Format],$B115,MASTER[Planned (Month) Bucket],BC$2,MASTER[EPC Status (Current Week)],"WIP")</f>
        <v>0</v>
      </c>
      <c r="BD115" s="29">
        <f>COUNTIFS(MASTER[Sub Format],$B115,MASTER[Planned (Month) Bucket],BD$2,MASTER[EPC Status (Current Week)],"WIP")</f>
        <v>0</v>
      </c>
      <c r="BE115" s="29">
        <f>COUNTIFS(MASTER[Sub Format],$B115,MASTER[Planned (Month) Bucket],BE$2,MASTER[EPC Status (Current Week)],"WIP")</f>
        <v>0</v>
      </c>
      <c r="BF115" s="29">
        <f>COUNTIFS(MASTER[Sub Format],$B115,MASTER[Planned (Month) Bucket],BF$2,MASTER[EPC Status (Current Week)],"WIP")</f>
        <v>0</v>
      </c>
      <c r="BG115" s="29">
        <f>COUNTIFS(MASTER[Sub Format],$B115,MASTER[Planned (Month) Bucket],BG$2,MASTER[EPC Status (Current Week)],"WIP")</f>
        <v>0</v>
      </c>
      <c r="BH115" s="29">
        <f>COUNTIFS(MASTER[Sub Format],$B115,MASTER[Planned (Month) Bucket],BH$2,MASTER[EPC Status (Current Week)],"WIP")</f>
        <v>0</v>
      </c>
      <c r="BI115" s="29">
        <f>COUNTIFS(MASTER[Sub Format],$B115,MASTER[EPC Status (Current Week)],BI$2)</f>
        <v>1</v>
      </c>
      <c r="BJ115" s="29">
        <f>COUNTIFS(MASTER[Sub Format],$B115,MASTER[EPC Status (Current Week)],BJ$2)</f>
        <v>0</v>
      </c>
      <c r="BK115" s="29">
        <f>COUNTIFS(MASTER[Sub Format],$B115,MASTER[EPC Status (Current Week)],BK$2)</f>
        <v>1</v>
      </c>
      <c r="BL115" s="29">
        <f>COUNTIFS(MASTER[Sub Format],$B115,MASTER[EPC Status (Current Week)],BL$2)</f>
        <v>0</v>
      </c>
      <c r="BM115" s="29">
        <f t="shared" si="386"/>
        <v>11</v>
      </c>
      <c r="BN115" s="29">
        <f>COUNTIFS(MASTER[Sub Format],$B115,MASTER[EPC Status (Current Week)],BN$3)</f>
        <v>1</v>
      </c>
      <c r="BO115" s="29">
        <f>COUNTIFS(MASTER[Sub Format],$B115,MASTER[EPC Status (Current Week)],BO$3)</f>
        <v>6</v>
      </c>
      <c r="BP115" s="29">
        <f>COUNTIFS(MASTER[Sub Format],$B115,MASTER[EPC Status (Current Week)],BP$3)</f>
        <v>0</v>
      </c>
      <c r="BQ115" s="29">
        <f>COUNTIFS(MASTER[Sub Format],$B115,MASTER[EPC Status (Current Week)],BQ$3)</f>
        <v>0</v>
      </c>
      <c r="BR115" s="29">
        <f>COUNTIFS(MASTER[Sub Format],$B115,MASTER[EPC Status (Current Week)],BR$3)</f>
        <v>4</v>
      </c>
      <c r="BS115" s="29">
        <f>COUNTIFS(MASTER[Sub Format],$B115,MASTER[EPC Status (Current Week)],BS$3)</f>
        <v>0</v>
      </c>
      <c r="BT115" s="29">
        <f>COUNTIFS(MASTER[Sub Format],$B115,MASTER[EPC Status (Current Week)],BT$3)</f>
        <v>0</v>
      </c>
      <c r="BU115" s="29">
        <f>COUNTIFS(MASTER[Sub Format],$B115,MASTER[EPC Status (Current Week)],BU$3)</f>
        <v>0</v>
      </c>
      <c r="BV115" s="226"/>
    </row>
    <row r="116" spans="1:74" s="1" customFormat="1" ht="13" hidden="1" outlineLevel="2" x14ac:dyDescent="0.3">
      <c r="A116" s="86">
        <v>7.5</v>
      </c>
      <c r="B116" s="28" t="s">
        <v>189</v>
      </c>
      <c r="C116" s="28" t="s">
        <v>221</v>
      </c>
      <c r="D116" s="28" t="s">
        <v>312</v>
      </c>
      <c r="E116" s="29">
        <v>0</v>
      </c>
      <c r="F116" s="29">
        <f>COUNTIFS(MASTER[Sub Format],$B116,MASTER[EPC Status (Current Week)],$F$3)</f>
        <v>0</v>
      </c>
      <c r="G116" s="29">
        <f>COUNTIFS(MASTER[LAUNCHED / YTL],"LAUNCHED",MASTER[Sub Format],$B116,MASTER[EPC Status (Current Week)],"EPC Ready Previous FY")</f>
        <v>0</v>
      </c>
      <c r="H116" s="29">
        <f>COUNTIFS(MASTER[LAUNCHED / YTL],"YTL",MASTER[Sub Format],$B116,MASTER[EPC Status (Current Week)],"EPC Ready Previous FY")</f>
        <v>0</v>
      </c>
      <c r="I116" s="29">
        <f>COUNTIFS(MASTER[Sub Format],$B116,MASTER[Actual (Month) Bucket],I$3)</f>
        <v>0</v>
      </c>
      <c r="J116" s="29">
        <f>COUNTIFS(MASTER[Sub Format],$B116,MASTER[Actual (Month) Bucket],J$3)</f>
        <v>0</v>
      </c>
      <c r="K116" s="29">
        <f>COUNTIFS(MASTER[Sub Format],$B116,MASTER[Actual (Month) Bucket],K$3)</f>
        <v>0</v>
      </c>
      <c r="L116" s="29">
        <f t="shared" si="381"/>
        <v>0</v>
      </c>
      <c r="M116" s="29">
        <f>COUNTIFS(MASTER[Sub Format],$B116,MASTER[Actual (Month) Bucket],M$3)</f>
        <v>0</v>
      </c>
      <c r="N116" s="29">
        <f>COUNTIFS(MASTER[Sub Format],$B116,MASTER[Actual (Month) Bucket],N$3)</f>
        <v>0</v>
      </c>
      <c r="O116" s="29">
        <f>COUNTIFS(MASTER[Sub Format],$B116,MASTER[Actual (Month) Bucket],O$3)</f>
        <v>0</v>
      </c>
      <c r="P116" s="29">
        <f t="shared" si="382"/>
        <v>0</v>
      </c>
      <c r="Q116" s="29">
        <f>COUNTIFS(MASTER[Sub Format],$B116,MASTER[Actual (Month) Bucket],Q$3)</f>
        <v>0</v>
      </c>
      <c r="R116" s="29">
        <f>COUNTIFS(MASTER[Sub Format],$B116,MASTER[Actual (Month) Bucket],R$3)</f>
        <v>0</v>
      </c>
      <c r="S116" s="29">
        <f>COUNTIFS(MASTER[Sub Format],$B116,MASTER[Actual (Month) Bucket],S$3)</f>
        <v>0</v>
      </c>
      <c r="T116" s="29">
        <f t="shared" si="383"/>
        <v>0</v>
      </c>
      <c r="U116" s="29">
        <f>COUNTIFS(MASTER[Sub Format],$B116,MASTER[Actual (Month) Bucket],U$3)</f>
        <v>0</v>
      </c>
      <c r="V116" s="29">
        <f>COUNTIFS(MASTER[Sub Format],$B116,MASTER[Actual (Month) Bucket],V$3)</f>
        <v>0</v>
      </c>
      <c r="W116" s="29">
        <f>COUNTIFS(MASTER[Sub Format],$B116,MASTER[Actual (Month) Bucket],W$3)</f>
        <v>0</v>
      </c>
      <c r="X116" s="29">
        <f t="shared" si="384"/>
        <v>0</v>
      </c>
      <c r="Y116" s="29">
        <f t="shared" si="385"/>
        <v>0</v>
      </c>
      <c r="Z116" s="29">
        <f>COUNTIFS(MASTER[LAUNCHED / YTL],"LAUNCHED",MASTER[Sub Format],$B116,MASTER[EPC Status (Current Week)],"EPC Ready")</f>
        <v>0</v>
      </c>
      <c r="AA116" s="29">
        <f>COUNTIFS(MASTER[LAUNCHED / YTL],"YTL",MASTER[Sub Format],$B116,MASTER[EPC Status (Current Week)],"EPC Ready")</f>
        <v>0</v>
      </c>
      <c r="AB116" s="29">
        <f>COUNTIFS(MASTER[LAUNCHED / YTL],"YTL - Dropped by Business",MASTER[Sub Format],$B116,MASTER[EPC Status (Current Week)],"EPC Ready")</f>
        <v>0</v>
      </c>
      <c r="AC116" s="29">
        <f>COUNTIFS(MASTER[EPC Status (Current Week)],"EPC Ready",MASTER[Sub Format],$B116)+COUNTIFS(MASTER[EPC Status (Current Week)],"EPC Ready Previous FY",MASTER[Sub Format],$B116)</f>
        <v>0</v>
      </c>
      <c r="AD116" s="29">
        <f>COUNTIFS(MASTER[LAUNCHED / YTL],"LAUNCHED",MASTER[Sub Format],$B116)</f>
        <v>0</v>
      </c>
      <c r="AE116" s="29">
        <f>COUNTIFS(MASTER[LAUNCHED / YTL],"YTL",MASTER[Sub Format],$B116)</f>
        <v>0</v>
      </c>
      <c r="AF116" s="29">
        <f>COUNTIFS(MASTER[LAUNCHED / YTL],"YTL - Dropped by Business",MASTER[Sub Format],$B116)</f>
        <v>0</v>
      </c>
      <c r="AG116" s="29">
        <f t="shared" si="294"/>
        <v>1</v>
      </c>
      <c r="AH116" s="29">
        <f t="shared" si="337"/>
        <v>0</v>
      </c>
      <c r="AI116" s="29">
        <f t="shared" si="337"/>
        <v>0</v>
      </c>
      <c r="AJ116" s="29">
        <f t="shared" si="337"/>
        <v>0</v>
      </c>
      <c r="AK116" s="29">
        <f t="shared" si="337"/>
        <v>0</v>
      </c>
      <c r="AL116" s="29">
        <f t="shared" si="337"/>
        <v>0</v>
      </c>
      <c r="AM116" s="29">
        <f t="shared" si="337"/>
        <v>0</v>
      </c>
      <c r="AN116" s="29">
        <f t="shared" si="337"/>
        <v>0</v>
      </c>
      <c r="AO116" s="29">
        <f t="shared" si="337"/>
        <v>0</v>
      </c>
      <c r="AP116" s="29">
        <f t="shared" si="337"/>
        <v>0</v>
      </c>
      <c r="AQ116" s="29">
        <f>COUNTIFS(MASTER[Sub Format],$B116,MASTER[Planned (Month) Bucket],AQ$2,MASTER[EPC Status (Current Week)],"WIP")</f>
        <v>0</v>
      </c>
      <c r="AR116" s="29">
        <f>COUNTIFS(MASTER[Sub Format],$B116,MASTER[Planned (Month) Bucket],AR$2,MASTER[EPC Status (Current Week)],"WIP")</f>
        <v>0</v>
      </c>
      <c r="AS116" s="29">
        <f>COUNTIFS(MASTER[Sub Format],$B116,MASTER[Planned (Month) Bucket],AS$2,MASTER[EPC Status (Current Week)],"WIP")</f>
        <v>0</v>
      </c>
      <c r="AT116" s="29">
        <f>COUNTIFS(MASTER[Sub Format],$B116,MASTER[Planned (Month) Bucket],AT$2,MASTER[EPC Status (Current Week)],"WIP")</f>
        <v>0</v>
      </c>
      <c r="AU116" s="29">
        <f>COUNTIFS(MASTER[Sub Format],$B116,MASTER[Planned (Month) Bucket],AU$2,MASTER[EPC Status (Current Week)],"WIP")</f>
        <v>0</v>
      </c>
      <c r="AV116" s="29">
        <f>COUNTIFS(MASTER[Sub Format],$B116,MASTER[Planned (Month) Bucket],AV$2,MASTER[EPC Status (Current Week)],"WIP")</f>
        <v>0</v>
      </c>
      <c r="AW116" s="29">
        <f>COUNTIFS(MASTER[Sub Format],$B116,MASTER[Planned (Month) Bucket],AW$2,MASTER[EPC Status (Current Week)],"WIP")</f>
        <v>0</v>
      </c>
      <c r="AX116" s="29">
        <f>COUNTIFS(MASTER[Sub Format],$B116,MASTER[Planned (Month) Bucket],AX$2,MASTER[EPC Status (Current Week)],"WIP")</f>
        <v>0</v>
      </c>
      <c r="AY116" s="29">
        <f>COUNTIFS(MASTER[Sub Format],$B116,MASTER[Planned (Month) Bucket],AY$2,MASTER[EPC Status (Current Week)],"WIP")</f>
        <v>0</v>
      </c>
      <c r="AZ116" s="29">
        <f>COUNTIFS(MASTER[Sub Format],$B116,MASTER[Planned (Month) Bucket],AZ$2,MASTER[EPC Status (Current Week)],"WIP")</f>
        <v>0</v>
      </c>
      <c r="BA116" s="29">
        <f>COUNTIFS(MASTER[Sub Format],$B116,MASTER[Planned (Month) Bucket],BA$2,MASTER[EPC Status (Current Week)],"WIP")</f>
        <v>0</v>
      </c>
      <c r="BB116" s="29">
        <f>COUNTIFS(MASTER[Sub Format],$B116,MASTER[Planned (Month) Bucket],BB$2,MASTER[EPC Status (Current Week)],"WIP")</f>
        <v>1</v>
      </c>
      <c r="BC116" s="29">
        <f>COUNTIFS(MASTER[Sub Format],$B116,MASTER[Planned (Month) Bucket],BC$2,MASTER[EPC Status (Current Week)],"WIP")</f>
        <v>0</v>
      </c>
      <c r="BD116" s="29">
        <f>COUNTIFS(MASTER[Sub Format],$B116,MASTER[Planned (Month) Bucket],BD$2,MASTER[EPC Status (Current Week)],"WIP")</f>
        <v>0</v>
      </c>
      <c r="BE116" s="29">
        <f>COUNTIFS(MASTER[Sub Format],$B116,MASTER[Planned (Month) Bucket],BE$2,MASTER[EPC Status (Current Week)],"WIP")</f>
        <v>0</v>
      </c>
      <c r="BF116" s="29">
        <f>COUNTIFS(MASTER[Sub Format],$B116,MASTER[Planned (Month) Bucket],BF$2,MASTER[EPC Status (Current Week)],"WIP")</f>
        <v>0</v>
      </c>
      <c r="BG116" s="29">
        <f>COUNTIFS(MASTER[Sub Format],$B116,MASTER[Planned (Month) Bucket],BG$2,MASTER[EPC Status (Current Week)],"WIP")</f>
        <v>0</v>
      </c>
      <c r="BH116" s="29">
        <f>COUNTIFS(MASTER[Sub Format],$B116,MASTER[Planned (Month) Bucket],BH$2,MASTER[EPC Status (Current Week)],"WIP")</f>
        <v>0</v>
      </c>
      <c r="BI116" s="29">
        <f>COUNTIFS(MASTER[Sub Format],$B116,MASTER[EPC Status (Current Week)],BI$2)</f>
        <v>0</v>
      </c>
      <c r="BJ116" s="29">
        <f>COUNTIFS(MASTER[Sub Format],$B116,MASTER[EPC Status (Current Week)],BJ$2)</f>
        <v>0</v>
      </c>
      <c r="BK116" s="29">
        <f>COUNTIFS(MASTER[Sub Format],$B116,MASTER[EPC Status (Current Week)],BK$2)</f>
        <v>0</v>
      </c>
      <c r="BL116" s="29">
        <f>COUNTIFS(MASTER[Sub Format],$B116,MASTER[EPC Status (Current Week)],BL$2)</f>
        <v>0</v>
      </c>
      <c r="BM116" s="29">
        <f t="shared" si="386"/>
        <v>2</v>
      </c>
      <c r="BN116" s="29">
        <f>COUNTIFS(MASTER[Sub Format],$B116,MASTER[EPC Status (Current Week)],BN$3)</f>
        <v>0</v>
      </c>
      <c r="BO116" s="29">
        <f>COUNTIFS(MASTER[Sub Format],$B116,MASTER[EPC Status (Current Week)],BO$3)</f>
        <v>2</v>
      </c>
      <c r="BP116" s="29">
        <f>COUNTIFS(MASTER[Sub Format],$B116,MASTER[EPC Status (Current Week)],BP$3)</f>
        <v>0</v>
      </c>
      <c r="BQ116" s="29">
        <f>COUNTIFS(MASTER[Sub Format],$B116,MASTER[EPC Status (Current Week)],BQ$3)</f>
        <v>0</v>
      </c>
      <c r="BR116" s="29">
        <f>COUNTIFS(MASTER[Sub Format],$B116,MASTER[EPC Status (Current Week)],BR$3)</f>
        <v>0</v>
      </c>
      <c r="BS116" s="29">
        <f>COUNTIFS(MASTER[Sub Format],$B116,MASTER[EPC Status (Current Week)],BS$3)</f>
        <v>0</v>
      </c>
      <c r="BT116" s="29">
        <f>COUNTIFS(MASTER[Sub Format],$B116,MASTER[EPC Status (Current Week)],BT$3)</f>
        <v>0</v>
      </c>
      <c r="BU116" s="29">
        <f>COUNTIFS(MASTER[Sub Format],$B116,MASTER[EPC Status (Current Week)],BU$3)</f>
        <v>0</v>
      </c>
      <c r="BV116" s="226"/>
    </row>
    <row r="117" spans="1:74" s="1" customFormat="1" ht="13" hidden="1" outlineLevel="2" x14ac:dyDescent="0.3">
      <c r="A117" s="86">
        <v>7.6</v>
      </c>
      <c r="B117" s="28" t="s">
        <v>179</v>
      </c>
      <c r="C117" s="28" t="s">
        <v>221</v>
      </c>
      <c r="D117" s="28" t="s">
        <v>312</v>
      </c>
      <c r="E117" s="29">
        <v>0</v>
      </c>
      <c r="F117" s="29">
        <f>COUNTIFS(MASTER[Sub Format],$B117,MASTER[EPC Status (Current Week)],$F$3)</f>
        <v>0</v>
      </c>
      <c r="G117" s="29">
        <f>COUNTIFS(MASTER[LAUNCHED / YTL],"LAUNCHED",MASTER[Sub Format],$B117,MASTER[EPC Status (Current Week)],"EPC Ready Previous FY")</f>
        <v>0</v>
      </c>
      <c r="H117" s="29">
        <f>COUNTIFS(MASTER[LAUNCHED / YTL],"YTL",MASTER[Sub Format],$B117,MASTER[EPC Status (Current Week)],"EPC Ready Previous FY")</f>
        <v>0</v>
      </c>
      <c r="I117" s="29">
        <f>COUNTIFS(MASTER[Sub Format],$B117,MASTER[Actual (Month) Bucket],I$3)</f>
        <v>0</v>
      </c>
      <c r="J117" s="29">
        <f>COUNTIFS(MASTER[Sub Format],$B117,MASTER[Actual (Month) Bucket],J$3)</f>
        <v>0</v>
      </c>
      <c r="K117" s="29">
        <f>COUNTIFS(MASTER[Sub Format],$B117,MASTER[Actual (Month) Bucket],K$3)</f>
        <v>0</v>
      </c>
      <c r="L117" s="29">
        <f t="shared" si="381"/>
        <v>0</v>
      </c>
      <c r="M117" s="29">
        <f>COUNTIFS(MASTER[Sub Format],$B117,MASTER[Actual (Month) Bucket],M$3)</f>
        <v>0</v>
      </c>
      <c r="N117" s="29">
        <f>COUNTIFS(MASTER[Sub Format],$B117,MASTER[Actual (Month) Bucket],N$3)</f>
        <v>0</v>
      </c>
      <c r="O117" s="29">
        <f>COUNTIFS(MASTER[Sub Format],$B117,MASTER[Actual (Month) Bucket],O$3)</f>
        <v>0</v>
      </c>
      <c r="P117" s="29">
        <f t="shared" si="382"/>
        <v>0</v>
      </c>
      <c r="Q117" s="29">
        <f>COUNTIFS(MASTER[Sub Format],$B117,MASTER[Actual (Month) Bucket],Q$3)</f>
        <v>0</v>
      </c>
      <c r="R117" s="29">
        <f>COUNTIFS(MASTER[Sub Format],$B117,MASTER[Actual (Month) Bucket],R$3)</f>
        <v>0</v>
      </c>
      <c r="S117" s="29">
        <f>COUNTIFS(MASTER[Sub Format],$B117,MASTER[Actual (Month) Bucket],S$3)</f>
        <v>0</v>
      </c>
      <c r="T117" s="29">
        <f t="shared" si="383"/>
        <v>0</v>
      </c>
      <c r="U117" s="29">
        <f>COUNTIFS(MASTER[Sub Format],$B117,MASTER[Actual (Month) Bucket],U$3)</f>
        <v>0</v>
      </c>
      <c r="V117" s="29">
        <f>COUNTIFS(MASTER[Sub Format],$B117,MASTER[Actual (Month) Bucket],V$3)</f>
        <v>0</v>
      </c>
      <c r="W117" s="29">
        <f>COUNTIFS(MASTER[Sub Format],$B117,MASTER[Actual (Month) Bucket],W$3)</f>
        <v>0</v>
      </c>
      <c r="X117" s="29">
        <f t="shared" si="384"/>
        <v>0</v>
      </c>
      <c r="Y117" s="29">
        <f t="shared" si="385"/>
        <v>0</v>
      </c>
      <c r="Z117" s="29">
        <f>COUNTIFS(MASTER[LAUNCHED / YTL],"LAUNCHED",MASTER[Sub Format],$B117,MASTER[EPC Status (Current Week)],"EPC Ready")</f>
        <v>0</v>
      </c>
      <c r="AA117" s="29">
        <f>COUNTIFS(MASTER[LAUNCHED / YTL],"YTL",MASTER[Sub Format],$B117,MASTER[EPC Status (Current Week)],"EPC Ready")</f>
        <v>0</v>
      </c>
      <c r="AB117" s="29">
        <f>COUNTIFS(MASTER[LAUNCHED / YTL],"YTL - Dropped by Business",MASTER[Sub Format],$B117,MASTER[EPC Status (Current Week)],"EPC Ready")</f>
        <v>0</v>
      </c>
      <c r="AC117" s="29">
        <f>COUNTIFS(MASTER[EPC Status (Current Week)],"EPC Ready",MASTER[Sub Format],$B117)+COUNTIFS(MASTER[EPC Status (Current Week)],"EPC Ready Previous FY",MASTER[Sub Format],$B117)</f>
        <v>0</v>
      </c>
      <c r="AD117" s="29">
        <f>COUNTIFS(MASTER[LAUNCHED / YTL],"LAUNCHED",MASTER[Sub Format],$B117)</f>
        <v>0</v>
      </c>
      <c r="AE117" s="29">
        <f>COUNTIFS(MASTER[LAUNCHED / YTL],"YTL",MASTER[Sub Format],$B117)</f>
        <v>0</v>
      </c>
      <c r="AF117" s="29">
        <f>COUNTIFS(MASTER[LAUNCHED / YTL],"YTL - Dropped by Business",MASTER[Sub Format],$B117)</f>
        <v>0</v>
      </c>
      <c r="AG117" s="29">
        <f t="shared" si="294"/>
        <v>0</v>
      </c>
      <c r="AH117" s="29">
        <f t="shared" si="337"/>
        <v>0</v>
      </c>
      <c r="AI117" s="29">
        <f t="shared" si="337"/>
        <v>0</v>
      </c>
      <c r="AJ117" s="29">
        <f t="shared" si="337"/>
        <v>0</v>
      </c>
      <c r="AK117" s="29">
        <f t="shared" si="337"/>
        <v>0</v>
      </c>
      <c r="AL117" s="29">
        <f t="shared" si="337"/>
        <v>0</v>
      </c>
      <c r="AM117" s="29">
        <f t="shared" si="337"/>
        <v>0</v>
      </c>
      <c r="AN117" s="29">
        <f t="shared" si="337"/>
        <v>0</v>
      </c>
      <c r="AO117" s="29">
        <f t="shared" si="337"/>
        <v>0</v>
      </c>
      <c r="AP117" s="29">
        <f t="shared" si="337"/>
        <v>0</v>
      </c>
      <c r="AQ117" s="29">
        <f>COUNTIFS(MASTER[Sub Format],$B117,MASTER[Planned (Month) Bucket],AQ$2,MASTER[EPC Status (Current Week)],"WIP")</f>
        <v>0</v>
      </c>
      <c r="AR117" s="29">
        <f>COUNTIFS(MASTER[Sub Format],$B117,MASTER[Planned (Month) Bucket],AR$2,MASTER[EPC Status (Current Week)],"WIP")</f>
        <v>0</v>
      </c>
      <c r="AS117" s="29">
        <f>COUNTIFS(MASTER[Sub Format],$B117,MASTER[Planned (Month) Bucket],AS$2,MASTER[EPC Status (Current Week)],"WIP")</f>
        <v>0</v>
      </c>
      <c r="AT117" s="29">
        <f>COUNTIFS(MASTER[Sub Format],$B117,MASTER[Planned (Month) Bucket],AT$2,MASTER[EPC Status (Current Week)],"WIP")</f>
        <v>0</v>
      </c>
      <c r="AU117" s="29">
        <f>COUNTIFS(MASTER[Sub Format],$B117,MASTER[Planned (Month) Bucket],AU$2,MASTER[EPC Status (Current Week)],"WIP")</f>
        <v>0</v>
      </c>
      <c r="AV117" s="29">
        <f>COUNTIFS(MASTER[Sub Format],$B117,MASTER[Planned (Month) Bucket],AV$2,MASTER[EPC Status (Current Week)],"WIP")</f>
        <v>0</v>
      </c>
      <c r="AW117" s="29">
        <f>COUNTIFS(MASTER[Sub Format],$B117,MASTER[Planned (Month) Bucket],AW$2,MASTER[EPC Status (Current Week)],"WIP")</f>
        <v>0</v>
      </c>
      <c r="AX117" s="29">
        <f>COUNTIFS(MASTER[Sub Format],$B117,MASTER[Planned (Month) Bucket],AX$2,MASTER[EPC Status (Current Week)],"WIP")</f>
        <v>0</v>
      </c>
      <c r="AY117" s="29">
        <f>COUNTIFS(MASTER[Sub Format],$B117,MASTER[Planned (Month) Bucket],AY$2,MASTER[EPC Status (Current Week)],"WIP")</f>
        <v>0</v>
      </c>
      <c r="AZ117" s="29">
        <f>COUNTIFS(MASTER[Sub Format],$B117,MASTER[Planned (Month) Bucket],AZ$2,MASTER[EPC Status (Current Week)],"WIP")</f>
        <v>0</v>
      </c>
      <c r="BA117" s="29">
        <f>COUNTIFS(MASTER[Sub Format],$B117,MASTER[Planned (Month) Bucket],BA$2,MASTER[EPC Status (Current Week)],"WIP")</f>
        <v>0</v>
      </c>
      <c r="BB117" s="29">
        <f>COUNTIFS(MASTER[Sub Format],$B117,MASTER[Planned (Month) Bucket],BB$2,MASTER[EPC Status (Current Week)],"WIP")</f>
        <v>0</v>
      </c>
      <c r="BC117" s="29">
        <f>COUNTIFS(MASTER[Sub Format],$B117,MASTER[Planned (Month) Bucket],BC$2,MASTER[EPC Status (Current Week)],"WIP")</f>
        <v>0</v>
      </c>
      <c r="BD117" s="29">
        <f>COUNTIFS(MASTER[Sub Format],$B117,MASTER[Planned (Month) Bucket],BD$2,MASTER[EPC Status (Current Week)],"WIP")</f>
        <v>0</v>
      </c>
      <c r="BE117" s="29">
        <f>COUNTIFS(MASTER[Sub Format],$B117,MASTER[Planned (Month) Bucket],BE$2,MASTER[EPC Status (Current Week)],"WIP")</f>
        <v>0</v>
      </c>
      <c r="BF117" s="29">
        <f>COUNTIFS(MASTER[Sub Format],$B117,MASTER[Planned (Month) Bucket],BF$2,MASTER[EPC Status (Current Week)],"WIP")</f>
        <v>0</v>
      </c>
      <c r="BG117" s="29">
        <f>COUNTIFS(MASTER[Sub Format],$B117,MASTER[Planned (Month) Bucket],BG$2,MASTER[EPC Status (Current Week)],"WIP")</f>
        <v>0</v>
      </c>
      <c r="BH117" s="29">
        <f>COUNTIFS(MASTER[Sub Format],$B117,MASTER[Planned (Month) Bucket],BH$2,MASTER[EPC Status (Current Week)],"WIP")</f>
        <v>0</v>
      </c>
      <c r="BI117" s="29">
        <f>COUNTIFS(MASTER[Sub Format],$B117,MASTER[EPC Status (Current Week)],BI$2)</f>
        <v>0</v>
      </c>
      <c r="BJ117" s="29">
        <f>COUNTIFS(MASTER[Sub Format],$B117,MASTER[EPC Status (Current Week)],BJ$2)</f>
        <v>0</v>
      </c>
      <c r="BK117" s="29">
        <f>COUNTIFS(MASTER[Sub Format],$B117,MASTER[EPC Status (Current Week)],BK$2)</f>
        <v>0</v>
      </c>
      <c r="BL117" s="29">
        <f>COUNTIFS(MASTER[Sub Format],$B117,MASTER[EPC Status (Current Week)],BL$2)</f>
        <v>0</v>
      </c>
      <c r="BM117" s="29">
        <f t="shared" si="386"/>
        <v>0</v>
      </c>
      <c r="BN117" s="29">
        <f>COUNTIFS(MASTER[Sub Format],$B117,MASTER[EPC Status (Current Week)],BN$3)</f>
        <v>0</v>
      </c>
      <c r="BO117" s="29">
        <f>COUNTIFS(MASTER[Sub Format],$B117,MASTER[EPC Status (Current Week)],BO$3)</f>
        <v>0</v>
      </c>
      <c r="BP117" s="29">
        <f>COUNTIFS(MASTER[Sub Format],$B117,MASTER[EPC Status (Current Week)],BP$3)</f>
        <v>0</v>
      </c>
      <c r="BQ117" s="29">
        <f>COUNTIFS(MASTER[Sub Format],$B117,MASTER[EPC Status (Current Week)],BQ$3)</f>
        <v>0</v>
      </c>
      <c r="BR117" s="29">
        <f>COUNTIFS(MASTER[Sub Format],$B117,MASTER[EPC Status (Current Week)],BR$3)</f>
        <v>0</v>
      </c>
      <c r="BS117" s="29">
        <f>COUNTIFS(MASTER[Sub Format],$B117,MASTER[EPC Status (Current Week)],BS$3)</f>
        <v>0</v>
      </c>
      <c r="BT117" s="29">
        <f>COUNTIFS(MASTER[Sub Format],$B117,MASTER[EPC Status (Current Week)],BT$3)</f>
        <v>0</v>
      </c>
      <c r="BU117" s="29">
        <f>COUNTIFS(MASTER[Sub Format],$B117,MASTER[EPC Status (Current Week)],BU$3)</f>
        <v>0</v>
      </c>
      <c r="BV117" s="226"/>
    </row>
    <row r="118" spans="1:74" s="1" customFormat="1" ht="13" hidden="1" outlineLevel="2" x14ac:dyDescent="0.3">
      <c r="A118" s="86">
        <v>7.7</v>
      </c>
      <c r="B118" s="28" t="s">
        <v>57</v>
      </c>
      <c r="C118" s="28" t="s">
        <v>221</v>
      </c>
      <c r="D118" s="28" t="s">
        <v>312</v>
      </c>
      <c r="E118" s="29">
        <v>0</v>
      </c>
      <c r="F118" s="29">
        <f>COUNTIFS(MASTER[Sub Format],$B118,MASTER[EPC Status (Current Week)],$F$3)</f>
        <v>0</v>
      </c>
      <c r="G118" s="29">
        <f>COUNTIFS(MASTER[LAUNCHED / YTL],"LAUNCHED",MASTER[Sub Format],$B118,MASTER[EPC Status (Current Week)],"EPC Ready Previous FY")</f>
        <v>0</v>
      </c>
      <c r="H118" s="29">
        <f>COUNTIFS(MASTER[LAUNCHED / YTL],"YTL",MASTER[Sub Format],$B118,MASTER[EPC Status (Current Week)],"EPC Ready Previous FY")</f>
        <v>0</v>
      </c>
      <c r="I118" s="29">
        <f>COUNTIFS(MASTER[Sub Format],$B118,MASTER[Actual (Month) Bucket],I$3)</f>
        <v>0</v>
      </c>
      <c r="J118" s="29">
        <f>COUNTIFS(MASTER[Sub Format],$B118,MASTER[Actual (Month) Bucket],J$3)</f>
        <v>0</v>
      </c>
      <c r="K118" s="29">
        <f>COUNTIFS(MASTER[Sub Format],$B118,MASTER[Actual (Month) Bucket],K$3)</f>
        <v>0</v>
      </c>
      <c r="L118" s="29">
        <f t="shared" si="381"/>
        <v>0</v>
      </c>
      <c r="M118" s="29">
        <f>COUNTIFS(MASTER[Sub Format],$B118,MASTER[Actual (Month) Bucket],M$3)</f>
        <v>0</v>
      </c>
      <c r="N118" s="29">
        <f>COUNTIFS(MASTER[Sub Format],$B118,MASTER[Actual (Month) Bucket],N$3)</f>
        <v>0</v>
      </c>
      <c r="O118" s="29">
        <f>COUNTIFS(MASTER[Sub Format],$B118,MASTER[Actual (Month) Bucket],O$3)</f>
        <v>0</v>
      </c>
      <c r="P118" s="29">
        <f t="shared" si="382"/>
        <v>0</v>
      </c>
      <c r="Q118" s="29">
        <f>COUNTIFS(MASTER[Sub Format],$B118,MASTER[Actual (Month) Bucket],Q$3)</f>
        <v>0</v>
      </c>
      <c r="R118" s="29">
        <f>COUNTIFS(MASTER[Sub Format],$B118,MASTER[Actual (Month) Bucket],R$3)</f>
        <v>0</v>
      </c>
      <c r="S118" s="29">
        <f>COUNTIFS(MASTER[Sub Format],$B118,MASTER[Actual (Month) Bucket],S$3)</f>
        <v>0</v>
      </c>
      <c r="T118" s="29">
        <f t="shared" si="383"/>
        <v>0</v>
      </c>
      <c r="U118" s="29">
        <f>COUNTIFS(MASTER[Sub Format],$B118,MASTER[Actual (Month) Bucket],U$3)</f>
        <v>0</v>
      </c>
      <c r="V118" s="29">
        <f>COUNTIFS(MASTER[Sub Format],$B118,MASTER[Actual (Month) Bucket],V$3)</f>
        <v>0</v>
      </c>
      <c r="W118" s="29">
        <f>COUNTIFS(MASTER[Sub Format],$B118,MASTER[Actual (Month) Bucket],W$3)</f>
        <v>0</v>
      </c>
      <c r="X118" s="29">
        <f t="shared" si="384"/>
        <v>0</v>
      </c>
      <c r="Y118" s="29">
        <f t="shared" si="385"/>
        <v>0</v>
      </c>
      <c r="Z118" s="29">
        <f>COUNTIFS(MASTER[LAUNCHED / YTL],"LAUNCHED",MASTER[Sub Format],$B118,MASTER[EPC Status (Current Week)],"EPC Ready")</f>
        <v>0</v>
      </c>
      <c r="AA118" s="29">
        <f>COUNTIFS(MASTER[LAUNCHED / YTL],"YTL",MASTER[Sub Format],$B118,MASTER[EPC Status (Current Week)],"EPC Ready")</f>
        <v>0</v>
      </c>
      <c r="AB118" s="29">
        <f>COUNTIFS(MASTER[LAUNCHED / YTL],"YTL - Dropped by Business",MASTER[Sub Format],$B118,MASTER[EPC Status (Current Week)],"EPC Ready")</f>
        <v>0</v>
      </c>
      <c r="AC118" s="29">
        <f>COUNTIFS(MASTER[EPC Status (Current Week)],"EPC Ready",MASTER[Sub Format],$B118)+COUNTIFS(MASTER[EPC Status (Current Week)],"EPC Ready Previous FY",MASTER[Sub Format],$B118)</f>
        <v>0</v>
      </c>
      <c r="AD118" s="29">
        <f>COUNTIFS(MASTER[LAUNCHED / YTL],"LAUNCHED",MASTER[Sub Format],$B118)</f>
        <v>0</v>
      </c>
      <c r="AE118" s="29">
        <f>COUNTIFS(MASTER[LAUNCHED / YTL],"YTL",MASTER[Sub Format],$B118)</f>
        <v>0</v>
      </c>
      <c r="AF118" s="29">
        <f>COUNTIFS(MASTER[LAUNCHED / YTL],"YTL - Dropped by Business",MASTER[Sub Format],$B118)</f>
        <v>0</v>
      </c>
      <c r="AG118" s="29">
        <f t="shared" si="294"/>
        <v>2</v>
      </c>
      <c r="AH118" s="29">
        <f t="shared" si="337"/>
        <v>0</v>
      </c>
      <c r="AI118" s="29">
        <f t="shared" si="337"/>
        <v>0</v>
      </c>
      <c r="AJ118" s="29">
        <f t="shared" si="337"/>
        <v>0</v>
      </c>
      <c r="AK118" s="29">
        <f t="shared" si="337"/>
        <v>0</v>
      </c>
      <c r="AL118" s="29">
        <f t="shared" si="337"/>
        <v>0</v>
      </c>
      <c r="AM118" s="29">
        <f t="shared" si="337"/>
        <v>0</v>
      </c>
      <c r="AN118" s="29">
        <f t="shared" si="337"/>
        <v>0</v>
      </c>
      <c r="AO118" s="29">
        <f t="shared" si="337"/>
        <v>0</v>
      </c>
      <c r="AP118" s="29">
        <f t="shared" si="337"/>
        <v>0</v>
      </c>
      <c r="AQ118" s="29">
        <f>COUNTIFS(MASTER[Sub Format],$B118,MASTER[Planned (Month) Bucket],AQ$2,MASTER[EPC Status (Current Week)],"WIP")</f>
        <v>0</v>
      </c>
      <c r="AR118" s="29">
        <f>COUNTIFS(MASTER[Sub Format],$B118,MASTER[Planned (Month) Bucket],AR$2,MASTER[EPC Status (Current Week)],"WIP")</f>
        <v>0</v>
      </c>
      <c r="AS118" s="29">
        <f>COUNTIFS(MASTER[Sub Format],$B118,MASTER[Planned (Month) Bucket],AS$2,MASTER[EPC Status (Current Week)],"WIP")</f>
        <v>0</v>
      </c>
      <c r="AT118" s="29">
        <f>COUNTIFS(MASTER[Sub Format],$B118,MASTER[Planned (Month) Bucket],AT$2,MASTER[EPC Status (Current Week)],"WIP")</f>
        <v>0</v>
      </c>
      <c r="AU118" s="29">
        <f>COUNTIFS(MASTER[Sub Format],$B118,MASTER[Planned (Month) Bucket],AU$2,MASTER[EPC Status (Current Week)],"WIP")</f>
        <v>0</v>
      </c>
      <c r="AV118" s="29">
        <f>COUNTIFS(MASTER[Sub Format],$B118,MASTER[Planned (Month) Bucket],AV$2,MASTER[EPC Status (Current Week)],"WIP")</f>
        <v>0</v>
      </c>
      <c r="AW118" s="29">
        <f>COUNTIFS(MASTER[Sub Format],$B118,MASTER[Planned (Month) Bucket],AW$2,MASTER[EPC Status (Current Week)],"WIP")</f>
        <v>0</v>
      </c>
      <c r="AX118" s="29">
        <f>COUNTIFS(MASTER[Sub Format],$B118,MASTER[Planned (Month) Bucket],AX$2,MASTER[EPC Status (Current Week)],"WIP")</f>
        <v>0</v>
      </c>
      <c r="AY118" s="29">
        <f>COUNTIFS(MASTER[Sub Format],$B118,MASTER[Planned (Month) Bucket],AY$2,MASTER[EPC Status (Current Week)],"WIP")</f>
        <v>0</v>
      </c>
      <c r="AZ118" s="29">
        <f>COUNTIFS(MASTER[Sub Format],$B118,MASTER[Planned (Month) Bucket],AZ$2,MASTER[EPC Status (Current Week)],"WIP")</f>
        <v>0</v>
      </c>
      <c r="BA118" s="29">
        <f>COUNTIFS(MASTER[Sub Format],$B118,MASTER[Planned (Month) Bucket],BA$2,MASTER[EPC Status (Current Week)],"WIP")</f>
        <v>0</v>
      </c>
      <c r="BB118" s="29">
        <f>COUNTIFS(MASTER[Sub Format],$B118,MASTER[Planned (Month) Bucket],BB$2,MASTER[EPC Status (Current Week)],"WIP")</f>
        <v>0</v>
      </c>
      <c r="BC118" s="29">
        <f>COUNTIFS(MASTER[Sub Format],$B118,MASTER[Planned (Month) Bucket],BC$2,MASTER[EPC Status (Current Week)],"WIP")</f>
        <v>1</v>
      </c>
      <c r="BD118" s="29">
        <f>COUNTIFS(MASTER[Sub Format],$B118,MASTER[Planned (Month) Bucket],BD$2,MASTER[EPC Status (Current Week)],"WIP")</f>
        <v>0</v>
      </c>
      <c r="BE118" s="29">
        <f>COUNTIFS(MASTER[Sub Format],$B118,MASTER[Planned (Month) Bucket],BE$2,MASTER[EPC Status (Current Week)],"WIP")</f>
        <v>0</v>
      </c>
      <c r="BF118" s="29">
        <f>COUNTIFS(MASTER[Sub Format],$B118,MASTER[Planned (Month) Bucket],BF$2,MASTER[EPC Status (Current Week)],"WIP")</f>
        <v>0</v>
      </c>
      <c r="BG118" s="29">
        <f>COUNTIFS(MASTER[Sub Format],$B118,MASTER[Planned (Month) Bucket],BG$2,MASTER[EPC Status (Current Week)],"WIP")</f>
        <v>0</v>
      </c>
      <c r="BH118" s="29">
        <f>COUNTIFS(MASTER[Sub Format],$B118,MASTER[Planned (Month) Bucket],BH$2,MASTER[EPC Status (Current Week)],"WIP")</f>
        <v>1</v>
      </c>
      <c r="BI118" s="29">
        <f>COUNTIFS(MASTER[Sub Format],$B118,MASTER[EPC Status (Current Week)],BI$2)</f>
        <v>0</v>
      </c>
      <c r="BJ118" s="29">
        <f>COUNTIFS(MASTER[Sub Format],$B118,MASTER[EPC Status (Current Week)],BJ$2)</f>
        <v>0</v>
      </c>
      <c r="BK118" s="29">
        <f>COUNTIFS(MASTER[Sub Format],$B118,MASTER[EPC Status (Current Week)],BK$2)</f>
        <v>0</v>
      </c>
      <c r="BL118" s="29">
        <f>COUNTIFS(MASTER[Sub Format],$B118,MASTER[EPC Status (Current Week)],BL$2)</f>
        <v>0</v>
      </c>
      <c r="BM118" s="29">
        <f t="shared" si="386"/>
        <v>6</v>
      </c>
      <c r="BN118" s="29">
        <f>COUNTIFS(MASTER[Sub Format],$B118,MASTER[EPC Status (Current Week)],BN$3)</f>
        <v>2</v>
      </c>
      <c r="BO118" s="29">
        <f>COUNTIFS(MASTER[Sub Format],$B118,MASTER[EPC Status (Current Week)],BO$3)</f>
        <v>4</v>
      </c>
      <c r="BP118" s="29">
        <f>COUNTIFS(MASTER[Sub Format],$B118,MASTER[EPC Status (Current Week)],BP$3)</f>
        <v>0</v>
      </c>
      <c r="BQ118" s="29">
        <f>COUNTIFS(MASTER[Sub Format],$B118,MASTER[EPC Status (Current Week)],BQ$3)</f>
        <v>0</v>
      </c>
      <c r="BR118" s="29">
        <f>COUNTIFS(MASTER[Sub Format],$B118,MASTER[EPC Status (Current Week)],BR$3)</f>
        <v>0</v>
      </c>
      <c r="BS118" s="29">
        <f>COUNTIFS(MASTER[Sub Format],$B118,MASTER[EPC Status (Current Week)],BS$3)</f>
        <v>0</v>
      </c>
      <c r="BT118" s="29">
        <f>COUNTIFS(MASTER[Sub Format],$B118,MASTER[EPC Status (Current Week)],BT$3)</f>
        <v>0</v>
      </c>
      <c r="BU118" s="29">
        <f>COUNTIFS(MASTER[Sub Format],$B118,MASTER[EPC Status (Current Week)],BU$3)</f>
        <v>0</v>
      </c>
      <c r="BV118" s="226"/>
    </row>
    <row r="119" spans="1:74" s="1" customFormat="1" ht="13" hidden="1" outlineLevel="2" x14ac:dyDescent="0.3">
      <c r="A119" s="86">
        <v>7.8</v>
      </c>
      <c r="B119" s="28" t="s">
        <v>206</v>
      </c>
      <c r="C119" s="28" t="s">
        <v>221</v>
      </c>
      <c r="D119" s="28" t="s">
        <v>312</v>
      </c>
      <c r="E119" s="29">
        <v>0</v>
      </c>
      <c r="F119" s="29">
        <f>COUNTIFS(MASTER[Sub Format],$B119,MASTER[EPC Status (Current Week)],$F$3)</f>
        <v>0</v>
      </c>
      <c r="G119" s="29">
        <f>COUNTIFS(MASTER[LAUNCHED / YTL],"LAUNCHED",MASTER[Sub Format],$B119,MASTER[EPC Status (Current Week)],"EPC Ready Previous FY")</f>
        <v>0</v>
      </c>
      <c r="H119" s="29">
        <f>COUNTIFS(MASTER[LAUNCHED / YTL],"YTL",MASTER[Sub Format],$B119,MASTER[EPC Status (Current Week)],"EPC Ready Previous FY")</f>
        <v>0</v>
      </c>
      <c r="I119" s="29">
        <f>COUNTIFS(MASTER[Sub Format],$B119,MASTER[Actual (Month) Bucket],I$3)</f>
        <v>0</v>
      </c>
      <c r="J119" s="29">
        <f>COUNTIFS(MASTER[Sub Format],$B119,MASTER[Actual (Month) Bucket],J$3)</f>
        <v>0</v>
      </c>
      <c r="K119" s="29">
        <f>COUNTIFS(MASTER[Sub Format],$B119,MASTER[Actual (Month) Bucket],K$3)</f>
        <v>0</v>
      </c>
      <c r="L119" s="29">
        <f t="shared" si="381"/>
        <v>0</v>
      </c>
      <c r="M119" s="29">
        <f>COUNTIFS(MASTER[Sub Format],$B119,MASTER[Actual (Month) Bucket],M$3)</f>
        <v>0</v>
      </c>
      <c r="N119" s="29">
        <f>COUNTIFS(MASTER[Sub Format],$B119,MASTER[Actual (Month) Bucket],N$3)</f>
        <v>0</v>
      </c>
      <c r="O119" s="29">
        <f>COUNTIFS(MASTER[Sub Format],$B119,MASTER[Actual (Month) Bucket],O$3)</f>
        <v>0</v>
      </c>
      <c r="P119" s="29">
        <f t="shared" si="382"/>
        <v>0</v>
      </c>
      <c r="Q119" s="29">
        <f>COUNTIFS(MASTER[Sub Format],$B119,MASTER[Actual (Month) Bucket],Q$3)</f>
        <v>0</v>
      </c>
      <c r="R119" s="29">
        <f>COUNTIFS(MASTER[Sub Format],$B119,MASTER[Actual (Month) Bucket],R$3)</f>
        <v>0</v>
      </c>
      <c r="S119" s="29">
        <f>COUNTIFS(MASTER[Sub Format],$B119,MASTER[Actual (Month) Bucket],S$3)</f>
        <v>0</v>
      </c>
      <c r="T119" s="29">
        <f t="shared" si="383"/>
        <v>0</v>
      </c>
      <c r="U119" s="29">
        <f>COUNTIFS(MASTER[Sub Format],$B119,MASTER[Actual (Month) Bucket],U$3)</f>
        <v>0</v>
      </c>
      <c r="V119" s="29">
        <f>COUNTIFS(MASTER[Sub Format],$B119,MASTER[Actual (Month) Bucket],V$3)</f>
        <v>0</v>
      </c>
      <c r="W119" s="29">
        <f>COUNTIFS(MASTER[Sub Format],$B119,MASTER[Actual (Month) Bucket],W$3)</f>
        <v>0</v>
      </c>
      <c r="X119" s="29">
        <f t="shared" si="384"/>
        <v>0</v>
      </c>
      <c r="Y119" s="29">
        <f t="shared" si="385"/>
        <v>0</v>
      </c>
      <c r="Z119" s="29">
        <f>COUNTIFS(MASTER[LAUNCHED / YTL],"LAUNCHED",MASTER[Sub Format],$B119,MASTER[EPC Status (Current Week)],"EPC Ready")</f>
        <v>0</v>
      </c>
      <c r="AA119" s="29">
        <f>COUNTIFS(MASTER[LAUNCHED / YTL],"YTL",MASTER[Sub Format],$B119,MASTER[EPC Status (Current Week)],"EPC Ready")</f>
        <v>0</v>
      </c>
      <c r="AB119" s="29">
        <f>COUNTIFS(MASTER[LAUNCHED / YTL],"YTL - Dropped by Business",MASTER[Sub Format],$B119,MASTER[EPC Status (Current Week)],"EPC Ready")</f>
        <v>0</v>
      </c>
      <c r="AC119" s="29">
        <f>COUNTIFS(MASTER[EPC Status (Current Week)],"EPC Ready",MASTER[Sub Format],$B119)+COUNTIFS(MASTER[EPC Status (Current Week)],"EPC Ready Previous FY",MASTER[Sub Format],$B119)</f>
        <v>0</v>
      </c>
      <c r="AD119" s="29">
        <f>COUNTIFS(MASTER[LAUNCHED / YTL],"LAUNCHED",MASTER[Sub Format],$B119)</f>
        <v>0</v>
      </c>
      <c r="AE119" s="29">
        <f>COUNTIFS(MASTER[LAUNCHED / YTL],"YTL",MASTER[Sub Format],$B119)</f>
        <v>0</v>
      </c>
      <c r="AF119" s="29">
        <f>COUNTIFS(MASTER[LAUNCHED / YTL],"YTL - Dropped by Business",MASTER[Sub Format],$B119)</f>
        <v>0</v>
      </c>
      <c r="AG119" s="29">
        <f t="shared" si="294"/>
        <v>0</v>
      </c>
      <c r="AH119" s="29">
        <f t="shared" si="337"/>
        <v>0</v>
      </c>
      <c r="AI119" s="29">
        <f t="shared" si="337"/>
        <v>0</v>
      </c>
      <c r="AJ119" s="29">
        <f t="shared" si="337"/>
        <v>0</v>
      </c>
      <c r="AK119" s="29">
        <f t="shared" si="337"/>
        <v>0</v>
      </c>
      <c r="AL119" s="29">
        <f t="shared" si="337"/>
        <v>0</v>
      </c>
      <c r="AM119" s="29">
        <f t="shared" si="337"/>
        <v>0</v>
      </c>
      <c r="AN119" s="29">
        <f t="shared" si="337"/>
        <v>0</v>
      </c>
      <c r="AO119" s="29">
        <f t="shared" si="337"/>
        <v>0</v>
      </c>
      <c r="AP119" s="29">
        <f t="shared" si="337"/>
        <v>0</v>
      </c>
      <c r="AQ119" s="29">
        <f>COUNTIFS(MASTER[Sub Format],$B119,MASTER[Planned (Month) Bucket],AQ$2,MASTER[EPC Status (Current Week)],"WIP")</f>
        <v>0</v>
      </c>
      <c r="AR119" s="29">
        <f>COUNTIFS(MASTER[Sub Format],$B119,MASTER[Planned (Month) Bucket],AR$2,MASTER[EPC Status (Current Week)],"WIP")</f>
        <v>0</v>
      </c>
      <c r="AS119" s="29">
        <f>COUNTIFS(MASTER[Sub Format],$B119,MASTER[Planned (Month) Bucket],AS$2,MASTER[EPC Status (Current Week)],"WIP")</f>
        <v>0</v>
      </c>
      <c r="AT119" s="29">
        <f>COUNTIFS(MASTER[Sub Format],$B119,MASTER[Planned (Month) Bucket],AT$2,MASTER[EPC Status (Current Week)],"WIP")</f>
        <v>0</v>
      </c>
      <c r="AU119" s="29">
        <f>COUNTIFS(MASTER[Sub Format],$B119,MASTER[Planned (Month) Bucket],AU$2,MASTER[EPC Status (Current Week)],"WIP")</f>
        <v>0</v>
      </c>
      <c r="AV119" s="29">
        <f>COUNTIFS(MASTER[Sub Format],$B119,MASTER[Planned (Month) Bucket],AV$2,MASTER[EPC Status (Current Week)],"WIP")</f>
        <v>0</v>
      </c>
      <c r="AW119" s="29">
        <f>COUNTIFS(MASTER[Sub Format],$B119,MASTER[Planned (Month) Bucket],AW$2,MASTER[EPC Status (Current Week)],"WIP")</f>
        <v>0</v>
      </c>
      <c r="AX119" s="29">
        <f>COUNTIFS(MASTER[Sub Format],$B119,MASTER[Planned (Month) Bucket],AX$2,MASTER[EPC Status (Current Week)],"WIP")</f>
        <v>0</v>
      </c>
      <c r="AY119" s="29">
        <f>COUNTIFS(MASTER[Sub Format],$B119,MASTER[Planned (Month) Bucket],AY$2,MASTER[EPC Status (Current Week)],"WIP")</f>
        <v>0</v>
      </c>
      <c r="AZ119" s="29">
        <f>COUNTIFS(MASTER[Sub Format],$B119,MASTER[Planned (Month) Bucket],AZ$2,MASTER[EPC Status (Current Week)],"WIP")</f>
        <v>0</v>
      </c>
      <c r="BA119" s="29">
        <f>COUNTIFS(MASTER[Sub Format],$B119,MASTER[Planned (Month) Bucket],BA$2,MASTER[EPC Status (Current Week)],"WIP")</f>
        <v>0</v>
      </c>
      <c r="BB119" s="29">
        <f>COUNTIFS(MASTER[Sub Format],$B119,MASTER[Planned (Month) Bucket],BB$2,MASTER[EPC Status (Current Week)],"WIP")</f>
        <v>0</v>
      </c>
      <c r="BC119" s="29">
        <f>COUNTIFS(MASTER[Sub Format],$B119,MASTER[Planned (Month) Bucket],BC$2,MASTER[EPC Status (Current Week)],"WIP")</f>
        <v>0</v>
      </c>
      <c r="BD119" s="29">
        <f>COUNTIFS(MASTER[Sub Format],$B119,MASTER[Planned (Month) Bucket],BD$2,MASTER[EPC Status (Current Week)],"WIP")</f>
        <v>0</v>
      </c>
      <c r="BE119" s="29">
        <f>COUNTIFS(MASTER[Sub Format],$B119,MASTER[Planned (Month) Bucket],BE$2,MASTER[EPC Status (Current Week)],"WIP")</f>
        <v>0</v>
      </c>
      <c r="BF119" s="29">
        <f>COUNTIFS(MASTER[Sub Format],$B119,MASTER[Planned (Month) Bucket],BF$2,MASTER[EPC Status (Current Week)],"WIP")</f>
        <v>0</v>
      </c>
      <c r="BG119" s="29">
        <f>COUNTIFS(MASTER[Sub Format],$B119,MASTER[Planned (Month) Bucket],BG$2,MASTER[EPC Status (Current Week)],"WIP")</f>
        <v>0</v>
      </c>
      <c r="BH119" s="29">
        <f>COUNTIFS(MASTER[Sub Format],$B119,MASTER[Planned (Month) Bucket],BH$2,MASTER[EPC Status (Current Week)],"WIP")</f>
        <v>0</v>
      </c>
      <c r="BI119" s="29">
        <f>COUNTIFS(MASTER[Sub Format],$B119,MASTER[EPC Status (Current Week)],BI$2)</f>
        <v>0</v>
      </c>
      <c r="BJ119" s="29">
        <f>COUNTIFS(MASTER[Sub Format],$B119,MASTER[EPC Status (Current Week)],BJ$2)</f>
        <v>0</v>
      </c>
      <c r="BK119" s="29">
        <f>COUNTIFS(MASTER[Sub Format],$B119,MASTER[EPC Status (Current Week)],BK$2)</f>
        <v>0</v>
      </c>
      <c r="BL119" s="29">
        <f>COUNTIFS(MASTER[Sub Format],$B119,MASTER[EPC Status (Current Week)],BL$2)</f>
        <v>0</v>
      </c>
      <c r="BM119" s="29">
        <f t="shared" si="386"/>
        <v>0</v>
      </c>
      <c r="BN119" s="29">
        <f>COUNTIFS(MASTER[Sub Format],$B119,MASTER[EPC Status (Current Week)],BN$3)</f>
        <v>0</v>
      </c>
      <c r="BO119" s="29">
        <f>COUNTIFS(MASTER[Sub Format],$B119,MASTER[EPC Status (Current Week)],BO$3)</f>
        <v>0</v>
      </c>
      <c r="BP119" s="29">
        <f>COUNTIFS(MASTER[Sub Format],$B119,MASTER[EPC Status (Current Week)],BP$3)</f>
        <v>0</v>
      </c>
      <c r="BQ119" s="29">
        <f>COUNTIFS(MASTER[Sub Format],$B119,MASTER[EPC Status (Current Week)],BQ$3)</f>
        <v>0</v>
      </c>
      <c r="BR119" s="29">
        <f>COUNTIFS(MASTER[Sub Format],$B119,MASTER[EPC Status (Current Week)],BR$3)</f>
        <v>0</v>
      </c>
      <c r="BS119" s="29">
        <f>COUNTIFS(MASTER[Sub Format],$B119,MASTER[EPC Status (Current Week)],BS$3)</f>
        <v>0</v>
      </c>
      <c r="BT119" s="29">
        <f>COUNTIFS(MASTER[Sub Format],$B119,MASTER[EPC Status (Current Week)],BT$3)</f>
        <v>0</v>
      </c>
      <c r="BU119" s="29">
        <f>COUNTIFS(MASTER[Sub Format],$B119,MASTER[EPC Status (Current Week)],BU$3)</f>
        <v>0</v>
      </c>
      <c r="BV119" s="226"/>
    </row>
    <row r="120" spans="1:74" s="1" customFormat="1" ht="13" hidden="1" outlineLevel="2" x14ac:dyDescent="0.3">
      <c r="A120" s="86">
        <v>7.9</v>
      </c>
      <c r="B120" s="28" t="s">
        <v>181</v>
      </c>
      <c r="C120" s="28" t="s">
        <v>221</v>
      </c>
      <c r="D120" s="28" t="s">
        <v>312</v>
      </c>
      <c r="E120" s="29">
        <v>0</v>
      </c>
      <c r="F120" s="29">
        <f>COUNTIFS(MASTER[Sub Format],$B120,MASTER[EPC Status (Current Week)],$F$3)</f>
        <v>0</v>
      </c>
      <c r="G120" s="29">
        <f>COUNTIFS(MASTER[LAUNCHED / YTL],"LAUNCHED",MASTER[Sub Format],$B120,MASTER[EPC Status (Current Week)],"EPC Ready Previous FY")</f>
        <v>0</v>
      </c>
      <c r="H120" s="29">
        <f>COUNTIFS(MASTER[LAUNCHED / YTL],"YTL",MASTER[Sub Format],$B120,MASTER[EPC Status (Current Week)],"EPC Ready Previous FY")</f>
        <v>0</v>
      </c>
      <c r="I120" s="29">
        <f>COUNTIFS(MASTER[Sub Format],$B120,MASTER[Actual (Month) Bucket],I$3)</f>
        <v>0</v>
      </c>
      <c r="J120" s="29">
        <f>COUNTIFS(MASTER[Sub Format],$B120,MASTER[Actual (Month) Bucket],J$3)</f>
        <v>0</v>
      </c>
      <c r="K120" s="29">
        <f>COUNTIFS(MASTER[Sub Format],$B120,MASTER[Actual (Month) Bucket],K$3)</f>
        <v>0</v>
      </c>
      <c r="L120" s="29">
        <f t="shared" si="381"/>
        <v>0</v>
      </c>
      <c r="M120" s="29">
        <f>COUNTIFS(MASTER[Sub Format],$B120,MASTER[Actual (Month) Bucket],M$3)</f>
        <v>0</v>
      </c>
      <c r="N120" s="29">
        <f>COUNTIFS(MASTER[Sub Format],$B120,MASTER[Actual (Month) Bucket],N$3)</f>
        <v>0</v>
      </c>
      <c r="O120" s="29">
        <f>COUNTIFS(MASTER[Sub Format],$B120,MASTER[Actual (Month) Bucket],O$3)</f>
        <v>0</v>
      </c>
      <c r="P120" s="29">
        <f t="shared" si="382"/>
        <v>0</v>
      </c>
      <c r="Q120" s="29">
        <f>COUNTIFS(MASTER[Sub Format],$B120,MASTER[Actual (Month) Bucket],Q$3)</f>
        <v>0</v>
      </c>
      <c r="R120" s="29">
        <f>COUNTIFS(MASTER[Sub Format],$B120,MASTER[Actual (Month) Bucket],R$3)</f>
        <v>0</v>
      </c>
      <c r="S120" s="29">
        <f>COUNTIFS(MASTER[Sub Format],$B120,MASTER[Actual (Month) Bucket],S$3)</f>
        <v>0</v>
      </c>
      <c r="T120" s="29">
        <f t="shared" si="383"/>
        <v>0</v>
      </c>
      <c r="U120" s="29">
        <f>COUNTIFS(MASTER[Sub Format],$B120,MASTER[Actual (Month) Bucket],U$3)</f>
        <v>0</v>
      </c>
      <c r="V120" s="29">
        <f>COUNTIFS(MASTER[Sub Format],$B120,MASTER[Actual (Month) Bucket],V$3)</f>
        <v>0</v>
      </c>
      <c r="W120" s="29">
        <f>COUNTIFS(MASTER[Sub Format],$B120,MASTER[Actual (Month) Bucket],W$3)</f>
        <v>0</v>
      </c>
      <c r="X120" s="29">
        <f t="shared" si="384"/>
        <v>0</v>
      </c>
      <c r="Y120" s="29">
        <f t="shared" si="385"/>
        <v>0</v>
      </c>
      <c r="Z120" s="29">
        <f>COUNTIFS(MASTER[LAUNCHED / YTL],"LAUNCHED",MASTER[Sub Format],$B120,MASTER[EPC Status (Current Week)],"EPC Ready")</f>
        <v>0</v>
      </c>
      <c r="AA120" s="29">
        <f>COUNTIFS(MASTER[LAUNCHED / YTL],"YTL",MASTER[Sub Format],$B120,MASTER[EPC Status (Current Week)],"EPC Ready")</f>
        <v>0</v>
      </c>
      <c r="AB120" s="29">
        <f>COUNTIFS(MASTER[LAUNCHED / YTL],"YTL - Dropped by Business",MASTER[Sub Format],$B120,MASTER[EPC Status (Current Week)],"EPC Ready")</f>
        <v>0</v>
      </c>
      <c r="AC120" s="29">
        <f>COUNTIFS(MASTER[EPC Status (Current Week)],"EPC Ready",MASTER[Sub Format],$B120)+COUNTIFS(MASTER[EPC Status (Current Week)],"EPC Ready Previous FY",MASTER[Sub Format],$B120)</f>
        <v>0</v>
      </c>
      <c r="AD120" s="29">
        <f>COUNTIFS(MASTER[LAUNCHED / YTL],"LAUNCHED",MASTER[Sub Format],$B120)</f>
        <v>0</v>
      </c>
      <c r="AE120" s="29">
        <f>COUNTIFS(MASTER[LAUNCHED / YTL],"YTL",MASTER[Sub Format],$B120)</f>
        <v>0</v>
      </c>
      <c r="AF120" s="29">
        <f>COUNTIFS(MASTER[LAUNCHED / YTL],"YTL - Dropped by Business",MASTER[Sub Format],$B120)</f>
        <v>0</v>
      </c>
      <c r="AG120" s="29">
        <f t="shared" si="294"/>
        <v>0</v>
      </c>
      <c r="AH120" s="29">
        <f t="shared" si="337"/>
        <v>0</v>
      </c>
      <c r="AI120" s="29">
        <f t="shared" si="337"/>
        <v>0</v>
      </c>
      <c r="AJ120" s="29">
        <f t="shared" si="337"/>
        <v>0</v>
      </c>
      <c r="AK120" s="29">
        <f t="shared" si="337"/>
        <v>0</v>
      </c>
      <c r="AL120" s="29">
        <f t="shared" si="337"/>
        <v>0</v>
      </c>
      <c r="AM120" s="29">
        <f t="shared" si="337"/>
        <v>0</v>
      </c>
      <c r="AN120" s="29">
        <f t="shared" si="337"/>
        <v>0</v>
      </c>
      <c r="AO120" s="29">
        <f t="shared" si="337"/>
        <v>0</v>
      </c>
      <c r="AP120" s="29">
        <f t="shared" si="337"/>
        <v>0</v>
      </c>
      <c r="AQ120" s="29">
        <f>COUNTIFS(MASTER[Sub Format],$B120,MASTER[Planned (Month) Bucket],AQ$2,MASTER[EPC Status (Current Week)],"WIP")</f>
        <v>0</v>
      </c>
      <c r="AR120" s="29">
        <f>COUNTIFS(MASTER[Sub Format],$B120,MASTER[Planned (Month) Bucket],AR$2,MASTER[EPC Status (Current Week)],"WIP")</f>
        <v>0</v>
      </c>
      <c r="AS120" s="29">
        <f>COUNTIFS(MASTER[Sub Format],$B120,MASTER[Planned (Month) Bucket],AS$2,MASTER[EPC Status (Current Week)],"WIP")</f>
        <v>0</v>
      </c>
      <c r="AT120" s="29">
        <f>COUNTIFS(MASTER[Sub Format],$B120,MASTER[Planned (Month) Bucket],AT$2,MASTER[EPC Status (Current Week)],"WIP")</f>
        <v>0</v>
      </c>
      <c r="AU120" s="29">
        <f>COUNTIFS(MASTER[Sub Format],$B120,MASTER[Planned (Month) Bucket],AU$2,MASTER[EPC Status (Current Week)],"WIP")</f>
        <v>0</v>
      </c>
      <c r="AV120" s="29">
        <f>COUNTIFS(MASTER[Sub Format],$B120,MASTER[Planned (Month) Bucket],AV$2,MASTER[EPC Status (Current Week)],"WIP")</f>
        <v>0</v>
      </c>
      <c r="AW120" s="29">
        <f>COUNTIFS(MASTER[Sub Format],$B120,MASTER[Planned (Month) Bucket],AW$2,MASTER[EPC Status (Current Week)],"WIP")</f>
        <v>0</v>
      </c>
      <c r="AX120" s="29">
        <f>COUNTIFS(MASTER[Sub Format],$B120,MASTER[Planned (Month) Bucket],AX$2,MASTER[EPC Status (Current Week)],"WIP")</f>
        <v>0</v>
      </c>
      <c r="AY120" s="29">
        <f>COUNTIFS(MASTER[Sub Format],$B120,MASTER[Planned (Month) Bucket],AY$2,MASTER[EPC Status (Current Week)],"WIP")</f>
        <v>0</v>
      </c>
      <c r="AZ120" s="29">
        <f>COUNTIFS(MASTER[Sub Format],$B120,MASTER[Planned (Month) Bucket],AZ$2,MASTER[EPC Status (Current Week)],"WIP")</f>
        <v>0</v>
      </c>
      <c r="BA120" s="29">
        <f>COUNTIFS(MASTER[Sub Format],$B120,MASTER[Planned (Month) Bucket],BA$2,MASTER[EPC Status (Current Week)],"WIP")</f>
        <v>0</v>
      </c>
      <c r="BB120" s="29">
        <f>COUNTIFS(MASTER[Sub Format],$B120,MASTER[Planned (Month) Bucket],BB$2,MASTER[EPC Status (Current Week)],"WIP")</f>
        <v>0</v>
      </c>
      <c r="BC120" s="29">
        <f>COUNTIFS(MASTER[Sub Format],$B120,MASTER[Planned (Month) Bucket],BC$2,MASTER[EPC Status (Current Week)],"WIP")</f>
        <v>0</v>
      </c>
      <c r="BD120" s="29">
        <f>COUNTIFS(MASTER[Sub Format],$B120,MASTER[Planned (Month) Bucket],BD$2,MASTER[EPC Status (Current Week)],"WIP")</f>
        <v>0</v>
      </c>
      <c r="BE120" s="29">
        <f>COUNTIFS(MASTER[Sub Format],$B120,MASTER[Planned (Month) Bucket],BE$2,MASTER[EPC Status (Current Week)],"WIP")</f>
        <v>0</v>
      </c>
      <c r="BF120" s="29">
        <f>COUNTIFS(MASTER[Sub Format],$B120,MASTER[Planned (Month) Bucket],BF$2,MASTER[EPC Status (Current Week)],"WIP")</f>
        <v>0</v>
      </c>
      <c r="BG120" s="29">
        <f>COUNTIFS(MASTER[Sub Format],$B120,MASTER[Planned (Month) Bucket],BG$2,MASTER[EPC Status (Current Week)],"WIP")</f>
        <v>0</v>
      </c>
      <c r="BH120" s="29">
        <f>COUNTIFS(MASTER[Sub Format],$B120,MASTER[Planned (Month) Bucket],BH$2,MASTER[EPC Status (Current Week)],"WIP")</f>
        <v>0</v>
      </c>
      <c r="BI120" s="29">
        <f>COUNTIFS(MASTER[Sub Format],$B120,MASTER[EPC Status (Current Week)],BI$2)</f>
        <v>0</v>
      </c>
      <c r="BJ120" s="29">
        <f>COUNTIFS(MASTER[Sub Format],$B120,MASTER[EPC Status (Current Week)],BJ$2)</f>
        <v>0</v>
      </c>
      <c r="BK120" s="29">
        <f>COUNTIFS(MASTER[Sub Format],$B120,MASTER[EPC Status (Current Week)],BK$2)</f>
        <v>0</v>
      </c>
      <c r="BL120" s="29">
        <f>COUNTIFS(MASTER[Sub Format],$B120,MASTER[EPC Status (Current Week)],BL$2)</f>
        <v>0</v>
      </c>
      <c r="BM120" s="29">
        <f t="shared" si="386"/>
        <v>0</v>
      </c>
      <c r="BN120" s="29">
        <f>COUNTIFS(MASTER[Sub Format],$B120,MASTER[EPC Status (Current Week)],BN$3)</f>
        <v>0</v>
      </c>
      <c r="BO120" s="29">
        <f>COUNTIFS(MASTER[Sub Format],$B120,MASTER[EPC Status (Current Week)],BO$3)</f>
        <v>0</v>
      </c>
      <c r="BP120" s="29">
        <f>COUNTIFS(MASTER[Sub Format],$B120,MASTER[EPC Status (Current Week)],BP$3)</f>
        <v>0</v>
      </c>
      <c r="BQ120" s="29">
        <f>COUNTIFS(MASTER[Sub Format],$B120,MASTER[EPC Status (Current Week)],BQ$3)</f>
        <v>0</v>
      </c>
      <c r="BR120" s="29">
        <f>COUNTIFS(MASTER[Sub Format],$B120,MASTER[EPC Status (Current Week)],BR$3)</f>
        <v>0</v>
      </c>
      <c r="BS120" s="29">
        <f>COUNTIFS(MASTER[Sub Format],$B120,MASTER[EPC Status (Current Week)],BS$3)</f>
        <v>0</v>
      </c>
      <c r="BT120" s="29">
        <f>COUNTIFS(MASTER[Sub Format],$B120,MASTER[EPC Status (Current Week)],BT$3)</f>
        <v>0</v>
      </c>
      <c r="BU120" s="29">
        <f>COUNTIFS(MASTER[Sub Format],$B120,MASTER[EPC Status (Current Week)],BU$3)</f>
        <v>0</v>
      </c>
      <c r="BV120" s="226"/>
    </row>
    <row r="121" spans="1:74" s="1" customFormat="1" ht="13" hidden="1" outlineLevel="2" x14ac:dyDescent="0.3">
      <c r="A121" s="264" t="s">
        <v>1969</v>
      </c>
      <c r="B121" s="28" t="s">
        <v>60</v>
      </c>
      <c r="C121" s="28" t="s">
        <v>221</v>
      </c>
      <c r="D121" s="28" t="s">
        <v>312</v>
      </c>
      <c r="E121" s="29">
        <v>0</v>
      </c>
      <c r="F121" s="29">
        <f>COUNTIFS(MASTER[Sub Format],$B121,MASTER[EPC Status (Current Week)],$F$3)</f>
        <v>0</v>
      </c>
      <c r="G121" s="29">
        <f>COUNTIFS(MASTER[LAUNCHED / YTL],"LAUNCHED",MASTER[Sub Format],$B121,MASTER[EPC Status (Current Week)],"EPC Ready Previous FY")</f>
        <v>0</v>
      </c>
      <c r="H121" s="29">
        <f>COUNTIFS(MASTER[LAUNCHED / YTL],"YTL",MASTER[Sub Format],$B121,MASTER[EPC Status (Current Week)],"EPC Ready Previous FY")</f>
        <v>0</v>
      </c>
      <c r="I121" s="29">
        <f>COUNTIFS(MASTER[Sub Format],$B121,MASTER[Actual (Month) Bucket],I$3)</f>
        <v>0</v>
      </c>
      <c r="J121" s="29">
        <f>COUNTIFS(MASTER[Sub Format],$B121,MASTER[Actual (Month) Bucket],J$3)</f>
        <v>0</v>
      </c>
      <c r="K121" s="29">
        <f>COUNTIFS(MASTER[Sub Format],$B121,MASTER[Actual (Month) Bucket],K$3)</f>
        <v>0</v>
      </c>
      <c r="L121" s="29">
        <f t="shared" si="381"/>
        <v>0</v>
      </c>
      <c r="M121" s="29">
        <f>COUNTIFS(MASTER[Sub Format],$B121,MASTER[Actual (Month) Bucket],M$3)</f>
        <v>0</v>
      </c>
      <c r="N121" s="29">
        <f>COUNTIFS(MASTER[Sub Format],$B121,MASTER[Actual (Month) Bucket],N$3)</f>
        <v>0</v>
      </c>
      <c r="O121" s="29">
        <f>COUNTIFS(MASTER[Sub Format],$B121,MASTER[Actual (Month) Bucket],O$3)</f>
        <v>0</v>
      </c>
      <c r="P121" s="29">
        <f t="shared" si="382"/>
        <v>0</v>
      </c>
      <c r="Q121" s="29">
        <f>COUNTIFS(MASTER[Sub Format],$B121,MASTER[Actual (Month) Bucket],Q$3)</f>
        <v>0</v>
      </c>
      <c r="R121" s="29">
        <f>COUNTIFS(MASTER[Sub Format],$B121,MASTER[Actual (Month) Bucket],R$3)</f>
        <v>0</v>
      </c>
      <c r="S121" s="29">
        <f>COUNTIFS(MASTER[Sub Format],$B121,MASTER[Actual (Month) Bucket],S$3)</f>
        <v>0</v>
      </c>
      <c r="T121" s="29">
        <f t="shared" si="383"/>
        <v>0</v>
      </c>
      <c r="U121" s="29">
        <f>COUNTIFS(MASTER[Sub Format],$B121,MASTER[Actual (Month) Bucket],U$3)</f>
        <v>0</v>
      </c>
      <c r="V121" s="29">
        <f>COUNTIFS(MASTER[Sub Format],$B121,MASTER[Actual (Month) Bucket],V$3)</f>
        <v>0</v>
      </c>
      <c r="W121" s="29">
        <f>COUNTIFS(MASTER[Sub Format],$B121,MASTER[Actual (Month) Bucket],W$3)</f>
        <v>0</v>
      </c>
      <c r="X121" s="29">
        <f t="shared" si="384"/>
        <v>0</v>
      </c>
      <c r="Y121" s="29">
        <f t="shared" si="385"/>
        <v>0</v>
      </c>
      <c r="Z121" s="29">
        <f>COUNTIFS(MASTER[LAUNCHED / YTL],"LAUNCHED",MASTER[Sub Format],$B121,MASTER[EPC Status (Current Week)],"EPC Ready")</f>
        <v>0</v>
      </c>
      <c r="AA121" s="29">
        <f>COUNTIFS(MASTER[LAUNCHED / YTL],"YTL",MASTER[Sub Format],$B121,MASTER[EPC Status (Current Week)],"EPC Ready")</f>
        <v>0</v>
      </c>
      <c r="AB121" s="29">
        <f>COUNTIFS(MASTER[LAUNCHED / YTL],"YTL - Dropped by Business",MASTER[Sub Format],$B121,MASTER[EPC Status (Current Week)],"EPC Ready")</f>
        <v>0</v>
      </c>
      <c r="AC121" s="29">
        <f>COUNTIFS(MASTER[EPC Status (Current Week)],"EPC Ready",MASTER[Sub Format],$B121)+COUNTIFS(MASTER[EPC Status (Current Week)],"EPC Ready Previous FY",MASTER[Sub Format],$B121)</f>
        <v>0</v>
      </c>
      <c r="AD121" s="29">
        <f>COUNTIFS(MASTER[LAUNCHED / YTL],"LAUNCHED",MASTER[Sub Format],$B121)</f>
        <v>0</v>
      </c>
      <c r="AE121" s="29">
        <f>COUNTIFS(MASTER[LAUNCHED / YTL],"YTL",MASTER[Sub Format],$B121)</f>
        <v>0</v>
      </c>
      <c r="AF121" s="29">
        <f>COUNTIFS(MASTER[LAUNCHED / YTL],"YTL - Dropped by Business",MASTER[Sub Format],$B121)</f>
        <v>0</v>
      </c>
      <c r="AG121" s="29">
        <f t="shared" si="294"/>
        <v>0</v>
      </c>
      <c r="AH121" s="29">
        <f t="shared" si="337"/>
        <v>0</v>
      </c>
      <c r="AI121" s="29">
        <f t="shared" si="337"/>
        <v>0</v>
      </c>
      <c r="AJ121" s="29">
        <f t="shared" si="337"/>
        <v>0</v>
      </c>
      <c r="AK121" s="29">
        <f t="shared" si="337"/>
        <v>0</v>
      </c>
      <c r="AL121" s="29">
        <f t="shared" si="337"/>
        <v>0</v>
      </c>
      <c r="AM121" s="29">
        <f t="shared" si="337"/>
        <v>0</v>
      </c>
      <c r="AN121" s="29">
        <f t="shared" si="337"/>
        <v>0</v>
      </c>
      <c r="AO121" s="29">
        <f t="shared" si="337"/>
        <v>0</v>
      </c>
      <c r="AP121" s="29">
        <f t="shared" si="337"/>
        <v>0</v>
      </c>
      <c r="AQ121" s="29">
        <f>COUNTIFS(MASTER[Sub Format],$B121,MASTER[Planned (Month) Bucket],AQ$2,MASTER[EPC Status (Current Week)],"WIP")</f>
        <v>0</v>
      </c>
      <c r="AR121" s="29">
        <f>COUNTIFS(MASTER[Sub Format],$B121,MASTER[Planned (Month) Bucket],AR$2,MASTER[EPC Status (Current Week)],"WIP")</f>
        <v>0</v>
      </c>
      <c r="AS121" s="29">
        <f>COUNTIFS(MASTER[Sub Format],$B121,MASTER[Planned (Month) Bucket],AS$2,MASTER[EPC Status (Current Week)],"WIP")</f>
        <v>0</v>
      </c>
      <c r="AT121" s="29">
        <f>COUNTIFS(MASTER[Sub Format],$B121,MASTER[Planned (Month) Bucket],AT$2,MASTER[EPC Status (Current Week)],"WIP")</f>
        <v>0</v>
      </c>
      <c r="AU121" s="29">
        <f>COUNTIFS(MASTER[Sub Format],$B121,MASTER[Planned (Month) Bucket],AU$2,MASTER[EPC Status (Current Week)],"WIP")</f>
        <v>0</v>
      </c>
      <c r="AV121" s="29">
        <f>COUNTIFS(MASTER[Sub Format],$B121,MASTER[Planned (Month) Bucket],AV$2,MASTER[EPC Status (Current Week)],"WIP")</f>
        <v>0</v>
      </c>
      <c r="AW121" s="29">
        <f>COUNTIFS(MASTER[Sub Format],$B121,MASTER[Planned (Month) Bucket],AW$2,MASTER[EPC Status (Current Week)],"WIP")</f>
        <v>0</v>
      </c>
      <c r="AX121" s="29">
        <f>COUNTIFS(MASTER[Sub Format],$B121,MASTER[Planned (Month) Bucket],AX$2,MASTER[EPC Status (Current Week)],"WIP")</f>
        <v>0</v>
      </c>
      <c r="AY121" s="29">
        <f>COUNTIFS(MASTER[Sub Format],$B121,MASTER[Planned (Month) Bucket],AY$2,MASTER[EPC Status (Current Week)],"WIP")</f>
        <v>0</v>
      </c>
      <c r="AZ121" s="29">
        <f>COUNTIFS(MASTER[Sub Format],$B121,MASTER[Planned (Month) Bucket],AZ$2,MASTER[EPC Status (Current Week)],"WIP")</f>
        <v>0</v>
      </c>
      <c r="BA121" s="29">
        <f>COUNTIFS(MASTER[Sub Format],$B121,MASTER[Planned (Month) Bucket],BA$2,MASTER[EPC Status (Current Week)],"WIP")</f>
        <v>0</v>
      </c>
      <c r="BB121" s="29">
        <f>COUNTIFS(MASTER[Sub Format],$B121,MASTER[Planned (Month) Bucket],BB$2,MASTER[EPC Status (Current Week)],"WIP")</f>
        <v>0</v>
      </c>
      <c r="BC121" s="29">
        <f>COUNTIFS(MASTER[Sub Format],$B121,MASTER[Planned (Month) Bucket],BC$2,MASTER[EPC Status (Current Week)],"WIP")</f>
        <v>0</v>
      </c>
      <c r="BD121" s="29">
        <f>COUNTIFS(MASTER[Sub Format],$B121,MASTER[Planned (Month) Bucket],BD$2,MASTER[EPC Status (Current Week)],"WIP")</f>
        <v>0</v>
      </c>
      <c r="BE121" s="29">
        <f>COUNTIFS(MASTER[Sub Format],$B121,MASTER[Planned (Month) Bucket],BE$2,MASTER[EPC Status (Current Week)],"WIP")</f>
        <v>0</v>
      </c>
      <c r="BF121" s="29">
        <f>COUNTIFS(MASTER[Sub Format],$B121,MASTER[Planned (Month) Bucket],BF$2,MASTER[EPC Status (Current Week)],"WIP")</f>
        <v>0</v>
      </c>
      <c r="BG121" s="29">
        <f>COUNTIFS(MASTER[Sub Format],$B121,MASTER[Planned (Month) Bucket],BG$2,MASTER[EPC Status (Current Week)],"WIP")</f>
        <v>0</v>
      </c>
      <c r="BH121" s="29">
        <f>COUNTIFS(MASTER[Sub Format],$B121,MASTER[Planned (Month) Bucket],BH$2,MASTER[EPC Status (Current Week)],"WIP")</f>
        <v>0</v>
      </c>
      <c r="BI121" s="29">
        <f>COUNTIFS(MASTER[Sub Format],$B121,MASTER[EPC Status (Current Week)],BI$2)</f>
        <v>0</v>
      </c>
      <c r="BJ121" s="29">
        <f>COUNTIFS(MASTER[Sub Format],$B121,MASTER[EPC Status (Current Week)],BJ$2)</f>
        <v>0</v>
      </c>
      <c r="BK121" s="29">
        <f>COUNTIFS(MASTER[Sub Format],$B121,MASTER[EPC Status (Current Week)],BK$2)</f>
        <v>0</v>
      </c>
      <c r="BL121" s="29">
        <f>COUNTIFS(MASTER[Sub Format],$B121,MASTER[EPC Status (Current Week)],BL$2)</f>
        <v>0</v>
      </c>
      <c r="BM121" s="29">
        <f t="shared" si="386"/>
        <v>0</v>
      </c>
      <c r="BN121" s="29">
        <f>COUNTIFS(MASTER[Sub Format],$B121,MASTER[EPC Status (Current Week)],BN$3)</f>
        <v>0</v>
      </c>
      <c r="BO121" s="29">
        <f>COUNTIFS(MASTER[Sub Format],$B121,MASTER[EPC Status (Current Week)],BO$3)</f>
        <v>0</v>
      </c>
      <c r="BP121" s="29">
        <f>COUNTIFS(MASTER[Sub Format],$B121,MASTER[EPC Status (Current Week)],BP$3)</f>
        <v>0</v>
      </c>
      <c r="BQ121" s="29">
        <f>COUNTIFS(MASTER[Sub Format],$B121,MASTER[EPC Status (Current Week)],BQ$3)</f>
        <v>0</v>
      </c>
      <c r="BR121" s="29">
        <f>COUNTIFS(MASTER[Sub Format],$B121,MASTER[EPC Status (Current Week)],BR$3)</f>
        <v>0</v>
      </c>
      <c r="BS121" s="29">
        <f>COUNTIFS(MASTER[Sub Format],$B121,MASTER[EPC Status (Current Week)],BS$3)</f>
        <v>0</v>
      </c>
      <c r="BT121" s="29">
        <f>COUNTIFS(MASTER[Sub Format],$B121,MASTER[EPC Status (Current Week)],BT$3)</f>
        <v>0</v>
      </c>
      <c r="BU121" s="29">
        <f>COUNTIFS(MASTER[Sub Format],$B121,MASTER[EPC Status (Current Week)],BU$3)</f>
        <v>0</v>
      </c>
      <c r="BV121" s="226"/>
    </row>
    <row r="122" spans="1:74" s="1" customFormat="1" ht="13" hidden="1" outlineLevel="2" x14ac:dyDescent="0.3">
      <c r="A122" s="264" t="s">
        <v>1970</v>
      </c>
      <c r="B122" s="28" t="s">
        <v>113</v>
      </c>
      <c r="C122" s="28" t="s">
        <v>221</v>
      </c>
      <c r="D122" s="28" t="s">
        <v>312</v>
      </c>
      <c r="E122" s="29">
        <v>0</v>
      </c>
      <c r="F122" s="29">
        <f>COUNTIFS(MASTER[Sub Format],$B122,MASTER[EPC Status (Current Week)],$F$3)</f>
        <v>0</v>
      </c>
      <c r="G122" s="29">
        <f>COUNTIFS(MASTER[LAUNCHED / YTL],"LAUNCHED",MASTER[Sub Format],$B122,MASTER[EPC Status (Current Week)],"EPC Ready Previous FY")</f>
        <v>0</v>
      </c>
      <c r="H122" s="29">
        <f>COUNTIFS(MASTER[LAUNCHED / YTL],"YTL",MASTER[Sub Format],$B122,MASTER[EPC Status (Current Week)],"EPC Ready Previous FY")</f>
        <v>0</v>
      </c>
      <c r="I122" s="29">
        <f>COUNTIFS(MASTER[Sub Format],$B122,MASTER[Actual (Month) Bucket],I$3)</f>
        <v>0</v>
      </c>
      <c r="J122" s="29">
        <f>COUNTIFS(MASTER[Sub Format],$B122,MASTER[Actual (Month) Bucket],J$3)</f>
        <v>0</v>
      </c>
      <c r="K122" s="29">
        <f>COUNTIFS(MASTER[Sub Format],$B122,MASTER[Actual (Month) Bucket],K$3)</f>
        <v>0</v>
      </c>
      <c r="L122" s="29">
        <f t="shared" si="381"/>
        <v>0</v>
      </c>
      <c r="M122" s="29">
        <f>COUNTIFS(MASTER[Sub Format],$B122,MASTER[Actual (Month) Bucket],M$3)</f>
        <v>0</v>
      </c>
      <c r="N122" s="29">
        <f>COUNTIFS(MASTER[Sub Format],$B122,MASTER[Actual (Month) Bucket],N$3)</f>
        <v>0</v>
      </c>
      <c r="O122" s="29">
        <f>COUNTIFS(MASTER[Sub Format],$B122,MASTER[Actual (Month) Bucket],O$3)</f>
        <v>0</v>
      </c>
      <c r="P122" s="29">
        <f t="shared" si="382"/>
        <v>0</v>
      </c>
      <c r="Q122" s="29">
        <f>COUNTIFS(MASTER[Sub Format],$B122,MASTER[Actual (Month) Bucket],Q$3)</f>
        <v>0</v>
      </c>
      <c r="R122" s="29">
        <f>COUNTIFS(MASTER[Sub Format],$B122,MASTER[Actual (Month) Bucket],R$3)</f>
        <v>0</v>
      </c>
      <c r="S122" s="29">
        <f>COUNTIFS(MASTER[Sub Format],$B122,MASTER[Actual (Month) Bucket],S$3)</f>
        <v>0</v>
      </c>
      <c r="T122" s="29">
        <f t="shared" si="383"/>
        <v>0</v>
      </c>
      <c r="U122" s="29">
        <f>COUNTIFS(MASTER[Sub Format],$B122,MASTER[Actual (Month) Bucket],U$3)</f>
        <v>0</v>
      </c>
      <c r="V122" s="29">
        <f>COUNTIFS(MASTER[Sub Format],$B122,MASTER[Actual (Month) Bucket],V$3)</f>
        <v>0</v>
      </c>
      <c r="W122" s="29">
        <f>COUNTIFS(MASTER[Sub Format],$B122,MASTER[Actual (Month) Bucket],W$3)</f>
        <v>0</v>
      </c>
      <c r="X122" s="29">
        <f t="shared" si="384"/>
        <v>0</v>
      </c>
      <c r="Y122" s="29">
        <f t="shared" si="385"/>
        <v>0</v>
      </c>
      <c r="Z122" s="29">
        <f>COUNTIFS(MASTER[LAUNCHED / YTL],"LAUNCHED",MASTER[Sub Format],$B122,MASTER[EPC Status (Current Week)],"EPC Ready")</f>
        <v>0</v>
      </c>
      <c r="AA122" s="29">
        <f>COUNTIFS(MASTER[LAUNCHED / YTL],"YTL",MASTER[Sub Format],$B122,MASTER[EPC Status (Current Week)],"EPC Ready")</f>
        <v>0</v>
      </c>
      <c r="AB122" s="29">
        <f>COUNTIFS(MASTER[LAUNCHED / YTL],"YTL - Dropped by Business",MASTER[Sub Format],$B122,MASTER[EPC Status (Current Week)],"EPC Ready")</f>
        <v>0</v>
      </c>
      <c r="AC122" s="29">
        <f>COUNTIFS(MASTER[EPC Status (Current Week)],"EPC Ready",MASTER[Sub Format],$B122)+COUNTIFS(MASTER[EPC Status (Current Week)],"EPC Ready Previous FY",MASTER[Sub Format],$B122)</f>
        <v>0</v>
      </c>
      <c r="AD122" s="29">
        <f>COUNTIFS(MASTER[LAUNCHED / YTL],"LAUNCHED",MASTER[Sub Format],$B122)</f>
        <v>0</v>
      </c>
      <c r="AE122" s="29">
        <f>COUNTIFS(MASTER[LAUNCHED / YTL],"YTL",MASTER[Sub Format],$B122)</f>
        <v>0</v>
      </c>
      <c r="AF122" s="29">
        <f>COUNTIFS(MASTER[LAUNCHED / YTL],"YTL - Dropped by Business",MASTER[Sub Format],$B122)</f>
        <v>0</v>
      </c>
      <c r="AG122" s="29">
        <f t="shared" si="294"/>
        <v>0</v>
      </c>
      <c r="AH122" s="29">
        <f t="shared" si="337"/>
        <v>0</v>
      </c>
      <c r="AI122" s="29">
        <f t="shared" si="337"/>
        <v>0</v>
      </c>
      <c r="AJ122" s="29">
        <f t="shared" si="337"/>
        <v>0</v>
      </c>
      <c r="AK122" s="29">
        <f t="shared" si="337"/>
        <v>0</v>
      </c>
      <c r="AL122" s="29">
        <f t="shared" si="337"/>
        <v>0</v>
      </c>
      <c r="AM122" s="29">
        <f t="shared" si="337"/>
        <v>0</v>
      </c>
      <c r="AN122" s="29">
        <f t="shared" si="337"/>
        <v>0</v>
      </c>
      <c r="AO122" s="29">
        <f t="shared" si="337"/>
        <v>0</v>
      </c>
      <c r="AP122" s="29">
        <f t="shared" si="337"/>
        <v>0</v>
      </c>
      <c r="AQ122" s="29">
        <f>COUNTIFS(MASTER[Sub Format],$B122,MASTER[Planned (Month) Bucket],AQ$2,MASTER[EPC Status (Current Week)],"WIP")</f>
        <v>0</v>
      </c>
      <c r="AR122" s="29">
        <f>COUNTIFS(MASTER[Sub Format],$B122,MASTER[Planned (Month) Bucket],AR$2,MASTER[EPC Status (Current Week)],"WIP")</f>
        <v>0</v>
      </c>
      <c r="AS122" s="29">
        <f>COUNTIFS(MASTER[Sub Format],$B122,MASTER[Planned (Month) Bucket],AS$2,MASTER[EPC Status (Current Week)],"WIP")</f>
        <v>0</v>
      </c>
      <c r="AT122" s="29">
        <f>COUNTIFS(MASTER[Sub Format],$B122,MASTER[Planned (Month) Bucket],AT$2,MASTER[EPC Status (Current Week)],"WIP")</f>
        <v>0</v>
      </c>
      <c r="AU122" s="29">
        <f>COUNTIFS(MASTER[Sub Format],$B122,MASTER[Planned (Month) Bucket],AU$2,MASTER[EPC Status (Current Week)],"WIP")</f>
        <v>0</v>
      </c>
      <c r="AV122" s="29">
        <f>COUNTIFS(MASTER[Sub Format],$B122,MASTER[Planned (Month) Bucket],AV$2,MASTER[EPC Status (Current Week)],"WIP")</f>
        <v>0</v>
      </c>
      <c r="AW122" s="29">
        <f>COUNTIFS(MASTER[Sub Format],$B122,MASTER[Planned (Month) Bucket],AW$2,MASTER[EPC Status (Current Week)],"WIP")</f>
        <v>0</v>
      </c>
      <c r="AX122" s="29">
        <f>COUNTIFS(MASTER[Sub Format],$B122,MASTER[Planned (Month) Bucket],AX$2,MASTER[EPC Status (Current Week)],"WIP")</f>
        <v>0</v>
      </c>
      <c r="AY122" s="29">
        <f>COUNTIFS(MASTER[Sub Format],$B122,MASTER[Planned (Month) Bucket],AY$2,MASTER[EPC Status (Current Week)],"WIP")</f>
        <v>0</v>
      </c>
      <c r="AZ122" s="29">
        <f>COUNTIFS(MASTER[Sub Format],$B122,MASTER[Planned (Month) Bucket],AZ$2,MASTER[EPC Status (Current Week)],"WIP")</f>
        <v>0</v>
      </c>
      <c r="BA122" s="29">
        <f>COUNTIFS(MASTER[Sub Format],$B122,MASTER[Planned (Month) Bucket],BA$2,MASTER[EPC Status (Current Week)],"WIP")</f>
        <v>0</v>
      </c>
      <c r="BB122" s="29">
        <f>COUNTIFS(MASTER[Sub Format],$B122,MASTER[Planned (Month) Bucket],BB$2,MASTER[EPC Status (Current Week)],"WIP")</f>
        <v>0</v>
      </c>
      <c r="BC122" s="29">
        <f>COUNTIFS(MASTER[Sub Format],$B122,MASTER[Planned (Month) Bucket],BC$2,MASTER[EPC Status (Current Week)],"WIP")</f>
        <v>0</v>
      </c>
      <c r="BD122" s="29">
        <f>COUNTIFS(MASTER[Sub Format],$B122,MASTER[Planned (Month) Bucket],BD$2,MASTER[EPC Status (Current Week)],"WIP")</f>
        <v>0</v>
      </c>
      <c r="BE122" s="29">
        <f>COUNTIFS(MASTER[Sub Format],$B122,MASTER[Planned (Month) Bucket],BE$2,MASTER[EPC Status (Current Week)],"WIP")</f>
        <v>0</v>
      </c>
      <c r="BF122" s="29">
        <f>COUNTIFS(MASTER[Sub Format],$B122,MASTER[Planned (Month) Bucket],BF$2,MASTER[EPC Status (Current Week)],"WIP")</f>
        <v>0</v>
      </c>
      <c r="BG122" s="29">
        <f>COUNTIFS(MASTER[Sub Format],$B122,MASTER[Planned (Month) Bucket],BG$2,MASTER[EPC Status (Current Week)],"WIP")</f>
        <v>0</v>
      </c>
      <c r="BH122" s="29">
        <f>COUNTIFS(MASTER[Sub Format],$B122,MASTER[Planned (Month) Bucket],BH$2,MASTER[EPC Status (Current Week)],"WIP")</f>
        <v>0</v>
      </c>
      <c r="BI122" s="29">
        <f>COUNTIFS(MASTER[Sub Format],$B122,MASTER[EPC Status (Current Week)],BI$2)</f>
        <v>0</v>
      </c>
      <c r="BJ122" s="29">
        <f>COUNTIFS(MASTER[Sub Format],$B122,MASTER[EPC Status (Current Week)],BJ$2)</f>
        <v>0</v>
      </c>
      <c r="BK122" s="29">
        <f>COUNTIFS(MASTER[Sub Format],$B122,MASTER[EPC Status (Current Week)],BK$2)</f>
        <v>0</v>
      </c>
      <c r="BL122" s="29">
        <f>COUNTIFS(MASTER[Sub Format],$B122,MASTER[EPC Status (Current Week)],BL$2)</f>
        <v>0</v>
      </c>
      <c r="BM122" s="29">
        <f t="shared" si="386"/>
        <v>0</v>
      </c>
      <c r="BN122" s="29">
        <f>COUNTIFS(MASTER[Sub Format],$B122,MASTER[EPC Status (Current Week)],BN$3)</f>
        <v>0</v>
      </c>
      <c r="BO122" s="29">
        <f>COUNTIFS(MASTER[Sub Format],$B122,MASTER[EPC Status (Current Week)],BO$3)</f>
        <v>0</v>
      </c>
      <c r="BP122" s="29">
        <f>COUNTIFS(MASTER[Sub Format],$B122,MASTER[EPC Status (Current Week)],BP$3)</f>
        <v>0</v>
      </c>
      <c r="BQ122" s="29">
        <f>COUNTIFS(MASTER[Sub Format],$B122,MASTER[EPC Status (Current Week)],BQ$3)</f>
        <v>0</v>
      </c>
      <c r="BR122" s="29">
        <f>COUNTIFS(MASTER[Sub Format],$B122,MASTER[EPC Status (Current Week)],BR$3)</f>
        <v>0</v>
      </c>
      <c r="BS122" s="29">
        <f>COUNTIFS(MASTER[Sub Format],$B122,MASTER[EPC Status (Current Week)],BS$3)</f>
        <v>0</v>
      </c>
      <c r="BT122" s="29">
        <f>COUNTIFS(MASTER[Sub Format],$B122,MASTER[EPC Status (Current Week)],BT$3)</f>
        <v>0</v>
      </c>
      <c r="BU122" s="29">
        <f>COUNTIFS(MASTER[Sub Format],$B122,MASTER[EPC Status (Current Week)],BU$3)</f>
        <v>0</v>
      </c>
      <c r="BV122" s="226"/>
    </row>
    <row r="123" spans="1:74" s="1" customFormat="1" ht="13" hidden="1" outlineLevel="2" x14ac:dyDescent="0.3">
      <c r="A123" s="264" t="s">
        <v>1971</v>
      </c>
      <c r="B123" s="28" t="s">
        <v>65</v>
      </c>
      <c r="C123" s="28" t="s">
        <v>221</v>
      </c>
      <c r="D123" s="28" t="s">
        <v>312</v>
      </c>
      <c r="E123" s="29">
        <v>0</v>
      </c>
      <c r="F123" s="29">
        <f>COUNTIFS(MASTER[Sub Format],$B123,MASTER[EPC Status (Current Week)],$F$3)</f>
        <v>0</v>
      </c>
      <c r="G123" s="29">
        <f>COUNTIFS(MASTER[LAUNCHED / YTL],"LAUNCHED",MASTER[Sub Format],$B123,MASTER[EPC Status (Current Week)],"EPC Ready Previous FY")</f>
        <v>0</v>
      </c>
      <c r="H123" s="29">
        <f>COUNTIFS(MASTER[LAUNCHED / YTL],"YTL",MASTER[Sub Format],$B123,MASTER[EPC Status (Current Week)],"EPC Ready Previous FY")</f>
        <v>0</v>
      </c>
      <c r="I123" s="29">
        <f>COUNTIFS(MASTER[Sub Format],$B123,MASTER[Actual (Month) Bucket],I$3)</f>
        <v>0</v>
      </c>
      <c r="J123" s="29">
        <f>COUNTIFS(MASTER[Sub Format],$B123,MASTER[Actual (Month) Bucket],J$3)</f>
        <v>1</v>
      </c>
      <c r="K123" s="29">
        <f>COUNTIFS(MASTER[Sub Format],$B123,MASTER[Actual (Month) Bucket],K$3)</f>
        <v>0</v>
      </c>
      <c r="L123" s="29">
        <f t="shared" si="381"/>
        <v>1</v>
      </c>
      <c r="M123" s="29">
        <f>COUNTIFS(MASTER[Sub Format],$B123,MASTER[Actual (Month) Bucket],M$3)</f>
        <v>0</v>
      </c>
      <c r="N123" s="29">
        <f>COUNTIFS(MASTER[Sub Format],$B123,MASTER[Actual (Month) Bucket],N$3)</f>
        <v>0</v>
      </c>
      <c r="O123" s="29">
        <f>COUNTIFS(MASTER[Sub Format],$B123,MASTER[Actual (Month) Bucket],O$3)</f>
        <v>0</v>
      </c>
      <c r="P123" s="29">
        <f t="shared" si="382"/>
        <v>0</v>
      </c>
      <c r="Q123" s="29">
        <f>COUNTIFS(MASTER[Sub Format],$B123,MASTER[Actual (Month) Bucket],Q$3)</f>
        <v>0</v>
      </c>
      <c r="R123" s="29">
        <f>COUNTIFS(MASTER[Sub Format],$B123,MASTER[Actual (Month) Bucket],R$3)</f>
        <v>0</v>
      </c>
      <c r="S123" s="29">
        <f>COUNTIFS(MASTER[Sub Format],$B123,MASTER[Actual (Month) Bucket],S$3)</f>
        <v>0</v>
      </c>
      <c r="T123" s="29">
        <f t="shared" si="383"/>
        <v>0</v>
      </c>
      <c r="U123" s="29">
        <f>COUNTIFS(MASTER[Sub Format],$B123,MASTER[Actual (Month) Bucket],U$3)</f>
        <v>0</v>
      </c>
      <c r="V123" s="29">
        <f>COUNTIFS(MASTER[Sub Format],$B123,MASTER[Actual (Month) Bucket],V$3)</f>
        <v>0</v>
      </c>
      <c r="W123" s="29">
        <f>COUNTIFS(MASTER[Sub Format],$B123,MASTER[Actual (Month) Bucket],W$3)</f>
        <v>0</v>
      </c>
      <c r="X123" s="29">
        <f t="shared" si="384"/>
        <v>0</v>
      </c>
      <c r="Y123" s="29">
        <f t="shared" si="385"/>
        <v>1</v>
      </c>
      <c r="Z123" s="29">
        <f>COUNTIFS(MASTER[LAUNCHED / YTL],"LAUNCHED",MASTER[Sub Format],$B123,MASTER[EPC Status (Current Week)],"EPC Ready")</f>
        <v>0</v>
      </c>
      <c r="AA123" s="29">
        <f>COUNTIFS(MASTER[LAUNCHED / YTL],"YTL",MASTER[Sub Format],$B123,MASTER[EPC Status (Current Week)],"EPC Ready")</f>
        <v>1</v>
      </c>
      <c r="AB123" s="29">
        <f>COUNTIFS(MASTER[LAUNCHED / YTL],"YTL - Dropped by Business",MASTER[Sub Format],$B123,MASTER[EPC Status (Current Week)],"EPC Ready")</f>
        <v>0</v>
      </c>
      <c r="AC123" s="29">
        <f>COUNTIFS(MASTER[EPC Status (Current Week)],"EPC Ready",MASTER[Sub Format],$B123)+COUNTIFS(MASTER[EPC Status (Current Week)],"EPC Ready Previous FY",MASTER[Sub Format],$B123)</f>
        <v>1</v>
      </c>
      <c r="AD123" s="29">
        <f>COUNTIFS(MASTER[LAUNCHED / YTL],"LAUNCHED",MASTER[Sub Format],$B123)</f>
        <v>0</v>
      </c>
      <c r="AE123" s="29">
        <f>COUNTIFS(MASTER[LAUNCHED / YTL],"YTL",MASTER[Sub Format],$B123)</f>
        <v>1</v>
      </c>
      <c r="AF123" s="29">
        <f>COUNTIFS(MASTER[LAUNCHED / YTL],"YTL - Dropped by Business",MASTER[Sub Format],$B123)</f>
        <v>0</v>
      </c>
      <c r="AG123" s="29">
        <f t="shared" si="294"/>
        <v>1</v>
      </c>
      <c r="AH123" s="29">
        <f t="shared" si="337"/>
        <v>0</v>
      </c>
      <c r="AI123" s="29">
        <f t="shared" si="337"/>
        <v>0</v>
      </c>
      <c r="AJ123" s="29">
        <f t="shared" si="337"/>
        <v>0</v>
      </c>
      <c r="AK123" s="29">
        <f t="shared" si="337"/>
        <v>0</v>
      </c>
      <c r="AL123" s="29">
        <f t="shared" si="337"/>
        <v>0</v>
      </c>
      <c r="AM123" s="29">
        <f t="shared" si="337"/>
        <v>0</v>
      </c>
      <c r="AN123" s="29">
        <f t="shared" si="337"/>
        <v>0</v>
      </c>
      <c r="AO123" s="29">
        <f t="shared" si="337"/>
        <v>0</v>
      </c>
      <c r="AP123" s="29">
        <f t="shared" si="337"/>
        <v>0</v>
      </c>
      <c r="AQ123" s="29">
        <f>COUNTIFS(MASTER[Sub Format],$B123,MASTER[Planned (Month) Bucket],AQ$2,MASTER[EPC Status (Current Week)],"WIP")</f>
        <v>0</v>
      </c>
      <c r="AR123" s="29">
        <f>COUNTIFS(MASTER[Sub Format],$B123,MASTER[Planned (Month) Bucket],AR$2,MASTER[EPC Status (Current Week)],"WIP")</f>
        <v>0</v>
      </c>
      <c r="AS123" s="29">
        <f>COUNTIFS(MASTER[Sub Format],$B123,MASTER[Planned (Month) Bucket],AS$2,MASTER[EPC Status (Current Week)],"WIP")</f>
        <v>0</v>
      </c>
      <c r="AT123" s="29">
        <f>COUNTIFS(MASTER[Sub Format],$B123,MASTER[Planned (Month) Bucket],AT$2,MASTER[EPC Status (Current Week)],"WIP")</f>
        <v>0</v>
      </c>
      <c r="AU123" s="29">
        <f>COUNTIFS(MASTER[Sub Format],$B123,MASTER[Planned (Month) Bucket],AU$2,MASTER[EPC Status (Current Week)],"WIP")</f>
        <v>0</v>
      </c>
      <c r="AV123" s="29">
        <f>COUNTIFS(MASTER[Sub Format],$B123,MASTER[Planned (Month) Bucket],AV$2,MASTER[EPC Status (Current Week)],"WIP")</f>
        <v>0</v>
      </c>
      <c r="AW123" s="29">
        <f>COUNTIFS(MASTER[Sub Format],$B123,MASTER[Planned (Month) Bucket],AW$2,MASTER[EPC Status (Current Week)],"WIP")</f>
        <v>0</v>
      </c>
      <c r="AX123" s="29">
        <f>COUNTIFS(MASTER[Sub Format],$B123,MASTER[Planned (Month) Bucket],AX$2,MASTER[EPC Status (Current Week)],"WIP")</f>
        <v>0</v>
      </c>
      <c r="AY123" s="29">
        <f>COUNTIFS(MASTER[Sub Format],$B123,MASTER[Planned (Month) Bucket],AY$2,MASTER[EPC Status (Current Week)],"WIP")</f>
        <v>0</v>
      </c>
      <c r="AZ123" s="29">
        <f>COUNTIFS(MASTER[Sub Format],$B123,MASTER[Planned (Month) Bucket],AZ$2,MASTER[EPC Status (Current Week)],"WIP")</f>
        <v>0</v>
      </c>
      <c r="BA123" s="29">
        <f>COUNTIFS(MASTER[Sub Format],$B123,MASTER[Planned (Month) Bucket],BA$2,MASTER[EPC Status (Current Week)],"WIP")</f>
        <v>0</v>
      </c>
      <c r="BB123" s="29">
        <f>COUNTIFS(MASTER[Sub Format],$B123,MASTER[Planned (Month) Bucket],BB$2,MASTER[EPC Status (Current Week)],"WIP")</f>
        <v>0</v>
      </c>
      <c r="BC123" s="29">
        <f>COUNTIFS(MASTER[Sub Format],$B123,MASTER[Planned (Month) Bucket],BC$2,MASTER[EPC Status (Current Week)],"WIP")</f>
        <v>0</v>
      </c>
      <c r="BD123" s="29">
        <f>COUNTIFS(MASTER[Sub Format],$B123,MASTER[Planned (Month) Bucket],BD$2,MASTER[EPC Status (Current Week)],"WIP")</f>
        <v>0</v>
      </c>
      <c r="BE123" s="29">
        <f>COUNTIFS(MASTER[Sub Format],$B123,MASTER[Planned (Month) Bucket],BE$2,MASTER[EPC Status (Current Week)],"WIP")</f>
        <v>1</v>
      </c>
      <c r="BF123" s="29">
        <f>COUNTIFS(MASTER[Sub Format],$B123,MASTER[Planned (Month) Bucket],BF$2,MASTER[EPC Status (Current Week)],"WIP")</f>
        <v>0</v>
      </c>
      <c r="BG123" s="29">
        <f>COUNTIFS(MASTER[Sub Format],$B123,MASTER[Planned (Month) Bucket],BG$2,MASTER[EPC Status (Current Week)],"WIP")</f>
        <v>0</v>
      </c>
      <c r="BH123" s="29">
        <f>COUNTIFS(MASTER[Sub Format],$B123,MASTER[Planned (Month) Bucket],BH$2,MASTER[EPC Status (Current Week)],"WIP")</f>
        <v>0</v>
      </c>
      <c r="BI123" s="29">
        <f>COUNTIFS(MASTER[Sub Format],$B123,MASTER[EPC Status (Current Week)],BI$2)</f>
        <v>0</v>
      </c>
      <c r="BJ123" s="29">
        <f>COUNTIFS(MASTER[Sub Format],$B123,MASTER[EPC Status (Current Week)],BJ$2)</f>
        <v>0</v>
      </c>
      <c r="BK123" s="29">
        <f>COUNTIFS(MASTER[Sub Format],$B123,MASTER[EPC Status (Current Week)],BK$2)</f>
        <v>0</v>
      </c>
      <c r="BL123" s="29">
        <f>COUNTIFS(MASTER[Sub Format],$B123,MASTER[EPC Status (Current Week)],BL$2)</f>
        <v>0</v>
      </c>
      <c r="BM123" s="29">
        <f t="shared" si="386"/>
        <v>2</v>
      </c>
      <c r="BN123" s="29">
        <f>COUNTIFS(MASTER[Sub Format],$B123,MASTER[EPC Status (Current Week)],BN$3)</f>
        <v>1</v>
      </c>
      <c r="BO123" s="29">
        <f>COUNTIFS(MASTER[Sub Format],$B123,MASTER[EPC Status (Current Week)],BO$3)</f>
        <v>1</v>
      </c>
      <c r="BP123" s="29">
        <f>COUNTIFS(MASTER[Sub Format],$B123,MASTER[EPC Status (Current Week)],BP$3)</f>
        <v>0</v>
      </c>
      <c r="BQ123" s="29">
        <f>COUNTIFS(MASTER[Sub Format],$B123,MASTER[EPC Status (Current Week)],BQ$3)</f>
        <v>0</v>
      </c>
      <c r="BR123" s="29">
        <f>COUNTIFS(MASTER[Sub Format],$B123,MASTER[EPC Status (Current Week)],BR$3)</f>
        <v>0</v>
      </c>
      <c r="BS123" s="29">
        <f>COUNTIFS(MASTER[Sub Format],$B123,MASTER[EPC Status (Current Week)],BS$3)</f>
        <v>0</v>
      </c>
      <c r="BT123" s="29">
        <f>COUNTIFS(MASTER[Sub Format],$B123,MASTER[EPC Status (Current Week)],BT$3)</f>
        <v>0</v>
      </c>
      <c r="BU123" s="29">
        <f>COUNTIFS(MASTER[Sub Format],$B123,MASTER[EPC Status (Current Week)],BU$3)</f>
        <v>0</v>
      </c>
      <c r="BV123" s="226"/>
    </row>
    <row r="124" spans="1:74" s="1" customFormat="1" ht="13" hidden="1" outlineLevel="2" x14ac:dyDescent="0.3">
      <c r="A124" s="264" t="s">
        <v>1972</v>
      </c>
      <c r="B124" s="28" t="s">
        <v>393</v>
      </c>
      <c r="C124" s="28" t="s">
        <v>221</v>
      </c>
      <c r="D124" s="28" t="s">
        <v>312</v>
      </c>
      <c r="E124" s="29">
        <v>0</v>
      </c>
      <c r="F124" s="29">
        <f>COUNTIFS(MASTER[Sub Format],$B124,MASTER[EPC Status (Current Week)],$F$3)</f>
        <v>0</v>
      </c>
      <c r="G124" s="29">
        <f>COUNTIFS(MASTER[LAUNCHED / YTL],"LAUNCHED",MASTER[Sub Format],$B124,MASTER[EPC Status (Current Week)],"EPC Ready Previous FY")</f>
        <v>0</v>
      </c>
      <c r="H124" s="29">
        <f>COUNTIFS(MASTER[LAUNCHED / YTL],"YTL",MASTER[Sub Format],$B124,MASTER[EPC Status (Current Week)],"EPC Ready Previous FY")</f>
        <v>0</v>
      </c>
      <c r="I124" s="29">
        <f>COUNTIFS(MASTER[Sub Format],$B124,MASTER[Actual (Month) Bucket],I$3)</f>
        <v>0</v>
      </c>
      <c r="J124" s="29">
        <f>COUNTIFS(MASTER[Sub Format],$B124,MASTER[Actual (Month) Bucket],J$3)</f>
        <v>0</v>
      </c>
      <c r="K124" s="29">
        <f>COUNTIFS(MASTER[Sub Format],$B124,MASTER[Actual (Month) Bucket],K$3)</f>
        <v>0</v>
      </c>
      <c r="L124" s="29">
        <f t="shared" si="381"/>
        <v>0</v>
      </c>
      <c r="M124" s="29">
        <f>COUNTIFS(MASTER[Sub Format],$B124,MASTER[Actual (Month) Bucket],M$3)</f>
        <v>0</v>
      </c>
      <c r="N124" s="29">
        <f>COUNTIFS(MASTER[Sub Format],$B124,MASTER[Actual (Month) Bucket],N$3)</f>
        <v>0</v>
      </c>
      <c r="O124" s="29">
        <f>COUNTIFS(MASTER[Sub Format],$B124,MASTER[Actual (Month) Bucket],O$3)</f>
        <v>0</v>
      </c>
      <c r="P124" s="29">
        <f t="shared" si="382"/>
        <v>0</v>
      </c>
      <c r="Q124" s="29">
        <f>COUNTIFS(MASTER[Sub Format],$B124,MASTER[Actual (Month) Bucket],Q$3)</f>
        <v>0</v>
      </c>
      <c r="R124" s="29">
        <f>COUNTIFS(MASTER[Sub Format],$B124,MASTER[Actual (Month) Bucket],R$3)</f>
        <v>0</v>
      </c>
      <c r="S124" s="29">
        <f>COUNTIFS(MASTER[Sub Format],$B124,MASTER[Actual (Month) Bucket],S$3)</f>
        <v>0</v>
      </c>
      <c r="T124" s="29">
        <f t="shared" si="383"/>
        <v>0</v>
      </c>
      <c r="U124" s="29">
        <f>COUNTIFS(MASTER[Sub Format],$B124,MASTER[Actual (Month) Bucket],U$3)</f>
        <v>0</v>
      </c>
      <c r="V124" s="29">
        <f>COUNTIFS(MASTER[Sub Format],$B124,MASTER[Actual (Month) Bucket],V$3)</f>
        <v>0</v>
      </c>
      <c r="W124" s="29">
        <f>COUNTIFS(MASTER[Sub Format],$B124,MASTER[Actual (Month) Bucket],W$3)</f>
        <v>0</v>
      </c>
      <c r="X124" s="29">
        <f t="shared" si="384"/>
        <v>0</v>
      </c>
      <c r="Y124" s="29">
        <f t="shared" si="385"/>
        <v>0</v>
      </c>
      <c r="Z124" s="29">
        <f>COUNTIFS(MASTER[LAUNCHED / YTL],"LAUNCHED",MASTER[Sub Format],$B124,MASTER[EPC Status (Current Week)],"EPC Ready")</f>
        <v>0</v>
      </c>
      <c r="AA124" s="29">
        <f>COUNTIFS(MASTER[LAUNCHED / YTL],"YTL",MASTER[Sub Format],$B124,MASTER[EPC Status (Current Week)],"EPC Ready")</f>
        <v>0</v>
      </c>
      <c r="AB124" s="29">
        <f>COUNTIFS(MASTER[LAUNCHED / YTL],"YTL - Dropped by Business",MASTER[Sub Format],$B124,MASTER[EPC Status (Current Week)],"EPC Ready")</f>
        <v>0</v>
      </c>
      <c r="AC124" s="29">
        <f>COUNTIFS(MASTER[EPC Status (Current Week)],"EPC Ready",MASTER[Sub Format],$B124)+COUNTIFS(MASTER[EPC Status (Current Week)],"EPC Ready Previous FY",MASTER[Sub Format],$B124)</f>
        <v>0</v>
      </c>
      <c r="AD124" s="29">
        <f>COUNTIFS(MASTER[LAUNCHED / YTL],"LAUNCHED",MASTER[Sub Format],$B124)</f>
        <v>0</v>
      </c>
      <c r="AE124" s="29">
        <f>COUNTIFS(MASTER[LAUNCHED / YTL],"YTL",MASTER[Sub Format],$B124)</f>
        <v>0</v>
      </c>
      <c r="AF124" s="29">
        <f>COUNTIFS(MASTER[LAUNCHED / YTL],"YTL - Dropped by Business",MASTER[Sub Format],$B124)</f>
        <v>0</v>
      </c>
      <c r="AG124" s="29">
        <f t="shared" si="294"/>
        <v>0</v>
      </c>
      <c r="AH124" s="29">
        <f t="shared" ref="AH124:AP124" si="387">AQ124</f>
        <v>0</v>
      </c>
      <c r="AI124" s="29">
        <f t="shared" si="387"/>
        <v>0</v>
      </c>
      <c r="AJ124" s="29">
        <f t="shared" si="387"/>
        <v>0</v>
      </c>
      <c r="AK124" s="29">
        <f t="shared" si="387"/>
        <v>0</v>
      </c>
      <c r="AL124" s="29">
        <f t="shared" si="387"/>
        <v>0</v>
      </c>
      <c r="AM124" s="29">
        <f t="shared" si="387"/>
        <v>0</v>
      </c>
      <c r="AN124" s="29">
        <f t="shared" si="387"/>
        <v>0</v>
      </c>
      <c r="AO124" s="29">
        <f t="shared" si="387"/>
        <v>0</v>
      </c>
      <c r="AP124" s="29">
        <f t="shared" si="387"/>
        <v>0</v>
      </c>
      <c r="AQ124" s="29">
        <f>COUNTIFS(MASTER[Sub Format],$B124,MASTER[Planned (Month) Bucket],AQ$2,MASTER[EPC Status (Current Week)],"WIP")</f>
        <v>0</v>
      </c>
      <c r="AR124" s="29">
        <f>COUNTIFS(MASTER[Sub Format],$B124,MASTER[Planned (Month) Bucket],AR$2,MASTER[EPC Status (Current Week)],"WIP")</f>
        <v>0</v>
      </c>
      <c r="AS124" s="29">
        <f>COUNTIFS(MASTER[Sub Format],$B124,MASTER[Planned (Month) Bucket],AS$2,MASTER[EPC Status (Current Week)],"WIP")</f>
        <v>0</v>
      </c>
      <c r="AT124" s="29">
        <f>COUNTIFS(MASTER[Sub Format],$B124,MASTER[Planned (Month) Bucket],AT$2,MASTER[EPC Status (Current Week)],"WIP")</f>
        <v>0</v>
      </c>
      <c r="AU124" s="29">
        <f>COUNTIFS(MASTER[Sub Format],$B124,MASTER[Planned (Month) Bucket],AU$2,MASTER[EPC Status (Current Week)],"WIP")</f>
        <v>0</v>
      </c>
      <c r="AV124" s="29">
        <f>COUNTIFS(MASTER[Sub Format],$B124,MASTER[Planned (Month) Bucket],AV$2,MASTER[EPC Status (Current Week)],"WIP")</f>
        <v>0</v>
      </c>
      <c r="AW124" s="29">
        <f>COUNTIFS(MASTER[Sub Format],$B124,MASTER[Planned (Month) Bucket],AW$2,MASTER[EPC Status (Current Week)],"WIP")</f>
        <v>0</v>
      </c>
      <c r="AX124" s="29">
        <f>COUNTIFS(MASTER[Sub Format],$B124,MASTER[Planned (Month) Bucket],AX$2,MASTER[EPC Status (Current Week)],"WIP")</f>
        <v>0</v>
      </c>
      <c r="AY124" s="29">
        <f>COUNTIFS(MASTER[Sub Format],$B124,MASTER[Planned (Month) Bucket],AY$2,MASTER[EPC Status (Current Week)],"WIP")</f>
        <v>0</v>
      </c>
      <c r="AZ124" s="29">
        <f>COUNTIFS(MASTER[Sub Format],$B124,MASTER[Planned (Month) Bucket],AZ$2,MASTER[EPC Status (Current Week)],"WIP")</f>
        <v>0</v>
      </c>
      <c r="BA124" s="29">
        <f>COUNTIFS(MASTER[Sub Format],$B124,MASTER[Planned (Month) Bucket],BA$2,MASTER[EPC Status (Current Week)],"WIP")</f>
        <v>0</v>
      </c>
      <c r="BB124" s="29">
        <f>COUNTIFS(MASTER[Sub Format],$B124,MASTER[Planned (Month) Bucket],BB$2,MASTER[EPC Status (Current Week)],"WIP")</f>
        <v>0</v>
      </c>
      <c r="BC124" s="29">
        <f>COUNTIFS(MASTER[Sub Format],$B124,MASTER[Planned (Month) Bucket],BC$2,MASTER[EPC Status (Current Week)],"WIP")</f>
        <v>0</v>
      </c>
      <c r="BD124" s="29">
        <f>COUNTIFS(MASTER[Sub Format],$B124,MASTER[Planned (Month) Bucket],BD$2,MASTER[EPC Status (Current Week)],"WIP")</f>
        <v>0</v>
      </c>
      <c r="BE124" s="29">
        <f>COUNTIFS(MASTER[Sub Format],$B124,MASTER[Planned (Month) Bucket],BE$2,MASTER[EPC Status (Current Week)],"WIP")</f>
        <v>0</v>
      </c>
      <c r="BF124" s="29">
        <f>COUNTIFS(MASTER[Sub Format],$B124,MASTER[Planned (Month) Bucket],BF$2,MASTER[EPC Status (Current Week)],"WIP")</f>
        <v>0</v>
      </c>
      <c r="BG124" s="29">
        <f>COUNTIFS(MASTER[Sub Format],$B124,MASTER[Planned (Month) Bucket],BG$2,MASTER[EPC Status (Current Week)],"WIP")</f>
        <v>0</v>
      </c>
      <c r="BH124" s="29">
        <f>COUNTIFS(MASTER[Sub Format],$B124,MASTER[Planned (Month) Bucket],BH$2,MASTER[EPC Status (Current Week)],"WIP")</f>
        <v>0</v>
      </c>
      <c r="BI124" s="29">
        <f>COUNTIFS(MASTER[Sub Format],$B124,MASTER[EPC Status (Current Week)],BI$2)</f>
        <v>0</v>
      </c>
      <c r="BJ124" s="29">
        <f>COUNTIFS(MASTER[Sub Format],$B124,MASTER[EPC Status (Current Week)],BJ$2)</f>
        <v>0</v>
      </c>
      <c r="BK124" s="29">
        <f>COUNTIFS(MASTER[Sub Format],$B124,MASTER[EPC Status (Current Week)],BK$2)</f>
        <v>0</v>
      </c>
      <c r="BL124" s="29">
        <f>COUNTIFS(MASTER[Sub Format],$B124,MASTER[EPC Status (Current Week)],BL$2)</f>
        <v>0</v>
      </c>
      <c r="BM124" s="29">
        <f t="shared" si="386"/>
        <v>1</v>
      </c>
      <c r="BN124" s="29">
        <f>COUNTIFS(MASTER[Sub Format],$B124,MASTER[EPC Status (Current Week)],BN$3)</f>
        <v>0</v>
      </c>
      <c r="BO124" s="29">
        <f>COUNTIFS(MASTER[Sub Format],$B124,MASTER[EPC Status (Current Week)],BO$3)</f>
        <v>0</v>
      </c>
      <c r="BP124" s="29">
        <f>COUNTIFS(MASTER[Sub Format],$B124,MASTER[EPC Status (Current Week)],BP$3)</f>
        <v>0</v>
      </c>
      <c r="BQ124" s="29">
        <f>COUNTIFS(MASTER[Sub Format],$B124,MASTER[EPC Status (Current Week)],BQ$3)</f>
        <v>0</v>
      </c>
      <c r="BR124" s="29">
        <f>COUNTIFS(MASTER[Sub Format],$B124,MASTER[EPC Status (Current Week)],BR$3)</f>
        <v>1</v>
      </c>
      <c r="BS124" s="29">
        <f>COUNTIFS(MASTER[Sub Format],$B124,MASTER[EPC Status (Current Week)],BS$3)</f>
        <v>0</v>
      </c>
      <c r="BT124" s="29">
        <f>COUNTIFS(MASTER[Sub Format],$B124,MASTER[EPC Status (Current Week)],BT$3)</f>
        <v>0</v>
      </c>
      <c r="BU124" s="29">
        <f>COUNTIFS(MASTER[Sub Format],$B124,MASTER[EPC Status (Current Week)],BU$3)</f>
        <v>0</v>
      </c>
      <c r="BV124" s="226"/>
    </row>
    <row r="125" spans="1:74" s="1" customFormat="1" ht="13" hidden="1" outlineLevel="2" x14ac:dyDescent="0.3">
      <c r="A125" s="264" t="s">
        <v>1973</v>
      </c>
      <c r="B125" s="28" t="s">
        <v>182</v>
      </c>
      <c r="C125" s="28" t="s">
        <v>221</v>
      </c>
      <c r="D125" s="28" t="s">
        <v>312</v>
      </c>
      <c r="E125" s="29">
        <v>0</v>
      </c>
      <c r="F125" s="29">
        <f>COUNTIFS(MASTER[Sub Format],$B125,MASTER[EPC Status (Current Week)],$F$3)</f>
        <v>0</v>
      </c>
      <c r="G125" s="29">
        <f>COUNTIFS(MASTER[LAUNCHED / YTL],"LAUNCHED",MASTER[Sub Format],$B125,MASTER[EPC Status (Current Week)],"EPC Ready Previous FY")</f>
        <v>0</v>
      </c>
      <c r="H125" s="29">
        <f>COUNTIFS(MASTER[LAUNCHED / YTL],"YTL",MASTER[Sub Format],$B125,MASTER[EPC Status (Current Week)],"EPC Ready Previous FY")</f>
        <v>0</v>
      </c>
      <c r="I125" s="29">
        <f>COUNTIFS(MASTER[Sub Format],$B125,MASTER[Actual (Month) Bucket],I$3)</f>
        <v>0</v>
      </c>
      <c r="J125" s="29">
        <f>COUNTIFS(MASTER[Sub Format],$B125,MASTER[Actual (Month) Bucket],J$3)</f>
        <v>0</v>
      </c>
      <c r="K125" s="29">
        <f>COUNTIFS(MASTER[Sub Format],$B125,MASTER[Actual (Month) Bucket],K$3)</f>
        <v>0</v>
      </c>
      <c r="L125" s="29">
        <f t="shared" si="381"/>
        <v>0</v>
      </c>
      <c r="M125" s="29">
        <f>COUNTIFS(MASTER[Sub Format],$B125,MASTER[Actual (Month) Bucket],M$3)</f>
        <v>0</v>
      </c>
      <c r="N125" s="29">
        <f>COUNTIFS(MASTER[Sub Format],$B125,MASTER[Actual (Month) Bucket],N$3)</f>
        <v>0</v>
      </c>
      <c r="O125" s="29">
        <f>COUNTIFS(MASTER[Sub Format],$B125,MASTER[Actual (Month) Bucket],O$3)</f>
        <v>0</v>
      </c>
      <c r="P125" s="29">
        <f t="shared" si="382"/>
        <v>0</v>
      </c>
      <c r="Q125" s="29">
        <f>COUNTIFS(MASTER[Sub Format],$B125,MASTER[Actual (Month) Bucket],Q$3)</f>
        <v>0</v>
      </c>
      <c r="R125" s="29">
        <f>COUNTIFS(MASTER[Sub Format],$B125,MASTER[Actual (Month) Bucket],R$3)</f>
        <v>0</v>
      </c>
      <c r="S125" s="29">
        <f>COUNTIFS(MASTER[Sub Format],$B125,MASTER[Actual (Month) Bucket],S$3)</f>
        <v>0</v>
      </c>
      <c r="T125" s="29">
        <f t="shared" si="383"/>
        <v>0</v>
      </c>
      <c r="U125" s="29">
        <f>COUNTIFS(MASTER[Sub Format],$B125,MASTER[Actual (Month) Bucket],U$3)</f>
        <v>0</v>
      </c>
      <c r="V125" s="29">
        <f>COUNTIFS(MASTER[Sub Format],$B125,MASTER[Actual (Month) Bucket],V$3)</f>
        <v>0</v>
      </c>
      <c r="W125" s="29">
        <f>COUNTIFS(MASTER[Sub Format],$B125,MASTER[Actual (Month) Bucket],W$3)</f>
        <v>0</v>
      </c>
      <c r="X125" s="29">
        <f t="shared" si="384"/>
        <v>0</v>
      </c>
      <c r="Y125" s="29">
        <f t="shared" si="385"/>
        <v>0</v>
      </c>
      <c r="Z125" s="29">
        <f>COUNTIFS(MASTER[LAUNCHED / YTL],"LAUNCHED",MASTER[Sub Format],$B125,MASTER[EPC Status (Current Week)],"EPC Ready")</f>
        <v>0</v>
      </c>
      <c r="AA125" s="29">
        <f>COUNTIFS(MASTER[LAUNCHED / YTL],"YTL",MASTER[Sub Format],$B125,MASTER[EPC Status (Current Week)],"EPC Ready")</f>
        <v>0</v>
      </c>
      <c r="AB125" s="29">
        <f>COUNTIFS(MASTER[LAUNCHED / YTL],"YTL - Dropped by Business",MASTER[Sub Format],$B125,MASTER[EPC Status (Current Week)],"EPC Ready")</f>
        <v>0</v>
      </c>
      <c r="AC125" s="29">
        <f>COUNTIFS(MASTER[EPC Status (Current Week)],"EPC Ready",MASTER[Sub Format],$B125)+COUNTIFS(MASTER[EPC Status (Current Week)],"EPC Ready Previous FY",MASTER[Sub Format],$B125)</f>
        <v>0</v>
      </c>
      <c r="AD125" s="29">
        <f>COUNTIFS(MASTER[LAUNCHED / YTL],"LAUNCHED",MASTER[Sub Format],$B125)</f>
        <v>0</v>
      </c>
      <c r="AE125" s="29">
        <f>COUNTIFS(MASTER[LAUNCHED / YTL],"YTL",MASTER[Sub Format],$B125)</f>
        <v>0</v>
      </c>
      <c r="AF125" s="29">
        <f>COUNTIFS(MASTER[LAUNCHED / YTL],"YTL - Dropped by Business",MASTER[Sub Format],$B125)</f>
        <v>0</v>
      </c>
      <c r="AG125" s="29">
        <f t="shared" si="294"/>
        <v>0</v>
      </c>
      <c r="AH125" s="29">
        <f t="shared" ref="AH125:AP126" si="388">AQ125</f>
        <v>0</v>
      </c>
      <c r="AI125" s="29">
        <f t="shared" si="388"/>
        <v>0</v>
      </c>
      <c r="AJ125" s="29">
        <f t="shared" si="388"/>
        <v>0</v>
      </c>
      <c r="AK125" s="29">
        <f t="shared" si="388"/>
        <v>0</v>
      </c>
      <c r="AL125" s="29">
        <f t="shared" si="388"/>
        <v>0</v>
      </c>
      <c r="AM125" s="29">
        <f t="shared" si="388"/>
        <v>0</v>
      </c>
      <c r="AN125" s="29">
        <f t="shared" si="388"/>
        <v>0</v>
      </c>
      <c r="AO125" s="29">
        <f t="shared" si="388"/>
        <v>0</v>
      </c>
      <c r="AP125" s="29">
        <f t="shared" si="388"/>
        <v>0</v>
      </c>
      <c r="AQ125" s="29">
        <f>COUNTIFS(MASTER[Sub Format],$B125,MASTER[Planned (Month) Bucket],AQ$2,MASTER[EPC Status (Current Week)],"WIP")</f>
        <v>0</v>
      </c>
      <c r="AR125" s="29">
        <f>COUNTIFS(MASTER[Sub Format],$B125,MASTER[Planned (Month) Bucket],AR$2,MASTER[EPC Status (Current Week)],"WIP")</f>
        <v>0</v>
      </c>
      <c r="AS125" s="29">
        <f>COUNTIFS(MASTER[Sub Format],$B125,MASTER[Planned (Month) Bucket],AS$2,MASTER[EPC Status (Current Week)],"WIP")</f>
        <v>0</v>
      </c>
      <c r="AT125" s="29">
        <f>COUNTIFS(MASTER[Sub Format],$B125,MASTER[Planned (Month) Bucket],AT$2,MASTER[EPC Status (Current Week)],"WIP")</f>
        <v>0</v>
      </c>
      <c r="AU125" s="29">
        <f>COUNTIFS(MASTER[Sub Format],$B125,MASTER[Planned (Month) Bucket],AU$2,MASTER[EPC Status (Current Week)],"WIP")</f>
        <v>0</v>
      </c>
      <c r="AV125" s="29">
        <f>COUNTIFS(MASTER[Sub Format],$B125,MASTER[Planned (Month) Bucket],AV$2,MASTER[EPC Status (Current Week)],"WIP")</f>
        <v>0</v>
      </c>
      <c r="AW125" s="29">
        <f>COUNTIFS(MASTER[Sub Format],$B125,MASTER[Planned (Month) Bucket],AW$2,MASTER[EPC Status (Current Week)],"WIP")</f>
        <v>0</v>
      </c>
      <c r="AX125" s="29">
        <f>COUNTIFS(MASTER[Sub Format],$B125,MASTER[Planned (Month) Bucket],AX$2,MASTER[EPC Status (Current Week)],"WIP")</f>
        <v>0</v>
      </c>
      <c r="AY125" s="29">
        <f>COUNTIFS(MASTER[Sub Format],$B125,MASTER[Planned (Month) Bucket],AY$2,MASTER[EPC Status (Current Week)],"WIP")</f>
        <v>0</v>
      </c>
      <c r="AZ125" s="29">
        <f>COUNTIFS(MASTER[Sub Format],$B125,MASTER[Planned (Month) Bucket],AZ$2,MASTER[EPC Status (Current Week)],"WIP")</f>
        <v>0</v>
      </c>
      <c r="BA125" s="29">
        <f>COUNTIFS(MASTER[Sub Format],$B125,MASTER[Planned (Month) Bucket],BA$2,MASTER[EPC Status (Current Week)],"WIP")</f>
        <v>0</v>
      </c>
      <c r="BB125" s="29">
        <f>COUNTIFS(MASTER[Sub Format],$B125,MASTER[Planned (Month) Bucket],BB$2,MASTER[EPC Status (Current Week)],"WIP")</f>
        <v>0</v>
      </c>
      <c r="BC125" s="29">
        <f>COUNTIFS(MASTER[Sub Format],$B125,MASTER[Planned (Month) Bucket],BC$2,MASTER[EPC Status (Current Week)],"WIP")</f>
        <v>0</v>
      </c>
      <c r="BD125" s="29">
        <f>COUNTIFS(MASTER[Sub Format],$B125,MASTER[Planned (Month) Bucket],BD$2,MASTER[EPC Status (Current Week)],"WIP")</f>
        <v>0</v>
      </c>
      <c r="BE125" s="29">
        <f>COUNTIFS(MASTER[Sub Format],$B125,MASTER[Planned (Month) Bucket],BE$2,MASTER[EPC Status (Current Week)],"WIP")</f>
        <v>0</v>
      </c>
      <c r="BF125" s="29">
        <f>COUNTIFS(MASTER[Sub Format],$B125,MASTER[Planned (Month) Bucket],BF$2,MASTER[EPC Status (Current Week)],"WIP")</f>
        <v>0</v>
      </c>
      <c r="BG125" s="29">
        <f>COUNTIFS(MASTER[Sub Format],$B125,MASTER[Planned (Month) Bucket],BG$2,MASTER[EPC Status (Current Week)],"WIP")</f>
        <v>0</v>
      </c>
      <c r="BH125" s="29">
        <f>COUNTIFS(MASTER[Sub Format],$B125,MASTER[Planned (Month) Bucket],BH$2,MASTER[EPC Status (Current Week)],"WIP")</f>
        <v>0</v>
      </c>
      <c r="BI125" s="29">
        <f>COUNTIFS(MASTER[Sub Format],$B125,MASTER[EPC Status (Current Week)],BI$2)</f>
        <v>0</v>
      </c>
      <c r="BJ125" s="29">
        <f>COUNTIFS(MASTER[Sub Format],$B125,MASTER[EPC Status (Current Week)],BJ$2)</f>
        <v>0</v>
      </c>
      <c r="BK125" s="29">
        <f>COUNTIFS(MASTER[Sub Format],$B125,MASTER[EPC Status (Current Week)],BK$2)</f>
        <v>0</v>
      </c>
      <c r="BL125" s="29">
        <f>COUNTIFS(MASTER[Sub Format],$B125,MASTER[EPC Status (Current Week)],BL$2)</f>
        <v>0</v>
      </c>
      <c r="BM125" s="29">
        <f t="shared" si="386"/>
        <v>0</v>
      </c>
      <c r="BN125" s="29">
        <f>COUNTIFS(MASTER[Sub Format],$B125,MASTER[EPC Status (Current Week)],BN$3)</f>
        <v>0</v>
      </c>
      <c r="BO125" s="29">
        <f>COUNTIFS(MASTER[Sub Format],$B125,MASTER[EPC Status (Current Week)],BO$3)</f>
        <v>0</v>
      </c>
      <c r="BP125" s="29">
        <f>COUNTIFS(MASTER[Sub Format],$B125,MASTER[EPC Status (Current Week)],BP$3)</f>
        <v>0</v>
      </c>
      <c r="BQ125" s="29">
        <f>COUNTIFS(MASTER[Sub Format],$B125,MASTER[EPC Status (Current Week)],BQ$3)</f>
        <v>0</v>
      </c>
      <c r="BR125" s="29">
        <f>COUNTIFS(MASTER[Sub Format],$B125,MASTER[EPC Status (Current Week)],BR$3)</f>
        <v>0</v>
      </c>
      <c r="BS125" s="29">
        <f>COUNTIFS(MASTER[Sub Format],$B125,MASTER[EPC Status (Current Week)],BS$3)</f>
        <v>0</v>
      </c>
      <c r="BT125" s="29">
        <f>COUNTIFS(MASTER[Sub Format],$B125,MASTER[EPC Status (Current Week)],BT$3)</f>
        <v>0</v>
      </c>
      <c r="BU125" s="29">
        <f>COUNTIFS(MASTER[Sub Format],$B125,MASTER[EPC Status (Current Week)],BU$3)</f>
        <v>0</v>
      </c>
      <c r="BV125" s="226"/>
    </row>
    <row r="126" spans="1:74" s="1" customFormat="1" ht="13" hidden="1" outlineLevel="2" x14ac:dyDescent="0.3">
      <c r="A126" s="264" t="s">
        <v>1974</v>
      </c>
      <c r="B126" s="28" t="s">
        <v>1690</v>
      </c>
      <c r="C126" s="28" t="s">
        <v>221</v>
      </c>
      <c r="D126" s="28" t="s">
        <v>312</v>
      </c>
      <c r="E126" s="29">
        <v>0</v>
      </c>
      <c r="F126" s="29">
        <f>COUNTIFS(MASTER[Sub Format],$B126,MASTER[EPC Status (Current Week)],$F$3)</f>
        <v>0</v>
      </c>
      <c r="G126" s="29">
        <f>COUNTIFS(MASTER[LAUNCHED / YTL],"LAUNCHED",MASTER[Sub Format],$B126,MASTER[EPC Status (Current Week)],"EPC Ready Previous FY")</f>
        <v>0</v>
      </c>
      <c r="H126" s="29">
        <f>COUNTIFS(MASTER[LAUNCHED / YTL],"YTL",MASTER[Sub Format],$B126,MASTER[EPC Status (Current Week)],"EPC Ready Previous FY")</f>
        <v>0</v>
      </c>
      <c r="I126" s="29">
        <f>COUNTIFS(MASTER[Sub Format],$B126,MASTER[Actual (Month) Bucket],I$3)</f>
        <v>0</v>
      </c>
      <c r="J126" s="29">
        <f>COUNTIFS(MASTER[Sub Format],$B126,MASTER[Actual (Month) Bucket],J$3)</f>
        <v>0</v>
      </c>
      <c r="K126" s="29">
        <f>COUNTIFS(MASTER[Sub Format],$B126,MASTER[Actual (Month) Bucket],K$3)</f>
        <v>0</v>
      </c>
      <c r="L126" s="29">
        <f t="shared" si="381"/>
        <v>0</v>
      </c>
      <c r="M126" s="29">
        <f>COUNTIFS(MASTER[Sub Format],$B126,MASTER[Actual (Month) Bucket],M$3)</f>
        <v>0</v>
      </c>
      <c r="N126" s="29">
        <f>COUNTIFS(MASTER[Sub Format],$B126,MASTER[Actual (Month) Bucket],N$3)</f>
        <v>0</v>
      </c>
      <c r="O126" s="29">
        <f>COUNTIFS(MASTER[Sub Format],$B126,MASTER[Actual (Month) Bucket],O$3)</f>
        <v>0</v>
      </c>
      <c r="P126" s="29">
        <f t="shared" si="382"/>
        <v>0</v>
      </c>
      <c r="Q126" s="29">
        <f>COUNTIFS(MASTER[Sub Format],$B126,MASTER[Actual (Month) Bucket],Q$3)</f>
        <v>0</v>
      </c>
      <c r="R126" s="29">
        <f>COUNTIFS(MASTER[Sub Format],$B126,MASTER[Actual (Month) Bucket],R$3)</f>
        <v>0</v>
      </c>
      <c r="S126" s="29">
        <f>COUNTIFS(MASTER[Sub Format],$B126,MASTER[Actual (Month) Bucket],S$3)</f>
        <v>0</v>
      </c>
      <c r="T126" s="29">
        <f t="shared" si="383"/>
        <v>0</v>
      </c>
      <c r="U126" s="29">
        <f>COUNTIFS(MASTER[Sub Format],$B126,MASTER[Actual (Month) Bucket],U$3)</f>
        <v>0</v>
      </c>
      <c r="V126" s="29">
        <f>COUNTIFS(MASTER[Sub Format],$B126,MASTER[Actual (Month) Bucket],V$3)</f>
        <v>0</v>
      </c>
      <c r="W126" s="29">
        <f>COUNTIFS(MASTER[Sub Format],$B126,MASTER[Actual (Month) Bucket],W$3)</f>
        <v>0</v>
      </c>
      <c r="X126" s="29">
        <f t="shared" si="384"/>
        <v>0</v>
      </c>
      <c r="Y126" s="29">
        <f t="shared" si="385"/>
        <v>0</v>
      </c>
      <c r="Z126" s="29">
        <f>COUNTIFS(MASTER[LAUNCHED / YTL],"LAUNCHED",MASTER[Sub Format],$B126,MASTER[EPC Status (Current Week)],"EPC Ready")</f>
        <v>0</v>
      </c>
      <c r="AA126" s="29">
        <f>COUNTIFS(MASTER[LAUNCHED / YTL],"YTL",MASTER[Sub Format],$B126,MASTER[EPC Status (Current Week)],"EPC Ready")</f>
        <v>0</v>
      </c>
      <c r="AB126" s="29">
        <f>COUNTIFS(MASTER[LAUNCHED / YTL],"YTL - Dropped by Business",MASTER[Sub Format],$B126,MASTER[EPC Status (Current Week)],"EPC Ready")</f>
        <v>0</v>
      </c>
      <c r="AC126" s="29">
        <f>COUNTIFS(MASTER[EPC Status (Current Week)],"EPC Ready",MASTER[Sub Format],$B126)+COUNTIFS(MASTER[EPC Status (Current Week)],"EPC Ready Previous FY",MASTER[Sub Format],$B126)</f>
        <v>0</v>
      </c>
      <c r="AD126" s="29">
        <f>COUNTIFS(MASTER[LAUNCHED / YTL],"LAUNCHED",MASTER[Sub Format],$B126)</f>
        <v>0</v>
      </c>
      <c r="AE126" s="29">
        <f>COUNTIFS(MASTER[LAUNCHED / YTL],"YTL",MASTER[Sub Format],$B126)</f>
        <v>0</v>
      </c>
      <c r="AF126" s="29">
        <f>COUNTIFS(MASTER[LAUNCHED / YTL],"YTL - Dropped by Business",MASTER[Sub Format],$B126)</f>
        <v>0</v>
      </c>
      <c r="AG126" s="29">
        <f t="shared" si="294"/>
        <v>1</v>
      </c>
      <c r="AH126" s="29">
        <f t="shared" si="388"/>
        <v>0</v>
      </c>
      <c r="AI126" s="29">
        <f t="shared" si="388"/>
        <v>0</v>
      </c>
      <c r="AJ126" s="29">
        <f t="shared" si="388"/>
        <v>0</v>
      </c>
      <c r="AK126" s="29">
        <f t="shared" si="388"/>
        <v>0</v>
      </c>
      <c r="AL126" s="29">
        <f t="shared" si="388"/>
        <v>0</v>
      </c>
      <c r="AM126" s="29">
        <f t="shared" si="388"/>
        <v>0</v>
      </c>
      <c r="AN126" s="29">
        <f t="shared" si="388"/>
        <v>0</v>
      </c>
      <c r="AO126" s="29">
        <f t="shared" si="388"/>
        <v>0</v>
      </c>
      <c r="AP126" s="29">
        <f t="shared" si="388"/>
        <v>0</v>
      </c>
      <c r="AQ126" s="29">
        <f>COUNTIFS(MASTER[Sub Format],$B126,MASTER[Planned (Month) Bucket],AQ$2,MASTER[EPC Status (Current Week)],"WIP")</f>
        <v>0</v>
      </c>
      <c r="AR126" s="29">
        <f>COUNTIFS(MASTER[Sub Format],$B126,MASTER[Planned (Month) Bucket],AR$2,MASTER[EPC Status (Current Week)],"WIP")</f>
        <v>0</v>
      </c>
      <c r="AS126" s="29">
        <f>COUNTIFS(MASTER[Sub Format],$B126,MASTER[Planned (Month) Bucket],AS$2,MASTER[EPC Status (Current Week)],"WIP")</f>
        <v>0</v>
      </c>
      <c r="AT126" s="29">
        <f>COUNTIFS(MASTER[Sub Format],$B126,MASTER[Planned (Month) Bucket],AT$2,MASTER[EPC Status (Current Week)],"WIP")</f>
        <v>0</v>
      </c>
      <c r="AU126" s="29">
        <f>COUNTIFS(MASTER[Sub Format],$B126,MASTER[Planned (Month) Bucket],AU$2,MASTER[EPC Status (Current Week)],"WIP")</f>
        <v>0</v>
      </c>
      <c r="AV126" s="29">
        <f>COUNTIFS(MASTER[Sub Format],$B126,MASTER[Planned (Month) Bucket],AV$2,MASTER[EPC Status (Current Week)],"WIP")</f>
        <v>0</v>
      </c>
      <c r="AW126" s="29">
        <f>COUNTIFS(MASTER[Sub Format],$B126,MASTER[Planned (Month) Bucket],AW$2,MASTER[EPC Status (Current Week)],"WIP")</f>
        <v>0</v>
      </c>
      <c r="AX126" s="29">
        <f>COUNTIFS(MASTER[Sub Format],$B126,MASTER[Planned (Month) Bucket],AX$2,MASTER[EPC Status (Current Week)],"WIP")</f>
        <v>0</v>
      </c>
      <c r="AY126" s="29">
        <f>COUNTIFS(MASTER[Sub Format],$B126,MASTER[Planned (Month) Bucket],AY$2,MASTER[EPC Status (Current Week)],"WIP")</f>
        <v>0</v>
      </c>
      <c r="AZ126" s="29">
        <f>COUNTIFS(MASTER[Sub Format],$B126,MASTER[Planned (Month) Bucket],AZ$2,MASTER[EPC Status (Current Week)],"WIP")</f>
        <v>0</v>
      </c>
      <c r="BA126" s="29">
        <f>COUNTIFS(MASTER[Sub Format],$B126,MASTER[Planned (Month) Bucket],BA$2,MASTER[EPC Status (Current Week)],"WIP")</f>
        <v>0</v>
      </c>
      <c r="BB126" s="29">
        <f>COUNTIFS(MASTER[Sub Format],$B126,MASTER[Planned (Month) Bucket],BB$2,MASTER[EPC Status (Current Week)],"WIP")</f>
        <v>0</v>
      </c>
      <c r="BC126" s="29">
        <f>COUNTIFS(MASTER[Sub Format],$B126,MASTER[Planned (Month) Bucket],BC$2,MASTER[EPC Status (Current Week)],"WIP")</f>
        <v>0</v>
      </c>
      <c r="BD126" s="29">
        <f>COUNTIFS(MASTER[Sub Format],$B126,MASTER[Planned (Month) Bucket],BD$2,MASTER[EPC Status (Current Week)],"WIP")</f>
        <v>1</v>
      </c>
      <c r="BE126" s="29">
        <f>COUNTIFS(MASTER[Sub Format],$B126,MASTER[Planned (Month) Bucket],BE$2,MASTER[EPC Status (Current Week)],"WIP")</f>
        <v>0</v>
      </c>
      <c r="BF126" s="29">
        <f>COUNTIFS(MASTER[Sub Format],$B126,MASTER[Planned (Month) Bucket],BF$2,MASTER[EPC Status (Current Week)],"WIP")</f>
        <v>0</v>
      </c>
      <c r="BG126" s="29">
        <f>COUNTIFS(MASTER[Sub Format],$B126,MASTER[Planned (Month) Bucket],BG$2,MASTER[EPC Status (Current Week)],"WIP")</f>
        <v>0</v>
      </c>
      <c r="BH126" s="29">
        <f>COUNTIFS(MASTER[Sub Format],$B126,MASTER[Planned (Month) Bucket],BH$2,MASTER[EPC Status (Current Week)],"WIP")</f>
        <v>0</v>
      </c>
      <c r="BI126" s="29">
        <f>COUNTIFS(MASTER[Sub Format],$B126,MASTER[EPC Status (Current Week)],BI$2)</f>
        <v>0</v>
      </c>
      <c r="BJ126" s="29">
        <f>COUNTIFS(MASTER[Sub Format],$B126,MASTER[EPC Status (Current Week)],BJ$2)</f>
        <v>0</v>
      </c>
      <c r="BK126" s="29">
        <f>COUNTIFS(MASTER[Sub Format],$B126,MASTER[EPC Status (Current Week)],BK$2)</f>
        <v>0</v>
      </c>
      <c r="BL126" s="29">
        <f>COUNTIFS(MASTER[Sub Format],$B126,MASTER[EPC Status (Current Week)],BL$2)</f>
        <v>0</v>
      </c>
      <c r="BM126" s="29">
        <f t="shared" si="386"/>
        <v>3</v>
      </c>
      <c r="BN126" s="29">
        <f>COUNTIFS(MASTER[Sub Format],$B126,MASTER[EPC Status (Current Week)],BN$3)</f>
        <v>0</v>
      </c>
      <c r="BO126" s="29">
        <f>COUNTIFS(MASTER[Sub Format],$B126,MASTER[EPC Status (Current Week)],BO$3)</f>
        <v>2</v>
      </c>
      <c r="BP126" s="29">
        <f>COUNTIFS(MASTER[Sub Format],$B126,MASTER[EPC Status (Current Week)],BP$3)</f>
        <v>0</v>
      </c>
      <c r="BQ126" s="29">
        <f>COUNTIFS(MASTER[Sub Format],$B126,MASTER[EPC Status (Current Week)],BQ$3)</f>
        <v>0</v>
      </c>
      <c r="BR126" s="29">
        <f>COUNTIFS(MASTER[Sub Format],$B126,MASTER[EPC Status (Current Week)],BR$3)</f>
        <v>1</v>
      </c>
      <c r="BS126" s="29">
        <f>COUNTIFS(MASTER[Sub Format],$B126,MASTER[EPC Status (Current Week)],BS$3)</f>
        <v>0</v>
      </c>
      <c r="BT126" s="29">
        <f>COUNTIFS(MASTER[Sub Format],$B126,MASTER[EPC Status (Current Week)],BT$3)</f>
        <v>0</v>
      </c>
      <c r="BU126" s="29">
        <f>COUNTIFS(MASTER[Sub Format],$B126,MASTER[EPC Status (Current Week)],BU$3)</f>
        <v>0</v>
      </c>
      <c r="BV126" s="226"/>
    </row>
    <row r="127" spans="1:74" s="1" customFormat="1" ht="13" collapsed="1" x14ac:dyDescent="0.3">
      <c r="A127" s="82" t="s">
        <v>200</v>
      </c>
      <c r="B127" s="26" t="s">
        <v>66</v>
      </c>
      <c r="C127" s="26"/>
      <c r="D127" s="26"/>
      <c r="E127" s="27">
        <f t="shared" ref="E127:AG127" si="389">SUM(E128:E129)</f>
        <v>0</v>
      </c>
      <c r="F127" s="27">
        <f t="shared" si="389"/>
        <v>0</v>
      </c>
      <c r="G127" s="27">
        <f t="shared" si="389"/>
        <v>0</v>
      </c>
      <c r="H127" s="27">
        <f t="shared" si="389"/>
        <v>0</v>
      </c>
      <c r="I127" s="27">
        <f t="shared" si="389"/>
        <v>0</v>
      </c>
      <c r="J127" s="27">
        <f t="shared" si="389"/>
        <v>0</v>
      </c>
      <c r="K127" s="27">
        <f t="shared" si="389"/>
        <v>0</v>
      </c>
      <c r="L127" s="27">
        <f t="shared" si="389"/>
        <v>0</v>
      </c>
      <c r="M127" s="27">
        <f t="shared" si="389"/>
        <v>0</v>
      </c>
      <c r="N127" s="27">
        <f t="shared" si="389"/>
        <v>0</v>
      </c>
      <c r="O127" s="27">
        <f t="shared" si="389"/>
        <v>0</v>
      </c>
      <c r="P127" s="27">
        <f t="shared" si="389"/>
        <v>0</v>
      </c>
      <c r="Q127" s="27">
        <f t="shared" si="389"/>
        <v>0</v>
      </c>
      <c r="R127" s="27">
        <f t="shared" si="389"/>
        <v>0</v>
      </c>
      <c r="S127" s="27">
        <f t="shared" si="389"/>
        <v>0</v>
      </c>
      <c r="T127" s="27">
        <f t="shared" si="389"/>
        <v>0</v>
      </c>
      <c r="U127" s="27">
        <f t="shared" si="389"/>
        <v>0</v>
      </c>
      <c r="V127" s="27">
        <f t="shared" si="389"/>
        <v>0</v>
      </c>
      <c r="W127" s="27">
        <f t="shared" si="389"/>
        <v>0</v>
      </c>
      <c r="X127" s="27">
        <f t="shared" si="389"/>
        <v>0</v>
      </c>
      <c r="Y127" s="27">
        <f t="shared" si="389"/>
        <v>0</v>
      </c>
      <c r="Z127" s="27">
        <f t="shared" si="389"/>
        <v>0</v>
      </c>
      <c r="AA127" s="27">
        <f t="shared" si="389"/>
        <v>0</v>
      </c>
      <c r="AB127" s="27">
        <f t="shared" si="389"/>
        <v>0</v>
      </c>
      <c r="AC127" s="27">
        <f t="shared" si="389"/>
        <v>0</v>
      </c>
      <c r="AD127" s="27">
        <f t="shared" si="389"/>
        <v>0</v>
      </c>
      <c r="AE127" s="27">
        <f t="shared" si="389"/>
        <v>0</v>
      </c>
      <c r="AF127" s="27">
        <f t="shared" si="389"/>
        <v>0</v>
      </c>
      <c r="AG127" s="27">
        <f t="shared" si="389"/>
        <v>2</v>
      </c>
      <c r="AH127" s="27">
        <f t="shared" si="337"/>
        <v>0</v>
      </c>
      <c r="AI127" s="27">
        <f t="shared" si="337"/>
        <v>0</v>
      </c>
      <c r="AJ127" s="27">
        <f t="shared" si="337"/>
        <v>0</v>
      </c>
      <c r="AK127" s="27">
        <f t="shared" si="337"/>
        <v>0</v>
      </c>
      <c r="AL127" s="27">
        <f t="shared" si="337"/>
        <v>0</v>
      </c>
      <c r="AM127" s="27">
        <f t="shared" si="337"/>
        <v>0</v>
      </c>
      <c r="AN127" s="27">
        <f t="shared" si="337"/>
        <v>0</v>
      </c>
      <c r="AO127" s="27">
        <f t="shared" si="337"/>
        <v>0</v>
      </c>
      <c r="AP127" s="27">
        <f t="shared" si="337"/>
        <v>0</v>
      </c>
      <c r="AQ127" s="27">
        <f t="shared" ref="AQ127:BU127" si="390">SUM(AQ128:AQ129)</f>
        <v>0</v>
      </c>
      <c r="AR127" s="27">
        <f t="shared" si="390"/>
        <v>0</v>
      </c>
      <c r="AS127" s="27">
        <f t="shared" si="390"/>
        <v>0</v>
      </c>
      <c r="AT127" s="27">
        <f t="shared" si="390"/>
        <v>0</v>
      </c>
      <c r="AU127" s="27">
        <f t="shared" si="390"/>
        <v>0</v>
      </c>
      <c r="AV127" s="27">
        <f t="shared" si="390"/>
        <v>0</v>
      </c>
      <c r="AW127" s="27">
        <f t="shared" si="390"/>
        <v>0</v>
      </c>
      <c r="AX127" s="27">
        <f t="shared" si="390"/>
        <v>0</v>
      </c>
      <c r="AY127" s="27">
        <f t="shared" si="390"/>
        <v>0</v>
      </c>
      <c r="AZ127" s="27">
        <f t="shared" si="390"/>
        <v>0</v>
      </c>
      <c r="BA127" s="27">
        <f t="shared" si="390"/>
        <v>1</v>
      </c>
      <c r="BB127" s="27">
        <f t="shared" si="390"/>
        <v>0</v>
      </c>
      <c r="BC127" s="27">
        <f t="shared" si="390"/>
        <v>0</v>
      </c>
      <c r="BD127" s="27">
        <f t="shared" ref="BD127:BE127" si="391">SUM(BD128:BD129)</f>
        <v>1</v>
      </c>
      <c r="BE127" s="27">
        <f t="shared" si="391"/>
        <v>0</v>
      </c>
      <c r="BF127" s="27">
        <f t="shared" ref="BF127:BG127" si="392">SUM(BF128:BF129)</f>
        <v>0</v>
      </c>
      <c r="BG127" s="27">
        <f t="shared" si="392"/>
        <v>0</v>
      </c>
      <c r="BH127" s="27">
        <f t="shared" ref="BH127" si="393">SUM(BH128:BH129)</f>
        <v>0</v>
      </c>
      <c r="BI127" s="27">
        <f t="shared" si="390"/>
        <v>0</v>
      </c>
      <c r="BJ127" s="27">
        <f t="shared" si="390"/>
        <v>0</v>
      </c>
      <c r="BK127" s="27">
        <f t="shared" si="390"/>
        <v>0</v>
      </c>
      <c r="BL127" s="27">
        <f t="shared" si="390"/>
        <v>0</v>
      </c>
      <c r="BM127" s="27">
        <f t="shared" si="390"/>
        <v>1</v>
      </c>
      <c r="BN127" s="27">
        <f t="shared" si="390"/>
        <v>0</v>
      </c>
      <c r="BO127" s="27">
        <f t="shared" si="390"/>
        <v>0</v>
      </c>
      <c r="BP127" s="27">
        <f t="shared" si="390"/>
        <v>0</v>
      </c>
      <c r="BQ127" s="27">
        <f t="shared" si="390"/>
        <v>0</v>
      </c>
      <c r="BR127" s="27">
        <f t="shared" si="390"/>
        <v>1</v>
      </c>
      <c r="BS127" s="27">
        <f t="shared" si="390"/>
        <v>0</v>
      </c>
      <c r="BT127" s="27">
        <f t="shared" si="390"/>
        <v>0</v>
      </c>
      <c r="BU127" s="27">
        <f t="shared" si="390"/>
        <v>0</v>
      </c>
      <c r="BV127" s="226"/>
    </row>
    <row r="128" spans="1:74" s="1" customFormat="1" ht="13" hidden="1" outlineLevel="1" x14ac:dyDescent="0.3">
      <c r="A128" s="86">
        <v>1</v>
      </c>
      <c r="B128" s="28" t="s">
        <v>185</v>
      </c>
      <c r="C128" s="28" t="s">
        <v>221</v>
      </c>
      <c r="D128" s="28" t="s">
        <v>312</v>
      </c>
      <c r="E128" s="29">
        <v>0</v>
      </c>
      <c r="F128" s="29">
        <f>COUNTIFS(MASTER[Sub Format],$B128,MASTER[EPC Status (Current Week)],$F$3)</f>
        <v>0</v>
      </c>
      <c r="G128" s="29">
        <f>COUNTIFS(MASTER[LAUNCHED / YTL],"LAUNCHED",MASTER[Sub Format],$B128,MASTER[EPC Status (Current Week)],"EPC Ready Previous FY")</f>
        <v>0</v>
      </c>
      <c r="H128" s="29">
        <f>COUNTIFS(MASTER[LAUNCHED / YTL],"YTL",MASTER[Sub Format],$B128,MASTER[EPC Status (Current Week)],"EPC Ready Previous FY")</f>
        <v>0</v>
      </c>
      <c r="I128" s="29">
        <f>COUNTIFS(MASTER[Sub Format],$B128,MASTER[Actual (Month) Bucket],I$3)</f>
        <v>0</v>
      </c>
      <c r="J128" s="29">
        <f>COUNTIFS(MASTER[Sub Format],$B128,MASTER[Actual (Month) Bucket],J$3)</f>
        <v>0</v>
      </c>
      <c r="K128" s="29">
        <f>COUNTIFS(MASTER[Sub Format],$B128,MASTER[Actual (Month) Bucket],K$3)</f>
        <v>0</v>
      </c>
      <c r="L128" s="29">
        <f>SUM(I128:K128)</f>
        <v>0</v>
      </c>
      <c r="M128" s="29">
        <f>COUNTIFS(MASTER[Sub Format],$B128,MASTER[Actual (Month) Bucket],M$3)</f>
        <v>0</v>
      </c>
      <c r="N128" s="29">
        <f>COUNTIFS(MASTER[Sub Format],$B128,MASTER[Actual (Month) Bucket],N$3)</f>
        <v>0</v>
      </c>
      <c r="O128" s="29">
        <f>COUNTIFS(MASTER[Sub Format],$B128,MASTER[Actual (Month) Bucket],O$3)</f>
        <v>0</v>
      </c>
      <c r="P128" s="29">
        <f t="shared" ref="P128:P129" si="394">SUM(M128:O128)</f>
        <v>0</v>
      </c>
      <c r="Q128" s="29">
        <f>COUNTIFS(MASTER[Sub Format],$B128,MASTER[Actual (Month) Bucket],Q$3)</f>
        <v>0</v>
      </c>
      <c r="R128" s="29">
        <f>COUNTIFS(MASTER[Sub Format],$B128,MASTER[Actual (Month) Bucket],R$3)</f>
        <v>0</v>
      </c>
      <c r="S128" s="29">
        <f>COUNTIFS(MASTER[Sub Format],$B128,MASTER[Actual (Month) Bucket],S$3)</f>
        <v>0</v>
      </c>
      <c r="T128" s="29">
        <f t="shared" ref="T128:T129" si="395">SUM(Q128:S128)</f>
        <v>0</v>
      </c>
      <c r="U128" s="29">
        <f>COUNTIFS(MASTER[Sub Format],$B128,MASTER[Actual (Month) Bucket],U$3)</f>
        <v>0</v>
      </c>
      <c r="V128" s="29">
        <f>COUNTIFS(MASTER[Sub Format],$B128,MASTER[Actual (Month) Bucket],V$3)</f>
        <v>0</v>
      </c>
      <c r="W128" s="29">
        <f>COUNTIFS(MASTER[Sub Format],$B128,MASTER[Actual (Month) Bucket],W$3)</f>
        <v>0</v>
      </c>
      <c r="X128" s="29">
        <f t="shared" ref="X128:X129" si="396">SUM(U128:W128)</f>
        <v>0</v>
      </c>
      <c r="Y128" s="29">
        <f t="shared" ref="Y128:Y129" si="397">L128+P128+T128+X128</f>
        <v>0</v>
      </c>
      <c r="Z128" s="29">
        <f>COUNTIFS(MASTER[LAUNCHED / YTL],"LAUNCHED",MASTER[Sub Format],$B128,MASTER[EPC Status (Current Week)],"EPC Ready")</f>
        <v>0</v>
      </c>
      <c r="AA128" s="29">
        <f>COUNTIFS(MASTER[LAUNCHED / YTL],"YTL",MASTER[Sub Format],$B128,MASTER[EPC Status (Current Week)],"EPC Ready")</f>
        <v>0</v>
      </c>
      <c r="AB128" s="29">
        <f>COUNTIFS(MASTER[LAUNCHED / YTL],"YTL - Dropped by Business",MASTER[Sub Format],$B128,MASTER[EPC Status (Current Week)],"EPC Ready")</f>
        <v>0</v>
      </c>
      <c r="AC128" s="29">
        <f>COUNTIFS(MASTER[EPC Status (Current Week)],"EPC Ready",MASTER[Sub Format],$B128)+COUNTIFS(MASTER[EPC Status (Current Week)],"EPC Ready Previous FY",MASTER[Sub Format],$B128)</f>
        <v>0</v>
      </c>
      <c r="AD128" s="29">
        <f>COUNTIFS(MASTER[LAUNCHED / YTL],"LAUNCHED",MASTER[Sub Format],$B128)</f>
        <v>0</v>
      </c>
      <c r="AE128" s="29">
        <f>COUNTIFS(MASTER[LAUNCHED / YTL],"YTL",MASTER[Sub Format],$B128)</f>
        <v>0</v>
      </c>
      <c r="AF128" s="29">
        <f>COUNTIFS(MASTER[LAUNCHED / YTL],"YTL - Dropped by Business",MASTER[Sub Format],$B128)</f>
        <v>0</v>
      </c>
      <c r="AG128" s="29">
        <f t="shared" si="294"/>
        <v>2</v>
      </c>
      <c r="AH128" s="29">
        <f t="shared" si="337"/>
        <v>0</v>
      </c>
      <c r="AI128" s="29">
        <f t="shared" si="337"/>
        <v>0</v>
      </c>
      <c r="AJ128" s="29">
        <f t="shared" si="337"/>
        <v>0</v>
      </c>
      <c r="AK128" s="29">
        <f t="shared" si="337"/>
        <v>0</v>
      </c>
      <c r="AL128" s="29">
        <f t="shared" si="337"/>
        <v>0</v>
      </c>
      <c r="AM128" s="29">
        <f t="shared" si="337"/>
        <v>0</v>
      </c>
      <c r="AN128" s="29">
        <f t="shared" si="337"/>
        <v>0</v>
      </c>
      <c r="AO128" s="29">
        <f t="shared" si="337"/>
        <v>0</v>
      </c>
      <c r="AP128" s="29">
        <f t="shared" si="337"/>
        <v>0</v>
      </c>
      <c r="AQ128" s="29">
        <f>COUNTIFS(MASTER[Sub Format],$B128,MASTER[Planned (Month) Bucket],AQ$2,MASTER[EPC Status (Current Week)],"WIP")</f>
        <v>0</v>
      </c>
      <c r="AR128" s="29">
        <f>COUNTIFS(MASTER[Sub Format],$B128,MASTER[Planned (Month) Bucket],AR$2,MASTER[EPC Status (Current Week)],"WIP")</f>
        <v>0</v>
      </c>
      <c r="AS128" s="29">
        <f>COUNTIFS(MASTER[Sub Format],$B128,MASTER[Planned (Month) Bucket],AS$2,MASTER[EPC Status (Current Week)],"WIP")</f>
        <v>0</v>
      </c>
      <c r="AT128" s="29">
        <f>COUNTIFS(MASTER[Sub Format],$B128,MASTER[Planned (Month) Bucket],AT$2,MASTER[EPC Status (Current Week)],"WIP")</f>
        <v>0</v>
      </c>
      <c r="AU128" s="29">
        <f>COUNTIFS(MASTER[Sub Format],$B128,MASTER[Planned (Month) Bucket],AU$2,MASTER[EPC Status (Current Week)],"WIP")</f>
        <v>0</v>
      </c>
      <c r="AV128" s="29">
        <f>COUNTIFS(MASTER[Sub Format],$B128,MASTER[Planned (Month) Bucket],AV$2,MASTER[EPC Status (Current Week)],"WIP")</f>
        <v>0</v>
      </c>
      <c r="AW128" s="29">
        <f>COUNTIFS(MASTER[Sub Format],$B128,MASTER[Planned (Month) Bucket],AW$2,MASTER[EPC Status (Current Week)],"WIP")</f>
        <v>0</v>
      </c>
      <c r="AX128" s="29">
        <f>COUNTIFS(MASTER[Sub Format],$B128,MASTER[Planned (Month) Bucket],AX$2,MASTER[EPC Status (Current Week)],"WIP")</f>
        <v>0</v>
      </c>
      <c r="AY128" s="29">
        <f>COUNTIFS(MASTER[Sub Format],$B128,MASTER[Planned (Month) Bucket],AY$2,MASTER[EPC Status (Current Week)],"WIP")</f>
        <v>0</v>
      </c>
      <c r="AZ128" s="29">
        <f>COUNTIFS(MASTER[Sub Format],$B128,MASTER[Planned (Month) Bucket],AZ$2,MASTER[EPC Status (Current Week)],"WIP")</f>
        <v>0</v>
      </c>
      <c r="BA128" s="29">
        <f>COUNTIFS(MASTER[Sub Format],$B128,MASTER[Planned (Month) Bucket],BA$2,MASTER[EPC Status (Current Week)],"WIP")</f>
        <v>1</v>
      </c>
      <c r="BB128" s="29">
        <f>COUNTIFS(MASTER[Sub Format],$B128,MASTER[Planned (Month) Bucket],BB$2,MASTER[EPC Status (Current Week)],"WIP")</f>
        <v>0</v>
      </c>
      <c r="BC128" s="29">
        <f>COUNTIFS(MASTER[Sub Format],$B128,MASTER[Planned (Month) Bucket],BC$2,MASTER[EPC Status (Current Week)],"WIP")</f>
        <v>0</v>
      </c>
      <c r="BD128" s="29">
        <f>COUNTIFS(MASTER[Sub Format],$B128,MASTER[Planned (Month) Bucket],BD$2,MASTER[EPC Status (Current Week)],"WIP")</f>
        <v>1</v>
      </c>
      <c r="BE128" s="29">
        <f>COUNTIFS(MASTER[Sub Format],$B128,MASTER[Planned (Month) Bucket],BE$2,MASTER[EPC Status (Current Week)],"WIP")</f>
        <v>0</v>
      </c>
      <c r="BF128" s="29">
        <f>COUNTIFS(MASTER[Sub Format],$B128,MASTER[Planned (Month) Bucket],BF$2,MASTER[EPC Status (Current Week)],"WIP")</f>
        <v>0</v>
      </c>
      <c r="BG128" s="29">
        <f>COUNTIFS(MASTER[Sub Format],$B128,MASTER[Planned (Month) Bucket],BG$2,MASTER[EPC Status (Current Week)],"WIP")</f>
        <v>0</v>
      </c>
      <c r="BH128" s="29">
        <f>COUNTIFS(MASTER[Sub Format],$B128,MASTER[Planned (Month) Bucket],BH$2,MASTER[EPC Status (Current Week)],"WIP")</f>
        <v>0</v>
      </c>
      <c r="BI128" s="29">
        <f>COUNTIFS(MASTER[Sub Format],$B128,MASTER[EPC Status (Current Week)],BI$2)</f>
        <v>0</v>
      </c>
      <c r="BJ128" s="29">
        <f>COUNTIFS(MASTER[Sub Format],$B128,MASTER[EPC Status (Current Week)],BJ$2)</f>
        <v>0</v>
      </c>
      <c r="BK128" s="29">
        <f>COUNTIFS(MASTER[Sub Format],$B128,MASTER[EPC Status (Current Week)],BK$2)</f>
        <v>0</v>
      </c>
      <c r="BL128" s="29">
        <f>COUNTIFS(MASTER[Sub Format],$B128,MASTER[EPC Status (Current Week)],BL$2)</f>
        <v>0</v>
      </c>
      <c r="BM128" s="29">
        <f t="shared" ref="BM128:BM129" si="398">SUM(BN128:BU128)</f>
        <v>1</v>
      </c>
      <c r="BN128" s="29">
        <f>COUNTIFS(MASTER[Sub Format],$B128,MASTER[EPC Status (Current Week)],BN$3)</f>
        <v>0</v>
      </c>
      <c r="BO128" s="29">
        <f>COUNTIFS(MASTER[Sub Format],$B128,MASTER[EPC Status (Current Week)],BO$3)</f>
        <v>0</v>
      </c>
      <c r="BP128" s="29">
        <f>COUNTIFS(MASTER[Sub Format],$B128,MASTER[EPC Status (Current Week)],BP$3)</f>
        <v>0</v>
      </c>
      <c r="BQ128" s="29">
        <f>COUNTIFS(MASTER[Sub Format],$B128,MASTER[EPC Status (Current Week)],BQ$3)</f>
        <v>0</v>
      </c>
      <c r="BR128" s="29">
        <f>COUNTIFS(MASTER[Sub Format],$B128,MASTER[EPC Status (Current Week)],BR$3)</f>
        <v>1</v>
      </c>
      <c r="BS128" s="29">
        <f>COUNTIFS(MASTER[Sub Format],$B128,MASTER[EPC Status (Current Week)],BS$3)</f>
        <v>0</v>
      </c>
      <c r="BT128" s="29">
        <f>COUNTIFS(MASTER[Sub Format],$B128,MASTER[EPC Status (Current Week)],BT$3)</f>
        <v>0</v>
      </c>
      <c r="BU128" s="29">
        <f>COUNTIFS(MASTER[Sub Format],$B128,MASTER[EPC Status (Current Week)],BU$3)</f>
        <v>0</v>
      </c>
      <c r="BV128" s="226"/>
    </row>
    <row r="129" spans="1:74" s="1" customFormat="1" ht="13" hidden="1" outlineLevel="1" x14ac:dyDescent="0.3">
      <c r="A129" s="86">
        <v>2</v>
      </c>
      <c r="B129" s="28" t="s">
        <v>67</v>
      </c>
      <c r="C129" s="28" t="s">
        <v>221</v>
      </c>
      <c r="D129" s="28" t="s">
        <v>312</v>
      </c>
      <c r="E129" s="29">
        <v>0</v>
      </c>
      <c r="F129" s="29">
        <f>COUNTIFS(MASTER[Sub Format],$B129,MASTER[EPC Status (Current Week)],$F$3)</f>
        <v>0</v>
      </c>
      <c r="G129" s="29">
        <f>COUNTIFS(MASTER[LAUNCHED / YTL],"LAUNCHED",MASTER[Sub Format],$B129,MASTER[EPC Status (Current Week)],"EPC Ready Previous FY")</f>
        <v>0</v>
      </c>
      <c r="H129" s="29">
        <f>COUNTIFS(MASTER[LAUNCHED / YTL],"YTL",MASTER[Sub Format],$B129,MASTER[EPC Status (Current Week)],"EPC Ready Previous FY")</f>
        <v>0</v>
      </c>
      <c r="I129" s="29">
        <f>COUNTIFS(MASTER[Sub Format],$B129,MASTER[Actual (Month) Bucket],I$3)</f>
        <v>0</v>
      </c>
      <c r="J129" s="29">
        <f>COUNTIFS(MASTER[Sub Format],$B129,MASTER[Actual (Month) Bucket],J$3)</f>
        <v>0</v>
      </c>
      <c r="K129" s="29">
        <f>COUNTIFS(MASTER[Sub Format],$B129,MASTER[Actual (Month) Bucket],K$3)</f>
        <v>0</v>
      </c>
      <c r="L129" s="29">
        <f>SUM(I129:K129)</f>
        <v>0</v>
      </c>
      <c r="M129" s="29">
        <f>COUNTIFS(MASTER[Sub Format],$B129,MASTER[Actual (Month) Bucket],M$3)</f>
        <v>0</v>
      </c>
      <c r="N129" s="29">
        <f>COUNTIFS(MASTER[Sub Format],$B129,MASTER[Actual (Month) Bucket],N$3)</f>
        <v>0</v>
      </c>
      <c r="O129" s="29">
        <f>COUNTIFS(MASTER[Sub Format],$B129,MASTER[Actual (Month) Bucket],O$3)</f>
        <v>0</v>
      </c>
      <c r="P129" s="29">
        <f t="shared" si="394"/>
        <v>0</v>
      </c>
      <c r="Q129" s="29">
        <f>COUNTIFS(MASTER[Sub Format],$B129,MASTER[Actual (Month) Bucket],Q$3)</f>
        <v>0</v>
      </c>
      <c r="R129" s="29">
        <f>COUNTIFS(MASTER[Sub Format],$B129,MASTER[Actual (Month) Bucket],R$3)</f>
        <v>0</v>
      </c>
      <c r="S129" s="29">
        <f>COUNTIFS(MASTER[Sub Format],$B129,MASTER[Actual (Month) Bucket],S$3)</f>
        <v>0</v>
      </c>
      <c r="T129" s="29">
        <f t="shared" si="395"/>
        <v>0</v>
      </c>
      <c r="U129" s="29">
        <f>COUNTIFS(MASTER[Sub Format],$B129,MASTER[Actual (Month) Bucket],U$3)</f>
        <v>0</v>
      </c>
      <c r="V129" s="29">
        <f>COUNTIFS(MASTER[Sub Format],$B129,MASTER[Actual (Month) Bucket],V$3)</f>
        <v>0</v>
      </c>
      <c r="W129" s="29">
        <f>COUNTIFS(MASTER[Sub Format],$B129,MASTER[Actual (Month) Bucket],W$3)</f>
        <v>0</v>
      </c>
      <c r="X129" s="29">
        <f t="shared" si="396"/>
        <v>0</v>
      </c>
      <c r="Y129" s="29">
        <f t="shared" si="397"/>
        <v>0</v>
      </c>
      <c r="Z129" s="29">
        <f>COUNTIFS(MASTER[LAUNCHED / YTL],"LAUNCHED",MASTER[Sub Format],$B129,MASTER[EPC Status (Current Week)],"EPC Ready")</f>
        <v>0</v>
      </c>
      <c r="AA129" s="29">
        <f>COUNTIFS(MASTER[LAUNCHED / YTL],"YTL",MASTER[Sub Format],$B129,MASTER[EPC Status (Current Week)],"EPC Ready")</f>
        <v>0</v>
      </c>
      <c r="AB129" s="29">
        <f>COUNTIFS(MASTER[LAUNCHED / YTL],"YTL - Dropped by Business",MASTER[Sub Format],$B129,MASTER[EPC Status (Current Week)],"EPC Ready")</f>
        <v>0</v>
      </c>
      <c r="AC129" s="29">
        <f>COUNTIFS(MASTER[EPC Status (Current Week)],"EPC Ready",MASTER[Sub Format],$B129)+COUNTIFS(MASTER[EPC Status (Current Week)],"EPC Ready Previous FY",MASTER[Sub Format],$B129)</f>
        <v>0</v>
      </c>
      <c r="AD129" s="29">
        <f>COUNTIFS(MASTER[LAUNCHED / YTL],"LAUNCHED",MASTER[Sub Format],$B129)</f>
        <v>0</v>
      </c>
      <c r="AE129" s="29">
        <f>COUNTIFS(MASTER[LAUNCHED / YTL],"YTL",MASTER[Sub Format],$B129)</f>
        <v>0</v>
      </c>
      <c r="AF129" s="29">
        <f>COUNTIFS(MASTER[LAUNCHED / YTL],"YTL - Dropped by Business",MASTER[Sub Format],$B129)</f>
        <v>0</v>
      </c>
      <c r="AG129" s="29">
        <f t="shared" si="294"/>
        <v>0</v>
      </c>
      <c r="AH129" s="29">
        <f t="shared" si="337"/>
        <v>0</v>
      </c>
      <c r="AI129" s="29">
        <f t="shared" si="337"/>
        <v>0</v>
      </c>
      <c r="AJ129" s="29">
        <f t="shared" si="337"/>
        <v>0</v>
      </c>
      <c r="AK129" s="29">
        <f t="shared" si="337"/>
        <v>0</v>
      </c>
      <c r="AL129" s="29">
        <f t="shared" si="337"/>
        <v>0</v>
      </c>
      <c r="AM129" s="29">
        <f t="shared" si="337"/>
        <v>0</v>
      </c>
      <c r="AN129" s="29">
        <f t="shared" si="337"/>
        <v>0</v>
      </c>
      <c r="AO129" s="29">
        <f t="shared" si="337"/>
        <v>0</v>
      </c>
      <c r="AP129" s="29">
        <f t="shared" si="337"/>
        <v>0</v>
      </c>
      <c r="AQ129" s="29">
        <f>COUNTIFS(MASTER[Sub Format],$B129,MASTER[Planned (Month) Bucket],AQ$2,MASTER[EPC Status (Current Week)],"WIP")</f>
        <v>0</v>
      </c>
      <c r="AR129" s="29">
        <f>COUNTIFS(MASTER[Sub Format],$B129,MASTER[Planned (Month) Bucket],AR$2,MASTER[EPC Status (Current Week)],"WIP")</f>
        <v>0</v>
      </c>
      <c r="AS129" s="29">
        <f>COUNTIFS(MASTER[Sub Format],$B129,MASTER[Planned (Month) Bucket],AS$2,MASTER[EPC Status (Current Week)],"WIP")</f>
        <v>0</v>
      </c>
      <c r="AT129" s="29">
        <f>COUNTIFS(MASTER[Sub Format],$B129,MASTER[Planned (Month) Bucket],AT$2,MASTER[EPC Status (Current Week)],"WIP")</f>
        <v>0</v>
      </c>
      <c r="AU129" s="29">
        <f>COUNTIFS(MASTER[Sub Format],$B129,MASTER[Planned (Month) Bucket],AU$2,MASTER[EPC Status (Current Week)],"WIP")</f>
        <v>0</v>
      </c>
      <c r="AV129" s="29">
        <f>COUNTIFS(MASTER[Sub Format],$B129,MASTER[Planned (Month) Bucket],AV$2,MASTER[EPC Status (Current Week)],"WIP")</f>
        <v>0</v>
      </c>
      <c r="AW129" s="29">
        <f>COUNTIFS(MASTER[Sub Format],$B129,MASTER[Planned (Month) Bucket],AW$2,MASTER[EPC Status (Current Week)],"WIP")</f>
        <v>0</v>
      </c>
      <c r="AX129" s="29">
        <f>COUNTIFS(MASTER[Sub Format],$B129,MASTER[Planned (Month) Bucket],AX$2,MASTER[EPC Status (Current Week)],"WIP")</f>
        <v>0</v>
      </c>
      <c r="AY129" s="29">
        <f>COUNTIFS(MASTER[Sub Format],$B129,MASTER[Planned (Month) Bucket],AY$2,MASTER[EPC Status (Current Week)],"WIP")</f>
        <v>0</v>
      </c>
      <c r="AZ129" s="29">
        <f>COUNTIFS(MASTER[Sub Format],$B129,MASTER[Planned (Month) Bucket],AZ$2,MASTER[EPC Status (Current Week)],"WIP")</f>
        <v>0</v>
      </c>
      <c r="BA129" s="29">
        <f>COUNTIFS(MASTER[Sub Format],$B129,MASTER[Planned (Month) Bucket],BA$2,MASTER[EPC Status (Current Week)],"WIP")</f>
        <v>0</v>
      </c>
      <c r="BB129" s="29">
        <f>COUNTIFS(MASTER[Sub Format],$B129,MASTER[Planned (Month) Bucket],BB$2,MASTER[EPC Status (Current Week)],"WIP")</f>
        <v>0</v>
      </c>
      <c r="BC129" s="29">
        <f>COUNTIFS(MASTER[Sub Format],$B129,MASTER[Planned (Month) Bucket],BC$2,MASTER[EPC Status (Current Week)],"WIP")</f>
        <v>0</v>
      </c>
      <c r="BD129" s="29">
        <f>COUNTIFS(MASTER[Sub Format],$B129,MASTER[Planned (Month) Bucket],BD$2,MASTER[EPC Status (Current Week)],"WIP")</f>
        <v>0</v>
      </c>
      <c r="BE129" s="29">
        <f>COUNTIFS(MASTER[Sub Format],$B129,MASTER[Planned (Month) Bucket],BE$2,MASTER[EPC Status (Current Week)],"WIP")</f>
        <v>0</v>
      </c>
      <c r="BF129" s="29">
        <f>COUNTIFS(MASTER[Sub Format],$B129,MASTER[Planned (Month) Bucket],BF$2,MASTER[EPC Status (Current Week)],"WIP")</f>
        <v>0</v>
      </c>
      <c r="BG129" s="29">
        <f>COUNTIFS(MASTER[Sub Format],$B129,MASTER[Planned (Month) Bucket],BG$2,MASTER[EPC Status (Current Week)],"WIP")</f>
        <v>0</v>
      </c>
      <c r="BH129" s="29">
        <f>COUNTIFS(MASTER[Sub Format],$B129,MASTER[Planned (Month) Bucket],BH$2,MASTER[EPC Status (Current Week)],"WIP")</f>
        <v>0</v>
      </c>
      <c r="BI129" s="29">
        <f>COUNTIFS(MASTER[Sub Format],$B129,MASTER[EPC Status (Current Week)],BI$2)</f>
        <v>0</v>
      </c>
      <c r="BJ129" s="29">
        <f>COUNTIFS(MASTER[Sub Format],$B129,MASTER[EPC Status (Current Week)],BJ$2)</f>
        <v>0</v>
      </c>
      <c r="BK129" s="29">
        <f>COUNTIFS(MASTER[Sub Format],$B129,MASTER[EPC Status (Current Week)],BK$2)</f>
        <v>0</v>
      </c>
      <c r="BL129" s="29">
        <f>COUNTIFS(MASTER[Sub Format],$B129,MASTER[EPC Status (Current Week)],BL$2)</f>
        <v>0</v>
      </c>
      <c r="BM129" s="29">
        <f t="shared" si="398"/>
        <v>0</v>
      </c>
      <c r="BN129" s="29">
        <f>COUNTIFS(MASTER[Sub Format],$B129,MASTER[EPC Status (Current Week)],BN$3)</f>
        <v>0</v>
      </c>
      <c r="BO129" s="29">
        <f>COUNTIFS(MASTER[Sub Format],$B129,MASTER[EPC Status (Current Week)],BO$3)</f>
        <v>0</v>
      </c>
      <c r="BP129" s="29">
        <f>COUNTIFS(MASTER[Sub Format],$B129,MASTER[EPC Status (Current Week)],BP$3)</f>
        <v>0</v>
      </c>
      <c r="BQ129" s="29">
        <f>COUNTIFS(MASTER[Sub Format],$B129,MASTER[EPC Status (Current Week)],BQ$3)</f>
        <v>0</v>
      </c>
      <c r="BR129" s="29">
        <f>COUNTIFS(MASTER[Sub Format],$B129,MASTER[EPC Status (Current Week)],BR$3)</f>
        <v>0</v>
      </c>
      <c r="BS129" s="29">
        <f>COUNTIFS(MASTER[Sub Format],$B129,MASTER[EPC Status (Current Week)],BS$3)</f>
        <v>0</v>
      </c>
      <c r="BT129" s="29">
        <f>COUNTIFS(MASTER[Sub Format],$B129,MASTER[EPC Status (Current Week)],BT$3)</f>
        <v>0</v>
      </c>
      <c r="BU129" s="29">
        <f>COUNTIFS(MASTER[Sub Format],$B129,MASTER[EPC Status (Current Week)],BU$3)</f>
        <v>0</v>
      </c>
      <c r="BV129" s="226"/>
    </row>
    <row r="130" spans="1:74" s="1" customFormat="1" ht="13" collapsed="1" x14ac:dyDescent="0.3">
      <c r="A130" s="82" t="s">
        <v>201</v>
      </c>
      <c r="B130" s="26" t="s">
        <v>77</v>
      </c>
      <c r="C130" s="26"/>
      <c r="D130" s="26"/>
      <c r="E130" s="27">
        <f t="shared" ref="E130:AK130" si="399">SUM(E131:E133)</f>
        <v>0</v>
      </c>
      <c r="F130" s="27">
        <f t="shared" si="399"/>
        <v>0</v>
      </c>
      <c r="G130" s="27">
        <f t="shared" si="399"/>
        <v>0</v>
      </c>
      <c r="H130" s="27">
        <f t="shared" si="399"/>
        <v>0</v>
      </c>
      <c r="I130" s="27">
        <f t="shared" si="399"/>
        <v>0</v>
      </c>
      <c r="J130" s="27">
        <f t="shared" si="399"/>
        <v>5</v>
      </c>
      <c r="K130" s="27">
        <f t="shared" si="399"/>
        <v>0</v>
      </c>
      <c r="L130" s="27">
        <f t="shared" si="399"/>
        <v>5</v>
      </c>
      <c r="M130" s="27">
        <f t="shared" si="399"/>
        <v>0</v>
      </c>
      <c r="N130" s="27">
        <f t="shared" si="399"/>
        <v>0</v>
      </c>
      <c r="O130" s="27">
        <f t="shared" si="399"/>
        <v>0</v>
      </c>
      <c r="P130" s="27">
        <f t="shared" si="399"/>
        <v>0</v>
      </c>
      <c r="Q130" s="27">
        <f t="shared" si="399"/>
        <v>0</v>
      </c>
      <c r="R130" s="27">
        <f t="shared" si="399"/>
        <v>0</v>
      </c>
      <c r="S130" s="27">
        <f t="shared" si="399"/>
        <v>0</v>
      </c>
      <c r="T130" s="27">
        <f t="shared" si="399"/>
        <v>0</v>
      </c>
      <c r="U130" s="27">
        <f t="shared" si="399"/>
        <v>0</v>
      </c>
      <c r="V130" s="27">
        <f t="shared" si="399"/>
        <v>0</v>
      </c>
      <c r="W130" s="27">
        <f t="shared" si="399"/>
        <v>0</v>
      </c>
      <c r="X130" s="27">
        <f t="shared" si="399"/>
        <v>0</v>
      </c>
      <c r="Y130" s="27">
        <f t="shared" si="399"/>
        <v>5</v>
      </c>
      <c r="Z130" s="27">
        <f t="shared" si="399"/>
        <v>5</v>
      </c>
      <c r="AA130" s="27">
        <f t="shared" si="399"/>
        <v>0</v>
      </c>
      <c r="AB130" s="27">
        <f t="shared" si="399"/>
        <v>0</v>
      </c>
      <c r="AC130" s="27">
        <f t="shared" si="399"/>
        <v>5</v>
      </c>
      <c r="AD130" s="27">
        <f t="shared" si="399"/>
        <v>5</v>
      </c>
      <c r="AE130" s="27">
        <f t="shared" si="399"/>
        <v>0</v>
      </c>
      <c r="AF130" s="27">
        <f t="shared" si="399"/>
        <v>0</v>
      </c>
      <c r="AG130" s="27">
        <f t="shared" si="399"/>
        <v>6</v>
      </c>
      <c r="AH130" s="27">
        <f t="shared" si="399"/>
        <v>0</v>
      </c>
      <c r="AI130" s="27">
        <f t="shared" si="399"/>
        <v>0</v>
      </c>
      <c r="AJ130" s="27">
        <f t="shared" si="399"/>
        <v>0</v>
      </c>
      <c r="AK130" s="27">
        <f t="shared" si="399"/>
        <v>0</v>
      </c>
      <c r="AL130" s="27">
        <f t="shared" ref="AL130:BU130" si="400">SUM(AL131:AL133)</f>
        <v>0</v>
      </c>
      <c r="AM130" s="27">
        <f t="shared" ref="AM130:AN130" si="401">SUM(AM131:AM133)</f>
        <v>0</v>
      </c>
      <c r="AN130" s="27">
        <f t="shared" si="401"/>
        <v>0</v>
      </c>
      <c r="AO130" s="27">
        <f t="shared" ref="AO130:AP130" si="402">SUM(AO131:AO133)</f>
        <v>0</v>
      </c>
      <c r="AP130" s="27">
        <f t="shared" si="402"/>
        <v>0</v>
      </c>
      <c r="AQ130" s="27">
        <f t="shared" si="400"/>
        <v>0</v>
      </c>
      <c r="AR130" s="27">
        <f t="shared" si="400"/>
        <v>0</v>
      </c>
      <c r="AS130" s="27">
        <f t="shared" si="400"/>
        <v>0</v>
      </c>
      <c r="AT130" s="27">
        <f t="shared" si="400"/>
        <v>0</v>
      </c>
      <c r="AU130" s="27">
        <f t="shared" si="400"/>
        <v>0</v>
      </c>
      <c r="AV130" s="27">
        <f t="shared" si="400"/>
        <v>0</v>
      </c>
      <c r="AW130" s="27">
        <f t="shared" si="400"/>
        <v>0</v>
      </c>
      <c r="AX130" s="27">
        <f t="shared" si="400"/>
        <v>0</v>
      </c>
      <c r="AY130" s="27">
        <f t="shared" si="400"/>
        <v>0</v>
      </c>
      <c r="AZ130" s="27">
        <f t="shared" si="400"/>
        <v>0</v>
      </c>
      <c r="BA130" s="27">
        <f t="shared" si="400"/>
        <v>2</v>
      </c>
      <c r="BB130" s="27">
        <f t="shared" si="400"/>
        <v>0</v>
      </c>
      <c r="BC130" s="27">
        <f t="shared" si="400"/>
        <v>0</v>
      </c>
      <c r="BD130" s="27">
        <f t="shared" ref="BD130:BE130" si="403">SUM(BD131:BD133)</f>
        <v>2</v>
      </c>
      <c r="BE130" s="27">
        <f t="shared" si="403"/>
        <v>0</v>
      </c>
      <c r="BF130" s="27">
        <f t="shared" ref="BF130:BG130" si="404">SUM(BF131:BF133)</f>
        <v>2</v>
      </c>
      <c r="BG130" s="27">
        <f t="shared" si="404"/>
        <v>0</v>
      </c>
      <c r="BH130" s="27">
        <f t="shared" ref="BH130" si="405">SUM(BH131:BH133)</f>
        <v>0</v>
      </c>
      <c r="BI130" s="27">
        <f t="shared" si="400"/>
        <v>0</v>
      </c>
      <c r="BJ130" s="27">
        <f t="shared" si="400"/>
        <v>3</v>
      </c>
      <c r="BK130" s="27">
        <f t="shared" si="400"/>
        <v>0</v>
      </c>
      <c r="BL130" s="27">
        <f t="shared" si="400"/>
        <v>0</v>
      </c>
      <c r="BM130" s="27">
        <f t="shared" si="400"/>
        <v>46</v>
      </c>
      <c r="BN130" s="27">
        <f t="shared" si="400"/>
        <v>44</v>
      </c>
      <c r="BO130" s="27">
        <f t="shared" si="400"/>
        <v>2</v>
      </c>
      <c r="BP130" s="27">
        <f t="shared" si="400"/>
        <v>0</v>
      </c>
      <c r="BQ130" s="27">
        <f t="shared" si="400"/>
        <v>0</v>
      </c>
      <c r="BR130" s="27">
        <f t="shared" si="400"/>
        <v>0</v>
      </c>
      <c r="BS130" s="27">
        <f t="shared" si="400"/>
        <v>0</v>
      </c>
      <c r="BT130" s="27">
        <f t="shared" si="400"/>
        <v>0</v>
      </c>
      <c r="BU130" s="27">
        <f t="shared" si="400"/>
        <v>0</v>
      </c>
      <c r="BV130" s="226"/>
    </row>
    <row r="131" spans="1:74" s="1" customFormat="1" ht="13" hidden="1" outlineLevel="1" x14ac:dyDescent="0.3">
      <c r="A131" s="86">
        <v>1</v>
      </c>
      <c r="B131" s="28" t="s">
        <v>85</v>
      </c>
      <c r="C131" s="28" t="s">
        <v>83</v>
      </c>
      <c r="D131" s="28" t="s">
        <v>387</v>
      </c>
      <c r="E131" s="29">
        <v>0</v>
      </c>
      <c r="F131" s="29">
        <f>COUNTIFS(MASTER[Sub Format],$B131,MASTER[EPC Status (Current Week)],$F$3)</f>
        <v>0</v>
      </c>
      <c r="G131" s="29">
        <f>COUNTIFS(MASTER[LAUNCHED / YTL],"LAUNCHED",MASTER[Sub Format],$B131,MASTER[EPC Status (Current Week)],"EPC Ready Previous FY")</f>
        <v>0</v>
      </c>
      <c r="H131" s="29">
        <f>COUNTIFS(MASTER[LAUNCHED / YTL],"YTL",MASTER[Sub Format],$B131,MASTER[EPC Status (Current Week)],"EPC Ready Previous FY")</f>
        <v>0</v>
      </c>
      <c r="I131" s="29">
        <f>COUNTIFS(MASTER[Sub Format],$B131,MASTER[Actual (Month) Bucket],I$3)</f>
        <v>0</v>
      </c>
      <c r="J131" s="29">
        <f>COUNTIFS(MASTER[Sub Format],$B131,MASTER[Actual (Month) Bucket],J$3)</f>
        <v>4</v>
      </c>
      <c r="K131" s="29">
        <f>COUNTIFS(MASTER[Sub Format],$B131,MASTER[Actual (Month) Bucket],K$3)</f>
        <v>0</v>
      </c>
      <c r="L131" s="29">
        <f>SUM(I131:K131)</f>
        <v>4</v>
      </c>
      <c r="M131" s="29">
        <f>COUNTIFS(MASTER[Sub Format],$B131,MASTER[Actual (Month) Bucket],M$3)</f>
        <v>0</v>
      </c>
      <c r="N131" s="29">
        <f>COUNTIFS(MASTER[Sub Format],$B131,MASTER[Actual (Month) Bucket],N$3)</f>
        <v>0</v>
      </c>
      <c r="O131" s="29">
        <f>COUNTIFS(MASTER[Sub Format],$B131,MASTER[Actual (Month) Bucket],O$3)</f>
        <v>0</v>
      </c>
      <c r="P131" s="29">
        <f t="shared" ref="P131:P133" si="406">SUM(M131:O131)</f>
        <v>0</v>
      </c>
      <c r="Q131" s="29">
        <f>COUNTIFS(MASTER[Sub Format],$B131,MASTER[Actual (Month) Bucket],Q$3)</f>
        <v>0</v>
      </c>
      <c r="R131" s="29">
        <f>COUNTIFS(MASTER[Sub Format],$B131,MASTER[Actual (Month) Bucket],R$3)</f>
        <v>0</v>
      </c>
      <c r="S131" s="29">
        <f>COUNTIFS(MASTER[Sub Format],$B131,MASTER[Actual (Month) Bucket],S$3)</f>
        <v>0</v>
      </c>
      <c r="T131" s="29">
        <f t="shared" ref="T131:T133" si="407">SUM(Q131:S131)</f>
        <v>0</v>
      </c>
      <c r="U131" s="29">
        <f>COUNTIFS(MASTER[Sub Format],$B131,MASTER[Actual (Month) Bucket],U$3)</f>
        <v>0</v>
      </c>
      <c r="V131" s="29">
        <f>COUNTIFS(MASTER[Sub Format],$B131,MASTER[Actual (Month) Bucket],V$3)</f>
        <v>0</v>
      </c>
      <c r="W131" s="29">
        <f>COUNTIFS(MASTER[Sub Format],$B131,MASTER[Actual (Month) Bucket],W$3)</f>
        <v>0</v>
      </c>
      <c r="X131" s="29">
        <f t="shared" ref="X131:X133" si="408">SUM(U131:W131)</f>
        <v>0</v>
      </c>
      <c r="Y131" s="29">
        <f t="shared" ref="Y131:Y133" si="409">L131+P131+T131+X131</f>
        <v>4</v>
      </c>
      <c r="Z131" s="29">
        <f>COUNTIFS(MASTER[LAUNCHED / YTL],"LAUNCHED",MASTER[Sub Format],$B131,MASTER[EPC Status (Current Week)],"EPC Ready")</f>
        <v>4</v>
      </c>
      <c r="AA131" s="29">
        <f>COUNTIFS(MASTER[LAUNCHED / YTL],"YTL",MASTER[Sub Format],$B131,MASTER[EPC Status (Current Week)],"EPC Ready")</f>
        <v>0</v>
      </c>
      <c r="AB131" s="29">
        <f>COUNTIFS(MASTER[LAUNCHED / YTL],"YTL - Dropped by Business",MASTER[Sub Format],$B131,MASTER[EPC Status (Current Week)],"EPC Ready")</f>
        <v>0</v>
      </c>
      <c r="AC131" s="29">
        <f>COUNTIFS(MASTER[EPC Status (Current Week)],"EPC Ready",MASTER[Sub Format],$B131)+COUNTIFS(MASTER[EPC Status (Current Week)],"EPC Ready Previous FY",MASTER[Sub Format],$B131)</f>
        <v>4</v>
      </c>
      <c r="AD131" s="29">
        <f>COUNTIFS(MASTER[LAUNCHED / YTL],"LAUNCHED",MASTER[Sub Format],$B131)</f>
        <v>4</v>
      </c>
      <c r="AE131" s="29">
        <f>COUNTIFS(MASTER[LAUNCHED / YTL],"YTL",MASTER[Sub Format],$B131)</f>
        <v>0</v>
      </c>
      <c r="AF131" s="29">
        <f>COUNTIFS(MASTER[LAUNCHED / YTL],"YTL - Dropped by Business",MASTER[Sub Format],$B131)</f>
        <v>0</v>
      </c>
      <c r="AG131" s="29">
        <f t="shared" si="294"/>
        <v>2</v>
      </c>
      <c r="AH131" s="29">
        <f t="shared" ref="AH131:AP131" si="410">AQ131</f>
        <v>0</v>
      </c>
      <c r="AI131" s="29">
        <f t="shared" si="410"/>
        <v>0</v>
      </c>
      <c r="AJ131" s="29">
        <f t="shared" si="410"/>
        <v>0</v>
      </c>
      <c r="AK131" s="29">
        <f t="shared" si="410"/>
        <v>0</v>
      </c>
      <c r="AL131" s="29">
        <f t="shared" si="410"/>
        <v>0</v>
      </c>
      <c r="AM131" s="29">
        <f t="shared" si="410"/>
        <v>0</v>
      </c>
      <c r="AN131" s="29">
        <f t="shared" si="410"/>
        <v>0</v>
      </c>
      <c r="AO131" s="29">
        <f t="shared" si="410"/>
        <v>0</v>
      </c>
      <c r="AP131" s="29">
        <f t="shared" si="410"/>
        <v>0</v>
      </c>
      <c r="AQ131" s="29">
        <f>COUNTIFS(MASTER[Sub Format],$B131,MASTER[Planned (Month) Bucket],AQ$2,MASTER[EPC Status (Current Week)],"WIP")</f>
        <v>0</v>
      </c>
      <c r="AR131" s="29">
        <f>COUNTIFS(MASTER[Sub Format],$B131,MASTER[Planned (Month) Bucket],AR$2,MASTER[EPC Status (Current Week)],"WIP")</f>
        <v>0</v>
      </c>
      <c r="AS131" s="29">
        <f>COUNTIFS(MASTER[Sub Format],$B131,MASTER[Planned (Month) Bucket],AS$2,MASTER[EPC Status (Current Week)],"WIP")</f>
        <v>0</v>
      </c>
      <c r="AT131" s="29">
        <f>COUNTIFS(MASTER[Sub Format],$B131,MASTER[Planned (Month) Bucket],AT$2,MASTER[EPC Status (Current Week)],"WIP")</f>
        <v>0</v>
      </c>
      <c r="AU131" s="29">
        <f>COUNTIFS(MASTER[Sub Format],$B131,MASTER[Planned (Month) Bucket],AU$2,MASTER[EPC Status (Current Week)],"WIP")</f>
        <v>0</v>
      </c>
      <c r="AV131" s="29">
        <f>COUNTIFS(MASTER[Sub Format],$B131,MASTER[Planned (Month) Bucket],AV$2,MASTER[EPC Status (Current Week)],"WIP")</f>
        <v>0</v>
      </c>
      <c r="AW131" s="29">
        <f>COUNTIFS(MASTER[Sub Format],$B131,MASTER[Planned (Month) Bucket],AW$2,MASTER[EPC Status (Current Week)],"WIP")</f>
        <v>0</v>
      </c>
      <c r="AX131" s="29">
        <f>COUNTIFS(MASTER[Sub Format],$B131,MASTER[Planned (Month) Bucket],AX$2,MASTER[EPC Status (Current Week)],"WIP")</f>
        <v>0</v>
      </c>
      <c r="AY131" s="29">
        <f>COUNTIFS(MASTER[Sub Format],$B131,MASTER[Planned (Month) Bucket],AY$2,MASTER[EPC Status (Current Week)],"WIP")</f>
        <v>0</v>
      </c>
      <c r="AZ131" s="29">
        <f>COUNTIFS(MASTER[Sub Format],$B131,MASTER[Planned (Month) Bucket],AZ$2,MASTER[EPC Status (Current Week)],"WIP")</f>
        <v>0</v>
      </c>
      <c r="BA131" s="29">
        <f>COUNTIFS(MASTER[Sub Format],$B131,MASTER[Planned (Month) Bucket],BA$2,MASTER[EPC Status (Current Week)],"WIP")</f>
        <v>1</v>
      </c>
      <c r="BB131" s="29">
        <f>COUNTIFS(MASTER[Sub Format],$B131,MASTER[Planned (Month) Bucket],BB$2,MASTER[EPC Status (Current Week)],"WIP")</f>
        <v>0</v>
      </c>
      <c r="BC131" s="29">
        <f>COUNTIFS(MASTER[Sub Format],$B131,MASTER[Planned (Month) Bucket],BC$2,MASTER[EPC Status (Current Week)],"WIP")</f>
        <v>0</v>
      </c>
      <c r="BD131" s="29">
        <f>COUNTIFS(MASTER[Sub Format],$B131,MASTER[Planned (Month) Bucket],BD$2,MASTER[EPC Status (Current Week)],"WIP")</f>
        <v>0</v>
      </c>
      <c r="BE131" s="29">
        <f>COUNTIFS(MASTER[Sub Format],$B131,MASTER[Planned (Month) Bucket],BE$2,MASTER[EPC Status (Current Week)],"WIP")</f>
        <v>0</v>
      </c>
      <c r="BF131" s="29">
        <f>COUNTIFS(MASTER[Sub Format],$B131,MASTER[Planned (Month) Bucket],BF$2,MASTER[EPC Status (Current Week)],"WIP")</f>
        <v>1</v>
      </c>
      <c r="BG131" s="29">
        <f>COUNTIFS(MASTER[Sub Format],$B131,MASTER[Planned (Month) Bucket],BG$2,MASTER[EPC Status (Current Week)],"WIP")</f>
        <v>0</v>
      </c>
      <c r="BH131" s="29">
        <f>COUNTIFS(MASTER[Sub Format],$B131,MASTER[Planned (Month) Bucket],BH$2,MASTER[EPC Status (Current Week)],"WIP")</f>
        <v>0</v>
      </c>
      <c r="BI131" s="29">
        <f>COUNTIFS(MASTER[Sub Format],$B131,MASTER[EPC Status (Current Week)],BI$2)</f>
        <v>0</v>
      </c>
      <c r="BJ131" s="29">
        <f>COUNTIFS(MASTER[Sub Format],$B131,MASTER[EPC Status (Current Week)],BJ$2)</f>
        <v>1</v>
      </c>
      <c r="BK131" s="29">
        <f>COUNTIFS(MASTER[Sub Format],$B131,MASTER[EPC Status (Current Week)],BK$2)</f>
        <v>0</v>
      </c>
      <c r="BL131" s="29">
        <f>COUNTIFS(MASTER[Sub Format],$B131,MASTER[EPC Status (Current Week)],BL$2)</f>
        <v>0</v>
      </c>
      <c r="BM131" s="29">
        <f t="shared" ref="BM131:BM133" si="411">SUM(BN131:BU131)</f>
        <v>7</v>
      </c>
      <c r="BN131" s="29">
        <f>COUNTIFS(MASTER[Sub Format],$B131,MASTER[EPC Status (Current Week)],BN$3)</f>
        <v>5</v>
      </c>
      <c r="BO131" s="29">
        <f>COUNTIFS(MASTER[Sub Format],$B131,MASTER[EPC Status (Current Week)],BO$3)</f>
        <v>2</v>
      </c>
      <c r="BP131" s="29">
        <f>COUNTIFS(MASTER[Sub Format],$B131,MASTER[EPC Status (Current Week)],BP$3)</f>
        <v>0</v>
      </c>
      <c r="BQ131" s="29">
        <f>COUNTIFS(MASTER[Sub Format],$B131,MASTER[EPC Status (Current Week)],BQ$3)</f>
        <v>0</v>
      </c>
      <c r="BR131" s="29">
        <f>COUNTIFS(MASTER[Sub Format],$B131,MASTER[EPC Status (Current Week)],BR$3)</f>
        <v>0</v>
      </c>
      <c r="BS131" s="29">
        <f>COUNTIFS(MASTER[Sub Format],$B131,MASTER[EPC Status (Current Week)],BS$3)</f>
        <v>0</v>
      </c>
      <c r="BT131" s="29">
        <f>COUNTIFS(MASTER[Sub Format],$B131,MASTER[EPC Status (Current Week)],BT$3)</f>
        <v>0</v>
      </c>
      <c r="BU131" s="29">
        <f>COUNTIFS(MASTER[Sub Format],$B131,MASTER[EPC Status (Current Week)],BU$3)</f>
        <v>0</v>
      </c>
      <c r="BV131" s="226"/>
    </row>
    <row r="132" spans="1:74" s="1" customFormat="1" ht="13" hidden="1" outlineLevel="1" x14ac:dyDescent="0.3">
      <c r="A132" s="86">
        <v>2</v>
      </c>
      <c r="B132" s="28" t="s">
        <v>84</v>
      </c>
      <c r="C132" s="28" t="s">
        <v>83</v>
      </c>
      <c r="D132" s="28" t="s">
        <v>387</v>
      </c>
      <c r="E132" s="29">
        <v>0</v>
      </c>
      <c r="F132" s="29">
        <f>COUNTIFS(MASTER[Sub Format],$B132,MASTER[EPC Status (Current Week)],$F$3)</f>
        <v>0</v>
      </c>
      <c r="G132" s="29">
        <f>COUNTIFS(MASTER[LAUNCHED / YTL],"LAUNCHED",MASTER[Sub Format],$B132,MASTER[EPC Status (Current Week)],"EPC Ready Previous FY")</f>
        <v>0</v>
      </c>
      <c r="H132" s="29">
        <f>COUNTIFS(MASTER[LAUNCHED / YTL],"YTL",MASTER[Sub Format],$B132,MASTER[EPC Status (Current Week)],"EPC Ready Previous FY")</f>
        <v>0</v>
      </c>
      <c r="I132" s="29">
        <f>COUNTIFS(MASTER[Sub Format],$B132,MASTER[Actual (Month) Bucket],I$3)</f>
        <v>0</v>
      </c>
      <c r="J132" s="29">
        <f>COUNTIFS(MASTER[Sub Format],$B132,MASTER[Actual (Month) Bucket],J$3)</f>
        <v>0</v>
      </c>
      <c r="K132" s="29">
        <f>COUNTIFS(MASTER[Sub Format],$B132,MASTER[Actual (Month) Bucket],K$3)</f>
        <v>0</v>
      </c>
      <c r="L132" s="29">
        <f>SUM(I132:K132)</f>
        <v>0</v>
      </c>
      <c r="M132" s="29">
        <f>COUNTIFS(MASTER[Sub Format],$B132,MASTER[Actual (Month) Bucket],M$3)</f>
        <v>0</v>
      </c>
      <c r="N132" s="29">
        <f>COUNTIFS(MASTER[Sub Format],$B132,MASTER[Actual (Month) Bucket],N$3)</f>
        <v>0</v>
      </c>
      <c r="O132" s="29">
        <f>COUNTIFS(MASTER[Sub Format],$B132,MASTER[Actual (Month) Bucket],O$3)</f>
        <v>0</v>
      </c>
      <c r="P132" s="29">
        <f t="shared" si="406"/>
        <v>0</v>
      </c>
      <c r="Q132" s="29">
        <f>COUNTIFS(MASTER[Sub Format],$B132,MASTER[Actual (Month) Bucket],Q$3)</f>
        <v>0</v>
      </c>
      <c r="R132" s="29">
        <f>COUNTIFS(MASTER[Sub Format],$B132,MASTER[Actual (Month) Bucket],R$3)</f>
        <v>0</v>
      </c>
      <c r="S132" s="29">
        <f>COUNTIFS(MASTER[Sub Format],$B132,MASTER[Actual (Month) Bucket],S$3)</f>
        <v>0</v>
      </c>
      <c r="T132" s="29">
        <f t="shared" si="407"/>
        <v>0</v>
      </c>
      <c r="U132" s="29">
        <f>COUNTIFS(MASTER[Sub Format],$B132,MASTER[Actual (Month) Bucket],U$3)</f>
        <v>0</v>
      </c>
      <c r="V132" s="29">
        <f>COUNTIFS(MASTER[Sub Format],$B132,MASTER[Actual (Month) Bucket],V$3)</f>
        <v>0</v>
      </c>
      <c r="W132" s="29">
        <f>COUNTIFS(MASTER[Sub Format],$B132,MASTER[Actual (Month) Bucket],W$3)</f>
        <v>0</v>
      </c>
      <c r="X132" s="29">
        <f t="shared" si="408"/>
        <v>0</v>
      </c>
      <c r="Y132" s="29">
        <f t="shared" si="409"/>
        <v>0</v>
      </c>
      <c r="Z132" s="29">
        <f>COUNTIFS(MASTER[LAUNCHED / YTL],"LAUNCHED",MASTER[Sub Format],$B132,MASTER[EPC Status (Current Week)],"EPC Ready")</f>
        <v>0</v>
      </c>
      <c r="AA132" s="29">
        <f>COUNTIFS(MASTER[LAUNCHED / YTL],"YTL",MASTER[Sub Format],$B132,MASTER[EPC Status (Current Week)],"EPC Ready")</f>
        <v>0</v>
      </c>
      <c r="AB132" s="29">
        <f>COUNTIFS(MASTER[LAUNCHED / YTL],"YTL - Dropped by Business",MASTER[Sub Format],$B132,MASTER[EPC Status (Current Week)],"EPC Ready")</f>
        <v>0</v>
      </c>
      <c r="AC132" s="29">
        <f>COUNTIFS(MASTER[EPC Status (Current Week)],"EPC Ready",MASTER[Sub Format],$B132)+COUNTIFS(MASTER[EPC Status (Current Week)],"EPC Ready Previous FY",MASTER[Sub Format],$B132)</f>
        <v>0</v>
      </c>
      <c r="AD132" s="29">
        <f>COUNTIFS(MASTER[LAUNCHED / YTL],"LAUNCHED",MASTER[Sub Format],$B132)</f>
        <v>0</v>
      </c>
      <c r="AE132" s="29">
        <f>COUNTIFS(MASTER[LAUNCHED / YTL],"YTL",MASTER[Sub Format],$B132)</f>
        <v>0</v>
      </c>
      <c r="AF132" s="29">
        <f>COUNTIFS(MASTER[LAUNCHED / YTL],"YTL - Dropped by Business",MASTER[Sub Format],$B132)</f>
        <v>0</v>
      </c>
      <c r="AG132" s="29">
        <f t="shared" si="294"/>
        <v>3</v>
      </c>
      <c r="AH132" s="29">
        <f t="shared" ref="AH132:AP133" si="412">AQ132</f>
        <v>0</v>
      </c>
      <c r="AI132" s="29">
        <f t="shared" si="412"/>
        <v>0</v>
      </c>
      <c r="AJ132" s="29">
        <f t="shared" si="412"/>
        <v>0</v>
      </c>
      <c r="AK132" s="29">
        <f t="shared" si="412"/>
        <v>0</v>
      </c>
      <c r="AL132" s="29">
        <f t="shared" si="412"/>
        <v>0</v>
      </c>
      <c r="AM132" s="29">
        <f t="shared" si="412"/>
        <v>0</v>
      </c>
      <c r="AN132" s="29">
        <f t="shared" si="412"/>
        <v>0</v>
      </c>
      <c r="AO132" s="29">
        <f t="shared" si="412"/>
        <v>0</v>
      </c>
      <c r="AP132" s="29">
        <f t="shared" si="412"/>
        <v>0</v>
      </c>
      <c r="AQ132" s="29">
        <f>COUNTIFS(MASTER[Sub Format],$B132,MASTER[Planned (Month) Bucket],AQ$2,MASTER[EPC Status (Current Week)],"WIP")</f>
        <v>0</v>
      </c>
      <c r="AR132" s="29">
        <f>COUNTIFS(MASTER[Sub Format],$B132,MASTER[Planned (Month) Bucket],AR$2,MASTER[EPC Status (Current Week)],"WIP")</f>
        <v>0</v>
      </c>
      <c r="AS132" s="29">
        <f>COUNTIFS(MASTER[Sub Format],$B132,MASTER[Planned (Month) Bucket],AS$2,MASTER[EPC Status (Current Week)],"WIP")</f>
        <v>0</v>
      </c>
      <c r="AT132" s="29">
        <f>COUNTIFS(MASTER[Sub Format],$B132,MASTER[Planned (Month) Bucket],AT$2,MASTER[EPC Status (Current Week)],"WIP")</f>
        <v>0</v>
      </c>
      <c r="AU132" s="29">
        <f>COUNTIFS(MASTER[Sub Format],$B132,MASTER[Planned (Month) Bucket],AU$2,MASTER[EPC Status (Current Week)],"WIP")</f>
        <v>0</v>
      </c>
      <c r="AV132" s="29">
        <f>COUNTIFS(MASTER[Sub Format],$B132,MASTER[Planned (Month) Bucket],AV$2,MASTER[EPC Status (Current Week)],"WIP")</f>
        <v>0</v>
      </c>
      <c r="AW132" s="29">
        <f>COUNTIFS(MASTER[Sub Format],$B132,MASTER[Planned (Month) Bucket],AW$2,MASTER[EPC Status (Current Week)],"WIP")</f>
        <v>0</v>
      </c>
      <c r="AX132" s="29">
        <f>COUNTIFS(MASTER[Sub Format],$B132,MASTER[Planned (Month) Bucket],AX$2,MASTER[EPC Status (Current Week)],"WIP")</f>
        <v>0</v>
      </c>
      <c r="AY132" s="29">
        <f>COUNTIFS(MASTER[Sub Format],$B132,MASTER[Planned (Month) Bucket],AY$2,MASTER[EPC Status (Current Week)],"WIP")</f>
        <v>0</v>
      </c>
      <c r="AZ132" s="29">
        <f>COUNTIFS(MASTER[Sub Format],$B132,MASTER[Planned (Month) Bucket],AZ$2,MASTER[EPC Status (Current Week)],"WIP")</f>
        <v>0</v>
      </c>
      <c r="BA132" s="29">
        <f>COUNTIFS(MASTER[Sub Format],$B132,MASTER[Planned (Month) Bucket],BA$2,MASTER[EPC Status (Current Week)],"WIP")</f>
        <v>1</v>
      </c>
      <c r="BB132" s="29">
        <f>COUNTIFS(MASTER[Sub Format],$B132,MASTER[Planned (Month) Bucket],BB$2,MASTER[EPC Status (Current Week)],"WIP")</f>
        <v>0</v>
      </c>
      <c r="BC132" s="29">
        <f>COUNTIFS(MASTER[Sub Format],$B132,MASTER[Planned (Month) Bucket],BC$2,MASTER[EPC Status (Current Week)],"WIP")</f>
        <v>0</v>
      </c>
      <c r="BD132" s="29">
        <f>COUNTIFS(MASTER[Sub Format],$B132,MASTER[Planned (Month) Bucket],BD$2,MASTER[EPC Status (Current Week)],"WIP")</f>
        <v>2</v>
      </c>
      <c r="BE132" s="29">
        <f>COUNTIFS(MASTER[Sub Format],$B132,MASTER[Planned (Month) Bucket],BE$2,MASTER[EPC Status (Current Week)],"WIP")</f>
        <v>0</v>
      </c>
      <c r="BF132" s="29">
        <f>COUNTIFS(MASTER[Sub Format],$B132,MASTER[Planned (Month) Bucket],BF$2,MASTER[EPC Status (Current Week)],"WIP")</f>
        <v>0</v>
      </c>
      <c r="BG132" s="29">
        <f>COUNTIFS(MASTER[Sub Format],$B132,MASTER[Planned (Month) Bucket],BG$2,MASTER[EPC Status (Current Week)],"WIP")</f>
        <v>0</v>
      </c>
      <c r="BH132" s="29">
        <f>COUNTIFS(MASTER[Sub Format],$B132,MASTER[Planned (Month) Bucket],BH$2,MASTER[EPC Status (Current Week)],"WIP")</f>
        <v>0</v>
      </c>
      <c r="BI132" s="29">
        <f>COUNTIFS(MASTER[Sub Format],$B132,MASTER[EPC Status (Current Week)],BI$2)</f>
        <v>0</v>
      </c>
      <c r="BJ132" s="29">
        <f>COUNTIFS(MASTER[Sub Format],$B132,MASTER[EPC Status (Current Week)],BJ$2)</f>
        <v>1</v>
      </c>
      <c r="BK132" s="29">
        <f>COUNTIFS(MASTER[Sub Format],$B132,MASTER[EPC Status (Current Week)],BK$2)</f>
        <v>0</v>
      </c>
      <c r="BL132" s="29">
        <f>COUNTIFS(MASTER[Sub Format],$B132,MASTER[EPC Status (Current Week)],BL$2)</f>
        <v>0</v>
      </c>
      <c r="BM132" s="29">
        <f t="shared" si="411"/>
        <v>30</v>
      </c>
      <c r="BN132" s="29">
        <f>COUNTIFS(MASTER[Sub Format],$B132,MASTER[EPC Status (Current Week)],BN$3)</f>
        <v>30</v>
      </c>
      <c r="BO132" s="29">
        <f>COUNTIFS(MASTER[Sub Format],$B132,MASTER[EPC Status (Current Week)],BO$3)</f>
        <v>0</v>
      </c>
      <c r="BP132" s="29">
        <f>COUNTIFS(MASTER[Sub Format],$B132,MASTER[EPC Status (Current Week)],BP$3)</f>
        <v>0</v>
      </c>
      <c r="BQ132" s="29">
        <f>COUNTIFS(MASTER[Sub Format],$B132,MASTER[EPC Status (Current Week)],BQ$3)</f>
        <v>0</v>
      </c>
      <c r="BR132" s="29">
        <f>COUNTIFS(MASTER[Sub Format],$B132,MASTER[EPC Status (Current Week)],BR$3)</f>
        <v>0</v>
      </c>
      <c r="BS132" s="29">
        <f>COUNTIFS(MASTER[Sub Format],$B132,MASTER[EPC Status (Current Week)],BS$3)</f>
        <v>0</v>
      </c>
      <c r="BT132" s="29">
        <f>COUNTIFS(MASTER[Sub Format],$B132,MASTER[EPC Status (Current Week)],BT$3)</f>
        <v>0</v>
      </c>
      <c r="BU132" s="29">
        <f>COUNTIFS(MASTER[Sub Format],$B132,MASTER[EPC Status (Current Week)],BU$3)</f>
        <v>0</v>
      </c>
      <c r="BV132" s="226"/>
    </row>
    <row r="133" spans="1:74" s="1" customFormat="1" ht="13" hidden="1" outlineLevel="1" x14ac:dyDescent="0.3">
      <c r="A133" s="86">
        <v>3</v>
      </c>
      <c r="B133" s="28" t="s">
        <v>186</v>
      </c>
      <c r="C133" s="28" t="s">
        <v>83</v>
      </c>
      <c r="D133" s="28" t="s">
        <v>387</v>
      </c>
      <c r="E133" s="29">
        <v>0</v>
      </c>
      <c r="F133" s="29">
        <f>COUNTIFS(MASTER[Sub Format],$B133,MASTER[EPC Status (Current Week)],$F$3)</f>
        <v>0</v>
      </c>
      <c r="G133" s="29">
        <f>COUNTIFS(MASTER[LAUNCHED / YTL],"LAUNCHED",MASTER[Sub Format],$B133,MASTER[EPC Status (Current Week)],"EPC Ready Previous FY")</f>
        <v>0</v>
      </c>
      <c r="H133" s="29">
        <f>COUNTIFS(MASTER[LAUNCHED / YTL],"YTL",MASTER[Sub Format],$B133,MASTER[EPC Status (Current Week)],"EPC Ready Previous FY")</f>
        <v>0</v>
      </c>
      <c r="I133" s="29">
        <f>COUNTIFS(MASTER[Sub Format],$B133,MASTER[Actual (Month) Bucket],I$3)</f>
        <v>0</v>
      </c>
      <c r="J133" s="29">
        <f>COUNTIFS(MASTER[Sub Format],$B133,MASTER[Actual (Month) Bucket],J$3)</f>
        <v>1</v>
      </c>
      <c r="K133" s="29">
        <f>COUNTIFS(MASTER[Sub Format],$B133,MASTER[Actual (Month) Bucket],K$3)</f>
        <v>0</v>
      </c>
      <c r="L133" s="29">
        <f>SUM(I133:K133)</f>
        <v>1</v>
      </c>
      <c r="M133" s="29">
        <f>COUNTIFS(MASTER[Sub Format],$B133,MASTER[Actual (Month) Bucket],M$3)</f>
        <v>0</v>
      </c>
      <c r="N133" s="29">
        <f>COUNTIFS(MASTER[Sub Format],$B133,MASTER[Actual (Month) Bucket],N$3)</f>
        <v>0</v>
      </c>
      <c r="O133" s="29">
        <f>COUNTIFS(MASTER[Sub Format],$B133,MASTER[Actual (Month) Bucket],O$3)</f>
        <v>0</v>
      </c>
      <c r="P133" s="29">
        <f t="shared" si="406"/>
        <v>0</v>
      </c>
      <c r="Q133" s="29">
        <f>COUNTIFS(MASTER[Sub Format],$B133,MASTER[Actual (Month) Bucket],Q$3)</f>
        <v>0</v>
      </c>
      <c r="R133" s="29">
        <f>COUNTIFS(MASTER[Sub Format],$B133,MASTER[Actual (Month) Bucket],R$3)</f>
        <v>0</v>
      </c>
      <c r="S133" s="29">
        <f>COUNTIFS(MASTER[Sub Format],$B133,MASTER[Actual (Month) Bucket],S$3)</f>
        <v>0</v>
      </c>
      <c r="T133" s="29">
        <f t="shared" si="407"/>
        <v>0</v>
      </c>
      <c r="U133" s="29">
        <f>COUNTIFS(MASTER[Sub Format],$B133,MASTER[Actual (Month) Bucket],U$3)</f>
        <v>0</v>
      </c>
      <c r="V133" s="29">
        <f>COUNTIFS(MASTER[Sub Format],$B133,MASTER[Actual (Month) Bucket],V$3)</f>
        <v>0</v>
      </c>
      <c r="W133" s="29">
        <f>COUNTIFS(MASTER[Sub Format],$B133,MASTER[Actual (Month) Bucket],W$3)</f>
        <v>0</v>
      </c>
      <c r="X133" s="29">
        <f t="shared" si="408"/>
        <v>0</v>
      </c>
      <c r="Y133" s="29">
        <f t="shared" si="409"/>
        <v>1</v>
      </c>
      <c r="Z133" s="29">
        <f>COUNTIFS(MASTER[LAUNCHED / YTL],"LAUNCHED",MASTER[Sub Format],$B133,MASTER[EPC Status (Current Week)],"EPC Ready")</f>
        <v>1</v>
      </c>
      <c r="AA133" s="29">
        <f>COUNTIFS(MASTER[LAUNCHED / YTL],"YTL",MASTER[Sub Format],$B133,MASTER[EPC Status (Current Week)],"EPC Ready")</f>
        <v>0</v>
      </c>
      <c r="AB133" s="29">
        <f>COUNTIFS(MASTER[LAUNCHED / YTL],"YTL - Dropped by Business",MASTER[Sub Format],$B133,MASTER[EPC Status (Current Week)],"EPC Ready")</f>
        <v>0</v>
      </c>
      <c r="AC133" s="29">
        <f>COUNTIFS(MASTER[EPC Status (Current Week)],"EPC Ready",MASTER[Sub Format],$B133)+COUNTIFS(MASTER[EPC Status (Current Week)],"EPC Ready Previous FY",MASTER[Sub Format],$B133)</f>
        <v>1</v>
      </c>
      <c r="AD133" s="29">
        <f>COUNTIFS(MASTER[LAUNCHED / YTL],"LAUNCHED",MASTER[Sub Format],$B133)</f>
        <v>1</v>
      </c>
      <c r="AE133" s="29">
        <f>COUNTIFS(MASTER[LAUNCHED / YTL],"YTL",MASTER[Sub Format],$B133)</f>
        <v>0</v>
      </c>
      <c r="AF133" s="29">
        <f>COUNTIFS(MASTER[LAUNCHED / YTL],"YTL - Dropped by Business",MASTER[Sub Format],$B133)</f>
        <v>0</v>
      </c>
      <c r="AG133" s="29">
        <f t="shared" si="294"/>
        <v>1</v>
      </c>
      <c r="AH133" s="29">
        <f t="shared" si="412"/>
        <v>0</v>
      </c>
      <c r="AI133" s="29">
        <f t="shared" si="412"/>
        <v>0</v>
      </c>
      <c r="AJ133" s="29">
        <f t="shared" si="412"/>
        <v>0</v>
      </c>
      <c r="AK133" s="29">
        <f t="shared" si="412"/>
        <v>0</v>
      </c>
      <c r="AL133" s="29">
        <f t="shared" si="412"/>
        <v>0</v>
      </c>
      <c r="AM133" s="29">
        <f t="shared" si="412"/>
        <v>0</v>
      </c>
      <c r="AN133" s="29">
        <f t="shared" si="412"/>
        <v>0</v>
      </c>
      <c r="AO133" s="29">
        <f t="shared" si="412"/>
        <v>0</v>
      </c>
      <c r="AP133" s="29">
        <f t="shared" si="412"/>
        <v>0</v>
      </c>
      <c r="AQ133" s="29">
        <f>COUNTIFS(MASTER[Sub Format],$B133,MASTER[Planned (Month) Bucket],AQ$2,MASTER[EPC Status (Current Week)],"WIP")</f>
        <v>0</v>
      </c>
      <c r="AR133" s="29">
        <f>COUNTIFS(MASTER[Sub Format],$B133,MASTER[Planned (Month) Bucket],AR$2,MASTER[EPC Status (Current Week)],"WIP")</f>
        <v>0</v>
      </c>
      <c r="AS133" s="29">
        <f>COUNTIFS(MASTER[Sub Format],$B133,MASTER[Planned (Month) Bucket],AS$2,MASTER[EPC Status (Current Week)],"WIP")</f>
        <v>0</v>
      </c>
      <c r="AT133" s="29">
        <f>COUNTIFS(MASTER[Sub Format],$B133,MASTER[Planned (Month) Bucket],AT$2,MASTER[EPC Status (Current Week)],"WIP")</f>
        <v>0</v>
      </c>
      <c r="AU133" s="29">
        <f>COUNTIFS(MASTER[Sub Format],$B133,MASTER[Planned (Month) Bucket],AU$2,MASTER[EPC Status (Current Week)],"WIP")</f>
        <v>0</v>
      </c>
      <c r="AV133" s="29">
        <f>COUNTIFS(MASTER[Sub Format],$B133,MASTER[Planned (Month) Bucket],AV$2,MASTER[EPC Status (Current Week)],"WIP")</f>
        <v>0</v>
      </c>
      <c r="AW133" s="29">
        <f>COUNTIFS(MASTER[Sub Format],$B133,MASTER[Planned (Month) Bucket],AW$2,MASTER[EPC Status (Current Week)],"WIP")</f>
        <v>0</v>
      </c>
      <c r="AX133" s="29">
        <f>COUNTIFS(MASTER[Sub Format],$B133,MASTER[Planned (Month) Bucket],AX$2,MASTER[EPC Status (Current Week)],"WIP")</f>
        <v>0</v>
      </c>
      <c r="AY133" s="29">
        <f>COUNTIFS(MASTER[Sub Format],$B133,MASTER[Planned (Month) Bucket],AY$2,MASTER[EPC Status (Current Week)],"WIP")</f>
        <v>0</v>
      </c>
      <c r="AZ133" s="29">
        <f>COUNTIFS(MASTER[Sub Format],$B133,MASTER[Planned (Month) Bucket],AZ$2,MASTER[EPC Status (Current Week)],"WIP")</f>
        <v>0</v>
      </c>
      <c r="BA133" s="29">
        <f>COUNTIFS(MASTER[Sub Format],$B133,MASTER[Planned (Month) Bucket],BA$2,MASTER[EPC Status (Current Week)],"WIP")</f>
        <v>0</v>
      </c>
      <c r="BB133" s="29">
        <f>COUNTIFS(MASTER[Sub Format],$B133,MASTER[Planned (Month) Bucket],BB$2,MASTER[EPC Status (Current Week)],"WIP")</f>
        <v>0</v>
      </c>
      <c r="BC133" s="29">
        <f>COUNTIFS(MASTER[Sub Format],$B133,MASTER[Planned (Month) Bucket],BC$2,MASTER[EPC Status (Current Week)],"WIP")</f>
        <v>0</v>
      </c>
      <c r="BD133" s="29">
        <f>COUNTIFS(MASTER[Sub Format],$B133,MASTER[Planned (Month) Bucket],BD$2,MASTER[EPC Status (Current Week)],"WIP")</f>
        <v>0</v>
      </c>
      <c r="BE133" s="29">
        <f>COUNTIFS(MASTER[Sub Format],$B133,MASTER[Planned (Month) Bucket],BE$2,MASTER[EPC Status (Current Week)],"WIP")</f>
        <v>0</v>
      </c>
      <c r="BF133" s="29">
        <f>COUNTIFS(MASTER[Sub Format],$B133,MASTER[Planned (Month) Bucket],BF$2,MASTER[EPC Status (Current Week)],"WIP")</f>
        <v>1</v>
      </c>
      <c r="BG133" s="29">
        <f>COUNTIFS(MASTER[Sub Format],$B133,MASTER[Planned (Month) Bucket],BG$2,MASTER[EPC Status (Current Week)],"WIP")</f>
        <v>0</v>
      </c>
      <c r="BH133" s="29">
        <f>COUNTIFS(MASTER[Sub Format],$B133,MASTER[Planned (Month) Bucket],BH$2,MASTER[EPC Status (Current Week)],"WIP")</f>
        <v>0</v>
      </c>
      <c r="BI133" s="29">
        <f>COUNTIFS(MASTER[Sub Format],$B133,MASTER[EPC Status (Current Week)],BI$2)</f>
        <v>0</v>
      </c>
      <c r="BJ133" s="29">
        <f>COUNTIFS(MASTER[Sub Format],$B133,MASTER[EPC Status (Current Week)],BJ$2)</f>
        <v>1</v>
      </c>
      <c r="BK133" s="29">
        <f>COUNTIFS(MASTER[Sub Format],$B133,MASTER[EPC Status (Current Week)],BK$2)</f>
        <v>0</v>
      </c>
      <c r="BL133" s="29">
        <f>COUNTIFS(MASTER[Sub Format],$B133,MASTER[EPC Status (Current Week)],BL$2)</f>
        <v>0</v>
      </c>
      <c r="BM133" s="29">
        <f t="shared" si="411"/>
        <v>9</v>
      </c>
      <c r="BN133" s="29">
        <f>COUNTIFS(MASTER[Sub Format],$B133,MASTER[EPC Status (Current Week)],BN$3)</f>
        <v>9</v>
      </c>
      <c r="BO133" s="29">
        <f>COUNTIFS(MASTER[Sub Format],$B133,MASTER[EPC Status (Current Week)],BO$3)</f>
        <v>0</v>
      </c>
      <c r="BP133" s="29">
        <f>COUNTIFS(MASTER[Sub Format],$B133,MASTER[EPC Status (Current Week)],BP$3)</f>
        <v>0</v>
      </c>
      <c r="BQ133" s="29">
        <f>COUNTIFS(MASTER[Sub Format],$B133,MASTER[EPC Status (Current Week)],BQ$3)</f>
        <v>0</v>
      </c>
      <c r="BR133" s="29">
        <f>COUNTIFS(MASTER[Sub Format],$B133,MASTER[EPC Status (Current Week)],BR$3)</f>
        <v>0</v>
      </c>
      <c r="BS133" s="29">
        <f>COUNTIFS(MASTER[Sub Format],$B133,MASTER[EPC Status (Current Week)],BS$3)</f>
        <v>0</v>
      </c>
      <c r="BT133" s="29">
        <f>COUNTIFS(MASTER[Sub Format],$B133,MASTER[EPC Status (Current Week)],BT$3)</f>
        <v>0</v>
      </c>
      <c r="BU133" s="29">
        <f>COUNTIFS(MASTER[Sub Format],$B133,MASTER[EPC Status (Current Week)],BU$3)</f>
        <v>0</v>
      </c>
      <c r="BV133" s="226"/>
    </row>
    <row r="134" spans="1:74" s="1" customFormat="1" ht="13" collapsed="1" x14ac:dyDescent="0.3">
      <c r="A134" s="82" t="s">
        <v>202</v>
      </c>
      <c r="B134" s="26" t="s">
        <v>86</v>
      </c>
      <c r="C134" s="26"/>
      <c r="D134" s="26"/>
      <c r="E134" s="27">
        <f t="shared" ref="E134:AG134" si="413">SUM(E135:E136)</f>
        <v>193</v>
      </c>
      <c r="F134" s="27">
        <f t="shared" si="413"/>
        <v>0</v>
      </c>
      <c r="G134" s="27">
        <f t="shared" si="413"/>
        <v>0</v>
      </c>
      <c r="H134" s="27">
        <f t="shared" si="413"/>
        <v>0</v>
      </c>
      <c r="I134" s="27">
        <f t="shared" si="413"/>
        <v>0</v>
      </c>
      <c r="J134" s="27">
        <f t="shared" si="413"/>
        <v>7</v>
      </c>
      <c r="K134" s="27">
        <f t="shared" si="413"/>
        <v>0</v>
      </c>
      <c r="L134" s="27">
        <f t="shared" si="413"/>
        <v>7</v>
      </c>
      <c r="M134" s="27">
        <f t="shared" si="413"/>
        <v>0</v>
      </c>
      <c r="N134" s="27">
        <f t="shared" si="413"/>
        <v>0</v>
      </c>
      <c r="O134" s="27">
        <f t="shared" si="413"/>
        <v>0</v>
      </c>
      <c r="P134" s="27">
        <f t="shared" si="413"/>
        <v>0</v>
      </c>
      <c r="Q134" s="27">
        <f t="shared" si="413"/>
        <v>0</v>
      </c>
      <c r="R134" s="27">
        <f t="shared" si="413"/>
        <v>0</v>
      </c>
      <c r="S134" s="27">
        <f t="shared" si="413"/>
        <v>0</v>
      </c>
      <c r="T134" s="27">
        <f t="shared" si="413"/>
        <v>0</v>
      </c>
      <c r="U134" s="27">
        <f t="shared" si="413"/>
        <v>0</v>
      </c>
      <c r="V134" s="27">
        <f t="shared" si="413"/>
        <v>0</v>
      </c>
      <c r="W134" s="27">
        <f t="shared" si="413"/>
        <v>0</v>
      </c>
      <c r="X134" s="27">
        <f t="shared" si="413"/>
        <v>0</v>
      </c>
      <c r="Y134" s="27">
        <f t="shared" si="413"/>
        <v>7</v>
      </c>
      <c r="Z134" s="27">
        <f t="shared" si="413"/>
        <v>7</v>
      </c>
      <c r="AA134" s="27">
        <f t="shared" si="413"/>
        <v>0</v>
      </c>
      <c r="AB134" s="27">
        <f t="shared" si="413"/>
        <v>0</v>
      </c>
      <c r="AC134" s="27">
        <f>SUM(AC135:AC136)</f>
        <v>7</v>
      </c>
      <c r="AD134" s="27">
        <f>SUM(AD135:AD136)</f>
        <v>7</v>
      </c>
      <c r="AE134" s="27">
        <f>SUM(AE135:AE136)</f>
        <v>0</v>
      </c>
      <c r="AF134" s="27">
        <f>SUM(AF135:AF136)</f>
        <v>0</v>
      </c>
      <c r="AG134" s="27">
        <f t="shared" si="413"/>
        <v>3</v>
      </c>
      <c r="AH134" s="27">
        <f t="shared" ref="AH134:AP138" si="414">AQ134</f>
        <v>0</v>
      </c>
      <c r="AI134" s="27">
        <f t="shared" si="414"/>
        <v>0</v>
      </c>
      <c r="AJ134" s="27">
        <f t="shared" si="414"/>
        <v>0</v>
      </c>
      <c r="AK134" s="27">
        <f t="shared" si="414"/>
        <v>0</v>
      </c>
      <c r="AL134" s="27">
        <f t="shared" si="414"/>
        <v>0</v>
      </c>
      <c r="AM134" s="27">
        <f t="shared" si="414"/>
        <v>0</v>
      </c>
      <c r="AN134" s="27">
        <f t="shared" si="414"/>
        <v>0</v>
      </c>
      <c r="AO134" s="27">
        <f t="shared" si="414"/>
        <v>0</v>
      </c>
      <c r="AP134" s="27">
        <f t="shared" si="414"/>
        <v>0</v>
      </c>
      <c r="AQ134" s="27">
        <f t="shared" ref="AQ134:BU134" si="415">SUM(AQ135:AQ136)</f>
        <v>0</v>
      </c>
      <c r="AR134" s="27">
        <f t="shared" si="415"/>
        <v>0</v>
      </c>
      <c r="AS134" s="27">
        <f t="shared" si="415"/>
        <v>0</v>
      </c>
      <c r="AT134" s="27">
        <f t="shared" si="415"/>
        <v>0</v>
      </c>
      <c r="AU134" s="27">
        <f t="shared" si="415"/>
        <v>0</v>
      </c>
      <c r="AV134" s="27">
        <f t="shared" si="415"/>
        <v>0</v>
      </c>
      <c r="AW134" s="27">
        <f t="shared" si="415"/>
        <v>0</v>
      </c>
      <c r="AX134" s="27">
        <f t="shared" si="415"/>
        <v>0</v>
      </c>
      <c r="AY134" s="27">
        <f t="shared" si="415"/>
        <v>0</v>
      </c>
      <c r="AZ134" s="27">
        <f t="shared" si="415"/>
        <v>0</v>
      </c>
      <c r="BA134" s="27">
        <f t="shared" si="415"/>
        <v>0</v>
      </c>
      <c r="BB134" s="27">
        <f t="shared" si="415"/>
        <v>0</v>
      </c>
      <c r="BC134" s="27">
        <f t="shared" si="415"/>
        <v>0</v>
      </c>
      <c r="BD134" s="27">
        <f t="shared" ref="BD134:BE134" si="416">SUM(BD135:BD136)</f>
        <v>0</v>
      </c>
      <c r="BE134" s="27">
        <f t="shared" si="416"/>
        <v>2</v>
      </c>
      <c r="BF134" s="27">
        <f t="shared" ref="BF134:BG134" si="417">SUM(BF135:BF136)</f>
        <v>1</v>
      </c>
      <c r="BG134" s="27">
        <f t="shared" si="417"/>
        <v>0</v>
      </c>
      <c r="BH134" s="27">
        <f t="shared" ref="BH134" si="418">SUM(BH135:BH136)</f>
        <v>0</v>
      </c>
      <c r="BI134" s="27">
        <f t="shared" si="415"/>
        <v>0</v>
      </c>
      <c r="BJ134" s="27">
        <f t="shared" si="415"/>
        <v>0</v>
      </c>
      <c r="BK134" s="27">
        <f t="shared" si="415"/>
        <v>0</v>
      </c>
      <c r="BL134" s="27">
        <f t="shared" si="415"/>
        <v>0</v>
      </c>
      <c r="BM134" s="27">
        <f t="shared" si="415"/>
        <v>4</v>
      </c>
      <c r="BN134" s="27">
        <f t="shared" si="415"/>
        <v>0</v>
      </c>
      <c r="BO134" s="27">
        <f t="shared" si="415"/>
        <v>2</v>
      </c>
      <c r="BP134" s="27">
        <f t="shared" si="415"/>
        <v>0</v>
      </c>
      <c r="BQ134" s="27">
        <f t="shared" si="415"/>
        <v>0</v>
      </c>
      <c r="BR134" s="27">
        <f t="shared" si="415"/>
        <v>2</v>
      </c>
      <c r="BS134" s="27">
        <f t="shared" si="415"/>
        <v>0</v>
      </c>
      <c r="BT134" s="27">
        <f t="shared" si="415"/>
        <v>0</v>
      </c>
      <c r="BU134" s="27">
        <f t="shared" si="415"/>
        <v>0</v>
      </c>
      <c r="BV134" s="226"/>
    </row>
    <row r="135" spans="1:74" s="1" customFormat="1" ht="13" hidden="1" outlineLevel="1" x14ac:dyDescent="0.3">
      <c r="A135" s="86">
        <v>1</v>
      </c>
      <c r="B135" s="28" t="s">
        <v>243</v>
      </c>
      <c r="C135" s="28" t="s">
        <v>55</v>
      </c>
      <c r="D135" s="28" t="s">
        <v>387</v>
      </c>
      <c r="E135" s="29">
        <v>185</v>
      </c>
      <c r="F135" s="29">
        <f>COUNTIFS(MASTER[Sub Format],$B135,MASTER[EPC Status (Current Week)],$F$3)</f>
        <v>0</v>
      </c>
      <c r="G135" s="29">
        <f>COUNTIFS(MASTER[LAUNCHED / YTL],"LAUNCHED",MASTER[Sub Format],$B135,MASTER[EPC Status (Current Week)],"EPC Ready Previous FY")</f>
        <v>0</v>
      </c>
      <c r="H135" s="29">
        <f>COUNTIFS(MASTER[LAUNCHED / YTL],"YTL",MASTER[Sub Format],$B135,MASTER[EPC Status (Current Week)],"EPC Ready Previous FY")</f>
        <v>0</v>
      </c>
      <c r="I135" s="29">
        <f>COUNTIFS(MASTER[Sub Format],$B135,MASTER[Actual (Month) Bucket],I$3)</f>
        <v>0</v>
      </c>
      <c r="J135" s="29">
        <f>COUNTIFS(MASTER[Sub Format],$B135,MASTER[Actual (Month) Bucket],J$3)</f>
        <v>7</v>
      </c>
      <c r="K135" s="29">
        <f>COUNTIFS(MASTER[Sub Format],$B135,MASTER[Actual (Month) Bucket],K$3)</f>
        <v>0</v>
      </c>
      <c r="L135" s="29">
        <f>SUM(I135:K135)</f>
        <v>7</v>
      </c>
      <c r="M135" s="29">
        <f>COUNTIFS(MASTER[Sub Format],$B135,MASTER[Actual (Month) Bucket],M$3)</f>
        <v>0</v>
      </c>
      <c r="N135" s="29">
        <f>COUNTIFS(MASTER[Sub Format],$B135,MASTER[Actual (Month) Bucket],N$3)</f>
        <v>0</v>
      </c>
      <c r="O135" s="29">
        <f>COUNTIFS(MASTER[Sub Format],$B135,MASTER[Actual (Month) Bucket],O$3)</f>
        <v>0</v>
      </c>
      <c r="P135" s="29">
        <f t="shared" ref="P135:P136" si="419">SUM(M135:O135)</f>
        <v>0</v>
      </c>
      <c r="Q135" s="29">
        <f>COUNTIFS(MASTER[Sub Format],$B135,MASTER[Actual (Month) Bucket],Q$3)</f>
        <v>0</v>
      </c>
      <c r="R135" s="29">
        <f>COUNTIFS(MASTER[Sub Format],$B135,MASTER[Actual (Month) Bucket],R$3)</f>
        <v>0</v>
      </c>
      <c r="S135" s="29">
        <f>COUNTIFS(MASTER[Sub Format],$B135,MASTER[Actual (Month) Bucket],S$3)</f>
        <v>0</v>
      </c>
      <c r="T135" s="29">
        <f t="shared" ref="T135:T136" si="420">SUM(Q135:S135)</f>
        <v>0</v>
      </c>
      <c r="U135" s="29">
        <f>COUNTIFS(MASTER[Sub Format],$B135,MASTER[Actual (Month) Bucket],U$3)</f>
        <v>0</v>
      </c>
      <c r="V135" s="29">
        <f>COUNTIFS(MASTER[Sub Format],$B135,MASTER[Actual (Month) Bucket],V$3)</f>
        <v>0</v>
      </c>
      <c r="W135" s="29">
        <f>COUNTIFS(MASTER[Sub Format],$B135,MASTER[Actual (Month) Bucket],W$3)</f>
        <v>0</v>
      </c>
      <c r="X135" s="29">
        <f t="shared" ref="X135:X136" si="421">SUM(U135:W135)</f>
        <v>0</v>
      </c>
      <c r="Y135" s="29">
        <f t="shared" ref="Y135:Y136" si="422">L135+P135+T135+X135</f>
        <v>7</v>
      </c>
      <c r="Z135" s="29">
        <f>COUNTIFS(MASTER[LAUNCHED / YTL],"LAUNCHED",MASTER[Sub Format],$B135,MASTER[EPC Status (Current Week)],"EPC Ready")</f>
        <v>7</v>
      </c>
      <c r="AA135" s="29">
        <f>COUNTIFS(MASTER[LAUNCHED / YTL],"YTL",MASTER[Sub Format],$B135,MASTER[EPC Status (Current Week)],"EPC Ready")</f>
        <v>0</v>
      </c>
      <c r="AB135" s="29">
        <f>COUNTIFS(MASTER[LAUNCHED / YTL],"YTL - Dropped by Business",MASTER[Sub Format],$B135,MASTER[EPC Status (Current Week)],"EPC Ready")</f>
        <v>0</v>
      </c>
      <c r="AC135" s="29">
        <f>COUNTIFS(MASTER[EPC Status (Current Week)],"EPC Ready",MASTER[Sub Format],$B135)+COUNTIFS(MASTER[EPC Status (Current Week)],"EPC Ready Previous FY",MASTER[Sub Format],$B135)</f>
        <v>7</v>
      </c>
      <c r="AD135" s="29">
        <f>COUNTIFS(MASTER[LAUNCHED / YTL],"LAUNCHED",MASTER[Sub Format],$B135)</f>
        <v>7</v>
      </c>
      <c r="AE135" s="29">
        <f>COUNTIFS(MASTER[LAUNCHED / YTL],"YTL",MASTER[Sub Format],$B135)</f>
        <v>0</v>
      </c>
      <c r="AF135" s="29">
        <f>COUNTIFS(MASTER[LAUNCHED / YTL],"YTL - Dropped by Business",MASTER[Sub Format],$B135)</f>
        <v>0</v>
      </c>
      <c r="AG135" s="29">
        <f t="shared" si="294"/>
        <v>1</v>
      </c>
      <c r="AH135" s="29">
        <f t="shared" si="414"/>
        <v>0</v>
      </c>
      <c r="AI135" s="29">
        <f t="shared" si="414"/>
        <v>0</v>
      </c>
      <c r="AJ135" s="29">
        <f t="shared" si="414"/>
        <v>0</v>
      </c>
      <c r="AK135" s="29">
        <f t="shared" si="414"/>
        <v>0</v>
      </c>
      <c r="AL135" s="29">
        <f t="shared" si="414"/>
        <v>0</v>
      </c>
      <c r="AM135" s="29">
        <f t="shared" si="414"/>
        <v>0</v>
      </c>
      <c r="AN135" s="29">
        <f t="shared" si="414"/>
        <v>0</v>
      </c>
      <c r="AO135" s="29">
        <f t="shared" si="414"/>
        <v>0</v>
      </c>
      <c r="AP135" s="29">
        <f t="shared" si="414"/>
        <v>0</v>
      </c>
      <c r="AQ135" s="29">
        <f>COUNTIFS(MASTER[Sub Format],$B135,MASTER[Planned (Month) Bucket],AQ$2,MASTER[EPC Status (Current Week)],"WIP")</f>
        <v>0</v>
      </c>
      <c r="AR135" s="29">
        <f>COUNTIFS(MASTER[Sub Format],$B135,MASTER[Planned (Month) Bucket],AR$2,MASTER[EPC Status (Current Week)],"WIP")</f>
        <v>0</v>
      </c>
      <c r="AS135" s="29">
        <f>COUNTIFS(MASTER[Sub Format],$B135,MASTER[Planned (Month) Bucket],AS$2,MASTER[EPC Status (Current Week)],"WIP")</f>
        <v>0</v>
      </c>
      <c r="AT135" s="29">
        <f>COUNTIFS(MASTER[Sub Format],$B135,MASTER[Planned (Month) Bucket],AT$2,MASTER[EPC Status (Current Week)],"WIP")</f>
        <v>0</v>
      </c>
      <c r="AU135" s="29">
        <f>COUNTIFS(MASTER[Sub Format],$B135,MASTER[Planned (Month) Bucket],AU$2,MASTER[EPC Status (Current Week)],"WIP")</f>
        <v>0</v>
      </c>
      <c r="AV135" s="29">
        <f>COUNTIFS(MASTER[Sub Format],$B135,MASTER[Planned (Month) Bucket],AV$2,MASTER[EPC Status (Current Week)],"WIP")</f>
        <v>0</v>
      </c>
      <c r="AW135" s="29">
        <f>COUNTIFS(MASTER[Sub Format],$B135,MASTER[Planned (Month) Bucket],AW$2,MASTER[EPC Status (Current Week)],"WIP")</f>
        <v>0</v>
      </c>
      <c r="AX135" s="29">
        <f>COUNTIFS(MASTER[Sub Format],$B135,MASTER[Planned (Month) Bucket],AX$2,MASTER[EPC Status (Current Week)],"WIP")</f>
        <v>0</v>
      </c>
      <c r="AY135" s="29">
        <f>COUNTIFS(MASTER[Sub Format],$B135,MASTER[Planned (Month) Bucket],AY$2,MASTER[EPC Status (Current Week)],"WIP")</f>
        <v>0</v>
      </c>
      <c r="AZ135" s="29">
        <f>COUNTIFS(MASTER[Sub Format],$B135,MASTER[Planned (Month) Bucket],AZ$2,MASTER[EPC Status (Current Week)],"WIP")</f>
        <v>0</v>
      </c>
      <c r="BA135" s="29">
        <f>COUNTIFS(MASTER[Sub Format],$B135,MASTER[Planned (Month) Bucket],BA$2,MASTER[EPC Status (Current Week)],"WIP")</f>
        <v>0</v>
      </c>
      <c r="BB135" s="29">
        <f>COUNTIFS(MASTER[Sub Format],$B135,MASTER[Planned (Month) Bucket],BB$2,MASTER[EPC Status (Current Week)],"WIP")</f>
        <v>0</v>
      </c>
      <c r="BC135" s="29">
        <f>COUNTIFS(MASTER[Sub Format],$B135,MASTER[Planned (Month) Bucket],BC$2,MASTER[EPC Status (Current Week)],"WIP")</f>
        <v>0</v>
      </c>
      <c r="BD135" s="29">
        <f>COUNTIFS(MASTER[Sub Format],$B135,MASTER[Planned (Month) Bucket],BD$2,MASTER[EPC Status (Current Week)],"WIP")</f>
        <v>0</v>
      </c>
      <c r="BE135" s="29">
        <f>COUNTIFS(MASTER[Sub Format],$B135,MASTER[Planned (Month) Bucket],BE$2,MASTER[EPC Status (Current Week)],"WIP")</f>
        <v>0</v>
      </c>
      <c r="BF135" s="29">
        <f>COUNTIFS(MASTER[Sub Format],$B135,MASTER[Planned (Month) Bucket],BF$2,MASTER[EPC Status (Current Week)],"WIP")</f>
        <v>1</v>
      </c>
      <c r="BG135" s="29">
        <f>COUNTIFS(MASTER[Sub Format],$B135,MASTER[Planned (Month) Bucket],BG$2,MASTER[EPC Status (Current Week)],"WIP")</f>
        <v>0</v>
      </c>
      <c r="BH135" s="29">
        <f>COUNTIFS(MASTER[Sub Format],$B135,MASTER[Planned (Month) Bucket],BH$2,MASTER[EPC Status (Current Week)],"WIP")</f>
        <v>0</v>
      </c>
      <c r="BI135" s="29">
        <f>COUNTIFS(MASTER[Sub Format],$B135,MASTER[EPC Status (Current Week)],BI$2)</f>
        <v>0</v>
      </c>
      <c r="BJ135" s="29">
        <f>COUNTIFS(MASTER[Sub Format],$B135,MASTER[EPC Status (Current Week)],BJ$2)</f>
        <v>0</v>
      </c>
      <c r="BK135" s="29">
        <f>COUNTIFS(MASTER[Sub Format],$B135,MASTER[EPC Status (Current Week)],BK$2)</f>
        <v>0</v>
      </c>
      <c r="BL135" s="29">
        <f>COUNTIFS(MASTER[Sub Format],$B135,MASTER[EPC Status (Current Week)],BL$2)</f>
        <v>0</v>
      </c>
      <c r="BM135" s="29">
        <f t="shared" ref="BM135:BM136" si="423">SUM(BN135:BU135)</f>
        <v>0</v>
      </c>
      <c r="BN135" s="29">
        <f>COUNTIFS(MASTER[Sub Format],$B135,MASTER[EPC Status (Current Week)],BN$3)</f>
        <v>0</v>
      </c>
      <c r="BO135" s="29">
        <f>COUNTIFS(MASTER[Sub Format],$B135,MASTER[EPC Status (Current Week)],BO$3)</f>
        <v>0</v>
      </c>
      <c r="BP135" s="29">
        <f>COUNTIFS(MASTER[Sub Format],$B135,MASTER[EPC Status (Current Week)],BP$3)</f>
        <v>0</v>
      </c>
      <c r="BQ135" s="29">
        <f>COUNTIFS(MASTER[Sub Format],$B135,MASTER[EPC Status (Current Week)],BQ$3)</f>
        <v>0</v>
      </c>
      <c r="BR135" s="29">
        <f>COUNTIFS(MASTER[Sub Format],$B135,MASTER[EPC Status (Current Week)],BR$3)</f>
        <v>0</v>
      </c>
      <c r="BS135" s="29">
        <f>COUNTIFS(MASTER[Sub Format],$B135,MASTER[EPC Status (Current Week)],BS$3)</f>
        <v>0</v>
      </c>
      <c r="BT135" s="29">
        <f>COUNTIFS(MASTER[Sub Format],$B135,MASTER[EPC Status (Current Week)],BT$3)</f>
        <v>0</v>
      </c>
      <c r="BU135" s="29">
        <f>COUNTIFS(MASTER[Sub Format],$B135,MASTER[EPC Status (Current Week)],BU$3)</f>
        <v>0</v>
      </c>
      <c r="BV135" s="226"/>
    </row>
    <row r="136" spans="1:74" s="1" customFormat="1" ht="13" hidden="1" outlineLevel="1" x14ac:dyDescent="0.3">
      <c r="A136" s="86">
        <v>2</v>
      </c>
      <c r="B136" s="28" t="s">
        <v>203</v>
      </c>
      <c r="C136" s="28" t="s">
        <v>55</v>
      </c>
      <c r="D136" s="28" t="s">
        <v>1975</v>
      </c>
      <c r="E136" s="29">
        <v>8</v>
      </c>
      <c r="F136" s="29">
        <f>COUNTIFS(MASTER[Sub Format],$B136,MASTER[EPC Status (Current Week)],$F$3)</f>
        <v>0</v>
      </c>
      <c r="G136" s="29">
        <f>COUNTIFS(MASTER[LAUNCHED / YTL],"LAUNCHED",MASTER[Sub Format],$B136,MASTER[EPC Status (Current Week)],"EPC Ready Previous FY")</f>
        <v>0</v>
      </c>
      <c r="H136" s="29">
        <f>COUNTIFS(MASTER[LAUNCHED / YTL],"YTL",MASTER[Sub Format],$B136,MASTER[EPC Status (Current Week)],"EPC Ready Previous FY")</f>
        <v>0</v>
      </c>
      <c r="I136" s="29">
        <f>COUNTIFS(MASTER[Sub Format],$B136,MASTER[Actual (Month) Bucket],I$3)</f>
        <v>0</v>
      </c>
      <c r="J136" s="29">
        <f>COUNTIFS(MASTER[Sub Format],$B136,MASTER[Actual (Month) Bucket],J$3)</f>
        <v>0</v>
      </c>
      <c r="K136" s="29">
        <f>COUNTIFS(MASTER[Sub Format],$B136,MASTER[Actual (Month) Bucket],K$3)</f>
        <v>0</v>
      </c>
      <c r="L136" s="29">
        <f>SUM(I136:K136)</f>
        <v>0</v>
      </c>
      <c r="M136" s="29">
        <f>COUNTIFS(MASTER[Sub Format],$B136,MASTER[Actual (Month) Bucket],M$3)</f>
        <v>0</v>
      </c>
      <c r="N136" s="29">
        <f>COUNTIFS(MASTER[Sub Format],$B136,MASTER[Actual (Month) Bucket],N$3)</f>
        <v>0</v>
      </c>
      <c r="O136" s="29">
        <f>COUNTIFS(MASTER[Sub Format],$B136,MASTER[Actual (Month) Bucket],O$3)</f>
        <v>0</v>
      </c>
      <c r="P136" s="29">
        <f t="shared" si="419"/>
        <v>0</v>
      </c>
      <c r="Q136" s="29">
        <f>COUNTIFS(MASTER[Sub Format],$B136,MASTER[Actual (Month) Bucket],Q$3)</f>
        <v>0</v>
      </c>
      <c r="R136" s="29">
        <f>COUNTIFS(MASTER[Sub Format],$B136,MASTER[Actual (Month) Bucket],R$3)</f>
        <v>0</v>
      </c>
      <c r="S136" s="29">
        <f>COUNTIFS(MASTER[Sub Format],$B136,MASTER[Actual (Month) Bucket],S$3)</f>
        <v>0</v>
      </c>
      <c r="T136" s="29">
        <f t="shared" si="420"/>
        <v>0</v>
      </c>
      <c r="U136" s="29">
        <f>COUNTIFS(MASTER[Sub Format],$B136,MASTER[Actual (Month) Bucket],U$3)</f>
        <v>0</v>
      </c>
      <c r="V136" s="29">
        <f>COUNTIFS(MASTER[Sub Format],$B136,MASTER[Actual (Month) Bucket],V$3)</f>
        <v>0</v>
      </c>
      <c r="W136" s="29">
        <f>COUNTIFS(MASTER[Sub Format],$B136,MASTER[Actual (Month) Bucket],W$3)</f>
        <v>0</v>
      </c>
      <c r="X136" s="29">
        <f t="shared" si="421"/>
        <v>0</v>
      </c>
      <c r="Y136" s="29">
        <f t="shared" si="422"/>
        <v>0</v>
      </c>
      <c r="Z136" s="29">
        <f>COUNTIFS(MASTER[LAUNCHED / YTL],"LAUNCHED",MASTER[Sub Format],$B136,MASTER[EPC Status (Current Week)],"EPC Ready")</f>
        <v>0</v>
      </c>
      <c r="AA136" s="29">
        <f>COUNTIFS(MASTER[LAUNCHED / YTL],"YTL",MASTER[Sub Format],$B136,MASTER[EPC Status (Current Week)],"EPC Ready")</f>
        <v>0</v>
      </c>
      <c r="AB136" s="29">
        <f>COUNTIFS(MASTER[LAUNCHED / YTL],"YTL - Dropped by Business",MASTER[Sub Format],$B136,MASTER[EPC Status (Current Week)],"EPC Ready")</f>
        <v>0</v>
      </c>
      <c r="AC136" s="29">
        <f>COUNTIFS(MASTER[EPC Status (Current Week)],"EPC Ready",MASTER[Sub Format],$B136)+COUNTIFS(MASTER[EPC Status (Current Week)],"EPC Ready Previous FY",MASTER[Sub Format],$B136)</f>
        <v>0</v>
      </c>
      <c r="AD136" s="29">
        <f>COUNTIFS(MASTER[LAUNCHED / YTL],"LAUNCHED",MASTER[Sub Format],$B136)</f>
        <v>0</v>
      </c>
      <c r="AE136" s="29">
        <f>COUNTIFS(MASTER[LAUNCHED / YTL],"YTL",MASTER[Sub Format],$B136)</f>
        <v>0</v>
      </c>
      <c r="AF136" s="29">
        <f>COUNTIFS(MASTER[LAUNCHED / YTL],"YTL - Dropped by Business",MASTER[Sub Format],$B136)</f>
        <v>0</v>
      </c>
      <c r="AG136" s="29">
        <f t="shared" si="294"/>
        <v>2</v>
      </c>
      <c r="AH136" s="29">
        <f t="shared" si="414"/>
        <v>0</v>
      </c>
      <c r="AI136" s="29">
        <f t="shared" si="414"/>
        <v>0</v>
      </c>
      <c r="AJ136" s="29">
        <f t="shared" si="414"/>
        <v>0</v>
      </c>
      <c r="AK136" s="29">
        <f t="shared" si="414"/>
        <v>0</v>
      </c>
      <c r="AL136" s="29">
        <f t="shared" si="414"/>
        <v>0</v>
      </c>
      <c r="AM136" s="29">
        <f t="shared" si="414"/>
        <v>0</v>
      </c>
      <c r="AN136" s="29">
        <f t="shared" si="414"/>
        <v>0</v>
      </c>
      <c r="AO136" s="29">
        <f t="shared" si="414"/>
        <v>0</v>
      </c>
      <c r="AP136" s="29">
        <f t="shared" si="414"/>
        <v>0</v>
      </c>
      <c r="AQ136" s="29">
        <f>COUNTIFS(MASTER[Sub Format],$B136,MASTER[Planned (Month) Bucket],AQ$2,MASTER[EPC Status (Current Week)],"WIP")</f>
        <v>0</v>
      </c>
      <c r="AR136" s="29">
        <f>COUNTIFS(MASTER[Sub Format],$B136,MASTER[Planned (Month) Bucket],AR$2,MASTER[EPC Status (Current Week)],"WIP")</f>
        <v>0</v>
      </c>
      <c r="AS136" s="29">
        <f>COUNTIFS(MASTER[Sub Format],$B136,MASTER[Planned (Month) Bucket],AS$2,MASTER[EPC Status (Current Week)],"WIP")</f>
        <v>0</v>
      </c>
      <c r="AT136" s="29">
        <f>COUNTIFS(MASTER[Sub Format],$B136,MASTER[Planned (Month) Bucket],AT$2,MASTER[EPC Status (Current Week)],"WIP")</f>
        <v>0</v>
      </c>
      <c r="AU136" s="29">
        <f>COUNTIFS(MASTER[Sub Format],$B136,MASTER[Planned (Month) Bucket],AU$2,MASTER[EPC Status (Current Week)],"WIP")</f>
        <v>0</v>
      </c>
      <c r="AV136" s="29">
        <f>COUNTIFS(MASTER[Sub Format],$B136,MASTER[Planned (Month) Bucket],AV$2,MASTER[EPC Status (Current Week)],"WIP")</f>
        <v>0</v>
      </c>
      <c r="AW136" s="29">
        <f>COUNTIFS(MASTER[Sub Format],$B136,MASTER[Planned (Month) Bucket],AW$2,MASTER[EPC Status (Current Week)],"WIP")</f>
        <v>0</v>
      </c>
      <c r="AX136" s="29">
        <f>COUNTIFS(MASTER[Sub Format],$B136,MASTER[Planned (Month) Bucket],AX$2,MASTER[EPC Status (Current Week)],"WIP")</f>
        <v>0</v>
      </c>
      <c r="AY136" s="29">
        <f>COUNTIFS(MASTER[Sub Format],$B136,MASTER[Planned (Month) Bucket],AY$2,MASTER[EPC Status (Current Week)],"WIP")</f>
        <v>0</v>
      </c>
      <c r="AZ136" s="29">
        <f>COUNTIFS(MASTER[Sub Format],$B136,MASTER[Planned (Month) Bucket],AZ$2,MASTER[EPC Status (Current Week)],"WIP")</f>
        <v>0</v>
      </c>
      <c r="BA136" s="29">
        <f>COUNTIFS(MASTER[Sub Format],$B136,MASTER[Planned (Month) Bucket],BA$2,MASTER[EPC Status (Current Week)],"WIP")</f>
        <v>0</v>
      </c>
      <c r="BB136" s="29">
        <f>COUNTIFS(MASTER[Sub Format],$B136,MASTER[Planned (Month) Bucket],BB$2,MASTER[EPC Status (Current Week)],"WIP")</f>
        <v>0</v>
      </c>
      <c r="BC136" s="29">
        <f>COUNTIFS(MASTER[Sub Format],$B136,MASTER[Planned (Month) Bucket],BC$2,MASTER[EPC Status (Current Week)],"WIP")</f>
        <v>0</v>
      </c>
      <c r="BD136" s="29">
        <f>COUNTIFS(MASTER[Sub Format],$B136,MASTER[Planned (Month) Bucket],BD$2,MASTER[EPC Status (Current Week)],"WIP")</f>
        <v>0</v>
      </c>
      <c r="BE136" s="29">
        <f>COUNTIFS(MASTER[Sub Format],$B136,MASTER[Planned (Month) Bucket],BE$2,MASTER[EPC Status (Current Week)],"WIP")</f>
        <v>2</v>
      </c>
      <c r="BF136" s="29">
        <f>COUNTIFS(MASTER[Sub Format],$B136,MASTER[Planned (Month) Bucket],BF$2,MASTER[EPC Status (Current Week)],"WIP")</f>
        <v>0</v>
      </c>
      <c r="BG136" s="29">
        <f>COUNTIFS(MASTER[Sub Format],$B136,MASTER[Planned (Month) Bucket],BG$2,MASTER[EPC Status (Current Week)],"WIP")</f>
        <v>0</v>
      </c>
      <c r="BH136" s="29">
        <f>COUNTIFS(MASTER[Sub Format],$B136,MASTER[Planned (Month) Bucket],BH$2,MASTER[EPC Status (Current Week)],"WIP")</f>
        <v>0</v>
      </c>
      <c r="BI136" s="29">
        <f>COUNTIFS(MASTER[Sub Format],$B136,MASTER[EPC Status (Current Week)],BI$2)</f>
        <v>0</v>
      </c>
      <c r="BJ136" s="29">
        <f>COUNTIFS(MASTER[Sub Format],$B136,MASTER[EPC Status (Current Week)],BJ$2)</f>
        <v>0</v>
      </c>
      <c r="BK136" s="29">
        <f>COUNTIFS(MASTER[Sub Format],$B136,MASTER[EPC Status (Current Week)],BK$2)</f>
        <v>0</v>
      </c>
      <c r="BL136" s="29">
        <f>COUNTIFS(MASTER[Sub Format],$B136,MASTER[EPC Status (Current Week)],BL$2)</f>
        <v>0</v>
      </c>
      <c r="BM136" s="29">
        <f t="shared" si="423"/>
        <v>4</v>
      </c>
      <c r="BN136" s="29">
        <f>COUNTIFS(MASTER[Sub Format],$B136,MASTER[EPC Status (Current Week)],BN$3)</f>
        <v>0</v>
      </c>
      <c r="BO136" s="29">
        <f>COUNTIFS(MASTER[Sub Format],$B136,MASTER[EPC Status (Current Week)],BO$3)</f>
        <v>2</v>
      </c>
      <c r="BP136" s="29">
        <f>COUNTIFS(MASTER[Sub Format],$B136,MASTER[EPC Status (Current Week)],BP$3)</f>
        <v>0</v>
      </c>
      <c r="BQ136" s="29">
        <f>COUNTIFS(MASTER[Sub Format],$B136,MASTER[EPC Status (Current Week)],BQ$3)</f>
        <v>0</v>
      </c>
      <c r="BR136" s="29">
        <f>COUNTIFS(MASTER[Sub Format],$B136,MASTER[EPC Status (Current Week)],BR$3)</f>
        <v>2</v>
      </c>
      <c r="BS136" s="29">
        <f>COUNTIFS(MASTER[Sub Format],$B136,MASTER[EPC Status (Current Week)],BS$3)</f>
        <v>0</v>
      </c>
      <c r="BT136" s="29">
        <f>COUNTIFS(MASTER[Sub Format],$B136,MASTER[EPC Status (Current Week)],BT$3)</f>
        <v>0</v>
      </c>
      <c r="BU136" s="29">
        <f>COUNTIFS(MASTER[Sub Format],$B136,MASTER[EPC Status (Current Week)],BU$3)</f>
        <v>0</v>
      </c>
      <c r="BV136" s="226"/>
    </row>
    <row r="137" spans="1:74" s="1" customFormat="1" ht="13" collapsed="1" x14ac:dyDescent="0.3">
      <c r="A137" s="82" t="s">
        <v>204</v>
      </c>
      <c r="B137" s="26" t="s">
        <v>187</v>
      </c>
      <c r="C137" s="26"/>
      <c r="D137" s="26"/>
      <c r="E137" s="27">
        <v>0</v>
      </c>
      <c r="F137" s="27">
        <f t="shared" ref="F137:AG137" si="424">SUM(F138:F138)</f>
        <v>0</v>
      </c>
      <c r="G137" s="27">
        <f t="shared" si="424"/>
        <v>0</v>
      </c>
      <c r="H137" s="27">
        <f t="shared" si="424"/>
        <v>0</v>
      </c>
      <c r="I137" s="27">
        <f t="shared" si="424"/>
        <v>0</v>
      </c>
      <c r="J137" s="27">
        <f t="shared" si="424"/>
        <v>0</v>
      </c>
      <c r="K137" s="27">
        <f t="shared" si="424"/>
        <v>0</v>
      </c>
      <c r="L137" s="27">
        <f t="shared" si="424"/>
        <v>0</v>
      </c>
      <c r="M137" s="27">
        <f t="shared" si="424"/>
        <v>0</v>
      </c>
      <c r="N137" s="27">
        <f t="shared" si="424"/>
        <v>0</v>
      </c>
      <c r="O137" s="27">
        <f t="shared" si="424"/>
        <v>0</v>
      </c>
      <c r="P137" s="27">
        <f t="shared" si="424"/>
        <v>0</v>
      </c>
      <c r="Q137" s="27">
        <f t="shared" si="424"/>
        <v>0</v>
      </c>
      <c r="R137" s="27">
        <f t="shared" si="424"/>
        <v>0</v>
      </c>
      <c r="S137" s="27">
        <f t="shared" si="424"/>
        <v>0</v>
      </c>
      <c r="T137" s="27">
        <f t="shared" si="424"/>
        <v>0</v>
      </c>
      <c r="U137" s="27">
        <f t="shared" si="424"/>
        <v>0</v>
      </c>
      <c r="V137" s="27">
        <f t="shared" si="424"/>
        <v>0</v>
      </c>
      <c r="W137" s="27">
        <f t="shared" si="424"/>
        <v>0</v>
      </c>
      <c r="X137" s="27">
        <f t="shared" si="424"/>
        <v>0</v>
      </c>
      <c r="Y137" s="27">
        <f t="shared" si="424"/>
        <v>0</v>
      </c>
      <c r="Z137" s="27">
        <f t="shared" si="424"/>
        <v>0</v>
      </c>
      <c r="AA137" s="27">
        <f t="shared" si="424"/>
        <v>0</v>
      </c>
      <c r="AB137" s="27">
        <f t="shared" si="424"/>
        <v>0</v>
      </c>
      <c r="AC137" s="27">
        <f t="shared" si="424"/>
        <v>0</v>
      </c>
      <c r="AD137" s="27">
        <f t="shared" si="424"/>
        <v>0</v>
      </c>
      <c r="AE137" s="27">
        <f t="shared" si="424"/>
        <v>0</v>
      </c>
      <c r="AF137" s="27">
        <f t="shared" si="424"/>
        <v>0</v>
      </c>
      <c r="AG137" s="27">
        <f t="shared" si="424"/>
        <v>0</v>
      </c>
      <c r="AH137" s="27">
        <f t="shared" si="414"/>
        <v>0</v>
      </c>
      <c r="AI137" s="27">
        <f t="shared" si="414"/>
        <v>0</v>
      </c>
      <c r="AJ137" s="27">
        <f t="shared" si="414"/>
        <v>0</v>
      </c>
      <c r="AK137" s="27">
        <f t="shared" si="414"/>
        <v>0</v>
      </c>
      <c r="AL137" s="27">
        <f t="shared" si="414"/>
        <v>0</v>
      </c>
      <c r="AM137" s="27">
        <f t="shared" si="414"/>
        <v>0</v>
      </c>
      <c r="AN137" s="27">
        <f t="shared" si="414"/>
        <v>0</v>
      </c>
      <c r="AO137" s="27">
        <f t="shared" si="414"/>
        <v>0</v>
      </c>
      <c r="AP137" s="27">
        <f t="shared" si="414"/>
        <v>0</v>
      </c>
      <c r="AQ137" s="27">
        <f t="shared" ref="AQ137:BU137" si="425">SUM(AQ138:AQ138)</f>
        <v>0</v>
      </c>
      <c r="AR137" s="27">
        <f t="shared" si="425"/>
        <v>0</v>
      </c>
      <c r="AS137" s="27">
        <f t="shared" si="425"/>
        <v>0</v>
      </c>
      <c r="AT137" s="27">
        <f t="shared" si="425"/>
        <v>0</v>
      </c>
      <c r="AU137" s="27">
        <f t="shared" si="425"/>
        <v>0</v>
      </c>
      <c r="AV137" s="27">
        <f t="shared" si="425"/>
        <v>0</v>
      </c>
      <c r="AW137" s="27">
        <f t="shared" si="425"/>
        <v>0</v>
      </c>
      <c r="AX137" s="27">
        <f t="shared" si="425"/>
        <v>0</v>
      </c>
      <c r="AY137" s="27">
        <f t="shared" si="425"/>
        <v>0</v>
      </c>
      <c r="AZ137" s="27">
        <f t="shared" si="425"/>
        <v>0</v>
      </c>
      <c r="BA137" s="27">
        <f t="shared" si="425"/>
        <v>0</v>
      </c>
      <c r="BB137" s="27">
        <f t="shared" si="425"/>
        <v>0</v>
      </c>
      <c r="BC137" s="27">
        <f t="shared" si="425"/>
        <v>0</v>
      </c>
      <c r="BD137" s="27">
        <f t="shared" si="425"/>
        <v>0</v>
      </c>
      <c r="BE137" s="27">
        <f t="shared" si="425"/>
        <v>0</v>
      </c>
      <c r="BF137" s="27">
        <f t="shared" si="425"/>
        <v>0</v>
      </c>
      <c r="BG137" s="27">
        <f t="shared" si="425"/>
        <v>0</v>
      </c>
      <c r="BH137" s="27">
        <f t="shared" si="425"/>
        <v>0</v>
      </c>
      <c r="BI137" s="27">
        <f t="shared" si="425"/>
        <v>7</v>
      </c>
      <c r="BJ137" s="27">
        <f t="shared" si="425"/>
        <v>0</v>
      </c>
      <c r="BK137" s="27">
        <f t="shared" si="425"/>
        <v>0</v>
      </c>
      <c r="BL137" s="27">
        <f t="shared" si="425"/>
        <v>0</v>
      </c>
      <c r="BM137" s="27">
        <f t="shared" si="425"/>
        <v>1</v>
      </c>
      <c r="BN137" s="27">
        <f t="shared" si="425"/>
        <v>0</v>
      </c>
      <c r="BO137" s="27">
        <f t="shared" si="425"/>
        <v>1</v>
      </c>
      <c r="BP137" s="27">
        <f t="shared" si="425"/>
        <v>0</v>
      </c>
      <c r="BQ137" s="27">
        <f t="shared" si="425"/>
        <v>0</v>
      </c>
      <c r="BR137" s="27">
        <f t="shared" si="425"/>
        <v>0</v>
      </c>
      <c r="BS137" s="27">
        <f t="shared" si="425"/>
        <v>0</v>
      </c>
      <c r="BT137" s="27">
        <f t="shared" si="425"/>
        <v>0</v>
      </c>
      <c r="BU137" s="27">
        <f t="shared" si="425"/>
        <v>0</v>
      </c>
      <c r="BV137" s="226"/>
    </row>
    <row r="138" spans="1:74" s="1" customFormat="1" ht="13" hidden="1" outlineLevel="1" x14ac:dyDescent="0.3">
      <c r="A138" s="86">
        <v>1</v>
      </c>
      <c r="B138" s="28" t="s">
        <v>112</v>
      </c>
      <c r="C138" s="28" t="s">
        <v>55</v>
      </c>
      <c r="D138" s="28" t="s">
        <v>1961</v>
      </c>
      <c r="E138" s="29">
        <v>0</v>
      </c>
      <c r="F138" s="29">
        <f>COUNTIFS(MASTER[Sub Format],$B138,MASTER[EPC Status (Current Week)],$F$3)</f>
        <v>0</v>
      </c>
      <c r="G138" s="29">
        <f>COUNTIFS(MASTER[LAUNCHED / YTL],"LAUNCHED",MASTER[Sub Format],$B138,MASTER[EPC Status (Current Week)],"EPC Ready Previous FY")</f>
        <v>0</v>
      </c>
      <c r="H138" s="29">
        <f>COUNTIFS(MASTER[LAUNCHED / YTL],"YTL",MASTER[Sub Format],$B138,MASTER[EPC Status (Current Week)],"EPC Ready Previous FY")</f>
        <v>0</v>
      </c>
      <c r="I138" s="29">
        <f>COUNTIFS(MASTER[Sub Format],$B138,MASTER[Actual (Month) Bucket],I$3)</f>
        <v>0</v>
      </c>
      <c r="J138" s="29">
        <f>COUNTIFS(MASTER[Sub Format],$B138,MASTER[Actual (Month) Bucket],J$3)</f>
        <v>0</v>
      </c>
      <c r="K138" s="29">
        <f>COUNTIFS(MASTER[Sub Format],$B138,MASTER[Actual (Month) Bucket],K$3)</f>
        <v>0</v>
      </c>
      <c r="L138" s="29">
        <f>SUM(I138:K138)</f>
        <v>0</v>
      </c>
      <c r="M138" s="29">
        <f>COUNTIFS(MASTER[Sub Format],$B138,MASTER[Actual (Month) Bucket],M$3)</f>
        <v>0</v>
      </c>
      <c r="N138" s="29">
        <f>COUNTIFS(MASTER[Sub Format],$B138,MASTER[Actual (Month) Bucket],N$3)</f>
        <v>0</v>
      </c>
      <c r="O138" s="29">
        <f>COUNTIFS(MASTER[Sub Format],$B138,MASTER[Actual (Month) Bucket],O$3)</f>
        <v>0</v>
      </c>
      <c r="P138" s="29">
        <f t="shared" ref="P138" si="426">SUM(M138:O138)</f>
        <v>0</v>
      </c>
      <c r="Q138" s="29">
        <f>COUNTIFS(MASTER[Sub Format],$B138,MASTER[Actual (Month) Bucket],Q$3)</f>
        <v>0</v>
      </c>
      <c r="R138" s="29">
        <f>COUNTIFS(MASTER[Sub Format],$B138,MASTER[Actual (Month) Bucket],R$3)</f>
        <v>0</v>
      </c>
      <c r="S138" s="29">
        <f>COUNTIFS(MASTER[Sub Format],$B138,MASTER[Actual (Month) Bucket],S$3)</f>
        <v>0</v>
      </c>
      <c r="T138" s="29">
        <f t="shared" ref="T138" si="427">SUM(Q138:S138)</f>
        <v>0</v>
      </c>
      <c r="U138" s="29">
        <f>COUNTIFS(MASTER[Sub Format],$B138,MASTER[Actual (Month) Bucket],U$3)</f>
        <v>0</v>
      </c>
      <c r="V138" s="29">
        <f>COUNTIFS(MASTER[Sub Format],$B138,MASTER[Actual (Month) Bucket],V$3)</f>
        <v>0</v>
      </c>
      <c r="W138" s="29">
        <f>COUNTIFS(MASTER[Sub Format],$B138,MASTER[Actual (Month) Bucket],W$3)</f>
        <v>0</v>
      </c>
      <c r="X138" s="29">
        <f t="shared" ref="X138" si="428">SUM(U138:W138)</f>
        <v>0</v>
      </c>
      <c r="Y138" s="29">
        <f t="shared" ref="Y138" si="429">L138+P138+T138+X138</f>
        <v>0</v>
      </c>
      <c r="Z138" s="29">
        <f>COUNTIFS(MASTER[LAUNCHED / YTL],"LAUNCHED",MASTER[Sub Format],$B138,MASTER[EPC Status (Current Week)],"EPC Ready")</f>
        <v>0</v>
      </c>
      <c r="AA138" s="29">
        <f>COUNTIFS(MASTER[LAUNCHED / YTL],"YTL",MASTER[Sub Format],$B138,MASTER[EPC Status (Current Week)],"EPC Ready")</f>
        <v>0</v>
      </c>
      <c r="AB138" s="29">
        <f>COUNTIFS(MASTER[LAUNCHED / YTL],"YTL - Dropped by Business",MASTER[Sub Format],$B138,MASTER[EPC Status (Current Week)],"EPC Ready")</f>
        <v>0</v>
      </c>
      <c r="AC138" s="29">
        <f>COUNTIFS(MASTER[EPC Status (Current Week)],"EPC Ready",MASTER[Sub Format],$B138)+COUNTIFS(MASTER[EPC Status (Current Week)],"EPC Ready Previous FY",MASTER[Sub Format],$B138)</f>
        <v>0</v>
      </c>
      <c r="AD138" s="29">
        <f>COUNTIFS(MASTER[LAUNCHED / YTL],"LAUNCHED",MASTER[Sub Format],$B138)</f>
        <v>0</v>
      </c>
      <c r="AE138" s="29">
        <f>COUNTIFS(MASTER[LAUNCHED / YTL],"YTL",MASTER[Sub Format],$B138)</f>
        <v>0</v>
      </c>
      <c r="AF138" s="29">
        <f>COUNTIFS(MASTER[LAUNCHED / YTL],"YTL - Dropped by Business",MASTER[Sub Format],$B138)</f>
        <v>0</v>
      </c>
      <c r="AG138" s="29">
        <f t="shared" si="294"/>
        <v>0</v>
      </c>
      <c r="AH138" s="29">
        <f t="shared" si="414"/>
        <v>0</v>
      </c>
      <c r="AI138" s="29">
        <f t="shared" si="414"/>
        <v>0</v>
      </c>
      <c r="AJ138" s="29">
        <f t="shared" si="414"/>
        <v>0</v>
      </c>
      <c r="AK138" s="29">
        <f t="shared" si="414"/>
        <v>0</v>
      </c>
      <c r="AL138" s="29">
        <f t="shared" si="414"/>
        <v>0</v>
      </c>
      <c r="AM138" s="29">
        <f t="shared" si="414"/>
        <v>0</v>
      </c>
      <c r="AN138" s="29">
        <f t="shared" si="414"/>
        <v>0</v>
      </c>
      <c r="AO138" s="29">
        <f t="shared" si="414"/>
        <v>0</v>
      </c>
      <c r="AP138" s="29">
        <f t="shared" si="414"/>
        <v>0</v>
      </c>
      <c r="AQ138" s="29">
        <f>COUNTIFS(MASTER[Sub Format],$B138,MASTER[Planned (Month) Bucket],AQ$2,MASTER[EPC Status (Current Week)],"WIP")</f>
        <v>0</v>
      </c>
      <c r="AR138" s="29">
        <f>COUNTIFS(MASTER[Sub Format],$B138,MASTER[Planned (Month) Bucket],AR$2,MASTER[EPC Status (Current Week)],"WIP")</f>
        <v>0</v>
      </c>
      <c r="AS138" s="29">
        <f>COUNTIFS(MASTER[Sub Format],$B138,MASTER[Planned (Month) Bucket],AS$2,MASTER[EPC Status (Current Week)],"WIP")</f>
        <v>0</v>
      </c>
      <c r="AT138" s="29">
        <f>COUNTIFS(MASTER[Sub Format],$B138,MASTER[Planned (Month) Bucket],AT$2,MASTER[EPC Status (Current Week)],"WIP")</f>
        <v>0</v>
      </c>
      <c r="AU138" s="29">
        <f>COUNTIFS(MASTER[Sub Format],$B138,MASTER[Planned (Month) Bucket],AU$2,MASTER[EPC Status (Current Week)],"WIP")</f>
        <v>0</v>
      </c>
      <c r="AV138" s="29">
        <f>COUNTIFS(MASTER[Sub Format],$B138,MASTER[Planned (Month) Bucket],AV$2,MASTER[EPC Status (Current Week)],"WIP")</f>
        <v>0</v>
      </c>
      <c r="AW138" s="29">
        <f>COUNTIFS(MASTER[Sub Format],$B138,MASTER[Planned (Month) Bucket],AW$2,MASTER[EPC Status (Current Week)],"WIP")</f>
        <v>0</v>
      </c>
      <c r="AX138" s="29">
        <f>COUNTIFS(MASTER[Sub Format],$B138,MASTER[Planned (Month) Bucket],AX$2,MASTER[EPC Status (Current Week)],"WIP")</f>
        <v>0</v>
      </c>
      <c r="AY138" s="29">
        <f>COUNTIFS(MASTER[Sub Format],$B138,MASTER[Planned (Month) Bucket],AY$2,MASTER[EPC Status (Current Week)],"WIP")</f>
        <v>0</v>
      </c>
      <c r="AZ138" s="29">
        <f>COUNTIFS(MASTER[Sub Format],$B138,MASTER[Planned (Month) Bucket],AZ$2,MASTER[EPC Status (Current Week)],"WIP")</f>
        <v>0</v>
      </c>
      <c r="BA138" s="29">
        <f>COUNTIFS(MASTER[Sub Format],$B138,MASTER[Planned (Month) Bucket],BA$2,MASTER[EPC Status (Current Week)],"WIP")</f>
        <v>0</v>
      </c>
      <c r="BB138" s="29">
        <f>COUNTIFS(MASTER[Sub Format],$B138,MASTER[Planned (Month) Bucket],BB$2,MASTER[EPC Status (Current Week)],"WIP")</f>
        <v>0</v>
      </c>
      <c r="BC138" s="29">
        <f>COUNTIFS(MASTER[Sub Format],$B138,MASTER[Planned (Month) Bucket],BC$2,MASTER[EPC Status (Current Week)],"WIP")</f>
        <v>0</v>
      </c>
      <c r="BD138" s="29">
        <f>COUNTIFS(MASTER[Sub Format],$B138,MASTER[Planned (Month) Bucket],BD$2,MASTER[EPC Status (Current Week)],"WIP")</f>
        <v>0</v>
      </c>
      <c r="BE138" s="29">
        <f>COUNTIFS(MASTER[Sub Format],$B138,MASTER[Planned (Month) Bucket],BE$2,MASTER[EPC Status (Current Week)],"WIP")</f>
        <v>0</v>
      </c>
      <c r="BF138" s="29">
        <f>COUNTIFS(MASTER[Sub Format],$B138,MASTER[Planned (Month) Bucket],BF$2,MASTER[EPC Status (Current Week)],"WIP")</f>
        <v>0</v>
      </c>
      <c r="BG138" s="29">
        <f>COUNTIFS(MASTER[Sub Format],$B138,MASTER[Planned (Month) Bucket],BG$2,MASTER[EPC Status (Current Week)],"WIP")</f>
        <v>0</v>
      </c>
      <c r="BH138" s="29">
        <f>COUNTIFS(MASTER[Sub Format],$B138,MASTER[Planned (Month) Bucket],BH$2,MASTER[EPC Status (Current Week)],"WIP")</f>
        <v>0</v>
      </c>
      <c r="BI138" s="29">
        <f>COUNTIFS(MASTER[Sub Format],$B138,MASTER[EPC Status (Current Week)],BI$2)</f>
        <v>7</v>
      </c>
      <c r="BJ138" s="29">
        <f>COUNTIFS(MASTER[Sub Format],$B138,MASTER[EPC Status (Current Week)],BJ$2)</f>
        <v>0</v>
      </c>
      <c r="BK138" s="29">
        <f>COUNTIFS(MASTER[Sub Format],$B138,MASTER[EPC Status (Current Week)],BK$2)</f>
        <v>0</v>
      </c>
      <c r="BL138" s="29">
        <f>COUNTIFS(MASTER[Sub Format],$B138,MASTER[EPC Status (Current Week)],BL$2)</f>
        <v>0</v>
      </c>
      <c r="BM138" s="29">
        <f t="shared" ref="BM138" si="430">SUM(BN138:BU138)</f>
        <v>1</v>
      </c>
      <c r="BN138" s="29">
        <f>COUNTIFS(MASTER[Sub Format],$B138,MASTER[EPC Status (Current Week)],BN$3)</f>
        <v>0</v>
      </c>
      <c r="BO138" s="29">
        <f>COUNTIFS(MASTER[Sub Format],$B138,MASTER[EPC Status (Current Week)],BO$3)</f>
        <v>1</v>
      </c>
      <c r="BP138" s="29">
        <f>COUNTIFS(MASTER[Sub Format],$B138,MASTER[EPC Status (Current Week)],BP$3)</f>
        <v>0</v>
      </c>
      <c r="BQ138" s="29">
        <f>COUNTIFS(MASTER[Sub Format],$B138,MASTER[EPC Status (Current Week)],BQ$3)</f>
        <v>0</v>
      </c>
      <c r="BR138" s="29">
        <f>COUNTIFS(MASTER[Sub Format],$B138,MASTER[EPC Status (Current Week)],BR$3)</f>
        <v>0</v>
      </c>
      <c r="BS138" s="29">
        <f>COUNTIFS(MASTER[Sub Format],$B138,MASTER[EPC Status (Current Week)],BS$3)</f>
        <v>0</v>
      </c>
      <c r="BT138" s="29">
        <f>COUNTIFS(MASTER[Sub Format],$B138,MASTER[EPC Status (Current Week)],BT$3)</f>
        <v>0</v>
      </c>
      <c r="BU138" s="29">
        <f>COUNTIFS(MASTER[Sub Format],$B138,MASTER[EPC Status (Current Week)],BU$3)</f>
        <v>0</v>
      </c>
      <c r="BV138" s="226"/>
    </row>
    <row r="139" spans="1:74" s="1" customFormat="1" ht="13" collapsed="1" x14ac:dyDescent="0.3">
      <c r="A139" s="82" t="s">
        <v>1976</v>
      </c>
      <c r="B139" s="26" t="s">
        <v>1977</v>
      </c>
      <c r="C139" s="26"/>
      <c r="D139" s="26"/>
      <c r="E139" s="27">
        <f t="shared" ref="E139:BU139" si="431">E140</f>
        <v>450</v>
      </c>
      <c r="F139" s="27">
        <f t="shared" si="431"/>
        <v>16</v>
      </c>
      <c r="G139" s="27">
        <f t="shared" si="431"/>
        <v>14</v>
      </c>
      <c r="H139" s="27">
        <f t="shared" si="431"/>
        <v>2</v>
      </c>
      <c r="I139" s="27">
        <f t="shared" si="431"/>
        <v>7</v>
      </c>
      <c r="J139" s="27">
        <f t="shared" si="431"/>
        <v>8</v>
      </c>
      <c r="K139" s="27">
        <f t="shared" si="431"/>
        <v>3</v>
      </c>
      <c r="L139" s="27">
        <f t="shared" si="431"/>
        <v>18</v>
      </c>
      <c r="M139" s="27">
        <f t="shared" si="431"/>
        <v>0</v>
      </c>
      <c r="N139" s="27">
        <f t="shared" si="431"/>
        <v>0</v>
      </c>
      <c r="O139" s="27">
        <f t="shared" si="431"/>
        <v>0</v>
      </c>
      <c r="P139" s="27">
        <f t="shared" si="431"/>
        <v>0</v>
      </c>
      <c r="Q139" s="27">
        <f t="shared" si="431"/>
        <v>0</v>
      </c>
      <c r="R139" s="27">
        <f t="shared" si="431"/>
        <v>0</v>
      </c>
      <c r="S139" s="27">
        <f t="shared" si="431"/>
        <v>0</v>
      </c>
      <c r="T139" s="27">
        <f t="shared" si="431"/>
        <v>0</v>
      </c>
      <c r="U139" s="27">
        <f t="shared" si="431"/>
        <v>0</v>
      </c>
      <c r="V139" s="27">
        <f t="shared" si="431"/>
        <v>0</v>
      </c>
      <c r="W139" s="27">
        <f t="shared" si="431"/>
        <v>0</v>
      </c>
      <c r="X139" s="27">
        <f t="shared" si="431"/>
        <v>0</v>
      </c>
      <c r="Y139" s="27">
        <f t="shared" si="431"/>
        <v>18</v>
      </c>
      <c r="Z139" s="27">
        <f t="shared" si="431"/>
        <v>8</v>
      </c>
      <c r="AA139" s="27">
        <f t="shared" si="431"/>
        <v>10</v>
      </c>
      <c r="AB139" s="27">
        <f t="shared" si="431"/>
        <v>0</v>
      </c>
      <c r="AC139" s="27">
        <f t="shared" si="431"/>
        <v>34</v>
      </c>
      <c r="AD139" s="27">
        <f t="shared" si="431"/>
        <v>22</v>
      </c>
      <c r="AE139" s="27">
        <f t="shared" si="431"/>
        <v>12</v>
      </c>
      <c r="AF139" s="27">
        <f t="shared" si="431"/>
        <v>0</v>
      </c>
      <c r="AG139" s="27">
        <f t="shared" si="431"/>
        <v>4</v>
      </c>
      <c r="AH139" s="27">
        <f t="shared" si="431"/>
        <v>0</v>
      </c>
      <c r="AI139" s="27">
        <f t="shared" si="431"/>
        <v>0</v>
      </c>
      <c r="AJ139" s="27">
        <f t="shared" si="431"/>
        <v>0</v>
      </c>
      <c r="AK139" s="27">
        <f t="shared" si="431"/>
        <v>0</v>
      </c>
      <c r="AL139" s="27">
        <f t="shared" si="431"/>
        <v>0</v>
      </c>
      <c r="AM139" s="27">
        <f t="shared" si="431"/>
        <v>0</v>
      </c>
      <c r="AN139" s="27">
        <f t="shared" si="431"/>
        <v>0</v>
      </c>
      <c r="AO139" s="27">
        <f t="shared" si="431"/>
        <v>0</v>
      </c>
      <c r="AP139" s="27">
        <f t="shared" si="431"/>
        <v>0</v>
      </c>
      <c r="AQ139" s="27">
        <f t="shared" si="431"/>
        <v>0</v>
      </c>
      <c r="AR139" s="27">
        <f t="shared" si="431"/>
        <v>0</v>
      </c>
      <c r="AS139" s="27">
        <f t="shared" si="431"/>
        <v>0</v>
      </c>
      <c r="AT139" s="27">
        <f t="shared" si="431"/>
        <v>0</v>
      </c>
      <c r="AU139" s="27">
        <f t="shared" si="431"/>
        <v>0</v>
      </c>
      <c r="AV139" s="27">
        <f t="shared" si="431"/>
        <v>0</v>
      </c>
      <c r="AW139" s="27">
        <f t="shared" si="431"/>
        <v>0</v>
      </c>
      <c r="AX139" s="27">
        <f t="shared" si="431"/>
        <v>0</v>
      </c>
      <c r="AY139" s="27">
        <f t="shared" si="431"/>
        <v>0</v>
      </c>
      <c r="AZ139" s="27">
        <f t="shared" si="431"/>
        <v>0</v>
      </c>
      <c r="BA139" s="27">
        <f t="shared" si="431"/>
        <v>0</v>
      </c>
      <c r="BB139" s="27">
        <f t="shared" si="431"/>
        <v>0</v>
      </c>
      <c r="BC139" s="27">
        <f t="shared" si="431"/>
        <v>0</v>
      </c>
      <c r="BD139" s="27">
        <f t="shared" si="431"/>
        <v>0</v>
      </c>
      <c r="BE139" s="27">
        <f t="shared" si="431"/>
        <v>1</v>
      </c>
      <c r="BF139" s="27">
        <f t="shared" si="431"/>
        <v>3</v>
      </c>
      <c r="BG139" s="27">
        <f t="shared" si="431"/>
        <v>0</v>
      </c>
      <c r="BH139" s="27">
        <f t="shared" si="431"/>
        <v>0</v>
      </c>
      <c r="BI139" s="27">
        <f t="shared" si="431"/>
        <v>1</v>
      </c>
      <c r="BJ139" s="27">
        <f t="shared" si="431"/>
        <v>0</v>
      </c>
      <c r="BK139" s="27">
        <f t="shared" si="431"/>
        <v>1</v>
      </c>
      <c r="BL139" s="27">
        <f t="shared" si="431"/>
        <v>13</v>
      </c>
      <c r="BM139" s="27">
        <f t="shared" si="431"/>
        <v>29</v>
      </c>
      <c r="BN139" s="27">
        <f t="shared" si="431"/>
        <v>6</v>
      </c>
      <c r="BO139" s="27">
        <f t="shared" si="431"/>
        <v>14</v>
      </c>
      <c r="BP139" s="27">
        <f t="shared" si="431"/>
        <v>2</v>
      </c>
      <c r="BQ139" s="27">
        <f t="shared" si="431"/>
        <v>0</v>
      </c>
      <c r="BR139" s="27">
        <f t="shared" si="431"/>
        <v>5</v>
      </c>
      <c r="BS139" s="27">
        <f t="shared" si="431"/>
        <v>0</v>
      </c>
      <c r="BT139" s="27">
        <f t="shared" si="431"/>
        <v>2</v>
      </c>
      <c r="BU139" s="27">
        <f t="shared" si="431"/>
        <v>0</v>
      </c>
      <c r="BV139" s="226"/>
    </row>
    <row r="140" spans="1:74" s="1" customFormat="1" ht="13" hidden="1" outlineLevel="1" x14ac:dyDescent="0.3">
      <c r="A140" s="86">
        <v>1</v>
      </c>
      <c r="B140" s="28" t="s">
        <v>1978</v>
      </c>
      <c r="C140" s="28" t="s">
        <v>55</v>
      </c>
      <c r="D140" s="28" t="s">
        <v>1975</v>
      </c>
      <c r="E140" s="29">
        <v>450</v>
      </c>
      <c r="F140" s="29">
        <f>COUNTIFS(MASTER[Sub Format],$B140,MASTER[EPC Status (Current Week)],$F$3)</f>
        <v>16</v>
      </c>
      <c r="G140" s="29">
        <f>COUNTIFS(MASTER[LAUNCHED / YTL],"LAUNCHED",MASTER[Sub Format],$B140,MASTER[EPC Status (Current Week)],"EPC Ready Previous FY")</f>
        <v>14</v>
      </c>
      <c r="H140" s="29">
        <f>COUNTIFS(MASTER[LAUNCHED / YTL],"YTL",MASTER[Sub Format],$B140,MASTER[EPC Status (Current Week)],"EPC Ready Previous FY")</f>
        <v>2</v>
      </c>
      <c r="I140" s="29">
        <f>COUNTIFS(MASTER[Sub Format],$B140,MASTER[Actual (Month) Bucket],I$3)</f>
        <v>7</v>
      </c>
      <c r="J140" s="29">
        <f>COUNTIFS(MASTER[Sub Format],$B140,MASTER[Actual (Month) Bucket],J$3)</f>
        <v>8</v>
      </c>
      <c r="K140" s="29">
        <f>COUNTIFS(MASTER[Sub Format],$B140,MASTER[Actual (Month) Bucket],K$3)</f>
        <v>3</v>
      </c>
      <c r="L140" s="29">
        <f t="shared" ref="L140" si="432">SUM(I140:K140)</f>
        <v>18</v>
      </c>
      <c r="M140" s="29">
        <f>COUNTIFS(MASTER[Sub Format],$B140,MASTER[Actual (Month) Bucket],M$3)</f>
        <v>0</v>
      </c>
      <c r="N140" s="29">
        <f>COUNTIFS(MASTER[Sub Format],$B140,MASTER[Actual (Month) Bucket],N$3)</f>
        <v>0</v>
      </c>
      <c r="O140" s="29">
        <f>COUNTIFS(MASTER[Sub Format],$B140,MASTER[Actual (Month) Bucket],O$3)</f>
        <v>0</v>
      </c>
      <c r="P140" s="29">
        <f t="shared" ref="P140" si="433">SUM(M140:O140)</f>
        <v>0</v>
      </c>
      <c r="Q140" s="29">
        <f>COUNTIFS(MASTER[Sub Format],$B140,MASTER[Actual (Month) Bucket],Q$3)</f>
        <v>0</v>
      </c>
      <c r="R140" s="29">
        <f>COUNTIFS(MASTER[Sub Format],$B140,MASTER[Actual (Month) Bucket],R$3)</f>
        <v>0</v>
      </c>
      <c r="S140" s="29">
        <f>COUNTIFS(MASTER[Sub Format],$B140,MASTER[Actual (Month) Bucket],S$3)</f>
        <v>0</v>
      </c>
      <c r="T140" s="29">
        <f t="shared" ref="T140" si="434">SUM(Q140:S140)</f>
        <v>0</v>
      </c>
      <c r="U140" s="29">
        <f>COUNTIFS(MASTER[Sub Format],$B140,MASTER[Actual (Month) Bucket],U$3)</f>
        <v>0</v>
      </c>
      <c r="V140" s="29">
        <f>COUNTIFS(MASTER[Sub Format],$B140,MASTER[Actual (Month) Bucket],V$3)</f>
        <v>0</v>
      </c>
      <c r="W140" s="29">
        <f>COUNTIFS(MASTER[Sub Format],$B140,MASTER[Actual (Month) Bucket],W$3)</f>
        <v>0</v>
      </c>
      <c r="X140" s="29">
        <f t="shared" ref="X140" si="435">SUM(U140:W140)</f>
        <v>0</v>
      </c>
      <c r="Y140" s="29">
        <f t="shared" ref="Y140" si="436">L140+P140+T140+X140</f>
        <v>18</v>
      </c>
      <c r="Z140" s="29">
        <f>COUNTIFS(MASTER[LAUNCHED / YTL],"LAUNCHED",MASTER[Sub Format],$B140,MASTER[EPC Status (Current Week)],"EPC Ready")</f>
        <v>8</v>
      </c>
      <c r="AA140" s="29">
        <f>COUNTIFS(MASTER[LAUNCHED / YTL],"YTL",MASTER[Sub Format],$B140,MASTER[EPC Status (Current Week)],"EPC Ready")</f>
        <v>10</v>
      </c>
      <c r="AB140" s="29">
        <f>COUNTIFS(MASTER[LAUNCHED / YTL],"YTL - Dropped by Business",MASTER[Sub Format],$B140,MASTER[EPC Status (Current Week)],"EPC Ready")</f>
        <v>0</v>
      </c>
      <c r="AC140" s="29">
        <f>COUNTIFS(MASTER[EPC Status (Current Week)],"EPC Ready",MASTER[Sub Format],$B140)+COUNTIFS(MASTER[EPC Status (Current Week)],"EPC Ready Previous FY",MASTER[Sub Format],$B140)</f>
        <v>34</v>
      </c>
      <c r="AD140" s="29">
        <f>COUNTIFS(MASTER[LAUNCHED / YTL],"LAUNCHED",MASTER[Sub Format],$B140)</f>
        <v>22</v>
      </c>
      <c r="AE140" s="29">
        <f>COUNTIFS(MASTER[LAUNCHED / YTL],"YTL",MASTER[Sub Format],$B140)</f>
        <v>12</v>
      </c>
      <c r="AF140" s="29">
        <f>COUNTIFS(MASTER[LAUNCHED / YTL],"YTL - Dropped by Business",MASTER[Sub Format],$B140)</f>
        <v>0</v>
      </c>
      <c r="AG140" s="29">
        <f t="shared" si="294"/>
        <v>4</v>
      </c>
      <c r="AH140" s="29">
        <f t="shared" ref="AH140:AP140" si="437">AQ140</f>
        <v>0</v>
      </c>
      <c r="AI140" s="29">
        <f t="shared" si="437"/>
        <v>0</v>
      </c>
      <c r="AJ140" s="29">
        <f t="shared" si="437"/>
        <v>0</v>
      </c>
      <c r="AK140" s="29">
        <f t="shared" si="437"/>
        <v>0</v>
      </c>
      <c r="AL140" s="29">
        <f t="shared" si="437"/>
        <v>0</v>
      </c>
      <c r="AM140" s="29">
        <f t="shared" si="437"/>
        <v>0</v>
      </c>
      <c r="AN140" s="29">
        <f t="shared" si="437"/>
        <v>0</v>
      </c>
      <c r="AO140" s="29">
        <f t="shared" si="437"/>
        <v>0</v>
      </c>
      <c r="AP140" s="29">
        <f t="shared" si="437"/>
        <v>0</v>
      </c>
      <c r="AQ140" s="29">
        <f>COUNTIFS(MASTER[Sub Format],$B140,MASTER[Planned (Month) Bucket],AQ$2,MASTER[EPC Status (Current Week)],"WIP")</f>
        <v>0</v>
      </c>
      <c r="AR140" s="29">
        <f>COUNTIFS(MASTER[Sub Format],$B140,MASTER[Planned (Month) Bucket],AR$2,MASTER[EPC Status (Current Week)],"WIP")</f>
        <v>0</v>
      </c>
      <c r="AS140" s="29">
        <f>COUNTIFS(MASTER[Sub Format],$B140,MASTER[Planned (Month) Bucket],AS$2,MASTER[EPC Status (Current Week)],"WIP")</f>
        <v>0</v>
      </c>
      <c r="AT140" s="29">
        <f>COUNTIFS(MASTER[Sub Format],$B140,MASTER[Planned (Month) Bucket],AT$2,MASTER[EPC Status (Current Week)],"WIP")</f>
        <v>0</v>
      </c>
      <c r="AU140" s="29">
        <f>COUNTIFS(MASTER[Sub Format],$B140,MASTER[Planned (Month) Bucket],AU$2,MASTER[EPC Status (Current Week)],"WIP")</f>
        <v>0</v>
      </c>
      <c r="AV140" s="29">
        <f>COUNTIFS(MASTER[Sub Format],$B140,MASTER[Planned (Month) Bucket],AV$2,MASTER[EPC Status (Current Week)],"WIP")</f>
        <v>0</v>
      </c>
      <c r="AW140" s="29">
        <f>COUNTIFS(MASTER[Sub Format],$B140,MASTER[Planned (Month) Bucket],AW$2,MASTER[EPC Status (Current Week)],"WIP")</f>
        <v>0</v>
      </c>
      <c r="AX140" s="29">
        <f>COUNTIFS(MASTER[Sub Format],$B140,MASTER[Planned (Month) Bucket],AX$2,MASTER[EPC Status (Current Week)],"WIP")</f>
        <v>0</v>
      </c>
      <c r="AY140" s="29">
        <f>COUNTIFS(MASTER[Sub Format],$B140,MASTER[Planned (Month) Bucket],AY$2,MASTER[EPC Status (Current Week)],"WIP")</f>
        <v>0</v>
      </c>
      <c r="AZ140" s="29">
        <f>COUNTIFS(MASTER[Sub Format],$B140,MASTER[Planned (Month) Bucket],AZ$2,MASTER[EPC Status (Current Week)],"WIP")</f>
        <v>0</v>
      </c>
      <c r="BA140" s="29">
        <f>COUNTIFS(MASTER[Sub Format],$B140,MASTER[Planned (Month) Bucket],BA$2,MASTER[EPC Status (Current Week)],"WIP")</f>
        <v>0</v>
      </c>
      <c r="BB140" s="29">
        <f>COUNTIFS(MASTER[Sub Format],$B140,MASTER[Planned (Month) Bucket],BB$2,MASTER[EPC Status (Current Week)],"WIP")</f>
        <v>0</v>
      </c>
      <c r="BC140" s="29">
        <f>COUNTIFS(MASTER[Sub Format],$B140,MASTER[Planned (Month) Bucket],BC$2,MASTER[EPC Status (Current Week)],"WIP")</f>
        <v>0</v>
      </c>
      <c r="BD140" s="29">
        <f>COUNTIFS(MASTER[Sub Format],$B140,MASTER[Planned (Month) Bucket],BD$2,MASTER[EPC Status (Current Week)],"WIP")</f>
        <v>0</v>
      </c>
      <c r="BE140" s="29">
        <f>COUNTIFS(MASTER[Sub Format],$B140,MASTER[Planned (Month) Bucket],BE$2,MASTER[EPC Status (Current Week)],"WIP")</f>
        <v>1</v>
      </c>
      <c r="BF140" s="29">
        <f>COUNTIFS(MASTER[Sub Format],$B140,MASTER[Planned (Month) Bucket],BF$2,MASTER[EPC Status (Current Week)],"WIP")</f>
        <v>3</v>
      </c>
      <c r="BG140" s="29">
        <f>COUNTIFS(MASTER[Sub Format],$B140,MASTER[Planned (Month) Bucket],BG$2,MASTER[EPC Status (Current Week)],"WIP")</f>
        <v>0</v>
      </c>
      <c r="BH140" s="29">
        <f>COUNTIFS(MASTER[Sub Format],$B140,MASTER[Planned (Month) Bucket],BH$2,MASTER[EPC Status (Current Week)],"WIP")</f>
        <v>0</v>
      </c>
      <c r="BI140" s="29">
        <f>COUNTIFS(MASTER[Sub Format],$B140,MASTER[EPC Status (Current Week)],BI$2)</f>
        <v>1</v>
      </c>
      <c r="BJ140" s="29">
        <f>COUNTIFS(MASTER[Sub Format],$B140,MASTER[EPC Status (Current Week)],BJ$2)</f>
        <v>0</v>
      </c>
      <c r="BK140" s="29">
        <f>COUNTIFS(MASTER[Sub Format],$B140,MASTER[EPC Status (Current Week)],BK$2)</f>
        <v>1</v>
      </c>
      <c r="BL140" s="29">
        <f>COUNTIFS(MASTER[Sub Format],$B140,MASTER[EPC Status (Current Week)],BL$2)</f>
        <v>13</v>
      </c>
      <c r="BM140" s="29">
        <f t="shared" ref="BM140" si="438">SUM(BN140:BU140)</f>
        <v>29</v>
      </c>
      <c r="BN140" s="29">
        <f>COUNTIFS(MASTER[Sub Format],$B140,MASTER[EPC Status (Current Week)],BN$3)</f>
        <v>6</v>
      </c>
      <c r="BO140" s="29">
        <f>COUNTIFS(MASTER[Sub Format],$B140,MASTER[EPC Status (Current Week)],BO$3)</f>
        <v>14</v>
      </c>
      <c r="BP140" s="29">
        <f>COUNTIFS(MASTER[Sub Format],$B140,MASTER[EPC Status (Current Week)],BP$3)</f>
        <v>2</v>
      </c>
      <c r="BQ140" s="29">
        <f>COUNTIFS(MASTER[Sub Format],$B140,MASTER[EPC Status (Current Week)],BQ$3)</f>
        <v>0</v>
      </c>
      <c r="BR140" s="29">
        <f>COUNTIFS(MASTER[Sub Format],$B140,MASTER[EPC Status (Current Week)],BR$3)</f>
        <v>5</v>
      </c>
      <c r="BS140" s="29">
        <f>COUNTIFS(MASTER[Sub Format],$B140,MASTER[EPC Status (Current Week)],BS$3)</f>
        <v>0</v>
      </c>
      <c r="BT140" s="29">
        <f>COUNTIFS(MASTER[Sub Format],$B140,MASTER[EPC Status (Current Week)],BT$3)</f>
        <v>2</v>
      </c>
      <c r="BU140" s="29">
        <f>COUNTIFS(MASTER[Sub Format],$B140,MASTER[EPC Status (Current Week)],BU$3)</f>
        <v>0</v>
      </c>
      <c r="BV140" s="226"/>
    </row>
    <row r="141" spans="1:74" s="1" customFormat="1" ht="13" collapsed="1" x14ac:dyDescent="0.3">
      <c r="A141" s="82" t="s">
        <v>2035</v>
      </c>
      <c r="B141" s="26" t="s">
        <v>2036</v>
      </c>
      <c r="C141" s="26"/>
      <c r="D141" s="26"/>
      <c r="E141" s="27" t="str">
        <f t="shared" ref="E141:BU141" si="439">E142</f>
        <v>-</v>
      </c>
      <c r="F141" s="27">
        <f t="shared" si="439"/>
        <v>0</v>
      </c>
      <c r="G141" s="27">
        <f t="shared" si="439"/>
        <v>0</v>
      </c>
      <c r="H141" s="27">
        <f t="shared" si="439"/>
        <v>0</v>
      </c>
      <c r="I141" s="27">
        <f t="shared" si="439"/>
        <v>4</v>
      </c>
      <c r="J141" s="27">
        <f t="shared" si="439"/>
        <v>1</v>
      </c>
      <c r="K141" s="27">
        <f t="shared" si="439"/>
        <v>0</v>
      </c>
      <c r="L141" s="27">
        <f t="shared" si="439"/>
        <v>5</v>
      </c>
      <c r="M141" s="27">
        <f t="shared" si="439"/>
        <v>0</v>
      </c>
      <c r="N141" s="27">
        <f t="shared" si="439"/>
        <v>0</v>
      </c>
      <c r="O141" s="27">
        <f t="shared" si="439"/>
        <v>0</v>
      </c>
      <c r="P141" s="27">
        <f t="shared" si="439"/>
        <v>0</v>
      </c>
      <c r="Q141" s="27">
        <f t="shared" si="439"/>
        <v>0</v>
      </c>
      <c r="R141" s="27">
        <f t="shared" si="439"/>
        <v>0</v>
      </c>
      <c r="S141" s="27">
        <f t="shared" si="439"/>
        <v>0</v>
      </c>
      <c r="T141" s="27">
        <f t="shared" si="439"/>
        <v>0</v>
      </c>
      <c r="U141" s="27">
        <f t="shared" si="439"/>
        <v>0</v>
      </c>
      <c r="V141" s="27">
        <f t="shared" si="439"/>
        <v>0</v>
      </c>
      <c r="W141" s="27">
        <f t="shared" si="439"/>
        <v>0</v>
      </c>
      <c r="X141" s="27">
        <f t="shared" si="439"/>
        <v>0</v>
      </c>
      <c r="Y141" s="27">
        <f t="shared" si="439"/>
        <v>5</v>
      </c>
      <c r="Z141" s="27">
        <f t="shared" si="439"/>
        <v>5</v>
      </c>
      <c r="AA141" s="27">
        <f t="shared" si="439"/>
        <v>0</v>
      </c>
      <c r="AB141" s="27">
        <f t="shared" si="439"/>
        <v>0</v>
      </c>
      <c r="AC141" s="27">
        <f t="shared" si="439"/>
        <v>5</v>
      </c>
      <c r="AD141" s="27">
        <f t="shared" si="439"/>
        <v>5</v>
      </c>
      <c r="AE141" s="27">
        <f t="shared" si="439"/>
        <v>0</v>
      </c>
      <c r="AF141" s="27">
        <f t="shared" si="439"/>
        <v>0</v>
      </c>
      <c r="AG141" s="27">
        <f t="shared" si="439"/>
        <v>0</v>
      </c>
      <c r="AH141" s="27">
        <f t="shared" si="439"/>
        <v>0</v>
      </c>
      <c r="AI141" s="27">
        <f t="shared" si="439"/>
        <v>0</v>
      </c>
      <c r="AJ141" s="27">
        <f t="shared" si="439"/>
        <v>0</v>
      </c>
      <c r="AK141" s="27">
        <f t="shared" si="439"/>
        <v>0</v>
      </c>
      <c r="AL141" s="27">
        <f t="shared" si="439"/>
        <v>0</v>
      </c>
      <c r="AM141" s="27">
        <f t="shared" si="439"/>
        <v>0</v>
      </c>
      <c r="AN141" s="27">
        <f t="shared" si="439"/>
        <v>0</v>
      </c>
      <c r="AO141" s="27">
        <f t="shared" si="439"/>
        <v>0</v>
      </c>
      <c r="AP141" s="27">
        <f t="shared" si="439"/>
        <v>0</v>
      </c>
      <c r="AQ141" s="27">
        <f t="shared" si="439"/>
        <v>0</v>
      </c>
      <c r="AR141" s="27">
        <f t="shared" si="439"/>
        <v>0</v>
      </c>
      <c r="AS141" s="27">
        <f t="shared" si="439"/>
        <v>0</v>
      </c>
      <c r="AT141" s="27">
        <f t="shared" si="439"/>
        <v>0</v>
      </c>
      <c r="AU141" s="27">
        <f t="shared" si="439"/>
        <v>0</v>
      </c>
      <c r="AV141" s="27">
        <f t="shared" si="439"/>
        <v>0</v>
      </c>
      <c r="AW141" s="27">
        <f t="shared" si="439"/>
        <v>0</v>
      </c>
      <c r="AX141" s="27">
        <f t="shared" si="439"/>
        <v>0</v>
      </c>
      <c r="AY141" s="27">
        <f t="shared" si="439"/>
        <v>0</v>
      </c>
      <c r="AZ141" s="27">
        <f t="shared" si="439"/>
        <v>0</v>
      </c>
      <c r="BA141" s="27">
        <f t="shared" si="439"/>
        <v>0</v>
      </c>
      <c r="BB141" s="27">
        <f t="shared" si="439"/>
        <v>0</v>
      </c>
      <c r="BC141" s="27">
        <f t="shared" si="439"/>
        <v>0</v>
      </c>
      <c r="BD141" s="27">
        <f t="shared" si="439"/>
        <v>0</v>
      </c>
      <c r="BE141" s="27">
        <f t="shared" si="439"/>
        <v>0</v>
      </c>
      <c r="BF141" s="27">
        <f t="shared" si="439"/>
        <v>0</v>
      </c>
      <c r="BG141" s="27">
        <f t="shared" si="439"/>
        <v>0</v>
      </c>
      <c r="BH141" s="27">
        <f t="shared" si="439"/>
        <v>0</v>
      </c>
      <c r="BI141" s="27">
        <f t="shared" si="439"/>
        <v>1</v>
      </c>
      <c r="BJ141" s="27">
        <f t="shared" si="439"/>
        <v>0</v>
      </c>
      <c r="BK141" s="27">
        <f t="shared" si="439"/>
        <v>0</v>
      </c>
      <c r="BL141" s="27">
        <f t="shared" si="439"/>
        <v>0</v>
      </c>
      <c r="BM141" s="27">
        <f t="shared" si="439"/>
        <v>5</v>
      </c>
      <c r="BN141" s="27">
        <f t="shared" si="439"/>
        <v>1</v>
      </c>
      <c r="BO141" s="27">
        <f t="shared" si="439"/>
        <v>1</v>
      </c>
      <c r="BP141" s="27">
        <f t="shared" si="439"/>
        <v>1</v>
      </c>
      <c r="BQ141" s="27">
        <f t="shared" si="439"/>
        <v>0</v>
      </c>
      <c r="BR141" s="27">
        <f t="shared" si="439"/>
        <v>2</v>
      </c>
      <c r="BS141" s="27">
        <f t="shared" si="439"/>
        <v>0</v>
      </c>
      <c r="BT141" s="27">
        <f t="shared" si="439"/>
        <v>0</v>
      </c>
      <c r="BU141" s="27">
        <f t="shared" si="439"/>
        <v>0</v>
      </c>
      <c r="BV141" s="226"/>
    </row>
    <row r="142" spans="1:74" s="1" customFormat="1" ht="13" hidden="1" outlineLevel="1" x14ac:dyDescent="0.3">
      <c r="A142" s="86">
        <v>1</v>
      </c>
      <c r="B142" s="28" t="s">
        <v>1823</v>
      </c>
      <c r="C142" s="28" t="s">
        <v>55</v>
      </c>
      <c r="D142" s="28" t="s">
        <v>312</v>
      </c>
      <c r="E142" s="29" t="s">
        <v>5069</v>
      </c>
      <c r="F142" s="29">
        <f>COUNTIFS(MASTER[Sub Format],$B142,MASTER[EPC Status (Current Week)],$F$3)</f>
        <v>0</v>
      </c>
      <c r="G142" s="29">
        <f>COUNTIFS(MASTER[LAUNCHED / YTL],"LAUNCHED",MASTER[Sub Format],$B142,MASTER[EPC Status (Current Week)],"EPC Ready Previous FY")</f>
        <v>0</v>
      </c>
      <c r="H142" s="29">
        <f>COUNTIFS(MASTER[LAUNCHED / YTL],"YTL",MASTER[Sub Format],$B142,MASTER[EPC Status (Current Week)],"EPC Ready Previous FY")</f>
        <v>0</v>
      </c>
      <c r="I142" s="29">
        <f>COUNTIFS(MASTER[Sub Format],$B142,MASTER[Actual (Month) Bucket],I$3)</f>
        <v>4</v>
      </c>
      <c r="J142" s="29">
        <f>COUNTIFS(MASTER[Sub Format],$B142,MASTER[Actual (Month) Bucket],J$3)</f>
        <v>1</v>
      </c>
      <c r="K142" s="29">
        <f>COUNTIFS(MASTER[Sub Format],$B142,MASTER[Actual (Month) Bucket],K$3)</f>
        <v>0</v>
      </c>
      <c r="L142" s="29">
        <f>SUM(I142:K142)</f>
        <v>5</v>
      </c>
      <c r="M142" s="29">
        <f>COUNTIFS(MASTER[Sub Format],$B142,MASTER[Actual (Month) Bucket],M$3)</f>
        <v>0</v>
      </c>
      <c r="N142" s="29">
        <f>COUNTIFS(MASTER[Sub Format],$B142,MASTER[Actual (Month) Bucket],N$3)</f>
        <v>0</v>
      </c>
      <c r="O142" s="29">
        <f>COUNTIFS(MASTER[Sub Format],$B142,MASTER[Actual (Month) Bucket],O$3)</f>
        <v>0</v>
      </c>
      <c r="P142" s="29">
        <f>SUM(M142:O142)</f>
        <v>0</v>
      </c>
      <c r="Q142" s="29">
        <f>COUNTIFS(MASTER[Sub Format],$B142,MASTER[Actual (Month) Bucket],Q$3)</f>
        <v>0</v>
      </c>
      <c r="R142" s="29">
        <f>COUNTIFS(MASTER[Sub Format],$B142,MASTER[Actual (Month) Bucket],R$3)</f>
        <v>0</v>
      </c>
      <c r="S142" s="29">
        <f>COUNTIFS(MASTER[Sub Format],$B142,MASTER[Actual (Month) Bucket],S$3)</f>
        <v>0</v>
      </c>
      <c r="T142" s="29">
        <f>SUM(Q142:S142)</f>
        <v>0</v>
      </c>
      <c r="U142" s="29">
        <f>COUNTIFS(MASTER[Sub Format],$B142,MASTER[Actual (Month) Bucket],U$3)</f>
        <v>0</v>
      </c>
      <c r="V142" s="29">
        <f>COUNTIFS(MASTER[Sub Format],$B142,MASTER[Actual (Month) Bucket],V$3)</f>
        <v>0</v>
      </c>
      <c r="W142" s="29">
        <f>COUNTIFS(MASTER[Sub Format],$B142,MASTER[Actual (Month) Bucket],W$3)</f>
        <v>0</v>
      </c>
      <c r="X142" s="29">
        <f>SUM(U142:W142)</f>
        <v>0</v>
      </c>
      <c r="Y142" s="29">
        <f>L142+P142+T142+X142</f>
        <v>5</v>
      </c>
      <c r="Z142" s="29">
        <f>COUNTIFS(MASTER[LAUNCHED / YTL],"LAUNCHED",MASTER[Sub Format],$B142,MASTER[EPC Status (Current Week)],"EPC Ready")</f>
        <v>5</v>
      </c>
      <c r="AA142" s="29">
        <f>COUNTIFS(MASTER[LAUNCHED / YTL],"YTL",MASTER[Sub Format],$B142,MASTER[EPC Status (Current Week)],"EPC Ready")</f>
        <v>0</v>
      </c>
      <c r="AB142" s="29">
        <f>COUNTIFS(MASTER[LAUNCHED / YTL],"YTL - Dropped by Business",MASTER[Sub Format],$B142,MASTER[EPC Status (Current Week)],"EPC Ready")</f>
        <v>0</v>
      </c>
      <c r="AC142" s="29">
        <f>COUNTIFS(MASTER[EPC Status (Current Week)],"EPC Ready",MASTER[Sub Format],$B142)+COUNTIFS(MASTER[EPC Status (Current Week)],"EPC Ready Previous FY",MASTER[Sub Format],$B142)</f>
        <v>5</v>
      </c>
      <c r="AD142" s="29">
        <f>COUNTIFS(MASTER[LAUNCHED / YTL],"LAUNCHED",MASTER[Sub Format],$B142)</f>
        <v>5</v>
      </c>
      <c r="AE142" s="29">
        <f>COUNTIFS(MASTER[LAUNCHED / YTL],"YTL",MASTER[Sub Format],$B142)</f>
        <v>0</v>
      </c>
      <c r="AF142" s="29">
        <f>COUNTIFS(MASTER[LAUNCHED / YTL],"YTL - Dropped by Business",MASTER[Sub Format],$B142)</f>
        <v>0</v>
      </c>
      <c r="AG142" s="29">
        <f t="shared" si="294"/>
        <v>0</v>
      </c>
      <c r="AH142" s="29">
        <f t="shared" ref="AH142:AP142" si="440">AQ142</f>
        <v>0</v>
      </c>
      <c r="AI142" s="29">
        <f t="shared" si="440"/>
        <v>0</v>
      </c>
      <c r="AJ142" s="29">
        <f t="shared" si="440"/>
        <v>0</v>
      </c>
      <c r="AK142" s="29">
        <f t="shared" si="440"/>
        <v>0</v>
      </c>
      <c r="AL142" s="29">
        <f t="shared" si="440"/>
        <v>0</v>
      </c>
      <c r="AM142" s="29">
        <f t="shared" si="440"/>
        <v>0</v>
      </c>
      <c r="AN142" s="29">
        <f t="shared" si="440"/>
        <v>0</v>
      </c>
      <c r="AO142" s="29">
        <f t="shared" si="440"/>
        <v>0</v>
      </c>
      <c r="AP142" s="29">
        <f t="shared" si="440"/>
        <v>0</v>
      </c>
      <c r="AQ142" s="29">
        <f>COUNTIFS(MASTER[Sub Format],$B142,MASTER[Planned (Month) Bucket],AQ$2,MASTER[EPC Status (Current Week)],"WIP")</f>
        <v>0</v>
      </c>
      <c r="AR142" s="29">
        <f>COUNTIFS(MASTER[Sub Format],$B142,MASTER[Planned (Month) Bucket],AR$2,MASTER[EPC Status (Current Week)],"WIP")</f>
        <v>0</v>
      </c>
      <c r="AS142" s="29">
        <f>COUNTIFS(MASTER[Sub Format],$B142,MASTER[Planned (Month) Bucket],AS$2,MASTER[EPC Status (Current Week)],"WIP")</f>
        <v>0</v>
      </c>
      <c r="AT142" s="29">
        <f>COUNTIFS(MASTER[Sub Format],$B142,MASTER[Planned (Month) Bucket],AT$2,MASTER[EPC Status (Current Week)],"WIP")</f>
        <v>0</v>
      </c>
      <c r="AU142" s="29">
        <f>COUNTIFS(MASTER[Sub Format],$B142,MASTER[Planned (Month) Bucket],AU$2,MASTER[EPC Status (Current Week)],"WIP")</f>
        <v>0</v>
      </c>
      <c r="AV142" s="29">
        <f>COUNTIFS(MASTER[Sub Format],$B142,MASTER[Planned (Month) Bucket],AV$2,MASTER[EPC Status (Current Week)],"WIP")</f>
        <v>0</v>
      </c>
      <c r="AW142" s="29">
        <f>COUNTIFS(MASTER[Sub Format],$B142,MASTER[Planned (Month) Bucket],AW$2,MASTER[EPC Status (Current Week)],"WIP")</f>
        <v>0</v>
      </c>
      <c r="AX142" s="29">
        <f>COUNTIFS(MASTER[Sub Format],$B142,MASTER[Planned (Month) Bucket],AX$2,MASTER[EPC Status (Current Week)],"WIP")</f>
        <v>0</v>
      </c>
      <c r="AY142" s="29">
        <f>COUNTIFS(MASTER[Sub Format],$B142,MASTER[Planned (Month) Bucket],AY$2,MASTER[EPC Status (Current Week)],"WIP")</f>
        <v>0</v>
      </c>
      <c r="AZ142" s="29">
        <f>COUNTIFS(MASTER[Sub Format],$B142,MASTER[Planned (Month) Bucket],AZ$2,MASTER[EPC Status (Current Week)],"WIP")</f>
        <v>0</v>
      </c>
      <c r="BA142" s="29">
        <f>COUNTIFS(MASTER[Sub Format],$B142,MASTER[Planned (Month) Bucket],BA$2,MASTER[EPC Status (Current Week)],"WIP")</f>
        <v>0</v>
      </c>
      <c r="BB142" s="29">
        <f>COUNTIFS(MASTER[Sub Format],$B142,MASTER[Planned (Month) Bucket],BB$2,MASTER[EPC Status (Current Week)],"WIP")</f>
        <v>0</v>
      </c>
      <c r="BC142" s="29">
        <f>COUNTIFS(MASTER[Sub Format],$B142,MASTER[Planned (Month) Bucket],BC$2,MASTER[EPC Status (Current Week)],"WIP")</f>
        <v>0</v>
      </c>
      <c r="BD142" s="29">
        <f>COUNTIFS(MASTER[Sub Format],$B142,MASTER[Planned (Month) Bucket],BD$2,MASTER[EPC Status (Current Week)],"WIP")</f>
        <v>0</v>
      </c>
      <c r="BE142" s="29">
        <f>COUNTIFS(MASTER[Sub Format],$B142,MASTER[Planned (Month) Bucket],BE$2,MASTER[EPC Status (Current Week)],"WIP")</f>
        <v>0</v>
      </c>
      <c r="BF142" s="29">
        <f>COUNTIFS(MASTER[Sub Format],$B142,MASTER[Planned (Month) Bucket],BF$2,MASTER[EPC Status (Current Week)],"WIP")</f>
        <v>0</v>
      </c>
      <c r="BG142" s="29">
        <f>COUNTIFS(MASTER[Sub Format],$B142,MASTER[Planned (Month) Bucket],BG$2,MASTER[EPC Status (Current Week)],"WIP")</f>
        <v>0</v>
      </c>
      <c r="BH142" s="29">
        <f>COUNTIFS(MASTER[Sub Format],$B142,MASTER[Planned (Month) Bucket],BH$2,MASTER[EPC Status (Current Week)],"WIP")</f>
        <v>0</v>
      </c>
      <c r="BI142" s="29">
        <f>COUNTIFS(MASTER[Sub Format],$B142,MASTER[EPC Status (Current Week)],BI$2)</f>
        <v>1</v>
      </c>
      <c r="BJ142" s="29">
        <f>COUNTIFS(MASTER[Sub Format],$B142,MASTER[EPC Status (Current Week)],BJ$2)</f>
        <v>0</v>
      </c>
      <c r="BK142" s="29">
        <f>COUNTIFS(MASTER[Sub Format],$B142,MASTER[EPC Status (Current Week)],BK$2)</f>
        <v>0</v>
      </c>
      <c r="BL142" s="29">
        <f>COUNTIFS(MASTER[Sub Format],$B142,MASTER[EPC Status (Current Week)],BL$2)</f>
        <v>0</v>
      </c>
      <c r="BM142" s="29">
        <f>SUM(BN142:BU142)</f>
        <v>5</v>
      </c>
      <c r="BN142" s="29">
        <f>COUNTIFS(MASTER[Sub Format],$B142,MASTER[EPC Status (Current Week)],BN$3)</f>
        <v>1</v>
      </c>
      <c r="BO142" s="29">
        <f>COUNTIFS(MASTER[Sub Format],$B142,MASTER[EPC Status (Current Week)],BO$3)</f>
        <v>1</v>
      </c>
      <c r="BP142" s="29">
        <f>COUNTIFS(MASTER[Sub Format],$B142,MASTER[EPC Status (Current Week)],BP$3)</f>
        <v>1</v>
      </c>
      <c r="BQ142" s="29">
        <f>COUNTIFS(MASTER[Sub Format],$B142,MASTER[EPC Status (Current Week)],BQ$3)</f>
        <v>0</v>
      </c>
      <c r="BR142" s="29">
        <f>COUNTIFS(MASTER[Sub Format],$B142,MASTER[EPC Status (Current Week)],BR$3)</f>
        <v>2</v>
      </c>
      <c r="BS142" s="29">
        <f>COUNTIFS(MASTER[Sub Format],$B142,MASTER[EPC Status (Current Week)],BS$3)</f>
        <v>0</v>
      </c>
      <c r="BT142" s="29">
        <f>COUNTIFS(MASTER[Sub Format],$B142,MASTER[EPC Status (Current Week)],BT$3)</f>
        <v>0</v>
      </c>
      <c r="BU142" s="29">
        <f>COUNTIFS(MASTER[Sub Format],$B142,MASTER[EPC Status (Current Week)],BU$3)</f>
        <v>0</v>
      </c>
      <c r="BV142" s="226"/>
    </row>
    <row r="143" spans="1:74" s="1" customFormat="1" ht="13" collapsed="1" x14ac:dyDescent="0.3">
      <c r="A143" s="87"/>
      <c r="B143" s="88" t="s">
        <v>12</v>
      </c>
      <c r="C143" s="88"/>
      <c r="D143" s="88"/>
      <c r="E143" s="89">
        <f t="shared" ref="E143:AJ143" si="441">SUM(E5,E20,E67,E95,E104,E127,E130,E134,E137,E92,E139,E141)</f>
        <v>5902</v>
      </c>
      <c r="F143" s="89">
        <f t="shared" si="441"/>
        <v>34</v>
      </c>
      <c r="G143" s="89">
        <f t="shared" si="441"/>
        <v>25</v>
      </c>
      <c r="H143" s="89">
        <f t="shared" si="441"/>
        <v>9</v>
      </c>
      <c r="I143" s="90">
        <f t="shared" si="441"/>
        <v>275</v>
      </c>
      <c r="J143" s="91">
        <f t="shared" si="441"/>
        <v>408</v>
      </c>
      <c r="K143" s="92">
        <f t="shared" si="441"/>
        <v>30</v>
      </c>
      <c r="L143" s="92">
        <f t="shared" si="441"/>
        <v>713</v>
      </c>
      <c r="M143" s="93">
        <f t="shared" si="441"/>
        <v>0</v>
      </c>
      <c r="N143" s="94">
        <f t="shared" si="441"/>
        <v>0</v>
      </c>
      <c r="O143" s="94">
        <f t="shared" si="441"/>
        <v>0</v>
      </c>
      <c r="P143" s="95">
        <f t="shared" si="441"/>
        <v>0</v>
      </c>
      <c r="Q143" s="93">
        <f t="shared" si="441"/>
        <v>0</v>
      </c>
      <c r="R143" s="94">
        <f t="shared" si="441"/>
        <v>0</v>
      </c>
      <c r="S143" s="94">
        <f t="shared" si="441"/>
        <v>0</v>
      </c>
      <c r="T143" s="95">
        <f t="shared" si="441"/>
        <v>0</v>
      </c>
      <c r="U143" s="93">
        <f t="shared" si="441"/>
        <v>0</v>
      </c>
      <c r="V143" s="94">
        <f t="shared" si="441"/>
        <v>0</v>
      </c>
      <c r="W143" s="94">
        <f t="shared" si="441"/>
        <v>0</v>
      </c>
      <c r="X143" s="95">
        <f t="shared" si="441"/>
        <v>0</v>
      </c>
      <c r="Y143" s="96">
        <f t="shared" si="441"/>
        <v>713</v>
      </c>
      <c r="Z143" s="97">
        <f t="shared" si="441"/>
        <v>408</v>
      </c>
      <c r="AA143" s="97">
        <f t="shared" si="441"/>
        <v>305</v>
      </c>
      <c r="AB143" s="97">
        <f t="shared" si="441"/>
        <v>0</v>
      </c>
      <c r="AC143" s="112">
        <f t="shared" si="441"/>
        <v>747</v>
      </c>
      <c r="AD143" s="113">
        <f t="shared" si="441"/>
        <v>433</v>
      </c>
      <c r="AE143" s="114">
        <f t="shared" si="441"/>
        <v>314</v>
      </c>
      <c r="AF143" s="91">
        <f t="shared" si="441"/>
        <v>0</v>
      </c>
      <c r="AG143" s="98">
        <f t="shared" si="441"/>
        <v>382</v>
      </c>
      <c r="AH143" s="91">
        <f t="shared" si="441"/>
        <v>0</v>
      </c>
      <c r="AI143" s="91">
        <f t="shared" si="441"/>
        <v>0</v>
      </c>
      <c r="AJ143" s="91">
        <f t="shared" si="441"/>
        <v>0</v>
      </c>
      <c r="AK143" s="91">
        <f t="shared" ref="AK143:BU143" si="442">SUM(AK5,AK20,AK67,AK95,AK104,AK127,AK130,AK134,AK137,AK92,AK139,AK141)</f>
        <v>0</v>
      </c>
      <c r="AL143" s="91">
        <f t="shared" si="442"/>
        <v>0</v>
      </c>
      <c r="AM143" s="91">
        <f t="shared" si="442"/>
        <v>0</v>
      </c>
      <c r="AN143" s="91">
        <f t="shared" si="442"/>
        <v>0</v>
      </c>
      <c r="AO143" s="91">
        <f t="shared" si="442"/>
        <v>0</v>
      </c>
      <c r="AP143" s="91">
        <f t="shared" si="442"/>
        <v>0</v>
      </c>
      <c r="AQ143" s="93">
        <f t="shared" si="442"/>
        <v>0</v>
      </c>
      <c r="AR143" s="93">
        <f t="shared" si="442"/>
        <v>0</v>
      </c>
      <c r="AS143" s="93">
        <f t="shared" si="442"/>
        <v>0</v>
      </c>
      <c r="AT143" s="93">
        <f t="shared" si="442"/>
        <v>0</v>
      </c>
      <c r="AU143" s="93">
        <f t="shared" si="442"/>
        <v>0</v>
      </c>
      <c r="AV143" s="93">
        <f t="shared" si="442"/>
        <v>0</v>
      </c>
      <c r="AW143" s="93">
        <f t="shared" si="442"/>
        <v>0</v>
      </c>
      <c r="AX143" s="93">
        <f t="shared" si="442"/>
        <v>0</v>
      </c>
      <c r="AY143" s="93">
        <f t="shared" si="442"/>
        <v>0</v>
      </c>
      <c r="AZ143" s="93">
        <f t="shared" si="442"/>
        <v>0</v>
      </c>
      <c r="BA143" s="93">
        <f t="shared" si="442"/>
        <v>3</v>
      </c>
      <c r="BB143" s="93">
        <f t="shared" si="442"/>
        <v>7</v>
      </c>
      <c r="BC143" s="93">
        <f t="shared" si="442"/>
        <v>24</v>
      </c>
      <c r="BD143" s="93">
        <f t="shared" si="442"/>
        <v>108</v>
      </c>
      <c r="BE143" s="93">
        <f t="shared" si="442"/>
        <v>75</v>
      </c>
      <c r="BF143" s="93">
        <f t="shared" si="442"/>
        <v>147</v>
      </c>
      <c r="BG143" s="93">
        <f t="shared" ref="BG143:BH143" si="443">SUM(BG5,BG20,BG67,BG95,BG104,BG127,BG130,BG134,BG137,BG92,BG139,BG141)</f>
        <v>17</v>
      </c>
      <c r="BH143" s="93">
        <f t="shared" si="443"/>
        <v>1</v>
      </c>
      <c r="BI143" s="99">
        <f t="shared" si="442"/>
        <v>76</v>
      </c>
      <c r="BJ143" s="99">
        <f t="shared" si="442"/>
        <v>4</v>
      </c>
      <c r="BK143" s="99">
        <f t="shared" si="442"/>
        <v>3</v>
      </c>
      <c r="BL143" s="99">
        <f t="shared" si="442"/>
        <v>29</v>
      </c>
      <c r="BM143" s="99">
        <f t="shared" si="442"/>
        <v>578</v>
      </c>
      <c r="BN143" s="99">
        <f t="shared" si="442"/>
        <v>156</v>
      </c>
      <c r="BO143" s="99">
        <f t="shared" si="442"/>
        <v>211</v>
      </c>
      <c r="BP143" s="99">
        <f t="shared" si="442"/>
        <v>67</v>
      </c>
      <c r="BQ143" s="99">
        <f t="shared" si="442"/>
        <v>9</v>
      </c>
      <c r="BR143" s="99">
        <f t="shared" si="442"/>
        <v>126</v>
      </c>
      <c r="BS143" s="99">
        <f t="shared" si="442"/>
        <v>0</v>
      </c>
      <c r="BT143" s="99">
        <f t="shared" si="442"/>
        <v>4</v>
      </c>
      <c r="BU143" s="99">
        <f t="shared" si="442"/>
        <v>5</v>
      </c>
    </row>
    <row r="144" spans="1:74" s="1" customFormat="1" ht="13" x14ac:dyDescent="0.3">
      <c r="A144" s="32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  <c r="AW144" s="25"/>
      <c r="AX144" s="25"/>
      <c r="AY144" s="25"/>
      <c r="AZ144" s="25"/>
      <c r="BA144" s="25"/>
      <c r="BB144" s="25"/>
      <c r="BC144" s="25"/>
      <c r="BD144" s="25"/>
      <c r="BE144" s="25"/>
      <c r="BF144" s="25"/>
      <c r="BG144" s="25"/>
      <c r="BH144" s="25"/>
      <c r="BI144" s="25"/>
      <c r="BJ144" s="25"/>
      <c r="BK144" s="25"/>
      <c r="BL144" s="25"/>
      <c r="BM144" s="25"/>
      <c r="BN144" s="25"/>
      <c r="BO144" s="25"/>
      <c r="BP144" s="25"/>
      <c r="BQ144" s="25"/>
      <c r="BR144" s="25"/>
      <c r="BS144" s="25"/>
      <c r="BT144" s="25"/>
      <c r="BU144" s="25"/>
    </row>
  </sheetData>
  <mergeCells count="51">
    <mergeCell ref="AP2:AP3"/>
    <mergeCell ref="BI2:BI3"/>
    <mergeCell ref="BJ2:BJ3"/>
    <mergeCell ref="BK2:BK3"/>
    <mergeCell ref="BL2:BL3"/>
    <mergeCell ref="AQ2:AQ3"/>
    <mergeCell ref="BD2:BD3"/>
    <mergeCell ref="BE2:BE3"/>
    <mergeCell ref="BM2:BM3"/>
    <mergeCell ref="BC2:BC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F2:BF3"/>
    <mergeCell ref="BG2:BG3"/>
    <mergeCell ref="BH2:BH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Z2:Z3"/>
    <mergeCell ref="A2:A4"/>
    <mergeCell ref="B2:B4"/>
    <mergeCell ref="C2:C4"/>
    <mergeCell ref="D2:D4"/>
    <mergeCell ref="E2:E3"/>
    <mergeCell ref="F2:H2"/>
    <mergeCell ref="I2:L2"/>
    <mergeCell ref="M2:P2"/>
    <mergeCell ref="Q2:T2"/>
    <mergeCell ref="U2:X2"/>
    <mergeCell ref="Y2:Y3"/>
  </mergeCells>
  <conditionalFormatting sqref="B22:B24">
    <cfRule type="duplicateValues" dxfId="7" priority="1"/>
  </conditionalFormatting>
  <conditionalFormatting sqref="B53">
    <cfRule type="duplicateValues" dxfId="6" priority="2"/>
  </conditionalFormatting>
  <conditionalFormatting sqref="B59">
    <cfRule type="duplicateValues" dxfId="5" priority="4"/>
  </conditionalFormatting>
  <conditionalFormatting sqref="B141">
    <cfRule type="duplicateValues" dxfId="4" priority="80"/>
  </conditionalFormatting>
  <conditionalFormatting sqref="B142:B1048576 B1:B21 B54:B58 B102:B140 B84:B100 B25:B52 B60:B82">
    <cfRule type="duplicateValues" dxfId="3" priority="5"/>
  </conditionalFormatting>
  <pageMargins left="0.7" right="0.7" top="0.75" bottom="0.75" header="0.3" footer="0.3"/>
  <ignoredErrors>
    <ignoredError sqref="F104:AK104 F102:AF102 BI102:BM102 BI104:BM139 AQ102:BC102 AQ104:BC139 F134:AK134 F141:AG141 F127:AK127 F112:AF126 AH112:AK126 AQ95:BC100 BI95:BM100 F67:AK67 F84:AK84 F83:AF83 AH83:AK83 F80:AK80 F81:AF81 AH81:AK81 F85:AF91 AH85:AK91 F130:AK130 F128:AF129 AH128:AK129 F96:AF100 F111:AK111 F95:AK95 F93:AF93 AH93:AK93 AH102:AK102 AH96:AK100 F105:AF110 AH105:AK110 F131:AF133 AH131:AK133 F137:AK137 F135:AF136 AH135:AK136 F139:AK139 F138:AF138 AH138:AK138 BI80:BM81 AQ80:BC81 AQ76:BC77 BI76:BM77 AH76:AK77 F76:AF77 BI83:BM91 AQ83:BC91 BI93:BM93 AQ93:BC93 F68:AF74 AH68:AK74 BI67:BM74 AQ67:BC74 F92:BM92 BI141:BM141" formula="1"/>
    <ignoredError sqref="E134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50"/>
    <pageSetUpPr fitToPage="1"/>
  </sheetPr>
  <dimension ref="A1:BK2060"/>
  <sheetViews>
    <sheetView tabSelected="1" topLeftCell="K1" zoomScale="101" zoomScaleNormal="101" workbookViewId="0">
      <pane ySplit="1" topLeftCell="A68" activePane="bottomLeft" state="frozen"/>
      <selection activeCell="D20" sqref="D20"/>
      <selection pane="bottomLeft" activeCell="AH1925" sqref="AH1925"/>
    </sheetView>
  </sheetViews>
  <sheetFormatPr defaultColWidth="20.7265625" defaultRowHeight="14.5" x14ac:dyDescent="0.35"/>
  <cols>
    <col min="1" max="5" width="20.7265625" customWidth="1"/>
    <col min="7" max="18" width="20.7265625" customWidth="1"/>
    <col min="19" max="19" width="40.7265625" customWidth="1"/>
    <col min="20" max="31" width="20.7265625" customWidth="1"/>
    <col min="32" max="32" width="20.7265625" style="281" customWidth="1"/>
    <col min="33" max="38" width="20.7265625" customWidth="1"/>
    <col min="39" max="56" width="20.7265625" hidden="1" customWidth="1"/>
    <col min="57" max="59" width="20.7265625" customWidth="1"/>
    <col min="61" max="63" width="20.7265625" hidden="1" customWidth="1"/>
    <col min="64" max="69" width="20.7265625" customWidth="1"/>
  </cols>
  <sheetData>
    <row r="1" spans="1:56" ht="60" customHeight="1" x14ac:dyDescent="0.35">
      <c r="A1" s="9" t="s">
        <v>1772</v>
      </c>
      <c r="B1" s="9" t="s">
        <v>105</v>
      </c>
      <c r="C1" s="9" t="s">
        <v>217</v>
      </c>
      <c r="D1" s="9" t="s">
        <v>273</v>
      </c>
      <c r="E1" s="9" t="s">
        <v>137</v>
      </c>
      <c r="F1" s="9" t="s">
        <v>272</v>
      </c>
      <c r="G1" s="9" t="s">
        <v>132</v>
      </c>
      <c r="H1" s="9" t="s">
        <v>15</v>
      </c>
      <c r="I1" s="9" t="s">
        <v>125</v>
      </c>
      <c r="J1" s="10" t="s">
        <v>274</v>
      </c>
      <c r="K1" s="10" t="s">
        <v>275</v>
      </c>
      <c r="L1" s="10" t="s">
        <v>276</v>
      </c>
      <c r="M1" s="9" t="s">
        <v>139</v>
      </c>
      <c r="N1" s="9" t="s">
        <v>13</v>
      </c>
      <c r="O1" s="9" t="s">
        <v>0</v>
      </c>
      <c r="P1" s="9" t="s">
        <v>14</v>
      </c>
      <c r="Q1" s="9" t="s">
        <v>138</v>
      </c>
      <c r="R1" s="9" t="s">
        <v>142</v>
      </c>
      <c r="S1" s="9" t="s">
        <v>35</v>
      </c>
      <c r="T1" s="9" t="s">
        <v>270</v>
      </c>
      <c r="U1" s="9" t="s">
        <v>271</v>
      </c>
      <c r="V1" s="11" t="s">
        <v>134</v>
      </c>
      <c r="W1" s="11" t="s">
        <v>265</v>
      </c>
      <c r="X1" s="9" t="s">
        <v>140</v>
      </c>
      <c r="Y1" s="61" t="s">
        <v>395</v>
      </c>
      <c r="Z1" s="9" t="s">
        <v>266</v>
      </c>
      <c r="AA1" s="9" t="s">
        <v>268</v>
      </c>
      <c r="AB1" s="11" t="s">
        <v>267</v>
      </c>
      <c r="AC1" s="51" t="s">
        <v>282</v>
      </c>
      <c r="AD1" s="2" t="s">
        <v>283</v>
      </c>
      <c r="AE1" s="2" t="s">
        <v>284</v>
      </c>
      <c r="AF1" s="279" t="s">
        <v>285</v>
      </c>
      <c r="AG1" s="11" t="s">
        <v>286</v>
      </c>
      <c r="AH1" s="9" t="s">
        <v>287</v>
      </c>
      <c r="AI1" s="9" t="s">
        <v>141</v>
      </c>
      <c r="AJ1" s="10" t="s">
        <v>305</v>
      </c>
      <c r="AK1" s="10" t="s">
        <v>269</v>
      </c>
      <c r="AL1" s="49" t="s">
        <v>288</v>
      </c>
      <c r="AM1" s="274" t="s">
        <v>913</v>
      </c>
      <c r="AN1" s="274" t="s">
        <v>904</v>
      </c>
      <c r="AO1" s="274" t="s">
        <v>877</v>
      </c>
      <c r="AP1" s="274" t="s">
        <v>1004</v>
      </c>
      <c r="AQ1" s="275" t="s">
        <v>879</v>
      </c>
      <c r="AR1" s="276" t="s">
        <v>878</v>
      </c>
      <c r="AS1" s="274" t="s">
        <v>1506</v>
      </c>
      <c r="AT1" s="277" t="s">
        <v>1507</v>
      </c>
      <c r="AU1" s="277" t="s">
        <v>1505</v>
      </c>
      <c r="AV1" s="277" t="s">
        <v>1504</v>
      </c>
      <c r="AW1" s="277" t="s">
        <v>1503</v>
      </c>
      <c r="AX1" s="277" t="s">
        <v>278</v>
      </c>
      <c r="AY1" s="277" t="s">
        <v>277</v>
      </c>
      <c r="AZ1" s="274" t="s">
        <v>279</v>
      </c>
      <c r="BA1" s="274" t="s">
        <v>280</v>
      </c>
      <c r="BB1" s="274" t="s">
        <v>281</v>
      </c>
      <c r="BC1" s="274" t="s">
        <v>1068</v>
      </c>
      <c r="BD1" s="274" t="s">
        <v>1069</v>
      </c>
    </row>
    <row r="2" spans="1:56" x14ac:dyDescent="0.35">
      <c r="A2" s="50" t="s">
        <v>2392</v>
      </c>
      <c r="B2" s="115">
        <v>1</v>
      </c>
      <c r="C2" s="47" t="s">
        <v>2393</v>
      </c>
      <c r="D2" s="47" t="s">
        <v>7613</v>
      </c>
      <c r="E2" s="47" t="s">
        <v>7614</v>
      </c>
      <c r="F2" s="47" t="s">
        <v>7615</v>
      </c>
      <c r="G2" s="47" t="s">
        <v>1977</v>
      </c>
      <c r="H2" s="47" t="s">
        <v>1978</v>
      </c>
      <c r="I2" s="47" t="s">
        <v>1978</v>
      </c>
      <c r="J2" s="47" t="s">
        <v>312</v>
      </c>
      <c r="K2" s="47" t="s">
        <v>1223</v>
      </c>
      <c r="L2" s="47" t="s">
        <v>898</v>
      </c>
      <c r="M2" s="48" t="s">
        <v>55</v>
      </c>
      <c r="N2" s="47" t="s">
        <v>32</v>
      </c>
      <c r="O2" s="47" t="s">
        <v>50</v>
      </c>
      <c r="P2" s="48" t="s">
        <v>45</v>
      </c>
      <c r="Q2" s="47"/>
      <c r="R2" s="47" t="s">
        <v>1826</v>
      </c>
      <c r="S2" s="47" t="s">
        <v>2394</v>
      </c>
      <c r="T2" s="47" t="s">
        <v>147</v>
      </c>
      <c r="U2" s="52">
        <v>2782</v>
      </c>
      <c r="V2" s="118">
        <v>46141</v>
      </c>
      <c r="W2" s="118">
        <v>46142</v>
      </c>
      <c r="X2" s="47">
        <v>15</v>
      </c>
      <c r="Y2" s="47"/>
      <c r="Z2" s="118">
        <v>46157</v>
      </c>
      <c r="AA2" s="118">
        <v>46174</v>
      </c>
      <c r="AB2" s="118">
        <v>46175</v>
      </c>
      <c r="AC2" s="47" t="s">
        <v>3</v>
      </c>
      <c r="AD2" s="14">
        <v>1</v>
      </c>
      <c r="AE2" s="47"/>
      <c r="AF2" s="280" t="s">
        <v>8951</v>
      </c>
      <c r="AG2" s="118"/>
      <c r="AH2" s="118" t="s">
        <v>152</v>
      </c>
      <c r="AI2" s="47" t="s">
        <v>6737</v>
      </c>
      <c r="AJ2" s="47" t="s">
        <v>144</v>
      </c>
      <c r="AK2" s="47" t="s">
        <v>2826</v>
      </c>
      <c r="AL2" s="62" t="s">
        <v>5467</v>
      </c>
      <c r="AM2" s="13" t="s">
        <v>390</v>
      </c>
      <c r="AN2" s="118"/>
      <c r="AO2" s="118"/>
      <c r="AP2" s="118"/>
      <c r="AQ2" s="118"/>
      <c r="AR2" s="118"/>
      <c r="AS2" s="47"/>
      <c r="AT2" s="118"/>
      <c r="AU2" s="47"/>
      <c r="AV2" s="47"/>
      <c r="AW2" s="118"/>
      <c r="AX2" s="118"/>
      <c r="AY2" s="118"/>
      <c r="AZ2" s="47"/>
      <c r="BA2" s="14"/>
      <c r="BB2" s="47"/>
      <c r="BC2" s="149"/>
      <c r="BD2" s="149"/>
    </row>
    <row r="3" spans="1:56" x14ac:dyDescent="0.35">
      <c r="A3" s="50" t="s">
        <v>2529</v>
      </c>
      <c r="B3" s="115">
        <v>2</v>
      </c>
      <c r="C3" s="47"/>
      <c r="D3" s="47"/>
      <c r="E3" s="47"/>
      <c r="F3" s="47"/>
      <c r="G3" s="47" t="s">
        <v>52</v>
      </c>
      <c r="H3" s="47" t="s">
        <v>95</v>
      </c>
      <c r="I3" s="47" t="s">
        <v>98</v>
      </c>
      <c r="J3" s="47" t="s">
        <v>312</v>
      </c>
      <c r="K3" s="47" t="s">
        <v>327</v>
      </c>
      <c r="L3" s="47" t="s">
        <v>328</v>
      </c>
      <c r="M3" s="48" t="s">
        <v>221</v>
      </c>
      <c r="N3" s="47" t="s">
        <v>33</v>
      </c>
      <c r="O3" s="47" t="s">
        <v>49</v>
      </c>
      <c r="P3" s="48" t="s">
        <v>20</v>
      </c>
      <c r="Q3" s="47"/>
      <c r="R3" s="47"/>
      <c r="S3" s="47" t="s">
        <v>2530</v>
      </c>
      <c r="T3" s="47"/>
      <c r="U3" s="52">
        <v>44420</v>
      </c>
      <c r="V3" s="118"/>
      <c r="W3" s="118"/>
      <c r="X3" s="47">
        <v>0</v>
      </c>
      <c r="Y3" s="47"/>
      <c r="Z3" s="118" t="s">
        <v>390</v>
      </c>
      <c r="AA3" s="118"/>
      <c r="AB3" s="118"/>
      <c r="AC3" s="47" t="s">
        <v>402</v>
      </c>
      <c r="AD3" s="14">
        <v>0</v>
      </c>
      <c r="AE3" s="47"/>
      <c r="AF3" s="280"/>
      <c r="AG3" s="118"/>
      <c r="AH3" s="118"/>
      <c r="AI3" s="47" t="s">
        <v>6737</v>
      </c>
      <c r="AJ3" s="47" t="s">
        <v>144</v>
      </c>
      <c r="AK3" s="47" t="s">
        <v>390</v>
      </c>
      <c r="AL3" s="62" t="s">
        <v>390</v>
      </c>
      <c r="AM3" s="13" t="s">
        <v>1562</v>
      </c>
      <c r="AN3" s="118"/>
      <c r="AO3" s="118"/>
      <c r="AP3" s="118"/>
      <c r="AQ3" s="118"/>
      <c r="AR3" s="118"/>
      <c r="AS3" s="47"/>
      <c r="AT3" s="118"/>
      <c r="AU3" s="47"/>
      <c r="AV3" s="47"/>
      <c r="AW3" s="118"/>
      <c r="AX3" s="118"/>
      <c r="AY3" s="118"/>
      <c r="AZ3" s="47"/>
      <c r="BA3" s="14"/>
      <c r="BB3" s="47"/>
      <c r="BC3" s="149"/>
      <c r="BD3" s="149"/>
    </row>
    <row r="4" spans="1:56" x14ac:dyDescent="0.35">
      <c r="A4" s="50" t="s">
        <v>2625</v>
      </c>
      <c r="B4" s="115">
        <v>3</v>
      </c>
      <c r="C4" s="47"/>
      <c r="D4" s="47"/>
      <c r="E4" s="47"/>
      <c r="F4" s="47"/>
      <c r="G4" s="47" t="s">
        <v>78</v>
      </c>
      <c r="H4" s="47" t="s">
        <v>222</v>
      </c>
      <c r="I4" s="47" t="s">
        <v>69</v>
      </c>
      <c r="J4" s="47" t="s">
        <v>2006</v>
      </c>
      <c r="K4" s="47" t="s">
        <v>321</v>
      </c>
      <c r="L4" s="47" t="s">
        <v>1985</v>
      </c>
      <c r="M4" s="48" t="s">
        <v>55</v>
      </c>
      <c r="N4" s="47" t="s">
        <v>32</v>
      </c>
      <c r="O4" s="47" t="s">
        <v>37</v>
      </c>
      <c r="P4" s="48" t="s">
        <v>45</v>
      </c>
      <c r="Q4" s="47"/>
      <c r="R4" s="47"/>
      <c r="S4" s="47" t="s">
        <v>2626</v>
      </c>
      <c r="T4" s="47" t="s">
        <v>2627</v>
      </c>
      <c r="U4" s="52"/>
      <c r="V4" s="118"/>
      <c r="W4" s="118"/>
      <c r="X4" s="47">
        <v>35</v>
      </c>
      <c r="Y4" s="47"/>
      <c r="Z4" s="118" t="s">
        <v>390</v>
      </c>
      <c r="AA4" s="118"/>
      <c r="AB4" s="118"/>
      <c r="AC4" s="47" t="s">
        <v>399</v>
      </c>
      <c r="AD4" s="14">
        <v>0</v>
      </c>
      <c r="AE4" s="47"/>
      <c r="AF4" s="280"/>
      <c r="AG4" s="118"/>
      <c r="AH4" s="118"/>
      <c r="AI4" s="47" t="s">
        <v>6737</v>
      </c>
      <c r="AJ4" s="47" t="s">
        <v>144</v>
      </c>
      <c r="AK4" s="47" t="s">
        <v>390</v>
      </c>
      <c r="AL4" s="62" t="s">
        <v>390</v>
      </c>
      <c r="AM4" s="13" t="s">
        <v>1872</v>
      </c>
      <c r="AN4" s="118"/>
      <c r="AO4" s="118"/>
      <c r="AP4" s="118"/>
      <c r="AQ4" s="118"/>
      <c r="AR4" s="118"/>
      <c r="AS4" s="47"/>
      <c r="AT4" s="118"/>
      <c r="AU4" s="47"/>
      <c r="AV4" s="47"/>
      <c r="AW4" s="118"/>
      <c r="AX4" s="118"/>
      <c r="AY4" s="118"/>
      <c r="AZ4" s="47"/>
      <c r="BA4" s="14"/>
      <c r="BB4" s="47"/>
      <c r="BC4" s="149"/>
      <c r="BD4" s="149"/>
    </row>
    <row r="5" spans="1:56" x14ac:dyDescent="0.35">
      <c r="A5" s="50" t="s">
        <v>1843</v>
      </c>
      <c r="B5" s="115">
        <v>4</v>
      </c>
      <c r="C5" s="47"/>
      <c r="D5" s="47"/>
      <c r="E5" s="47"/>
      <c r="F5" s="47"/>
      <c r="G5" s="47" t="s">
        <v>76</v>
      </c>
      <c r="H5" s="47" t="s">
        <v>1980</v>
      </c>
      <c r="I5" s="47" t="s">
        <v>240</v>
      </c>
      <c r="J5" s="47" t="s">
        <v>312</v>
      </c>
      <c r="K5" s="47" t="s">
        <v>325</v>
      </c>
      <c r="L5" s="47" t="s">
        <v>885</v>
      </c>
      <c r="M5" s="48" t="s">
        <v>55</v>
      </c>
      <c r="N5" s="47" t="s">
        <v>31</v>
      </c>
      <c r="O5" s="47" t="s">
        <v>36</v>
      </c>
      <c r="P5" s="48" t="s">
        <v>46</v>
      </c>
      <c r="Q5" s="47"/>
      <c r="R5" s="47"/>
      <c r="S5" s="47" t="s">
        <v>1844</v>
      </c>
      <c r="T5" s="47" t="s">
        <v>171</v>
      </c>
      <c r="U5" s="52"/>
      <c r="V5" s="118"/>
      <c r="W5" s="118"/>
      <c r="X5" s="47">
        <v>35</v>
      </c>
      <c r="Y5" s="47"/>
      <c r="Z5" s="118" t="s">
        <v>390</v>
      </c>
      <c r="AA5" s="118"/>
      <c r="AB5" s="118"/>
      <c r="AC5" s="47" t="s">
        <v>402</v>
      </c>
      <c r="AD5" s="14">
        <v>0</v>
      </c>
      <c r="AE5" s="47"/>
      <c r="AF5" s="280"/>
      <c r="AG5" s="118"/>
      <c r="AH5" s="118"/>
      <c r="AI5" s="47" t="s">
        <v>6737</v>
      </c>
      <c r="AJ5" s="47" t="s">
        <v>144</v>
      </c>
      <c r="AK5" s="47" t="s">
        <v>390</v>
      </c>
      <c r="AL5" s="62" t="s">
        <v>390</v>
      </c>
      <c r="AM5" s="13" t="s">
        <v>390</v>
      </c>
      <c r="AN5" s="118"/>
      <c r="AO5" s="118"/>
      <c r="AP5" s="118"/>
      <c r="AQ5" s="118"/>
      <c r="AR5" s="118"/>
      <c r="AS5" s="47"/>
      <c r="AT5" s="118"/>
      <c r="AU5" s="47"/>
      <c r="AV5" s="47"/>
      <c r="AW5" s="118"/>
      <c r="AX5" s="118"/>
      <c r="AY5" s="118"/>
      <c r="AZ5" s="47"/>
      <c r="BA5" s="14"/>
      <c r="BB5" s="47"/>
      <c r="BC5" s="149"/>
      <c r="BD5" s="149"/>
    </row>
    <row r="6" spans="1:56" x14ac:dyDescent="0.35">
      <c r="A6" s="50" t="s">
        <v>363</v>
      </c>
      <c r="B6" s="115">
        <v>5</v>
      </c>
      <c r="C6" s="47"/>
      <c r="D6" s="47"/>
      <c r="E6" s="47"/>
      <c r="F6" s="47"/>
      <c r="G6" s="47" t="s">
        <v>76</v>
      </c>
      <c r="H6" s="47" t="s">
        <v>1980</v>
      </c>
      <c r="I6" s="47" t="s">
        <v>100</v>
      </c>
      <c r="J6" s="47" t="s">
        <v>312</v>
      </c>
      <c r="K6" s="47" t="s">
        <v>325</v>
      </c>
      <c r="L6" s="47" t="s">
        <v>885</v>
      </c>
      <c r="M6" s="48" t="s">
        <v>55</v>
      </c>
      <c r="N6" s="47" t="s">
        <v>31</v>
      </c>
      <c r="O6" s="47" t="s">
        <v>36</v>
      </c>
      <c r="P6" s="48" t="s">
        <v>46</v>
      </c>
      <c r="Q6" s="47"/>
      <c r="R6" s="47"/>
      <c r="S6" s="47" t="s">
        <v>364</v>
      </c>
      <c r="T6" s="47"/>
      <c r="U6" s="52">
        <v>344</v>
      </c>
      <c r="V6" s="118"/>
      <c r="W6" s="118"/>
      <c r="X6" s="47">
        <v>15</v>
      </c>
      <c r="Y6" s="47"/>
      <c r="Z6" s="118" t="s">
        <v>390</v>
      </c>
      <c r="AA6" s="118"/>
      <c r="AB6" s="118"/>
      <c r="AC6" s="47" t="s">
        <v>402</v>
      </c>
      <c r="AD6" s="14">
        <v>0</v>
      </c>
      <c r="AE6" s="47"/>
      <c r="AF6" s="280"/>
      <c r="AG6" s="118"/>
      <c r="AH6" s="118"/>
      <c r="AI6" s="47" t="s">
        <v>6737</v>
      </c>
      <c r="AJ6" s="47" t="s">
        <v>306</v>
      </c>
      <c r="AK6" s="47" t="s">
        <v>390</v>
      </c>
      <c r="AL6" s="62" t="s">
        <v>390</v>
      </c>
      <c r="AM6" s="13" t="s">
        <v>390</v>
      </c>
      <c r="AN6" s="118"/>
      <c r="AO6" s="118"/>
      <c r="AP6" s="118"/>
      <c r="AQ6" s="118"/>
      <c r="AR6" s="118"/>
      <c r="AS6" s="47"/>
      <c r="AT6" s="118"/>
      <c r="AU6" s="47"/>
      <c r="AV6" s="47"/>
      <c r="AW6" s="118"/>
      <c r="AX6" s="118"/>
      <c r="AY6" s="118"/>
      <c r="AZ6" s="47"/>
      <c r="BA6" s="14"/>
      <c r="BB6" s="47"/>
      <c r="BC6" s="149"/>
      <c r="BD6" s="149"/>
    </row>
    <row r="7" spans="1:56" x14ac:dyDescent="0.35">
      <c r="A7" s="50" t="s">
        <v>3059</v>
      </c>
      <c r="B7" s="115">
        <v>6</v>
      </c>
      <c r="C7" s="47"/>
      <c r="D7" s="47" t="s">
        <v>3060</v>
      </c>
      <c r="E7" s="47" t="s">
        <v>4616</v>
      </c>
      <c r="F7" s="47" t="s">
        <v>3061</v>
      </c>
      <c r="G7" s="47" t="s">
        <v>76</v>
      </c>
      <c r="H7" s="47" t="s">
        <v>1980</v>
      </c>
      <c r="I7" s="47" t="s">
        <v>3899</v>
      </c>
      <c r="J7" s="47" t="s">
        <v>1961</v>
      </c>
      <c r="K7" s="47" t="s">
        <v>319</v>
      </c>
      <c r="L7" s="47" t="s">
        <v>886</v>
      </c>
      <c r="M7" s="48" t="s">
        <v>53</v>
      </c>
      <c r="N7" s="47" t="s">
        <v>34</v>
      </c>
      <c r="O7" s="47" t="s">
        <v>4</v>
      </c>
      <c r="P7" s="48" t="s">
        <v>21</v>
      </c>
      <c r="Q7" s="47"/>
      <c r="R7" s="47" t="s">
        <v>3814</v>
      </c>
      <c r="S7" s="47" t="s">
        <v>3062</v>
      </c>
      <c r="T7" s="47" t="s">
        <v>3058</v>
      </c>
      <c r="U7" s="52">
        <v>13877</v>
      </c>
      <c r="V7" s="118">
        <v>46058</v>
      </c>
      <c r="W7" s="118">
        <v>46058</v>
      </c>
      <c r="X7" s="47">
        <v>0</v>
      </c>
      <c r="Y7" s="47">
        <v>15</v>
      </c>
      <c r="Z7" s="118">
        <v>46073</v>
      </c>
      <c r="AA7" s="118">
        <v>46152</v>
      </c>
      <c r="AB7" s="118">
        <v>46160</v>
      </c>
      <c r="AC7" s="47" t="s">
        <v>3</v>
      </c>
      <c r="AD7" s="14">
        <v>1</v>
      </c>
      <c r="AE7" s="47" t="s">
        <v>3179</v>
      </c>
      <c r="AF7" s="280">
        <v>46160</v>
      </c>
      <c r="AG7" s="118">
        <v>46160</v>
      </c>
      <c r="AH7" s="118" t="s">
        <v>6740</v>
      </c>
      <c r="AI7" s="47" t="s">
        <v>6737</v>
      </c>
      <c r="AJ7" s="47" t="s">
        <v>306</v>
      </c>
      <c r="AK7" s="47" t="s">
        <v>1556</v>
      </c>
      <c r="AL7" s="62" t="s">
        <v>2925</v>
      </c>
      <c r="AM7" s="13" t="s">
        <v>390</v>
      </c>
      <c r="AN7" s="118"/>
      <c r="AO7" s="118"/>
      <c r="AP7" s="118"/>
      <c r="AQ7" s="118"/>
      <c r="AR7" s="118"/>
      <c r="AS7" s="47"/>
      <c r="AT7" s="118"/>
      <c r="AU7" s="47"/>
      <c r="AV7" s="47"/>
      <c r="AW7" s="118"/>
      <c r="AX7" s="118"/>
      <c r="AY7" s="118"/>
      <c r="AZ7" s="47"/>
      <c r="BA7" s="14"/>
      <c r="BB7" s="47"/>
      <c r="BC7" s="149"/>
      <c r="BD7" s="149"/>
    </row>
    <row r="8" spans="1:56" x14ac:dyDescent="0.35">
      <c r="A8" s="50" t="s">
        <v>3054</v>
      </c>
      <c r="B8" s="115">
        <v>7</v>
      </c>
      <c r="C8" s="47"/>
      <c r="D8" s="47" t="s">
        <v>3055</v>
      </c>
      <c r="E8" s="47" t="s">
        <v>4617</v>
      </c>
      <c r="F8" s="47" t="s">
        <v>3056</v>
      </c>
      <c r="G8" s="47" t="s">
        <v>76</v>
      </c>
      <c r="H8" s="47" t="s">
        <v>1980</v>
      </c>
      <c r="I8" s="47" t="s">
        <v>3899</v>
      </c>
      <c r="J8" s="47" t="s">
        <v>1961</v>
      </c>
      <c r="K8" s="47" t="s">
        <v>319</v>
      </c>
      <c r="L8" s="47" t="s">
        <v>886</v>
      </c>
      <c r="M8" s="48" t="s">
        <v>53</v>
      </c>
      <c r="N8" s="47" t="s">
        <v>34</v>
      </c>
      <c r="O8" s="47" t="s">
        <v>4</v>
      </c>
      <c r="P8" s="48" t="s">
        <v>21</v>
      </c>
      <c r="Q8" s="47"/>
      <c r="R8" s="47" t="s">
        <v>3814</v>
      </c>
      <c r="S8" s="47" t="s">
        <v>3057</v>
      </c>
      <c r="T8" s="47" t="s">
        <v>3058</v>
      </c>
      <c r="U8" s="52">
        <v>13107</v>
      </c>
      <c r="V8" s="118">
        <v>46058</v>
      </c>
      <c r="W8" s="118">
        <v>46058</v>
      </c>
      <c r="X8" s="47">
        <v>0</v>
      </c>
      <c r="Y8" s="47">
        <v>15</v>
      </c>
      <c r="Z8" s="118">
        <v>46073</v>
      </c>
      <c r="AA8" s="118">
        <v>46130</v>
      </c>
      <c r="AB8" s="118">
        <v>46128</v>
      </c>
      <c r="AC8" s="47" t="s">
        <v>3</v>
      </c>
      <c r="AD8" s="14">
        <v>1</v>
      </c>
      <c r="AE8" s="47" t="s">
        <v>3179</v>
      </c>
      <c r="AF8" s="280">
        <v>46124</v>
      </c>
      <c r="AG8" s="118">
        <v>46124</v>
      </c>
      <c r="AH8" s="118" t="s">
        <v>6740</v>
      </c>
      <c r="AI8" s="47" t="s">
        <v>6737</v>
      </c>
      <c r="AJ8" s="47" t="s">
        <v>306</v>
      </c>
      <c r="AK8" s="47" t="s">
        <v>1556</v>
      </c>
      <c r="AL8" s="62" t="s">
        <v>2924</v>
      </c>
      <c r="AM8" s="13" t="s">
        <v>390</v>
      </c>
      <c r="AN8" s="118"/>
      <c r="AO8" s="118"/>
      <c r="AP8" s="118"/>
      <c r="AQ8" s="118"/>
      <c r="AR8" s="118"/>
      <c r="AS8" s="47"/>
      <c r="AT8" s="118"/>
      <c r="AU8" s="47"/>
      <c r="AV8" s="47"/>
      <c r="AW8" s="118"/>
      <c r="AX8" s="118"/>
      <c r="AY8" s="118"/>
      <c r="AZ8" s="47"/>
      <c r="BA8" s="14"/>
      <c r="BB8" s="47"/>
      <c r="BC8" s="149"/>
      <c r="BD8" s="149"/>
    </row>
    <row r="9" spans="1:56" x14ac:dyDescent="0.35">
      <c r="A9" s="50" t="s">
        <v>3003</v>
      </c>
      <c r="B9" s="115">
        <v>8</v>
      </c>
      <c r="C9" s="47"/>
      <c r="D9" s="47" t="s">
        <v>3004</v>
      </c>
      <c r="E9" s="47" t="s">
        <v>4618</v>
      </c>
      <c r="F9" s="47" t="s">
        <v>3005</v>
      </c>
      <c r="G9" s="47" t="s">
        <v>76</v>
      </c>
      <c r="H9" s="47" t="s">
        <v>1980</v>
      </c>
      <c r="I9" s="47" t="s">
        <v>3899</v>
      </c>
      <c r="J9" s="47" t="s">
        <v>1961</v>
      </c>
      <c r="K9" s="47" t="s">
        <v>319</v>
      </c>
      <c r="L9" s="47" t="s">
        <v>886</v>
      </c>
      <c r="M9" s="48" t="s">
        <v>53</v>
      </c>
      <c r="N9" s="47" t="s">
        <v>34</v>
      </c>
      <c r="O9" s="47" t="s">
        <v>4</v>
      </c>
      <c r="P9" s="48" t="s">
        <v>21</v>
      </c>
      <c r="Q9" s="47"/>
      <c r="R9" s="47" t="s">
        <v>2025</v>
      </c>
      <c r="S9" s="47" t="s">
        <v>3006</v>
      </c>
      <c r="T9" s="47" t="s">
        <v>3007</v>
      </c>
      <c r="U9" s="52">
        <v>15440</v>
      </c>
      <c r="V9" s="118">
        <v>46051</v>
      </c>
      <c r="W9" s="118">
        <v>46051</v>
      </c>
      <c r="X9" s="47">
        <v>0</v>
      </c>
      <c r="Y9" s="47">
        <v>15</v>
      </c>
      <c r="Z9" s="118">
        <v>46066</v>
      </c>
      <c r="AA9" s="118">
        <v>46122</v>
      </c>
      <c r="AB9" s="118">
        <v>46126</v>
      </c>
      <c r="AC9" s="47" t="s">
        <v>3</v>
      </c>
      <c r="AD9" s="14">
        <v>1</v>
      </c>
      <c r="AE9" s="47" t="s">
        <v>3179</v>
      </c>
      <c r="AF9" s="280">
        <v>46126</v>
      </c>
      <c r="AG9" s="118">
        <v>46126</v>
      </c>
      <c r="AH9" s="118" t="s">
        <v>6740</v>
      </c>
      <c r="AI9" s="47" t="s">
        <v>6737</v>
      </c>
      <c r="AJ9" s="47" t="s">
        <v>306</v>
      </c>
      <c r="AK9" s="47" t="s">
        <v>1556</v>
      </c>
      <c r="AL9" s="62" t="s">
        <v>2924</v>
      </c>
      <c r="AM9" s="13" t="s">
        <v>390</v>
      </c>
      <c r="AN9" s="118"/>
      <c r="AO9" s="118"/>
      <c r="AP9" s="118"/>
      <c r="AQ9" s="118"/>
      <c r="AR9" s="118"/>
      <c r="AS9" s="47"/>
      <c r="AT9" s="118"/>
      <c r="AU9" s="47"/>
      <c r="AV9" s="47"/>
      <c r="AW9" s="118"/>
      <c r="AX9" s="118"/>
      <c r="AY9" s="118"/>
      <c r="AZ9" s="47"/>
      <c r="BA9" s="14"/>
      <c r="BB9" s="47"/>
      <c r="BC9" s="149"/>
      <c r="BD9" s="149"/>
    </row>
    <row r="10" spans="1:56" x14ac:dyDescent="0.35">
      <c r="A10" s="50" t="s">
        <v>3161</v>
      </c>
      <c r="B10" s="115">
        <v>9</v>
      </c>
      <c r="C10" s="47" t="s">
        <v>3162</v>
      </c>
      <c r="D10" s="47"/>
      <c r="E10" s="47"/>
      <c r="F10" s="47"/>
      <c r="G10" s="47" t="s">
        <v>1977</v>
      </c>
      <c r="H10" s="47" t="s">
        <v>1978</v>
      </c>
      <c r="I10" s="47" t="s">
        <v>1978</v>
      </c>
      <c r="J10" s="47" t="s">
        <v>312</v>
      </c>
      <c r="K10" s="47" t="s">
        <v>1223</v>
      </c>
      <c r="L10" s="47" t="s">
        <v>898</v>
      </c>
      <c r="M10" s="48" t="s">
        <v>55</v>
      </c>
      <c r="N10" s="47" t="s">
        <v>32</v>
      </c>
      <c r="O10" s="47" t="s">
        <v>50</v>
      </c>
      <c r="P10" s="48" t="s">
        <v>45</v>
      </c>
      <c r="Q10" s="47"/>
      <c r="R10" s="47"/>
      <c r="S10" s="47" t="s">
        <v>3163</v>
      </c>
      <c r="T10" s="47" t="s">
        <v>147</v>
      </c>
      <c r="U10" s="52"/>
      <c r="V10" s="118"/>
      <c r="W10" s="118"/>
      <c r="X10" s="47">
        <v>15</v>
      </c>
      <c r="Y10" s="47"/>
      <c r="Z10" s="118"/>
      <c r="AA10" s="118"/>
      <c r="AB10" s="118"/>
      <c r="AC10" s="47" t="s">
        <v>700</v>
      </c>
      <c r="AD10" s="14"/>
      <c r="AE10" s="47"/>
      <c r="AF10" s="280"/>
      <c r="AG10" s="118"/>
      <c r="AH10" s="118"/>
      <c r="AI10" s="47" t="s">
        <v>6737</v>
      </c>
      <c r="AJ10" s="47" t="s">
        <v>144</v>
      </c>
      <c r="AK10" s="47" t="s">
        <v>390</v>
      </c>
      <c r="AL10" s="62" t="s">
        <v>390</v>
      </c>
      <c r="AM10" s="13" t="s">
        <v>2221</v>
      </c>
      <c r="AN10" s="118"/>
      <c r="AO10" s="118"/>
      <c r="AP10" s="118"/>
      <c r="AQ10" s="118"/>
      <c r="AR10" s="118"/>
      <c r="AS10" s="47"/>
      <c r="AT10" s="118"/>
      <c r="AU10" s="47"/>
      <c r="AV10" s="47"/>
      <c r="AW10" s="118"/>
      <c r="AX10" s="118"/>
      <c r="AY10" s="118"/>
      <c r="AZ10" s="47"/>
      <c r="BA10" s="14"/>
      <c r="BB10" s="47"/>
      <c r="BC10" s="149"/>
      <c r="BD10" s="149"/>
    </row>
    <row r="11" spans="1:56" x14ac:dyDescent="0.35">
      <c r="A11" s="50" t="s">
        <v>2387</v>
      </c>
      <c r="B11" s="115">
        <v>10</v>
      </c>
      <c r="C11" s="47" t="s">
        <v>2388</v>
      </c>
      <c r="D11" s="47" t="s">
        <v>3118</v>
      </c>
      <c r="E11" s="47" t="s">
        <v>3119</v>
      </c>
      <c r="F11" s="47" t="s">
        <v>4619</v>
      </c>
      <c r="G11" s="47" t="s">
        <v>1977</v>
      </c>
      <c r="H11" s="47" t="s">
        <v>1978</v>
      </c>
      <c r="I11" s="47" t="s">
        <v>1978</v>
      </c>
      <c r="J11" s="47" t="s">
        <v>312</v>
      </c>
      <c r="K11" s="47" t="s">
        <v>1223</v>
      </c>
      <c r="L11" s="47" t="s">
        <v>898</v>
      </c>
      <c r="M11" s="48" t="s">
        <v>55</v>
      </c>
      <c r="N11" s="47" t="s">
        <v>31</v>
      </c>
      <c r="O11" s="47" t="s">
        <v>50</v>
      </c>
      <c r="P11" s="48" t="s">
        <v>64</v>
      </c>
      <c r="Q11" s="47"/>
      <c r="R11" s="47" t="s">
        <v>2089</v>
      </c>
      <c r="S11" s="47" t="s">
        <v>1333</v>
      </c>
      <c r="T11" s="47" t="s">
        <v>18</v>
      </c>
      <c r="U11" s="52">
        <v>2379</v>
      </c>
      <c r="V11" s="118">
        <v>46078</v>
      </c>
      <c r="W11" s="118">
        <v>46092</v>
      </c>
      <c r="X11" s="47">
        <v>15</v>
      </c>
      <c r="Y11" s="47"/>
      <c r="Z11" s="118">
        <v>46107</v>
      </c>
      <c r="AA11" s="118">
        <v>46118</v>
      </c>
      <c r="AB11" s="118">
        <v>46119</v>
      </c>
      <c r="AC11" s="47" t="s">
        <v>3</v>
      </c>
      <c r="AD11" s="14">
        <v>1</v>
      </c>
      <c r="AE11" s="47"/>
      <c r="AF11" s="280" t="s">
        <v>8951</v>
      </c>
      <c r="AG11" s="118">
        <v>46142</v>
      </c>
      <c r="AH11" s="118" t="s">
        <v>6740</v>
      </c>
      <c r="AI11" s="47" t="s">
        <v>6737</v>
      </c>
      <c r="AJ11" s="47" t="s">
        <v>144</v>
      </c>
      <c r="AK11" s="47" t="s">
        <v>1557</v>
      </c>
      <c r="AL11" s="62" t="s">
        <v>2924</v>
      </c>
      <c r="AM11" s="13" t="s">
        <v>390</v>
      </c>
      <c r="AN11" s="118"/>
      <c r="AO11" s="118"/>
      <c r="AP11" s="118"/>
      <c r="AQ11" s="118"/>
      <c r="AR11" s="118"/>
      <c r="AS11" s="47"/>
      <c r="AT11" s="118"/>
      <c r="AU11" s="47"/>
      <c r="AV11" s="47"/>
      <c r="AW11" s="118"/>
      <c r="AX11" s="118"/>
      <c r="AY11" s="118"/>
      <c r="AZ11" s="47"/>
      <c r="BA11" s="14"/>
      <c r="BB11" s="47"/>
      <c r="BC11" s="149"/>
      <c r="BD11" s="149"/>
    </row>
    <row r="12" spans="1:56" x14ac:dyDescent="0.35">
      <c r="A12" s="50" t="s">
        <v>2527</v>
      </c>
      <c r="B12" s="115">
        <v>11</v>
      </c>
      <c r="C12" s="47"/>
      <c r="D12" s="47"/>
      <c r="E12" s="47"/>
      <c r="F12" s="47"/>
      <c r="G12" s="47" t="s">
        <v>52</v>
      </c>
      <c r="H12" s="47" t="s">
        <v>95</v>
      </c>
      <c r="I12" s="47" t="s">
        <v>119</v>
      </c>
      <c r="J12" s="47" t="s">
        <v>312</v>
      </c>
      <c r="K12" s="47" t="s">
        <v>327</v>
      </c>
      <c r="L12" s="47" t="s">
        <v>328</v>
      </c>
      <c r="M12" s="48" t="s">
        <v>221</v>
      </c>
      <c r="N12" s="47" t="s">
        <v>34</v>
      </c>
      <c r="O12" s="47" t="s">
        <v>49</v>
      </c>
      <c r="P12" s="48" t="s">
        <v>21</v>
      </c>
      <c r="Q12" s="47"/>
      <c r="R12" s="47"/>
      <c r="S12" s="47" t="s">
        <v>2528</v>
      </c>
      <c r="T12" s="47"/>
      <c r="U12" s="52">
        <v>37376</v>
      </c>
      <c r="V12" s="118"/>
      <c r="W12" s="118"/>
      <c r="X12" s="47">
        <v>0</v>
      </c>
      <c r="Y12" s="47"/>
      <c r="Z12" s="118" t="s">
        <v>390</v>
      </c>
      <c r="AA12" s="118"/>
      <c r="AB12" s="118"/>
      <c r="AC12" s="47" t="s">
        <v>402</v>
      </c>
      <c r="AD12" s="14">
        <v>0</v>
      </c>
      <c r="AE12" s="47"/>
      <c r="AF12" s="280"/>
      <c r="AG12" s="118"/>
      <c r="AH12" s="118"/>
      <c r="AI12" s="47" t="s">
        <v>6737</v>
      </c>
      <c r="AJ12" s="47" t="s">
        <v>144</v>
      </c>
      <c r="AK12" s="47" t="s">
        <v>390</v>
      </c>
      <c r="AL12" s="62" t="s">
        <v>390</v>
      </c>
      <c r="AM12" s="13" t="s">
        <v>390</v>
      </c>
      <c r="AN12" s="118"/>
      <c r="AO12" s="118"/>
      <c r="AP12" s="118"/>
      <c r="AQ12" s="118"/>
      <c r="AR12" s="118"/>
      <c r="AS12" s="47"/>
      <c r="AT12" s="118"/>
      <c r="AU12" s="47"/>
      <c r="AV12" s="47"/>
      <c r="AW12" s="118"/>
      <c r="AX12" s="118"/>
      <c r="AY12" s="118"/>
      <c r="AZ12" s="47"/>
      <c r="BA12" s="14"/>
      <c r="BB12" s="47"/>
      <c r="BC12" s="149"/>
      <c r="BD12" s="149"/>
    </row>
    <row r="13" spans="1:56" x14ac:dyDescent="0.35">
      <c r="A13" s="50" t="s">
        <v>2650</v>
      </c>
      <c r="B13" s="115">
        <v>12</v>
      </c>
      <c r="C13" s="47"/>
      <c r="D13" s="47" t="s">
        <v>7217</v>
      </c>
      <c r="E13" s="47" t="s">
        <v>2887</v>
      </c>
      <c r="F13" s="47" t="s">
        <v>2651</v>
      </c>
      <c r="G13" s="47" t="s">
        <v>52</v>
      </c>
      <c r="H13" s="47" t="s">
        <v>95</v>
      </c>
      <c r="I13" s="47" t="s">
        <v>54</v>
      </c>
      <c r="J13" s="47" t="s">
        <v>312</v>
      </c>
      <c r="K13" s="47" t="s">
        <v>1223</v>
      </c>
      <c r="L13" s="47" t="s">
        <v>898</v>
      </c>
      <c r="M13" s="48" t="s">
        <v>221</v>
      </c>
      <c r="N13" s="47" t="s">
        <v>32</v>
      </c>
      <c r="O13" s="47" t="s">
        <v>50</v>
      </c>
      <c r="P13" s="48" t="s">
        <v>120</v>
      </c>
      <c r="Q13" s="47"/>
      <c r="R13" s="47" t="s">
        <v>385</v>
      </c>
      <c r="S13" s="47" t="s">
        <v>2652</v>
      </c>
      <c r="T13" s="47" t="s">
        <v>123</v>
      </c>
      <c r="U13" s="52">
        <v>91898</v>
      </c>
      <c r="V13" s="118">
        <v>46066</v>
      </c>
      <c r="W13" s="118">
        <v>46073</v>
      </c>
      <c r="X13" s="47">
        <v>60</v>
      </c>
      <c r="Y13" s="47">
        <v>0</v>
      </c>
      <c r="Z13" s="118">
        <v>46133</v>
      </c>
      <c r="AA13" s="118">
        <v>46188</v>
      </c>
      <c r="AB13" s="118"/>
      <c r="AC13" s="47" t="s">
        <v>5</v>
      </c>
      <c r="AD13" s="14">
        <v>0.9</v>
      </c>
      <c r="AE13" s="47"/>
      <c r="AF13" s="280"/>
      <c r="AG13" s="118"/>
      <c r="AH13" s="118"/>
      <c r="AI13" s="47" t="s">
        <v>6737</v>
      </c>
      <c r="AJ13" s="47" t="s">
        <v>144</v>
      </c>
      <c r="AK13" s="47" t="s">
        <v>2829</v>
      </c>
      <c r="AL13" s="62" t="s">
        <v>390</v>
      </c>
      <c r="AM13" s="13" t="s">
        <v>390</v>
      </c>
      <c r="AN13" s="118"/>
      <c r="AO13" s="118"/>
      <c r="AP13" s="118"/>
      <c r="AQ13" s="118"/>
      <c r="AR13" s="118"/>
      <c r="AS13" s="47"/>
      <c r="AT13" s="118"/>
      <c r="AU13" s="47"/>
      <c r="AV13" s="47"/>
      <c r="AW13" s="118"/>
      <c r="AX13" s="118"/>
      <c r="AY13" s="118"/>
      <c r="AZ13" s="47"/>
      <c r="BA13" s="14"/>
      <c r="BB13" s="47"/>
      <c r="BC13" s="149"/>
      <c r="BD13" s="149"/>
    </row>
    <row r="14" spans="1:56" x14ac:dyDescent="0.35">
      <c r="A14" s="50" t="s">
        <v>735</v>
      </c>
      <c r="B14" s="115">
        <v>13</v>
      </c>
      <c r="C14" s="47"/>
      <c r="D14" s="47" t="s">
        <v>1150</v>
      </c>
      <c r="E14" s="47" t="s">
        <v>1151</v>
      </c>
      <c r="F14" s="47" t="s">
        <v>1152</v>
      </c>
      <c r="G14" s="47" t="s">
        <v>76</v>
      </c>
      <c r="H14" s="47" t="s">
        <v>1980</v>
      </c>
      <c r="I14" s="47" t="s">
        <v>227</v>
      </c>
      <c r="J14" s="47" t="s">
        <v>312</v>
      </c>
      <c r="K14" s="47" t="s">
        <v>325</v>
      </c>
      <c r="L14" s="47" t="s">
        <v>885</v>
      </c>
      <c r="M14" s="48" t="s">
        <v>53</v>
      </c>
      <c r="N14" s="47" t="s">
        <v>31</v>
      </c>
      <c r="O14" s="47" t="s">
        <v>36</v>
      </c>
      <c r="P14" s="48" t="s">
        <v>64</v>
      </c>
      <c r="Q14" s="47" t="s">
        <v>18</v>
      </c>
      <c r="R14" s="47" t="s">
        <v>1093</v>
      </c>
      <c r="S14" s="47" t="s">
        <v>736</v>
      </c>
      <c r="T14" s="47" t="s">
        <v>754</v>
      </c>
      <c r="U14" s="52">
        <v>520</v>
      </c>
      <c r="V14" s="118"/>
      <c r="W14" s="118"/>
      <c r="X14" s="47">
        <v>0</v>
      </c>
      <c r="Y14" s="47"/>
      <c r="Z14" s="118" t="s">
        <v>390</v>
      </c>
      <c r="AA14" s="118"/>
      <c r="AB14" s="118"/>
      <c r="AC14" s="47" t="s">
        <v>402</v>
      </c>
      <c r="AD14" s="14">
        <v>0</v>
      </c>
      <c r="AE14" s="47"/>
      <c r="AF14" s="280"/>
      <c r="AG14" s="118"/>
      <c r="AH14" s="118"/>
      <c r="AI14" s="47" t="s">
        <v>6737</v>
      </c>
      <c r="AJ14" s="47" t="s">
        <v>306</v>
      </c>
      <c r="AK14" s="47" t="s">
        <v>390</v>
      </c>
      <c r="AL14" s="62" t="s">
        <v>390</v>
      </c>
      <c r="AM14" s="13" t="s">
        <v>390</v>
      </c>
      <c r="AN14" s="118"/>
      <c r="AO14" s="118"/>
      <c r="AP14" s="118"/>
      <c r="AQ14" s="118"/>
      <c r="AR14" s="118"/>
      <c r="AS14" s="47"/>
      <c r="AT14" s="118"/>
      <c r="AU14" s="47"/>
      <c r="AV14" s="47"/>
      <c r="AW14" s="118"/>
      <c r="AX14" s="118"/>
      <c r="AY14" s="118"/>
      <c r="AZ14" s="47"/>
      <c r="BA14" s="14"/>
      <c r="BB14" s="47"/>
      <c r="BC14" s="149"/>
      <c r="BD14" s="149"/>
    </row>
    <row r="15" spans="1:56" x14ac:dyDescent="0.35">
      <c r="A15" s="50" t="s">
        <v>345</v>
      </c>
      <c r="B15" s="115">
        <v>14</v>
      </c>
      <c r="C15" s="47"/>
      <c r="D15" s="47"/>
      <c r="E15" s="47"/>
      <c r="F15" s="47"/>
      <c r="G15" s="47" t="s">
        <v>76</v>
      </c>
      <c r="H15" s="47" t="s">
        <v>1980</v>
      </c>
      <c r="I15" s="47" t="s">
        <v>9</v>
      </c>
      <c r="J15" s="47" t="s">
        <v>312</v>
      </c>
      <c r="K15" s="47" t="s">
        <v>325</v>
      </c>
      <c r="L15" s="47" t="s">
        <v>885</v>
      </c>
      <c r="M15" s="48" t="s">
        <v>55</v>
      </c>
      <c r="N15" s="47" t="s">
        <v>32</v>
      </c>
      <c r="O15" s="47" t="s">
        <v>37</v>
      </c>
      <c r="P15" s="48" t="s">
        <v>44</v>
      </c>
      <c r="Q15" s="47" t="s">
        <v>156</v>
      </c>
      <c r="R15" s="47"/>
      <c r="S15" s="47" t="s">
        <v>346</v>
      </c>
      <c r="T15" s="47" t="s">
        <v>156</v>
      </c>
      <c r="U15" s="52"/>
      <c r="V15" s="118"/>
      <c r="W15" s="118"/>
      <c r="X15" s="47">
        <v>35</v>
      </c>
      <c r="Y15" s="47"/>
      <c r="Z15" s="118" t="s">
        <v>390</v>
      </c>
      <c r="AA15" s="118"/>
      <c r="AB15" s="118"/>
      <c r="AC15" s="47" t="s">
        <v>407</v>
      </c>
      <c r="AD15" s="14">
        <v>0</v>
      </c>
      <c r="AE15" s="47"/>
      <c r="AF15" s="280"/>
      <c r="AG15" s="118"/>
      <c r="AH15" s="118"/>
      <c r="AI15" s="47" t="s">
        <v>6737</v>
      </c>
      <c r="AJ15" s="47" t="s">
        <v>144</v>
      </c>
      <c r="AK15" s="47" t="s">
        <v>390</v>
      </c>
      <c r="AL15" s="62" t="s">
        <v>390</v>
      </c>
      <c r="AM15" s="13" t="s">
        <v>390</v>
      </c>
      <c r="AN15" s="118"/>
      <c r="AO15" s="118"/>
      <c r="AP15" s="118"/>
      <c r="AQ15" s="118"/>
      <c r="AR15" s="118"/>
      <c r="AS15" s="47"/>
      <c r="AT15" s="118"/>
      <c r="AU15" s="47"/>
      <c r="AV15" s="47"/>
      <c r="AW15" s="118"/>
      <c r="AX15" s="118"/>
      <c r="AY15" s="118"/>
      <c r="AZ15" s="47"/>
      <c r="BA15" s="14"/>
      <c r="BB15" s="47"/>
      <c r="BC15" s="149"/>
      <c r="BD15" s="149"/>
    </row>
    <row r="16" spans="1:56" x14ac:dyDescent="0.35">
      <c r="A16" s="50" t="s">
        <v>492</v>
      </c>
      <c r="B16" s="115">
        <v>15</v>
      </c>
      <c r="C16" s="47"/>
      <c r="D16" s="47"/>
      <c r="E16" s="47"/>
      <c r="F16" s="47"/>
      <c r="G16" s="47" t="s">
        <v>76</v>
      </c>
      <c r="H16" s="47" t="s">
        <v>1980</v>
      </c>
      <c r="I16" s="47" t="s">
        <v>9</v>
      </c>
      <c r="J16" s="47" t="s">
        <v>312</v>
      </c>
      <c r="K16" s="47" t="s">
        <v>325</v>
      </c>
      <c r="L16" s="47" t="s">
        <v>885</v>
      </c>
      <c r="M16" s="48" t="s">
        <v>55</v>
      </c>
      <c r="N16" s="47" t="s">
        <v>32</v>
      </c>
      <c r="O16" s="47" t="s">
        <v>37</v>
      </c>
      <c r="P16" s="48" t="s">
        <v>45</v>
      </c>
      <c r="Q16" s="47" t="s">
        <v>1304</v>
      </c>
      <c r="R16" s="47"/>
      <c r="S16" s="47" t="s">
        <v>493</v>
      </c>
      <c r="T16" s="47" t="s">
        <v>334</v>
      </c>
      <c r="U16" s="52"/>
      <c r="V16" s="118"/>
      <c r="W16" s="118"/>
      <c r="X16" s="47">
        <v>35</v>
      </c>
      <c r="Y16" s="47"/>
      <c r="Z16" s="118" t="s">
        <v>390</v>
      </c>
      <c r="AA16" s="118"/>
      <c r="AB16" s="118"/>
      <c r="AC16" s="47" t="s">
        <v>407</v>
      </c>
      <c r="AD16" s="14">
        <v>0</v>
      </c>
      <c r="AE16" s="47"/>
      <c r="AF16" s="280"/>
      <c r="AG16" s="118"/>
      <c r="AH16" s="118"/>
      <c r="AI16" s="47" t="s">
        <v>6737</v>
      </c>
      <c r="AJ16" s="47" t="s">
        <v>144</v>
      </c>
      <c r="AK16" s="47" t="s">
        <v>390</v>
      </c>
      <c r="AL16" s="62" t="s">
        <v>390</v>
      </c>
      <c r="AM16" s="13" t="s">
        <v>390</v>
      </c>
      <c r="AN16" s="118"/>
      <c r="AO16" s="118"/>
      <c r="AP16" s="118"/>
      <c r="AQ16" s="118"/>
      <c r="AR16" s="118"/>
      <c r="AS16" s="47"/>
      <c r="AT16" s="118"/>
      <c r="AU16" s="47"/>
      <c r="AV16" s="47"/>
      <c r="AW16" s="118"/>
      <c r="AX16" s="118"/>
      <c r="AY16" s="118"/>
      <c r="AZ16" s="47"/>
      <c r="BA16" s="14"/>
      <c r="BB16" s="47"/>
      <c r="BC16" s="149"/>
      <c r="BD16" s="149"/>
    </row>
    <row r="17" spans="1:56" x14ac:dyDescent="0.35">
      <c r="A17" s="50" t="s">
        <v>1893</v>
      </c>
      <c r="B17" s="115">
        <v>16</v>
      </c>
      <c r="C17" s="47"/>
      <c r="D17" s="47" t="s">
        <v>1877</v>
      </c>
      <c r="E17" s="47" t="s">
        <v>1824</v>
      </c>
      <c r="F17" s="47" t="s">
        <v>1822</v>
      </c>
      <c r="G17" s="47" t="s">
        <v>52</v>
      </c>
      <c r="H17" s="47" t="s">
        <v>95</v>
      </c>
      <c r="I17" s="47" t="s">
        <v>119</v>
      </c>
      <c r="J17" s="47" t="s">
        <v>312</v>
      </c>
      <c r="K17" s="47" t="s">
        <v>327</v>
      </c>
      <c r="L17" s="47" t="s">
        <v>328</v>
      </c>
      <c r="M17" s="48" t="s">
        <v>221</v>
      </c>
      <c r="N17" s="47" t="s">
        <v>33</v>
      </c>
      <c r="O17" s="47" t="s">
        <v>49</v>
      </c>
      <c r="P17" s="48" t="s">
        <v>26</v>
      </c>
      <c r="Q17" s="47" t="s">
        <v>761</v>
      </c>
      <c r="R17" s="47" t="s">
        <v>2031</v>
      </c>
      <c r="S17" s="47" t="s">
        <v>1894</v>
      </c>
      <c r="T17" s="47" t="s">
        <v>761</v>
      </c>
      <c r="U17" s="52">
        <v>61093</v>
      </c>
      <c r="V17" s="118">
        <v>46021</v>
      </c>
      <c r="W17" s="118">
        <v>46021</v>
      </c>
      <c r="X17" s="47">
        <v>0</v>
      </c>
      <c r="Y17" s="47">
        <v>30</v>
      </c>
      <c r="Z17" s="118">
        <v>46051</v>
      </c>
      <c r="AA17" s="118">
        <v>46078</v>
      </c>
      <c r="AB17" s="118">
        <v>46076</v>
      </c>
      <c r="AC17" s="47" t="s">
        <v>219</v>
      </c>
      <c r="AD17" s="14">
        <v>1</v>
      </c>
      <c r="AE17" s="47" t="s">
        <v>152</v>
      </c>
      <c r="AF17" s="280">
        <v>46167</v>
      </c>
      <c r="AG17" s="118"/>
      <c r="AH17" s="118" t="s">
        <v>152</v>
      </c>
      <c r="AI17" s="47" t="s">
        <v>1558</v>
      </c>
      <c r="AJ17" s="47" t="s">
        <v>144</v>
      </c>
      <c r="AK17" s="47" t="s">
        <v>390</v>
      </c>
      <c r="AL17" s="62" t="s">
        <v>390</v>
      </c>
      <c r="AM17" s="13" t="s">
        <v>390</v>
      </c>
      <c r="AN17" s="118"/>
      <c r="AO17" s="118"/>
      <c r="AP17" s="118"/>
      <c r="AQ17" s="118"/>
      <c r="AR17" s="118"/>
      <c r="AS17" s="47"/>
      <c r="AT17" s="118"/>
      <c r="AU17" s="47"/>
      <c r="AV17" s="47"/>
      <c r="AW17" s="118"/>
      <c r="AX17" s="118"/>
      <c r="AY17" s="118"/>
      <c r="AZ17" s="47"/>
      <c r="BA17" s="14"/>
      <c r="BB17" s="47"/>
      <c r="BC17" s="149"/>
      <c r="BD17" s="149"/>
    </row>
    <row r="18" spans="1:56" x14ac:dyDescent="0.35">
      <c r="A18" s="50" t="s">
        <v>2338</v>
      </c>
      <c r="B18" s="115">
        <v>17</v>
      </c>
      <c r="C18" s="47" t="s">
        <v>2339</v>
      </c>
      <c r="D18" s="47" t="s">
        <v>3108</v>
      </c>
      <c r="E18" s="47" t="s">
        <v>2417</v>
      </c>
      <c r="F18" s="47" t="s">
        <v>2340</v>
      </c>
      <c r="G18" s="47" t="s">
        <v>1977</v>
      </c>
      <c r="H18" s="47" t="s">
        <v>1978</v>
      </c>
      <c r="I18" s="47" t="s">
        <v>1978</v>
      </c>
      <c r="J18" s="47" t="s">
        <v>312</v>
      </c>
      <c r="K18" s="47" t="s">
        <v>1223</v>
      </c>
      <c r="L18" s="47" t="s">
        <v>898</v>
      </c>
      <c r="M18" s="48" t="s">
        <v>55</v>
      </c>
      <c r="N18" s="47" t="s">
        <v>31</v>
      </c>
      <c r="O18" s="47" t="s">
        <v>36</v>
      </c>
      <c r="P18" s="48" t="s">
        <v>64</v>
      </c>
      <c r="Q18" s="47"/>
      <c r="R18" s="47" t="s">
        <v>2271</v>
      </c>
      <c r="S18" s="47" t="s">
        <v>2341</v>
      </c>
      <c r="T18" s="47" t="s">
        <v>2269</v>
      </c>
      <c r="U18" s="52"/>
      <c r="V18" s="118"/>
      <c r="W18" s="118"/>
      <c r="X18" s="47">
        <v>15</v>
      </c>
      <c r="Y18" s="47"/>
      <c r="Z18" s="118" t="s">
        <v>390</v>
      </c>
      <c r="AA18" s="118">
        <v>46004</v>
      </c>
      <c r="AB18" s="118"/>
      <c r="AC18" s="47" t="s">
        <v>709</v>
      </c>
      <c r="AD18" s="14">
        <v>0</v>
      </c>
      <c r="AE18" s="47"/>
      <c r="AF18" s="280"/>
      <c r="AG18" s="118"/>
      <c r="AH18" s="118"/>
      <c r="AI18" s="47" t="s">
        <v>6737</v>
      </c>
      <c r="AJ18" s="47" t="s">
        <v>144</v>
      </c>
      <c r="AK18" s="47" t="s">
        <v>390</v>
      </c>
      <c r="AL18" s="62" t="s">
        <v>390</v>
      </c>
      <c r="AM18" s="13" t="s">
        <v>390</v>
      </c>
      <c r="AN18" s="118"/>
      <c r="AO18" s="118"/>
      <c r="AP18" s="118"/>
      <c r="AQ18" s="118"/>
      <c r="AR18" s="118"/>
      <c r="AS18" s="47"/>
      <c r="AT18" s="118"/>
      <c r="AU18" s="47"/>
      <c r="AV18" s="47"/>
      <c r="AW18" s="118"/>
      <c r="AX18" s="118"/>
      <c r="AY18" s="118"/>
      <c r="AZ18" s="47"/>
      <c r="BA18" s="14"/>
      <c r="BB18" s="47"/>
      <c r="BC18" s="149"/>
      <c r="BD18" s="149"/>
    </row>
    <row r="19" spans="1:56" x14ac:dyDescent="0.35">
      <c r="A19" s="50" t="s">
        <v>1760</v>
      </c>
      <c r="B19" s="115">
        <v>18</v>
      </c>
      <c r="C19" s="47"/>
      <c r="D19" s="47">
        <v>9693</v>
      </c>
      <c r="E19" s="47" t="s">
        <v>2833</v>
      </c>
      <c r="F19" s="47" t="s">
        <v>2491</v>
      </c>
      <c r="G19" s="47" t="s">
        <v>52</v>
      </c>
      <c r="H19" s="47" t="s">
        <v>221</v>
      </c>
      <c r="I19" s="47" t="s">
        <v>61</v>
      </c>
      <c r="J19" s="47" t="s">
        <v>312</v>
      </c>
      <c r="K19" s="47" t="s">
        <v>1223</v>
      </c>
      <c r="L19" s="47" t="s">
        <v>898</v>
      </c>
      <c r="M19" s="48" t="s">
        <v>221</v>
      </c>
      <c r="N19" s="47" t="s">
        <v>32</v>
      </c>
      <c r="O19" s="47" t="s">
        <v>50</v>
      </c>
      <c r="P19" s="48" t="s">
        <v>44</v>
      </c>
      <c r="Q19" s="47"/>
      <c r="R19" s="47" t="s">
        <v>1830</v>
      </c>
      <c r="S19" s="47" t="s">
        <v>1761</v>
      </c>
      <c r="T19" s="47" t="s">
        <v>351</v>
      </c>
      <c r="U19" s="52">
        <v>19087</v>
      </c>
      <c r="V19" s="118">
        <v>45976</v>
      </c>
      <c r="W19" s="118">
        <v>45979</v>
      </c>
      <c r="X19" s="47">
        <v>90</v>
      </c>
      <c r="Y19" s="47">
        <v>0</v>
      </c>
      <c r="Z19" s="118">
        <v>46069</v>
      </c>
      <c r="AA19" s="118">
        <v>46128</v>
      </c>
      <c r="AB19" s="118">
        <v>46127</v>
      </c>
      <c r="AC19" s="47" t="s">
        <v>3</v>
      </c>
      <c r="AD19" s="14">
        <v>1</v>
      </c>
      <c r="AE19" s="47"/>
      <c r="AF19" s="280" t="s">
        <v>8951</v>
      </c>
      <c r="AG19" s="118"/>
      <c r="AH19" s="118" t="s">
        <v>152</v>
      </c>
      <c r="AI19" s="47" t="s">
        <v>6737</v>
      </c>
      <c r="AJ19" s="47" t="s">
        <v>306</v>
      </c>
      <c r="AK19" s="47" t="s">
        <v>1556</v>
      </c>
      <c r="AL19" s="62" t="s">
        <v>2924</v>
      </c>
      <c r="AM19" s="13" t="s">
        <v>390</v>
      </c>
      <c r="AN19" s="118"/>
      <c r="AO19" s="118"/>
      <c r="AP19" s="118"/>
      <c r="AQ19" s="118"/>
      <c r="AR19" s="118"/>
      <c r="AS19" s="47"/>
      <c r="AT19" s="118"/>
      <c r="AU19" s="47"/>
      <c r="AV19" s="47"/>
      <c r="AW19" s="118"/>
      <c r="AX19" s="118"/>
      <c r="AY19" s="118"/>
      <c r="AZ19" s="47"/>
      <c r="BA19" s="14"/>
      <c r="BB19" s="47"/>
      <c r="BC19" s="149"/>
      <c r="BD19" s="149"/>
    </row>
    <row r="20" spans="1:56" x14ac:dyDescent="0.35">
      <c r="A20" s="50" t="s">
        <v>737</v>
      </c>
      <c r="B20" s="115">
        <v>19</v>
      </c>
      <c r="C20" s="47"/>
      <c r="D20" s="47" t="s">
        <v>1376</v>
      </c>
      <c r="E20" s="47" t="s">
        <v>1351</v>
      </c>
      <c r="F20" s="47" t="s">
        <v>1352</v>
      </c>
      <c r="G20" s="47" t="s">
        <v>76</v>
      </c>
      <c r="H20" s="47" t="s">
        <v>1980</v>
      </c>
      <c r="I20" s="47" t="s">
        <v>227</v>
      </c>
      <c r="J20" s="47" t="s">
        <v>312</v>
      </c>
      <c r="K20" s="47" t="s">
        <v>325</v>
      </c>
      <c r="L20" s="47" t="s">
        <v>885</v>
      </c>
      <c r="M20" s="48" t="s">
        <v>53</v>
      </c>
      <c r="N20" s="47" t="s">
        <v>31</v>
      </c>
      <c r="O20" s="47" t="s">
        <v>36</v>
      </c>
      <c r="P20" s="48" t="s">
        <v>64</v>
      </c>
      <c r="Q20" s="47" t="s">
        <v>18</v>
      </c>
      <c r="R20" s="47" t="s">
        <v>854</v>
      </c>
      <c r="S20" s="47" t="s">
        <v>738</v>
      </c>
      <c r="T20" s="47" t="s">
        <v>754</v>
      </c>
      <c r="U20" s="52">
        <v>550</v>
      </c>
      <c r="V20" s="118"/>
      <c r="W20" s="118"/>
      <c r="X20" s="47">
        <v>0</v>
      </c>
      <c r="Y20" s="47"/>
      <c r="Z20" s="118" t="s">
        <v>390</v>
      </c>
      <c r="AA20" s="118"/>
      <c r="AB20" s="118"/>
      <c r="AC20" s="47" t="s">
        <v>402</v>
      </c>
      <c r="AD20" s="14">
        <v>0</v>
      </c>
      <c r="AE20" s="47"/>
      <c r="AF20" s="280">
        <v>45580</v>
      </c>
      <c r="AG20" s="118"/>
      <c r="AH20" s="118"/>
      <c r="AI20" s="47" t="s">
        <v>6737</v>
      </c>
      <c r="AJ20" s="47" t="s">
        <v>306</v>
      </c>
      <c r="AK20" s="47" t="s">
        <v>390</v>
      </c>
      <c r="AL20" s="62" t="s">
        <v>390</v>
      </c>
      <c r="AM20" s="13" t="s">
        <v>390</v>
      </c>
      <c r="AN20" s="118"/>
      <c r="AO20" s="118"/>
      <c r="AP20" s="118"/>
      <c r="AQ20" s="118"/>
      <c r="AR20" s="118"/>
      <c r="AS20" s="47"/>
      <c r="AT20" s="118"/>
      <c r="AU20" s="47"/>
      <c r="AV20" s="47"/>
      <c r="AW20" s="118"/>
      <c r="AX20" s="118"/>
      <c r="AY20" s="118"/>
      <c r="AZ20" s="47"/>
      <c r="BA20" s="14"/>
      <c r="BB20" s="47"/>
      <c r="BC20" s="149"/>
      <c r="BD20" s="149"/>
    </row>
    <row r="21" spans="1:56" x14ac:dyDescent="0.35">
      <c r="A21" s="50" t="s">
        <v>540</v>
      </c>
      <c r="B21" s="115">
        <v>20</v>
      </c>
      <c r="C21" s="47"/>
      <c r="D21" s="47"/>
      <c r="E21" s="47"/>
      <c r="F21" s="47"/>
      <c r="G21" s="47" t="s">
        <v>76</v>
      </c>
      <c r="H21" s="47" t="s">
        <v>1980</v>
      </c>
      <c r="I21" s="47" t="s">
        <v>51</v>
      </c>
      <c r="J21" s="47" t="s">
        <v>312</v>
      </c>
      <c r="K21" s="47" t="s">
        <v>325</v>
      </c>
      <c r="L21" s="47" t="s">
        <v>885</v>
      </c>
      <c r="M21" s="48" t="s">
        <v>55</v>
      </c>
      <c r="N21" s="47" t="s">
        <v>31</v>
      </c>
      <c r="O21" s="47" t="s">
        <v>36</v>
      </c>
      <c r="P21" s="48" t="s">
        <v>64</v>
      </c>
      <c r="Q21" s="47" t="s">
        <v>18</v>
      </c>
      <c r="R21" s="47"/>
      <c r="S21" s="47" t="s">
        <v>360</v>
      </c>
      <c r="T21" s="47" t="s">
        <v>18</v>
      </c>
      <c r="U21" s="52">
        <v>767</v>
      </c>
      <c r="V21" s="118"/>
      <c r="W21" s="118"/>
      <c r="X21" s="47">
        <v>15</v>
      </c>
      <c r="Y21" s="47"/>
      <c r="Z21" s="118" t="s">
        <v>390</v>
      </c>
      <c r="AA21" s="118"/>
      <c r="AB21" s="118"/>
      <c r="AC21" s="47" t="s">
        <v>399</v>
      </c>
      <c r="AD21" s="14">
        <v>0</v>
      </c>
      <c r="AE21" s="47"/>
      <c r="AF21" s="280"/>
      <c r="AG21" s="118"/>
      <c r="AH21" s="118"/>
      <c r="AI21" s="47" t="s">
        <v>6737</v>
      </c>
      <c r="AJ21" s="47" t="s">
        <v>144</v>
      </c>
      <c r="AK21" s="47" t="s">
        <v>390</v>
      </c>
      <c r="AL21" s="62" t="s">
        <v>390</v>
      </c>
      <c r="AM21" s="13" t="s">
        <v>390</v>
      </c>
      <c r="AN21" s="118"/>
      <c r="AO21" s="118"/>
      <c r="AP21" s="118"/>
      <c r="AQ21" s="118"/>
      <c r="AR21" s="118"/>
      <c r="AS21" s="47"/>
      <c r="AT21" s="118"/>
      <c r="AU21" s="47"/>
      <c r="AV21" s="47"/>
      <c r="AW21" s="118"/>
      <c r="AX21" s="118"/>
      <c r="AY21" s="118"/>
      <c r="AZ21" s="47"/>
      <c r="BA21" s="14"/>
      <c r="BB21" s="47"/>
      <c r="BC21" s="149"/>
      <c r="BD21" s="149"/>
    </row>
    <row r="22" spans="1:56" x14ac:dyDescent="0.35">
      <c r="A22" s="50" t="s">
        <v>1216</v>
      </c>
      <c r="B22" s="115">
        <v>21</v>
      </c>
      <c r="C22" s="47"/>
      <c r="D22" s="47" t="s">
        <v>1178</v>
      </c>
      <c r="E22" s="47" t="s">
        <v>1369</v>
      </c>
      <c r="F22" s="47"/>
      <c r="G22" s="47" t="s">
        <v>76</v>
      </c>
      <c r="H22" s="47" t="s">
        <v>1980</v>
      </c>
      <c r="I22" s="47" t="s">
        <v>380</v>
      </c>
      <c r="J22" s="47" t="s">
        <v>312</v>
      </c>
      <c r="K22" s="47" t="s">
        <v>319</v>
      </c>
      <c r="L22" s="47" t="s">
        <v>886</v>
      </c>
      <c r="M22" s="48" t="s">
        <v>106</v>
      </c>
      <c r="N22" s="47" t="s">
        <v>31</v>
      </c>
      <c r="O22" s="47" t="s">
        <v>50</v>
      </c>
      <c r="P22" s="48" t="s">
        <v>47</v>
      </c>
      <c r="Q22" s="47" t="s">
        <v>838</v>
      </c>
      <c r="R22" s="47"/>
      <c r="S22" s="47" t="s">
        <v>1177</v>
      </c>
      <c r="T22" s="47" t="s">
        <v>838</v>
      </c>
      <c r="U22" s="52">
        <v>556</v>
      </c>
      <c r="V22" s="118"/>
      <c r="W22" s="118"/>
      <c r="X22" s="47">
        <v>0</v>
      </c>
      <c r="Y22" s="47">
        <v>25</v>
      </c>
      <c r="Z22" s="118" t="s">
        <v>390</v>
      </c>
      <c r="AA22" s="118"/>
      <c r="AB22" s="118"/>
      <c r="AC22" s="47" t="s">
        <v>1053</v>
      </c>
      <c r="AD22" s="14">
        <v>0</v>
      </c>
      <c r="AE22" s="47"/>
      <c r="AF22" s="280"/>
      <c r="AG22" s="118"/>
      <c r="AH22" s="118"/>
      <c r="AI22" s="47" t="s">
        <v>6737</v>
      </c>
      <c r="AJ22" s="47" t="s">
        <v>144</v>
      </c>
      <c r="AK22" s="47" t="s">
        <v>390</v>
      </c>
      <c r="AL22" s="62" t="s">
        <v>390</v>
      </c>
      <c r="AM22" s="13" t="s">
        <v>390</v>
      </c>
      <c r="AN22" s="118"/>
      <c r="AO22" s="118"/>
      <c r="AP22" s="118"/>
      <c r="AQ22" s="118"/>
      <c r="AR22" s="118"/>
      <c r="AS22" s="47"/>
      <c r="AT22" s="118"/>
      <c r="AU22" s="47"/>
      <c r="AV22" s="47"/>
      <c r="AW22" s="118"/>
      <c r="AX22" s="118"/>
      <c r="AY22" s="118"/>
      <c r="AZ22" s="47"/>
      <c r="BA22" s="14"/>
      <c r="BB22" s="47"/>
      <c r="BC22" s="149"/>
      <c r="BD22" s="149"/>
    </row>
    <row r="23" spans="1:56" x14ac:dyDescent="0.35">
      <c r="A23" s="50" t="s">
        <v>391</v>
      </c>
      <c r="B23" s="115">
        <v>22</v>
      </c>
      <c r="C23" s="47"/>
      <c r="D23" s="47" t="s">
        <v>392</v>
      </c>
      <c r="E23" s="47" t="s">
        <v>710</v>
      </c>
      <c r="F23" s="47" t="s">
        <v>1100</v>
      </c>
      <c r="G23" s="47" t="s">
        <v>78</v>
      </c>
      <c r="H23" s="47" t="s">
        <v>222</v>
      </c>
      <c r="I23" s="47" t="s">
        <v>382</v>
      </c>
      <c r="J23" s="47" t="s">
        <v>2006</v>
      </c>
      <c r="K23" s="47" t="s">
        <v>321</v>
      </c>
      <c r="L23" s="47" t="s">
        <v>1985</v>
      </c>
      <c r="M23" s="48" t="s">
        <v>106</v>
      </c>
      <c r="N23" s="47" t="s">
        <v>31</v>
      </c>
      <c r="O23" s="47" t="s">
        <v>50</v>
      </c>
      <c r="P23" s="48" t="s">
        <v>969</v>
      </c>
      <c r="Q23" s="47" t="s">
        <v>121</v>
      </c>
      <c r="R23" s="47" t="s">
        <v>6738</v>
      </c>
      <c r="S23" s="47" t="s">
        <v>1460</v>
      </c>
      <c r="T23" s="47" t="s">
        <v>121</v>
      </c>
      <c r="U23" s="52">
        <v>2300</v>
      </c>
      <c r="V23" s="118">
        <v>46090</v>
      </c>
      <c r="W23" s="118">
        <v>46090</v>
      </c>
      <c r="X23" s="47">
        <v>0</v>
      </c>
      <c r="Y23" s="47">
        <v>15</v>
      </c>
      <c r="Z23" s="118">
        <v>46105</v>
      </c>
      <c r="AA23" s="118">
        <v>46130</v>
      </c>
      <c r="AB23" s="118">
        <v>46132</v>
      </c>
      <c r="AC23" s="47" t="s">
        <v>3</v>
      </c>
      <c r="AD23" s="14">
        <v>1</v>
      </c>
      <c r="AE23" s="47"/>
      <c r="AF23" s="280" t="s">
        <v>8951</v>
      </c>
      <c r="AG23" s="118">
        <v>46132</v>
      </c>
      <c r="AH23" s="118" t="s">
        <v>6740</v>
      </c>
      <c r="AI23" s="47" t="s">
        <v>6737</v>
      </c>
      <c r="AJ23" s="47" t="s">
        <v>306</v>
      </c>
      <c r="AK23" s="47" t="s">
        <v>1557</v>
      </c>
      <c r="AL23" s="62" t="s">
        <v>2924</v>
      </c>
      <c r="AM23" s="13" t="s">
        <v>390</v>
      </c>
      <c r="AN23" s="118"/>
      <c r="AO23" s="118"/>
      <c r="AP23" s="118"/>
      <c r="AQ23" s="118"/>
      <c r="AR23" s="118"/>
      <c r="AS23" s="47"/>
      <c r="AT23" s="118"/>
      <c r="AU23" s="47"/>
      <c r="AV23" s="47"/>
      <c r="AW23" s="118"/>
      <c r="AX23" s="118"/>
      <c r="AY23" s="118"/>
      <c r="AZ23" s="47"/>
      <c r="BA23" s="14"/>
      <c r="BB23" s="47"/>
      <c r="BC23" s="149"/>
      <c r="BD23" s="149"/>
    </row>
    <row r="24" spans="1:56" x14ac:dyDescent="0.35">
      <c r="A24" s="50" t="s">
        <v>2577</v>
      </c>
      <c r="B24" s="115">
        <v>23</v>
      </c>
      <c r="C24" s="47"/>
      <c r="D24" s="47" t="s">
        <v>2928</v>
      </c>
      <c r="E24" s="47" t="s">
        <v>2877</v>
      </c>
      <c r="F24" s="47" t="s">
        <v>2578</v>
      </c>
      <c r="G24" s="47" t="s">
        <v>76</v>
      </c>
      <c r="H24" s="47" t="s">
        <v>2235</v>
      </c>
      <c r="I24" s="47" t="s">
        <v>379</v>
      </c>
      <c r="J24" s="47" t="s">
        <v>312</v>
      </c>
      <c r="K24" s="47" t="s">
        <v>319</v>
      </c>
      <c r="L24" s="47" t="s">
        <v>886</v>
      </c>
      <c r="M24" s="48" t="s">
        <v>55</v>
      </c>
      <c r="N24" s="47" t="s">
        <v>32</v>
      </c>
      <c r="O24" s="47" t="s">
        <v>37</v>
      </c>
      <c r="P24" s="48" t="s">
        <v>45</v>
      </c>
      <c r="Q24" s="47" t="s">
        <v>1305</v>
      </c>
      <c r="R24" s="47" t="s">
        <v>2289</v>
      </c>
      <c r="S24" s="47" t="s">
        <v>2579</v>
      </c>
      <c r="T24" s="47" t="s">
        <v>147</v>
      </c>
      <c r="U24" s="52">
        <v>6070</v>
      </c>
      <c r="V24" s="118">
        <v>46041</v>
      </c>
      <c r="W24" s="118">
        <v>46049</v>
      </c>
      <c r="X24" s="47">
        <v>35</v>
      </c>
      <c r="Y24" s="47">
        <v>20</v>
      </c>
      <c r="Z24" s="118">
        <v>46104</v>
      </c>
      <c r="AA24" s="118">
        <v>46106</v>
      </c>
      <c r="AB24" s="118">
        <v>46106</v>
      </c>
      <c r="AC24" s="47" t="s">
        <v>219</v>
      </c>
      <c r="AD24" s="14">
        <v>1</v>
      </c>
      <c r="AE24" s="47" t="s">
        <v>6042</v>
      </c>
      <c r="AF24" s="280">
        <v>46155</v>
      </c>
      <c r="AG24" s="118">
        <v>46157</v>
      </c>
      <c r="AH24" s="118" t="s">
        <v>6740</v>
      </c>
      <c r="AI24" s="47" t="s">
        <v>1558</v>
      </c>
      <c r="AJ24" s="47" t="s">
        <v>144</v>
      </c>
      <c r="AK24" s="47" t="s">
        <v>390</v>
      </c>
      <c r="AL24" s="62" t="s">
        <v>390</v>
      </c>
      <c r="AM24" s="13" t="s">
        <v>2221</v>
      </c>
      <c r="AN24" s="118"/>
      <c r="AO24" s="118"/>
      <c r="AP24" s="118"/>
      <c r="AQ24" s="118"/>
      <c r="AR24" s="118"/>
      <c r="AS24" s="47"/>
      <c r="AT24" s="118"/>
      <c r="AU24" s="47"/>
      <c r="AV24" s="47"/>
      <c r="AW24" s="118"/>
      <c r="AX24" s="118"/>
      <c r="AY24" s="118"/>
      <c r="AZ24" s="47"/>
      <c r="BA24" s="14"/>
      <c r="BB24" s="47"/>
      <c r="BC24" s="149"/>
      <c r="BD24" s="149"/>
    </row>
    <row r="25" spans="1:56" x14ac:dyDescent="0.35">
      <c r="A25" s="50" t="s">
        <v>1006</v>
      </c>
      <c r="B25" s="115">
        <v>24</v>
      </c>
      <c r="C25" s="47"/>
      <c r="D25" s="47" t="s">
        <v>1007</v>
      </c>
      <c r="E25" s="47" t="s">
        <v>1055</v>
      </c>
      <c r="F25" s="47" t="s">
        <v>1008</v>
      </c>
      <c r="G25" s="47" t="s">
        <v>76</v>
      </c>
      <c r="H25" s="47" t="s">
        <v>1980</v>
      </c>
      <c r="I25" s="47" t="s">
        <v>380</v>
      </c>
      <c r="J25" s="47" t="s">
        <v>312</v>
      </c>
      <c r="K25" s="47" t="s">
        <v>319</v>
      </c>
      <c r="L25" s="47" t="s">
        <v>886</v>
      </c>
      <c r="M25" s="48" t="s">
        <v>106</v>
      </c>
      <c r="N25" s="47" t="s">
        <v>31</v>
      </c>
      <c r="O25" s="47" t="s">
        <v>50</v>
      </c>
      <c r="P25" s="48" t="s">
        <v>46</v>
      </c>
      <c r="Q25" s="47"/>
      <c r="R25" s="47"/>
      <c r="S25" s="47" t="s">
        <v>1009</v>
      </c>
      <c r="T25" s="47" t="s">
        <v>767</v>
      </c>
      <c r="U25" s="52"/>
      <c r="V25" s="118"/>
      <c r="W25" s="118"/>
      <c r="X25" s="47">
        <v>0</v>
      </c>
      <c r="Y25" s="47">
        <v>25</v>
      </c>
      <c r="Z25" s="118" t="s">
        <v>390</v>
      </c>
      <c r="AA25" s="118"/>
      <c r="AB25" s="118"/>
      <c r="AC25" s="47" t="s">
        <v>399</v>
      </c>
      <c r="AD25" s="14">
        <v>0</v>
      </c>
      <c r="AE25" s="47"/>
      <c r="AF25" s="280"/>
      <c r="AG25" s="118"/>
      <c r="AH25" s="118"/>
      <c r="AI25" s="47" t="s">
        <v>6737</v>
      </c>
      <c r="AJ25" s="47" t="s">
        <v>144</v>
      </c>
      <c r="AK25" s="47" t="s">
        <v>390</v>
      </c>
      <c r="AL25" s="62" t="s">
        <v>390</v>
      </c>
      <c r="AM25" s="13" t="s">
        <v>390</v>
      </c>
      <c r="AN25" s="118"/>
      <c r="AO25" s="118"/>
      <c r="AP25" s="118"/>
      <c r="AQ25" s="118"/>
      <c r="AR25" s="118"/>
      <c r="AS25" s="47"/>
      <c r="AT25" s="118"/>
      <c r="AU25" s="47"/>
      <c r="AV25" s="47"/>
      <c r="AW25" s="118"/>
      <c r="AX25" s="118"/>
      <c r="AY25" s="118"/>
      <c r="AZ25" s="47"/>
      <c r="BA25" s="14"/>
      <c r="BB25" s="47"/>
      <c r="BC25" s="149"/>
      <c r="BD25" s="149"/>
    </row>
    <row r="26" spans="1:56" x14ac:dyDescent="0.35">
      <c r="A26" s="50" t="s">
        <v>1222</v>
      </c>
      <c r="B26" s="115">
        <v>25</v>
      </c>
      <c r="C26" s="47"/>
      <c r="D26" s="47" t="s">
        <v>1164</v>
      </c>
      <c r="E26" s="47" t="s">
        <v>1372</v>
      </c>
      <c r="F26" s="47"/>
      <c r="G26" s="47" t="s">
        <v>76</v>
      </c>
      <c r="H26" s="47" t="s">
        <v>1980</v>
      </c>
      <c r="I26" s="47" t="s">
        <v>380</v>
      </c>
      <c r="J26" s="47" t="s">
        <v>312</v>
      </c>
      <c r="K26" s="47" t="s">
        <v>319</v>
      </c>
      <c r="L26" s="47" t="s">
        <v>886</v>
      </c>
      <c r="M26" s="48" t="s">
        <v>106</v>
      </c>
      <c r="N26" s="47" t="s">
        <v>32</v>
      </c>
      <c r="O26" s="47" t="s">
        <v>50</v>
      </c>
      <c r="P26" s="48" t="s">
        <v>45</v>
      </c>
      <c r="Q26" s="47" t="s">
        <v>1305</v>
      </c>
      <c r="R26" s="47"/>
      <c r="S26" s="47" t="s">
        <v>1163</v>
      </c>
      <c r="T26" s="47" t="s">
        <v>79</v>
      </c>
      <c r="U26" s="52"/>
      <c r="V26" s="118"/>
      <c r="W26" s="118"/>
      <c r="X26" s="47">
        <v>0</v>
      </c>
      <c r="Y26" s="47">
        <v>25</v>
      </c>
      <c r="Z26" s="118" t="s">
        <v>390</v>
      </c>
      <c r="AA26" s="118"/>
      <c r="AB26" s="118"/>
      <c r="AC26" s="47" t="s">
        <v>1053</v>
      </c>
      <c r="AD26" s="14">
        <v>0</v>
      </c>
      <c r="AE26" s="47"/>
      <c r="AF26" s="280"/>
      <c r="AG26" s="118"/>
      <c r="AH26" s="118"/>
      <c r="AI26" s="47" t="s">
        <v>6737</v>
      </c>
      <c r="AJ26" s="47" t="s">
        <v>144</v>
      </c>
      <c r="AK26" s="47" t="s">
        <v>390</v>
      </c>
      <c r="AL26" s="62" t="s">
        <v>390</v>
      </c>
      <c r="AM26" s="13" t="s">
        <v>1872</v>
      </c>
      <c r="AN26" s="118"/>
      <c r="AO26" s="118"/>
      <c r="AP26" s="118"/>
      <c r="AQ26" s="118"/>
      <c r="AR26" s="118"/>
      <c r="AS26" s="47"/>
      <c r="AT26" s="118"/>
      <c r="AU26" s="47"/>
      <c r="AV26" s="47"/>
      <c r="AW26" s="118"/>
      <c r="AX26" s="118"/>
      <c r="AY26" s="118"/>
      <c r="AZ26" s="47"/>
      <c r="BA26" s="14"/>
      <c r="BB26" s="47"/>
      <c r="BC26" s="149"/>
      <c r="BD26" s="149"/>
    </row>
    <row r="27" spans="1:56" x14ac:dyDescent="0.35">
      <c r="A27" s="50" t="s">
        <v>488</v>
      </c>
      <c r="B27" s="115">
        <v>26</v>
      </c>
      <c r="C27" s="47"/>
      <c r="D27" s="47"/>
      <c r="E27" s="47"/>
      <c r="F27" s="47"/>
      <c r="G27" s="47" t="s">
        <v>76</v>
      </c>
      <c r="H27" s="47" t="s">
        <v>1980</v>
      </c>
      <c r="I27" s="47" t="s">
        <v>9</v>
      </c>
      <c r="J27" s="47" t="s">
        <v>312</v>
      </c>
      <c r="K27" s="47" t="s">
        <v>325</v>
      </c>
      <c r="L27" s="47" t="s">
        <v>885</v>
      </c>
      <c r="M27" s="48" t="s">
        <v>55</v>
      </c>
      <c r="N27" s="47" t="s">
        <v>32</v>
      </c>
      <c r="O27" s="47" t="s">
        <v>37</v>
      </c>
      <c r="P27" s="48" t="s">
        <v>45</v>
      </c>
      <c r="Q27" s="47" t="s">
        <v>1306</v>
      </c>
      <c r="R27" s="47"/>
      <c r="S27" s="47" t="s">
        <v>489</v>
      </c>
      <c r="T27" s="47" t="s">
        <v>784</v>
      </c>
      <c r="U27" s="52"/>
      <c r="V27" s="118"/>
      <c r="W27" s="118"/>
      <c r="X27" s="47">
        <v>35</v>
      </c>
      <c r="Y27" s="47"/>
      <c r="Z27" s="118" t="s">
        <v>390</v>
      </c>
      <c r="AA27" s="118"/>
      <c r="AB27" s="118"/>
      <c r="AC27" s="47" t="s">
        <v>402</v>
      </c>
      <c r="AD27" s="14">
        <v>0</v>
      </c>
      <c r="AE27" s="47"/>
      <c r="AF27" s="280"/>
      <c r="AG27" s="118"/>
      <c r="AH27" s="118"/>
      <c r="AI27" s="47" t="s">
        <v>6737</v>
      </c>
      <c r="AJ27" s="47" t="s">
        <v>144</v>
      </c>
      <c r="AK27" s="47" t="s">
        <v>390</v>
      </c>
      <c r="AL27" s="62" t="s">
        <v>390</v>
      </c>
      <c r="AM27" s="13" t="s">
        <v>390</v>
      </c>
      <c r="AN27" s="118"/>
      <c r="AO27" s="118"/>
      <c r="AP27" s="118"/>
      <c r="AQ27" s="118"/>
      <c r="AR27" s="118"/>
      <c r="AS27" s="47"/>
      <c r="AT27" s="118"/>
      <c r="AU27" s="47"/>
      <c r="AV27" s="47"/>
      <c r="AW27" s="118"/>
      <c r="AX27" s="118"/>
      <c r="AY27" s="118"/>
      <c r="AZ27" s="47"/>
      <c r="BA27" s="14"/>
      <c r="BB27" s="47"/>
      <c r="BC27" s="149"/>
      <c r="BD27" s="149"/>
    </row>
    <row r="28" spans="1:56" x14ac:dyDescent="0.35">
      <c r="A28" s="50" t="s">
        <v>1239</v>
      </c>
      <c r="B28" s="115">
        <v>27</v>
      </c>
      <c r="C28" s="47"/>
      <c r="D28" s="47"/>
      <c r="E28" s="47"/>
      <c r="F28" s="47"/>
      <c r="G28" s="47" t="s">
        <v>76</v>
      </c>
      <c r="H28" s="47" t="s">
        <v>1980</v>
      </c>
      <c r="I28" s="47" t="s">
        <v>1062</v>
      </c>
      <c r="J28" s="47" t="s">
        <v>312</v>
      </c>
      <c r="K28" s="47" t="s">
        <v>319</v>
      </c>
      <c r="L28" s="47" t="s">
        <v>886</v>
      </c>
      <c r="M28" s="48" t="s">
        <v>55</v>
      </c>
      <c r="N28" s="47" t="s">
        <v>32</v>
      </c>
      <c r="O28" s="47" t="s">
        <v>37</v>
      </c>
      <c r="P28" s="48" t="s">
        <v>120</v>
      </c>
      <c r="Q28" s="47" t="s">
        <v>123</v>
      </c>
      <c r="R28" s="47"/>
      <c r="S28" s="47" t="s">
        <v>1240</v>
      </c>
      <c r="T28" s="47" t="s">
        <v>123</v>
      </c>
      <c r="U28" s="52">
        <v>13815</v>
      </c>
      <c r="V28" s="118"/>
      <c r="W28" s="118"/>
      <c r="X28" s="47">
        <v>35</v>
      </c>
      <c r="Y28" s="47"/>
      <c r="Z28" s="118" t="s">
        <v>390</v>
      </c>
      <c r="AA28" s="118"/>
      <c r="AB28" s="118"/>
      <c r="AC28" s="47" t="s">
        <v>402</v>
      </c>
      <c r="AD28" s="14">
        <v>0</v>
      </c>
      <c r="AE28" s="47"/>
      <c r="AF28" s="280"/>
      <c r="AG28" s="118"/>
      <c r="AH28" s="118"/>
      <c r="AI28" s="47" t="s">
        <v>6737</v>
      </c>
      <c r="AJ28" s="47" t="s">
        <v>306</v>
      </c>
      <c r="AK28" s="47" t="s">
        <v>390</v>
      </c>
      <c r="AL28" s="62" t="s">
        <v>390</v>
      </c>
      <c r="AM28" s="13" t="s">
        <v>390</v>
      </c>
      <c r="AN28" s="118"/>
      <c r="AO28" s="118"/>
      <c r="AP28" s="118"/>
      <c r="AQ28" s="118"/>
      <c r="AR28" s="118"/>
      <c r="AS28" s="47"/>
      <c r="AT28" s="118"/>
      <c r="AU28" s="47"/>
      <c r="AV28" s="47"/>
      <c r="AW28" s="118"/>
      <c r="AX28" s="118"/>
      <c r="AY28" s="118"/>
      <c r="AZ28" s="47"/>
      <c r="BA28" s="14"/>
      <c r="BB28" s="47"/>
      <c r="BC28" s="149"/>
      <c r="BD28" s="149"/>
    </row>
    <row r="29" spans="1:56" x14ac:dyDescent="0.35">
      <c r="A29" s="50" t="s">
        <v>807</v>
      </c>
      <c r="B29" s="115">
        <v>28</v>
      </c>
      <c r="C29" s="47"/>
      <c r="D29" s="47"/>
      <c r="E29" s="47"/>
      <c r="F29" s="47"/>
      <c r="G29" s="47" t="s">
        <v>76</v>
      </c>
      <c r="H29" s="47" t="s">
        <v>1980</v>
      </c>
      <c r="I29" s="47" t="s">
        <v>378</v>
      </c>
      <c r="J29" s="47" t="s">
        <v>312</v>
      </c>
      <c r="K29" s="47" t="s">
        <v>325</v>
      </c>
      <c r="L29" s="47" t="s">
        <v>885</v>
      </c>
      <c r="M29" s="48" t="s">
        <v>55</v>
      </c>
      <c r="N29" s="47" t="s">
        <v>32</v>
      </c>
      <c r="O29" s="47" t="s">
        <v>37</v>
      </c>
      <c r="P29" s="48" t="s">
        <v>38</v>
      </c>
      <c r="Q29" s="47" t="s">
        <v>107</v>
      </c>
      <c r="R29" s="47"/>
      <c r="S29" s="47" t="s">
        <v>808</v>
      </c>
      <c r="T29" s="47" t="s">
        <v>107</v>
      </c>
      <c r="U29" s="52"/>
      <c r="V29" s="118"/>
      <c r="W29" s="118"/>
      <c r="X29" s="47">
        <v>60</v>
      </c>
      <c r="Y29" s="47"/>
      <c r="Z29" s="118" t="s">
        <v>390</v>
      </c>
      <c r="AA29" s="118"/>
      <c r="AB29" s="118"/>
      <c r="AC29" s="47" t="s">
        <v>402</v>
      </c>
      <c r="AD29" s="14">
        <v>0</v>
      </c>
      <c r="AE29" s="47"/>
      <c r="AF29" s="280"/>
      <c r="AG29" s="118"/>
      <c r="AH29" s="118"/>
      <c r="AI29" s="47" t="s">
        <v>6737</v>
      </c>
      <c r="AJ29" s="47" t="s">
        <v>144</v>
      </c>
      <c r="AK29" s="47" t="s">
        <v>390</v>
      </c>
      <c r="AL29" s="62" t="s">
        <v>390</v>
      </c>
      <c r="AM29" s="13" t="s">
        <v>390</v>
      </c>
      <c r="AN29" s="118"/>
      <c r="AO29" s="118"/>
      <c r="AP29" s="118"/>
      <c r="AQ29" s="118"/>
      <c r="AR29" s="118"/>
      <c r="AS29" s="47"/>
      <c r="AT29" s="118"/>
      <c r="AU29" s="47"/>
      <c r="AV29" s="47"/>
      <c r="AW29" s="118"/>
      <c r="AX29" s="118"/>
      <c r="AY29" s="118"/>
      <c r="AZ29" s="47"/>
      <c r="BA29" s="14"/>
      <c r="BB29" s="47"/>
      <c r="BC29" s="149"/>
      <c r="BD29" s="149"/>
    </row>
    <row r="30" spans="1:56" x14ac:dyDescent="0.35">
      <c r="A30" s="50" t="s">
        <v>1854</v>
      </c>
      <c r="B30" s="115">
        <v>29</v>
      </c>
      <c r="C30" s="47"/>
      <c r="D30" s="47"/>
      <c r="E30" s="47"/>
      <c r="F30" s="47"/>
      <c r="G30" s="47" t="s">
        <v>76</v>
      </c>
      <c r="H30" s="47" t="s">
        <v>1980</v>
      </c>
      <c r="I30" s="47" t="s">
        <v>1954</v>
      </c>
      <c r="J30" s="47" t="s">
        <v>312</v>
      </c>
      <c r="K30" s="47" t="s">
        <v>325</v>
      </c>
      <c r="L30" s="47" t="s">
        <v>885</v>
      </c>
      <c r="M30" s="48" t="s">
        <v>53</v>
      </c>
      <c r="N30" s="47" t="s">
        <v>31</v>
      </c>
      <c r="O30" s="47" t="s">
        <v>36</v>
      </c>
      <c r="P30" s="48" t="s">
        <v>969</v>
      </c>
      <c r="Q30" s="47"/>
      <c r="R30" s="47"/>
      <c r="S30" s="47" t="s">
        <v>1855</v>
      </c>
      <c r="T30" s="47" t="s">
        <v>121</v>
      </c>
      <c r="U30" s="52"/>
      <c r="V30" s="118"/>
      <c r="W30" s="118"/>
      <c r="X30" s="47">
        <v>0</v>
      </c>
      <c r="Y30" s="47"/>
      <c r="Z30" s="118" t="s">
        <v>390</v>
      </c>
      <c r="AA30" s="118"/>
      <c r="AB30" s="118"/>
      <c r="AC30" s="47" t="s">
        <v>402</v>
      </c>
      <c r="AD30" s="14">
        <v>0</v>
      </c>
      <c r="AE30" s="47"/>
      <c r="AF30" s="280"/>
      <c r="AG30" s="118"/>
      <c r="AH30" s="118"/>
      <c r="AI30" s="47" t="s">
        <v>6737</v>
      </c>
      <c r="AJ30" s="47" t="s">
        <v>306</v>
      </c>
      <c r="AK30" s="47" t="s">
        <v>390</v>
      </c>
      <c r="AL30" s="62" t="s">
        <v>390</v>
      </c>
      <c r="AM30" s="13" t="s">
        <v>390</v>
      </c>
      <c r="AN30" s="118"/>
      <c r="AO30" s="118"/>
      <c r="AP30" s="118"/>
      <c r="AQ30" s="118"/>
      <c r="AR30" s="118"/>
      <c r="AS30" s="47"/>
      <c r="AT30" s="118"/>
      <c r="AU30" s="47"/>
      <c r="AV30" s="47"/>
      <c r="AW30" s="118"/>
      <c r="AX30" s="118"/>
      <c r="AY30" s="118"/>
      <c r="AZ30" s="47"/>
      <c r="BA30" s="14"/>
      <c r="BB30" s="47"/>
      <c r="BC30" s="149"/>
      <c r="BD30" s="149"/>
    </row>
    <row r="31" spans="1:56" x14ac:dyDescent="0.35">
      <c r="A31" s="50" t="s">
        <v>1856</v>
      </c>
      <c r="B31" s="115">
        <v>30</v>
      </c>
      <c r="C31" s="47"/>
      <c r="D31" s="47"/>
      <c r="E31" s="47"/>
      <c r="F31" s="47"/>
      <c r="G31" s="47" t="s">
        <v>76</v>
      </c>
      <c r="H31" s="47" t="s">
        <v>1980</v>
      </c>
      <c r="I31" s="47" t="s">
        <v>1954</v>
      </c>
      <c r="J31" s="47" t="s">
        <v>312</v>
      </c>
      <c r="K31" s="47" t="s">
        <v>325</v>
      </c>
      <c r="L31" s="47" t="s">
        <v>885</v>
      </c>
      <c r="M31" s="48" t="s">
        <v>53</v>
      </c>
      <c r="N31" s="47" t="s">
        <v>31</v>
      </c>
      <c r="O31" s="47" t="s">
        <v>36</v>
      </c>
      <c r="P31" s="48" t="s">
        <v>969</v>
      </c>
      <c r="Q31" s="47"/>
      <c r="R31" s="47"/>
      <c r="S31" s="47" t="s">
        <v>1857</v>
      </c>
      <c r="T31" s="47" t="s">
        <v>1858</v>
      </c>
      <c r="U31" s="52"/>
      <c r="V31" s="118"/>
      <c r="W31" s="118"/>
      <c r="X31" s="47">
        <v>0</v>
      </c>
      <c r="Y31" s="47"/>
      <c r="Z31" s="118" t="s">
        <v>390</v>
      </c>
      <c r="AA31" s="118"/>
      <c r="AB31" s="118"/>
      <c r="AC31" s="47" t="s">
        <v>402</v>
      </c>
      <c r="AD31" s="14">
        <v>0</v>
      </c>
      <c r="AE31" s="47"/>
      <c r="AF31" s="280"/>
      <c r="AG31" s="118"/>
      <c r="AH31" s="118"/>
      <c r="AI31" s="47" t="s">
        <v>6737</v>
      </c>
      <c r="AJ31" s="47" t="s">
        <v>306</v>
      </c>
      <c r="AK31" s="47" t="s">
        <v>390</v>
      </c>
      <c r="AL31" s="62" t="s">
        <v>390</v>
      </c>
      <c r="AM31" s="13" t="s">
        <v>390</v>
      </c>
      <c r="AN31" s="118"/>
      <c r="AO31" s="118"/>
      <c r="AP31" s="118"/>
      <c r="AQ31" s="118"/>
      <c r="AR31" s="118"/>
      <c r="AS31" s="47"/>
      <c r="AT31" s="118"/>
      <c r="AU31" s="47"/>
      <c r="AV31" s="47"/>
      <c r="AW31" s="118"/>
      <c r="AX31" s="118"/>
      <c r="AY31" s="118"/>
      <c r="AZ31" s="47"/>
      <c r="BA31" s="14"/>
      <c r="BB31" s="47"/>
      <c r="BC31" s="149"/>
      <c r="BD31" s="149"/>
    </row>
    <row r="32" spans="1:56" x14ac:dyDescent="0.35">
      <c r="A32" s="50" t="s">
        <v>1295</v>
      </c>
      <c r="B32" s="115">
        <v>31</v>
      </c>
      <c r="C32" s="47"/>
      <c r="D32" s="47"/>
      <c r="E32" s="47"/>
      <c r="F32" s="47"/>
      <c r="G32" s="47" t="s">
        <v>76</v>
      </c>
      <c r="H32" s="47" t="s">
        <v>1980</v>
      </c>
      <c r="I32" s="47" t="s">
        <v>1954</v>
      </c>
      <c r="J32" s="47" t="s">
        <v>312</v>
      </c>
      <c r="K32" s="47" t="s">
        <v>325</v>
      </c>
      <c r="L32" s="47" t="s">
        <v>885</v>
      </c>
      <c r="M32" s="48" t="s">
        <v>53</v>
      </c>
      <c r="N32" s="47" t="s">
        <v>32</v>
      </c>
      <c r="O32" s="47" t="s">
        <v>37</v>
      </c>
      <c r="P32" s="48" t="s">
        <v>38</v>
      </c>
      <c r="Q32" s="47" t="s">
        <v>107</v>
      </c>
      <c r="R32" s="47"/>
      <c r="S32" s="47" t="s">
        <v>1296</v>
      </c>
      <c r="T32" s="47" t="s">
        <v>756</v>
      </c>
      <c r="U32" s="52"/>
      <c r="V32" s="118"/>
      <c r="W32" s="118"/>
      <c r="X32" s="47">
        <v>0</v>
      </c>
      <c r="Y32" s="47"/>
      <c r="Z32" s="118" t="s">
        <v>390</v>
      </c>
      <c r="AA32" s="118"/>
      <c r="AB32" s="118"/>
      <c r="AC32" s="47" t="s">
        <v>402</v>
      </c>
      <c r="AD32" s="14">
        <v>0</v>
      </c>
      <c r="AE32" s="47"/>
      <c r="AF32" s="280"/>
      <c r="AG32" s="118"/>
      <c r="AH32" s="118"/>
      <c r="AI32" s="47" t="s">
        <v>6737</v>
      </c>
      <c r="AJ32" s="47" t="s">
        <v>306</v>
      </c>
      <c r="AK32" s="47" t="s">
        <v>390</v>
      </c>
      <c r="AL32" s="62" t="s">
        <v>390</v>
      </c>
      <c r="AM32" s="13" t="s">
        <v>390</v>
      </c>
      <c r="AN32" s="118"/>
      <c r="AO32" s="118"/>
      <c r="AP32" s="118"/>
      <c r="AQ32" s="118"/>
      <c r="AR32" s="118"/>
      <c r="AS32" s="47"/>
      <c r="AT32" s="118"/>
      <c r="AU32" s="47"/>
      <c r="AV32" s="47"/>
      <c r="AW32" s="118"/>
      <c r="AX32" s="118"/>
      <c r="AY32" s="118"/>
      <c r="AZ32" s="47"/>
      <c r="BA32" s="14"/>
      <c r="BB32" s="47"/>
      <c r="BC32" s="149"/>
      <c r="BD32" s="149"/>
    </row>
    <row r="33" spans="1:56" x14ac:dyDescent="0.35">
      <c r="A33" s="50" t="s">
        <v>1293</v>
      </c>
      <c r="B33" s="115">
        <v>32</v>
      </c>
      <c r="C33" s="47"/>
      <c r="D33" s="47"/>
      <c r="E33" s="47"/>
      <c r="F33" s="47"/>
      <c r="G33" s="47" t="s">
        <v>76</v>
      </c>
      <c r="H33" s="47" t="s">
        <v>1980</v>
      </c>
      <c r="I33" s="47" t="s">
        <v>1954</v>
      </c>
      <c r="J33" s="47" t="s">
        <v>312</v>
      </c>
      <c r="K33" s="47" t="s">
        <v>325</v>
      </c>
      <c r="L33" s="47" t="s">
        <v>885</v>
      </c>
      <c r="M33" s="48" t="s">
        <v>53</v>
      </c>
      <c r="N33" s="47" t="s">
        <v>32</v>
      </c>
      <c r="O33" s="47" t="s">
        <v>37</v>
      </c>
      <c r="P33" s="48" t="s">
        <v>38</v>
      </c>
      <c r="Q33" s="47" t="s">
        <v>107</v>
      </c>
      <c r="R33" s="47"/>
      <c r="S33" s="47" t="s">
        <v>1294</v>
      </c>
      <c r="T33" s="47" t="s">
        <v>786</v>
      </c>
      <c r="U33" s="52"/>
      <c r="V33" s="118"/>
      <c r="W33" s="118"/>
      <c r="X33" s="47">
        <v>0</v>
      </c>
      <c r="Y33" s="47"/>
      <c r="Z33" s="118" t="s">
        <v>390</v>
      </c>
      <c r="AA33" s="118"/>
      <c r="AB33" s="118"/>
      <c r="AC33" s="47" t="s">
        <v>402</v>
      </c>
      <c r="AD33" s="14">
        <v>0</v>
      </c>
      <c r="AE33" s="47"/>
      <c r="AF33" s="280"/>
      <c r="AG33" s="118"/>
      <c r="AH33" s="118"/>
      <c r="AI33" s="47" t="s">
        <v>6737</v>
      </c>
      <c r="AJ33" s="47" t="s">
        <v>306</v>
      </c>
      <c r="AK33" s="47" t="s">
        <v>390</v>
      </c>
      <c r="AL33" s="62" t="s">
        <v>390</v>
      </c>
      <c r="AM33" s="13" t="s">
        <v>390</v>
      </c>
      <c r="AN33" s="118"/>
      <c r="AO33" s="118"/>
      <c r="AP33" s="118"/>
      <c r="AQ33" s="118"/>
      <c r="AR33" s="118"/>
      <c r="AS33" s="47"/>
      <c r="AT33" s="118"/>
      <c r="AU33" s="47"/>
      <c r="AV33" s="47"/>
      <c r="AW33" s="118"/>
      <c r="AX33" s="118"/>
      <c r="AY33" s="118"/>
      <c r="AZ33" s="47"/>
      <c r="BA33" s="14"/>
      <c r="BB33" s="47"/>
      <c r="BC33" s="149"/>
      <c r="BD33" s="149"/>
    </row>
    <row r="34" spans="1:56" x14ac:dyDescent="0.35">
      <c r="A34" s="50" t="s">
        <v>1789</v>
      </c>
      <c r="B34" s="115">
        <v>33</v>
      </c>
      <c r="C34" s="47"/>
      <c r="D34" s="47"/>
      <c r="E34" s="47"/>
      <c r="F34" s="47"/>
      <c r="G34" s="47" t="s">
        <v>76</v>
      </c>
      <c r="H34" s="47" t="s">
        <v>1980</v>
      </c>
      <c r="I34" s="47" t="s">
        <v>1954</v>
      </c>
      <c r="J34" s="47" t="s">
        <v>312</v>
      </c>
      <c r="K34" s="47" t="s">
        <v>325</v>
      </c>
      <c r="L34" s="47" t="s">
        <v>885</v>
      </c>
      <c r="M34" s="48" t="s">
        <v>53</v>
      </c>
      <c r="N34" s="47" t="s">
        <v>32</v>
      </c>
      <c r="O34" s="47" t="s">
        <v>37</v>
      </c>
      <c r="P34" s="48" t="s">
        <v>38</v>
      </c>
      <c r="Q34" s="47" t="s">
        <v>107</v>
      </c>
      <c r="R34" s="47"/>
      <c r="S34" s="47" t="s">
        <v>1790</v>
      </c>
      <c r="T34" s="47" t="s">
        <v>1358</v>
      </c>
      <c r="U34" s="52"/>
      <c r="V34" s="118"/>
      <c r="W34" s="118"/>
      <c r="X34" s="47">
        <v>0</v>
      </c>
      <c r="Y34" s="47"/>
      <c r="Z34" s="118" t="s">
        <v>390</v>
      </c>
      <c r="AA34" s="118"/>
      <c r="AB34" s="118"/>
      <c r="AC34" s="47" t="s">
        <v>402</v>
      </c>
      <c r="AD34" s="14">
        <v>0</v>
      </c>
      <c r="AE34" s="47"/>
      <c r="AF34" s="280"/>
      <c r="AG34" s="118"/>
      <c r="AH34" s="118"/>
      <c r="AI34" s="47" t="s">
        <v>6737</v>
      </c>
      <c r="AJ34" s="47" t="s">
        <v>306</v>
      </c>
      <c r="AK34" s="47" t="s">
        <v>390</v>
      </c>
      <c r="AL34" s="62" t="s">
        <v>390</v>
      </c>
      <c r="AM34" s="13" t="s">
        <v>390</v>
      </c>
      <c r="AN34" s="118"/>
      <c r="AO34" s="118"/>
      <c r="AP34" s="118"/>
      <c r="AQ34" s="118"/>
      <c r="AR34" s="118"/>
      <c r="AS34" s="47"/>
      <c r="AT34" s="118"/>
      <c r="AU34" s="47"/>
      <c r="AV34" s="47"/>
      <c r="AW34" s="118"/>
      <c r="AX34" s="118"/>
      <c r="AY34" s="118"/>
      <c r="AZ34" s="47"/>
      <c r="BA34" s="14"/>
      <c r="BB34" s="47"/>
      <c r="BC34" s="149"/>
      <c r="BD34" s="149"/>
    </row>
    <row r="35" spans="1:56" x14ac:dyDescent="0.35">
      <c r="A35" s="50" t="s">
        <v>1299</v>
      </c>
      <c r="B35" s="115">
        <v>34</v>
      </c>
      <c r="C35" s="47"/>
      <c r="D35" s="47"/>
      <c r="E35" s="47"/>
      <c r="F35" s="47"/>
      <c r="G35" s="47" t="s">
        <v>76</v>
      </c>
      <c r="H35" s="47" t="s">
        <v>1980</v>
      </c>
      <c r="I35" s="47" t="s">
        <v>1954</v>
      </c>
      <c r="J35" s="47" t="s">
        <v>312</v>
      </c>
      <c r="K35" s="47" t="s">
        <v>325</v>
      </c>
      <c r="L35" s="47" t="s">
        <v>885</v>
      </c>
      <c r="M35" s="48" t="s">
        <v>53</v>
      </c>
      <c r="N35" s="47" t="s">
        <v>32</v>
      </c>
      <c r="O35" s="47" t="s">
        <v>37</v>
      </c>
      <c r="P35" s="48" t="s">
        <v>38</v>
      </c>
      <c r="Q35" s="47" t="s">
        <v>107</v>
      </c>
      <c r="R35" s="47"/>
      <c r="S35" s="47" t="s">
        <v>1300</v>
      </c>
      <c r="T35" s="47" t="s">
        <v>1358</v>
      </c>
      <c r="U35" s="52"/>
      <c r="V35" s="118"/>
      <c r="W35" s="118"/>
      <c r="X35" s="47">
        <v>0</v>
      </c>
      <c r="Y35" s="47"/>
      <c r="Z35" s="118" t="s">
        <v>390</v>
      </c>
      <c r="AA35" s="118"/>
      <c r="AB35" s="118"/>
      <c r="AC35" s="47" t="s">
        <v>402</v>
      </c>
      <c r="AD35" s="14">
        <v>0</v>
      </c>
      <c r="AE35" s="47"/>
      <c r="AF35" s="280"/>
      <c r="AG35" s="118"/>
      <c r="AH35" s="118"/>
      <c r="AI35" s="47" t="s">
        <v>6737</v>
      </c>
      <c r="AJ35" s="47" t="s">
        <v>306</v>
      </c>
      <c r="AK35" s="47" t="s">
        <v>390</v>
      </c>
      <c r="AL35" s="62" t="s">
        <v>390</v>
      </c>
      <c r="AM35" s="13" t="s">
        <v>390</v>
      </c>
      <c r="AN35" s="118"/>
      <c r="AO35" s="118"/>
      <c r="AP35" s="118"/>
      <c r="AQ35" s="118"/>
      <c r="AR35" s="118"/>
      <c r="AS35" s="47"/>
      <c r="AT35" s="118"/>
      <c r="AU35" s="47"/>
      <c r="AV35" s="47"/>
      <c r="AW35" s="118"/>
      <c r="AX35" s="118"/>
      <c r="AY35" s="118"/>
      <c r="AZ35" s="47"/>
      <c r="BA35" s="14"/>
      <c r="BB35" s="47"/>
      <c r="BC35" s="149"/>
      <c r="BD35" s="149"/>
    </row>
    <row r="36" spans="1:56" x14ac:dyDescent="0.35">
      <c r="A36" s="50" t="s">
        <v>1297</v>
      </c>
      <c r="B36" s="115">
        <v>35</v>
      </c>
      <c r="C36" s="47"/>
      <c r="D36" s="47"/>
      <c r="E36" s="47"/>
      <c r="F36" s="47"/>
      <c r="G36" s="47" t="s">
        <v>76</v>
      </c>
      <c r="H36" s="47" t="s">
        <v>1980</v>
      </c>
      <c r="I36" s="47" t="s">
        <v>1954</v>
      </c>
      <c r="J36" s="47" t="s">
        <v>312</v>
      </c>
      <c r="K36" s="47" t="s">
        <v>325</v>
      </c>
      <c r="L36" s="47" t="s">
        <v>885</v>
      </c>
      <c r="M36" s="48" t="s">
        <v>53</v>
      </c>
      <c r="N36" s="47" t="s">
        <v>32</v>
      </c>
      <c r="O36" s="47" t="s">
        <v>37</v>
      </c>
      <c r="P36" s="48" t="s">
        <v>45</v>
      </c>
      <c r="Q36" s="47" t="s">
        <v>1305</v>
      </c>
      <c r="R36" s="47"/>
      <c r="S36" s="47" t="s">
        <v>1298</v>
      </c>
      <c r="T36" s="47" t="s">
        <v>147</v>
      </c>
      <c r="U36" s="52"/>
      <c r="V36" s="118"/>
      <c r="W36" s="118"/>
      <c r="X36" s="47">
        <v>0</v>
      </c>
      <c r="Y36" s="47"/>
      <c r="Z36" s="118" t="s">
        <v>390</v>
      </c>
      <c r="AA36" s="118"/>
      <c r="AB36" s="118"/>
      <c r="AC36" s="47" t="s">
        <v>403</v>
      </c>
      <c r="AD36" s="14">
        <v>0</v>
      </c>
      <c r="AE36" s="47"/>
      <c r="AF36" s="280"/>
      <c r="AG36" s="118"/>
      <c r="AH36" s="118"/>
      <c r="AI36" s="47" t="s">
        <v>6737</v>
      </c>
      <c r="AJ36" s="47" t="s">
        <v>306</v>
      </c>
      <c r="AK36" s="47" t="s">
        <v>390</v>
      </c>
      <c r="AL36" s="62" t="s">
        <v>390</v>
      </c>
      <c r="AM36" s="13" t="s">
        <v>390</v>
      </c>
      <c r="AN36" s="118"/>
      <c r="AO36" s="118"/>
      <c r="AP36" s="118"/>
      <c r="AQ36" s="118"/>
      <c r="AR36" s="118"/>
      <c r="AS36" s="47"/>
      <c r="AT36" s="118"/>
      <c r="AU36" s="47"/>
      <c r="AV36" s="47"/>
      <c r="AW36" s="118"/>
      <c r="AX36" s="118"/>
      <c r="AY36" s="118"/>
      <c r="AZ36" s="47"/>
      <c r="BA36" s="14"/>
      <c r="BB36" s="47"/>
      <c r="BC36" s="149"/>
      <c r="BD36" s="149"/>
    </row>
    <row r="37" spans="1:56" x14ac:dyDescent="0.35">
      <c r="A37" s="50" t="s">
        <v>2721</v>
      </c>
      <c r="B37" s="115">
        <v>36</v>
      </c>
      <c r="C37" s="47"/>
      <c r="D37" s="47"/>
      <c r="E37" s="47"/>
      <c r="F37" s="47"/>
      <c r="G37" s="47" t="s">
        <v>76</v>
      </c>
      <c r="H37" s="47" t="s">
        <v>2235</v>
      </c>
      <c r="I37" s="47" t="s">
        <v>9</v>
      </c>
      <c r="J37" s="47" t="s">
        <v>312</v>
      </c>
      <c r="K37" s="47" t="s">
        <v>325</v>
      </c>
      <c r="L37" s="47" t="s">
        <v>885</v>
      </c>
      <c r="M37" s="48" t="s">
        <v>53</v>
      </c>
      <c r="N37" s="47" t="s">
        <v>32</v>
      </c>
      <c r="O37" s="47" t="s">
        <v>37</v>
      </c>
      <c r="P37" s="48" t="s">
        <v>38</v>
      </c>
      <c r="Q37" s="47"/>
      <c r="R37" s="47"/>
      <c r="S37" s="47" t="s">
        <v>2722</v>
      </c>
      <c r="T37" s="47" t="s">
        <v>107</v>
      </c>
      <c r="U37" s="52">
        <v>5878</v>
      </c>
      <c r="V37" s="118"/>
      <c r="W37" s="118"/>
      <c r="X37" s="47"/>
      <c r="Y37" s="47"/>
      <c r="Z37" s="118" t="s">
        <v>390</v>
      </c>
      <c r="AA37" s="118"/>
      <c r="AB37" s="118"/>
      <c r="AC37" s="47" t="s">
        <v>399</v>
      </c>
      <c r="AD37" s="14"/>
      <c r="AE37" s="47"/>
      <c r="AF37" s="280"/>
      <c r="AG37" s="118"/>
      <c r="AH37" s="118"/>
      <c r="AI37" s="47" t="s">
        <v>6737</v>
      </c>
      <c r="AJ37" s="47" t="s">
        <v>144</v>
      </c>
      <c r="AK37" s="47" t="s">
        <v>390</v>
      </c>
      <c r="AL37" s="62" t="s">
        <v>390</v>
      </c>
      <c r="AM37" s="13" t="s">
        <v>390</v>
      </c>
      <c r="AN37" s="118"/>
      <c r="AO37" s="118"/>
      <c r="AP37" s="118"/>
      <c r="AQ37" s="118"/>
      <c r="AR37" s="118"/>
      <c r="AS37" s="47"/>
      <c r="AT37" s="118"/>
      <c r="AU37" s="47"/>
      <c r="AV37" s="47"/>
      <c r="AW37" s="118"/>
      <c r="AX37" s="118"/>
      <c r="AY37" s="118"/>
      <c r="AZ37" s="47"/>
      <c r="BA37" s="14"/>
      <c r="BB37" s="47"/>
      <c r="BC37" s="149"/>
      <c r="BD37" s="149"/>
    </row>
    <row r="38" spans="1:56" x14ac:dyDescent="0.35">
      <c r="A38" s="50" t="s">
        <v>1845</v>
      </c>
      <c r="B38" s="115">
        <v>37</v>
      </c>
      <c r="C38" s="47"/>
      <c r="D38" s="47"/>
      <c r="E38" s="47"/>
      <c r="F38" s="47"/>
      <c r="G38" s="47" t="s">
        <v>76</v>
      </c>
      <c r="H38" s="47" t="s">
        <v>1980</v>
      </c>
      <c r="I38" s="47" t="s">
        <v>1954</v>
      </c>
      <c r="J38" s="47" t="s">
        <v>312</v>
      </c>
      <c r="K38" s="47" t="s">
        <v>325</v>
      </c>
      <c r="L38" s="47" t="s">
        <v>885</v>
      </c>
      <c r="M38" s="48" t="s">
        <v>53</v>
      </c>
      <c r="N38" s="47" t="s">
        <v>31</v>
      </c>
      <c r="O38" s="47" t="s">
        <v>36</v>
      </c>
      <c r="P38" s="48" t="s">
        <v>64</v>
      </c>
      <c r="Q38" s="47" t="s">
        <v>18</v>
      </c>
      <c r="R38" s="47"/>
      <c r="S38" s="47" t="s">
        <v>1846</v>
      </c>
      <c r="T38" s="47" t="s">
        <v>18</v>
      </c>
      <c r="U38" s="52"/>
      <c r="V38" s="118"/>
      <c r="W38" s="118"/>
      <c r="X38" s="47">
        <v>0</v>
      </c>
      <c r="Y38" s="47"/>
      <c r="Z38" s="118" t="s">
        <v>390</v>
      </c>
      <c r="AA38" s="118"/>
      <c r="AB38" s="118"/>
      <c r="AC38" s="47" t="s">
        <v>402</v>
      </c>
      <c r="AD38" s="14">
        <v>0</v>
      </c>
      <c r="AE38" s="47"/>
      <c r="AF38" s="280"/>
      <c r="AG38" s="118"/>
      <c r="AH38" s="118"/>
      <c r="AI38" s="47" t="s">
        <v>6737</v>
      </c>
      <c r="AJ38" s="47" t="s">
        <v>306</v>
      </c>
      <c r="AK38" s="47" t="s">
        <v>390</v>
      </c>
      <c r="AL38" s="62" t="s">
        <v>390</v>
      </c>
      <c r="AM38" s="13" t="s">
        <v>390</v>
      </c>
      <c r="AN38" s="118"/>
      <c r="AO38" s="118"/>
      <c r="AP38" s="118"/>
      <c r="AQ38" s="118"/>
      <c r="AR38" s="118"/>
      <c r="AS38" s="47"/>
      <c r="AT38" s="118"/>
      <c r="AU38" s="47"/>
      <c r="AV38" s="47"/>
      <c r="AW38" s="118"/>
      <c r="AX38" s="118"/>
      <c r="AY38" s="118"/>
      <c r="AZ38" s="47"/>
      <c r="BA38" s="14"/>
      <c r="BB38" s="47"/>
      <c r="BC38" s="149"/>
      <c r="BD38" s="149"/>
    </row>
    <row r="39" spans="1:56" x14ac:dyDescent="0.35">
      <c r="A39" s="50" t="s">
        <v>1791</v>
      </c>
      <c r="B39" s="115">
        <v>38</v>
      </c>
      <c r="C39" s="47"/>
      <c r="D39" s="47"/>
      <c r="E39" s="47"/>
      <c r="F39" s="47"/>
      <c r="G39" s="47" t="s">
        <v>76</v>
      </c>
      <c r="H39" s="47" t="s">
        <v>1980</v>
      </c>
      <c r="I39" s="47" t="s">
        <v>1954</v>
      </c>
      <c r="J39" s="47" t="s">
        <v>312</v>
      </c>
      <c r="K39" s="47" t="s">
        <v>325</v>
      </c>
      <c r="L39" s="47" t="s">
        <v>885</v>
      </c>
      <c r="M39" s="48" t="s">
        <v>53</v>
      </c>
      <c r="N39" s="47" t="s">
        <v>32</v>
      </c>
      <c r="O39" s="47" t="s">
        <v>37</v>
      </c>
      <c r="P39" s="48" t="s">
        <v>45</v>
      </c>
      <c r="Q39" s="47" t="s">
        <v>1307</v>
      </c>
      <c r="R39" s="47"/>
      <c r="S39" s="47" t="s">
        <v>1792</v>
      </c>
      <c r="T39" s="47" t="s">
        <v>789</v>
      </c>
      <c r="U39" s="52"/>
      <c r="V39" s="118"/>
      <c r="W39" s="118"/>
      <c r="X39" s="47">
        <v>0</v>
      </c>
      <c r="Y39" s="47"/>
      <c r="Z39" s="118" t="s">
        <v>390</v>
      </c>
      <c r="AA39" s="118"/>
      <c r="AB39" s="118"/>
      <c r="AC39" s="47" t="s">
        <v>402</v>
      </c>
      <c r="AD39" s="14">
        <v>0</v>
      </c>
      <c r="AE39" s="47"/>
      <c r="AF39" s="280"/>
      <c r="AG39" s="118"/>
      <c r="AH39" s="118"/>
      <c r="AI39" s="47" t="s">
        <v>6737</v>
      </c>
      <c r="AJ39" s="47" t="s">
        <v>306</v>
      </c>
      <c r="AK39" s="47" t="s">
        <v>390</v>
      </c>
      <c r="AL39" s="62" t="s">
        <v>390</v>
      </c>
      <c r="AM39" s="13" t="s">
        <v>1872</v>
      </c>
      <c r="AN39" s="118"/>
      <c r="AO39" s="118"/>
      <c r="AP39" s="118"/>
      <c r="AQ39" s="118"/>
      <c r="AR39" s="118"/>
      <c r="AS39" s="47"/>
      <c r="AT39" s="118"/>
      <c r="AU39" s="47"/>
      <c r="AV39" s="47"/>
      <c r="AW39" s="118"/>
      <c r="AX39" s="118"/>
      <c r="AY39" s="118"/>
      <c r="AZ39" s="47"/>
      <c r="BA39" s="14"/>
      <c r="BB39" s="47"/>
      <c r="BC39" s="149"/>
      <c r="BD39" s="149"/>
    </row>
    <row r="40" spans="1:56" x14ac:dyDescent="0.35">
      <c r="A40" s="50" t="s">
        <v>1793</v>
      </c>
      <c r="B40" s="115">
        <v>39</v>
      </c>
      <c r="C40" s="47"/>
      <c r="D40" s="47"/>
      <c r="E40" s="47"/>
      <c r="F40" s="47"/>
      <c r="G40" s="47" t="s">
        <v>76</v>
      </c>
      <c r="H40" s="47" t="s">
        <v>1980</v>
      </c>
      <c r="I40" s="47" t="s">
        <v>1954</v>
      </c>
      <c r="J40" s="47" t="s">
        <v>312</v>
      </c>
      <c r="K40" s="47" t="s">
        <v>325</v>
      </c>
      <c r="L40" s="47" t="s">
        <v>885</v>
      </c>
      <c r="M40" s="48" t="s">
        <v>53</v>
      </c>
      <c r="N40" s="47" t="s">
        <v>32</v>
      </c>
      <c r="O40" s="47" t="s">
        <v>37</v>
      </c>
      <c r="P40" s="48" t="s">
        <v>45</v>
      </c>
      <c r="Q40" s="47" t="s">
        <v>1305</v>
      </c>
      <c r="R40" s="47"/>
      <c r="S40" s="47" t="s">
        <v>1794</v>
      </c>
      <c r="T40" s="47" t="s">
        <v>147</v>
      </c>
      <c r="U40" s="52"/>
      <c r="V40" s="118"/>
      <c r="W40" s="118"/>
      <c r="X40" s="47">
        <v>0</v>
      </c>
      <c r="Y40" s="47"/>
      <c r="Z40" s="118" t="s">
        <v>390</v>
      </c>
      <c r="AA40" s="118"/>
      <c r="AB40" s="118"/>
      <c r="AC40" s="47" t="s">
        <v>402</v>
      </c>
      <c r="AD40" s="14">
        <v>0</v>
      </c>
      <c r="AE40" s="47"/>
      <c r="AF40" s="280"/>
      <c r="AG40" s="118"/>
      <c r="AH40" s="118"/>
      <c r="AI40" s="47" t="s">
        <v>6737</v>
      </c>
      <c r="AJ40" s="47" t="s">
        <v>306</v>
      </c>
      <c r="AK40" s="47" t="s">
        <v>390</v>
      </c>
      <c r="AL40" s="62" t="s">
        <v>390</v>
      </c>
      <c r="AM40" s="13" t="s">
        <v>1572</v>
      </c>
      <c r="AN40" s="118"/>
      <c r="AO40" s="118"/>
      <c r="AP40" s="118"/>
      <c r="AQ40" s="118"/>
      <c r="AR40" s="118"/>
      <c r="AS40" s="47"/>
      <c r="AT40" s="118"/>
      <c r="AU40" s="47"/>
      <c r="AV40" s="47"/>
      <c r="AW40" s="118"/>
      <c r="AX40" s="118"/>
      <c r="AY40" s="118"/>
      <c r="AZ40" s="47"/>
      <c r="BA40" s="14"/>
      <c r="BB40" s="47"/>
      <c r="BC40" s="149"/>
      <c r="BD40" s="149"/>
    </row>
    <row r="41" spans="1:56" x14ac:dyDescent="0.35">
      <c r="A41" s="50" t="s">
        <v>2486</v>
      </c>
      <c r="B41" s="115">
        <v>40</v>
      </c>
      <c r="C41" s="47"/>
      <c r="D41" s="47"/>
      <c r="E41" s="47"/>
      <c r="F41" s="47"/>
      <c r="G41" s="47" t="s">
        <v>77</v>
      </c>
      <c r="H41" s="47" t="s">
        <v>83</v>
      </c>
      <c r="I41" s="47" t="s">
        <v>84</v>
      </c>
      <c r="J41" s="47" t="s">
        <v>387</v>
      </c>
      <c r="K41" s="47" t="s">
        <v>330</v>
      </c>
      <c r="L41" s="47" t="s">
        <v>2008</v>
      </c>
      <c r="M41" s="48" t="s">
        <v>83</v>
      </c>
      <c r="N41" s="47" t="s">
        <v>31</v>
      </c>
      <c r="O41" s="47" t="s">
        <v>50</v>
      </c>
      <c r="P41" s="48" t="s">
        <v>969</v>
      </c>
      <c r="Q41" s="47"/>
      <c r="R41" s="47" t="s">
        <v>2484</v>
      </c>
      <c r="S41" s="47" t="s">
        <v>2487</v>
      </c>
      <c r="T41" s="47" t="s">
        <v>841</v>
      </c>
      <c r="U41" s="52"/>
      <c r="V41" s="118"/>
      <c r="W41" s="118"/>
      <c r="X41" s="47">
        <v>0</v>
      </c>
      <c r="Y41" s="47"/>
      <c r="Z41" s="118" t="s">
        <v>390</v>
      </c>
      <c r="AA41" s="118"/>
      <c r="AB41" s="118"/>
      <c r="AC41" s="47" t="s">
        <v>399</v>
      </c>
      <c r="AD41" s="14">
        <v>0</v>
      </c>
      <c r="AE41" s="47" t="s">
        <v>6993</v>
      </c>
      <c r="AF41" s="280"/>
      <c r="AG41" s="118"/>
      <c r="AH41" s="118"/>
      <c r="AI41" s="47" t="s">
        <v>6737</v>
      </c>
      <c r="AJ41" s="47" t="s">
        <v>144</v>
      </c>
      <c r="AK41" s="47" t="s">
        <v>390</v>
      </c>
      <c r="AL41" s="62" t="s">
        <v>390</v>
      </c>
      <c r="AM41" s="13" t="s">
        <v>390</v>
      </c>
      <c r="AN41" s="118"/>
      <c r="AO41" s="118"/>
      <c r="AP41" s="118"/>
      <c r="AQ41" s="118"/>
      <c r="AR41" s="118"/>
      <c r="AS41" s="47"/>
      <c r="AT41" s="118"/>
      <c r="AU41" s="47"/>
      <c r="AV41" s="47"/>
      <c r="AW41" s="118"/>
      <c r="AX41" s="118"/>
      <c r="AY41" s="118"/>
      <c r="AZ41" s="47"/>
      <c r="BA41" s="14"/>
      <c r="BB41" s="47"/>
      <c r="BC41" s="149"/>
      <c r="BD41" s="149"/>
    </row>
    <row r="42" spans="1:56" x14ac:dyDescent="0.35">
      <c r="A42" s="50" t="s">
        <v>2483</v>
      </c>
      <c r="B42" s="115">
        <v>41</v>
      </c>
      <c r="C42" s="47"/>
      <c r="D42" s="47"/>
      <c r="E42" s="47"/>
      <c r="F42" s="47"/>
      <c r="G42" s="47" t="s">
        <v>77</v>
      </c>
      <c r="H42" s="47" t="s">
        <v>83</v>
      </c>
      <c r="I42" s="47" t="s">
        <v>84</v>
      </c>
      <c r="J42" s="47" t="s">
        <v>387</v>
      </c>
      <c r="K42" s="47" t="s">
        <v>330</v>
      </c>
      <c r="L42" s="47" t="s">
        <v>2008</v>
      </c>
      <c r="M42" s="48" t="s">
        <v>83</v>
      </c>
      <c r="N42" s="47" t="s">
        <v>31</v>
      </c>
      <c r="O42" s="47" t="s">
        <v>50</v>
      </c>
      <c r="P42" s="48" t="s">
        <v>969</v>
      </c>
      <c r="Q42" s="47"/>
      <c r="R42" s="47" t="s">
        <v>2484</v>
      </c>
      <c r="S42" s="47" t="s">
        <v>2485</v>
      </c>
      <c r="T42" s="47" t="s">
        <v>841</v>
      </c>
      <c r="U42" s="52"/>
      <c r="V42" s="118"/>
      <c r="W42" s="118"/>
      <c r="X42" s="47">
        <v>0</v>
      </c>
      <c r="Y42" s="47"/>
      <c r="Z42" s="118" t="s">
        <v>390</v>
      </c>
      <c r="AA42" s="118"/>
      <c r="AB42" s="118"/>
      <c r="AC42" s="47" t="s">
        <v>399</v>
      </c>
      <c r="AD42" s="14">
        <v>0</v>
      </c>
      <c r="AE42" s="47" t="s">
        <v>6993</v>
      </c>
      <c r="AF42" s="280"/>
      <c r="AG42" s="118"/>
      <c r="AH42" s="118"/>
      <c r="AI42" s="47" t="s">
        <v>6737</v>
      </c>
      <c r="AJ42" s="47" t="s">
        <v>144</v>
      </c>
      <c r="AK42" s="47" t="s">
        <v>390</v>
      </c>
      <c r="AL42" s="62" t="s">
        <v>390</v>
      </c>
      <c r="AM42" s="13" t="s">
        <v>1572</v>
      </c>
      <c r="AN42" s="118"/>
      <c r="AO42" s="118"/>
      <c r="AP42" s="118"/>
      <c r="AQ42" s="118"/>
      <c r="AR42" s="118"/>
      <c r="AS42" s="47"/>
      <c r="AT42" s="118"/>
      <c r="AU42" s="47"/>
      <c r="AV42" s="47"/>
      <c r="AW42" s="118"/>
      <c r="AX42" s="118"/>
      <c r="AY42" s="118"/>
      <c r="AZ42" s="47"/>
      <c r="BA42" s="14"/>
      <c r="BB42" s="47"/>
      <c r="BC42" s="149"/>
      <c r="BD42" s="149"/>
    </row>
    <row r="43" spans="1:56" x14ac:dyDescent="0.35">
      <c r="A43" s="197" t="s">
        <v>2488</v>
      </c>
      <c r="B43" s="115">
        <v>42</v>
      </c>
      <c r="C43" s="198"/>
      <c r="D43" s="198"/>
      <c r="E43" s="198"/>
      <c r="F43" s="198"/>
      <c r="G43" s="198" t="s">
        <v>77</v>
      </c>
      <c r="H43" s="198" t="s">
        <v>83</v>
      </c>
      <c r="I43" s="198" t="s">
        <v>84</v>
      </c>
      <c r="J43" s="198" t="s">
        <v>387</v>
      </c>
      <c r="K43" s="198" t="s">
        <v>330</v>
      </c>
      <c r="L43" s="198" t="s">
        <v>2008</v>
      </c>
      <c r="M43" s="198" t="s">
        <v>83</v>
      </c>
      <c r="N43" s="198" t="s">
        <v>31</v>
      </c>
      <c r="O43" s="198" t="s">
        <v>50</v>
      </c>
      <c r="P43" s="198" t="s">
        <v>969</v>
      </c>
      <c r="Q43" s="198"/>
      <c r="R43" s="198" t="s">
        <v>2484</v>
      </c>
      <c r="S43" s="47" t="s">
        <v>2489</v>
      </c>
      <c r="T43" s="198" t="s">
        <v>841</v>
      </c>
      <c r="U43" s="199"/>
      <c r="V43" s="200"/>
      <c r="W43" s="200"/>
      <c r="X43" s="198">
        <v>0</v>
      </c>
      <c r="Y43" s="198"/>
      <c r="Z43" s="200" t="s">
        <v>390</v>
      </c>
      <c r="AA43" s="200"/>
      <c r="AB43" s="200"/>
      <c r="AC43" s="198" t="s">
        <v>399</v>
      </c>
      <c r="AD43" s="201">
        <v>0</v>
      </c>
      <c r="AE43" s="47" t="s">
        <v>6993</v>
      </c>
      <c r="AF43" s="280"/>
      <c r="AG43" s="118"/>
      <c r="AH43" s="118"/>
      <c r="AI43" s="47" t="s">
        <v>6737</v>
      </c>
      <c r="AJ43" s="47" t="s">
        <v>144</v>
      </c>
      <c r="AK43" s="47" t="s">
        <v>390</v>
      </c>
      <c r="AL43" s="62" t="s">
        <v>390</v>
      </c>
      <c r="AM43" s="202" t="s">
        <v>390</v>
      </c>
      <c r="AN43" s="200"/>
      <c r="AO43" s="200"/>
      <c r="AP43" s="200"/>
      <c r="AQ43" s="200"/>
      <c r="AR43" s="200"/>
      <c r="AS43" s="47"/>
      <c r="AT43" s="118"/>
      <c r="AU43" s="47"/>
      <c r="AV43" s="47"/>
      <c r="AW43" s="118"/>
      <c r="AX43" s="200"/>
      <c r="AY43" s="200"/>
      <c r="AZ43" s="198"/>
      <c r="BA43" s="201"/>
      <c r="BB43" s="198"/>
      <c r="BC43" s="200"/>
      <c r="BD43" s="200"/>
    </row>
    <row r="44" spans="1:56" x14ac:dyDescent="0.35">
      <c r="A44" s="50" t="s">
        <v>979</v>
      </c>
      <c r="B44" s="115">
        <v>43</v>
      </c>
      <c r="C44" s="47"/>
      <c r="D44" s="47" t="s">
        <v>301</v>
      </c>
      <c r="E44" s="47" t="s">
        <v>301</v>
      </c>
      <c r="F44" s="47" t="s">
        <v>1097</v>
      </c>
      <c r="G44" s="47" t="s">
        <v>77</v>
      </c>
      <c r="H44" s="47" t="s">
        <v>83</v>
      </c>
      <c r="I44" s="47" t="s">
        <v>84</v>
      </c>
      <c r="J44" s="47" t="s">
        <v>387</v>
      </c>
      <c r="K44" s="47" t="s">
        <v>330</v>
      </c>
      <c r="L44" s="47" t="s">
        <v>2008</v>
      </c>
      <c r="M44" s="48" t="s">
        <v>83</v>
      </c>
      <c r="N44" s="47" t="s">
        <v>31</v>
      </c>
      <c r="O44" s="47" t="s">
        <v>50</v>
      </c>
      <c r="P44" s="48" t="s">
        <v>969</v>
      </c>
      <c r="Q44" s="47"/>
      <c r="R44" s="47" t="s">
        <v>383</v>
      </c>
      <c r="S44" s="47" t="s">
        <v>1125</v>
      </c>
      <c r="T44" s="47" t="s">
        <v>384</v>
      </c>
      <c r="U44" s="52">
        <v>8000</v>
      </c>
      <c r="V44" s="118">
        <v>45600</v>
      </c>
      <c r="W44" s="118">
        <v>45600</v>
      </c>
      <c r="X44" s="47">
        <v>0</v>
      </c>
      <c r="Y44" s="47">
        <v>157</v>
      </c>
      <c r="Z44" s="118" t="s">
        <v>390</v>
      </c>
      <c r="AA44" s="118">
        <v>45777</v>
      </c>
      <c r="AB44" s="118"/>
      <c r="AC44" s="47" t="s">
        <v>708</v>
      </c>
      <c r="AD44" s="14">
        <v>0.87</v>
      </c>
      <c r="AE44" s="47" t="s">
        <v>6994</v>
      </c>
      <c r="AF44" s="280"/>
      <c r="AG44" s="118"/>
      <c r="AH44" s="118"/>
      <c r="AI44" s="47" t="s">
        <v>6737</v>
      </c>
      <c r="AJ44" s="47" t="s">
        <v>144</v>
      </c>
      <c r="AK44" s="47" t="s">
        <v>390</v>
      </c>
      <c r="AL44" s="62" t="s">
        <v>390</v>
      </c>
      <c r="AM44" s="13" t="s">
        <v>1562</v>
      </c>
      <c r="AN44" s="118"/>
      <c r="AO44" s="118"/>
      <c r="AP44" s="118"/>
      <c r="AQ44" s="118"/>
      <c r="AR44" s="118"/>
      <c r="AS44" s="47"/>
      <c r="AT44" s="118"/>
      <c r="AU44" s="47"/>
      <c r="AV44" s="47"/>
      <c r="AW44" s="118"/>
      <c r="AX44" s="118"/>
      <c r="AY44" s="118"/>
      <c r="AZ44" s="47"/>
      <c r="BA44" s="14"/>
      <c r="BB44" s="47"/>
      <c r="BC44" s="149"/>
      <c r="BD44" s="149"/>
    </row>
    <row r="45" spans="1:56" x14ac:dyDescent="0.35">
      <c r="A45" s="50" t="s">
        <v>2457</v>
      </c>
      <c r="B45" s="115">
        <v>44</v>
      </c>
      <c r="C45" s="47"/>
      <c r="D45" s="47"/>
      <c r="E45" s="47"/>
      <c r="F45" s="47"/>
      <c r="G45" s="47" t="s">
        <v>77</v>
      </c>
      <c r="H45" s="47" t="s">
        <v>83</v>
      </c>
      <c r="I45" s="47" t="s">
        <v>84</v>
      </c>
      <c r="J45" s="47" t="s">
        <v>387</v>
      </c>
      <c r="K45" s="47" t="s">
        <v>330</v>
      </c>
      <c r="L45" s="47" t="s">
        <v>2008</v>
      </c>
      <c r="M45" s="48" t="s">
        <v>83</v>
      </c>
      <c r="N45" s="47" t="s">
        <v>34</v>
      </c>
      <c r="O45" s="47" t="s">
        <v>49</v>
      </c>
      <c r="P45" s="48" t="s">
        <v>21</v>
      </c>
      <c r="Q45" s="47"/>
      <c r="R45" s="47"/>
      <c r="S45" s="47" t="s">
        <v>2458</v>
      </c>
      <c r="T45" s="47" t="s">
        <v>2456</v>
      </c>
      <c r="U45" s="52"/>
      <c r="V45" s="118"/>
      <c r="W45" s="118"/>
      <c r="X45" s="47">
        <v>0</v>
      </c>
      <c r="Y45" s="47"/>
      <c r="Z45" s="118" t="s">
        <v>390</v>
      </c>
      <c r="AA45" s="118"/>
      <c r="AB45" s="118"/>
      <c r="AC45" s="47" t="s">
        <v>399</v>
      </c>
      <c r="AD45" s="14">
        <v>0</v>
      </c>
      <c r="AE45" s="47" t="s">
        <v>6993</v>
      </c>
      <c r="AF45" s="280"/>
      <c r="AG45" s="118"/>
      <c r="AH45" s="118"/>
      <c r="AI45" s="47" t="s">
        <v>6737</v>
      </c>
      <c r="AJ45" s="47" t="s">
        <v>144</v>
      </c>
      <c r="AK45" s="47" t="s">
        <v>390</v>
      </c>
      <c r="AL45" s="62" t="s">
        <v>390</v>
      </c>
      <c r="AM45" s="13" t="s">
        <v>1562</v>
      </c>
      <c r="AN45" s="118"/>
      <c r="AO45" s="118"/>
      <c r="AP45" s="118"/>
      <c r="AQ45" s="118"/>
      <c r="AR45" s="118"/>
      <c r="AS45" s="47"/>
      <c r="AT45" s="118"/>
      <c r="AU45" s="47"/>
      <c r="AV45" s="47"/>
      <c r="AW45" s="118"/>
      <c r="AX45" s="118"/>
      <c r="AY45" s="118"/>
      <c r="AZ45" s="47"/>
      <c r="BA45" s="14"/>
      <c r="BB45" s="47"/>
      <c r="BC45" s="149"/>
      <c r="BD45" s="149"/>
    </row>
    <row r="46" spans="1:56" x14ac:dyDescent="0.35">
      <c r="A46" s="50" t="s">
        <v>2454</v>
      </c>
      <c r="B46" s="115">
        <v>45</v>
      </c>
      <c r="C46" s="47"/>
      <c r="D46" s="47"/>
      <c r="E46" s="47"/>
      <c r="F46" s="47"/>
      <c r="G46" s="47" t="s">
        <v>77</v>
      </c>
      <c r="H46" s="47" t="s">
        <v>83</v>
      </c>
      <c r="I46" s="47" t="s">
        <v>84</v>
      </c>
      <c r="J46" s="47" t="s">
        <v>387</v>
      </c>
      <c r="K46" s="47" t="s">
        <v>330</v>
      </c>
      <c r="L46" s="47" t="s">
        <v>2008</v>
      </c>
      <c r="M46" s="48" t="s">
        <v>83</v>
      </c>
      <c r="N46" s="47" t="s">
        <v>34</v>
      </c>
      <c r="O46" s="47" t="s">
        <v>49</v>
      </c>
      <c r="P46" s="48" t="s">
        <v>21</v>
      </c>
      <c r="Q46" s="47"/>
      <c r="R46" s="47"/>
      <c r="S46" s="47" t="s">
        <v>2455</v>
      </c>
      <c r="T46" s="47" t="s">
        <v>2456</v>
      </c>
      <c r="U46" s="52"/>
      <c r="V46" s="118"/>
      <c r="W46" s="118"/>
      <c r="X46" s="47">
        <v>0</v>
      </c>
      <c r="Y46" s="47"/>
      <c r="Z46" s="118" t="s">
        <v>390</v>
      </c>
      <c r="AA46" s="118"/>
      <c r="AB46" s="118"/>
      <c r="AC46" s="47" t="s">
        <v>399</v>
      </c>
      <c r="AD46" s="14">
        <v>0</v>
      </c>
      <c r="AE46" s="47" t="s">
        <v>6993</v>
      </c>
      <c r="AF46" s="280"/>
      <c r="AG46" s="118"/>
      <c r="AH46" s="118"/>
      <c r="AI46" s="47" t="s">
        <v>6737</v>
      </c>
      <c r="AJ46" s="47" t="s">
        <v>144</v>
      </c>
      <c r="AK46" s="47" t="s">
        <v>390</v>
      </c>
      <c r="AL46" s="62" t="s">
        <v>390</v>
      </c>
      <c r="AM46" s="13" t="s">
        <v>390</v>
      </c>
      <c r="AN46" s="118"/>
      <c r="AO46" s="118"/>
      <c r="AP46" s="118"/>
      <c r="AQ46" s="118"/>
      <c r="AR46" s="118"/>
      <c r="AS46" s="47"/>
      <c r="AT46" s="118"/>
      <c r="AU46" s="47"/>
      <c r="AV46" s="47"/>
      <c r="AW46" s="118"/>
      <c r="AX46" s="118"/>
      <c r="AY46" s="118"/>
      <c r="AZ46" s="47"/>
      <c r="BA46" s="14"/>
      <c r="BB46" s="47"/>
      <c r="BC46" s="149"/>
      <c r="BD46" s="149"/>
    </row>
    <row r="47" spans="1:56" x14ac:dyDescent="0.35">
      <c r="A47" s="50" t="s">
        <v>2459</v>
      </c>
      <c r="B47" s="115">
        <v>46</v>
      </c>
      <c r="C47" s="47"/>
      <c r="D47" s="47"/>
      <c r="E47" s="47"/>
      <c r="F47" s="47"/>
      <c r="G47" s="47" t="s">
        <v>77</v>
      </c>
      <c r="H47" s="47" t="s">
        <v>83</v>
      </c>
      <c r="I47" s="47" t="s">
        <v>84</v>
      </c>
      <c r="J47" s="47" t="s">
        <v>387</v>
      </c>
      <c r="K47" s="47" t="s">
        <v>330</v>
      </c>
      <c r="L47" s="47" t="s">
        <v>2008</v>
      </c>
      <c r="M47" s="48" t="s">
        <v>83</v>
      </c>
      <c r="N47" s="47" t="s">
        <v>34</v>
      </c>
      <c r="O47" s="47" t="s">
        <v>49</v>
      </c>
      <c r="P47" s="48" t="s">
        <v>21</v>
      </c>
      <c r="Q47" s="47"/>
      <c r="R47" s="47"/>
      <c r="S47" s="47" t="s">
        <v>2460</v>
      </c>
      <c r="T47" s="47" t="s">
        <v>2456</v>
      </c>
      <c r="U47" s="52"/>
      <c r="V47" s="118"/>
      <c r="W47" s="118"/>
      <c r="X47" s="47">
        <v>0</v>
      </c>
      <c r="Y47" s="47"/>
      <c r="Z47" s="118" t="s">
        <v>390</v>
      </c>
      <c r="AA47" s="118"/>
      <c r="AB47" s="118"/>
      <c r="AC47" s="47" t="s">
        <v>399</v>
      </c>
      <c r="AD47" s="14">
        <v>0</v>
      </c>
      <c r="AE47" s="47" t="s">
        <v>6993</v>
      </c>
      <c r="AF47" s="280"/>
      <c r="AG47" s="118"/>
      <c r="AH47" s="118"/>
      <c r="AI47" s="47" t="s">
        <v>6737</v>
      </c>
      <c r="AJ47" s="47" t="s">
        <v>144</v>
      </c>
      <c r="AK47" s="47" t="s">
        <v>390</v>
      </c>
      <c r="AL47" s="62" t="s">
        <v>390</v>
      </c>
      <c r="AM47" s="13" t="s">
        <v>390</v>
      </c>
      <c r="AN47" s="118"/>
      <c r="AO47" s="118"/>
      <c r="AP47" s="118"/>
      <c r="AQ47" s="118"/>
      <c r="AR47" s="118"/>
      <c r="AS47" s="47"/>
      <c r="AT47" s="118"/>
      <c r="AU47" s="47"/>
      <c r="AV47" s="47"/>
      <c r="AW47" s="118"/>
      <c r="AX47" s="118"/>
      <c r="AY47" s="118"/>
      <c r="AZ47" s="47"/>
      <c r="BA47" s="14"/>
      <c r="BB47" s="47"/>
      <c r="BC47" s="149"/>
      <c r="BD47" s="149"/>
    </row>
    <row r="48" spans="1:56" x14ac:dyDescent="0.35">
      <c r="A48" s="50" t="s">
        <v>543</v>
      </c>
      <c r="B48" s="115">
        <v>47</v>
      </c>
      <c r="C48" s="47"/>
      <c r="D48" s="47"/>
      <c r="E48" s="47"/>
      <c r="F48" s="47"/>
      <c r="G48" s="47" t="s">
        <v>76</v>
      </c>
      <c r="H48" s="47" t="s">
        <v>1980</v>
      </c>
      <c r="I48" s="47" t="s">
        <v>51</v>
      </c>
      <c r="J48" s="47" t="s">
        <v>312</v>
      </c>
      <c r="K48" s="47" t="s">
        <v>325</v>
      </c>
      <c r="L48" s="47" t="s">
        <v>885</v>
      </c>
      <c r="M48" s="48" t="s">
        <v>55</v>
      </c>
      <c r="N48" s="47" t="s">
        <v>31</v>
      </c>
      <c r="O48" s="47" t="s">
        <v>36</v>
      </c>
      <c r="P48" s="48" t="s">
        <v>46</v>
      </c>
      <c r="Q48" s="47"/>
      <c r="R48" s="47"/>
      <c r="S48" s="47" t="s">
        <v>544</v>
      </c>
      <c r="T48" s="47" t="s">
        <v>767</v>
      </c>
      <c r="U48" s="52">
        <v>514</v>
      </c>
      <c r="V48" s="118"/>
      <c r="W48" s="118"/>
      <c r="X48" s="47">
        <v>15</v>
      </c>
      <c r="Y48" s="47"/>
      <c r="Z48" s="118" t="s">
        <v>390</v>
      </c>
      <c r="AA48" s="118"/>
      <c r="AB48" s="118"/>
      <c r="AC48" s="47" t="s">
        <v>402</v>
      </c>
      <c r="AD48" s="14">
        <v>0</v>
      </c>
      <c r="AE48" s="47"/>
      <c r="AF48" s="280"/>
      <c r="AG48" s="118"/>
      <c r="AH48" s="118"/>
      <c r="AI48" s="47" t="s">
        <v>6737</v>
      </c>
      <c r="AJ48" s="47" t="s">
        <v>144</v>
      </c>
      <c r="AK48" s="47" t="s">
        <v>390</v>
      </c>
      <c r="AL48" s="62" t="s">
        <v>390</v>
      </c>
      <c r="AM48" s="13" t="s">
        <v>390</v>
      </c>
      <c r="AN48" s="118"/>
      <c r="AO48" s="118"/>
      <c r="AP48" s="118"/>
      <c r="AQ48" s="118"/>
      <c r="AR48" s="118"/>
      <c r="AS48" s="47"/>
      <c r="AT48" s="118"/>
      <c r="AU48" s="47"/>
      <c r="AV48" s="47"/>
      <c r="AW48" s="118"/>
      <c r="AX48" s="118"/>
      <c r="AY48" s="118"/>
      <c r="AZ48" s="47"/>
      <c r="BA48" s="14"/>
      <c r="BB48" s="47"/>
      <c r="BC48" s="149"/>
      <c r="BD48" s="149"/>
    </row>
    <row r="49" spans="1:56" x14ac:dyDescent="0.35">
      <c r="A49" s="50" t="s">
        <v>437</v>
      </c>
      <c r="B49" s="115">
        <v>48</v>
      </c>
      <c r="C49" s="47"/>
      <c r="D49" s="47"/>
      <c r="E49" s="47"/>
      <c r="F49" s="47"/>
      <c r="G49" s="47" t="s">
        <v>76</v>
      </c>
      <c r="H49" s="47" t="s">
        <v>1980</v>
      </c>
      <c r="I49" s="47" t="s">
        <v>101</v>
      </c>
      <c r="J49" s="47" t="s">
        <v>312</v>
      </c>
      <c r="K49" s="47" t="s">
        <v>325</v>
      </c>
      <c r="L49" s="47" t="s">
        <v>885</v>
      </c>
      <c r="M49" s="48" t="s">
        <v>55</v>
      </c>
      <c r="N49" s="47" t="s">
        <v>31</v>
      </c>
      <c r="O49" s="47" t="s">
        <v>36</v>
      </c>
      <c r="P49" s="48" t="s">
        <v>46</v>
      </c>
      <c r="Q49" s="47"/>
      <c r="R49" s="47"/>
      <c r="S49" s="47" t="s">
        <v>438</v>
      </c>
      <c r="T49" s="47" t="s">
        <v>767</v>
      </c>
      <c r="U49" s="52"/>
      <c r="V49" s="118"/>
      <c r="W49" s="118"/>
      <c r="X49" s="47">
        <v>45</v>
      </c>
      <c r="Y49" s="47"/>
      <c r="Z49" s="118" t="s">
        <v>390</v>
      </c>
      <c r="AA49" s="118"/>
      <c r="AB49" s="118"/>
      <c r="AC49" s="47" t="s">
        <v>399</v>
      </c>
      <c r="AD49" s="14">
        <v>0</v>
      </c>
      <c r="AE49" s="47"/>
      <c r="AF49" s="280"/>
      <c r="AG49" s="118"/>
      <c r="AH49" s="118"/>
      <c r="AI49" s="47" t="s">
        <v>6737</v>
      </c>
      <c r="AJ49" s="47" t="s">
        <v>144</v>
      </c>
      <c r="AK49" s="47" t="s">
        <v>390</v>
      </c>
      <c r="AL49" s="62" t="s">
        <v>390</v>
      </c>
      <c r="AM49" s="13" t="s">
        <v>390</v>
      </c>
      <c r="AN49" s="118"/>
      <c r="AO49" s="118"/>
      <c r="AP49" s="118"/>
      <c r="AQ49" s="118"/>
      <c r="AR49" s="118"/>
      <c r="AS49" s="47"/>
      <c r="AT49" s="118"/>
      <c r="AU49" s="47"/>
      <c r="AV49" s="47"/>
      <c r="AW49" s="118"/>
      <c r="AX49" s="118"/>
      <c r="AY49" s="118"/>
      <c r="AZ49" s="47"/>
      <c r="BA49" s="14"/>
      <c r="BB49" s="47"/>
      <c r="BC49" s="149"/>
      <c r="BD49" s="149"/>
    </row>
    <row r="50" spans="1:56" x14ac:dyDescent="0.35">
      <c r="A50" s="50" t="s">
        <v>430</v>
      </c>
      <c r="B50" s="115">
        <v>49</v>
      </c>
      <c r="C50" s="47"/>
      <c r="D50" s="47"/>
      <c r="E50" s="47"/>
      <c r="F50" s="47"/>
      <c r="G50" s="47" t="s">
        <v>76</v>
      </c>
      <c r="H50" s="47" t="s">
        <v>1980</v>
      </c>
      <c r="I50" s="47" t="s">
        <v>380</v>
      </c>
      <c r="J50" s="47" t="s">
        <v>312</v>
      </c>
      <c r="K50" s="47" t="s">
        <v>319</v>
      </c>
      <c r="L50" s="47" t="s">
        <v>886</v>
      </c>
      <c r="M50" s="48" t="s">
        <v>106</v>
      </c>
      <c r="N50" s="47" t="s">
        <v>32</v>
      </c>
      <c r="O50" s="47" t="s">
        <v>50</v>
      </c>
      <c r="P50" s="48" t="s">
        <v>38</v>
      </c>
      <c r="Q50" s="47" t="s">
        <v>107</v>
      </c>
      <c r="R50" s="47"/>
      <c r="S50" s="47" t="s">
        <v>431</v>
      </c>
      <c r="T50" s="47" t="s">
        <v>107</v>
      </c>
      <c r="U50" s="52"/>
      <c r="V50" s="118"/>
      <c r="W50" s="118"/>
      <c r="X50" s="47">
        <v>0</v>
      </c>
      <c r="Y50" s="47">
        <v>25</v>
      </c>
      <c r="Z50" s="118" t="s">
        <v>390</v>
      </c>
      <c r="AA50" s="118"/>
      <c r="AB50" s="118"/>
      <c r="AC50" s="47" t="s">
        <v>402</v>
      </c>
      <c r="AD50" s="14">
        <v>0</v>
      </c>
      <c r="AE50" s="47"/>
      <c r="AF50" s="280"/>
      <c r="AG50" s="118"/>
      <c r="AH50" s="118"/>
      <c r="AI50" s="47" t="s">
        <v>6737</v>
      </c>
      <c r="AJ50" s="47" t="s">
        <v>144</v>
      </c>
      <c r="AK50" s="47" t="s">
        <v>390</v>
      </c>
      <c r="AL50" s="62" t="s">
        <v>390</v>
      </c>
      <c r="AM50" s="13" t="s">
        <v>390</v>
      </c>
      <c r="AN50" s="118"/>
      <c r="AO50" s="118"/>
      <c r="AP50" s="118"/>
      <c r="AQ50" s="118"/>
      <c r="AR50" s="118"/>
      <c r="AS50" s="47"/>
      <c r="AT50" s="118"/>
      <c r="AU50" s="47"/>
      <c r="AV50" s="47"/>
      <c r="AW50" s="118"/>
      <c r="AX50" s="118"/>
      <c r="AY50" s="118"/>
      <c r="AZ50" s="47"/>
      <c r="BA50" s="14"/>
      <c r="BB50" s="47"/>
      <c r="BC50" s="149"/>
      <c r="BD50" s="149"/>
    </row>
    <row r="51" spans="1:56" x14ac:dyDescent="0.35">
      <c r="A51" s="50" t="s">
        <v>2213</v>
      </c>
      <c r="B51" s="115">
        <v>50</v>
      </c>
      <c r="C51" s="47"/>
      <c r="D51" s="47"/>
      <c r="E51" s="47"/>
      <c r="F51" s="47"/>
      <c r="G51" s="47" t="s">
        <v>78</v>
      </c>
      <c r="H51" s="47" t="s">
        <v>222</v>
      </c>
      <c r="I51" s="47" t="s">
        <v>69</v>
      </c>
      <c r="J51" s="47" t="s">
        <v>2006</v>
      </c>
      <c r="K51" s="47" t="s">
        <v>321</v>
      </c>
      <c r="L51" s="47" t="s">
        <v>1985</v>
      </c>
      <c r="M51" s="48" t="s">
        <v>55</v>
      </c>
      <c r="N51" s="47" t="s">
        <v>32</v>
      </c>
      <c r="O51" s="47" t="s">
        <v>50</v>
      </c>
      <c r="P51" s="48" t="s">
        <v>44</v>
      </c>
      <c r="Q51" s="47"/>
      <c r="R51" s="47"/>
      <c r="S51" s="47" t="s">
        <v>2214</v>
      </c>
      <c r="T51" s="47" t="s">
        <v>351</v>
      </c>
      <c r="U51" s="52"/>
      <c r="V51" s="118"/>
      <c r="W51" s="118"/>
      <c r="X51" s="47">
        <v>35</v>
      </c>
      <c r="Y51" s="47"/>
      <c r="Z51" s="118" t="s">
        <v>390</v>
      </c>
      <c r="AA51" s="118"/>
      <c r="AB51" s="118"/>
      <c r="AC51" s="47" t="s">
        <v>403</v>
      </c>
      <c r="AD51" s="14">
        <v>0</v>
      </c>
      <c r="AE51" s="47"/>
      <c r="AF51" s="280"/>
      <c r="AG51" s="118"/>
      <c r="AH51" s="118"/>
      <c r="AI51" s="47" t="s">
        <v>6737</v>
      </c>
      <c r="AJ51" s="47" t="s">
        <v>144</v>
      </c>
      <c r="AK51" s="47" t="s">
        <v>390</v>
      </c>
      <c r="AL51" s="62" t="s">
        <v>390</v>
      </c>
      <c r="AM51" s="13" t="s">
        <v>390</v>
      </c>
      <c r="AN51" s="118"/>
      <c r="AO51" s="118"/>
      <c r="AP51" s="118"/>
      <c r="AQ51" s="118"/>
      <c r="AR51" s="118"/>
      <c r="AS51" s="47"/>
      <c r="AT51" s="118"/>
      <c r="AU51" s="47"/>
      <c r="AV51" s="47"/>
      <c r="AW51" s="118"/>
      <c r="AX51" s="118"/>
      <c r="AY51" s="118"/>
      <c r="AZ51" s="47"/>
      <c r="BA51" s="14"/>
      <c r="BB51" s="47"/>
      <c r="BC51" s="149"/>
      <c r="BD51" s="149"/>
    </row>
    <row r="52" spans="1:56" x14ac:dyDescent="0.35">
      <c r="A52" s="50" t="s">
        <v>2646</v>
      </c>
      <c r="B52" s="115">
        <v>51</v>
      </c>
      <c r="C52" s="47"/>
      <c r="D52" s="47"/>
      <c r="E52" s="47"/>
      <c r="F52" s="47"/>
      <c r="G52" s="47" t="s">
        <v>78</v>
      </c>
      <c r="H52" s="47" t="s">
        <v>222</v>
      </c>
      <c r="I52" s="47" t="s">
        <v>69</v>
      </c>
      <c r="J52" s="47" t="s">
        <v>2006</v>
      </c>
      <c r="K52" s="47" t="s">
        <v>321</v>
      </c>
      <c r="L52" s="47" t="s">
        <v>1985</v>
      </c>
      <c r="M52" s="48" t="s">
        <v>55</v>
      </c>
      <c r="N52" s="47" t="s">
        <v>31</v>
      </c>
      <c r="O52" s="47" t="s">
        <v>36</v>
      </c>
      <c r="P52" s="48" t="s">
        <v>969</v>
      </c>
      <c r="Q52" s="47"/>
      <c r="R52" s="47"/>
      <c r="S52" s="47" t="s">
        <v>2647</v>
      </c>
      <c r="T52" s="47" t="s">
        <v>785</v>
      </c>
      <c r="U52" s="52"/>
      <c r="V52" s="118"/>
      <c r="W52" s="118"/>
      <c r="X52" s="47">
        <v>35</v>
      </c>
      <c r="Y52" s="47"/>
      <c r="Z52" s="118" t="s">
        <v>390</v>
      </c>
      <c r="AA52" s="118"/>
      <c r="AB52" s="118"/>
      <c r="AC52" s="47" t="s">
        <v>399</v>
      </c>
      <c r="AD52" s="14">
        <v>0</v>
      </c>
      <c r="AE52" s="47"/>
      <c r="AF52" s="280"/>
      <c r="AG52" s="118"/>
      <c r="AH52" s="118"/>
      <c r="AI52" s="47" t="s">
        <v>6737</v>
      </c>
      <c r="AJ52" s="47" t="s">
        <v>144</v>
      </c>
      <c r="AK52" s="47" t="s">
        <v>390</v>
      </c>
      <c r="AL52" s="62" t="s">
        <v>390</v>
      </c>
      <c r="AM52" s="13" t="s">
        <v>2278</v>
      </c>
      <c r="AN52" s="118"/>
      <c r="AO52" s="118"/>
      <c r="AP52" s="118"/>
      <c r="AQ52" s="118"/>
      <c r="AR52" s="118"/>
      <c r="AS52" s="47"/>
      <c r="AT52" s="118"/>
      <c r="AU52" s="47"/>
      <c r="AV52" s="47"/>
      <c r="AW52" s="118"/>
      <c r="AX52" s="118"/>
      <c r="AY52" s="118"/>
      <c r="AZ52" s="47"/>
      <c r="BA52" s="14"/>
      <c r="BB52" s="47"/>
      <c r="BC52" s="149"/>
      <c r="BD52" s="149"/>
    </row>
    <row r="53" spans="1:56" x14ac:dyDescent="0.35">
      <c r="A53" s="50" t="s">
        <v>994</v>
      </c>
      <c r="B53" s="115">
        <v>52</v>
      </c>
      <c r="C53" s="47"/>
      <c r="D53" s="47" t="s">
        <v>1113</v>
      </c>
      <c r="E53" s="47" t="s">
        <v>1121</v>
      </c>
      <c r="F53" s="47" t="s">
        <v>1106</v>
      </c>
      <c r="G53" s="47" t="s">
        <v>78</v>
      </c>
      <c r="H53" s="47" t="s">
        <v>222</v>
      </c>
      <c r="I53" s="47" t="s">
        <v>382</v>
      </c>
      <c r="J53" s="47" t="s">
        <v>2006</v>
      </c>
      <c r="K53" s="47" t="s">
        <v>321</v>
      </c>
      <c r="L53" s="47" t="s">
        <v>1985</v>
      </c>
      <c r="M53" s="48" t="s">
        <v>106</v>
      </c>
      <c r="N53" s="47" t="s">
        <v>31</v>
      </c>
      <c r="O53" s="47" t="s">
        <v>50</v>
      </c>
      <c r="P53" s="48" t="s">
        <v>969</v>
      </c>
      <c r="Q53" s="47" t="s">
        <v>150</v>
      </c>
      <c r="R53" s="47"/>
      <c r="S53" s="47" t="s">
        <v>1465</v>
      </c>
      <c r="T53" s="47" t="s">
        <v>150</v>
      </c>
      <c r="U53" s="52">
        <v>3073</v>
      </c>
      <c r="V53" s="118"/>
      <c r="W53" s="118"/>
      <c r="X53" s="47">
        <v>0</v>
      </c>
      <c r="Y53" s="47">
        <v>15</v>
      </c>
      <c r="Z53" s="118" t="s">
        <v>390</v>
      </c>
      <c r="AA53" s="118"/>
      <c r="AB53" s="118"/>
      <c r="AC53" s="47" t="s">
        <v>709</v>
      </c>
      <c r="AD53" s="14">
        <v>0</v>
      </c>
      <c r="AE53" s="47"/>
      <c r="AF53" s="280"/>
      <c r="AG53" s="118"/>
      <c r="AH53" s="118"/>
      <c r="AI53" s="47" t="s">
        <v>6737</v>
      </c>
      <c r="AJ53" s="47" t="s">
        <v>306</v>
      </c>
      <c r="AK53" s="47" t="s">
        <v>390</v>
      </c>
      <c r="AL53" s="62" t="s">
        <v>390</v>
      </c>
      <c r="AM53" s="13" t="s">
        <v>390</v>
      </c>
      <c r="AN53" s="118"/>
      <c r="AO53" s="118"/>
      <c r="AP53" s="118"/>
      <c r="AQ53" s="118"/>
      <c r="AR53" s="118"/>
      <c r="AS53" s="47"/>
      <c r="AT53" s="118"/>
      <c r="AU53" s="47"/>
      <c r="AV53" s="47"/>
      <c r="AW53" s="118"/>
      <c r="AX53" s="118"/>
      <c r="AY53" s="118"/>
      <c r="AZ53" s="47"/>
      <c r="BA53" s="14"/>
      <c r="BB53" s="47"/>
      <c r="BC53" s="149"/>
      <c r="BD53" s="149"/>
    </row>
    <row r="54" spans="1:56" x14ac:dyDescent="0.35">
      <c r="A54" s="50" t="s">
        <v>2053</v>
      </c>
      <c r="B54" s="115">
        <v>53</v>
      </c>
      <c r="C54" s="47"/>
      <c r="D54" s="47" t="s">
        <v>2265</v>
      </c>
      <c r="E54" s="47"/>
      <c r="F54" s="47" t="s">
        <v>2266</v>
      </c>
      <c r="G54" s="47" t="s">
        <v>78</v>
      </c>
      <c r="H54" s="47" t="s">
        <v>222</v>
      </c>
      <c r="I54" s="47" t="s">
        <v>382</v>
      </c>
      <c r="J54" s="47" t="s">
        <v>2006</v>
      </c>
      <c r="K54" s="47" t="s">
        <v>321</v>
      </c>
      <c r="L54" s="47" t="s">
        <v>1985</v>
      </c>
      <c r="M54" s="48" t="s">
        <v>106</v>
      </c>
      <c r="N54" s="47" t="s">
        <v>31</v>
      </c>
      <c r="O54" s="47" t="s">
        <v>50</v>
      </c>
      <c r="P54" s="48" t="s">
        <v>47</v>
      </c>
      <c r="Q54" s="47"/>
      <c r="R54" s="47"/>
      <c r="S54" s="47" t="s">
        <v>2054</v>
      </c>
      <c r="T54" s="47" t="s">
        <v>2055</v>
      </c>
      <c r="U54" s="52">
        <v>8000</v>
      </c>
      <c r="V54" s="118"/>
      <c r="W54" s="118"/>
      <c r="X54" s="47">
        <v>0</v>
      </c>
      <c r="Y54" s="47"/>
      <c r="Z54" s="118" t="s">
        <v>390</v>
      </c>
      <c r="AA54" s="118"/>
      <c r="AB54" s="118"/>
      <c r="AC54" s="47" t="s">
        <v>709</v>
      </c>
      <c r="AD54" s="14">
        <v>0</v>
      </c>
      <c r="AE54" s="47"/>
      <c r="AF54" s="280"/>
      <c r="AG54" s="118"/>
      <c r="AH54" s="118"/>
      <c r="AI54" s="47" t="s">
        <v>6737</v>
      </c>
      <c r="AJ54" s="47" t="s">
        <v>306</v>
      </c>
      <c r="AK54" s="47" t="s">
        <v>390</v>
      </c>
      <c r="AL54" s="62" t="s">
        <v>390</v>
      </c>
      <c r="AM54" s="13" t="s">
        <v>390</v>
      </c>
      <c r="AN54" s="118"/>
      <c r="AO54" s="118"/>
      <c r="AP54" s="118"/>
      <c r="AQ54" s="118"/>
      <c r="AR54" s="118"/>
      <c r="AS54" s="47"/>
      <c r="AT54" s="118"/>
      <c r="AU54" s="47"/>
      <c r="AV54" s="47"/>
      <c r="AW54" s="118"/>
      <c r="AX54" s="118"/>
      <c r="AY54" s="118"/>
      <c r="AZ54" s="47"/>
      <c r="BA54" s="14"/>
      <c r="BB54" s="47"/>
      <c r="BC54" s="149"/>
      <c r="BD54" s="149"/>
    </row>
    <row r="55" spans="1:56" x14ac:dyDescent="0.35">
      <c r="A55" s="50" t="s">
        <v>2059</v>
      </c>
      <c r="B55" s="115">
        <v>54</v>
      </c>
      <c r="C55" s="47"/>
      <c r="D55" s="47" t="s">
        <v>2413</v>
      </c>
      <c r="E55" s="47"/>
      <c r="F55" s="47" t="s">
        <v>2296</v>
      </c>
      <c r="G55" s="47" t="s">
        <v>78</v>
      </c>
      <c r="H55" s="47" t="s">
        <v>222</v>
      </c>
      <c r="I55" s="47" t="s">
        <v>382</v>
      </c>
      <c r="J55" s="47" t="s">
        <v>2006</v>
      </c>
      <c r="K55" s="47" t="s">
        <v>321</v>
      </c>
      <c r="L55" s="47" t="s">
        <v>1985</v>
      </c>
      <c r="M55" s="48" t="s">
        <v>106</v>
      </c>
      <c r="N55" s="47" t="s">
        <v>32</v>
      </c>
      <c r="O55" s="47" t="s">
        <v>50</v>
      </c>
      <c r="P55" s="48" t="s">
        <v>45</v>
      </c>
      <c r="Q55" s="47"/>
      <c r="R55" s="47"/>
      <c r="S55" s="47" t="s">
        <v>2060</v>
      </c>
      <c r="T55" s="47" t="s">
        <v>2061</v>
      </c>
      <c r="U55" s="52">
        <v>3202</v>
      </c>
      <c r="V55" s="118">
        <v>45945</v>
      </c>
      <c r="W55" s="118">
        <v>45965</v>
      </c>
      <c r="X55" s="47">
        <v>0</v>
      </c>
      <c r="Y55" s="47">
        <v>15</v>
      </c>
      <c r="Z55" s="118" t="s">
        <v>390</v>
      </c>
      <c r="AA55" s="118">
        <v>45995</v>
      </c>
      <c r="AB55" s="118"/>
      <c r="AC55" s="47" t="s">
        <v>709</v>
      </c>
      <c r="AD55" s="14">
        <v>0.02</v>
      </c>
      <c r="AE55" s="47"/>
      <c r="AF55" s="280"/>
      <c r="AG55" s="118"/>
      <c r="AH55" s="118"/>
      <c r="AI55" s="47" t="s">
        <v>6737</v>
      </c>
      <c r="AJ55" s="47" t="s">
        <v>306</v>
      </c>
      <c r="AK55" s="47" t="s">
        <v>390</v>
      </c>
      <c r="AL55" s="62" t="s">
        <v>390</v>
      </c>
      <c r="AM55" s="13" t="s">
        <v>390</v>
      </c>
      <c r="AN55" s="118"/>
      <c r="AO55" s="118"/>
      <c r="AP55" s="118"/>
      <c r="AQ55" s="118"/>
      <c r="AR55" s="118"/>
      <c r="AS55" s="47"/>
      <c r="AT55" s="118"/>
      <c r="AU55" s="47"/>
      <c r="AV55" s="47"/>
      <c r="AW55" s="118"/>
      <c r="AX55" s="118"/>
      <c r="AY55" s="118"/>
      <c r="AZ55" s="47"/>
      <c r="BA55" s="14"/>
      <c r="BB55" s="47"/>
      <c r="BC55" s="149"/>
      <c r="BD55" s="149"/>
    </row>
    <row r="56" spans="1:56" x14ac:dyDescent="0.35">
      <c r="A56" s="50" t="s">
        <v>448</v>
      </c>
      <c r="B56" s="115">
        <v>55</v>
      </c>
      <c r="C56" s="47"/>
      <c r="D56" s="47"/>
      <c r="E56" s="47"/>
      <c r="F56" s="47"/>
      <c r="G56" s="47" t="s">
        <v>76</v>
      </c>
      <c r="H56" s="47" t="s">
        <v>1980</v>
      </c>
      <c r="I56" s="47" t="s">
        <v>101</v>
      </c>
      <c r="J56" s="47" t="s">
        <v>312</v>
      </c>
      <c r="K56" s="47" t="s">
        <v>325</v>
      </c>
      <c r="L56" s="47" t="s">
        <v>885</v>
      </c>
      <c r="M56" s="48" t="s">
        <v>55</v>
      </c>
      <c r="N56" s="47" t="s">
        <v>32</v>
      </c>
      <c r="O56" s="47" t="s">
        <v>37</v>
      </c>
      <c r="P56" s="48" t="s">
        <v>45</v>
      </c>
      <c r="Q56" s="47" t="s">
        <v>1305</v>
      </c>
      <c r="R56" s="47"/>
      <c r="S56" s="47" t="s">
        <v>449</v>
      </c>
      <c r="T56" s="47" t="s">
        <v>147</v>
      </c>
      <c r="U56" s="52"/>
      <c r="V56" s="118"/>
      <c r="W56" s="118"/>
      <c r="X56" s="47">
        <v>45</v>
      </c>
      <c r="Y56" s="47"/>
      <c r="Z56" s="118" t="s">
        <v>390</v>
      </c>
      <c r="AA56" s="118"/>
      <c r="AB56" s="118"/>
      <c r="AC56" s="47" t="s">
        <v>407</v>
      </c>
      <c r="AD56" s="14">
        <v>0</v>
      </c>
      <c r="AE56" s="47"/>
      <c r="AF56" s="280"/>
      <c r="AG56" s="118"/>
      <c r="AH56" s="118"/>
      <c r="AI56" s="47" t="s">
        <v>6737</v>
      </c>
      <c r="AJ56" s="47" t="s">
        <v>144</v>
      </c>
      <c r="AK56" s="47" t="s">
        <v>390</v>
      </c>
      <c r="AL56" s="62" t="s">
        <v>390</v>
      </c>
      <c r="AM56" s="13" t="s">
        <v>390</v>
      </c>
      <c r="AN56" s="118"/>
      <c r="AO56" s="118"/>
      <c r="AP56" s="118"/>
      <c r="AQ56" s="118"/>
      <c r="AR56" s="118"/>
      <c r="AS56" s="47"/>
      <c r="AT56" s="118"/>
      <c r="AU56" s="47"/>
      <c r="AV56" s="47"/>
      <c r="AW56" s="118"/>
      <c r="AX56" s="118"/>
      <c r="AY56" s="118"/>
      <c r="AZ56" s="47"/>
      <c r="BA56" s="14"/>
      <c r="BB56" s="47"/>
      <c r="BC56" s="149"/>
      <c r="BD56" s="149"/>
    </row>
    <row r="57" spans="1:56" x14ac:dyDescent="0.35">
      <c r="A57" s="50" t="s">
        <v>581</v>
      </c>
      <c r="B57" s="115">
        <v>56</v>
      </c>
      <c r="C57" s="47"/>
      <c r="D57" s="47"/>
      <c r="E57" s="47"/>
      <c r="F57" s="47"/>
      <c r="G57" s="47" t="s">
        <v>78</v>
      </c>
      <c r="H57" s="47" t="s">
        <v>222</v>
      </c>
      <c r="I57" s="47" t="s">
        <v>69</v>
      </c>
      <c r="J57" s="47" t="s">
        <v>2006</v>
      </c>
      <c r="K57" s="47" t="s">
        <v>321</v>
      </c>
      <c r="L57" s="47" t="s">
        <v>1985</v>
      </c>
      <c r="M57" s="48" t="s">
        <v>55</v>
      </c>
      <c r="N57" s="47" t="s">
        <v>31</v>
      </c>
      <c r="O57" s="47" t="s">
        <v>36</v>
      </c>
      <c r="P57" s="48" t="s">
        <v>969</v>
      </c>
      <c r="Q57" s="47"/>
      <c r="R57" s="47"/>
      <c r="S57" s="47" t="s">
        <v>582</v>
      </c>
      <c r="T57" s="47" t="s">
        <v>210</v>
      </c>
      <c r="U57" s="52"/>
      <c r="V57" s="118"/>
      <c r="W57" s="118"/>
      <c r="X57" s="47">
        <v>35</v>
      </c>
      <c r="Y57" s="47"/>
      <c r="Z57" s="118" t="s">
        <v>390</v>
      </c>
      <c r="AA57" s="118"/>
      <c r="AB57" s="118"/>
      <c r="AC57" s="47" t="s">
        <v>407</v>
      </c>
      <c r="AD57" s="14">
        <v>0</v>
      </c>
      <c r="AE57" s="47"/>
      <c r="AF57" s="280"/>
      <c r="AG57" s="118"/>
      <c r="AH57" s="118"/>
      <c r="AI57" s="47" t="s">
        <v>6737</v>
      </c>
      <c r="AJ57" s="47" t="s">
        <v>144</v>
      </c>
      <c r="AK57" s="47" t="s">
        <v>390</v>
      </c>
      <c r="AL57" s="62" t="s">
        <v>390</v>
      </c>
      <c r="AM57" s="13" t="s">
        <v>390</v>
      </c>
      <c r="AN57" s="118"/>
      <c r="AO57" s="118"/>
      <c r="AP57" s="118"/>
      <c r="AQ57" s="118"/>
      <c r="AR57" s="118"/>
      <c r="AS57" s="47"/>
      <c r="AT57" s="118"/>
      <c r="AU57" s="47"/>
      <c r="AV57" s="47"/>
      <c r="AW57" s="118"/>
      <c r="AX57" s="118"/>
      <c r="AY57" s="118"/>
      <c r="AZ57" s="47"/>
      <c r="BA57" s="14"/>
      <c r="BB57" s="47"/>
      <c r="BC57" s="149"/>
      <c r="BD57" s="149"/>
    </row>
    <row r="58" spans="1:56" x14ac:dyDescent="0.35">
      <c r="A58" s="50" t="s">
        <v>573</v>
      </c>
      <c r="B58" s="115">
        <v>57</v>
      </c>
      <c r="C58" s="47"/>
      <c r="D58" s="47"/>
      <c r="E58" s="47"/>
      <c r="F58" s="47"/>
      <c r="G58" s="47" t="s">
        <v>78</v>
      </c>
      <c r="H58" s="47" t="s">
        <v>222</v>
      </c>
      <c r="I58" s="47" t="s">
        <v>69</v>
      </c>
      <c r="J58" s="47" t="s">
        <v>2006</v>
      </c>
      <c r="K58" s="47" t="s">
        <v>321</v>
      </c>
      <c r="L58" s="47" t="s">
        <v>1985</v>
      </c>
      <c r="M58" s="48" t="s">
        <v>55</v>
      </c>
      <c r="N58" s="47" t="s">
        <v>31</v>
      </c>
      <c r="O58" s="47" t="s">
        <v>36</v>
      </c>
      <c r="P58" s="48" t="s">
        <v>969</v>
      </c>
      <c r="Q58" s="47"/>
      <c r="R58" s="47"/>
      <c r="S58" s="47" t="s">
        <v>574</v>
      </c>
      <c r="T58" s="47" t="s">
        <v>828</v>
      </c>
      <c r="U58" s="52"/>
      <c r="V58" s="118"/>
      <c r="W58" s="118"/>
      <c r="X58" s="47">
        <v>35</v>
      </c>
      <c r="Y58" s="47"/>
      <c r="Z58" s="118" t="s">
        <v>390</v>
      </c>
      <c r="AA58" s="118"/>
      <c r="AB58" s="118"/>
      <c r="AC58" s="47" t="s">
        <v>406</v>
      </c>
      <c r="AD58" s="14">
        <v>0</v>
      </c>
      <c r="AE58" s="47"/>
      <c r="AF58" s="280"/>
      <c r="AG58" s="118"/>
      <c r="AH58" s="118"/>
      <c r="AI58" s="47" t="s">
        <v>6737</v>
      </c>
      <c r="AJ58" s="47" t="s">
        <v>144</v>
      </c>
      <c r="AK58" s="47" t="s">
        <v>390</v>
      </c>
      <c r="AL58" s="62" t="s">
        <v>390</v>
      </c>
      <c r="AM58" s="13" t="s">
        <v>2082</v>
      </c>
      <c r="AN58" s="118"/>
      <c r="AO58" s="118"/>
      <c r="AP58" s="118"/>
      <c r="AQ58" s="118"/>
      <c r="AR58" s="118"/>
      <c r="AS58" s="47"/>
      <c r="AT58" s="118"/>
      <c r="AU58" s="47"/>
      <c r="AV58" s="47"/>
      <c r="AW58" s="118"/>
      <c r="AX58" s="118"/>
      <c r="AY58" s="118"/>
      <c r="AZ58" s="47"/>
      <c r="BA58" s="14"/>
      <c r="BB58" s="47"/>
      <c r="BC58" s="149"/>
      <c r="BD58" s="149"/>
    </row>
    <row r="59" spans="1:56" x14ac:dyDescent="0.35">
      <c r="A59" s="50" t="s">
        <v>2618</v>
      </c>
      <c r="B59" s="115">
        <v>58</v>
      </c>
      <c r="C59" s="47"/>
      <c r="D59" s="47"/>
      <c r="E59" s="47"/>
      <c r="F59" s="47"/>
      <c r="G59" s="47" t="s">
        <v>78</v>
      </c>
      <c r="H59" s="47" t="s">
        <v>222</v>
      </c>
      <c r="I59" s="47" t="s">
        <v>69</v>
      </c>
      <c r="J59" s="47" t="s">
        <v>2006</v>
      </c>
      <c r="K59" s="47" t="s">
        <v>321</v>
      </c>
      <c r="L59" s="47" t="s">
        <v>1985</v>
      </c>
      <c r="M59" s="48" t="s">
        <v>55</v>
      </c>
      <c r="N59" s="47" t="s">
        <v>31</v>
      </c>
      <c r="O59" s="47" t="s">
        <v>36</v>
      </c>
      <c r="P59" s="48" t="s">
        <v>64</v>
      </c>
      <c r="Q59" s="47"/>
      <c r="R59" s="47"/>
      <c r="S59" s="47" t="s">
        <v>2619</v>
      </c>
      <c r="T59" s="47" t="s">
        <v>753</v>
      </c>
      <c r="U59" s="52">
        <v>23000</v>
      </c>
      <c r="V59" s="118"/>
      <c r="W59" s="118"/>
      <c r="X59" s="47">
        <v>35</v>
      </c>
      <c r="Y59" s="47"/>
      <c r="Z59" s="118" t="s">
        <v>390</v>
      </c>
      <c r="AA59" s="118"/>
      <c r="AB59" s="118"/>
      <c r="AC59" s="47" t="s">
        <v>403</v>
      </c>
      <c r="AD59" s="14">
        <v>0</v>
      </c>
      <c r="AE59" s="47"/>
      <c r="AF59" s="280"/>
      <c r="AG59" s="118"/>
      <c r="AH59" s="118"/>
      <c r="AI59" s="47" t="s">
        <v>6737</v>
      </c>
      <c r="AJ59" s="47" t="s">
        <v>144</v>
      </c>
      <c r="AK59" s="47" t="s">
        <v>390</v>
      </c>
      <c r="AL59" s="62" t="s">
        <v>390</v>
      </c>
      <c r="AM59" s="13" t="s">
        <v>390</v>
      </c>
      <c r="AN59" s="118"/>
      <c r="AO59" s="118"/>
      <c r="AP59" s="118"/>
      <c r="AQ59" s="118"/>
      <c r="AR59" s="118"/>
      <c r="AS59" s="47"/>
      <c r="AT59" s="118"/>
      <c r="AU59" s="47"/>
      <c r="AV59" s="47"/>
      <c r="AW59" s="118"/>
      <c r="AX59" s="118"/>
      <c r="AY59" s="118"/>
      <c r="AZ59" s="47"/>
      <c r="BA59" s="14"/>
      <c r="BB59" s="47"/>
      <c r="BC59" s="149"/>
      <c r="BD59" s="149"/>
    </row>
    <row r="60" spans="1:56" x14ac:dyDescent="0.35">
      <c r="A60" s="50" t="s">
        <v>2616</v>
      </c>
      <c r="B60" s="115">
        <v>59</v>
      </c>
      <c r="C60" s="47"/>
      <c r="D60" s="47"/>
      <c r="E60" s="47"/>
      <c r="F60" s="47"/>
      <c r="G60" s="47" t="s">
        <v>78</v>
      </c>
      <c r="H60" s="47" t="s">
        <v>222</v>
      </c>
      <c r="I60" s="47" t="s">
        <v>69</v>
      </c>
      <c r="J60" s="47" t="s">
        <v>2006</v>
      </c>
      <c r="K60" s="47" t="s">
        <v>321</v>
      </c>
      <c r="L60" s="47" t="s">
        <v>1985</v>
      </c>
      <c r="M60" s="48" t="s">
        <v>55</v>
      </c>
      <c r="N60" s="47" t="s">
        <v>31</v>
      </c>
      <c r="O60" s="47" t="s">
        <v>36</v>
      </c>
      <c r="P60" s="48" t="s">
        <v>64</v>
      </c>
      <c r="Q60" s="47"/>
      <c r="R60" s="47"/>
      <c r="S60" s="47" t="s">
        <v>2617</v>
      </c>
      <c r="T60" s="47" t="s">
        <v>753</v>
      </c>
      <c r="U60" s="52">
        <v>20000</v>
      </c>
      <c r="V60" s="118"/>
      <c r="W60" s="118"/>
      <c r="X60" s="47">
        <v>35</v>
      </c>
      <c r="Y60" s="47"/>
      <c r="Z60" s="118" t="s">
        <v>390</v>
      </c>
      <c r="AA60" s="118"/>
      <c r="AB60" s="118"/>
      <c r="AC60" s="47" t="s">
        <v>407</v>
      </c>
      <c r="AD60" s="14">
        <v>0</v>
      </c>
      <c r="AE60" s="47"/>
      <c r="AF60" s="280"/>
      <c r="AG60" s="118"/>
      <c r="AH60" s="118"/>
      <c r="AI60" s="47" t="s">
        <v>6737</v>
      </c>
      <c r="AJ60" s="47" t="s">
        <v>144</v>
      </c>
      <c r="AK60" s="47" t="s">
        <v>390</v>
      </c>
      <c r="AL60" s="62" t="s">
        <v>390</v>
      </c>
      <c r="AM60" s="13" t="s">
        <v>390</v>
      </c>
      <c r="AN60" s="118"/>
      <c r="AO60" s="118"/>
      <c r="AP60" s="118"/>
      <c r="AQ60" s="118"/>
      <c r="AR60" s="118"/>
      <c r="AS60" s="47"/>
      <c r="AT60" s="118"/>
      <c r="AU60" s="47"/>
      <c r="AV60" s="47"/>
      <c r="AW60" s="118"/>
      <c r="AX60" s="118"/>
      <c r="AY60" s="118"/>
      <c r="AZ60" s="47"/>
      <c r="BA60" s="14"/>
      <c r="BB60" s="47"/>
      <c r="BC60" s="149"/>
      <c r="BD60" s="149"/>
    </row>
    <row r="61" spans="1:56" x14ac:dyDescent="0.35">
      <c r="A61" s="50" t="s">
        <v>2637</v>
      </c>
      <c r="B61" s="115">
        <v>60</v>
      </c>
      <c r="C61" s="47"/>
      <c r="D61" s="47"/>
      <c r="E61" s="47"/>
      <c r="F61" s="47"/>
      <c r="G61" s="47" t="s">
        <v>78</v>
      </c>
      <c r="H61" s="47" t="s">
        <v>222</v>
      </c>
      <c r="I61" s="47" t="s">
        <v>69</v>
      </c>
      <c r="J61" s="47" t="s">
        <v>2006</v>
      </c>
      <c r="K61" s="47" t="s">
        <v>321</v>
      </c>
      <c r="L61" s="47" t="s">
        <v>1985</v>
      </c>
      <c r="M61" s="48" t="s">
        <v>55</v>
      </c>
      <c r="N61" s="47" t="s">
        <v>31</v>
      </c>
      <c r="O61" s="47" t="s">
        <v>36</v>
      </c>
      <c r="P61" s="48" t="s">
        <v>969</v>
      </c>
      <c r="Q61" s="47"/>
      <c r="R61" s="47"/>
      <c r="S61" s="47" t="s">
        <v>2638</v>
      </c>
      <c r="T61" s="47" t="s">
        <v>785</v>
      </c>
      <c r="U61" s="52"/>
      <c r="V61" s="118"/>
      <c r="W61" s="118"/>
      <c r="X61" s="47">
        <v>35</v>
      </c>
      <c r="Y61" s="47"/>
      <c r="Z61" s="118" t="s">
        <v>390</v>
      </c>
      <c r="AA61" s="118"/>
      <c r="AB61" s="118"/>
      <c r="AC61" s="47" t="s">
        <v>399</v>
      </c>
      <c r="AD61" s="14">
        <v>0</v>
      </c>
      <c r="AE61" s="47"/>
      <c r="AF61" s="280"/>
      <c r="AG61" s="118"/>
      <c r="AH61" s="118"/>
      <c r="AI61" s="47" t="s">
        <v>6737</v>
      </c>
      <c r="AJ61" s="47" t="s">
        <v>144</v>
      </c>
      <c r="AK61" s="47" t="s">
        <v>390</v>
      </c>
      <c r="AL61" s="62" t="s">
        <v>390</v>
      </c>
      <c r="AM61" s="13" t="s">
        <v>390</v>
      </c>
      <c r="AN61" s="118"/>
      <c r="AO61" s="118"/>
      <c r="AP61" s="118"/>
      <c r="AQ61" s="118"/>
      <c r="AR61" s="118"/>
      <c r="AS61" s="47"/>
      <c r="AT61" s="118"/>
      <c r="AU61" s="47"/>
      <c r="AV61" s="47"/>
      <c r="AW61" s="118"/>
      <c r="AX61" s="118"/>
      <c r="AY61" s="118"/>
      <c r="AZ61" s="47"/>
      <c r="BA61" s="14"/>
      <c r="BB61" s="47"/>
      <c r="BC61" s="149"/>
      <c r="BD61" s="149"/>
    </row>
    <row r="62" spans="1:56" x14ac:dyDescent="0.35">
      <c r="A62" s="50" t="s">
        <v>2614</v>
      </c>
      <c r="B62" s="115">
        <v>61</v>
      </c>
      <c r="C62" s="47"/>
      <c r="D62" s="47" t="s">
        <v>8952</v>
      </c>
      <c r="E62" s="47" t="s">
        <v>8953</v>
      </c>
      <c r="F62" s="47" t="s">
        <v>8954</v>
      </c>
      <c r="G62" s="47" t="s">
        <v>78</v>
      </c>
      <c r="H62" s="47" t="s">
        <v>222</v>
      </c>
      <c r="I62" s="47" t="s">
        <v>69</v>
      </c>
      <c r="J62" s="47" t="s">
        <v>2006</v>
      </c>
      <c r="K62" s="47" t="s">
        <v>321</v>
      </c>
      <c r="L62" s="47" t="s">
        <v>1985</v>
      </c>
      <c r="M62" s="48" t="s">
        <v>55</v>
      </c>
      <c r="N62" s="47" t="s">
        <v>31</v>
      </c>
      <c r="O62" s="47" t="s">
        <v>36</v>
      </c>
      <c r="P62" s="48" t="s">
        <v>969</v>
      </c>
      <c r="Q62" s="47"/>
      <c r="R62" s="47"/>
      <c r="S62" s="47" t="s">
        <v>2615</v>
      </c>
      <c r="T62" s="47" t="s">
        <v>946</v>
      </c>
      <c r="U62" s="52">
        <v>21790</v>
      </c>
      <c r="V62" s="118">
        <v>46174</v>
      </c>
      <c r="W62" s="118">
        <v>46174</v>
      </c>
      <c r="X62" s="47">
        <v>35</v>
      </c>
      <c r="Y62" s="47"/>
      <c r="Z62" s="118">
        <v>46209</v>
      </c>
      <c r="AA62" s="118">
        <v>46209</v>
      </c>
      <c r="AB62" s="118"/>
      <c r="AC62" s="47" t="s">
        <v>5</v>
      </c>
      <c r="AD62" s="14">
        <v>0.08</v>
      </c>
      <c r="AE62" s="47"/>
      <c r="AF62" s="280"/>
      <c r="AG62" s="118"/>
      <c r="AH62" s="118"/>
      <c r="AI62" s="47" t="s">
        <v>6737</v>
      </c>
      <c r="AJ62" s="47" t="s">
        <v>144</v>
      </c>
      <c r="AK62" s="47" t="s">
        <v>7229</v>
      </c>
      <c r="AL62" s="62" t="s">
        <v>390</v>
      </c>
      <c r="AM62" s="13" t="s">
        <v>390</v>
      </c>
      <c r="AN62" s="118"/>
      <c r="AO62" s="118"/>
      <c r="AP62" s="118"/>
      <c r="AQ62" s="118"/>
      <c r="AR62" s="118"/>
      <c r="AS62" s="47"/>
      <c r="AT62" s="118"/>
      <c r="AU62" s="47"/>
      <c r="AV62" s="47"/>
      <c r="AW62" s="118"/>
      <c r="AX62" s="118"/>
      <c r="AY62" s="118"/>
      <c r="AZ62" s="47"/>
      <c r="BA62" s="14"/>
      <c r="BB62" s="47"/>
      <c r="BC62" s="149"/>
      <c r="BD62" s="149"/>
    </row>
    <row r="63" spans="1:56" x14ac:dyDescent="0.35">
      <c r="A63" s="50" t="s">
        <v>2631</v>
      </c>
      <c r="B63" s="115">
        <v>62</v>
      </c>
      <c r="C63" s="47"/>
      <c r="D63" s="47"/>
      <c r="E63" s="47"/>
      <c r="F63" s="47"/>
      <c r="G63" s="47" t="s">
        <v>78</v>
      </c>
      <c r="H63" s="47" t="s">
        <v>222</v>
      </c>
      <c r="I63" s="47" t="s">
        <v>69</v>
      </c>
      <c r="J63" s="47" t="s">
        <v>2006</v>
      </c>
      <c r="K63" s="47" t="s">
        <v>321</v>
      </c>
      <c r="L63" s="47" t="s">
        <v>1985</v>
      </c>
      <c r="M63" s="48" t="s">
        <v>55</v>
      </c>
      <c r="N63" s="47" t="s">
        <v>32</v>
      </c>
      <c r="O63" s="47" t="s">
        <v>37</v>
      </c>
      <c r="P63" s="48" t="s">
        <v>120</v>
      </c>
      <c r="Q63" s="47"/>
      <c r="R63" s="47"/>
      <c r="S63" s="47" t="s">
        <v>2632</v>
      </c>
      <c r="T63" s="47" t="s">
        <v>2633</v>
      </c>
      <c r="U63" s="52"/>
      <c r="V63" s="118"/>
      <c r="W63" s="118"/>
      <c r="X63" s="47">
        <v>35</v>
      </c>
      <c r="Y63" s="47"/>
      <c r="Z63" s="118" t="s">
        <v>390</v>
      </c>
      <c r="AA63" s="118"/>
      <c r="AB63" s="118"/>
      <c r="AC63" s="47" t="s">
        <v>399</v>
      </c>
      <c r="AD63" s="14">
        <v>0</v>
      </c>
      <c r="AE63" s="47"/>
      <c r="AF63" s="280"/>
      <c r="AG63" s="118"/>
      <c r="AH63" s="118"/>
      <c r="AI63" s="47" t="s">
        <v>6737</v>
      </c>
      <c r="AJ63" s="47" t="s">
        <v>144</v>
      </c>
      <c r="AK63" s="47" t="s">
        <v>390</v>
      </c>
      <c r="AL63" s="62" t="s">
        <v>390</v>
      </c>
      <c r="AM63" s="13" t="s">
        <v>390</v>
      </c>
      <c r="AN63" s="118"/>
      <c r="AO63" s="118"/>
      <c r="AP63" s="118"/>
      <c r="AQ63" s="118"/>
      <c r="AR63" s="118"/>
      <c r="AS63" s="47"/>
      <c r="AT63" s="118"/>
      <c r="AU63" s="47"/>
      <c r="AV63" s="47"/>
      <c r="AW63" s="118"/>
      <c r="AX63" s="118"/>
      <c r="AY63" s="118"/>
      <c r="AZ63" s="47"/>
      <c r="BA63" s="14"/>
      <c r="BB63" s="47"/>
      <c r="BC63" s="149"/>
      <c r="BD63" s="149"/>
    </row>
    <row r="64" spans="1:56" x14ac:dyDescent="0.35">
      <c r="A64" s="50" t="s">
        <v>2348</v>
      </c>
      <c r="B64" s="115">
        <v>63</v>
      </c>
      <c r="C64" s="47" t="s">
        <v>2349</v>
      </c>
      <c r="D64" s="47" t="s">
        <v>5074</v>
      </c>
      <c r="E64" s="47" t="s">
        <v>2419</v>
      </c>
      <c r="F64" s="47" t="s">
        <v>2350</v>
      </c>
      <c r="G64" s="47" t="s">
        <v>1977</v>
      </c>
      <c r="H64" s="47" t="s">
        <v>1978</v>
      </c>
      <c r="I64" s="47" t="s">
        <v>1978</v>
      </c>
      <c r="J64" s="47" t="s">
        <v>312</v>
      </c>
      <c r="K64" s="47" t="s">
        <v>1223</v>
      </c>
      <c r="L64" s="47" t="s">
        <v>898</v>
      </c>
      <c r="M64" s="48" t="s">
        <v>55</v>
      </c>
      <c r="N64" s="47" t="s">
        <v>32</v>
      </c>
      <c r="O64" s="47" t="s">
        <v>50</v>
      </c>
      <c r="P64" s="48" t="s">
        <v>38</v>
      </c>
      <c r="Q64" s="47"/>
      <c r="R64" s="47" t="s">
        <v>2088</v>
      </c>
      <c r="S64" s="47" t="s">
        <v>2351</v>
      </c>
      <c r="T64" s="47" t="s">
        <v>107</v>
      </c>
      <c r="U64" s="52">
        <v>1860</v>
      </c>
      <c r="V64" s="118">
        <v>46064</v>
      </c>
      <c r="W64" s="118">
        <v>46070</v>
      </c>
      <c r="X64" s="47">
        <v>15</v>
      </c>
      <c r="Y64" s="47"/>
      <c r="Z64" s="118">
        <v>46085</v>
      </c>
      <c r="AA64" s="118">
        <v>46106</v>
      </c>
      <c r="AB64" s="118">
        <v>46106</v>
      </c>
      <c r="AC64" s="47" t="s">
        <v>219</v>
      </c>
      <c r="AD64" s="14">
        <v>1</v>
      </c>
      <c r="AE64" s="47" t="s">
        <v>152</v>
      </c>
      <c r="AF64" s="280" t="s">
        <v>7616</v>
      </c>
      <c r="AG64" s="118">
        <v>46158</v>
      </c>
      <c r="AH64" s="118" t="s">
        <v>6740</v>
      </c>
      <c r="AI64" s="47" t="s">
        <v>1558</v>
      </c>
      <c r="AJ64" s="47" t="s">
        <v>144</v>
      </c>
      <c r="AK64" s="47" t="s">
        <v>390</v>
      </c>
      <c r="AL64" s="62" t="s">
        <v>390</v>
      </c>
      <c r="AM64" s="13" t="s">
        <v>390</v>
      </c>
      <c r="AN64" s="118"/>
      <c r="AO64" s="118"/>
      <c r="AP64" s="118"/>
      <c r="AQ64" s="118"/>
      <c r="AR64" s="118"/>
      <c r="AS64" s="47"/>
      <c r="AT64" s="118"/>
      <c r="AU64" s="47"/>
      <c r="AV64" s="47"/>
      <c r="AW64" s="118"/>
      <c r="AX64" s="118"/>
      <c r="AY64" s="118"/>
      <c r="AZ64" s="47"/>
      <c r="BA64" s="14"/>
      <c r="BB64" s="47"/>
      <c r="BC64" s="149"/>
      <c r="BD64" s="149"/>
    </row>
    <row r="65" spans="1:56" x14ac:dyDescent="0.35">
      <c r="A65" s="50" t="s">
        <v>2363</v>
      </c>
      <c r="B65" s="115">
        <v>64</v>
      </c>
      <c r="C65" s="47" t="s">
        <v>2364</v>
      </c>
      <c r="D65" s="47"/>
      <c r="E65" s="47" t="s">
        <v>2421</v>
      </c>
      <c r="F65" s="47" t="s">
        <v>2365</v>
      </c>
      <c r="G65" s="47" t="s">
        <v>1977</v>
      </c>
      <c r="H65" s="47" t="s">
        <v>1978</v>
      </c>
      <c r="I65" s="47" t="s">
        <v>1978</v>
      </c>
      <c r="J65" s="47" t="s">
        <v>312</v>
      </c>
      <c r="K65" s="47" t="s">
        <v>1223</v>
      </c>
      <c r="L65" s="47" t="s">
        <v>898</v>
      </c>
      <c r="M65" s="48" t="s">
        <v>55</v>
      </c>
      <c r="N65" s="47" t="s">
        <v>32</v>
      </c>
      <c r="O65" s="47" t="s">
        <v>50</v>
      </c>
      <c r="P65" s="48" t="s">
        <v>45</v>
      </c>
      <c r="Q65" s="47"/>
      <c r="R65" s="47" t="s">
        <v>2797</v>
      </c>
      <c r="S65" s="47" t="s">
        <v>2366</v>
      </c>
      <c r="T65" s="47" t="s">
        <v>798</v>
      </c>
      <c r="U65" s="52"/>
      <c r="V65" s="118"/>
      <c r="W65" s="118"/>
      <c r="X65" s="47">
        <v>15</v>
      </c>
      <c r="Y65" s="47"/>
      <c r="Z65" s="118" t="s">
        <v>390</v>
      </c>
      <c r="AA65" s="118"/>
      <c r="AB65" s="118"/>
      <c r="AC65" s="47" t="s">
        <v>399</v>
      </c>
      <c r="AD65" s="14">
        <v>0</v>
      </c>
      <c r="AE65" s="47"/>
      <c r="AF65" s="280"/>
      <c r="AG65" s="118"/>
      <c r="AH65" s="118"/>
      <c r="AI65" s="47" t="s">
        <v>6737</v>
      </c>
      <c r="AJ65" s="47" t="s">
        <v>144</v>
      </c>
      <c r="AK65" s="47" t="s">
        <v>390</v>
      </c>
      <c r="AL65" s="62" t="s">
        <v>390</v>
      </c>
      <c r="AM65" s="13" t="s">
        <v>390</v>
      </c>
      <c r="AN65" s="118"/>
      <c r="AO65" s="118"/>
      <c r="AP65" s="118"/>
      <c r="AQ65" s="118"/>
      <c r="AR65" s="118"/>
      <c r="AS65" s="47"/>
      <c r="AT65" s="118"/>
      <c r="AU65" s="47"/>
      <c r="AV65" s="47"/>
      <c r="AW65" s="118"/>
      <c r="AX65" s="118"/>
      <c r="AY65" s="118"/>
      <c r="AZ65" s="47"/>
      <c r="BA65" s="14"/>
      <c r="BB65" s="47"/>
      <c r="BC65" s="149"/>
      <c r="BD65" s="149"/>
    </row>
    <row r="66" spans="1:56" x14ac:dyDescent="0.35">
      <c r="A66" s="50" t="s">
        <v>2384</v>
      </c>
      <c r="B66" s="115">
        <v>65</v>
      </c>
      <c r="C66" s="47" t="s">
        <v>2385</v>
      </c>
      <c r="D66" s="47"/>
      <c r="E66" s="47"/>
      <c r="F66" s="47"/>
      <c r="G66" s="47" t="s">
        <v>1977</v>
      </c>
      <c r="H66" s="47" t="s">
        <v>1978</v>
      </c>
      <c r="I66" s="47" t="s">
        <v>1978</v>
      </c>
      <c r="J66" s="47" t="s">
        <v>312</v>
      </c>
      <c r="K66" s="47" t="s">
        <v>1223</v>
      </c>
      <c r="L66" s="47" t="s">
        <v>898</v>
      </c>
      <c r="M66" s="48" t="s">
        <v>55</v>
      </c>
      <c r="N66" s="47" t="s">
        <v>32</v>
      </c>
      <c r="O66" s="47" t="s">
        <v>37</v>
      </c>
      <c r="P66" s="48" t="s">
        <v>45</v>
      </c>
      <c r="Q66" s="47"/>
      <c r="R66" s="47"/>
      <c r="S66" s="47" t="s">
        <v>2386</v>
      </c>
      <c r="T66" s="47" t="s">
        <v>798</v>
      </c>
      <c r="U66" s="52"/>
      <c r="V66" s="118"/>
      <c r="W66" s="118"/>
      <c r="X66" s="47">
        <v>15</v>
      </c>
      <c r="Y66" s="47"/>
      <c r="Z66" s="118" t="s">
        <v>390</v>
      </c>
      <c r="AA66" s="118"/>
      <c r="AB66" s="118"/>
      <c r="AC66" s="47" t="s">
        <v>402</v>
      </c>
      <c r="AD66" s="14">
        <v>0</v>
      </c>
      <c r="AE66" s="47"/>
      <c r="AF66" s="280"/>
      <c r="AG66" s="118"/>
      <c r="AH66" s="118"/>
      <c r="AI66" s="47" t="s">
        <v>6737</v>
      </c>
      <c r="AJ66" s="47" t="s">
        <v>144</v>
      </c>
      <c r="AK66" s="47" t="s">
        <v>390</v>
      </c>
      <c r="AL66" s="62" t="s">
        <v>390</v>
      </c>
      <c r="AM66" s="13" t="s">
        <v>390</v>
      </c>
      <c r="AN66" s="118"/>
      <c r="AO66" s="118"/>
      <c r="AP66" s="118"/>
      <c r="AQ66" s="118"/>
      <c r="AR66" s="118"/>
      <c r="AS66" s="47"/>
      <c r="AT66" s="118"/>
      <c r="AU66" s="47"/>
      <c r="AV66" s="47"/>
      <c r="AW66" s="118"/>
      <c r="AX66" s="118"/>
      <c r="AY66" s="118"/>
      <c r="AZ66" s="47"/>
      <c r="BA66" s="14"/>
      <c r="BB66" s="47"/>
      <c r="BC66" s="149"/>
      <c r="BD66" s="149"/>
    </row>
    <row r="67" spans="1:56" x14ac:dyDescent="0.35">
      <c r="A67" s="50" t="s">
        <v>2719</v>
      </c>
      <c r="B67" s="115">
        <v>66</v>
      </c>
      <c r="C67" s="47"/>
      <c r="D67" s="47"/>
      <c r="E67" s="47"/>
      <c r="F67" s="47"/>
      <c r="G67" s="47" t="s">
        <v>76</v>
      </c>
      <c r="H67" s="47" t="s">
        <v>2235</v>
      </c>
      <c r="I67" s="47" t="s">
        <v>91</v>
      </c>
      <c r="J67" s="47" t="s">
        <v>312</v>
      </c>
      <c r="K67" s="47" t="s">
        <v>325</v>
      </c>
      <c r="L67" s="47" t="s">
        <v>885</v>
      </c>
      <c r="M67" s="48" t="s">
        <v>55</v>
      </c>
      <c r="N67" s="47" t="s">
        <v>31</v>
      </c>
      <c r="O67" s="47" t="s">
        <v>36</v>
      </c>
      <c r="P67" s="48" t="s">
        <v>46</v>
      </c>
      <c r="Q67" s="47"/>
      <c r="R67" s="47"/>
      <c r="S67" s="47" t="s">
        <v>2720</v>
      </c>
      <c r="T67" s="47" t="s">
        <v>765</v>
      </c>
      <c r="U67" s="52">
        <v>2263</v>
      </c>
      <c r="V67" s="118"/>
      <c r="W67" s="118"/>
      <c r="X67" s="47"/>
      <c r="Y67" s="47"/>
      <c r="Z67" s="118" t="s">
        <v>390</v>
      </c>
      <c r="AA67" s="118"/>
      <c r="AB67" s="118"/>
      <c r="AC67" s="47" t="s">
        <v>399</v>
      </c>
      <c r="AD67" s="14"/>
      <c r="AE67" s="47"/>
      <c r="AF67" s="280"/>
      <c r="AG67" s="118"/>
      <c r="AH67" s="118"/>
      <c r="AI67" s="47" t="s">
        <v>6737</v>
      </c>
      <c r="AJ67" s="47" t="s">
        <v>144</v>
      </c>
      <c r="AK67" s="47" t="s">
        <v>390</v>
      </c>
      <c r="AL67" s="62" t="s">
        <v>390</v>
      </c>
      <c r="AM67" s="13" t="s">
        <v>390</v>
      </c>
      <c r="AN67" s="118"/>
      <c r="AO67" s="118"/>
      <c r="AP67" s="118"/>
      <c r="AQ67" s="118"/>
      <c r="AR67" s="118"/>
      <c r="AS67" s="47"/>
      <c r="AT67" s="118"/>
      <c r="AU67" s="47"/>
      <c r="AV67" s="47"/>
      <c r="AW67" s="118"/>
      <c r="AX67" s="118"/>
      <c r="AY67" s="118"/>
      <c r="AZ67" s="47"/>
      <c r="BA67" s="14"/>
      <c r="BB67" s="47"/>
      <c r="BC67" s="149"/>
      <c r="BD67" s="149"/>
    </row>
    <row r="68" spans="1:56" x14ac:dyDescent="0.35">
      <c r="A68" s="50" t="s">
        <v>2566</v>
      </c>
      <c r="B68" s="115">
        <v>67</v>
      </c>
      <c r="C68" s="47"/>
      <c r="D68" s="47" t="s">
        <v>6997</v>
      </c>
      <c r="E68" s="47" t="s">
        <v>2875</v>
      </c>
      <c r="F68" s="47" t="s">
        <v>2567</v>
      </c>
      <c r="G68" s="47" t="s">
        <v>76</v>
      </c>
      <c r="H68" s="47" t="s">
        <v>2235</v>
      </c>
      <c r="I68" s="47" t="s">
        <v>379</v>
      </c>
      <c r="J68" s="47" t="s">
        <v>312</v>
      </c>
      <c r="K68" s="47" t="s">
        <v>319</v>
      </c>
      <c r="L68" s="47" t="s">
        <v>886</v>
      </c>
      <c r="M68" s="48" t="s">
        <v>55</v>
      </c>
      <c r="N68" s="47" t="s">
        <v>32</v>
      </c>
      <c r="O68" s="47" t="s">
        <v>37</v>
      </c>
      <c r="P68" s="48" t="s">
        <v>45</v>
      </c>
      <c r="Q68" s="47" t="s">
        <v>1305</v>
      </c>
      <c r="R68" s="47" t="s">
        <v>314</v>
      </c>
      <c r="S68" s="47" t="s">
        <v>2568</v>
      </c>
      <c r="T68" s="47" t="s">
        <v>789</v>
      </c>
      <c r="U68" s="52">
        <v>6166</v>
      </c>
      <c r="V68" s="118">
        <v>46122</v>
      </c>
      <c r="W68" s="118">
        <v>46125</v>
      </c>
      <c r="X68" s="47">
        <v>35</v>
      </c>
      <c r="Y68" s="47">
        <v>10</v>
      </c>
      <c r="Z68" s="118">
        <v>46170</v>
      </c>
      <c r="AA68" s="118">
        <v>46188</v>
      </c>
      <c r="AB68" s="118"/>
      <c r="AC68" s="47" t="s">
        <v>5</v>
      </c>
      <c r="AD68" s="14">
        <v>0.75</v>
      </c>
      <c r="AE68" s="47"/>
      <c r="AF68" s="280"/>
      <c r="AG68" s="118"/>
      <c r="AH68" s="118"/>
      <c r="AI68" s="47" t="s">
        <v>6737</v>
      </c>
      <c r="AJ68" s="47" t="s">
        <v>144</v>
      </c>
      <c r="AK68" s="47" t="s">
        <v>2826</v>
      </c>
      <c r="AL68" s="62" t="s">
        <v>390</v>
      </c>
      <c r="AM68" s="13" t="s">
        <v>2000</v>
      </c>
      <c r="AN68" s="118"/>
      <c r="AO68" s="118"/>
      <c r="AP68" s="118"/>
      <c r="AQ68" s="118"/>
      <c r="AR68" s="118"/>
      <c r="AS68" s="47"/>
      <c r="AT68" s="118"/>
      <c r="AU68" s="47"/>
      <c r="AV68" s="47"/>
      <c r="AW68" s="118"/>
      <c r="AX68" s="118"/>
      <c r="AY68" s="118"/>
      <c r="AZ68" s="47"/>
      <c r="BA68" s="14"/>
      <c r="BB68" s="47"/>
      <c r="BC68" s="149"/>
      <c r="BD68" s="149"/>
    </row>
    <row r="69" spans="1:56" x14ac:dyDescent="0.35">
      <c r="A69" s="50" t="s">
        <v>579</v>
      </c>
      <c r="B69" s="115">
        <v>68</v>
      </c>
      <c r="C69" s="47"/>
      <c r="D69" s="47" t="s">
        <v>5075</v>
      </c>
      <c r="E69" s="47" t="s">
        <v>2816</v>
      </c>
      <c r="F69" s="47" t="s">
        <v>2809</v>
      </c>
      <c r="G69" s="47" t="s">
        <v>78</v>
      </c>
      <c r="H69" s="47" t="s">
        <v>222</v>
      </c>
      <c r="I69" s="47" t="s">
        <v>69</v>
      </c>
      <c r="J69" s="47" t="s">
        <v>2006</v>
      </c>
      <c r="K69" s="47" t="s">
        <v>321</v>
      </c>
      <c r="L69" s="47" t="s">
        <v>1985</v>
      </c>
      <c r="M69" s="48" t="s">
        <v>55</v>
      </c>
      <c r="N69" s="47" t="s">
        <v>32</v>
      </c>
      <c r="O69" s="47" t="s">
        <v>37</v>
      </c>
      <c r="P69" s="48" t="s">
        <v>45</v>
      </c>
      <c r="Q69" s="47" t="s">
        <v>1304</v>
      </c>
      <c r="R69" s="47" t="s">
        <v>1934</v>
      </c>
      <c r="S69" s="47" t="s">
        <v>580</v>
      </c>
      <c r="T69" s="47" t="s">
        <v>334</v>
      </c>
      <c r="U69" s="52">
        <v>25602</v>
      </c>
      <c r="V69" s="118">
        <v>46034</v>
      </c>
      <c r="W69" s="118">
        <v>46038</v>
      </c>
      <c r="X69" s="47">
        <v>35</v>
      </c>
      <c r="Y69" s="47">
        <v>7</v>
      </c>
      <c r="Z69" s="118">
        <v>46080</v>
      </c>
      <c r="AA69" s="118">
        <v>46081</v>
      </c>
      <c r="AB69" s="118">
        <v>46083</v>
      </c>
      <c r="AC69" s="47" t="s">
        <v>219</v>
      </c>
      <c r="AD69" s="14">
        <v>1</v>
      </c>
      <c r="AE69" s="47"/>
      <c r="AF69" s="280">
        <v>46140</v>
      </c>
      <c r="AG69" s="118">
        <v>46142</v>
      </c>
      <c r="AH69" s="118" t="s">
        <v>6740</v>
      </c>
      <c r="AI69" s="47" t="s">
        <v>1558</v>
      </c>
      <c r="AJ69" s="47" t="s">
        <v>144</v>
      </c>
      <c r="AK69" s="47" t="s">
        <v>390</v>
      </c>
      <c r="AL69" s="62" t="s">
        <v>390</v>
      </c>
      <c r="AM69" s="13" t="s">
        <v>2082</v>
      </c>
      <c r="AN69" s="118"/>
      <c r="AO69" s="118"/>
      <c r="AP69" s="118"/>
      <c r="AQ69" s="118"/>
      <c r="AR69" s="118"/>
      <c r="AS69" s="47"/>
      <c r="AT69" s="118"/>
      <c r="AU69" s="47"/>
      <c r="AV69" s="47"/>
      <c r="AW69" s="118"/>
      <c r="AX69" s="118"/>
      <c r="AY69" s="118"/>
      <c r="AZ69" s="47"/>
      <c r="BA69" s="14"/>
      <c r="BB69" s="47"/>
      <c r="BC69" s="149"/>
      <c r="BD69" s="149"/>
    </row>
    <row r="70" spans="1:56" x14ac:dyDescent="0.35">
      <c r="A70" s="50" t="s">
        <v>3158</v>
      </c>
      <c r="B70" s="115">
        <v>69</v>
      </c>
      <c r="C70" s="47" t="s">
        <v>3159</v>
      </c>
      <c r="D70" s="47" t="s">
        <v>5076</v>
      </c>
      <c r="E70" s="47" t="s">
        <v>4626</v>
      </c>
      <c r="F70" s="47" t="s">
        <v>4627</v>
      </c>
      <c r="G70" s="47" t="s">
        <v>1977</v>
      </c>
      <c r="H70" s="47" t="s">
        <v>1978</v>
      </c>
      <c r="I70" s="47" t="s">
        <v>1978</v>
      </c>
      <c r="J70" s="47" t="s">
        <v>312</v>
      </c>
      <c r="K70" s="47" t="s">
        <v>1223</v>
      </c>
      <c r="L70" s="47" t="s">
        <v>898</v>
      </c>
      <c r="M70" s="48" t="s">
        <v>55</v>
      </c>
      <c r="N70" s="47" t="s">
        <v>32</v>
      </c>
      <c r="O70" s="47" t="s">
        <v>50</v>
      </c>
      <c r="P70" s="48" t="s">
        <v>38</v>
      </c>
      <c r="Q70" s="47"/>
      <c r="R70" s="47"/>
      <c r="S70" s="47" t="s">
        <v>3160</v>
      </c>
      <c r="T70" s="47" t="s">
        <v>107</v>
      </c>
      <c r="U70" s="52">
        <v>2706</v>
      </c>
      <c r="V70" s="118">
        <v>46090</v>
      </c>
      <c r="W70" s="118">
        <v>46093</v>
      </c>
      <c r="X70" s="47">
        <v>15</v>
      </c>
      <c r="Y70" s="47"/>
      <c r="Z70" s="118">
        <v>46108</v>
      </c>
      <c r="AA70" s="118">
        <v>46117</v>
      </c>
      <c r="AB70" s="118">
        <v>46119</v>
      </c>
      <c r="AC70" s="47" t="s">
        <v>3</v>
      </c>
      <c r="AD70" s="14">
        <v>1</v>
      </c>
      <c r="AE70" s="47"/>
      <c r="AF70" s="280" t="s">
        <v>8951</v>
      </c>
      <c r="AG70" s="118">
        <v>46157</v>
      </c>
      <c r="AH70" s="118" t="s">
        <v>6740</v>
      </c>
      <c r="AI70" s="47" t="s">
        <v>6737</v>
      </c>
      <c r="AJ70" s="47" t="s">
        <v>144</v>
      </c>
      <c r="AK70" s="47" t="s">
        <v>1557</v>
      </c>
      <c r="AL70" s="62" t="s">
        <v>2924</v>
      </c>
      <c r="AM70" s="13" t="s">
        <v>390</v>
      </c>
      <c r="AN70" s="118"/>
      <c r="AO70" s="118"/>
      <c r="AP70" s="118"/>
      <c r="AQ70" s="118"/>
      <c r="AR70" s="118"/>
      <c r="AS70" s="47"/>
      <c r="AT70" s="118"/>
      <c r="AU70" s="47"/>
      <c r="AV70" s="47"/>
      <c r="AW70" s="118"/>
      <c r="AX70" s="118"/>
      <c r="AY70" s="118"/>
      <c r="AZ70" s="47"/>
      <c r="BA70" s="14"/>
      <c r="BB70" s="47"/>
      <c r="BC70" s="149"/>
      <c r="BD70" s="149"/>
    </row>
    <row r="71" spans="1:56" x14ac:dyDescent="0.35">
      <c r="A71" s="50" t="s">
        <v>2215</v>
      </c>
      <c r="B71" s="115">
        <v>70</v>
      </c>
      <c r="C71" s="47"/>
      <c r="D71" s="47" t="s">
        <v>8955</v>
      </c>
      <c r="E71" s="47" t="s">
        <v>8956</v>
      </c>
      <c r="F71" s="47" t="s">
        <v>8957</v>
      </c>
      <c r="G71" s="47" t="s">
        <v>78</v>
      </c>
      <c r="H71" s="47" t="s">
        <v>222</v>
      </c>
      <c r="I71" s="47" t="s">
        <v>69</v>
      </c>
      <c r="J71" s="47" t="s">
        <v>2006</v>
      </c>
      <c r="K71" s="47" t="s">
        <v>321</v>
      </c>
      <c r="L71" s="47" t="s">
        <v>1985</v>
      </c>
      <c r="M71" s="48" t="s">
        <v>55</v>
      </c>
      <c r="N71" s="47" t="s">
        <v>32</v>
      </c>
      <c r="O71" s="47" t="s">
        <v>37</v>
      </c>
      <c r="P71" s="48" t="s">
        <v>45</v>
      </c>
      <c r="Q71" s="47"/>
      <c r="R71" s="47"/>
      <c r="S71" s="47" t="s">
        <v>2216</v>
      </c>
      <c r="T71" s="47" t="s">
        <v>147</v>
      </c>
      <c r="U71" s="52">
        <v>18714</v>
      </c>
      <c r="V71" s="118">
        <v>46167</v>
      </c>
      <c r="W71" s="118">
        <v>46170</v>
      </c>
      <c r="X71" s="47">
        <v>35</v>
      </c>
      <c r="Y71" s="47"/>
      <c r="Z71" s="118">
        <v>46205</v>
      </c>
      <c r="AA71" s="118">
        <v>46205</v>
      </c>
      <c r="AB71" s="118"/>
      <c r="AC71" s="47" t="s">
        <v>5</v>
      </c>
      <c r="AD71" s="14">
        <v>0.1</v>
      </c>
      <c r="AE71" s="47"/>
      <c r="AF71" s="280"/>
      <c r="AG71" s="118"/>
      <c r="AH71" s="118"/>
      <c r="AI71" s="47" t="s">
        <v>6737</v>
      </c>
      <c r="AJ71" s="47" t="s">
        <v>144</v>
      </c>
      <c r="AK71" s="47" t="s">
        <v>7229</v>
      </c>
      <c r="AL71" s="62" t="s">
        <v>390</v>
      </c>
      <c r="AM71" s="13" t="s">
        <v>390</v>
      </c>
      <c r="AN71" s="118"/>
      <c r="AO71" s="118"/>
      <c r="AP71" s="118"/>
      <c r="AQ71" s="118"/>
      <c r="AR71" s="118"/>
      <c r="AS71" s="47"/>
      <c r="AT71" s="118"/>
      <c r="AU71" s="47"/>
      <c r="AV71" s="47"/>
      <c r="AW71" s="118"/>
      <c r="AX71" s="118"/>
      <c r="AY71" s="118"/>
      <c r="AZ71" s="47"/>
      <c r="BA71" s="14"/>
      <c r="BB71" s="47"/>
      <c r="BC71" s="149"/>
      <c r="BD71" s="149"/>
    </row>
    <row r="72" spans="1:56" x14ac:dyDescent="0.35">
      <c r="A72" s="50" t="s">
        <v>2243</v>
      </c>
      <c r="B72" s="115">
        <v>71</v>
      </c>
      <c r="C72" s="47"/>
      <c r="D72" s="47"/>
      <c r="E72" s="47"/>
      <c r="F72" s="47"/>
      <c r="G72" s="47" t="s">
        <v>77</v>
      </c>
      <c r="H72" s="47" t="s">
        <v>83</v>
      </c>
      <c r="I72" s="47" t="s">
        <v>85</v>
      </c>
      <c r="J72" s="47" t="s">
        <v>387</v>
      </c>
      <c r="K72" s="47" t="s">
        <v>330</v>
      </c>
      <c r="L72" s="47" t="s">
        <v>2008</v>
      </c>
      <c r="M72" s="48" t="s">
        <v>83</v>
      </c>
      <c r="N72" s="47" t="s">
        <v>33</v>
      </c>
      <c r="O72" s="47" t="s">
        <v>49</v>
      </c>
      <c r="P72" s="48" t="s">
        <v>22</v>
      </c>
      <c r="Q72" s="47"/>
      <c r="R72" s="47" t="s">
        <v>2280</v>
      </c>
      <c r="S72" s="47" t="s">
        <v>2244</v>
      </c>
      <c r="T72" s="47"/>
      <c r="U72" s="52"/>
      <c r="V72" s="118"/>
      <c r="W72" s="118"/>
      <c r="X72" s="47">
        <v>0</v>
      </c>
      <c r="Y72" s="47"/>
      <c r="Z72" s="118" t="s">
        <v>390</v>
      </c>
      <c r="AA72" s="118"/>
      <c r="AB72" s="118"/>
      <c r="AC72" s="47" t="s">
        <v>399</v>
      </c>
      <c r="AD72" s="14">
        <v>0</v>
      </c>
      <c r="AE72" s="47" t="s">
        <v>6993</v>
      </c>
      <c r="AF72" s="280"/>
      <c r="AG72" s="118"/>
      <c r="AH72" s="118"/>
      <c r="AI72" s="47" t="s">
        <v>6737</v>
      </c>
      <c r="AJ72" s="47" t="s">
        <v>144</v>
      </c>
      <c r="AK72" s="47" t="s">
        <v>390</v>
      </c>
      <c r="AL72" s="62" t="s">
        <v>390</v>
      </c>
      <c r="AM72" s="13" t="s">
        <v>390</v>
      </c>
      <c r="AN72" s="118"/>
      <c r="AO72" s="118"/>
      <c r="AP72" s="118"/>
      <c r="AQ72" s="118"/>
      <c r="AR72" s="118"/>
      <c r="AS72" s="47"/>
      <c r="AT72" s="118"/>
      <c r="AU72" s="47"/>
      <c r="AV72" s="47"/>
      <c r="AW72" s="118"/>
      <c r="AX72" s="118"/>
      <c r="AY72" s="118"/>
      <c r="AZ72" s="47"/>
      <c r="BA72" s="14"/>
      <c r="BB72" s="47"/>
      <c r="BC72" s="149"/>
      <c r="BD72" s="149"/>
    </row>
    <row r="73" spans="1:56" x14ac:dyDescent="0.35">
      <c r="A73" s="50" t="s">
        <v>2249</v>
      </c>
      <c r="B73" s="115">
        <v>72</v>
      </c>
      <c r="C73" s="47"/>
      <c r="D73" s="47"/>
      <c r="E73" s="47"/>
      <c r="F73" s="47"/>
      <c r="G73" s="47" t="s">
        <v>78</v>
      </c>
      <c r="H73" s="47" t="s">
        <v>222</v>
      </c>
      <c r="I73" s="47" t="s">
        <v>71</v>
      </c>
      <c r="J73" s="47" t="s">
        <v>2006</v>
      </c>
      <c r="K73" s="47" t="s">
        <v>321</v>
      </c>
      <c r="L73" s="47" t="s">
        <v>1985</v>
      </c>
      <c r="M73" s="48" t="s">
        <v>55</v>
      </c>
      <c r="N73" s="47" t="s">
        <v>32</v>
      </c>
      <c r="O73" s="47" t="s">
        <v>37</v>
      </c>
      <c r="P73" s="48" t="s">
        <v>120</v>
      </c>
      <c r="Q73" s="47"/>
      <c r="R73" s="47"/>
      <c r="S73" s="47" t="s">
        <v>2250</v>
      </c>
      <c r="T73" s="47" t="s">
        <v>123</v>
      </c>
      <c r="U73" s="52">
        <v>4027</v>
      </c>
      <c r="V73" s="118"/>
      <c r="W73" s="118"/>
      <c r="X73" s="47">
        <v>35</v>
      </c>
      <c r="Y73" s="47"/>
      <c r="Z73" s="118" t="s">
        <v>390</v>
      </c>
      <c r="AA73" s="118"/>
      <c r="AB73" s="118"/>
      <c r="AC73" s="47" t="s">
        <v>700</v>
      </c>
      <c r="AD73" s="14">
        <v>0</v>
      </c>
      <c r="AE73" s="47"/>
      <c r="AF73" s="280"/>
      <c r="AG73" s="118"/>
      <c r="AH73" s="118"/>
      <c r="AI73" s="47" t="s">
        <v>6737</v>
      </c>
      <c r="AJ73" s="47" t="s">
        <v>306</v>
      </c>
      <c r="AK73" s="47" t="s">
        <v>390</v>
      </c>
      <c r="AL73" s="62" t="s">
        <v>390</v>
      </c>
      <c r="AM73" s="13" t="s">
        <v>390</v>
      </c>
      <c r="AN73" s="118"/>
      <c r="AO73" s="118"/>
      <c r="AP73" s="118"/>
      <c r="AQ73" s="118"/>
      <c r="AR73" s="118"/>
      <c r="AS73" s="47"/>
      <c r="AT73" s="118"/>
      <c r="AU73" s="47"/>
      <c r="AV73" s="47"/>
      <c r="AW73" s="118"/>
      <c r="AX73" s="118"/>
      <c r="AY73" s="118"/>
      <c r="AZ73" s="47"/>
      <c r="BA73" s="14"/>
      <c r="BB73" s="47"/>
      <c r="BC73" s="149"/>
      <c r="BD73" s="149"/>
    </row>
    <row r="74" spans="1:56" x14ac:dyDescent="0.35">
      <c r="A74" s="50" t="s">
        <v>745</v>
      </c>
      <c r="B74" s="115">
        <v>73</v>
      </c>
      <c r="C74" s="47"/>
      <c r="D74" s="47"/>
      <c r="E74" s="47"/>
      <c r="F74" s="47"/>
      <c r="G74" s="47" t="s">
        <v>76</v>
      </c>
      <c r="H74" s="47" t="s">
        <v>1980</v>
      </c>
      <c r="I74" s="47" t="s">
        <v>227</v>
      </c>
      <c r="J74" s="47" t="s">
        <v>312</v>
      </c>
      <c r="K74" s="47" t="s">
        <v>325</v>
      </c>
      <c r="L74" s="47" t="s">
        <v>885</v>
      </c>
      <c r="M74" s="48" t="s">
        <v>53</v>
      </c>
      <c r="N74" s="47" t="s">
        <v>31</v>
      </c>
      <c r="O74" s="47" t="s">
        <v>36</v>
      </c>
      <c r="P74" s="48" t="s">
        <v>969</v>
      </c>
      <c r="Q74" s="47" t="s">
        <v>150</v>
      </c>
      <c r="R74" s="47"/>
      <c r="S74" s="47" t="s">
        <v>746</v>
      </c>
      <c r="T74" s="47" t="s">
        <v>150</v>
      </c>
      <c r="U74" s="52">
        <v>236</v>
      </c>
      <c r="V74" s="118"/>
      <c r="W74" s="118"/>
      <c r="X74" s="47">
        <v>0</v>
      </c>
      <c r="Y74" s="47"/>
      <c r="Z74" s="118" t="s">
        <v>390</v>
      </c>
      <c r="AA74" s="118"/>
      <c r="AB74" s="118"/>
      <c r="AC74" s="47" t="s">
        <v>402</v>
      </c>
      <c r="AD74" s="14">
        <v>0</v>
      </c>
      <c r="AE74" s="47"/>
      <c r="AF74" s="280"/>
      <c r="AG74" s="118"/>
      <c r="AH74" s="118"/>
      <c r="AI74" s="47" t="s">
        <v>6737</v>
      </c>
      <c r="AJ74" s="47" t="s">
        <v>306</v>
      </c>
      <c r="AK74" s="47" t="s">
        <v>390</v>
      </c>
      <c r="AL74" s="62" t="s">
        <v>390</v>
      </c>
      <c r="AM74" s="13" t="s">
        <v>390</v>
      </c>
      <c r="AN74" s="118"/>
      <c r="AO74" s="118"/>
      <c r="AP74" s="118"/>
      <c r="AQ74" s="118"/>
      <c r="AR74" s="118"/>
      <c r="AS74" s="47"/>
      <c r="AT74" s="118"/>
      <c r="AU74" s="47"/>
      <c r="AV74" s="47"/>
      <c r="AW74" s="118"/>
      <c r="AX74" s="118"/>
      <c r="AY74" s="118"/>
      <c r="AZ74" s="47"/>
      <c r="BA74" s="14"/>
      <c r="BB74" s="47"/>
      <c r="BC74" s="149"/>
      <c r="BD74" s="149"/>
    </row>
    <row r="75" spans="1:56" x14ac:dyDescent="0.35">
      <c r="A75" s="50" t="s">
        <v>586</v>
      </c>
      <c r="B75" s="115">
        <v>74</v>
      </c>
      <c r="C75" s="47"/>
      <c r="D75" s="47"/>
      <c r="E75" s="47"/>
      <c r="F75" s="47"/>
      <c r="G75" s="47" t="s">
        <v>78</v>
      </c>
      <c r="H75" s="47" t="s">
        <v>222</v>
      </c>
      <c r="I75" s="47" t="s">
        <v>69</v>
      </c>
      <c r="J75" s="47" t="s">
        <v>2006</v>
      </c>
      <c r="K75" s="47" t="s">
        <v>321</v>
      </c>
      <c r="L75" s="47" t="s">
        <v>1985</v>
      </c>
      <c r="M75" s="48" t="s">
        <v>55</v>
      </c>
      <c r="N75" s="47" t="s">
        <v>32</v>
      </c>
      <c r="O75" s="47" t="s">
        <v>37</v>
      </c>
      <c r="P75" s="48" t="s">
        <v>45</v>
      </c>
      <c r="Q75" s="47"/>
      <c r="R75" s="47"/>
      <c r="S75" s="47" t="s">
        <v>587</v>
      </c>
      <c r="T75" s="47"/>
      <c r="U75" s="52"/>
      <c r="V75" s="118"/>
      <c r="W75" s="118"/>
      <c r="X75" s="47">
        <v>35</v>
      </c>
      <c r="Y75" s="47"/>
      <c r="Z75" s="118" t="s">
        <v>390</v>
      </c>
      <c r="AA75" s="118"/>
      <c r="AB75" s="118"/>
      <c r="AC75" s="47" t="s">
        <v>407</v>
      </c>
      <c r="AD75" s="14">
        <v>0</v>
      </c>
      <c r="AE75" s="47"/>
      <c r="AF75" s="280"/>
      <c r="AG75" s="118"/>
      <c r="AH75" s="118"/>
      <c r="AI75" s="47" t="s">
        <v>6737</v>
      </c>
      <c r="AJ75" s="47" t="s">
        <v>144</v>
      </c>
      <c r="AK75" s="47" t="s">
        <v>390</v>
      </c>
      <c r="AL75" s="62" t="s">
        <v>390</v>
      </c>
      <c r="AM75" s="13" t="s">
        <v>390</v>
      </c>
      <c r="AN75" s="118"/>
      <c r="AO75" s="118"/>
      <c r="AP75" s="118"/>
      <c r="AQ75" s="118"/>
      <c r="AR75" s="118"/>
      <c r="AS75" s="47"/>
      <c r="AT75" s="118"/>
      <c r="AU75" s="47"/>
      <c r="AV75" s="47"/>
      <c r="AW75" s="118"/>
      <c r="AX75" s="118"/>
      <c r="AY75" s="118"/>
      <c r="AZ75" s="47"/>
      <c r="BA75" s="14"/>
      <c r="BB75" s="47"/>
      <c r="BC75" s="149"/>
      <c r="BD75" s="149"/>
    </row>
    <row r="76" spans="1:56" x14ac:dyDescent="0.35">
      <c r="A76" s="50" t="s">
        <v>1380</v>
      </c>
      <c r="B76" s="115">
        <v>75</v>
      </c>
      <c r="C76" s="47"/>
      <c r="D76" s="47"/>
      <c r="E76" s="47"/>
      <c r="F76" s="47"/>
      <c r="G76" s="47" t="s">
        <v>77</v>
      </c>
      <c r="H76" s="47" t="s">
        <v>83</v>
      </c>
      <c r="I76" s="47" t="s">
        <v>186</v>
      </c>
      <c r="J76" s="47" t="s">
        <v>387</v>
      </c>
      <c r="K76" s="47" t="s">
        <v>330</v>
      </c>
      <c r="L76" s="47" t="s">
        <v>2008</v>
      </c>
      <c r="M76" s="48" t="s">
        <v>83</v>
      </c>
      <c r="N76" s="47" t="s">
        <v>34</v>
      </c>
      <c r="O76" s="47" t="s">
        <v>49</v>
      </c>
      <c r="P76" s="48" t="s">
        <v>27</v>
      </c>
      <c r="Q76" s="47" t="s">
        <v>672</v>
      </c>
      <c r="R76" s="47"/>
      <c r="S76" s="47" t="s">
        <v>1381</v>
      </c>
      <c r="T76" s="47" t="s">
        <v>672</v>
      </c>
      <c r="U76" s="52"/>
      <c r="V76" s="118"/>
      <c r="W76" s="118"/>
      <c r="X76" s="47">
        <v>0</v>
      </c>
      <c r="Y76" s="47"/>
      <c r="Z76" s="118" t="s">
        <v>390</v>
      </c>
      <c r="AA76" s="118"/>
      <c r="AB76" s="118"/>
      <c r="AC76" s="47" t="s">
        <v>41</v>
      </c>
      <c r="AD76" s="14">
        <v>0</v>
      </c>
      <c r="AE76" s="47" t="s">
        <v>41</v>
      </c>
      <c r="AF76" s="280"/>
      <c r="AG76" s="118"/>
      <c r="AH76" s="118"/>
      <c r="AI76" s="47" t="s">
        <v>6737</v>
      </c>
      <c r="AJ76" s="47" t="s">
        <v>144</v>
      </c>
      <c r="AK76" s="47" t="s">
        <v>390</v>
      </c>
      <c r="AL76" s="62" t="s">
        <v>390</v>
      </c>
      <c r="AM76" s="13" t="s">
        <v>390</v>
      </c>
      <c r="AN76" s="118"/>
      <c r="AO76" s="118"/>
      <c r="AP76" s="118"/>
      <c r="AQ76" s="118"/>
      <c r="AR76" s="118"/>
      <c r="AS76" s="47"/>
      <c r="AT76" s="118"/>
      <c r="AU76" s="47"/>
      <c r="AV76" s="47"/>
      <c r="AW76" s="118"/>
      <c r="AX76" s="118"/>
      <c r="AY76" s="118"/>
      <c r="AZ76" s="47"/>
      <c r="BA76" s="14"/>
      <c r="BB76" s="47"/>
      <c r="BC76" s="149"/>
      <c r="BD76" s="149"/>
    </row>
    <row r="77" spans="1:56" x14ac:dyDescent="0.35">
      <c r="A77" s="50" t="s">
        <v>447</v>
      </c>
      <c r="B77" s="115">
        <v>76</v>
      </c>
      <c r="C77" s="47"/>
      <c r="D77" s="47"/>
      <c r="E77" s="47"/>
      <c r="F77" s="47"/>
      <c r="G77" s="47" t="s">
        <v>76</v>
      </c>
      <c r="H77" s="47" t="s">
        <v>1980</v>
      </c>
      <c r="I77" s="47" t="s">
        <v>101</v>
      </c>
      <c r="J77" s="47" t="s">
        <v>312</v>
      </c>
      <c r="K77" s="47" t="s">
        <v>325</v>
      </c>
      <c r="L77" s="47" t="s">
        <v>885</v>
      </c>
      <c r="M77" s="48" t="s">
        <v>55</v>
      </c>
      <c r="N77" s="47" t="s">
        <v>31</v>
      </c>
      <c r="O77" s="47" t="s">
        <v>36</v>
      </c>
      <c r="P77" s="48" t="s">
        <v>64</v>
      </c>
      <c r="Q77" s="47" t="s">
        <v>1513</v>
      </c>
      <c r="R77" s="47"/>
      <c r="S77" s="47" t="s">
        <v>341</v>
      </c>
      <c r="T77" s="47" t="s">
        <v>64</v>
      </c>
      <c r="U77" s="52"/>
      <c r="V77" s="118"/>
      <c r="W77" s="118"/>
      <c r="X77" s="47">
        <v>45</v>
      </c>
      <c r="Y77" s="47"/>
      <c r="Z77" s="118" t="s">
        <v>390</v>
      </c>
      <c r="AA77" s="118"/>
      <c r="AB77" s="118"/>
      <c r="AC77" s="47" t="s">
        <v>407</v>
      </c>
      <c r="AD77" s="14">
        <v>0</v>
      </c>
      <c r="AE77" s="47"/>
      <c r="AF77" s="280"/>
      <c r="AG77" s="118"/>
      <c r="AH77" s="118"/>
      <c r="AI77" s="47" t="s">
        <v>6737</v>
      </c>
      <c r="AJ77" s="47" t="s">
        <v>144</v>
      </c>
      <c r="AK77" s="47" t="s">
        <v>390</v>
      </c>
      <c r="AL77" s="62" t="s">
        <v>390</v>
      </c>
      <c r="AM77" s="13" t="s">
        <v>390</v>
      </c>
      <c r="AN77" s="118"/>
      <c r="AO77" s="118"/>
      <c r="AP77" s="118"/>
      <c r="AQ77" s="118"/>
      <c r="AR77" s="118"/>
      <c r="AS77" s="47"/>
      <c r="AT77" s="118"/>
      <c r="AU77" s="47"/>
      <c r="AV77" s="47"/>
      <c r="AW77" s="118"/>
      <c r="AX77" s="118"/>
      <c r="AY77" s="118"/>
      <c r="AZ77" s="47"/>
      <c r="BA77" s="14"/>
      <c r="BB77" s="47"/>
      <c r="BC77" s="149"/>
      <c r="BD77" s="149"/>
    </row>
    <row r="78" spans="1:56" x14ac:dyDescent="0.35">
      <c r="A78" s="50" t="s">
        <v>514</v>
      </c>
      <c r="B78" s="115">
        <v>77</v>
      </c>
      <c r="C78" s="47"/>
      <c r="D78" s="47"/>
      <c r="E78" s="47"/>
      <c r="F78" s="47"/>
      <c r="G78" s="47" t="s">
        <v>76</v>
      </c>
      <c r="H78" s="47" t="s">
        <v>1980</v>
      </c>
      <c r="I78" s="47" t="s">
        <v>91</v>
      </c>
      <c r="J78" s="47" t="s">
        <v>312</v>
      </c>
      <c r="K78" s="47" t="s">
        <v>325</v>
      </c>
      <c r="L78" s="47" t="s">
        <v>885</v>
      </c>
      <c r="M78" s="48" t="s">
        <v>55</v>
      </c>
      <c r="N78" s="47" t="s">
        <v>31</v>
      </c>
      <c r="O78" s="47" t="s">
        <v>36</v>
      </c>
      <c r="P78" s="48" t="s">
        <v>64</v>
      </c>
      <c r="Q78" s="47" t="s">
        <v>18</v>
      </c>
      <c r="R78" s="47"/>
      <c r="S78" s="47" t="s">
        <v>515</v>
      </c>
      <c r="T78" s="47" t="s">
        <v>18</v>
      </c>
      <c r="U78" s="52"/>
      <c r="V78" s="118"/>
      <c r="W78" s="118"/>
      <c r="X78" s="47">
        <v>35</v>
      </c>
      <c r="Y78" s="47"/>
      <c r="Z78" s="118" t="s">
        <v>390</v>
      </c>
      <c r="AA78" s="118"/>
      <c r="AB78" s="118"/>
      <c r="AC78" s="47" t="s">
        <v>399</v>
      </c>
      <c r="AD78" s="14">
        <v>0</v>
      </c>
      <c r="AE78" s="47"/>
      <c r="AF78" s="280"/>
      <c r="AG78" s="118"/>
      <c r="AH78" s="118"/>
      <c r="AI78" s="47" t="s">
        <v>6737</v>
      </c>
      <c r="AJ78" s="47" t="s">
        <v>144</v>
      </c>
      <c r="AK78" s="47" t="s">
        <v>390</v>
      </c>
      <c r="AL78" s="62" t="s">
        <v>390</v>
      </c>
      <c r="AM78" s="13" t="s">
        <v>390</v>
      </c>
      <c r="AN78" s="118"/>
      <c r="AO78" s="118"/>
      <c r="AP78" s="118"/>
      <c r="AQ78" s="118"/>
      <c r="AR78" s="118"/>
      <c r="AS78" s="47"/>
      <c r="AT78" s="118"/>
      <c r="AU78" s="47"/>
      <c r="AV78" s="47"/>
      <c r="AW78" s="118"/>
      <c r="AX78" s="118"/>
      <c r="AY78" s="118"/>
      <c r="AZ78" s="47"/>
      <c r="BA78" s="14"/>
      <c r="BB78" s="47"/>
      <c r="BC78" s="149"/>
      <c r="BD78" s="149"/>
    </row>
    <row r="79" spans="1:56" x14ac:dyDescent="0.35">
      <c r="A79" s="50" t="s">
        <v>2344</v>
      </c>
      <c r="B79" s="115">
        <v>78</v>
      </c>
      <c r="C79" s="47" t="s">
        <v>2345</v>
      </c>
      <c r="D79" s="47" t="s">
        <v>3112</v>
      </c>
      <c r="E79" s="47" t="s">
        <v>2418</v>
      </c>
      <c r="F79" s="47" t="s">
        <v>2346</v>
      </c>
      <c r="G79" s="47" t="s">
        <v>1977</v>
      </c>
      <c r="H79" s="47" t="s">
        <v>1978</v>
      </c>
      <c r="I79" s="47" t="s">
        <v>1978</v>
      </c>
      <c r="J79" s="47" t="s">
        <v>312</v>
      </c>
      <c r="K79" s="47" t="s">
        <v>1223</v>
      </c>
      <c r="L79" s="47" t="s">
        <v>898</v>
      </c>
      <c r="M79" s="48" t="s">
        <v>55</v>
      </c>
      <c r="N79" s="47" t="s">
        <v>31</v>
      </c>
      <c r="O79" s="47" t="s">
        <v>50</v>
      </c>
      <c r="P79" s="48" t="s">
        <v>64</v>
      </c>
      <c r="Q79" s="47"/>
      <c r="R79" s="47" t="s">
        <v>3816</v>
      </c>
      <c r="S79" s="47" t="s">
        <v>2347</v>
      </c>
      <c r="T79" s="47" t="s">
        <v>2269</v>
      </c>
      <c r="U79" s="52">
        <v>3489</v>
      </c>
      <c r="V79" s="118">
        <v>46051</v>
      </c>
      <c r="W79" s="118">
        <v>46069</v>
      </c>
      <c r="X79" s="47">
        <v>15</v>
      </c>
      <c r="Y79" s="47"/>
      <c r="Z79" s="118">
        <v>46084</v>
      </c>
      <c r="AA79" s="118">
        <v>46109</v>
      </c>
      <c r="AB79" s="118">
        <v>46112</v>
      </c>
      <c r="AC79" s="47" t="s">
        <v>219</v>
      </c>
      <c r="AD79" s="14">
        <v>1</v>
      </c>
      <c r="AE79" s="47" t="s">
        <v>152</v>
      </c>
      <c r="AF79" s="280">
        <v>46132</v>
      </c>
      <c r="AG79" s="118">
        <v>46129</v>
      </c>
      <c r="AH79" s="118" t="s">
        <v>6740</v>
      </c>
      <c r="AI79" s="47" t="s">
        <v>1558</v>
      </c>
      <c r="AJ79" s="47" t="s">
        <v>144</v>
      </c>
      <c r="AK79" s="47" t="s">
        <v>390</v>
      </c>
      <c r="AL79" s="62" t="s">
        <v>390</v>
      </c>
      <c r="AM79" s="13" t="s">
        <v>390</v>
      </c>
      <c r="AN79" s="118"/>
      <c r="AO79" s="118"/>
      <c r="AP79" s="118"/>
      <c r="AQ79" s="118"/>
      <c r="AR79" s="118"/>
      <c r="AS79" s="47"/>
      <c r="AT79" s="118"/>
      <c r="AU79" s="47"/>
      <c r="AV79" s="47"/>
      <c r="AW79" s="118"/>
      <c r="AX79" s="118"/>
      <c r="AY79" s="118"/>
      <c r="AZ79" s="47"/>
      <c r="BA79" s="14"/>
      <c r="BB79" s="47"/>
      <c r="BC79" s="149"/>
      <c r="BD79" s="149"/>
    </row>
    <row r="80" spans="1:56" x14ac:dyDescent="0.35">
      <c r="A80" s="50" t="s">
        <v>1345</v>
      </c>
      <c r="B80" s="115">
        <v>79</v>
      </c>
      <c r="C80" s="47"/>
      <c r="D80" s="47"/>
      <c r="E80" s="47"/>
      <c r="F80" s="47"/>
      <c r="G80" s="47" t="s">
        <v>76</v>
      </c>
      <c r="H80" s="47" t="s">
        <v>1980</v>
      </c>
      <c r="I80" s="47" t="s">
        <v>101</v>
      </c>
      <c r="J80" s="47" t="s">
        <v>312</v>
      </c>
      <c r="K80" s="47" t="s">
        <v>325</v>
      </c>
      <c r="L80" s="47" t="s">
        <v>885</v>
      </c>
      <c r="M80" s="48" t="s">
        <v>55</v>
      </c>
      <c r="N80" s="47" t="s">
        <v>31</v>
      </c>
      <c r="O80" s="47" t="s">
        <v>36</v>
      </c>
      <c r="P80" s="48" t="s">
        <v>47</v>
      </c>
      <c r="Q80" s="47" t="s">
        <v>787</v>
      </c>
      <c r="R80" s="47"/>
      <c r="S80" s="47" t="s">
        <v>1346</v>
      </c>
      <c r="T80" s="47" t="s">
        <v>787</v>
      </c>
      <c r="U80" s="52"/>
      <c r="V80" s="118"/>
      <c r="W80" s="118"/>
      <c r="X80" s="47">
        <v>45</v>
      </c>
      <c r="Y80" s="47"/>
      <c r="Z80" s="118" t="s">
        <v>390</v>
      </c>
      <c r="AA80" s="118"/>
      <c r="AB80" s="118"/>
      <c r="AC80" s="47" t="s">
        <v>399</v>
      </c>
      <c r="AD80" s="14">
        <v>0</v>
      </c>
      <c r="AE80" s="47"/>
      <c r="AF80" s="280"/>
      <c r="AG80" s="118"/>
      <c r="AH80" s="118"/>
      <c r="AI80" s="47" t="s">
        <v>6737</v>
      </c>
      <c r="AJ80" s="47" t="s">
        <v>144</v>
      </c>
      <c r="AK80" s="47" t="s">
        <v>390</v>
      </c>
      <c r="AL80" s="62" t="s">
        <v>390</v>
      </c>
      <c r="AM80" s="13" t="s">
        <v>390</v>
      </c>
      <c r="AN80" s="118"/>
      <c r="AO80" s="118"/>
      <c r="AP80" s="118"/>
      <c r="AQ80" s="118"/>
      <c r="AR80" s="118"/>
      <c r="AS80" s="47"/>
      <c r="AT80" s="118"/>
      <c r="AU80" s="47"/>
      <c r="AV80" s="47"/>
      <c r="AW80" s="118"/>
      <c r="AX80" s="118"/>
      <c r="AY80" s="118"/>
      <c r="AZ80" s="47"/>
      <c r="BA80" s="14"/>
      <c r="BB80" s="47"/>
      <c r="BC80" s="149"/>
      <c r="BD80" s="149"/>
    </row>
    <row r="81" spans="1:56" x14ac:dyDescent="0.35">
      <c r="A81" s="50" t="s">
        <v>2605</v>
      </c>
      <c r="B81" s="115">
        <v>80</v>
      </c>
      <c r="C81" s="47"/>
      <c r="D81" s="47" t="s">
        <v>7617</v>
      </c>
      <c r="E81" s="47" t="s">
        <v>2885</v>
      </c>
      <c r="F81" s="47" t="s">
        <v>2886</v>
      </c>
      <c r="G81" s="47" t="s">
        <v>78</v>
      </c>
      <c r="H81" s="47" t="s">
        <v>222</v>
      </c>
      <c r="I81" s="47" t="s">
        <v>69</v>
      </c>
      <c r="J81" s="47" t="s">
        <v>2006</v>
      </c>
      <c r="K81" s="47" t="s">
        <v>321</v>
      </c>
      <c r="L81" s="47" t="s">
        <v>1985</v>
      </c>
      <c r="M81" s="48" t="s">
        <v>55</v>
      </c>
      <c r="N81" s="47" t="s">
        <v>31</v>
      </c>
      <c r="O81" s="47" t="s">
        <v>36</v>
      </c>
      <c r="P81" s="48" t="s">
        <v>46</v>
      </c>
      <c r="Q81" s="47"/>
      <c r="R81" s="47"/>
      <c r="S81" s="47" t="s">
        <v>2606</v>
      </c>
      <c r="T81" s="47" t="s">
        <v>2212</v>
      </c>
      <c r="U81" s="52">
        <v>20000</v>
      </c>
      <c r="V81" s="118">
        <v>46127</v>
      </c>
      <c r="W81" s="118">
        <v>46139</v>
      </c>
      <c r="X81" s="47">
        <v>35</v>
      </c>
      <c r="Y81" s="47"/>
      <c r="Z81" s="118">
        <v>46174</v>
      </c>
      <c r="AA81" s="118">
        <v>46198</v>
      </c>
      <c r="AB81" s="118"/>
      <c r="AC81" s="47" t="s">
        <v>5</v>
      </c>
      <c r="AD81" s="14">
        <v>0.45</v>
      </c>
      <c r="AE81" s="47"/>
      <c r="AF81" s="280"/>
      <c r="AG81" s="118"/>
      <c r="AH81" s="118"/>
      <c r="AI81" s="47" t="s">
        <v>6737</v>
      </c>
      <c r="AJ81" s="47" t="s">
        <v>144</v>
      </c>
      <c r="AK81" s="47" t="s">
        <v>5080</v>
      </c>
      <c r="AL81" s="62" t="s">
        <v>390</v>
      </c>
      <c r="AM81" s="13" t="s">
        <v>390</v>
      </c>
      <c r="AN81" s="118"/>
      <c r="AO81" s="118"/>
      <c r="AP81" s="118"/>
      <c r="AQ81" s="118"/>
      <c r="AR81" s="118"/>
      <c r="AS81" s="47"/>
      <c r="AT81" s="118"/>
      <c r="AU81" s="47"/>
      <c r="AV81" s="47"/>
      <c r="AW81" s="118"/>
      <c r="AX81" s="118"/>
      <c r="AY81" s="118"/>
      <c r="AZ81" s="47"/>
      <c r="BA81" s="14"/>
      <c r="BB81" s="47"/>
      <c r="BC81" s="149"/>
      <c r="BD81" s="149"/>
    </row>
    <row r="82" spans="1:56" x14ac:dyDescent="0.35">
      <c r="A82" s="50" t="s">
        <v>887</v>
      </c>
      <c r="B82" s="115">
        <v>81</v>
      </c>
      <c r="C82" s="47"/>
      <c r="D82" s="47"/>
      <c r="E82" s="47"/>
      <c r="F82" s="47"/>
      <c r="G82" s="47" t="s">
        <v>76</v>
      </c>
      <c r="H82" s="47" t="s">
        <v>1980</v>
      </c>
      <c r="I82" s="47" t="s">
        <v>91</v>
      </c>
      <c r="J82" s="47" t="s">
        <v>312</v>
      </c>
      <c r="K82" s="47" t="s">
        <v>325</v>
      </c>
      <c r="L82" s="47" t="s">
        <v>885</v>
      </c>
      <c r="M82" s="48" t="s">
        <v>55</v>
      </c>
      <c r="N82" s="47" t="s">
        <v>31</v>
      </c>
      <c r="O82" s="47" t="s">
        <v>36</v>
      </c>
      <c r="P82" s="48" t="s">
        <v>23</v>
      </c>
      <c r="Q82" s="47" t="s">
        <v>24</v>
      </c>
      <c r="R82" s="47"/>
      <c r="S82" s="47" t="s">
        <v>888</v>
      </c>
      <c r="T82" s="47" t="s">
        <v>889</v>
      </c>
      <c r="U82" s="52"/>
      <c r="V82" s="118"/>
      <c r="W82" s="118"/>
      <c r="X82" s="47">
        <v>35</v>
      </c>
      <c r="Y82" s="47"/>
      <c r="Z82" s="118" t="s">
        <v>390</v>
      </c>
      <c r="AA82" s="118"/>
      <c r="AB82" s="118"/>
      <c r="AC82" s="47" t="s">
        <v>402</v>
      </c>
      <c r="AD82" s="14">
        <v>0</v>
      </c>
      <c r="AE82" s="47"/>
      <c r="AF82" s="280"/>
      <c r="AG82" s="118"/>
      <c r="AH82" s="118"/>
      <c r="AI82" s="47" t="s">
        <v>6737</v>
      </c>
      <c r="AJ82" s="47" t="s">
        <v>144</v>
      </c>
      <c r="AK82" s="47" t="s">
        <v>390</v>
      </c>
      <c r="AL82" s="62" t="s">
        <v>390</v>
      </c>
      <c r="AM82" s="13" t="s">
        <v>390</v>
      </c>
      <c r="AN82" s="118"/>
      <c r="AO82" s="118"/>
      <c r="AP82" s="118"/>
      <c r="AQ82" s="118"/>
      <c r="AR82" s="118"/>
      <c r="AS82" s="47"/>
      <c r="AT82" s="118"/>
      <c r="AU82" s="47"/>
      <c r="AV82" s="47"/>
      <c r="AW82" s="118"/>
      <c r="AX82" s="118"/>
      <c r="AY82" s="118"/>
      <c r="AZ82" s="47"/>
      <c r="BA82" s="14"/>
      <c r="BB82" s="47"/>
      <c r="BC82" s="149"/>
      <c r="BD82" s="149"/>
    </row>
    <row r="83" spans="1:56" x14ac:dyDescent="0.35">
      <c r="A83" s="50" t="s">
        <v>1048</v>
      </c>
      <c r="B83" s="115">
        <v>82</v>
      </c>
      <c r="C83" s="47"/>
      <c r="D83" s="47"/>
      <c r="E83" s="47"/>
      <c r="F83" s="47"/>
      <c r="G83" s="47" t="s">
        <v>52</v>
      </c>
      <c r="H83" s="47" t="s">
        <v>221</v>
      </c>
      <c r="I83" s="47" t="s">
        <v>353</v>
      </c>
      <c r="J83" s="47" t="s">
        <v>312</v>
      </c>
      <c r="K83" s="47" t="s">
        <v>327</v>
      </c>
      <c r="L83" s="47" t="s">
        <v>328</v>
      </c>
      <c r="M83" s="48" t="s">
        <v>106</v>
      </c>
      <c r="N83" s="47" t="s">
        <v>34</v>
      </c>
      <c r="O83" s="47" t="s">
        <v>49</v>
      </c>
      <c r="P83" s="48" t="s">
        <v>27</v>
      </c>
      <c r="Q83" s="47"/>
      <c r="R83" s="47"/>
      <c r="S83" s="47" t="s">
        <v>1049</v>
      </c>
      <c r="T83" s="47" t="s">
        <v>1341</v>
      </c>
      <c r="U83" s="52">
        <v>45000</v>
      </c>
      <c r="V83" s="118"/>
      <c r="W83" s="118"/>
      <c r="X83" s="47">
        <v>0</v>
      </c>
      <c r="Y83" s="47"/>
      <c r="Z83" s="118" t="s">
        <v>390</v>
      </c>
      <c r="AA83" s="118"/>
      <c r="AB83" s="118"/>
      <c r="AC83" s="47" t="s">
        <v>1053</v>
      </c>
      <c r="AD83" s="14">
        <v>0</v>
      </c>
      <c r="AE83" s="47"/>
      <c r="AF83" s="280"/>
      <c r="AG83" s="118"/>
      <c r="AH83" s="118"/>
      <c r="AI83" s="47" t="s">
        <v>6737</v>
      </c>
      <c r="AJ83" s="47" t="s">
        <v>144</v>
      </c>
      <c r="AK83" s="47" t="s">
        <v>390</v>
      </c>
      <c r="AL83" s="62" t="s">
        <v>390</v>
      </c>
      <c r="AM83" s="13" t="s">
        <v>390</v>
      </c>
      <c r="AN83" s="118"/>
      <c r="AO83" s="118"/>
      <c r="AP83" s="118"/>
      <c r="AQ83" s="118"/>
      <c r="AR83" s="118"/>
      <c r="AS83" s="47"/>
      <c r="AT83" s="118"/>
      <c r="AU83" s="47"/>
      <c r="AV83" s="47"/>
      <c r="AW83" s="118"/>
      <c r="AX83" s="118"/>
      <c r="AY83" s="118"/>
      <c r="AZ83" s="47"/>
      <c r="BA83" s="14"/>
      <c r="BB83" s="47"/>
      <c r="BC83" s="149"/>
      <c r="BD83" s="149"/>
    </row>
    <row r="84" spans="1:56" x14ac:dyDescent="0.35">
      <c r="A84" s="50" t="s">
        <v>450</v>
      </c>
      <c r="B84" s="115">
        <v>83</v>
      </c>
      <c r="C84" s="47"/>
      <c r="D84" s="47"/>
      <c r="E84" s="47"/>
      <c r="F84" s="47"/>
      <c r="G84" s="47" t="s">
        <v>76</v>
      </c>
      <c r="H84" s="47" t="s">
        <v>1980</v>
      </c>
      <c r="I84" s="47" t="s">
        <v>101</v>
      </c>
      <c r="J84" s="47" t="s">
        <v>312</v>
      </c>
      <c r="K84" s="47" t="s">
        <v>325</v>
      </c>
      <c r="L84" s="47" t="s">
        <v>885</v>
      </c>
      <c r="M84" s="48" t="s">
        <v>55</v>
      </c>
      <c r="N84" s="47" t="s">
        <v>31</v>
      </c>
      <c r="O84" s="47" t="s">
        <v>36</v>
      </c>
      <c r="P84" s="48" t="s">
        <v>969</v>
      </c>
      <c r="Q84" s="47" t="s">
        <v>150</v>
      </c>
      <c r="R84" s="47"/>
      <c r="S84" s="47" t="s">
        <v>451</v>
      </c>
      <c r="T84" s="47" t="s">
        <v>150</v>
      </c>
      <c r="U84" s="52">
        <v>3146</v>
      </c>
      <c r="V84" s="118"/>
      <c r="W84" s="118"/>
      <c r="X84" s="47">
        <v>45</v>
      </c>
      <c r="Y84" s="47"/>
      <c r="Z84" s="118" t="s">
        <v>390</v>
      </c>
      <c r="AA84" s="118"/>
      <c r="AB84" s="118"/>
      <c r="AC84" s="47" t="s">
        <v>407</v>
      </c>
      <c r="AD84" s="14">
        <v>0</v>
      </c>
      <c r="AE84" s="47"/>
      <c r="AF84" s="280"/>
      <c r="AG84" s="118"/>
      <c r="AH84" s="118"/>
      <c r="AI84" s="47" t="s">
        <v>6737</v>
      </c>
      <c r="AJ84" s="47" t="s">
        <v>144</v>
      </c>
      <c r="AK84" s="47" t="s">
        <v>390</v>
      </c>
      <c r="AL84" s="62" t="s">
        <v>390</v>
      </c>
      <c r="AM84" s="13" t="s">
        <v>1562</v>
      </c>
      <c r="AN84" s="118"/>
      <c r="AO84" s="118"/>
      <c r="AP84" s="118"/>
      <c r="AQ84" s="118"/>
      <c r="AR84" s="118"/>
      <c r="AS84" s="47"/>
      <c r="AT84" s="118"/>
      <c r="AU84" s="47"/>
      <c r="AV84" s="47"/>
      <c r="AW84" s="118"/>
      <c r="AX84" s="118"/>
      <c r="AY84" s="118"/>
      <c r="AZ84" s="47"/>
      <c r="BA84" s="14"/>
      <c r="BB84" s="47"/>
      <c r="BC84" s="149"/>
      <c r="BD84" s="149"/>
    </row>
    <row r="85" spans="1:56" x14ac:dyDescent="0.35">
      <c r="A85" s="50" t="s">
        <v>1768</v>
      </c>
      <c r="B85" s="115">
        <v>84</v>
      </c>
      <c r="C85" s="47"/>
      <c r="D85" s="47"/>
      <c r="E85" s="47"/>
      <c r="F85" s="47"/>
      <c r="G85" s="47" t="s">
        <v>66</v>
      </c>
      <c r="H85" s="47" t="s">
        <v>687</v>
      </c>
      <c r="I85" s="47" t="s">
        <v>185</v>
      </c>
      <c r="J85" s="47" t="s">
        <v>312</v>
      </c>
      <c r="K85" s="47" t="s">
        <v>1223</v>
      </c>
      <c r="L85" s="47" t="s">
        <v>898</v>
      </c>
      <c r="M85" s="48" t="s">
        <v>221</v>
      </c>
      <c r="N85" s="47" t="s">
        <v>31</v>
      </c>
      <c r="O85" s="47" t="s">
        <v>50</v>
      </c>
      <c r="P85" s="48" t="s">
        <v>64</v>
      </c>
      <c r="Q85" s="47" t="s">
        <v>18</v>
      </c>
      <c r="R85" s="47"/>
      <c r="S85" s="47" t="s">
        <v>1769</v>
      </c>
      <c r="T85" s="47" t="s">
        <v>18</v>
      </c>
      <c r="U85" s="52"/>
      <c r="V85" s="118"/>
      <c r="W85" s="118"/>
      <c r="X85" s="47">
        <v>0</v>
      </c>
      <c r="Y85" s="47"/>
      <c r="Z85" s="118" t="s">
        <v>390</v>
      </c>
      <c r="AA85" s="118"/>
      <c r="AB85" s="118"/>
      <c r="AC85" s="47" t="s">
        <v>407</v>
      </c>
      <c r="AD85" s="14">
        <v>0</v>
      </c>
      <c r="AE85" s="47"/>
      <c r="AF85" s="280"/>
      <c r="AG85" s="118"/>
      <c r="AH85" s="118"/>
      <c r="AI85" s="47" t="s">
        <v>6737</v>
      </c>
      <c r="AJ85" s="47" t="s">
        <v>144</v>
      </c>
      <c r="AK85" s="47" t="s">
        <v>390</v>
      </c>
      <c r="AL85" s="62" t="s">
        <v>390</v>
      </c>
      <c r="AM85" s="13" t="s">
        <v>390</v>
      </c>
      <c r="AN85" s="118"/>
      <c r="AO85" s="118"/>
      <c r="AP85" s="118"/>
      <c r="AQ85" s="118"/>
      <c r="AR85" s="118"/>
      <c r="AS85" s="47"/>
      <c r="AT85" s="118"/>
      <c r="AU85" s="47"/>
      <c r="AV85" s="47"/>
      <c r="AW85" s="118"/>
      <c r="AX85" s="118"/>
      <c r="AY85" s="118"/>
      <c r="AZ85" s="47"/>
      <c r="BA85" s="14"/>
      <c r="BB85" s="47"/>
      <c r="BC85" s="149"/>
      <c r="BD85" s="149"/>
    </row>
    <row r="86" spans="1:56" x14ac:dyDescent="0.35">
      <c r="A86" s="50" t="s">
        <v>1808</v>
      </c>
      <c r="B86" s="115">
        <v>85</v>
      </c>
      <c r="C86" s="47"/>
      <c r="D86" s="47"/>
      <c r="E86" s="47"/>
      <c r="F86" s="47"/>
      <c r="G86" s="47" t="s">
        <v>77</v>
      </c>
      <c r="H86" s="47" t="s">
        <v>83</v>
      </c>
      <c r="I86" s="47" t="s">
        <v>85</v>
      </c>
      <c r="J86" s="47" t="s">
        <v>387</v>
      </c>
      <c r="K86" s="47" t="s">
        <v>330</v>
      </c>
      <c r="L86" s="47" t="s">
        <v>2008</v>
      </c>
      <c r="M86" s="48" t="s">
        <v>83</v>
      </c>
      <c r="N86" s="47" t="s">
        <v>31</v>
      </c>
      <c r="O86" s="47" t="s">
        <v>50</v>
      </c>
      <c r="P86" s="48" t="s">
        <v>64</v>
      </c>
      <c r="Q86" s="47" t="s">
        <v>1513</v>
      </c>
      <c r="R86" s="47" t="s">
        <v>331</v>
      </c>
      <c r="S86" s="47" t="s">
        <v>1809</v>
      </c>
      <c r="T86" s="47" t="s">
        <v>122</v>
      </c>
      <c r="U86" s="52">
        <v>5500</v>
      </c>
      <c r="V86" s="118"/>
      <c r="W86" s="118"/>
      <c r="X86" s="47">
        <v>0</v>
      </c>
      <c r="Y86" s="47"/>
      <c r="Z86" s="118" t="s">
        <v>390</v>
      </c>
      <c r="AA86" s="118"/>
      <c r="AB86" s="118"/>
      <c r="AC86" s="47" t="s">
        <v>402</v>
      </c>
      <c r="AD86" s="14">
        <v>0</v>
      </c>
      <c r="AE86" s="47" t="s">
        <v>402</v>
      </c>
      <c r="AF86" s="280"/>
      <c r="AG86" s="118"/>
      <c r="AH86" s="118"/>
      <c r="AI86" s="47" t="s">
        <v>6737</v>
      </c>
      <c r="AJ86" s="47" t="s">
        <v>144</v>
      </c>
      <c r="AK86" s="47" t="s">
        <v>390</v>
      </c>
      <c r="AL86" s="62" t="s">
        <v>390</v>
      </c>
      <c r="AM86" s="13" t="s">
        <v>1956</v>
      </c>
      <c r="AN86" s="118"/>
      <c r="AO86" s="118"/>
      <c r="AP86" s="118"/>
      <c r="AQ86" s="118"/>
      <c r="AR86" s="118"/>
      <c r="AS86" s="47"/>
      <c r="AT86" s="118"/>
      <c r="AU86" s="47"/>
      <c r="AV86" s="47"/>
      <c r="AW86" s="118"/>
      <c r="AX86" s="118"/>
      <c r="AY86" s="118"/>
      <c r="AZ86" s="47"/>
      <c r="BA86" s="14"/>
      <c r="BB86" s="47"/>
      <c r="BC86" s="149"/>
      <c r="BD86" s="149"/>
    </row>
    <row r="87" spans="1:56" x14ac:dyDescent="0.35">
      <c r="A87" s="50" t="s">
        <v>1408</v>
      </c>
      <c r="B87" s="115">
        <v>86</v>
      </c>
      <c r="C87" s="47"/>
      <c r="D87" s="47" t="s">
        <v>301</v>
      </c>
      <c r="E87" s="47" t="s">
        <v>301</v>
      </c>
      <c r="F87" s="47" t="s">
        <v>301</v>
      </c>
      <c r="G87" s="47" t="s">
        <v>77</v>
      </c>
      <c r="H87" s="47" t="s">
        <v>83</v>
      </c>
      <c r="I87" s="47" t="s">
        <v>85</v>
      </c>
      <c r="J87" s="47" t="s">
        <v>387</v>
      </c>
      <c r="K87" s="47" t="s">
        <v>330</v>
      </c>
      <c r="L87" s="47" t="s">
        <v>2008</v>
      </c>
      <c r="M87" s="48" t="s">
        <v>83</v>
      </c>
      <c r="N87" s="47" t="s">
        <v>31</v>
      </c>
      <c r="O87" s="47" t="s">
        <v>50</v>
      </c>
      <c r="P87" s="48" t="s">
        <v>64</v>
      </c>
      <c r="Q87" s="47" t="s">
        <v>1513</v>
      </c>
      <c r="R87" s="47" t="s">
        <v>2828</v>
      </c>
      <c r="S87" s="47" t="s">
        <v>1409</v>
      </c>
      <c r="T87" s="47" t="s">
        <v>122</v>
      </c>
      <c r="U87" s="52">
        <v>26910</v>
      </c>
      <c r="V87" s="118">
        <v>46099</v>
      </c>
      <c r="W87" s="118">
        <v>46099</v>
      </c>
      <c r="X87" s="47">
        <v>0</v>
      </c>
      <c r="Y87" s="47">
        <v>90</v>
      </c>
      <c r="Z87" s="118">
        <v>46189</v>
      </c>
      <c r="AA87" s="118">
        <v>46189</v>
      </c>
      <c r="AB87" s="118"/>
      <c r="AC87" s="47" t="s">
        <v>5</v>
      </c>
      <c r="AD87" s="14">
        <v>0.46</v>
      </c>
      <c r="AE87" s="47" t="s">
        <v>5</v>
      </c>
      <c r="AF87" s="280"/>
      <c r="AG87" s="118"/>
      <c r="AH87" s="118"/>
      <c r="AI87" s="47" t="s">
        <v>6737</v>
      </c>
      <c r="AJ87" s="47" t="s">
        <v>144</v>
      </c>
      <c r="AK87" s="47" t="s">
        <v>5080</v>
      </c>
      <c r="AL87" s="62" t="s">
        <v>390</v>
      </c>
      <c r="AM87" s="13" t="s">
        <v>390</v>
      </c>
      <c r="AN87" s="118"/>
      <c r="AO87" s="118"/>
      <c r="AP87" s="118"/>
      <c r="AQ87" s="118"/>
      <c r="AR87" s="118"/>
      <c r="AS87" s="47"/>
      <c r="AT87" s="118"/>
      <c r="AU87" s="47"/>
      <c r="AV87" s="47"/>
      <c r="AW87" s="118"/>
      <c r="AX87" s="118"/>
      <c r="AY87" s="118"/>
      <c r="AZ87" s="47"/>
      <c r="BA87" s="14"/>
      <c r="BB87" s="47"/>
      <c r="BC87" s="149"/>
      <c r="BD87" s="149"/>
    </row>
    <row r="88" spans="1:56" x14ac:dyDescent="0.35">
      <c r="A88" s="50" t="s">
        <v>457</v>
      </c>
      <c r="B88" s="115">
        <v>87</v>
      </c>
      <c r="C88" s="47"/>
      <c r="D88" s="47"/>
      <c r="E88" s="47"/>
      <c r="F88" s="47"/>
      <c r="G88" s="47" t="s">
        <v>76</v>
      </c>
      <c r="H88" s="47" t="s">
        <v>1980</v>
      </c>
      <c r="I88" s="47" t="s">
        <v>10</v>
      </c>
      <c r="J88" s="47" t="s">
        <v>312</v>
      </c>
      <c r="K88" s="47" t="s">
        <v>325</v>
      </c>
      <c r="L88" s="47" t="s">
        <v>885</v>
      </c>
      <c r="M88" s="48" t="s">
        <v>55</v>
      </c>
      <c r="N88" s="47" t="s">
        <v>32</v>
      </c>
      <c r="O88" s="47" t="s">
        <v>37</v>
      </c>
      <c r="P88" s="48" t="s">
        <v>44</v>
      </c>
      <c r="Q88" s="47"/>
      <c r="R88" s="47"/>
      <c r="S88" s="47" t="s">
        <v>458</v>
      </c>
      <c r="T88" s="47" t="s">
        <v>351</v>
      </c>
      <c r="U88" s="52"/>
      <c r="V88" s="118"/>
      <c r="W88" s="118"/>
      <c r="X88" s="47">
        <v>35</v>
      </c>
      <c r="Y88" s="47"/>
      <c r="Z88" s="118" t="s">
        <v>390</v>
      </c>
      <c r="AA88" s="118"/>
      <c r="AB88" s="118"/>
      <c r="AC88" s="47" t="s">
        <v>402</v>
      </c>
      <c r="AD88" s="14">
        <v>0</v>
      </c>
      <c r="AE88" s="47"/>
      <c r="AF88" s="280"/>
      <c r="AG88" s="118"/>
      <c r="AH88" s="118"/>
      <c r="AI88" s="47" t="s">
        <v>6737</v>
      </c>
      <c r="AJ88" s="47" t="s">
        <v>144</v>
      </c>
      <c r="AK88" s="47" t="s">
        <v>390</v>
      </c>
      <c r="AL88" s="62" t="s">
        <v>390</v>
      </c>
      <c r="AM88" s="13" t="s">
        <v>390</v>
      </c>
      <c r="AN88" s="118"/>
      <c r="AO88" s="118"/>
      <c r="AP88" s="118"/>
      <c r="AQ88" s="118"/>
      <c r="AR88" s="118"/>
      <c r="AS88" s="47"/>
      <c r="AT88" s="118"/>
      <c r="AU88" s="47"/>
      <c r="AV88" s="47"/>
      <c r="AW88" s="118"/>
      <c r="AX88" s="118"/>
      <c r="AY88" s="118"/>
      <c r="AZ88" s="47"/>
      <c r="BA88" s="14"/>
      <c r="BB88" s="47"/>
      <c r="BC88" s="149"/>
      <c r="BD88" s="149"/>
    </row>
    <row r="89" spans="1:56" x14ac:dyDescent="0.35">
      <c r="A89" s="50" t="s">
        <v>2588</v>
      </c>
      <c r="B89" s="115">
        <v>88</v>
      </c>
      <c r="C89" s="47"/>
      <c r="D89" s="47" t="s">
        <v>5081</v>
      </c>
      <c r="E89" s="47" t="s">
        <v>2882</v>
      </c>
      <c r="F89" s="47" t="s">
        <v>2589</v>
      </c>
      <c r="G89" s="47" t="s">
        <v>76</v>
      </c>
      <c r="H89" s="47" t="s">
        <v>1980</v>
      </c>
      <c r="I89" s="28" t="s">
        <v>190</v>
      </c>
      <c r="J89" s="47" t="s">
        <v>312</v>
      </c>
      <c r="K89" s="47" t="s">
        <v>325</v>
      </c>
      <c r="L89" s="47" t="s">
        <v>885</v>
      </c>
      <c r="M89" s="48" t="s">
        <v>55</v>
      </c>
      <c r="N89" s="47" t="s">
        <v>32</v>
      </c>
      <c r="O89" s="47" t="s">
        <v>37</v>
      </c>
      <c r="P89" s="48" t="s">
        <v>38</v>
      </c>
      <c r="Q89" s="47" t="s">
        <v>107</v>
      </c>
      <c r="R89" s="47" t="s">
        <v>2237</v>
      </c>
      <c r="S89" s="47" t="s">
        <v>2590</v>
      </c>
      <c r="T89" s="47" t="s">
        <v>1343</v>
      </c>
      <c r="U89" s="52">
        <v>13078</v>
      </c>
      <c r="V89" s="118">
        <v>46038</v>
      </c>
      <c r="W89" s="118">
        <v>46041</v>
      </c>
      <c r="X89" s="47">
        <v>45</v>
      </c>
      <c r="Y89" s="47"/>
      <c r="Z89" s="118">
        <v>46086</v>
      </c>
      <c r="AA89" s="118">
        <v>46106</v>
      </c>
      <c r="AB89" s="118">
        <v>46105</v>
      </c>
      <c r="AC89" s="47" t="s">
        <v>219</v>
      </c>
      <c r="AD89" s="14">
        <v>1</v>
      </c>
      <c r="AE89" s="47"/>
      <c r="AF89" s="280">
        <v>46113</v>
      </c>
      <c r="AG89" s="118">
        <v>46127</v>
      </c>
      <c r="AH89" s="118" t="s">
        <v>6740</v>
      </c>
      <c r="AI89" s="47" t="s">
        <v>1558</v>
      </c>
      <c r="AJ89" s="47" t="s">
        <v>144</v>
      </c>
      <c r="AK89" s="47" t="s">
        <v>390</v>
      </c>
      <c r="AL89" s="62" t="s">
        <v>390</v>
      </c>
      <c r="AM89" s="13" t="s">
        <v>390</v>
      </c>
      <c r="AN89" s="118"/>
      <c r="AO89" s="118"/>
      <c r="AP89" s="118"/>
      <c r="AQ89" s="118"/>
      <c r="AR89" s="118"/>
      <c r="AS89" s="47"/>
      <c r="AT89" s="118"/>
      <c r="AU89" s="47"/>
      <c r="AV89" s="47"/>
      <c r="AW89" s="118"/>
      <c r="AX89" s="118"/>
      <c r="AY89" s="118"/>
      <c r="AZ89" s="47"/>
      <c r="BA89" s="14"/>
      <c r="BB89" s="47"/>
      <c r="BC89" s="149"/>
      <c r="BD89" s="149"/>
    </row>
    <row r="90" spans="1:56" x14ac:dyDescent="0.35">
      <c r="A90" s="50" t="s">
        <v>2518</v>
      </c>
      <c r="B90" s="115">
        <v>89</v>
      </c>
      <c r="C90" s="47"/>
      <c r="D90" s="47"/>
      <c r="E90" s="47"/>
      <c r="F90" s="47"/>
      <c r="G90" s="47" t="s">
        <v>52</v>
      </c>
      <c r="H90" s="47" t="s">
        <v>95</v>
      </c>
      <c r="I90" s="47" t="s">
        <v>54</v>
      </c>
      <c r="J90" s="47" t="s">
        <v>312</v>
      </c>
      <c r="K90" s="47" t="s">
        <v>327</v>
      </c>
      <c r="L90" s="47" t="s">
        <v>328</v>
      </c>
      <c r="M90" s="48" t="s">
        <v>221</v>
      </c>
      <c r="N90" s="47" t="s">
        <v>34</v>
      </c>
      <c r="O90" s="47" t="s">
        <v>49</v>
      </c>
      <c r="P90" s="48" t="s">
        <v>30</v>
      </c>
      <c r="Q90" s="47"/>
      <c r="R90" s="47"/>
      <c r="S90" s="47" t="s">
        <v>2519</v>
      </c>
      <c r="T90" s="47"/>
      <c r="U90" s="52">
        <v>155119</v>
      </c>
      <c r="V90" s="118"/>
      <c r="W90" s="118"/>
      <c r="X90" s="47">
        <v>0</v>
      </c>
      <c r="Y90" s="47"/>
      <c r="Z90" s="118" t="s">
        <v>390</v>
      </c>
      <c r="AA90" s="118"/>
      <c r="AB90" s="118"/>
      <c r="AC90" s="47" t="s">
        <v>402</v>
      </c>
      <c r="AD90" s="14">
        <v>0</v>
      </c>
      <c r="AE90" s="47"/>
      <c r="AF90" s="280"/>
      <c r="AG90" s="118"/>
      <c r="AH90" s="118"/>
      <c r="AI90" s="47" t="s">
        <v>6737</v>
      </c>
      <c r="AJ90" s="47" t="s">
        <v>144</v>
      </c>
      <c r="AK90" s="47" t="s">
        <v>390</v>
      </c>
      <c r="AL90" s="62" t="s">
        <v>390</v>
      </c>
      <c r="AM90" s="13" t="s">
        <v>2082</v>
      </c>
      <c r="AN90" s="118"/>
      <c r="AO90" s="118"/>
      <c r="AP90" s="118"/>
      <c r="AQ90" s="118"/>
      <c r="AR90" s="118"/>
      <c r="AS90" s="47"/>
      <c r="AT90" s="118"/>
      <c r="AU90" s="47"/>
      <c r="AV90" s="47"/>
      <c r="AW90" s="118"/>
      <c r="AX90" s="118"/>
      <c r="AY90" s="118"/>
      <c r="AZ90" s="47"/>
      <c r="BA90" s="14"/>
      <c r="BB90" s="47"/>
      <c r="BC90" s="149"/>
      <c r="BD90" s="149"/>
    </row>
    <row r="91" spans="1:56" x14ac:dyDescent="0.35">
      <c r="A91" s="50" t="s">
        <v>2342</v>
      </c>
      <c r="B91" s="115">
        <v>90</v>
      </c>
      <c r="C91" s="47" t="s">
        <v>3110</v>
      </c>
      <c r="D91" s="47" t="s">
        <v>3111</v>
      </c>
      <c r="E91" s="47" t="s">
        <v>2864</v>
      </c>
      <c r="F91" s="47" t="s">
        <v>2865</v>
      </c>
      <c r="G91" s="47" t="s">
        <v>1977</v>
      </c>
      <c r="H91" s="47" t="s">
        <v>1978</v>
      </c>
      <c r="I91" s="47" t="s">
        <v>1978</v>
      </c>
      <c r="J91" s="47" t="s">
        <v>312</v>
      </c>
      <c r="K91" s="47" t="s">
        <v>1223</v>
      </c>
      <c r="L91" s="47" t="s">
        <v>898</v>
      </c>
      <c r="M91" s="48" t="s">
        <v>55</v>
      </c>
      <c r="N91" s="47" t="s">
        <v>31</v>
      </c>
      <c r="O91" s="47" t="s">
        <v>50</v>
      </c>
      <c r="P91" s="48" t="s">
        <v>64</v>
      </c>
      <c r="Q91" s="47"/>
      <c r="R91" s="47" t="s">
        <v>2089</v>
      </c>
      <c r="S91" s="47" t="s">
        <v>2343</v>
      </c>
      <c r="T91" s="47" t="s">
        <v>18</v>
      </c>
      <c r="U91" s="52">
        <v>1737</v>
      </c>
      <c r="V91" s="118">
        <v>46049</v>
      </c>
      <c r="W91" s="118">
        <v>46051</v>
      </c>
      <c r="X91" s="47">
        <v>15</v>
      </c>
      <c r="Y91" s="47"/>
      <c r="Z91" s="118">
        <v>46066</v>
      </c>
      <c r="AA91" s="118">
        <v>46088</v>
      </c>
      <c r="AB91" s="118">
        <v>46092</v>
      </c>
      <c r="AC91" s="47" t="s">
        <v>219</v>
      </c>
      <c r="AD91" s="14">
        <v>1</v>
      </c>
      <c r="AE91" s="47"/>
      <c r="AF91" s="280">
        <v>46112</v>
      </c>
      <c r="AG91" s="118">
        <v>46114</v>
      </c>
      <c r="AH91" s="118" t="s">
        <v>6740</v>
      </c>
      <c r="AI91" s="47" t="s">
        <v>1558</v>
      </c>
      <c r="AJ91" s="47" t="s">
        <v>144</v>
      </c>
      <c r="AK91" s="47" t="s">
        <v>390</v>
      </c>
      <c r="AL91" s="62" t="s">
        <v>390</v>
      </c>
      <c r="AM91" s="13" t="s">
        <v>390</v>
      </c>
      <c r="AN91" s="118"/>
      <c r="AO91" s="118"/>
      <c r="AP91" s="118"/>
      <c r="AQ91" s="118"/>
      <c r="AR91" s="118"/>
      <c r="AS91" s="47"/>
      <c r="AT91" s="118"/>
      <c r="AU91" s="47"/>
      <c r="AV91" s="47"/>
      <c r="AW91" s="118"/>
      <c r="AX91" s="118"/>
      <c r="AY91" s="118"/>
      <c r="AZ91" s="47"/>
      <c r="BA91" s="14"/>
      <c r="BB91" s="47"/>
      <c r="BC91" s="149"/>
      <c r="BD91" s="149"/>
    </row>
    <row r="92" spans="1:56" x14ac:dyDescent="0.35">
      <c r="A92" s="50" t="s">
        <v>2658</v>
      </c>
      <c r="B92" s="115">
        <v>91</v>
      </c>
      <c r="C92" s="47"/>
      <c r="D92" s="47" t="s">
        <v>2834</v>
      </c>
      <c r="E92" s="47" t="s">
        <v>2014</v>
      </c>
      <c r="F92" s="47" t="s">
        <v>2015</v>
      </c>
      <c r="G92" s="47" t="s">
        <v>52</v>
      </c>
      <c r="H92" s="47" t="s">
        <v>95</v>
      </c>
      <c r="I92" s="47" t="s">
        <v>119</v>
      </c>
      <c r="J92" s="47" t="s">
        <v>312</v>
      </c>
      <c r="K92" s="47" t="s">
        <v>1223</v>
      </c>
      <c r="L92" s="47" t="s">
        <v>898</v>
      </c>
      <c r="M92" s="48" t="s">
        <v>221</v>
      </c>
      <c r="N92" s="47" t="s">
        <v>31</v>
      </c>
      <c r="O92" s="47" t="s">
        <v>50</v>
      </c>
      <c r="P92" s="48" t="s">
        <v>969</v>
      </c>
      <c r="Q92" s="47"/>
      <c r="R92" s="47" t="s">
        <v>2017</v>
      </c>
      <c r="S92" s="47" t="s">
        <v>2659</v>
      </c>
      <c r="T92" s="47" t="s">
        <v>1762</v>
      </c>
      <c r="U92" s="52">
        <v>184397</v>
      </c>
      <c r="V92" s="118">
        <v>46045</v>
      </c>
      <c r="W92" s="118">
        <v>46112</v>
      </c>
      <c r="X92" s="47">
        <v>45</v>
      </c>
      <c r="Y92" s="47"/>
      <c r="Z92" s="118">
        <v>46157</v>
      </c>
      <c r="AA92" s="118">
        <v>46183</v>
      </c>
      <c r="AB92" s="118"/>
      <c r="AC92" s="47" t="s">
        <v>5</v>
      </c>
      <c r="AD92" s="14">
        <v>0.8</v>
      </c>
      <c r="AE92" s="47"/>
      <c r="AF92" s="280"/>
      <c r="AG92" s="118"/>
      <c r="AH92" s="118"/>
      <c r="AI92" s="47" t="s">
        <v>6737</v>
      </c>
      <c r="AJ92" s="47" t="s">
        <v>144</v>
      </c>
      <c r="AK92" s="47" t="s">
        <v>2826</v>
      </c>
      <c r="AL92" s="62" t="s">
        <v>390</v>
      </c>
      <c r="AM92" s="13" t="s">
        <v>390</v>
      </c>
      <c r="AN92" s="118"/>
      <c r="AO92" s="118"/>
      <c r="AP92" s="118"/>
      <c r="AQ92" s="118"/>
      <c r="AR92" s="118"/>
      <c r="AS92" s="47"/>
      <c r="AT92" s="118"/>
      <c r="AU92" s="47"/>
      <c r="AV92" s="47"/>
      <c r="AW92" s="118"/>
      <c r="AX92" s="118"/>
      <c r="AY92" s="118"/>
      <c r="AZ92" s="47"/>
      <c r="BA92" s="14"/>
      <c r="BB92" s="47"/>
      <c r="BC92" s="149"/>
      <c r="BD92" s="149"/>
    </row>
    <row r="93" spans="1:56" x14ac:dyDescent="0.35">
      <c r="A93" s="50" t="s">
        <v>727</v>
      </c>
      <c r="B93" s="115">
        <v>92</v>
      </c>
      <c r="C93" s="47"/>
      <c r="D93" s="47" t="s">
        <v>1141</v>
      </c>
      <c r="E93" s="47" t="s">
        <v>1142</v>
      </c>
      <c r="F93" s="47" t="s">
        <v>1143</v>
      </c>
      <c r="G93" s="47" t="s">
        <v>76</v>
      </c>
      <c r="H93" s="47" t="s">
        <v>1980</v>
      </c>
      <c r="I93" s="47" t="s">
        <v>227</v>
      </c>
      <c r="J93" s="47" t="s">
        <v>312</v>
      </c>
      <c r="K93" s="47" t="s">
        <v>325</v>
      </c>
      <c r="L93" s="47" t="s">
        <v>885</v>
      </c>
      <c r="M93" s="48" t="s">
        <v>53</v>
      </c>
      <c r="N93" s="47" t="s">
        <v>31</v>
      </c>
      <c r="O93" s="47" t="s">
        <v>36</v>
      </c>
      <c r="P93" s="48" t="s">
        <v>64</v>
      </c>
      <c r="Q93" s="47" t="s">
        <v>18</v>
      </c>
      <c r="R93" s="47" t="s">
        <v>1093</v>
      </c>
      <c r="S93" s="47" t="s">
        <v>728</v>
      </c>
      <c r="T93" s="47" t="s">
        <v>754</v>
      </c>
      <c r="U93" s="52">
        <v>769</v>
      </c>
      <c r="V93" s="118"/>
      <c r="W93" s="118"/>
      <c r="X93" s="47">
        <v>0</v>
      </c>
      <c r="Y93" s="47"/>
      <c r="Z93" s="118" t="s">
        <v>390</v>
      </c>
      <c r="AA93" s="118"/>
      <c r="AB93" s="118"/>
      <c r="AC93" s="47" t="s">
        <v>402</v>
      </c>
      <c r="AD93" s="14">
        <v>0</v>
      </c>
      <c r="AE93" s="47"/>
      <c r="AF93" s="280"/>
      <c r="AG93" s="118"/>
      <c r="AH93" s="118"/>
      <c r="AI93" s="47" t="s">
        <v>6737</v>
      </c>
      <c r="AJ93" s="47" t="s">
        <v>306</v>
      </c>
      <c r="AK93" s="47" t="s">
        <v>390</v>
      </c>
      <c r="AL93" s="62" t="s">
        <v>390</v>
      </c>
      <c r="AM93" s="13" t="s">
        <v>390</v>
      </c>
      <c r="AN93" s="118"/>
      <c r="AO93" s="118"/>
      <c r="AP93" s="118"/>
      <c r="AQ93" s="118"/>
      <c r="AR93" s="118"/>
      <c r="AS93" s="47"/>
      <c r="AT93" s="118"/>
      <c r="AU93" s="47"/>
      <c r="AV93" s="47"/>
      <c r="AW93" s="118"/>
      <c r="AX93" s="118"/>
      <c r="AY93" s="118"/>
      <c r="AZ93" s="47"/>
      <c r="BA93" s="14"/>
      <c r="BB93" s="47"/>
      <c r="BC93" s="149"/>
      <c r="BD93" s="149"/>
    </row>
    <row r="94" spans="1:56" x14ac:dyDescent="0.35">
      <c r="A94" s="50" t="s">
        <v>1211</v>
      </c>
      <c r="B94" s="115">
        <v>93</v>
      </c>
      <c r="C94" s="47" t="s">
        <v>1196</v>
      </c>
      <c r="D94" s="47" t="s">
        <v>1195</v>
      </c>
      <c r="E94" s="47" t="s">
        <v>1364</v>
      </c>
      <c r="F94" s="47"/>
      <c r="G94" s="47" t="s">
        <v>76</v>
      </c>
      <c r="H94" s="47" t="s">
        <v>1980</v>
      </c>
      <c r="I94" s="47" t="s">
        <v>380</v>
      </c>
      <c r="J94" s="47" t="s">
        <v>312</v>
      </c>
      <c r="K94" s="47" t="s">
        <v>319</v>
      </c>
      <c r="L94" s="47" t="s">
        <v>886</v>
      </c>
      <c r="M94" s="48" t="s">
        <v>106</v>
      </c>
      <c r="N94" s="47" t="s">
        <v>32</v>
      </c>
      <c r="O94" s="47" t="s">
        <v>50</v>
      </c>
      <c r="P94" s="48" t="s">
        <v>44</v>
      </c>
      <c r="Q94" s="47" t="s">
        <v>799</v>
      </c>
      <c r="R94" s="47"/>
      <c r="S94" s="47" t="s">
        <v>1194</v>
      </c>
      <c r="T94" s="47" t="s">
        <v>799</v>
      </c>
      <c r="U94" s="52">
        <v>13406</v>
      </c>
      <c r="V94" s="118"/>
      <c r="W94" s="118"/>
      <c r="X94" s="47">
        <v>0</v>
      </c>
      <c r="Y94" s="47">
        <v>25</v>
      </c>
      <c r="Z94" s="118" t="s">
        <v>390</v>
      </c>
      <c r="AA94" s="118"/>
      <c r="AB94" s="118"/>
      <c r="AC94" s="47" t="s">
        <v>1053</v>
      </c>
      <c r="AD94" s="14">
        <v>0</v>
      </c>
      <c r="AE94" s="47"/>
      <c r="AF94" s="280"/>
      <c r="AG94" s="118"/>
      <c r="AH94" s="118"/>
      <c r="AI94" s="47" t="s">
        <v>6737</v>
      </c>
      <c r="AJ94" s="47" t="s">
        <v>144</v>
      </c>
      <c r="AK94" s="47" t="s">
        <v>390</v>
      </c>
      <c r="AL94" s="62" t="s">
        <v>390</v>
      </c>
      <c r="AM94" s="13" t="s">
        <v>390</v>
      </c>
      <c r="AN94" s="118"/>
      <c r="AO94" s="118"/>
      <c r="AP94" s="118"/>
      <c r="AQ94" s="118"/>
      <c r="AR94" s="118"/>
      <c r="AS94" s="47"/>
      <c r="AT94" s="118"/>
      <c r="AU94" s="47"/>
      <c r="AV94" s="47"/>
      <c r="AW94" s="118"/>
      <c r="AX94" s="118"/>
      <c r="AY94" s="118"/>
      <c r="AZ94" s="47"/>
      <c r="BA94" s="14"/>
      <c r="BB94" s="47"/>
      <c r="BC94" s="149"/>
      <c r="BD94" s="149"/>
    </row>
    <row r="95" spans="1:56" x14ac:dyDescent="0.35">
      <c r="A95" s="50" t="s">
        <v>536</v>
      </c>
      <c r="B95" s="115">
        <v>94</v>
      </c>
      <c r="C95" s="47"/>
      <c r="D95" s="47"/>
      <c r="E95" s="47"/>
      <c r="F95" s="47"/>
      <c r="G95" s="47" t="s">
        <v>76</v>
      </c>
      <c r="H95" s="47" t="s">
        <v>1980</v>
      </c>
      <c r="I95" s="47" t="s">
        <v>6</v>
      </c>
      <c r="J95" s="47" t="s">
        <v>312</v>
      </c>
      <c r="K95" s="47" t="s">
        <v>325</v>
      </c>
      <c r="L95" s="47" t="s">
        <v>885</v>
      </c>
      <c r="M95" s="48" t="s">
        <v>55</v>
      </c>
      <c r="N95" s="47" t="s">
        <v>32</v>
      </c>
      <c r="O95" s="47" t="s">
        <v>37</v>
      </c>
      <c r="P95" s="48" t="s">
        <v>45</v>
      </c>
      <c r="Q95" s="47" t="s">
        <v>1305</v>
      </c>
      <c r="R95" s="47"/>
      <c r="S95" s="47" t="s">
        <v>335</v>
      </c>
      <c r="T95" s="47" t="s">
        <v>79</v>
      </c>
      <c r="U95" s="52"/>
      <c r="V95" s="118"/>
      <c r="W95" s="118"/>
      <c r="X95" s="47">
        <v>35</v>
      </c>
      <c r="Y95" s="47"/>
      <c r="Z95" s="118" t="s">
        <v>390</v>
      </c>
      <c r="AA95" s="118"/>
      <c r="AB95" s="118"/>
      <c r="AC95" s="47" t="s">
        <v>407</v>
      </c>
      <c r="AD95" s="14">
        <v>0</v>
      </c>
      <c r="AE95" s="47"/>
      <c r="AF95" s="280"/>
      <c r="AG95" s="118"/>
      <c r="AH95" s="118"/>
      <c r="AI95" s="47" t="s">
        <v>6737</v>
      </c>
      <c r="AJ95" s="47" t="s">
        <v>306</v>
      </c>
      <c r="AK95" s="47" t="s">
        <v>390</v>
      </c>
      <c r="AL95" s="62" t="s">
        <v>390</v>
      </c>
      <c r="AM95" s="13" t="s">
        <v>390</v>
      </c>
      <c r="AN95" s="118"/>
      <c r="AO95" s="118"/>
      <c r="AP95" s="118"/>
      <c r="AQ95" s="118"/>
      <c r="AR95" s="118"/>
      <c r="AS95" s="47"/>
      <c r="AT95" s="118"/>
      <c r="AU95" s="47"/>
      <c r="AV95" s="47"/>
      <c r="AW95" s="118"/>
      <c r="AX95" s="118"/>
      <c r="AY95" s="118"/>
      <c r="AZ95" s="47"/>
      <c r="BA95" s="14"/>
      <c r="BB95" s="47"/>
      <c r="BC95" s="149"/>
      <c r="BD95" s="149"/>
    </row>
    <row r="96" spans="1:56" x14ac:dyDescent="0.35">
      <c r="A96" s="50" t="s">
        <v>3141</v>
      </c>
      <c r="B96" s="115">
        <v>95</v>
      </c>
      <c r="C96" s="47"/>
      <c r="D96" s="47"/>
      <c r="E96" s="47"/>
      <c r="F96" s="47"/>
      <c r="G96" s="47" t="s">
        <v>52</v>
      </c>
      <c r="H96" s="47" t="s">
        <v>95</v>
      </c>
      <c r="I96" s="47" t="s">
        <v>54</v>
      </c>
      <c r="J96" s="47" t="s">
        <v>312</v>
      </c>
      <c r="K96" s="47" t="s">
        <v>327</v>
      </c>
      <c r="L96" s="47" t="s">
        <v>328</v>
      </c>
      <c r="M96" s="48" t="s">
        <v>221</v>
      </c>
      <c r="N96" s="47" t="s">
        <v>33</v>
      </c>
      <c r="O96" s="47" t="s">
        <v>49</v>
      </c>
      <c r="P96" s="48" t="s">
        <v>20</v>
      </c>
      <c r="Q96" s="47"/>
      <c r="R96" s="47"/>
      <c r="S96" s="47" t="s">
        <v>3142</v>
      </c>
      <c r="T96" s="47"/>
      <c r="U96" s="52">
        <v>30000</v>
      </c>
      <c r="V96" s="118"/>
      <c r="W96" s="118"/>
      <c r="X96" s="47">
        <v>0</v>
      </c>
      <c r="Y96" s="47"/>
      <c r="Z96" s="118"/>
      <c r="AA96" s="118"/>
      <c r="AB96" s="118"/>
      <c r="AC96" s="47" t="s">
        <v>407</v>
      </c>
      <c r="AD96" s="14"/>
      <c r="AE96" s="47"/>
      <c r="AF96" s="280"/>
      <c r="AG96" s="118"/>
      <c r="AH96" s="118"/>
      <c r="AI96" s="47" t="s">
        <v>6737</v>
      </c>
      <c r="AJ96" s="47" t="s">
        <v>144</v>
      </c>
      <c r="AK96" s="47" t="s">
        <v>390</v>
      </c>
      <c r="AL96" s="62" t="s">
        <v>390</v>
      </c>
      <c r="AM96" s="13" t="s">
        <v>1872</v>
      </c>
      <c r="AN96" s="118"/>
      <c r="AO96" s="118"/>
      <c r="AP96" s="118"/>
      <c r="AQ96" s="118"/>
      <c r="AR96" s="118"/>
      <c r="AS96" s="47"/>
      <c r="AT96" s="118"/>
      <c r="AU96" s="47"/>
      <c r="AV96" s="47"/>
      <c r="AW96" s="118"/>
      <c r="AX96" s="118"/>
      <c r="AY96" s="118"/>
      <c r="AZ96" s="47"/>
      <c r="BA96" s="14"/>
      <c r="BB96" s="47"/>
      <c r="BC96" s="149"/>
      <c r="BD96" s="149"/>
    </row>
    <row r="97" spans="1:56" x14ac:dyDescent="0.35">
      <c r="A97" s="50" t="s">
        <v>1763</v>
      </c>
      <c r="B97" s="115">
        <v>96</v>
      </c>
      <c r="C97" s="47"/>
      <c r="D97" s="47"/>
      <c r="E97" s="47"/>
      <c r="F97" s="47"/>
      <c r="G97" s="47" t="s">
        <v>52</v>
      </c>
      <c r="H97" s="47" t="s">
        <v>221</v>
      </c>
      <c r="I97" s="47" t="s">
        <v>58</v>
      </c>
      <c r="J97" s="47" t="s">
        <v>312</v>
      </c>
      <c r="K97" s="47" t="s">
        <v>1223</v>
      </c>
      <c r="L97" s="47" t="s">
        <v>898</v>
      </c>
      <c r="M97" s="48" t="s">
        <v>221</v>
      </c>
      <c r="N97" s="47" t="s">
        <v>31</v>
      </c>
      <c r="O97" s="47" t="s">
        <v>50</v>
      </c>
      <c r="P97" s="48" t="s">
        <v>29</v>
      </c>
      <c r="Q97" s="47"/>
      <c r="R97" s="47"/>
      <c r="S97" s="47" t="s">
        <v>1764</v>
      </c>
      <c r="T97" s="47" t="s">
        <v>1764</v>
      </c>
      <c r="U97" s="52"/>
      <c r="V97" s="118"/>
      <c r="W97" s="118"/>
      <c r="X97" s="47">
        <v>0</v>
      </c>
      <c r="Y97" s="47"/>
      <c r="Z97" s="118" t="s">
        <v>390</v>
      </c>
      <c r="AA97" s="118"/>
      <c r="AB97" s="118"/>
      <c r="AC97" s="47" t="s">
        <v>407</v>
      </c>
      <c r="AD97" s="14">
        <v>0</v>
      </c>
      <c r="AE97" s="47"/>
      <c r="AF97" s="280"/>
      <c r="AG97" s="118"/>
      <c r="AH97" s="118"/>
      <c r="AI97" s="47" t="s">
        <v>6737</v>
      </c>
      <c r="AJ97" s="47" t="s">
        <v>144</v>
      </c>
      <c r="AK97" s="47" t="s">
        <v>390</v>
      </c>
      <c r="AL97" s="62" t="s">
        <v>390</v>
      </c>
      <c r="AM97" s="13" t="s">
        <v>390</v>
      </c>
      <c r="AN97" s="118"/>
      <c r="AO97" s="118"/>
      <c r="AP97" s="118"/>
      <c r="AQ97" s="118"/>
      <c r="AR97" s="118"/>
      <c r="AS97" s="47"/>
      <c r="AT97" s="118"/>
      <c r="AU97" s="47"/>
      <c r="AV97" s="47"/>
      <c r="AW97" s="118"/>
      <c r="AX97" s="118"/>
      <c r="AY97" s="118"/>
      <c r="AZ97" s="47"/>
      <c r="BA97" s="14"/>
      <c r="BB97" s="47"/>
      <c r="BC97" s="149"/>
      <c r="BD97" s="149"/>
    </row>
    <row r="98" spans="1:56" x14ac:dyDescent="0.35">
      <c r="A98" s="50" t="s">
        <v>743</v>
      </c>
      <c r="B98" s="115">
        <v>97</v>
      </c>
      <c r="C98" s="47"/>
      <c r="D98" s="47"/>
      <c r="E98" s="47"/>
      <c r="F98" s="47"/>
      <c r="G98" s="47" t="s">
        <v>76</v>
      </c>
      <c r="H98" s="47" t="s">
        <v>1980</v>
      </c>
      <c r="I98" s="47" t="s">
        <v>227</v>
      </c>
      <c r="J98" s="47" t="s">
        <v>312</v>
      </c>
      <c r="K98" s="47" t="s">
        <v>325</v>
      </c>
      <c r="L98" s="47" t="s">
        <v>885</v>
      </c>
      <c r="M98" s="48" t="s">
        <v>53</v>
      </c>
      <c r="N98" s="47" t="s">
        <v>32</v>
      </c>
      <c r="O98" s="47" t="s">
        <v>37</v>
      </c>
      <c r="P98" s="48" t="s">
        <v>38</v>
      </c>
      <c r="Q98" s="47" t="s">
        <v>107</v>
      </c>
      <c r="R98" s="47"/>
      <c r="S98" s="47" t="s">
        <v>744</v>
      </c>
      <c r="T98" s="47" t="s">
        <v>756</v>
      </c>
      <c r="U98" s="52">
        <v>583</v>
      </c>
      <c r="V98" s="118"/>
      <c r="W98" s="118"/>
      <c r="X98" s="47">
        <v>0</v>
      </c>
      <c r="Y98" s="47"/>
      <c r="Z98" s="118" t="s">
        <v>390</v>
      </c>
      <c r="AA98" s="118"/>
      <c r="AB98" s="118"/>
      <c r="AC98" s="47" t="s">
        <v>402</v>
      </c>
      <c r="AD98" s="14">
        <v>0</v>
      </c>
      <c r="AE98" s="47"/>
      <c r="AF98" s="280"/>
      <c r="AG98" s="118"/>
      <c r="AH98" s="118"/>
      <c r="AI98" s="47" t="s">
        <v>6737</v>
      </c>
      <c r="AJ98" s="47" t="s">
        <v>306</v>
      </c>
      <c r="AK98" s="47" t="s">
        <v>390</v>
      </c>
      <c r="AL98" s="62" t="s">
        <v>390</v>
      </c>
      <c r="AM98" s="13" t="s">
        <v>390</v>
      </c>
      <c r="AN98" s="118"/>
      <c r="AO98" s="118"/>
      <c r="AP98" s="118"/>
      <c r="AQ98" s="118"/>
      <c r="AR98" s="118"/>
      <c r="AS98" s="47"/>
      <c r="AT98" s="118"/>
      <c r="AU98" s="47"/>
      <c r="AV98" s="47"/>
      <c r="AW98" s="118"/>
      <c r="AX98" s="118"/>
      <c r="AY98" s="118"/>
      <c r="AZ98" s="47"/>
      <c r="BA98" s="14"/>
      <c r="BB98" s="47"/>
      <c r="BC98" s="149"/>
      <c r="BD98" s="149"/>
    </row>
    <row r="99" spans="1:56" x14ac:dyDescent="0.35">
      <c r="A99" s="50" t="s">
        <v>739</v>
      </c>
      <c r="B99" s="115">
        <v>98</v>
      </c>
      <c r="C99" s="47"/>
      <c r="D99" s="47"/>
      <c r="E99" s="47"/>
      <c r="F99" s="47"/>
      <c r="G99" s="47" t="s">
        <v>76</v>
      </c>
      <c r="H99" s="47" t="s">
        <v>1980</v>
      </c>
      <c r="I99" s="47" t="s">
        <v>227</v>
      </c>
      <c r="J99" s="47" t="s">
        <v>312</v>
      </c>
      <c r="K99" s="47" t="s">
        <v>325</v>
      </c>
      <c r="L99" s="47" t="s">
        <v>885</v>
      </c>
      <c r="M99" s="48" t="s">
        <v>53</v>
      </c>
      <c r="N99" s="47" t="s">
        <v>32</v>
      </c>
      <c r="O99" s="47" t="s">
        <v>37</v>
      </c>
      <c r="P99" s="48" t="s">
        <v>38</v>
      </c>
      <c r="Q99" s="47" t="s">
        <v>107</v>
      </c>
      <c r="R99" s="47"/>
      <c r="S99" s="47" t="s">
        <v>740</v>
      </c>
      <c r="T99" s="47" t="s">
        <v>107</v>
      </c>
      <c r="U99" s="52">
        <v>577</v>
      </c>
      <c r="V99" s="118"/>
      <c r="W99" s="118"/>
      <c r="X99" s="47">
        <v>0</v>
      </c>
      <c r="Y99" s="47"/>
      <c r="Z99" s="118" t="s">
        <v>390</v>
      </c>
      <c r="AA99" s="118"/>
      <c r="AB99" s="118"/>
      <c r="AC99" s="47" t="s">
        <v>402</v>
      </c>
      <c r="AD99" s="14">
        <v>0</v>
      </c>
      <c r="AE99" s="47"/>
      <c r="AF99" s="280"/>
      <c r="AG99" s="118"/>
      <c r="AH99" s="118"/>
      <c r="AI99" s="47" t="s">
        <v>6737</v>
      </c>
      <c r="AJ99" s="47" t="s">
        <v>306</v>
      </c>
      <c r="AK99" s="47" t="s">
        <v>390</v>
      </c>
      <c r="AL99" s="62" t="s">
        <v>390</v>
      </c>
      <c r="AM99" s="13" t="s">
        <v>2082</v>
      </c>
      <c r="AN99" s="118"/>
      <c r="AO99" s="118"/>
      <c r="AP99" s="118"/>
      <c r="AQ99" s="118"/>
      <c r="AR99" s="118"/>
      <c r="AS99" s="47"/>
      <c r="AT99" s="118"/>
      <c r="AU99" s="47"/>
      <c r="AV99" s="47"/>
      <c r="AW99" s="118"/>
      <c r="AX99" s="118"/>
      <c r="AY99" s="118"/>
      <c r="AZ99" s="47"/>
      <c r="BA99" s="14"/>
      <c r="BB99" s="47"/>
      <c r="BC99" s="149"/>
      <c r="BD99" s="149"/>
    </row>
    <row r="100" spans="1:56" x14ac:dyDescent="0.35">
      <c r="A100" s="50" t="s">
        <v>890</v>
      </c>
      <c r="B100" s="115">
        <v>99</v>
      </c>
      <c r="C100" s="47"/>
      <c r="D100" s="47"/>
      <c r="E100" s="47"/>
      <c r="F100" s="47"/>
      <c r="G100" s="47" t="s">
        <v>76</v>
      </c>
      <c r="H100" s="47" t="s">
        <v>1980</v>
      </c>
      <c r="I100" s="47" t="s">
        <v>91</v>
      </c>
      <c r="J100" s="47" t="s">
        <v>312</v>
      </c>
      <c r="K100" s="47" t="s">
        <v>325</v>
      </c>
      <c r="L100" s="47" t="s">
        <v>885</v>
      </c>
      <c r="M100" s="48" t="s">
        <v>55</v>
      </c>
      <c r="N100" s="47" t="s">
        <v>31</v>
      </c>
      <c r="O100" s="47" t="s">
        <v>36</v>
      </c>
      <c r="P100" s="48" t="s">
        <v>47</v>
      </c>
      <c r="Q100" s="47" t="s">
        <v>757</v>
      </c>
      <c r="R100" s="47"/>
      <c r="S100" s="47" t="s">
        <v>891</v>
      </c>
      <c r="T100" s="47" t="s">
        <v>757</v>
      </c>
      <c r="U100" s="52"/>
      <c r="V100" s="118"/>
      <c r="W100" s="118"/>
      <c r="X100" s="47">
        <v>35</v>
      </c>
      <c r="Y100" s="47"/>
      <c r="Z100" s="118" t="s">
        <v>390</v>
      </c>
      <c r="AA100" s="118"/>
      <c r="AB100" s="118"/>
      <c r="AC100" s="47" t="s">
        <v>402</v>
      </c>
      <c r="AD100" s="14">
        <v>0</v>
      </c>
      <c r="AE100" s="47"/>
      <c r="AF100" s="280"/>
      <c r="AG100" s="118"/>
      <c r="AH100" s="118"/>
      <c r="AI100" s="47" t="s">
        <v>6737</v>
      </c>
      <c r="AJ100" s="47" t="s">
        <v>144</v>
      </c>
      <c r="AK100" s="47" t="s">
        <v>390</v>
      </c>
      <c r="AL100" s="62" t="s">
        <v>390</v>
      </c>
      <c r="AM100" s="13" t="s">
        <v>390</v>
      </c>
      <c r="AN100" s="118"/>
      <c r="AO100" s="118"/>
      <c r="AP100" s="118"/>
      <c r="AQ100" s="118"/>
      <c r="AR100" s="118"/>
      <c r="AS100" s="47"/>
      <c r="AT100" s="118"/>
      <c r="AU100" s="47"/>
      <c r="AV100" s="47"/>
      <c r="AW100" s="118"/>
      <c r="AX100" s="118"/>
      <c r="AY100" s="118"/>
      <c r="AZ100" s="47"/>
      <c r="BA100" s="14"/>
      <c r="BB100" s="47"/>
      <c r="BC100" s="149"/>
      <c r="BD100" s="149"/>
    </row>
    <row r="101" spans="1:56" x14ac:dyDescent="0.35">
      <c r="A101" s="50" t="s">
        <v>3022</v>
      </c>
      <c r="B101" s="115">
        <v>100</v>
      </c>
      <c r="C101" s="47"/>
      <c r="D101" s="47" t="s">
        <v>3023</v>
      </c>
      <c r="E101" s="47" t="s">
        <v>4633</v>
      </c>
      <c r="F101" s="47" t="s">
        <v>4154</v>
      </c>
      <c r="G101" s="47" t="s">
        <v>76</v>
      </c>
      <c r="H101" s="47" t="s">
        <v>1980</v>
      </c>
      <c r="I101" s="47" t="s">
        <v>3899</v>
      </c>
      <c r="J101" s="47" t="s">
        <v>312</v>
      </c>
      <c r="K101" s="47" t="s">
        <v>1223</v>
      </c>
      <c r="L101" s="47" t="s">
        <v>7218</v>
      </c>
      <c r="M101" s="48" t="s">
        <v>53</v>
      </c>
      <c r="N101" s="47" t="s">
        <v>32</v>
      </c>
      <c r="O101" s="47" t="s">
        <v>37</v>
      </c>
      <c r="P101" s="48" t="s">
        <v>45</v>
      </c>
      <c r="Q101" s="47"/>
      <c r="R101" s="47"/>
      <c r="S101" s="47" t="s">
        <v>3024</v>
      </c>
      <c r="T101" s="47" t="s">
        <v>147</v>
      </c>
      <c r="U101" s="52">
        <v>12422</v>
      </c>
      <c r="V101" s="118">
        <v>46077</v>
      </c>
      <c r="W101" s="118">
        <v>46077</v>
      </c>
      <c r="X101" s="47">
        <v>0</v>
      </c>
      <c r="Y101" s="47">
        <v>15</v>
      </c>
      <c r="Z101" s="118">
        <v>46092</v>
      </c>
      <c r="AA101" s="118">
        <v>46117</v>
      </c>
      <c r="AB101" s="118">
        <f>MASTER[[#This Row],[HOTO Date]]</f>
        <v>46116</v>
      </c>
      <c r="AC101" s="47" t="s">
        <v>3</v>
      </c>
      <c r="AD101" s="14">
        <v>1</v>
      </c>
      <c r="AE101" s="47" t="s">
        <v>3806</v>
      </c>
      <c r="AF101" s="280">
        <v>46116</v>
      </c>
      <c r="AG101" s="118">
        <v>46116</v>
      </c>
      <c r="AH101" s="118" t="s">
        <v>6740</v>
      </c>
      <c r="AI101" s="47" t="s">
        <v>6737</v>
      </c>
      <c r="AJ101" s="47" t="s">
        <v>306</v>
      </c>
      <c r="AK101" s="47" t="s">
        <v>1557</v>
      </c>
      <c r="AL101" s="62" t="s">
        <v>2924</v>
      </c>
      <c r="AM101" s="13" t="s">
        <v>1956</v>
      </c>
      <c r="AN101" s="118"/>
      <c r="AO101" s="118"/>
      <c r="AP101" s="118"/>
      <c r="AQ101" s="118"/>
      <c r="AR101" s="118"/>
      <c r="AS101" s="47"/>
      <c r="AT101" s="118"/>
      <c r="AU101" s="47"/>
      <c r="AV101" s="47"/>
      <c r="AW101" s="118"/>
      <c r="AX101" s="118"/>
      <c r="AY101" s="118"/>
      <c r="AZ101" s="47"/>
      <c r="BA101" s="14"/>
      <c r="BB101" s="47"/>
      <c r="BC101" s="149"/>
      <c r="BD101" s="149"/>
    </row>
    <row r="102" spans="1:56" x14ac:dyDescent="0.35">
      <c r="A102" s="50" t="s">
        <v>1027</v>
      </c>
      <c r="B102" s="115">
        <v>101</v>
      </c>
      <c r="C102" s="47"/>
      <c r="D102" s="47"/>
      <c r="E102" s="47"/>
      <c r="F102" s="47"/>
      <c r="G102" s="47" t="s">
        <v>76</v>
      </c>
      <c r="H102" s="47" t="s">
        <v>1980</v>
      </c>
      <c r="I102" s="47" t="s">
        <v>380</v>
      </c>
      <c r="J102" s="47" t="s">
        <v>312</v>
      </c>
      <c r="K102" s="47" t="s">
        <v>319</v>
      </c>
      <c r="L102" s="47" t="s">
        <v>886</v>
      </c>
      <c r="M102" s="48" t="s">
        <v>106</v>
      </c>
      <c r="N102" s="47" t="s">
        <v>32</v>
      </c>
      <c r="O102" s="47" t="s">
        <v>50</v>
      </c>
      <c r="P102" s="48" t="s">
        <v>45</v>
      </c>
      <c r="Q102" s="47" t="s">
        <v>1305</v>
      </c>
      <c r="R102" s="47"/>
      <c r="S102" s="47" t="s">
        <v>1028</v>
      </c>
      <c r="T102" s="47" t="s">
        <v>147</v>
      </c>
      <c r="U102" s="52"/>
      <c r="V102" s="118"/>
      <c r="W102" s="118"/>
      <c r="X102" s="47">
        <v>0</v>
      </c>
      <c r="Y102" s="47">
        <v>25</v>
      </c>
      <c r="Z102" s="118" t="s">
        <v>390</v>
      </c>
      <c r="AA102" s="118"/>
      <c r="AB102" s="118"/>
      <c r="AC102" s="47" t="s">
        <v>709</v>
      </c>
      <c r="AD102" s="14">
        <v>0</v>
      </c>
      <c r="AE102" s="47"/>
      <c r="AF102" s="280"/>
      <c r="AG102" s="118"/>
      <c r="AH102" s="118"/>
      <c r="AI102" s="47" t="s">
        <v>6737</v>
      </c>
      <c r="AJ102" s="47" t="s">
        <v>144</v>
      </c>
      <c r="AK102" s="47" t="s">
        <v>390</v>
      </c>
      <c r="AL102" s="62" t="s">
        <v>390</v>
      </c>
      <c r="AM102" s="13" t="s">
        <v>2221</v>
      </c>
      <c r="AN102" s="118"/>
      <c r="AO102" s="118"/>
      <c r="AP102" s="118"/>
      <c r="AQ102" s="118"/>
      <c r="AR102" s="118"/>
      <c r="AS102" s="47"/>
      <c r="AT102" s="118"/>
      <c r="AU102" s="47"/>
      <c r="AV102" s="47"/>
      <c r="AW102" s="118"/>
      <c r="AX102" s="118"/>
      <c r="AY102" s="118"/>
      <c r="AZ102" s="47"/>
      <c r="BA102" s="14"/>
      <c r="BB102" s="47"/>
      <c r="BC102" s="149"/>
      <c r="BD102" s="149"/>
    </row>
    <row r="103" spans="1:56" x14ac:dyDescent="0.35">
      <c r="A103" s="50" t="s">
        <v>750</v>
      </c>
      <c r="B103" s="115">
        <v>102</v>
      </c>
      <c r="C103" s="47"/>
      <c r="D103" s="47"/>
      <c r="E103" s="47"/>
      <c r="F103" s="47"/>
      <c r="G103" s="47" t="s">
        <v>52</v>
      </c>
      <c r="H103" s="47" t="s">
        <v>221</v>
      </c>
      <c r="I103" s="47" t="s">
        <v>58</v>
      </c>
      <c r="J103" s="47" t="s">
        <v>312</v>
      </c>
      <c r="K103" s="47" t="s">
        <v>327</v>
      </c>
      <c r="L103" s="47" t="s">
        <v>328</v>
      </c>
      <c r="M103" s="48" t="s">
        <v>221</v>
      </c>
      <c r="N103" s="47" t="s">
        <v>34</v>
      </c>
      <c r="O103" s="47" t="s">
        <v>49</v>
      </c>
      <c r="P103" s="48" t="s">
        <v>25</v>
      </c>
      <c r="Q103" s="47" t="s">
        <v>127</v>
      </c>
      <c r="R103" s="47"/>
      <c r="S103" s="47" t="s">
        <v>751</v>
      </c>
      <c r="T103" s="47" t="s">
        <v>127</v>
      </c>
      <c r="U103" s="52">
        <v>83076</v>
      </c>
      <c r="V103" s="118"/>
      <c r="W103" s="118"/>
      <c r="X103" s="47">
        <v>0</v>
      </c>
      <c r="Y103" s="47"/>
      <c r="Z103" s="118" t="s">
        <v>390</v>
      </c>
      <c r="AA103" s="118"/>
      <c r="AB103" s="118"/>
      <c r="AC103" s="47" t="s">
        <v>402</v>
      </c>
      <c r="AD103" s="14">
        <v>0</v>
      </c>
      <c r="AE103" s="47"/>
      <c r="AF103" s="280"/>
      <c r="AG103" s="118"/>
      <c r="AH103" s="118"/>
      <c r="AI103" s="47" t="s">
        <v>6737</v>
      </c>
      <c r="AJ103" s="47" t="s">
        <v>144</v>
      </c>
      <c r="AK103" s="47" t="s">
        <v>390</v>
      </c>
      <c r="AL103" s="62" t="s">
        <v>390</v>
      </c>
      <c r="AM103" s="13" t="s">
        <v>2493</v>
      </c>
      <c r="AN103" s="118"/>
      <c r="AO103" s="118"/>
      <c r="AP103" s="118"/>
      <c r="AQ103" s="118"/>
      <c r="AR103" s="118"/>
      <c r="AS103" s="47"/>
      <c r="AT103" s="118"/>
      <c r="AU103" s="47"/>
      <c r="AV103" s="47"/>
      <c r="AW103" s="118"/>
      <c r="AX103" s="118"/>
      <c r="AY103" s="118"/>
      <c r="AZ103" s="47"/>
      <c r="BA103" s="14"/>
      <c r="BB103" s="47"/>
      <c r="BC103" s="149"/>
      <c r="BD103" s="149"/>
    </row>
    <row r="104" spans="1:56" x14ac:dyDescent="0.35">
      <c r="A104" s="50" t="s">
        <v>1495</v>
      </c>
      <c r="B104" s="115">
        <v>103</v>
      </c>
      <c r="C104" s="47"/>
      <c r="D104" s="47" t="s">
        <v>7219</v>
      </c>
      <c r="E104" s="47" t="s">
        <v>7220</v>
      </c>
      <c r="F104" s="47" t="s">
        <v>7221</v>
      </c>
      <c r="G104" s="47" t="s">
        <v>76</v>
      </c>
      <c r="H104" s="47" t="s">
        <v>1980</v>
      </c>
      <c r="I104" s="47" t="s">
        <v>379</v>
      </c>
      <c r="J104" s="47" t="s">
        <v>312</v>
      </c>
      <c r="K104" s="47" t="s">
        <v>319</v>
      </c>
      <c r="L104" s="47" t="s">
        <v>886</v>
      </c>
      <c r="M104" s="48" t="s">
        <v>55</v>
      </c>
      <c r="N104" s="47" t="s">
        <v>31</v>
      </c>
      <c r="O104" s="47" t="s">
        <v>36</v>
      </c>
      <c r="P104" s="48" t="s">
        <v>969</v>
      </c>
      <c r="Q104" s="47" t="s">
        <v>150</v>
      </c>
      <c r="R104" s="47" t="s">
        <v>7222</v>
      </c>
      <c r="S104" s="47" t="s">
        <v>1496</v>
      </c>
      <c r="T104" s="47" t="s">
        <v>150</v>
      </c>
      <c r="U104" s="52">
        <v>9273</v>
      </c>
      <c r="V104" s="118">
        <v>46126</v>
      </c>
      <c r="W104" s="118">
        <v>46129</v>
      </c>
      <c r="X104" s="47">
        <v>35</v>
      </c>
      <c r="Y104" s="47"/>
      <c r="Z104" s="118">
        <v>46164</v>
      </c>
      <c r="AA104" s="118">
        <v>46178</v>
      </c>
      <c r="AB104" s="118">
        <v>46174</v>
      </c>
      <c r="AC104" s="47" t="s">
        <v>3</v>
      </c>
      <c r="AD104" s="14">
        <v>1</v>
      </c>
      <c r="AE104" s="47"/>
      <c r="AF104" s="280" t="s">
        <v>8951</v>
      </c>
      <c r="AG104" s="118"/>
      <c r="AH104" s="118" t="s">
        <v>152</v>
      </c>
      <c r="AI104" s="47" t="s">
        <v>6737</v>
      </c>
      <c r="AJ104" s="47" t="s">
        <v>144</v>
      </c>
      <c r="AK104" s="47" t="s">
        <v>2826</v>
      </c>
      <c r="AL104" s="62" t="s">
        <v>5467</v>
      </c>
      <c r="AM104" s="13" t="s">
        <v>390</v>
      </c>
      <c r="AN104" s="118"/>
      <c r="AO104" s="118"/>
      <c r="AP104" s="118"/>
      <c r="AQ104" s="118"/>
      <c r="AR104" s="118"/>
      <c r="AS104" s="47"/>
      <c r="AT104" s="118"/>
      <c r="AU104" s="47"/>
      <c r="AV104" s="47"/>
      <c r="AW104" s="118"/>
      <c r="AX104" s="118"/>
      <c r="AY104" s="118"/>
      <c r="AZ104" s="47"/>
      <c r="BA104" s="14"/>
      <c r="BB104" s="47"/>
      <c r="BC104" s="149"/>
      <c r="BD104" s="149"/>
    </row>
    <row r="105" spans="1:56" x14ac:dyDescent="0.35">
      <c r="A105" s="50" t="s">
        <v>435</v>
      </c>
      <c r="B105" s="115">
        <v>104</v>
      </c>
      <c r="C105" s="47"/>
      <c r="D105" s="47"/>
      <c r="E105" s="47"/>
      <c r="F105" s="47"/>
      <c r="G105" s="47" t="s">
        <v>76</v>
      </c>
      <c r="H105" s="47" t="s">
        <v>1980</v>
      </c>
      <c r="I105" s="47" t="s">
        <v>190</v>
      </c>
      <c r="J105" s="47" t="s">
        <v>312</v>
      </c>
      <c r="K105" s="47" t="s">
        <v>325</v>
      </c>
      <c r="L105" s="47" t="s">
        <v>885</v>
      </c>
      <c r="M105" s="48" t="s">
        <v>55</v>
      </c>
      <c r="N105" s="47" t="s">
        <v>32</v>
      </c>
      <c r="O105" s="47" t="s">
        <v>37</v>
      </c>
      <c r="P105" s="48" t="s">
        <v>45</v>
      </c>
      <c r="Q105" s="47" t="s">
        <v>1305</v>
      </c>
      <c r="R105" s="47"/>
      <c r="S105" s="47" t="s">
        <v>436</v>
      </c>
      <c r="T105" s="47" t="s">
        <v>147</v>
      </c>
      <c r="U105" s="52"/>
      <c r="V105" s="118"/>
      <c r="W105" s="118"/>
      <c r="X105" s="47">
        <v>45</v>
      </c>
      <c r="Y105" s="47"/>
      <c r="Z105" s="118" t="s">
        <v>390</v>
      </c>
      <c r="AA105" s="118"/>
      <c r="AB105" s="118"/>
      <c r="AC105" s="47" t="s">
        <v>407</v>
      </c>
      <c r="AD105" s="14">
        <v>0</v>
      </c>
      <c r="AE105" s="47"/>
      <c r="AF105" s="280"/>
      <c r="AG105" s="118"/>
      <c r="AH105" s="118"/>
      <c r="AI105" s="47" t="s">
        <v>6737</v>
      </c>
      <c r="AJ105" s="47" t="s">
        <v>144</v>
      </c>
      <c r="AK105" s="47" t="s">
        <v>390</v>
      </c>
      <c r="AL105" s="62" t="s">
        <v>390</v>
      </c>
      <c r="AM105" s="13" t="s">
        <v>390</v>
      </c>
      <c r="AN105" s="118"/>
      <c r="AO105" s="118"/>
      <c r="AP105" s="118"/>
      <c r="AQ105" s="118"/>
      <c r="AR105" s="118"/>
      <c r="AS105" s="47"/>
      <c r="AT105" s="118"/>
      <c r="AU105" s="47"/>
      <c r="AV105" s="47"/>
      <c r="AW105" s="118"/>
      <c r="AX105" s="118"/>
      <c r="AY105" s="118"/>
      <c r="AZ105" s="47"/>
      <c r="BA105" s="14"/>
      <c r="BB105" s="47"/>
      <c r="BC105" s="149"/>
      <c r="BD105" s="149"/>
    </row>
    <row r="106" spans="1:56" x14ac:dyDescent="0.35">
      <c r="A106" s="50" t="s">
        <v>1347</v>
      </c>
      <c r="B106" s="115">
        <v>105</v>
      </c>
      <c r="C106" s="47"/>
      <c r="D106" s="47"/>
      <c r="E106" s="47"/>
      <c r="F106" s="47"/>
      <c r="G106" s="47" t="s">
        <v>76</v>
      </c>
      <c r="H106" s="47" t="s">
        <v>1980</v>
      </c>
      <c r="I106" s="47" t="s">
        <v>9</v>
      </c>
      <c r="J106" s="47" t="s">
        <v>312</v>
      </c>
      <c r="K106" s="47" t="s">
        <v>325</v>
      </c>
      <c r="L106" s="47" t="s">
        <v>885</v>
      </c>
      <c r="M106" s="48" t="s">
        <v>55</v>
      </c>
      <c r="N106" s="47" t="s">
        <v>32</v>
      </c>
      <c r="O106" s="47" t="s">
        <v>37</v>
      </c>
      <c r="P106" s="48" t="s">
        <v>44</v>
      </c>
      <c r="Q106" s="47" t="s">
        <v>156</v>
      </c>
      <c r="R106" s="47"/>
      <c r="S106" s="47" t="s">
        <v>1348</v>
      </c>
      <c r="T106" s="47" t="s">
        <v>156</v>
      </c>
      <c r="U106" s="52"/>
      <c r="V106" s="118"/>
      <c r="W106" s="118"/>
      <c r="X106" s="47">
        <v>35</v>
      </c>
      <c r="Y106" s="47"/>
      <c r="Z106" s="118" t="s">
        <v>390</v>
      </c>
      <c r="AA106" s="118"/>
      <c r="AB106" s="118"/>
      <c r="AC106" s="47" t="s">
        <v>399</v>
      </c>
      <c r="AD106" s="14">
        <v>0</v>
      </c>
      <c r="AE106" s="47"/>
      <c r="AF106" s="280"/>
      <c r="AG106" s="118"/>
      <c r="AH106" s="118"/>
      <c r="AI106" s="47" t="s">
        <v>6737</v>
      </c>
      <c r="AJ106" s="47" t="s">
        <v>144</v>
      </c>
      <c r="AK106" s="47" t="s">
        <v>390</v>
      </c>
      <c r="AL106" s="62" t="s">
        <v>390</v>
      </c>
      <c r="AM106" s="13" t="s">
        <v>390</v>
      </c>
      <c r="AN106" s="118"/>
      <c r="AO106" s="118"/>
      <c r="AP106" s="118"/>
      <c r="AQ106" s="118"/>
      <c r="AR106" s="118"/>
      <c r="AS106" s="47"/>
      <c r="AT106" s="118"/>
      <c r="AU106" s="47"/>
      <c r="AV106" s="47"/>
      <c r="AW106" s="118"/>
      <c r="AX106" s="118"/>
      <c r="AY106" s="118"/>
      <c r="AZ106" s="47"/>
      <c r="BA106" s="14"/>
      <c r="BB106" s="47"/>
      <c r="BC106" s="149"/>
      <c r="BD106" s="149"/>
    </row>
    <row r="107" spans="1:56" x14ac:dyDescent="0.35">
      <c r="A107" s="50" t="s">
        <v>2352</v>
      </c>
      <c r="B107" s="115">
        <v>106</v>
      </c>
      <c r="C107" s="47" t="s">
        <v>2353</v>
      </c>
      <c r="D107" s="47"/>
      <c r="E107" s="47"/>
      <c r="F107" s="47"/>
      <c r="G107" s="47" t="s">
        <v>1977</v>
      </c>
      <c r="H107" s="47" t="s">
        <v>1978</v>
      </c>
      <c r="I107" s="47" t="s">
        <v>1978</v>
      </c>
      <c r="J107" s="47" t="s">
        <v>312</v>
      </c>
      <c r="K107" s="47" t="s">
        <v>1223</v>
      </c>
      <c r="L107" s="47" t="s">
        <v>898</v>
      </c>
      <c r="M107" s="48" t="s">
        <v>55</v>
      </c>
      <c r="N107" s="47" t="s">
        <v>32</v>
      </c>
      <c r="O107" s="47" t="s">
        <v>37</v>
      </c>
      <c r="P107" s="48" t="s">
        <v>38</v>
      </c>
      <c r="Q107" s="47"/>
      <c r="R107" s="47" t="s">
        <v>2019</v>
      </c>
      <c r="S107" s="47" t="s">
        <v>2354</v>
      </c>
      <c r="T107" s="47" t="s">
        <v>107</v>
      </c>
      <c r="U107" s="52"/>
      <c r="V107" s="118"/>
      <c r="W107" s="118"/>
      <c r="X107" s="47">
        <v>15</v>
      </c>
      <c r="Y107" s="47"/>
      <c r="Z107" s="118" t="s">
        <v>390</v>
      </c>
      <c r="AA107" s="118"/>
      <c r="AB107" s="118"/>
      <c r="AC107" s="47" t="s">
        <v>700</v>
      </c>
      <c r="AD107" s="14">
        <v>0</v>
      </c>
      <c r="AE107" s="47"/>
      <c r="AF107" s="280"/>
      <c r="AG107" s="118"/>
      <c r="AH107" s="118"/>
      <c r="AI107" s="47" t="s">
        <v>6737</v>
      </c>
      <c r="AJ107" s="47" t="s">
        <v>144</v>
      </c>
      <c r="AK107" s="47" t="s">
        <v>390</v>
      </c>
      <c r="AL107" s="62" t="s">
        <v>390</v>
      </c>
      <c r="AM107" s="13" t="s">
        <v>390</v>
      </c>
      <c r="AN107" s="118"/>
      <c r="AO107" s="118"/>
      <c r="AP107" s="118"/>
      <c r="AQ107" s="118"/>
      <c r="AR107" s="118"/>
      <c r="AS107" s="47"/>
      <c r="AT107" s="118"/>
      <c r="AU107" s="47"/>
      <c r="AV107" s="47"/>
      <c r="AW107" s="118"/>
      <c r="AX107" s="118"/>
      <c r="AY107" s="118"/>
      <c r="AZ107" s="47"/>
      <c r="BA107" s="14"/>
      <c r="BB107" s="47"/>
      <c r="BC107" s="149"/>
      <c r="BD107" s="149"/>
    </row>
    <row r="108" spans="1:56" x14ac:dyDescent="0.35">
      <c r="A108" s="50" t="s">
        <v>2448</v>
      </c>
      <c r="B108" s="115">
        <v>107</v>
      </c>
      <c r="C108" s="47"/>
      <c r="D108" s="47"/>
      <c r="E108" s="47"/>
      <c r="F108" s="47"/>
      <c r="G108" s="47" t="s">
        <v>77</v>
      </c>
      <c r="H108" s="47" t="s">
        <v>83</v>
      </c>
      <c r="I108" s="47" t="s">
        <v>84</v>
      </c>
      <c r="J108" s="47" t="s">
        <v>387</v>
      </c>
      <c r="K108" s="47" t="s">
        <v>330</v>
      </c>
      <c r="L108" s="47" t="s">
        <v>2008</v>
      </c>
      <c r="M108" s="48" t="s">
        <v>83</v>
      </c>
      <c r="N108" s="47" t="s">
        <v>33</v>
      </c>
      <c r="O108" s="47" t="s">
        <v>49</v>
      </c>
      <c r="P108" s="48" t="s">
        <v>22</v>
      </c>
      <c r="Q108" s="47"/>
      <c r="R108" s="47"/>
      <c r="S108" s="47" t="s">
        <v>2449</v>
      </c>
      <c r="T108" s="47" t="s">
        <v>1325</v>
      </c>
      <c r="U108" s="52"/>
      <c r="V108" s="118"/>
      <c r="W108" s="118"/>
      <c r="X108" s="47">
        <v>0</v>
      </c>
      <c r="Y108" s="47"/>
      <c r="Z108" s="118" t="s">
        <v>390</v>
      </c>
      <c r="AA108" s="118"/>
      <c r="AB108" s="118"/>
      <c r="AC108" s="47" t="s">
        <v>399</v>
      </c>
      <c r="AD108" s="14">
        <v>0</v>
      </c>
      <c r="AE108" s="47" t="s">
        <v>6993</v>
      </c>
      <c r="AF108" s="280"/>
      <c r="AG108" s="118"/>
      <c r="AH108" s="118"/>
      <c r="AI108" s="47" t="s">
        <v>6737</v>
      </c>
      <c r="AJ108" s="47" t="s">
        <v>144</v>
      </c>
      <c r="AK108" s="47" t="s">
        <v>390</v>
      </c>
      <c r="AL108" s="62" t="s">
        <v>390</v>
      </c>
      <c r="AM108" s="13" t="s">
        <v>390</v>
      </c>
      <c r="AN108" s="118"/>
      <c r="AO108" s="118"/>
      <c r="AP108" s="118"/>
      <c r="AQ108" s="118"/>
      <c r="AR108" s="118"/>
      <c r="AS108" s="47"/>
      <c r="AT108" s="118"/>
      <c r="AU108" s="47"/>
      <c r="AV108" s="47"/>
      <c r="AW108" s="118"/>
      <c r="AX108" s="118"/>
      <c r="AY108" s="118"/>
      <c r="AZ108" s="47"/>
      <c r="BA108" s="14"/>
      <c r="BB108" s="47"/>
      <c r="BC108" s="149"/>
      <c r="BD108" s="149"/>
    </row>
    <row r="109" spans="1:56" x14ac:dyDescent="0.35">
      <c r="A109" s="50" t="s">
        <v>2450</v>
      </c>
      <c r="B109" s="115">
        <v>108</v>
      </c>
      <c r="C109" s="47"/>
      <c r="D109" s="47"/>
      <c r="E109" s="47"/>
      <c r="F109" s="47"/>
      <c r="G109" s="47" t="s">
        <v>77</v>
      </c>
      <c r="H109" s="47" t="s">
        <v>83</v>
      </c>
      <c r="I109" s="47" t="s">
        <v>84</v>
      </c>
      <c r="J109" s="47" t="s">
        <v>387</v>
      </c>
      <c r="K109" s="47" t="s">
        <v>330</v>
      </c>
      <c r="L109" s="47" t="s">
        <v>2008</v>
      </c>
      <c r="M109" s="48" t="s">
        <v>83</v>
      </c>
      <c r="N109" s="47" t="s">
        <v>33</v>
      </c>
      <c r="O109" s="47" t="s">
        <v>49</v>
      </c>
      <c r="P109" s="48" t="s">
        <v>22</v>
      </c>
      <c r="Q109" s="47"/>
      <c r="R109" s="47"/>
      <c r="S109" s="47" t="s">
        <v>2451</v>
      </c>
      <c r="T109" s="47" t="s">
        <v>1325</v>
      </c>
      <c r="U109" s="52"/>
      <c r="V109" s="118"/>
      <c r="W109" s="118"/>
      <c r="X109" s="47">
        <v>0</v>
      </c>
      <c r="Y109" s="47"/>
      <c r="Z109" s="118" t="s">
        <v>390</v>
      </c>
      <c r="AA109" s="118"/>
      <c r="AB109" s="118"/>
      <c r="AC109" s="47" t="s">
        <v>399</v>
      </c>
      <c r="AD109" s="14">
        <v>0</v>
      </c>
      <c r="AE109" s="47" t="s">
        <v>6993</v>
      </c>
      <c r="AF109" s="280"/>
      <c r="AG109" s="118"/>
      <c r="AH109" s="118"/>
      <c r="AI109" s="47" t="s">
        <v>6737</v>
      </c>
      <c r="AJ109" s="47" t="s">
        <v>144</v>
      </c>
      <c r="AK109" s="47" t="s">
        <v>390</v>
      </c>
      <c r="AL109" s="62" t="s">
        <v>390</v>
      </c>
      <c r="AM109" s="13" t="s">
        <v>390</v>
      </c>
      <c r="AN109" s="118"/>
      <c r="AO109" s="118"/>
      <c r="AP109" s="118"/>
      <c r="AQ109" s="118"/>
      <c r="AR109" s="118"/>
      <c r="AS109" s="47"/>
      <c r="AT109" s="118"/>
      <c r="AU109" s="47"/>
      <c r="AV109" s="47"/>
      <c r="AW109" s="118"/>
      <c r="AX109" s="118"/>
      <c r="AY109" s="118"/>
      <c r="AZ109" s="47"/>
      <c r="BA109" s="14"/>
      <c r="BB109" s="47"/>
      <c r="BC109" s="149"/>
      <c r="BD109" s="149"/>
    </row>
    <row r="110" spans="1:56" x14ac:dyDescent="0.35">
      <c r="A110" s="50" t="s">
        <v>2452</v>
      </c>
      <c r="B110" s="115">
        <v>109</v>
      </c>
      <c r="C110" s="47"/>
      <c r="D110" s="47"/>
      <c r="E110" s="47"/>
      <c r="F110" s="47"/>
      <c r="G110" s="47" t="s">
        <v>77</v>
      </c>
      <c r="H110" s="47" t="s">
        <v>83</v>
      </c>
      <c r="I110" s="47" t="s">
        <v>84</v>
      </c>
      <c r="J110" s="47" t="s">
        <v>387</v>
      </c>
      <c r="K110" s="47" t="s">
        <v>330</v>
      </c>
      <c r="L110" s="47" t="s">
        <v>2008</v>
      </c>
      <c r="M110" s="48" t="s">
        <v>83</v>
      </c>
      <c r="N110" s="47" t="s">
        <v>33</v>
      </c>
      <c r="O110" s="47" t="s">
        <v>49</v>
      </c>
      <c r="P110" s="48" t="s">
        <v>22</v>
      </c>
      <c r="Q110" s="47"/>
      <c r="R110" s="47"/>
      <c r="S110" s="47" t="s">
        <v>2453</v>
      </c>
      <c r="T110" s="47" t="s">
        <v>1325</v>
      </c>
      <c r="U110" s="52"/>
      <c r="V110" s="118"/>
      <c r="W110" s="118"/>
      <c r="X110" s="47">
        <v>0</v>
      </c>
      <c r="Y110" s="47"/>
      <c r="Z110" s="118" t="s">
        <v>390</v>
      </c>
      <c r="AA110" s="118"/>
      <c r="AB110" s="118"/>
      <c r="AC110" s="47" t="s">
        <v>399</v>
      </c>
      <c r="AD110" s="14">
        <v>0</v>
      </c>
      <c r="AE110" s="47" t="s">
        <v>6993</v>
      </c>
      <c r="AF110" s="280"/>
      <c r="AG110" s="118" t="s">
        <v>7618</v>
      </c>
      <c r="AH110" s="118"/>
      <c r="AI110" s="47" t="s">
        <v>6737</v>
      </c>
      <c r="AJ110" s="47" t="s">
        <v>144</v>
      </c>
      <c r="AK110" s="47" t="s">
        <v>390</v>
      </c>
      <c r="AL110" s="62" t="s">
        <v>390</v>
      </c>
      <c r="AM110" s="13" t="s">
        <v>390</v>
      </c>
      <c r="AN110" s="118"/>
      <c r="AO110" s="118"/>
      <c r="AP110" s="118"/>
      <c r="AQ110" s="118"/>
      <c r="AR110" s="118"/>
      <c r="AS110" s="47"/>
      <c r="AT110" s="118"/>
      <c r="AU110" s="47"/>
      <c r="AV110" s="47"/>
      <c r="AW110" s="118"/>
      <c r="AX110" s="118"/>
      <c r="AY110" s="118"/>
      <c r="AZ110" s="47"/>
      <c r="BA110" s="14"/>
      <c r="BB110" s="47"/>
      <c r="BC110" s="149"/>
      <c r="BD110" s="149"/>
    </row>
    <row r="111" spans="1:56" x14ac:dyDescent="0.35">
      <c r="A111" s="50" t="s">
        <v>733</v>
      </c>
      <c r="B111" s="115">
        <v>110</v>
      </c>
      <c r="C111" s="47"/>
      <c r="D111" s="47"/>
      <c r="E111" s="47"/>
      <c r="F111" s="47"/>
      <c r="G111" s="47" t="s">
        <v>76</v>
      </c>
      <c r="H111" s="47" t="s">
        <v>1980</v>
      </c>
      <c r="I111" s="47" t="s">
        <v>227</v>
      </c>
      <c r="J111" s="47" t="s">
        <v>312</v>
      </c>
      <c r="K111" s="47" t="s">
        <v>325</v>
      </c>
      <c r="L111" s="47" t="s">
        <v>885</v>
      </c>
      <c r="M111" s="48" t="s">
        <v>53</v>
      </c>
      <c r="N111" s="47" t="s">
        <v>32</v>
      </c>
      <c r="O111" s="47" t="s">
        <v>37</v>
      </c>
      <c r="P111" s="48" t="s">
        <v>38</v>
      </c>
      <c r="Q111" s="47" t="s">
        <v>107</v>
      </c>
      <c r="R111" s="47"/>
      <c r="S111" s="47" t="s">
        <v>734</v>
      </c>
      <c r="T111" s="47" t="s">
        <v>1356</v>
      </c>
      <c r="U111" s="52">
        <v>427</v>
      </c>
      <c r="V111" s="118"/>
      <c r="W111" s="118"/>
      <c r="X111" s="47">
        <v>0</v>
      </c>
      <c r="Y111" s="47"/>
      <c r="Z111" s="118" t="s">
        <v>390</v>
      </c>
      <c r="AA111" s="118"/>
      <c r="AB111" s="118"/>
      <c r="AC111" s="47" t="s">
        <v>402</v>
      </c>
      <c r="AD111" s="14">
        <v>0</v>
      </c>
      <c r="AE111" s="47"/>
      <c r="AF111" s="280"/>
      <c r="AG111" s="118"/>
      <c r="AH111" s="118"/>
      <c r="AI111" s="47" t="s">
        <v>6737</v>
      </c>
      <c r="AJ111" s="47" t="s">
        <v>306</v>
      </c>
      <c r="AK111" s="47" t="s">
        <v>390</v>
      </c>
      <c r="AL111" s="62" t="s">
        <v>390</v>
      </c>
      <c r="AM111" s="13" t="s">
        <v>1562</v>
      </c>
      <c r="AN111" s="118"/>
      <c r="AO111" s="118"/>
      <c r="AP111" s="118"/>
      <c r="AQ111" s="118"/>
      <c r="AR111" s="118"/>
      <c r="AS111" s="47"/>
      <c r="AT111" s="118"/>
      <c r="AU111" s="47"/>
      <c r="AV111" s="47"/>
      <c r="AW111" s="118"/>
      <c r="AX111" s="118"/>
      <c r="AY111" s="118"/>
      <c r="AZ111" s="47"/>
      <c r="BA111" s="14"/>
      <c r="BB111" s="47"/>
      <c r="BC111" s="149"/>
      <c r="BD111" s="149"/>
    </row>
    <row r="112" spans="1:56" x14ac:dyDescent="0.35">
      <c r="A112" s="50" t="s">
        <v>498</v>
      </c>
      <c r="B112" s="115">
        <v>111</v>
      </c>
      <c r="C112" s="47"/>
      <c r="D112" s="47"/>
      <c r="E112" s="47"/>
      <c r="F112" s="47"/>
      <c r="G112" s="47" t="s">
        <v>76</v>
      </c>
      <c r="H112" s="47" t="s">
        <v>1980</v>
      </c>
      <c r="I112" s="47" t="s">
        <v>699</v>
      </c>
      <c r="J112" s="47" t="s">
        <v>312</v>
      </c>
      <c r="K112" s="47" t="s">
        <v>325</v>
      </c>
      <c r="L112" s="47" t="s">
        <v>885</v>
      </c>
      <c r="M112" s="48" t="s">
        <v>55</v>
      </c>
      <c r="N112" s="47" t="s">
        <v>31</v>
      </c>
      <c r="O112" s="47" t="s">
        <v>36</v>
      </c>
      <c r="P112" s="48" t="s">
        <v>64</v>
      </c>
      <c r="Q112" s="47" t="s">
        <v>1513</v>
      </c>
      <c r="R112" s="47"/>
      <c r="S112" s="47" t="s">
        <v>499</v>
      </c>
      <c r="T112" s="47" t="s">
        <v>785</v>
      </c>
      <c r="U112" s="52"/>
      <c r="V112" s="118"/>
      <c r="W112" s="118"/>
      <c r="X112" s="47">
        <v>45</v>
      </c>
      <c r="Y112" s="47"/>
      <c r="Z112" s="118" t="s">
        <v>390</v>
      </c>
      <c r="AA112" s="118"/>
      <c r="AB112" s="118"/>
      <c r="AC112" s="47" t="s">
        <v>407</v>
      </c>
      <c r="AD112" s="14">
        <v>0</v>
      </c>
      <c r="AE112" s="47"/>
      <c r="AF112" s="280"/>
      <c r="AG112" s="118"/>
      <c r="AH112" s="118"/>
      <c r="AI112" s="47" t="s">
        <v>6737</v>
      </c>
      <c r="AJ112" s="47" t="s">
        <v>306</v>
      </c>
      <c r="AK112" s="47" t="s">
        <v>390</v>
      </c>
      <c r="AL112" s="62" t="s">
        <v>390</v>
      </c>
      <c r="AM112" s="13" t="s">
        <v>390</v>
      </c>
      <c r="AN112" s="118"/>
      <c r="AO112" s="118"/>
      <c r="AP112" s="118"/>
      <c r="AQ112" s="118"/>
      <c r="AR112" s="118"/>
      <c r="AS112" s="47"/>
      <c r="AT112" s="118"/>
      <c r="AU112" s="47"/>
      <c r="AV112" s="47"/>
      <c r="AW112" s="118"/>
      <c r="AX112" s="118"/>
      <c r="AY112" s="118"/>
      <c r="AZ112" s="47"/>
      <c r="BA112" s="14"/>
      <c r="BB112" s="47"/>
      <c r="BC112" s="149"/>
      <c r="BD112" s="149"/>
    </row>
    <row r="113" spans="1:56" x14ac:dyDescent="0.35">
      <c r="A113" s="50" t="s">
        <v>1344</v>
      </c>
      <c r="B113" s="115">
        <v>112</v>
      </c>
      <c r="C113" s="47"/>
      <c r="D113" s="47"/>
      <c r="E113" s="47"/>
      <c r="F113" s="47"/>
      <c r="G113" s="47" t="s">
        <v>76</v>
      </c>
      <c r="H113" s="47" t="s">
        <v>1980</v>
      </c>
      <c r="I113" s="47" t="s">
        <v>240</v>
      </c>
      <c r="J113" s="47" t="s">
        <v>312</v>
      </c>
      <c r="K113" s="47" t="s">
        <v>325</v>
      </c>
      <c r="L113" s="47" t="s">
        <v>885</v>
      </c>
      <c r="M113" s="48" t="s">
        <v>55</v>
      </c>
      <c r="N113" s="47" t="s">
        <v>31</v>
      </c>
      <c r="O113" s="47" t="s">
        <v>36</v>
      </c>
      <c r="P113" s="48" t="s">
        <v>969</v>
      </c>
      <c r="Q113" s="47" t="s">
        <v>150</v>
      </c>
      <c r="R113" s="47"/>
      <c r="S113" s="47" t="s">
        <v>522</v>
      </c>
      <c r="T113" s="47" t="s">
        <v>150</v>
      </c>
      <c r="U113" s="52"/>
      <c r="V113" s="118"/>
      <c r="W113" s="118"/>
      <c r="X113" s="47">
        <v>35</v>
      </c>
      <c r="Y113" s="47"/>
      <c r="Z113" s="118" t="s">
        <v>390</v>
      </c>
      <c r="AA113" s="118"/>
      <c r="AB113" s="118"/>
      <c r="AC113" s="47" t="s">
        <v>402</v>
      </c>
      <c r="AD113" s="14">
        <v>0</v>
      </c>
      <c r="AE113" s="47"/>
      <c r="AF113" s="280"/>
      <c r="AG113" s="118"/>
      <c r="AH113" s="118"/>
      <c r="AI113" s="47" t="s">
        <v>6737</v>
      </c>
      <c r="AJ113" s="47" t="s">
        <v>144</v>
      </c>
      <c r="AK113" s="47" t="s">
        <v>390</v>
      </c>
      <c r="AL113" s="62" t="s">
        <v>390</v>
      </c>
      <c r="AM113" s="13" t="s">
        <v>390</v>
      </c>
      <c r="AN113" s="118"/>
      <c r="AO113" s="118"/>
      <c r="AP113" s="118"/>
      <c r="AQ113" s="118"/>
      <c r="AR113" s="118"/>
      <c r="AS113" s="47"/>
      <c r="AT113" s="118"/>
      <c r="AU113" s="47"/>
      <c r="AV113" s="47"/>
      <c r="AW113" s="118"/>
      <c r="AX113" s="118"/>
      <c r="AY113" s="118"/>
      <c r="AZ113" s="47"/>
      <c r="BA113" s="14"/>
      <c r="BB113" s="47"/>
      <c r="BC113" s="149"/>
      <c r="BD113" s="149"/>
    </row>
    <row r="114" spans="1:56" x14ac:dyDescent="0.35">
      <c r="A114" s="50" t="s">
        <v>1842</v>
      </c>
      <c r="B114" s="115">
        <v>113</v>
      </c>
      <c r="C114" s="47"/>
      <c r="D114" s="47"/>
      <c r="E114" s="47"/>
      <c r="F114" s="47"/>
      <c r="G114" s="47" t="s">
        <v>76</v>
      </c>
      <c r="H114" s="47" t="s">
        <v>1980</v>
      </c>
      <c r="I114" s="47" t="s">
        <v>101</v>
      </c>
      <c r="J114" s="47" t="s">
        <v>312</v>
      </c>
      <c r="K114" s="47" t="s">
        <v>325</v>
      </c>
      <c r="L114" s="47" t="s">
        <v>885</v>
      </c>
      <c r="M114" s="48" t="s">
        <v>55</v>
      </c>
      <c r="N114" s="47" t="s">
        <v>31</v>
      </c>
      <c r="O114" s="47" t="s">
        <v>36</v>
      </c>
      <c r="P114" s="48" t="s">
        <v>969</v>
      </c>
      <c r="Q114" s="47"/>
      <c r="R114" s="47"/>
      <c r="S114" s="47" t="s">
        <v>522</v>
      </c>
      <c r="T114" s="47" t="s">
        <v>150</v>
      </c>
      <c r="U114" s="52"/>
      <c r="V114" s="118"/>
      <c r="W114" s="118"/>
      <c r="X114" s="47">
        <v>45</v>
      </c>
      <c r="Y114" s="47"/>
      <c r="Z114" s="118" t="s">
        <v>390</v>
      </c>
      <c r="AA114" s="118"/>
      <c r="AB114" s="118"/>
      <c r="AC114" s="47" t="s">
        <v>402</v>
      </c>
      <c r="AD114" s="14">
        <v>0</v>
      </c>
      <c r="AE114" s="47"/>
      <c r="AF114" s="280"/>
      <c r="AG114" s="118"/>
      <c r="AH114" s="118"/>
      <c r="AI114" s="47" t="s">
        <v>6737</v>
      </c>
      <c r="AJ114" s="47" t="s">
        <v>144</v>
      </c>
      <c r="AK114" s="47" t="s">
        <v>390</v>
      </c>
      <c r="AL114" s="62" t="s">
        <v>390</v>
      </c>
      <c r="AM114" s="13" t="s">
        <v>390</v>
      </c>
      <c r="AN114" s="118"/>
      <c r="AO114" s="118"/>
      <c r="AP114" s="118"/>
      <c r="AQ114" s="118"/>
      <c r="AR114" s="118"/>
      <c r="AS114" s="47"/>
      <c r="AT114" s="118"/>
      <c r="AU114" s="47"/>
      <c r="AV114" s="47"/>
      <c r="AW114" s="118"/>
      <c r="AX114" s="118"/>
      <c r="AY114" s="118"/>
      <c r="AZ114" s="47"/>
      <c r="BA114" s="14"/>
      <c r="BB114" s="47"/>
      <c r="BC114" s="149"/>
      <c r="BD114" s="149"/>
    </row>
    <row r="115" spans="1:56" x14ac:dyDescent="0.35">
      <c r="A115" s="50" t="s">
        <v>365</v>
      </c>
      <c r="B115" s="115">
        <v>114</v>
      </c>
      <c r="C115" s="47"/>
      <c r="D115" s="47"/>
      <c r="E115" s="47"/>
      <c r="F115" s="47"/>
      <c r="G115" s="47" t="s">
        <v>76</v>
      </c>
      <c r="H115" s="47" t="s">
        <v>1980</v>
      </c>
      <c r="I115" s="47" t="s">
        <v>100</v>
      </c>
      <c r="J115" s="47" t="s">
        <v>312</v>
      </c>
      <c r="K115" s="47" t="s">
        <v>325</v>
      </c>
      <c r="L115" s="47" t="s">
        <v>885</v>
      </c>
      <c r="M115" s="48" t="s">
        <v>55</v>
      </c>
      <c r="N115" s="47" t="s">
        <v>31</v>
      </c>
      <c r="O115" s="47" t="s">
        <v>36</v>
      </c>
      <c r="P115" s="48" t="s">
        <v>969</v>
      </c>
      <c r="Q115" s="47" t="s">
        <v>150</v>
      </c>
      <c r="R115" s="47"/>
      <c r="S115" s="47" t="s">
        <v>366</v>
      </c>
      <c r="T115" s="47" t="s">
        <v>150</v>
      </c>
      <c r="U115" s="52">
        <v>363</v>
      </c>
      <c r="V115" s="118"/>
      <c r="W115" s="118"/>
      <c r="X115" s="47">
        <v>15</v>
      </c>
      <c r="Y115" s="47"/>
      <c r="Z115" s="118" t="s">
        <v>390</v>
      </c>
      <c r="AA115" s="118"/>
      <c r="AB115" s="118"/>
      <c r="AC115" s="47" t="s">
        <v>402</v>
      </c>
      <c r="AD115" s="14">
        <v>0</v>
      </c>
      <c r="AE115" s="47"/>
      <c r="AF115" s="280"/>
      <c r="AG115" s="118"/>
      <c r="AH115" s="118"/>
      <c r="AI115" s="47" t="s">
        <v>6737</v>
      </c>
      <c r="AJ115" s="47" t="s">
        <v>306</v>
      </c>
      <c r="AK115" s="47" t="s">
        <v>390</v>
      </c>
      <c r="AL115" s="62" t="s">
        <v>390</v>
      </c>
      <c r="AM115" s="13" t="s">
        <v>390</v>
      </c>
      <c r="AN115" s="118"/>
      <c r="AO115" s="118"/>
      <c r="AP115" s="118"/>
      <c r="AQ115" s="118"/>
      <c r="AR115" s="118"/>
      <c r="AS115" s="47"/>
      <c r="AT115" s="118"/>
      <c r="AU115" s="47"/>
      <c r="AV115" s="47"/>
      <c r="AW115" s="118"/>
      <c r="AX115" s="118"/>
      <c r="AY115" s="118"/>
      <c r="AZ115" s="47"/>
      <c r="BA115" s="14"/>
      <c r="BB115" s="47"/>
      <c r="BC115" s="149"/>
      <c r="BD115" s="149"/>
    </row>
    <row r="116" spans="1:56" x14ac:dyDescent="0.35">
      <c r="A116" s="50" t="s">
        <v>1797</v>
      </c>
      <c r="B116" s="115">
        <v>115</v>
      </c>
      <c r="C116" s="47"/>
      <c r="D116" s="47"/>
      <c r="E116" s="47"/>
      <c r="F116" s="47"/>
      <c r="G116" s="47" t="s">
        <v>76</v>
      </c>
      <c r="H116" s="47" t="s">
        <v>1980</v>
      </c>
      <c r="I116" s="47" t="s">
        <v>1966</v>
      </c>
      <c r="J116" s="47" t="s">
        <v>312</v>
      </c>
      <c r="K116" s="47" t="s">
        <v>325</v>
      </c>
      <c r="L116" s="47" t="s">
        <v>885</v>
      </c>
      <c r="M116" s="48" t="s">
        <v>53</v>
      </c>
      <c r="N116" s="47" t="s">
        <v>32</v>
      </c>
      <c r="O116" s="47" t="s">
        <v>37</v>
      </c>
      <c r="P116" s="48" t="s">
        <v>45</v>
      </c>
      <c r="Q116" s="47" t="s">
        <v>1305</v>
      </c>
      <c r="R116" s="47"/>
      <c r="S116" s="47" t="s">
        <v>1798</v>
      </c>
      <c r="T116" s="47" t="s">
        <v>147</v>
      </c>
      <c r="U116" s="52"/>
      <c r="V116" s="118"/>
      <c r="W116" s="118"/>
      <c r="X116" s="47">
        <v>0</v>
      </c>
      <c r="Y116" s="47"/>
      <c r="Z116" s="118" t="s">
        <v>390</v>
      </c>
      <c r="AA116" s="118"/>
      <c r="AB116" s="118"/>
      <c r="AC116" s="47" t="s">
        <v>402</v>
      </c>
      <c r="AD116" s="14">
        <v>0</v>
      </c>
      <c r="AE116" s="47"/>
      <c r="AF116" s="280"/>
      <c r="AG116" s="118"/>
      <c r="AH116" s="118"/>
      <c r="AI116" s="47" t="s">
        <v>6737</v>
      </c>
      <c r="AJ116" s="47" t="s">
        <v>306</v>
      </c>
      <c r="AK116" s="47" t="s">
        <v>390</v>
      </c>
      <c r="AL116" s="62" t="s">
        <v>390</v>
      </c>
      <c r="AM116" s="13" t="s">
        <v>390</v>
      </c>
      <c r="AN116" s="118"/>
      <c r="AO116" s="118"/>
      <c r="AP116" s="118"/>
      <c r="AQ116" s="118"/>
      <c r="AR116" s="118"/>
      <c r="AS116" s="47"/>
      <c r="AT116" s="118"/>
      <c r="AU116" s="47"/>
      <c r="AV116" s="47"/>
      <c r="AW116" s="118"/>
      <c r="AX116" s="118"/>
      <c r="AY116" s="118"/>
      <c r="AZ116" s="47"/>
      <c r="BA116" s="14"/>
      <c r="BB116" s="47"/>
      <c r="BC116" s="149"/>
      <c r="BD116" s="149"/>
    </row>
    <row r="117" spans="1:56" x14ac:dyDescent="0.35">
      <c r="A117" s="50" t="s">
        <v>2257</v>
      </c>
      <c r="B117" s="115">
        <v>116</v>
      </c>
      <c r="C117" s="47"/>
      <c r="D117" s="47" t="s">
        <v>5086</v>
      </c>
      <c r="E117" s="47" t="s">
        <v>4635</v>
      </c>
      <c r="F117" s="47" t="s">
        <v>5476</v>
      </c>
      <c r="G117" s="47" t="s">
        <v>78</v>
      </c>
      <c r="H117" s="47" t="s">
        <v>222</v>
      </c>
      <c r="I117" s="47" t="s">
        <v>196</v>
      </c>
      <c r="J117" s="47" t="s">
        <v>2006</v>
      </c>
      <c r="K117" s="47" t="s">
        <v>321</v>
      </c>
      <c r="L117" s="47" t="s">
        <v>1985</v>
      </c>
      <c r="M117" s="48" t="s">
        <v>55</v>
      </c>
      <c r="N117" s="47" t="s">
        <v>32</v>
      </c>
      <c r="O117" s="47" t="s">
        <v>37</v>
      </c>
      <c r="P117" s="48" t="s">
        <v>45</v>
      </c>
      <c r="Q117" s="47"/>
      <c r="R117" s="47" t="s">
        <v>2238</v>
      </c>
      <c r="S117" s="47" t="s">
        <v>2258</v>
      </c>
      <c r="T117" s="47" t="s">
        <v>147</v>
      </c>
      <c r="U117" s="52">
        <v>6560</v>
      </c>
      <c r="V117" s="118">
        <v>46069</v>
      </c>
      <c r="W117" s="118">
        <v>46105</v>
      </c>
      <c r="X117" s="47">
        <v>75</v>
      </c>
      <c r="Y117" s="47"/>
      <c r="Z117" s="118">
        <v>46180</v>
      </c>
      <c r="AA117" s="118">
        <v>46183</v>
      </c>
      <c r="AB117" s="118"/>
      <c r="AC117" s="47" t="s">
        <v>5</v>
      </c>
      <c r="AD117" s="14">
        <v>0.78</v>
      </c>
      <c r="AE117" s="47"/>
      <c r="AF117" s="280"/>
      <c r="AG117" s="118"/>
      <c r="AH117" s="118"/>
      <c r="AI117" s="47" t="s">
        <v>6737</v>
      </c>
      <c r="AJ117" s="47" t="s">
        <v>144</v>
      </c>
      <c r="AK117" s="47" t="s">
        <v>5080</v>
      </c>
      <c r="AL117" s="62" t="s">
        <v>390</v>
      </c>
      <c r="AM117" s="13" t="s">
        <v>390</v>
      </c>
      <c r="AN117" s="118"/>
      <c r="AO117" s="118"/>
      <c r="AP117" s="118"/>
      <c r="AQ117" s="118"/>
      <c r="AR117" s="118"/>
      <c r="AS117" s="47"/>
      <c r="AT117" s="118"/>
      <c r="AU117" s="47"/>
      <c r="AV117" s="47"/>
      <c r="AW117" s="118"/>
      <c r="AX117" s="118"/>
      <c r="AY117" s="118"/>
      <c r="AZ117" s="47"/>
      <c r="BA117" s="14"/>
      <c r="BB117" s="47"/>
      <c r="BC117" s="149"/>
      <c r="BD117" s="149"/>
    </row>
    <row r="118" spans="1:56" x14ac:dyDescent="0.35">
      <c r="A118" s="50" t="s">
        <v>535</v>
      </c>
      <c r="B118" s="115">
        <v>117</v>
      </c>
      <c r="C118" s="47"/>
      <c r="D118" s="47"/>
      <c r="E118" s="47"/>
      <c r="F118" s="47"/>
      <c r="G118" s="47" t="s">
        <v>76</v>
      </c>
      <c r="H118" s="47" t="s">
        <v>1980</v>
      </c>
      <c r="I118" s="47" t="s">
        <v>6</v>
      </c>
      <c r="J118" s="47" t="s">
        <v>312</v>
      </c>
      <c r="K118" s="47" t="s">
        <v>325</v>
      </c>
      <c r="L118" s="47" t="s">
        <v>885</v>
      </c>
      <c r="M118" s="48" t="s">
        <v>55</v>
      </c>
      <c r="N118" s="47" t="s">
        <v>32</v>
      </c>
      <c r="O118" s="47" t="s">
        <v>37</v>
      </c>
      <c r="P118" s="48" t="s">
        <v>45</v>
      </c>
      <c r="Q118" s="47" t="s">
        <v>1305</v>
      </c>
      <c r="R118" s="47"/>
      <c r="S118" s="47" t="s">
        <v>519</v>
      </c>
      <c r="T118" s="47" t="s">
        <v>147</v>
      </c>
      <c r="U118" s="52"/>
      <c r="V118" s="118"/>
      <c r="W118" s="118"/>
      <c r="X118" s="47">
        <v>35</v>
      </c>
      <c r="Y118" s="47"/>
      <c r="Z118" s="118" t="s">
        <v>390</v>
      </c>
      <c r="AA118" s="118"/>
      <c r="AB118" s="118"/>
      <c r="AC118" s="47" t="s">
        <v>399</v>
      </c>
      <c r="AD118" s="14">
        <v>0</v>
      </c>
      <c r="AE118" s="47"/>
      <c r="AF118" s="280"/>
      <c r="AG118" s="118"/>
      <c r="AH118" s="118"/>
      <c r="AI118" s="47" t="s">
        <v>6737</v>
      </c>
      <c r="AJ118" s="47" t="s">
        <v>306</v>
      </c>
      <c r="AK118" s="47" t="s">
        <v>390</v>
      </c>
      <c r="AL118" s="62" t="s">
        <v>390</v>
      </c>
      <c r="AM118" s="13" t="s">
        <v>390</v>
      </c>
      <c r="AN118" s="118"/>
      <c r="AO118" s="118"/>
      <c r="AP118" s="118"/>
      <c r="AQ118" s="118"/>
      <c r="AR118" s="118"/>
      <c r="AS118" s="47"/>
      <c r="AT118" s="118"/>
      <c r="AU118" s="47"/>
      <c r="AV118" s="47"/>
      <c r="AW118" s="118"/>
      <c r="AX118" s="118"/>
      <c r="AY118" s="118"/>
      <c r="AZ118" s="47"/>
      <c r="BA118" s="14"/>
      <c r="BB118" s="47"/>
      <c r="BC118" s="149"/>
      <c r="BD118" s="149"/>
    </row>
    <row r="119" spans="1:56" x14ac:dyDescent="0.35">
      <c r="A119" s="50" t="s">
        <v>518</v>
      </c>
      <c r="B119" s="115">
        <v>118</v>
      </c>
      <c r="C119" s="47"/>
      <c r="D119" s="47"/>
      <c r="E119" s="47"/>
      <c r="F119" s="47"/>
      <c r="G119" s="47" t="s">
        <v>76</v>
      </c>
      <c r="H119" s="47" t="s">
        <v>1980</v>
      </c>
      <c r="I119" s="47" t="s">
        <v>8</v>
      </c>
      <c r="J119" s="47" t="s">
        <v>312</v>
      </c>
      <c r="K119" s="47" t="s">
        <v>325</v>
      </c>
      <c r="L119" s="47" t="s">
        <v>885</v>
      </c>
      <c r="M119" s="48" t="s">
        <v>55</v>
      </c>
      <c r="N119" s="47" t="s">
        <v>32</v>
      </c>
      <c r="O119" s="47" t="s">
        <v>37</v>
      </c>
      <c r="P119" s="48" t="s">
        <v>45</v>
      </c>
      <c r="Q119" s="47" t="s">
        <v>1305</v>
      </c>
      <c r="R119" s="47"/>
      <c r="S119" s="47" t="s">
        <v>519</v>
      </c>
      <c r="T119" s="47" t="s">
        <v>147</v>
      </c>
      <c r="U119" s="52"/>
      <c r="V119" s="118"/>
      <c r="W119" s="118"/>
      <c r="X119" s="47">
        <v>35</v>
      </c>
      <c r="Y119" s="47"/>
      <c r="Z119" s="118" t="s">
        <v>390</v>
      </c>
      <c r="AA119" s="118"/>
      <c r="AB119" s="118"/>
      <c r="AC119" s="47" t="s">
        <v>399</v>
      </c>
      <c r="AD119" s="14">
        <v>0</v>
      </c>
      <c r="AE119" s="47"/>
      <c r="AF119" s="280"/>
      <c r="AG119" s="118"/>
      <c r="AH119" s="118"/>
      <c r="AI119" s="47" t="s">
        <v>6737</v>
      </c>
      <c r="AJ119" s="47" t="s">
        <v>306</v>
      </c>
      <c r="AK119" s="47" t="s">
        <v>390</v>
      </c>
      <c r="AL119" s="62" t="s">
        <v>390</v>
      </c>
      <c r="AM119" s="13" t="s">
        <v>390</v>
      </c>
      <c r="AN119" s="118"/>
      <c r="AO119" s="118"/>
      <c r="AP119" s="118"/>
      <c r="AQ119" s="118"/>
      <c r="AR119" s="118"/>
      <c r="AS119" s="47"/>
      <c r="AT119" s="118"/>
      <c r="AU119" s="47"/>
      <c r="AV119" s="47"/>
      <c r="AW119" s="118"/>
      <c r="AX119" s="118"/>
      <c r="AY119" s="118"/>
      <c r="AZ119" s="47"/>
      <c r="BA119" s="14"/>
      <c r="BB119" s="47"/>
      <c r="BC119" s="149"/>
      <c r="BD119" s="149"/>
    </row>
    <row r="120" spans="1:56" x14ac:dyDescent="0.35">
      <c r="A120" s="50" t="s">
        <v>2545</v>
      </c>
      <c r="B120" s="115">
        <v>119</v>
      </c>
      <c r="C120" s="47"/>
      <c r="D120" s="47"/>
      <c r="E120" s="47" t="s">
        <v>1574</v>
      </c>
      <c r="F120" s="47" t="s">
        <v>2546</v>
      </c>
      <c r="G120" s="47" t="s">
        <v>52</v>
      </c>
      <c r="H120" s="47" t="s">
        <v>95</v>
      </c>
      <c r="I120" s="47" t="s">
        <v>56</v>
      </c>
      <c r="J120" s="47" t="s">
        <v>312</v>
      </c>
      <c r="K120" s="47" t="s">
        <v>1223</v>
      </c>
      <c r="L120" s="47" t="s">
        <v>898</v>
      </c>
      <c r="M120" s="48" t="s">
        <v>221</v>
      </c>
      <c r="N120" s="47" t="s">
        <v>31</v>
      </c>
      <c r="O120" s="47" t="s">
        <v>50</v>
      </c>
      <c r="P120" s="48" t="s">
        <v>47</v>
      </c>
      <c r="Q120" s="47"/>
      <c r="R120" s="47"/>
      <c r="S120" s="47" t="s">
        <v>2547</v>
      </c>
      <c r="T120" s="47" t="s">
        <v>757</v>
      </c>
      <c r="U120" s="52">
        <v>62194</v>
      </c>
      <c r="V120" s="118"/>
      <c r="W120" s="118"/>
      <c r="X120" s="47">
        <v>0</v>
      </c>
      <c r="Y120" s="47"/>
      <c r="Z120" s="118" t="s">
        <v>390</v>
      </c>
      <c r="AA120" s="118"/>
      <c r="AB120" s="118"/>
      <c r="AC120" s="47" t="s">
        <v>399</v>
      </c>
      <c r="AD120" s="14">
        <v>0</v>
      </c>
      <c r="AE120" s="47"/>
      <c r="AF120" s="280"/>
      <c r="AG120" s="118"/>
      <c r="AH120" s="118"/>
      <c r="AI120" s="47" t="s">
        <v>6737</v>
      </c>
      <c r="AJ120" s="47" t="s">
        <v>144</v>
      </c>
      <c r="AK120" s="47" t="s">
        <v>390</v>
      </c>
      <c r="AL120" s="62" t="s">
        <v>390</v>
      </c>
      <c r="AM120" s="13" t="s">
        <v>390</v>
      </c>
      <c r="AN120" s="118"/>
      <c r="AO120" s="118"/>
      <c r="AP120" s="118"/>
      <c r="AQ120" s="118"/>
      <c r="AR120" s="118"/>
      <c r="AS120" s="47"/>
      <c r="AT120" s="118"/>
      <c r="AU120" s="47"/>
      <c r="AV120" s="47"/>
      <c r="AW120" s="118"/>
      <c r="AX120" s="118"/>
      <c r="AY120" s="118"/>
      <c r="AZ120" s="47"/>
      <c r="BA120" s="14"/>
      <c r="BB120" s="47"/>
      <c r="BC120" s="149"/>
      <c r="BD120" s="149"/>
    </row>
    <row r="121" spans="1:56" x14ac:dyDescent="0.35">
      <c r="A121" s="50" t="s">
        <v>1301</v>
      </c>
      <c r="B121" s="115">
        <v>120</v>
      </c>
      <c r="C121" s="47"/>
      <c r="D121" s="47"/>
      <c r="E121" s="47"/>
      <c r="F121" s="47"/>
      <c r="G121" s="47" t="s">
        <v>76</v>
      </c>
      <c r="H121" s="47" t="s">
        <v>1980</v>
      </c>
      <c r="I121" s="47" t="s">
        <v>88</v>
      </c>
      <c r="J121" s="47" t="s">
        <v>312</v>
      </c>
      <c r="K121" s="47" t="s">
        <v>325</v>
      </c>
      <c r="L121" s="47" t="s">
        <v>885</v>
      </c>
      <c r="M121" s="48" t="s">
        <v>55</v>
      </c>
      <c r="N121" s="47" t="s">
        <v>32</v>
      </c>
      <c r="O121" s="47" t="s">
        <v>37</v>
      </c>
      <c r="P121" s="48" t="s">
        <v>19</v>
      </c>
      <c r="Q121" s="47" t="s">
        <v>151</v>
      </c>
      <c r="R121" s="47"/>
      <c r="S121" s="47" t="s">
        <v>1302</v>
      </c>
      <c r="T121" s="47" t="s">
        <v>151</v>
      </c>
      <c r="U121" s="52"/>
      <c r="V121" s="118"/>
      <c r="W121" s="118"/>
      <c r="X121" s="47">
        <v>35</v>
      </c>
      <c r="Y121" s="47"/>
      <c r="Z121" s="118" t="s">
        <v>390</v>
      </c>
      <c r="AA121" s="118"/>
      <c r="AB121" s="118"/>
      <c r="AC121" s="47" t="s">
        <v>402</v>
      </c>
      <c r="AD121" s="14">
        <v>0</v>
      </c>
      <c r="AE121" s="47"/>
      <c r="AF121" s="280"/>
      <c r="AG121" s="118"/>
      <c r="AH121" s="118"/>
      <c r="AI121" s="47" t="s">
        <v>6737</v>
      </c>
      <c r="AJ121" s="47" t="s">
        <v>306</v>
      </c>
      <c r="AK121" s="47" t="s">
        <v>390</v>
      </c>
      <c r="AL121" s="62" t="s">
        <v>390</v>
      </c>
      <c r="AM121" s="13" t="s">
        <v>1562</v>
      </c>
      <c r="AN121" s="118"/>
      <c r="AO121" s="118"/>
      <c r="AP121" s="118"/>
      <c r="AQ121" s="118"/>
      <c r="AR121" s="118"/>
      <c r="AS121" s="47"/>
      <c r="AT121" s="118"/>
      <c r="AU121" s="47"/>
      <c r="AV121" s="47"/>
      <c r="AW121" s="118"/>
      <c r="AX121" s="118"/>
      <c r="AY121" s="118"/>
      <c r="AZ121" s="47"/>
      <c r="BA121" s="14"/>
      <c r="BB121" s="47"/>
      <c r="BC121" s="149"/>
      <c r="BD121" s="149"/>
    </row>
    <row r="122" spans="1:56" x14ac:dyDescent="0.35">
      <c r="A122" s="50" t="s">
        <v>2461</v>
      </c>
      <c r="B122" s="115">
        <v>121</v>
      </c>
      <c r="C122" s="47"/>
      <c r="D122" s="47"/>
      <c r="E122" s="47"/>
      <c r="F122" s="47"/>
      <c r="G122" s="47" t="s">
        <v>77</v>
      </c>
      <c r="H122" s="47" t="s">
        <v>83</v>
      </c>
      <c r="I122" s="47" t="s">
        <v>84</v>
      </c>
      <c r="J122" s="47" t="s">
        <v>387</v>
      </c>
      <c r="K122" s="47" t="s">
        <v>330</v>
      </c>
      <c r="L122" s="47" t="s">
        <v>2008</v>
      </c>
      <c r="M122" s="48" t="s">
        <v>83</v>
      </c>
      <c r="N122" s="47" t="s">
        <v>31</v>
      </c>
      <c r="O122" s="47" t="s">
        <v>50</v>
      </c>
      <c r="P122" s="48" t="s">
        <v>46</v>
      </c>
      <c r="Q122" s="47"/>
      <c r="R122" s="47"/>
      <c r="S122" s="47" t="s">
        <v>2462</v>
      </c>
      <c r="T122" s="47" t="s">
        <v>2463</v>
      </c>
      <c r="U122" s="52"/>
      <c r="V122" s="118"/>
      <c r="W122" s="118"/>
      <c r="X122" s="47">
        <v>0</v>
      </c>
      <c r="Y122" s="47"/>
      <c r="Z122" s="118" t="s">
        <v>390</v>
      </c>
      <c r="AA122" s="118"/>
      <c r="AB122" s="118"/>
      <c r="AC122" s="47" t="s">
        <v>399</v>
      </c>
      <c r="AD122" s="14">
        <v>0</v>
      </c>
      <c r="AE122" s="47" t="s">
        <v>6993</v>
      </c>
      <c r="AF122" s="280"/>
      <c r="AG122" s="118"/>
      <c r="AH122" s="118"/>
      <c r="AI122" s="47" t="s">
        <v>6737</v>
      </c>
      <c r="AJ122" s="47" t="s">
        <v>144</v>
      </c>
      <c r="AK122" s="47" t="s">
        <v>390</v>
      </c>
      <c r="AL122" s="62" t="s">
        <v>390</v>
      </c>
      <c r="AM122" s="13" t="s">
        <v>390</v>
      </c>
      <c r="AN122" s="118"/>
      <c r="AO122" s="118"/>
      <c r="AP122" s="118"/>
      <c r="AQ122" s="118"/>
      <c r="AR122" s="118"/>
      <c r="AS122" s="47"/>
      <c r="AT122" s="118"/>
      <c r="AU122" s="47"/>
      <c r="AV122" s="47"/>
      <c r="AW122" s="118"/>
      <c r="AX122" s="118"/>
      <c r="AY122" s="118"/>
      <c r="AZ122" s="47"/>
      <c r="BA122" s="14"/>
      <c r="BB122" s="47"/>
      <c r="BC122" s="149"/>
      <c r="BD122" s="149"/>
    </row>
    <row r="123" spans="1:56" x14ac:dyDescent="0.35">
      <c r="A123" s="50" t="s">
        <v>2464</v>
      </c>
      <c r="B123" s="115">
        <v>122</v>
      </c>
      <c r="C123" s="47"/>
      <c r="D123" s="47"/>
      <c r="E123" s="47"/>
      <c r="F123" s="47"/>
      <c r="G123" s="47" t="s">
        <v>77</v>
      </c>
      <c r="H123" s="47" t="s">
        <v>83</v>
      </c>
      <c r="I123" s="47" t="s">
        <v>84</v>
      </c>
      <c r="J123" s="47" t="s">
        <v>387</v>
      </c>
      <c r="K123" s="47" t="s">
        <v>330</v>
      </c>
      <c r="L123" s="47" t="s">
        <v>2008</v>
      </c>
      <c r="M123" s="48" t="s">
        <v>83</v>
      </c>
      <c r="N123" s="47" t="s">
        <v>31</v>
      </c>
      <c r="O123" s="47" t="s">
        <v>50</v>
      </c>
      <c r="P123" s="48" t="s">
        <v>46</v>
      </c>
      <c r="Q123" s="47"/>
      <c r="R123" s="47"/>
      <c r="S123" s="47" t="s">
        <v>2465</v>
      </c>
      <c r="T123" s="47" t="s">
        <v>2463</v>
      </c>
      <c r="U123" s="52"/>
      <c r="V123" s="118"/>
      <c r="W123" s="118"/>
      <c r="X123" s="47">
        <v>0</v>
      </c>
      <c r="Y123" s="47"/>
      <c r="Z123" s="118" t="s">
        <v>390</v>
      </c>
      <c r="AA123" s="118"/>
      <c r="AB123" s="118"/>
      <c r="AC123" s="47" t="s">
        <v>399</v>
      </c>
      <c r="AD123" s="14">
        <v>0</v>
      </c>
      <c r="AE123" s="47" t="s">
        <v>6993</v>
      </c>
      <c r="AF123" s="280"/>
      <c r="AG123" s="118"/>
      <c r="AH123" s="118"/>
      <c r="AI123" s="47" t="s">
        <v>6737</v>
      </c>
      <c r="AJ123" s="47" t="s">
        <v>144</v>
      </c>
      <c r="AK123" s="47" t="s">
        <v>390</v>
      </c>
      <c r="AL123" s="62" t="s">
        <v>390</v>
      </c>
      <c r="AM123" s="13" t="s">
        <v>390</v>
      </c>
      <c r="AN123" s="118"/>
      <c r="AO123" s="118"/>
      <c r="AP123" s="118"/>
      <c r="AQ123" s="118"/>
      <c r="AR123" s="118"/>
      <c r="AS123" s="47"/>
      <c r="AT123" s="118"/>
      <c r="AU123" s="47"/>
      <c r="AV123" s="47"/>
      <c r="AW123" s="118"/>
      <c r="AX123" s="118"/>
      <c r="AY123" s="118"/>
      <c r="AZ123" s="47"/>
      <c r="BA123" s="14"/>
      <c r="BB123" s="47"/>
      <c r="BC123" s="149"/>
      <c r="BD123" s="149"/>
    </row>
    <row r="124" spans="1:56" x14ac:dyDescent="0.35">
      <c r="A124" s="50" t="s">
        <v>2466</v>
      </c>
      <c r="B124" s="115">
        <v>123</v>
      </c>
      <c r="C124" s="47"/>
      <c r="D124" s="47"/>
      <c r="E124" s="47"/>
      <c r="F124" s="47"/>
      <c r="G124" s="47" t="s">
        <v>77</v>
      </c>
      <c r="H124" s="47" t="s">
        <v>83</v>
      </c>
      <c r="I124" s="47" t="s">
        <v>84</v>
      </c>
      <c r="J124" s="47" t="s">
        <v>387</v>
      </c>
      <c r="K124" s="47" t="s">
        <v>330</v>
      </c>
      <c r="L124" s="47" t="s">
        <v>2008</v>
      </c>
      <c r="M124" s="48" t="s">
        <v>83</v>
      </c>
      <c r="N124" s="47" t="s">
        <v>31</v>
      </c>
      <c r="O124" s="47" t="s">
        <v>50</v>
      </c>
      <c r="P124" s="48" t="s">
        <v>46</v>
      </c>
      <c r="Q124" s="47"/>
      <c r="R124" s="47"/>
      <c r="S124" s="47" t="s">
        <v>2467</v>
      </c>
      <c r="T124" s="47" t="s">
        <v>2463</v>
      </c>
      <c r="U124" s="52"/>
      <c r="V124" s="118"/>
      <c r="W124" s="118"/>
      <c r="X124" s="47">
        <v>0</v>
      </c>
      <c r="Y124" s="47"/>
      <c r="Z124" s="118" t="s">
        <v>390</v>
      </c>
      <c r="AA124" s="118"/>
      <c r="AB124" s="118"/>
      <c r="AC124" s="47" t="s">
        <v>399</v>
      </c>
      <c r="AD124" s="14">
        <v>0</v>
      </c>
      <c r="AE124" s="47" t="s">
        <v>6993</v>
      </c>
      <c r="AF124" s="280"/>
      <c r="AG124" s="118"/>
      <c r="AH124" s="118"/>
      <c r="AI124" s="47" t="s">
        <v>6737</v>
      </c>
      <c r="AJ124" s="47" t="s">
        <v>144</v>
      </c>
      <c r="AK124" s="47" t="s">
        <v>390</v>
      </c>
      <c r="AL124" s="62" t="s">
        <v>390</v>
      </c>
      <c r="AM124" s="13" t="s">
        <v>390</v>
      </c>
      <c r="AN124" s="118"/>
      <c r="AO124" s="118"/>
      <c r="AP124" s="118"/>
      <c r="AQ124" s="118"/>
      <c r="AR124" s="118"/>
      <c r="AS124" s="47"/>
      <c r="AT124" s="118"/>
      <c r="AU124" s="47"/>
      <c r="AV124" s="47"/>
      <c r="AW124" s="118"/>
      <c r="AX124" s="118"/>
      <c r="AY124" s="118"/>
      <c r="AZ124" s="47"/>
      <c r="BA124" s="14"/>
      <c r="BB124" s="47"/>
      <c r="BC124" s="149"/>
      <c r="BD124" s="149"/>
    </row>
    <row r="125" spans="1:56" x14ac:dyDescent="0.35">
      <c r="A125" s="50" t="s">
        <v>3136</v>
      </c>
      <c r="B125" s="115">
        <v>124</v>
      </c>
      <c r="C125" s="47"/>
      <c r="D125" s="47"/>
      <c r="E125" s="47"/>
      <c r="F125" s="47"/>
      <c r="G125" s="47" t="s">
        <v>52</v>
      </c>
      <c r="H125" s="47" t="s">
        <v>95</v>
      </c>
      <c r="I125" s="47" t="s">
        <v>54</v>
      </c>
      <c r="J125" s="47" t="s">
        <v>312</v>
      </c>
      <c r="K125" s="47" t="s">
        <v>327</v>
      </c>
      <c r="L125" s="47" t="s">
        <v>328</v>
      </c>
      <c r="M125" s="48" t="s">
        <v>221</v>
      </c>
      <c r="N125" s="47" t="s">
        <v>34</v>
      </c>
      <c r="O125" s="47" t="s">
        <v>49</v>
      </c>
      <c r="P125" s="48" t="s">
        <v>16</v>
      </c>
      <c r="Q125" s="47"/>
      <c r="R125" s="47"/>
      <c r="S125" s="47" t="s">
        <v>3137</v>
      </c>
      <c r="T125" s="47"/>
      <c r="U125" s="52" t="s">
        <v>3138</v>
      </c>
      <c r="V125" s="118"/>
      <c r="W125" s="118"/>
      <c r="X125" s="47">
        <v>0</v>
      </c>
      <c r="Y125" s="47"/>
      <c r="Z125" s="118"/>
      <c r="AA125" s="118"/>
      <c r="AB125" s="118"/>
      <c r="AC125" s="47" t="s">
        <v>403</v>
      </c>
      <c r="AD125" s="14"/>
      <c r="AE125" s="47"/>
      <c r="AF125" s="280"/>
      <c r="AG125" s="118"/>
      <c r="AH125" s="118"/>
      <c r="AI125" s="47" t="s">
        <v>6737</v>
      </c>
      <c r="AJ125" s="47" t="s">
        <v>144</v>
      </c>
      <c r="AK125" s="47" t="s">
        <v>390</v>
      </c>
      <c r="AL125" s="62" t="s">
        <v>390</v>
      </c>
      <c r="AM125" s="13" t="s">
        <v>390</v>
      </c>
      <c r="AN125" s="118"/>
      <c r="AO125" s="118"/>
      <c r="AP125" s="118"/>
      <c r="AQ125" s="118"/>
      <c r="AR125" s="118"/>
      <c r="AS125" s="47"/>
      <c r="AT125" s="118"/>
      <c r="AU125" s="47"/>
      <c r="AV125" s="47"/>
      <c r="AW125" s="118"/>
      <c r="AX125" s="118"/>
      <c r="AY125" s="118"/>
      <c r="AZ125" s="47"/>
      <c r="BA125" s="14"/>
      <c r="BB125" s="47"/>
      <c r="BC125" s="149"/>
      <c r="BD125" s="149"/>
    </row>
    <row r="126" spans="1:56" x14ac:dyDescent="0.35">
      <c r="A126" s="50" t="s">
        <v>1014</v>
      </c>
      <c r="B126" s="115">
        <v>125</v>
      </c>
      <c r="C126" s="47"/>
      <c r="D126" s="47" t="s">
        <v>1015</v>
      </c>
      <c r="E126" s="47" t="s">
        <v>1056</v>
      </c>
      <c r="F126" s="47"/>
      <c r="G126" s="47" t="s">
        <v>76</v>
      </c>
      <c r="H126" s="47" t="s">
        <v>1980</v>
      </c>
      <c r="I126" s="47" t="s">
        <v>380</v>
      </c>
      <c r="J126" s="47" t="s">
        <v>312</v>
      </c>
      <c r="K126" s="47" t="s">
        <v>319</v>
      </c>
      <c r="L126" s="47" t="s">
        <v>886</v>
      </c>
      <c r="M126" s="48" t="s">
        <v>106</v>
      </c>
      <c r="N126" s="47" t="s">
        <v>31</v>
      </c>
      <c r="O126" s="47" t="s">
        <v>50</v>
      </c>
      <c r="P126" s="48" t="s">
        <v>969</v>
      </c>
      <c r="Q126" s="47"/>
      <c r="R126" s="47"/>
      <c r="S126" s="47" t="s">
        <v>1016</v>
      </c>
      <c r="T126" s="47" t="s">
        <v>790</v>
      </c>
      <c r="U126" s="52"/>
      <c r="V126" s="118"/>
      <c r="W126" s="118"/>
      <c r="X126" s="47">
        <v>0</v>
      </c>
      <c r="Y126" s="47">
        <v>25</v>
      </c>
      <c r="Z126" s="118" t="s">
        <v>390</v>
      </c>
      <c r="AA126" s="118"/>
      <c r="AB126" s="118"/>
      <c r="AC126" s="47" t="s">
        <v>402</v>
      </c>
      <c r="AD126" s="14">
        <v>0</v>
      </c>
      <c r="AE126" s="47"/>
      <c r="AF126" s="280"/>
      <c r="AG126" s="118"/>
      <c r="AH126" s="118"/>
      <c r="AI126" s="47" t="s">
        <v>6737</v>
      </c>
      <c r="AJ126" s="47" t="s">
        <v>144</v>
      </c>
      <c r="AK126" s="47" t="s">
        <v>390</v>
      </c>
      <c r="AL126" s="62" t="s">
        <v>390</v>
      </c>
      <c r="AM126" s="13" t="s">
        <v>390</v>
      </c>
      <c r="AN126" s="118"/>
      <c r="AO126" s="118"/>
      <c r="AP126" s="118"/>
      <c r="AQ126" s="118"/>
      <c r="AR126" s="118"/>
      <c r="AS126" s="47"/>
      <c r="AT126" s="118"/>
      <c r="AU126" s="47"/>
      <c r="AV126" s="47"/>
      <c r="AW126" s="118"/>
      <c r="AX126" s="118"/>
      <c r="AY126" s="118"/>
      <c r="AZ126" s="47"/>
      <c r="BA126" s="14"/>
      <c r="BB126" s="47"/>
      <c r="BC126" s="149"/>
      <c r="BD126" s="149"/>
    </row>
    <row r="127" spans="1:56" x14ac:dyDescent="0.35">
      <c r="A127" s="50" t="s">
        <v>2355</v>
      </c>
      <c r="B127" s="115">
        <v>126</v>
      </c>
      <c r="C127" s="47" t="s">
        <v>2356</v>
      </c>
      <c r="D127" s="47"/>
      <c r="E127" s="47"/>
      <c r="F127" s="47"/>
      <c r="G127" s="47" t="s">
        <v>1977</v>
      </c>
      <c r="H127" s="47" t="s">
        <v>1978</v>
      </c>
      <c r="I127" s="47" t="s">
        <v>1978</v>
      </c>
      <c r="J127" s="47" t="s">
        <v>312</v>
      </c>
      <c r="K127" s="47" t="s">
        <v>1223</v>
      </c>
      <c r="L127" s="47" t="s">
        <v>898</v>
      </c>
      <c r="M127" s="48" t="s">
        <v>55</v>
      </c>
      <c r="N127" s="47" t="s">
        <v>32</v>
      </c>
      <c r="O127" s="47" t="s">
        <v>37</v>
      </c>
      <c r="P127" s="48" t="s">
        <v>17</v>
      </c>
      <c r="Q127" s="47"/>
      <c r="R127" s="47" t="s">
        <v>1952</v>
      </c>
      <c r="S127" s="47" t="s">
        <v>2357</v>
      </c>
      <c r="T127" s="47" t="s">
        <v>17</v>
      </c>
      <c r="U127" s="52"/>
      <c r="V127" s="118"/>
      <c r="W127" s="118"/>
      <c r="X127" s="47">
        <v>15</v>
      </c>
      <c r="Y127" s="47"/>
      <c r="Z127" s="118" t="s">
        <v>390</v>
      </c>
      <c r="AA127" s="118"/>
      <c r="AB127" s="118"/>
      <c r="AC127" s="47" t="s">
        <v>700</v>
      </c>
      <c r="AD127" s="14">
        <v>0</v>
      </c>
      <c r="AE127" s="47"/>
      <c r="AF127" s="280"/>
      <c r="AG127" s="118"/>
      <c r="AH127" s="118"/>
      <c r="AI127" s="47" t="s">
        <v>6737</v>
      </c>
      <c r="AJ127" s="47" t="s">
        <v>144</v>
      </c>
      <c r="AK127" s="47" t="s">
        <v>390</v>
      </c>
      <c r="AL127" s="62" t="s">
        <v>390</v>
      </c>
      <c r="AM127" s="13" t="s">
        <v>390</v>
      </c>
      <c r="AN127" s="118"/>
      <c r="AO127" s="118"/>
      <c r="AP127" s="118"/>
      <c r="AQ127" s="118"/>
      <c r="AR127" s="118"/>
      <c r="AS127" s="47"/>
      <c r="AT127" s="118"/>
      <c r="AU127" s="47"/>
      <c r="AV127" s="47"/>
      <c r="AW127" s="118"/>
      <c r="AX127" s="118"/>
      <c r="AY127" s="118"/>
      <c r="AZ127" s="47"/>
      <c r="BA127" s="14"/>
      <c r="BB127" s="47"/>
      <c r="BC127" s="149"/>
      <c r="BD127" s="149"/>
    </row>
    <row r="128" spans="1:56" x14ac:dyDescent="0.35">
      <c r="A128" s="50" t="s">
        <v>741</v>
      </c>
      <c r="B128" s="115">
        <v>127</v>
      </c>
      <c r="C128" s="47"/>
      <c r="D128" s="47"/>
      <c r="E128" s="47"/>
      <c r="F128" s="47"/>
      <c r="G128" s="47" t="s">
        <v>76</v>
      </c>
      <c r="H128" s="47" t="s">
        <v>1980</v>
      </c>
      <c r="I128" s="47" t="s">
        <v>227</v>
      </c>
      <c r="J128" s="47" t="s">
        <v>312</v>
      </c>
      <c r="K128" s="47" t="s">
        <v>325</v>
      </c>
      <c r="L128" s="47" t="s">
        <v>885</v>
      </c>
      <c r="M128" s="48" t="s">
        <v>53</v>
      </c>
      <c r="N128" s="47" t="s">
        <v>31</v>
      </c>
      <c r="O128" s="47" t="s">
        <v>36</v>
      </c>
      <c r="P128" s="48" t="s">
        <v>969</v>
      </c>
      <c r="Q128" s="47" t="s">
        <v>150</v>
      </c>
      <c r="R128" s="47"/>
      <c r="S128" s="47" t="s">
        <v>742</v>
      </c>
      <c r="T128" s="47" t="s">
        <v>150</v>
      </c>
      <c r="U128" s="52">
        <v>566</v>
      </c>
      <c r="V128" s="118"/>
      <c r="W128" s="118"/>
      <c r="X128" s="47">
        <v>0</v>
      </c>
      <c r="Y128" s="47"/>
      <c r="Z128" s="118" t="s">
        <v>390</v>
      </c>
      <c r="AA128" s="118"/>
      <c r="AB128" s="118"/>
      <c r="AC128" s="47" t="s">
        <v>402</v>
      </c>
      <c r="AD128" s="14">
        <v>0</v>
      </c>
      <c r="AE128" s="47"/>
      <c r="AF128" s="280"/>
      <c r="AG128" s="118"/>
      <c r="AH128" s="118"/>
      <c r="AI128" s="47" t="s">
        <v>6737</v>
      </c>
      <c r="AJ128" s="47" t="s">
        <v>306</v>
      </c>
      <c r="AK128" s="47" t="s">
        <v>390</v>
      </c>
      <c r="AL128" s="62" t="s">
        <v>390</v>
      </c>
      <c r="AM128" s="13" t="s">
        <v>390</v>
      </c>
      <c r="AN128" s="118"/>
      <c r="AO128" s="118"/>
      <c r="AP128" s="118"/>
      <c r="AQ128" s="118"/>
      <c r="AR128" s="118"/>
      <c r="AS128" s="47"/>
      <c r="AT128" s="118"/>
      <c r="AU128" s="47"/>
      <c r="AV128" s="47"/>
      <c r="AW128" s="118"/>
      <c r="AX128" s="118"/>
      <c r="AY128" s="118"/>
      <c r="AZ128" s="47"/>
      <c r="BA128" s="14"/>
      <c r="BB128" s="47"/>
      <c r="BC128" s="149"/>
      <c r="BD128" s="149"/>
    </row>
    <row r="129" spans="1:56" x14ac:dyDescent="0.35">
      <c r="A129" s="50" t="s">
        <v>2407</v>
      </c>
      <c r="B129" s="115">
        <v>128</v>
      </c>
      <c r="C129" s="47" t="s">
        <v>2408</v>
      </c>
      <c r="D129" s="47" t="s">
        <v>3123</v>
      </c>
      <c r="E129" s="47" t="s">
        <v>3124</v>
      </c>
      <c r="F129" s="47" t="s">
        <v>3125</v>
      </c>
      <c r="G129" s="47" t="s">
        <v>1977</v>
      </c>
      <c r="H129" s="47" t="s">
        <v>1978</v>
      </c>
      <c r="I129" s="47" t="s">
        <v>1978</v>
      </c>
      <c r="J129" s="47" t="s">
        <v>312</v>
      </c>
      <c r="K129" s="47" t="s">
        <v>1223</v>
      </c>
      <c r="L129" s="47" t="s">
        <v>898</v>
      </c>
      <c r="M129" s="48" t="s">
        <v>55</v>
      </c>
      <c r="N129" s="47" t="s">
        <v>31</v>
      </c>
      <c r="O129" s="47" t="s">
        <v>36</v>
      </c>
      <c r="P129" s="48" t="s">
        <v>64</v>
      </c>
      <c r="Q129" s="47"/>
      <c r="R129" s="47"/>
      <c r="S129" s="47" t="s">
        <v>2409</v>
      </c>
      <c r="T129" s="47" t="s">
        <v>18</v>
      </c>
      <c r="U129" s="52"/>
      <c r="V129" s="118"/>
      <c r="W129" s="118"/>
      <c r="X129" s="47">
        <v>15</v>
      </c>
      <c r="Y129" s="47"/>
      <c r="Z129" s="118" t="s">
        <v>390</v>
      </c>
      <c r="AA129" s="118"/>
      <c r="AB129" s="118"/>
      <c r="AC129" s="47" t="s">
        <v>700</v>
      </c>
      <c r="AD129" s="14">
        <v>0</v>
      </c>
      <c r="AE129" s="47"/>
      <c r="AF129" s="280"/>
      <c r="AG129" s="118"/>
      <c r="AH129" s="118"/>
      <c r="AI129" s="47" t="s">
        <v>6737</v>
      </c>
      <c r="AJ129" s="47" t="s">
        <v>144</v>
      </c>
      <c r="AK129" s="47" t="s">
        <v>390</v>
      </c>
      <c r="AL129" s="62" t="s">
        <v>390</v>
      </c>
      <c r="AM129" s="13" t="s">
        <v>1872</v>
      </c>
      <c r="AN129" s="118"/>
      <c r="AO129" s="118"/>
      <c r="AP129" s="118"/>
      <c r="AQ129" s="118"/>
      <c r="AR129" s="118"/>
      <c r="AS129" s="47"/>
      <c r="AT129" s="118"/>
      <c r="AU129" s="47"/>
      <c r="AV129" s="47"/>
      <c r="AW129" s="118"/>
      <c r="AX129" s="118"/>
      <c r="AY129" s="118"/>
      <c r="AZ129" s="47"/>
      <c r="BA129" s="14"/>
      <c r="BB129" s="47"/>
      <c r="BC129" s="149"/>
      <c r="BD129" s="149"/>
    </row>
    <row r="130" spans="1:56" x14ac:dyDescent="0.35">
      <c r="A130" s="50" t="s">
        <v>524</v>
      </c>
      <c r="B130" s="115">
        <v>129</v>
      </c>
      <c r="C130" s="47"/>
      <c r="D130" s="47"/>
      <c r="E130" s="47"/>
      <c r="F130" s="47"/>
      <c r="G130" s="47" t="s">
        <v>76</v>
      </c>
      <c r="H130" s="47" t="s">
        <v>1980</v>
      </c>
      <c r="I130" s="47" t="s">
        <v>90</v>
      </c>
      <c r="J130" s="47" t="s">
        <v>312</v>
      </c>
      <c r="K130" s="47" t="s">
        <v>325</v>
      </c>
      <c r="L130" s="47" t="s">
        <v>885</v>
      </c>
      <c r="M130" s="48" t="s">
        <v>55</v>
      </c>
      <c r="N130" s="47" t="s">
        <v>32</v>
      </c>
      <c r="O130" s="47" t="s">
        <v>37</v>
      </c>
      <c r="P130" s="48" t="s">
        <v>19</v>
      </c>
      <c r="Q130" s="47"/>
      <c r="R130" s="47"/>
      <c r="S130" s="47" t="s">
        <v>525</v>
      </c>
      <c r="T130" s="47"/>
      <c r="U130" s="52"/>
      <c r="V130" s="118"/>
      <c r="W130" s="118"/>
      <c r="X130" s="47">
        <v>35</v>
      </c>
      <c r="Y130" s="47"/>
      <c r="Z130" s="118" t="s">
        <v>390</v>
      </c>
      <c r="AA130" s="118"/>
      <c r="AB130" s="118"/>
      <c r="AC130" s="47" t="s">
        <v>402</v>
      </c>
      <c r="AD130" s="14">
        <v>0</v>
      </c>
      <c r="AE130" s="47"/>
      <c r="AF130" s="280"/>
      <c r="AG130" s="118"/>
      <c r="AH130" s="118"/>
      <c r="AI130" s="47" t="s">
        <v>6737</v>
      </c>
      <c r="AJ130" s="47" t="s">
        <v>306</v>
      </c>
      <c r="AK130" s="47" t="s">
        <v>390</v>
      </c>
      <c r="AL130" s="62" t="s">
        <v>390</v>
      </c>
      <c r="AM130" s="13" t="s">
        <v>1562</v>
      </c>
      <c r="AN130" s="118"/>
      <c r="AO130" s="118"/>
      <c r="AP130" s="118"/>
      <c r="AQ130" s="118"/>
      <c r="AR130" s="118"/>
      <c r="AS130" s="47"/>
      <c r="AT130" s="118"/>
      <c r="AU130" s="47"/>
      <c r="AV130" s="47"/>
      <c r="AW130" s="118"/>
      <c r="AX130" s="118"/>
      <c r="AY130" s="118"/>
      <c r="AZ130" s="47"/>
      <c r="BA130" s="14"/>
      <c r="BB130" s="47"/>
      <c r="BC130" s="149"/>
      <c r="BD130" s="149"/>
    </row>
    <row r="131" spans="1:56" x14ac:dyDescent="0.35">
      <c r="A131" s="50" t="s">
        <v>546</v>
      </c>
      <c r="B131" s="115">
        <v>130</v>
      </c>
      <c r="C131" s="47"/>
      <c r="D131" s="47"/>
      <c r="E131" s="47"/>
      <c r="F131" s="47"/>
      <c r="G131" s="47" t="s">
        <v>76</v>
      </c>
      <c r="H131" s="47" t="s">
        <v>1980</v>
      </c>
      <c r="I131" s="47" t="s">
        <v>51</v>
      </c>
      <c r="J131" s="47" t="s">
        <v>312</v>
      </c>
      <c r="K131" s="47" t="s">
        <v>325</v>
      </c>
      <c r="L131" s="47" t="s">
        <v>885</v>
      </c>
      <c r="M131" s="48" t="s">
        <v>55</v>
      </c>
      <c r="N131" s="47" t="s">
        <v>31</v>
      </c>
      <c r="O131" s="47" t="s">
        <v>36</v>
      </c>
      <c r="P131" s="48" t="s">
        <v>969</v>
      </c>
      <c r="Q131" s="47" t="s">
        <v>768</v>
      </c>
      <c r="R131" s="47"/>
      <c r="S131" s="47" t="s">
        <v>362</v>
      </c>
      <c r="T131" s="47" t="s">
        <v>768</v>
      </c>
      <c r="U131" s="52">
        <v>441</v>
      </c>
      <c r="V131" s="118"/>
      <c r="W131" s="118"/>
      <c r="X131" s="47">
        <v>15</v>
      </c>
      <c r="Y131" s="47"/>
      <c r="Z131" s="118" t="s">
        <v>390</v>
      </c>
      <c r="AA131" s="118"/>
      <c r="AB131" s="118"/>
      <c r="AC131" s="47" t="s">
        <v>402</v>
      </c>
      <c r="AD131" s="14">
        <v>0</v>
      </c>
      <c r="AE131" s="47"/>
      <c r="AF131" s="280"/>
      <c r="AG131" s="118"/>
      <c r="AH131" s="118"/>
      <c r="AI131" s="47" t="s">
        <v>6737</v>
      </c>
      <c r="AJ131" s="47" t="s">
        <v>144</v>
      </c>
      <c r="AK131" s="47" t="s">
        <v>390</v>
      </c>
      <c r="AL131" s="62" t="s">
        <v>390</v>
      </c>
      <c r="AM131" s="13" t="s">
        <v>2000</v>
      </c>
      <c r="AN131" s="118"/>
      <c r="AO131" s="118"/>
      <c r="AP131" s="118"/>
      <c r="AQ131" s="118"/>
      <c r="AR131" s="118"/>
      <c r="AS131" s="47"/>
      <c r="AT131" s="118"/>
      <c r="AU131" s="47"/>
      <c r="AV131" s="47"/>
      <c r="AW131" s="118"/>
      <c r="AX131" s="118"/>
      <c r="AY131" s="118"/>
      <c r="AZ131" s="47"/>
      <c r="BA131" s="14"/>
      <c r="BB131" s="47"/>
      <c r="BC131" s="149"/>
      <c r="BD131" s="149"/>
    </row>
    <row r="132" spans="1:56" x14ac:dyDescent="0.35">
      <c r="A132" s="50" t="s">
        <v>1349</v>
      </c>
      <c r="B132" s="115">
        <v>131</v>
      </c>
      <c r="C132" s="47"/>
      <c r="D132" s="47"/>
      <c r="E132" s="47"/>
      <c r="F132" s="47"/>
      <c r="G132" s="47" t="s">
        <v>76</v>
      </c>
      <c r="H132" s="47" t="s">
        <v>1980</v>
      </c>
      <c r="I132" s="47" t="s">
        <v>190</v>
      </c>
      <c r="J132" s="47" t="s">
        <v>312</v>
      </c>
      <c r="K132" s="47" t="s">
        <v>325</v>
      </c>
      <c r="L132" s="47" t="s">
        <v>885</v>
      </c>
      <c r="M132" s="48" t="s">
        <v>55</v>
      </c>
      <c r="N132" s="47" t="s">
        <v>32</v>
      </c>
      <c r="O132" s="47" t="s">
        <v>37</v>
      </c>
      <c r="P132" s="48" t="s">
        <v>120</v>
      </c>
      <c r="Q132" s="47" t="s">
        <v>123</v>
      </c>
      <c r="R132" s="47"/>
      <c r="S132" s="47" t="s">
        <v>1350</v>
      </c>
      <c r="T132" s="47" t="s">
        <v>123</v>
      </c>
      <c r="U132" s="52"/>
      <c r="V132" s="118"/>
      <c r="W132" s="118"/>
      <c r="X132" s="47">
        <v>45</v>
      </c>
      <c r="Y132" s="47"/>
      <c r="Z132" s="118" t="s">
        <v>390</v>
      </c>
      <c r="AA132" s="118"/>
      <c r="AB132" s="118"/>
      <c r="AC132" s="47" t="s">
        <v>399</v>
      </c>
      <c r="AD132" s="14">
        <v>0</v>
      </c>
      <c r="AE132" s="47"/>
      <c r="AF132" s="280"/>
      <c r="AG132" s="118"/>
      <c r="AH132" s="118"/>
      <c r="AI132" s="47" t="s">
        <v>6737</v>
      </c>
      <c r="AJ132" s="47" t="s">
        <v>144</v>
      </c>
      <c r="AK132" s="47" t="s">
        <v>390</v>
      </c>
      <c r="AL132" s="62" t="s">
        <v>390</v>
      </c>
      <c r="AM132" s="13" t="s">
        <v>390</v>
      </c>
      <c r="AN132" s="118"/>
      <c r="AO132" s="118"/>
      <c r="AP132" s="118"/>
      <c r="AQ132" s="118"/>
      <c r="AR132" s="118"/>
      <c r="AS132" s="47"/>
      <c r="AT132" s="118"/>
      <c r="AU132" s="47"/>
      <c r="AV132" s="47"/>
      <c r="AW132" s="118"/>
      <c r="AX132" s="118"/>
      <c r="AY132" s="118"/>
      <c r="AZ132" s="47"/>
      <c r="BA132" s="14"/>
      <c r="BB132" s="47"/>
      <c r="BC132" s="149"/>
      <c r="BD132" s="149"/>
    </row>
    <row r="133" spans="1:56" x14ac:dyDescent="0.35">
      <c r="A133" s="50" t="s">
        <v>2937</v>
      </c>
      <c r="B133" s="115">
        <v>132</v>
      </c>
      <c r="C133" s="47"/>
      <c r="D133" s="47" t="s">
        <v>5087</v>
      </c>
      <c r="E133" s="47" t="s">
        <v>4636</v>
      </c>
      <c r="F133" s="47" t="s">
        <v>4637</v>
      </c>
      <c r="G133" s="47" t="s">
        <v>78</v>
      </c>
      <c r="H133" s="47" t="s">
        <v>222</v>
      </c>
      <c r="I133" s="47" t="s">
        <v>1968</v>
      </c>
      <c r="J133" s="47" t="s">
        <v>2006</v>
      </c>
      <c r="K133" s="47" t="s">
        <v>321</v>
      </c>
      <c r="L133" s="47" t="s">
        <v>1985</v>
      </c>
      <c r="M133" s="48" t="s">
        <v>55</v>
      </c>
      <c r="N133" s="47" t="s">
        <v>31</v>
      </c>
      <c r="O133" s="47" t="s">
        <v>36</v>
      </c>
      <c r="P133" s="48" t="s">
        <v>29</v>
      </c>
      <c r="Q133" s="47"/>
      <c r="R133" s="47" t="s">
        <v>1079</v>
      </c>
      <c r="S133" s="47" t="s">
        <v>2938</v>
      </c>
      <c r="T133" s="47" t="s">
        <v>840</v>
      </c>
      <c r="U133" s="52">
        <v>2804</v>
      </c>
      <c r="V133" s="118">
        <v>46078</v>
      </c>
      <c r="W133" s="118">
        <v>46090</v>
      </c>
      <c r="X133" s="47">
        <v>60</v>
      </c>
      <c r="Y133" s="47"/>
      <c r="Z133" s="118">
        <v>46150</v>
      </c>
      <c r="AA133" s="118">
        <v>46157</v>
      </c>
      <c r="AB133" s="118">
        <v>46154</v>
      </c>
      <c r="AC133" s="47" t="s">
        <v>3</v>
      </c>
      <c r="AD133" s="14">
        <v>1</v>
      </c>
      <c r="AE133" s="47"/>
      <c r="AF133" s="280" t="s">
        <v>8951</v>
      </c>
      <c r="AG133" s="118"/>
      <c r="AH133" s="118" t="s">
        <v>152</v>
      </c>
      <c r="AI133" s="47" t="s">
        <v>6737</v>
      </c>
      <c r="AJ133" s="47" t="s">
        <v>144</v>
      </c>
      <c r="AK133" s="47" t="s">
        <v>2826</v>
      </c>
      <c r="AL133" s="62" t="s">
        <v>2925</v>
      </c>
      <c r="AM133" s="13" t="s">
        <v>390</v>
      </c>
      <c r="AN133" s="118"/>
      <c r="AO133" s="118"/>
      <c r="AP133" s="118"/>
      <c r="AQ133" s="118"/>
      <c r="AR133" s="118"/>
      <c r="AS133" s="47"/>
      <c r="AT133" s="118"/>
      <c r="AU133" s="47"/>
      <c r="AV133" s="47"/>
      <c r="AW133" s="118"/>
      <c r="AX133" s="118"/>
      <c r="AY133" s="118"/>
      <c r="AZ133" s="47"/>
      <c r="BA133" s="14"/>
      <c r="BB133" s="47"/>
      <c r="BC133" s="149"/>
      <c r="BD133" s="149"/>
    </row>
    <row r="134" spans="1:56" x14ac:dyDescent="0.35">
      <c r="A134" s="50" t="s">
        <v>1010</v>
      </c>
      <c r="B134" s="115">
        <v>133</v>
      </c>
      <c r="C134" s="47" t="s">
        <v>1011</v>
      </c>
      <c r="D134" s="47"/>
      <c r="E134" s="47"/>
      <c r="F134" s="47"/>
      <c r="G134" s="47" t="s">
        <v>76</v>
      </c>
      <c r="H134" s="47" t="s">
        <v>1980</v>
      </c>
      <c r="I134" s="47" t="s">
        <v>380</v>
      </c>
      <c r="J134" s="47" t="s">
        <v>312</v>
      </c>
      <c r="K134" s="47" t="s">
        <v>319</v>
      </c>
      <c r="L134" s="47" t="s">
        <v>886</v>
      </c>
      <c r="M134" s="48" t="s">
        <v>106</v>
      </c>
      <c r="N134" s="47" t="s">
        <v>31</v>
      </c>
      <c r="O134" s="47" t="s">
        <v>50</v>
      </c>
      <c r="P134" s="48" t="s">
        <v>46</v>
      </c>
      <c r="Q134" s="47" t="s">
        <v>171</v>
      </c>
      <c r="R134" s="47"/>
      <c r="S134" s="47" t="s">
        <v>1012</v>
      </c>
      <c r="T134" s="47" t="s">
        <v>1013</v>
      </c>
      <c r="U134" s="52"/>
      <c r="V134" s="118"/>
      <c r="W134" s="118"/>
      <c r="X134" s="47">
        <v>0</v>
      </c>
      <c r="Y134" s="47">
        <v>25</v>
      </c>
      <c r="Z134" s="118" t="s">
        <v>390</v>
      </c>
      <c r="AA134" s="118"/>
      <c r="AB134" s="118"/>
      <c r="AC134" s="47" t="s">
        <v>399</v>
      </c>
      <c r="AD134" s="14">
        <v>0</v>
      </c>
      <c r="AE134" s="47"/>
      <c r="AF134" s="280"/>
      <c r="AG134" s="118"/>
      <c r="AH134" s="118"/>
      <c r="AI134" s="47" t="s">
        <v>6737</v>
      </c>
      <c r="AJ134" s="47" t="s">
        <v>144</v>
      </c>
      <c r="AK134" s="47" t="s">
        <v>390</v>
      </c>
      <c r="AL134" s="62" t="s">
        <v>390</v>
      </c>
      <c r="AM134" s="13" t="s">
        <v>2000</v>
      </c>
      <c r="AN134" s="118"/>
      <c r="AO134" s="118"/>
      <c r="AP134" s="118"/>
      <c r="AQ134" s="118"/>
      <c r="AR134" s="118"/>
      <c r="AS134" s="47"/>
      <c r="AT134" s="118"/>
      <c r="AU134" s="47"/>
      <c r="AV134" s="47"/>
      <c r="AW134" s="118"/>
      <c r="AX134" s="118"/>
      <c r="AY134" s="118"/>
      <c r="AZ134" s="47"/>
      <c r="BA134" s="14"/>
      <c r="BB134" s="47"/>
      <c r="BC134" s="149"/>
      <c r="BD134" s="149"/>
    </row>
    <row r="135" spans="1:56" x14ac:dyDescent="0.35">
      <c r="A135" s="50" t="s">
        <v>2628</v>
      </c>
      <c r="B135" s="115">
        <v>134</v>
      </c>
      <c r="C135" s="47"/>
      <c r="D135" s="47" t="s">
        <v>5088</v>
      </c>
      <c r="E135" s="47" t="s">
        <v>4638</v>
      </c>
      <c r="F135" s="47" t="s">
        <v>4639</v>
      </c>
      <c r="G135" s="47" t="s">
        <v>78</v>
      </c>
      <c r="H135" s="47" t="s">
        <v>222</v>
      </c>
      <c r="I135" s="47" t="s">
        <v>69</v>
      </c>
      <c r="J135" s="47" t="s">
        <v>2006</v>
      </c>
      <c r="K135" s="47" t="s">
        <v>321</v>
      </c>
      <c r="L135" s="47" t="s">
        <v>1985</v>
      </c>
      <c r="M135" s="48" t="s">
        <v>55</v>
      </c>
      <c r="N135" s="47" t="s">
        <v>32</v>
      </c>
      <c r="O135" s="47" t="s">
        <v>37</v>
      </c>
      <c r="P135" s="48" t="s">
        <v>44</v>
      </c>
      <c r="Q135" s="47"/>
      <c r="R135" s="47" t="s">
        <v>1085</v>
      </c>
      <c r="S135" s="47" t="s">
        <v>2629</v>
      </c>
      <c r="T135" s="47" t="s">
        <v>2630</v>
      </c>
      <c r="U135" s="52">
        <v>15792</v>
      </c>
      <c r="V135" s="118">
        <v>46077</v>
      </c>
      <c r="W135" s="118">
        <v>46079</v>
      </c>
      <c r="X135" s="47">
        <v>35</v>
      </c>
      <c r="Y135" s="47"/>
      <c r="Z135" s="118">
        <v>46114</v>
      </c>
      <c r="AA135" s="118">
        <v>46136</v>
      </c>
      <c r="AB135" s="118">
        <v>46134</v>
      </c>
      <c r="AC135" s="47" t="s">
        <v>3</v>
      </c>
      <c r="AD135" s="14">
        <v>1</v>
      </c>
      <c r="AE135" s="47"/>
      <c r="AF135" s="280" t="s">
        <v>8951</v>
      </c>
      <c r="AG135" s="118">
        <v>46171</v>
      </c>
      <c r="AH135" s="118" t="s">
        <v>6740</v>
      </c>
      <c r="AI135" s="47" t="s">
        <v>6737</v>
      </c>
      <c r="AJ135" s="47" t="s">
        <v>144</v>
      </c>
      <c r="AK135" s="47" t="s">
        <v>2829</v>
      </c>
      <c r="AL135" s="62" t="s">
        <v>2924</v>
      </c>
      <c r="AM135" s="13" t="s">
        <v>390</v>
      </c>
      <c r="AN135" s="118"/>
      <c r="AO135" s="118"/>
      <c r="AP135" s="118"/>
      <c r="AQ135" s="118"/>
      <c r="AR135" s="118"/>
      <c r="AS135" s="47"/>
      <c r="AT135" s="118"/>
      <c r="AU135" s="47"/>
      <c r="AV135" s="47"/>
      <c r="AW135" s="118"/>
      <c r="AX135" s="118"/>
      <c r="AY135" s="118"/>
      <c r="AZ135" s="47"/>
      <c r="BA135" s="14"/>
      <c r="BB135" s="47"/>
      <c r="BC135" s="149"/>
      <c r="BD135" s="149"/>
    </row>
    <row r="136" spans="1:56" x14ac:dyDescent="0.35">
      <c r="A136" s="50" t="s">
        <v>2622</v>
      </c>
      <c r="B136" s="115">
        <v>135</v>
      </c>
      <c r="C136" s="47"/>
      <c r="D136" s="47"/>
      <c r="E136" s="47"/>
      <c r="F136" s="47"/>
      <c r="G136" s="47" t="s">
        <v>78</v>
      </c>
      <c r="H136" s="47" t="s">
        <v>222</v>
      </c>
      <c r="I136" s="47" t="s">
        <v>69</v>
      </c>
      <c r="J136" s="47" t="s">
        <v>2006</v>
      </c>
      <c r="K136" s="47" t="s">
        <v>321</v>
      </c>
      <c r="L136" s="47" t="s">
        <v>1985</v>
      </c>
      <c r="M136" s="48" t="s">
        <v>55</v>
      </c>
      <c r="N136" s="47" t="s">
        <v>32</v>
      </c>
      <c r="O136" s="47" t="s">
        <v>37</v>
      </c>
      <c r="P136" s="48" t="s">
        <v>45</v>
      </c>
      <c r="Q136" s="47"/>
      <c r="R136" s="47"/>
      <c r="S136" s="47" t="s">
        <v>2623</v>
      </c>
      <c r="T136" s="47" t="s">
        <v>2624</v>
      </c>
      <c r="U136" s="52">
        <v>14408</v>
      </c>
      <c r="V136" s="118"/>
      <c r="W136" s="118"/>
      <c r="X136" s="47">
        <v>35</v>
      </c>
      <c r="Y136" s="47"/>
      <c r="Z136" s="118" t="s">
        <v>390</v>
      </c>
      <c r="AA136" s="118"/>
      <c r="AB136" s="118"/>
      <c r="AC136" s="47" t="s">
        <v>402</v>
      </c>
      <c r="AD136" s="14">
        <v>0</v>
      </c>
      <c r="AE136" s="47"/>
      <c r="AF136" s="280"/>
      <c r="AG136" s="118"/>
      <c r="AH136" s="118"/>
      <c r="AI136" s="47" t="s">
        <v>6737</v>
      </c>
      <c r="AJ136" s="47" t="s">
        <v>144</v>
      </c>
      <c r="AK136" s="47" t="s">
        <v>390</v>
      </c>
      <c r="AL136" s="62" t="s">
        <v>390</v>
      </c>
      <c r="AM136" s="13" t="s">
        <v>390</v>
      </c>
      <c r="AN136" s="118"/>
      <c r="AO136" s="118"/>
      <c r="AP136" s="118"/>
      <c r="AQ136" s="118"/>
      <c r="AR136" s="118"/>
      <c r="AS136" s="47"/>
      <c r="AT136" s="118"/>
      <c r="AU136" s="47"/>
      <c r="AV136" s="47"/>
      <c r="AW136" s="118"/>
      <c r="AX136" s="118"/>
      <c r="AY136" s="118"/>
      <c r="AZ136" s="47"/>
      <c r="BA136" s="14"/>
      <c r="BB136" s="47"/>
      <c r="BC136" s="149"/>
      <c r="BD136" s="149"/>
    </row>
    <row r="137" spans="1:56" x14ac:dyDescent="0.35">
      <c r="A137" s="50" t="s">
        <v>2033</v>
      </c>
      <c r="B137" s="115">
        <v>136</v>
      </c>
      <c r="C137" s="47"/>
      <c r="D137" s="47" t="s">
        <v>2840</v>
      </c>
      <c r="E137" s="47" t="s">
        <v>2840</v>
      </c>
      <c r="F137" s="47" t="s">
        <v>2594</v>
      </c>
      <c r="G137" s="47" t="s">
        <v>2036</v>
      </c>
      <c r="H137" s="47" t="s">
        <v>2032</v>
      </c>
      <c r="I137" s="47" t="s">
        <v>1823</v>
      </c>
      <c r="J137" s="47" t="s">
        <v>312</v>
      </c>
      <c r="K137" s="47" t="s">
        <v>319</v>
      </c>
      <c r="L137" s="47" t="s">
        <v>886</v>
      </c>
      <c r="M137" s="48" t="s">
        <v>55</v>
      </c>
      <c r="N137" s="47" t="s">
        <v>31</v>
      </c>
      <c r="O137" s="47" t="s">
        <v>36</v>
      </c>
      <c r="P137" s="48" t="s">
        <v>64</v>
      </c>
      <c r="Q137" s="47"/>
      <c r="R137" s="47" t="s">
        <v>2793</v>
      </c>
      <c r="S137" s="47" t="s">
        <v>2034</v>
      </c>
      <c r="T137" s="47" t="s">
        <v>18</v>
      </c>
      <c r="U137" s="52">
        <v>544</v>
      </c>
      <c r="V137" s="118">
        <v>46051</v>
      </c>
      <c r="W137" s="118">
        <v>46059</v>
      </c>
      <c r="X137" s="47">
        <v>35</v>
      </c>
      <c r="Y137" s="47"/>
      <c r="Z137" s="118">
        <v>46094</v>
      </c>
      <c r="AA137" s="118">
        <v>46130</v>
      </c>
      <c r="AB137" s="118">
        <v>46133</v>
      </c>
      <c r="AC137" s="47" t="s">
        <v>3</v>
      </c>
      <c r="AD137" s="14">
        <v>1</v>
      </c>
      <c r="AE137" s="47"/>
      <c r="AF137" s="280">
        <v>46162</v>
      </c>
      <c r="AG137" s="118">
        <v>46148</v>
      </c>
      <c r="AH137" s="118" t="s">
        <v>6740</v>
      </c>
      <c r="AI137" s="47" t="s">
        <v>6737</v>
      </c>
      <c r="AJ137" s="47" t="s">
        <v>144</v>
      </c>
      <c r="AK137" s="47" t="s">
        <v>1557</v>
      </c>
      <c r="AL137" s="62" t="s">
        <v>2924</v>
      </c>
      <c r="AM137" s="13" t="s">
        <v>390</v>
      </c>
      <c r="AN137" s="118"/>
      <c r="AO137" s="118"/>
      <c r="AP137" s="118"/>
      <c r="AQ137" s="118"/>
      <c r="AR137" s="118"/>
      <c r="AS137" s="47"/>
      <c r="AT137" s="118"/>
      <c r="AU137" s="47"/>
      <c r="AV137" s="47"/>
      <c r="AW137" s="118"/>
      <c r="AX137" s="118"/>
      <c r="AY137" s="118"/>
      <c r="AZ137" s="47"/>
      <c r="BA137" s="14"/>
      <c r="BB137" s="47"/>
      <c r="BC137" s="149"/>
      <c r="BD137" s="149"/>
    </row>
    <row r="138" spans="1:56" x14ac:dyDescent="0.35">
      <c r="A138" s="50" t="s">
        <v>494</v>
      </c>
      <c r="B138" s="115">
        <v>137</v>
      </c>
      <c r="C138" s="47"/>
      <c r="D138" s="47"/>
      <c r="E138" s="47"/>
      <c r="F138" s="47"/>
      <c r="G138" s="47" t="s">
        <v>76</v>
      </c>
      <c r="H138" s="47" t="s">
        <v>1980</v>
      </c>
      <c r="I138" s="47" t="s">
        <v>9</v>
      </c>
      <c r="J138" s="47" t="s">
        <v>312</v>
      </c>
      <c r="K138" s="47" t="s">
        <v>325</v>
      </c>
      <c r="L138" s="47" t="s">
        <v>885</v>
      </c>
      <c r="M138" s="48" t="s">
        <v>55</v>
      </c>
      <c r="N138" s="47" t="s">
        <v>32</v>
      </c>
      <c r="O138" s="47" t="s">
        <v>37</v>
      </c>
      <c r="P138" s="48" t="s">
        <v>38</v>
      </c>
      <c r="Q138" s="47" t="s">
        <v>107</v>
      </c>
      <c r="R138" s="47"/>
      <c r="S138" s="47" t="s">
        <v>495</v>
      </c>
      <c r="T138" s="47" t="s">
        <v>107</v>
      </c>
      <c r="U138" s="52"/>
      <c r="V138" s="118"/>
      <c r="W138" s="118"/>
      <c r="X138" s="47">
        <v>35</v>
      </c>
      <c r="Y138" s="47"/>
      <c r="Z138" s="118" t="s">
        <v>390</v>
      </c>
      <c r="AA138" s="118"/>
      <c r="AB138" s="118"/>
      <c r="AC138" s="47" t="s">
        <v>407</v>
      </c>
      <c r="AD138" s="14">
        <v>0</v>
      </c>
      <c r="AE138" s="47"/>
      <c r="AF138" s="280"/>
      <c r="AG138" s="118"/>
      <c r="AH138" s="118"/>
      <c r="AI138" s="47" t="s">
        <v>6737</v>
      </c>
      <c r="AJ138" s="47" t="s">
        <v>144</v>
      </c>
      <c r="AK138" s="47" t="s">
        <v>390</v>
      </c>
      <c r="AL138" s="62" t="s">
        <v>390</v>
      </c>
      <c r="AM138" s="13" t="s">
        <v>390</v>
      </c>
      <c r="AN138" s="118"/>
      <c r="AO138" s="118"/>
      <c r="AP138" s="118"/>
      <c r="AQ138" s="118"/>
      <c r="AR138" s="118"/>
      <c r="AS138" s="47"/>
      <c r="AT138" s="118"/>
      <c r="AU138" s="47"/>
      <c r="AV138" s="47"/>
      <c r="AW138" s="118"/>
      <c r="AX138" s="118"/>
      <c r="AY138" s="118"/>
      <c r="AZ138" s="47"/>
      <c r="BA138" s="14"/>
      <c r="BB138" s="47"/>
      <c r="BC138" s="149"/>
      <c r="BD138" s="149"/>
    </row>
    <row r="139" spans="1:56" x14ac:dyDescent="0.35">
      <c r="A139" s="50" t="s">
        <v>70</v>
      </c>
      <c r="B139" s="115">
        <v>138</v>
      </c>
      <c r="C139" s="47"/>
      <c r="D139" s="47" t="s">
        <v>374</v>
      </c>
      <c r="E139" s="47" t="s">
        <v>324</v>
      </c>
      <c r="F139" s="47" t="s">
        <v>94</v>
      </c>
      <c r="G139" s="47" t="s">
        <v>78</v>
      </c>
      <c r="H139" s="47" t="s">
        <v>222</v>
      </c>
      <c r="I139" s="47" t="s">
        <v>69</v>
      </c>
      <c r="J139" s="47" t="s">
        <v>2006</v>
      </c>
      <c r="K139" s="47" t="s">
        <v>321</v>
      </c>
      <c r="L139" s="47" t="s">
        <v>1985</v>
      </c>
      <c r="M139" s="48" t="s">
        <v>55</v>
      </c>
      <c r="N139" s="47" t="s">
        <v>32</v>
      </c>
      <c r="O139" s="47" t="s">
        <v>37</v>
      </c>
      <c r="P139" s="48" t="s">
        <v>38</v>
      </c>
      <c r="Q139" s="47" t="s">
        <v>107</v>
      </c>
      <c r="R139" s="47" t="s">
        <v>1085</v>
      </c>
      <c r="S139" s="47" t="s">
        <v>1458</v>
      </c>
      <c r="T139" s="47" t="s">
        <v>107</v>
      </c>
      <c r="U139" s="52">
        <v>30300</v>
      </c>
      <c r="V139" s="118">
        <v>44681</v>
      </c>
      <c r="W139" s="118">
        <v>44681</v>
      </c>
      <c r="X139" s="47">
        <v>35</v>
      </c>
      <c r="Y139" s="47"/>
      <c r="Z139" s="118" t="s">
        <v>390</v>
      </c>
      <c r="AA139" s="118"/>
      <c r="AB139" s="118"/>
      <c r="AC139" s="47" t="s">
        <v>399</v>
      </c>
      <c r="AD139" s="14">
        <v>0</v>
      </c>
      <c r="AE139" s="47"/>
      <c r="AF139" s="280"/>
      <c r="AG139" s="118"/>
      <c r="AH139" s="118"/>
      <c r="AI139" s="47" t="s">
        <v>6737</v>
      </c>
      <c r="AJ139" s="47" t="s">
        <v>144</v>
      </c>
      <c r="AK139" s="47" t="s">
        <v>390</v>
      </c>
      <c r="AL139" s="62" t="s">
        <v>390</v>
      </c>
      <c r="AM139" s="13" t="s">
        <v>2000</v>
      </c>
      <c r="AN139" s="118"/>
      <c r="AO139" s="118"/>
      <c r="AP139" s="118"/>
      <c r="AQ139" s="118"/>
      <c r="AR139" s="118"/>
      <c r="AS139" s="47"/>
      <c r="AT139" s="118"/>
      <c r="AU139" s="47"/>
      <c r="AV139" s="47"/>
      <c r="AW139" s="118"/>
      <c r="AX139" s="118"/>
      <c r="AY139" s="118"/>
      <c r="AZ139" s="47"/>
      <c r="BA139" s="14"/>
      <c r="BB139" s="47"/>
      <c r="BC139" s="149"/>
      <c r="BD139" s="149"/>
    </row>
    <row r="140" spans="1:56" x14ac:dyDescent="0.35">
      <c r="A140" s="50" t="s">
        <v>1941</v>
      </c>
      <c r="B140" s="115">
        <v>139</v>
      </c>
      <c r="C140" s="47" t="s">
        <v>2319</v>
      </c>
      <c r="D140" s="47"/>
      <c r="E140" s="47"/>
      <c r="F140" s="47"/>
      <c r="G140" s="47" t="s">
        <v>1977</v>
      </c>
      <c r="H140" s="47" t="s">
        <v>1978</v>
      </c>
      <c r="I140" s="47" t="s">
        <v>1978</v>
      </c>
      <c r="J140" s="47" t="s">
        <v>312</v>
      </c>
      <c r="K140" s="47" t="s">
        <v>1223</v>
      </c>
      <c r="L140" s="47" t="s">
        <v>898</v>
      </c>
      <c r="M140" s="48" t="s">
        <v>55</v>
      </c>
      <c r="N140" s="47" t="s">
        <v>32</v>
      </c>
      <c r="O140" s="47" t="s">
        <v>50</v>
      </c>
      <c r="P140" s="48" t="s">
        <v>38</v>
      </c>
      <c r="Q140" s="47" t="s">
        <v>107</v>
      </c>
      <c r="R140" s="47" t="s">
        <v>1939</v>
      </c>
      <c r="S140" s="47" t="s">
        <v>1942</v>
      </c>
      <c r="T140" s="47" t="s">
        <v>107</v>
      </c>
      <c r="U140" s="52">
        <v>2112</v>
      </c>
      <c r="V140" s="118"/>
      <c r="W140" s="118"/>
      <c r="X140" s="47">
        <v>15</v>
      </c>
      <c r="Y140" s="47"/>
      <c r="Z140" s="118" t="s">
        <v>390</v>
      </c>
      <c r="AA140" s="118"/>
      <c r="AB140" s="118"/>
      <c r="AC140" s="47" t="s">
        <v>700</v>
      </c>
      <c r="AD140" s="14">
        <v>0</v>
      </c>
      <c r="AE140" s="47"/>
      <c r="AF140" s="280"/>
      <c r="AG140" s="118"/>
      <c r="AH140" s="118"/>
      <c r="AI140" s="47" t="s">
        <v>6737</v>
      </c>
      <c r="AJ140" s="47" t="s">
        <v>144</v>
      </c>
      <c r="AK140" s="47" t="s">
        <v>390</v>
      </c>
      <c r="AL140" s="62" t="s">
        <v>390</v>
      </c>
      <c r="AM140" s="13" t="s">
        <v>390</v>
      </c>
      <c r="AN140" s="118"/>
      <c r="AO140" s="118"/>
      <c r="AP140" s="118"/>
      <c r="AQ140" s="118"/>
      <c r="AR140" s="118"/>
      <c r="AS140" s="47"/>
      <c r="AT140" s="118"/>
      <c r="AU140" s="47"/>
      <c r="AV140" s="47"/>
      <c r="AW140" s="118"/>
      <c r="AX140" s="118"/>
      <c r="AY140" s="118"/>
      <c r="AZ140" s="47"/>
      <c r="BA140" s="14"/>
      <c r="BB140" s="47"/>
      <c r="BC140" s="149"/>
      <c r="BD140" s="149"/>
    </row>
    <row r="141" spans="1:56" x14ac:dyDescent="0.35">
      <c r="A141" s="50" t="s">
        <v>892</v>
      </c>
      <c r="B141" s="115">
        <v>140</v>
      </c>
      <c r="C141" s="47"/>
      <c r="D141" s="47"/>
      <c r="E141" s="47"/>
      <c r="F141" s="47"/>
      <c r="G141" s="47" t="s">
        <v>76</v>
      </c>
      <c r="H141" s="47" t="s">
        <v>1980</v>
      </c>
      <c r="I141" s="47" t="s">
        <v>91</v>
      </c>
      <c r="J141" s="47" t="s">
        <v>312</v>
      </c>
      <c r="K141" s="47" t="s">
        <v>325</v>
      </c>
      <c r="L141" s="47" t="s">
        <v>885</v>
      </c>
      <c r="M141" s="48" t="s">
        <v>55</v>
      </c>
      <c r="N141" s="47" t="s">
        <v>31</v>
      </c>
      <c r="O141" s="47" t="s">
        <v>36</v>
      </c>
      <c r="P141" s="48" t="s">
        <v>969</v>
      </c>
      <c r="Q141" s="47"/>
      <c r="R141" s="47"/>
      <c r="S141" s="47" t="s">
        <v>893</v>
      </c>
      <c r="T141" s="47" t="s">
        <v>1413</v>
      </c>
      <c r="U141" s="52"/>
      <c r="V141" s="118"/>
      <c r="W141" s="118"/>
      <c r="X141" s="47">
        <v>35</v>
      </c>
      <c r="Y141" s="47"/>
      <c r="Z141" s="118" t="s">
        <v>390</v>
      </c>
      <c r="AA141" s="118"/>
      <c r="AB141" s="118"/>
      <c r="AC141" s="47" t="s">
        <v>402</v>
      </c>
      <c r="AD141" s="14">
        <v>0</v>
      </c>
      <c r="AE141" s="47"/>
      <c r="AF141" s="280"/>
      <c r="AG141" s="118"/>
      <c r="AH141" s="118"/>
      <c r="AI141" s="47" t="s">
        <v>6737</v>
      </c>
      <c r="AJ141" s="47" t="s">
        <v>144</v>
      </c>
      <c r="AK141" s="47" t="s">
        <v>390</v>
      </c>
      <c r="AL141" s="62" t="s">
        <v>390</v>
      </c>
      <c r="AM141" s="13" t="s">
        <v>390</v>
      </c>
      <c r="AN141" s="118"/>
      <c r="AO141" s="118"/>
      <c r="AP141" s="118"/>
      <c r="AQ141" s="118"/>
      <c r="AR141" s="118"/>
      <c r="AS141" s="47"/>
      <c r="AT141" s="118"/>
      <c r="AU141" s="47"/>
      <c r="AV141" s="47"/>
      <c r="AW141" s="118"/>
      <c r="AX141" s="118"/>
      <c r="AY141" s="118"/>
      <c r="AZ141" s="47"/>
      <c r="BA141" s="14"/>
      <c r="BB141" s="47"/>
      <c r="BC141" s="149"/>
      <c r="BD141" s="149"/>
    </row>
    <row r="142" spans="1:56" x14ac:dyDescent="0.35">
      <c r="A142" s="50" t="s">
        <v>1379</v>
      </c>
      <c r="B142" s="115">
        <v>141</v>
      </c>
      <c r="C142" s="47"/>
      <c r="D142" s="47" t="s">
        <v>5477</v>
      </c>
      <c r="E142" s="47" t="s">
        <v>5478</v>
      </c>
      <c r="F142" s="47" t="s">
        <v>3104</v>
      </c>
      <c r="G142" s="47" t="s">
        <v>52</v>
      </c>
      <c r="H142" s="47" t="s">
        <v>95</v>
      </c>
      <c r="I142" s="47" t="s">
        <v>54</v>
      </c>
      <c r="J142" s="47" t="s">
        <v>312</v>
      </c>
      <c r="K142" s="47" t="s">
        <v>327</v>
      </c>
      <c r="L142" s="47" t="s">
        <v>328</v>
      </c>
      <c r="M142" s="48" t="s">
        <v>221</v>
      </c>
      <c r="N142" s="47" t="s">
        <v>33</v>
      </c>
      <c r="O142" s="47" t="s">
        <v>49</v>
      </c>
      <c r="P142" s="48" t="s">
        <v>20</v>
      </c>
      <c r="Q142" s="47" t="s">
        <v>1996</v>
      </c>
      <c r="R142" s="47" t="s">
        <v>6999</v>
      </c>
      <c r="S142" s="47" t="s">
        <v>1229</v>
      </c>
      <c r="T142" s="47" t="s">
        <v>1996</v>
      </c>
      <c r="U142" s="52">
        <v>16455</v>
      </c>
      <c r="V142" s="118">
        <v>46030</v>
      </c>
      <c r="W142" s="118">
        <v>46123</v>
      </c>
      <c r="X142" s="47">
        <v>30</v>
      </c>
      <c r="Y142" s="47"/>
      <c r="Z142" s="118">
        <v>46153</v>
      </c>
      <c r="AA142" s="118">
        <v>46179</v>
      </c>
      <c r="AB142" s="118"/>
      <c r="AC142" s="47" t="s">
        <v>5</v>
      </c>
      <c r="AD142" s="14">
        <v>0.8</v>
      </c>
      <c r="AE142" s="47"/>
      <c r="AF142" s="280"/>
      <c r="AG142" s="118"/>
      <c r="AH142" s="118"/>
      <c r="AI142" s="47" t="s">
        <v>6737</v>
      </c>
      <c r="AJ142" s="47" t="s">
        <v>144</v>
      </c>
      <c r="AK142" s="47" t="s">
        <v>2826</v>
      </c>
      <c r="AL142" s="62" t="s">
        <v>390</v>
      </c>
      <c r="AM142" s="13" t="s">
        <v>390</v>
      </c>
      <c r="AN142" s="118"/>
      <c r="AO142" s="118"/>
      <c r="AP142" s="118"/>
      <c r="AQ142" s="118"/>
      <c r="AR142" s="118"/>
      <c r="AS142" s="47"/>
      <c r="AT142" s="118"/>
      <c r="AU142" s="47"/>
      <c r="AV142" s="47"/>
      <c r="AW142" s="118"/>
      <c r="AX142" s="118"/>
      <c r="AY142" s="118"/>
      <c r="AZ142" s="47"/>
      <c r="BA142" s="14"/>
      <c r="BB142" s="47"/>
      <c r="BC142" s="149"/>
      <c r="BD142" s="149"/>
    </row>
    <row r="143" spans="1:56" x14ac:dyDescent="0.35">
      <c r="A143" s="50" t="s">
        <v>541</v>
      </c>
      <c r="B143" s="115">
        <v>142</v>
      </c>
      <c r="C143" s="47"/>
      <c r="D143" s="47"/>
      <c r="E143" s="47"/>
      <c r="F143" s="47"/>
      <c r="G143" s="47" t="s">
        <v>76</v>
      </c>
      <c r="H143" s="47" t="s">
        <v>1980</v>
      </c>
      <c r="I143" s="47" t="s">
        <v>51</v>
      </c>
      <c r="J143" s="47" t="s">
        <v>312</v>
      </c>
      <c r="K143" s="47" t="s">
        <v>325</v>
      </c>
      <c r="L143" s="47" t="s">
        <v>885</v>
      </c>
      <c r="M143" s="48" t="s">
        <v>55</v>
      </c>
      <c r="N143" s="47" t="s">
        <v>31</v>
      </c>
      <c r="O143" s="47" t="s">
        <v>36</v>
      </c>
      <c r="P143" s="48" t="s">
        <v>46</v>
      </c>
      <c r="Q143" s="47"/>
      <c r="R143" s="47"/>
      <c r="S143" s="47" t="s">
        <v>542</v>
      </c>
      <c r="T143" s="47" t="s">
        <v>174</v>
      </c>
      <c r="U143" s="52">
        <v>321</v>
      </c>
      <c r="V143" s="118"/>
      <c r="W143" s="118"/>
      <c r="X143" s="47">
        <v>15</v>
      </c>
      <c r="Y143" s="47"/>
      <c r="Z143" s="118" t="s">
        <v>390</v>
      </c>
      <c r="AA143" s="118"/>
      <c r="AB143" s="118"/>
      <c r="AC143" s="47" t="s">
        <v>402</v>
      </c>
      <c r="AD143" s="14">
        <v>0</v>
      </c>
      <c r="AE143" s="47"/>
      <c r="AF143" s="280"/>
      <c r="AG143" s="118"/>
      <c r="AH143" s="118"/>
      <c r="AI143" s="47" t="s">
        <v>6737</v>
      </c>
      <c r="AJ143" s="47" t="s">
        <v>144</v>
      </c>
      <c r="AK143" s="47" t="s">
        <v>390</v>
      </c>
      <c r="AL143" s="62" t="s">
        <v>390</v>
      </c>
      <c r="AM143" s="13" t="s">
        <v>390</v>
      </c>
      <c r="AN143" s="118"/>
      <c r="AO143" s="118"/>
      <c r="AP143" s="118"/>
      <c r="AQ143" s="118"/>
      <c r="AR143" s="118"/>
      <c r="AS143" s="47"/>
      <c r="AT143" s="118"/>
      <c r="AU143" s="47"/>
      <c r="AV143" s="47"/>
      <c r="AW143" s="118"/>
      <c r="AX143" s="118"/>
      <c r="AY143" s="118"/>
      <c r="AZ143" s="47"/>
      <c r="BA143" s="14"/>
      <c r="BB143" s="47"/>
      <c r="BC143" s="149"/>
      <c r="BD143" s="149"/>
    </row>
    <row r="144" spans="1:56" x14ac:dyDescent="0.35">
      <c r="A144" s="50" t="s">
        <v>1261</v>
      </c>
      <c r="B144" s="115">
        <v>143</v>
      </c>
      <c r="C144" s="47"/>
      <c r="D144" s="47"/>
      <c r="E144" s="47"/>
      <c r="F144" s="47"/>
      <c r="G144" s="47" t="s">
        <v>76</v>
      </c>
      <c r="H144" s="47" t="s">
        <v>1980</v>
      </c>
      <c r="I144" s="47" t="s">
        <v>379</v>
      </c>
      <c r="J144" s="47" t="s">
        <v>312</v>
      </c>
      <c r="K144" s="47" t="s">
        <v>319</v>
      </c>
      <c r="L144" s="47" t="s">
        <v>886</v>
      </c>
      <c r="M144" s="48" t="s">
        <v>55</v>
      </c>
      <c r="N144" s="47" t="s">
        <v>31</v>
      </c>
      <c r="O144" s="47" t="s">
        <v>36</v>
      </c>
      <c r="P144" s="48" t="s">
        <v>46</v>
      </c>
      <c r="Q144" s="47"/>
      <c r="R144" s="47"/>
      <c r="S144" s="47" t="s">
        <v>542</v>
      </c>
      <c r="T144" s="47" t="s">
        <v>174</v>
      </c>
      <c r="U144" s="52"/>
      <c r="V144" s="118"/>
      <c r="W144" s="118"/>
      <c r="X144" s="47">
        <v>35</v>
      </c>
      <c r="Y144" s="47"/>
      <c r="Z144" s="118" t="s">
        <v>390</v>
      </c>
      <c r="AA144" s="118"/>
      <c r="AB144" s="118"/>
      <c r="AC144" s="47" t="s">
        <v>1052</v>
      </c>
      <c r="AD144" s="14">
        <v>0</v>
      </c>
      <c r="AE144" s="47"/>
      <c r="AF144" s="280"/>
      <c r="AG144" s="118"/>
      <c r="AH144" s="118"/>
      <c r="AI144" s="47" t="s">
        <v>6737</v>
      </c>
      <c r="AJ144" s="47" t="s">
        <v>144</v>
      </c>
      <c r="AK144" s="47" t="s">
        <v>390</v>
      </c>
      <c r="AL144" s="62" t="s">
        <v>390</v>
      </c>
      <c r="AM144" s="13" t="s">
        <v>390</v>
      </c>
      <c r="AN144" s="118"/>
      <c r="AO144" s="118"/>
      <c r="AP144" s="118"/>
      <c r="AQ144" s="118"/>
      <c r="AR144" s="118"/>
      <c r="AS144" s="47"/>
      <c r="AT144" s="118"/>
      <c r="AU144" s="47"/>
      <c r="AV144" s="47"/>
      <c r="AW144" s="118"/>
      <c r="AX144" s="118"/>
      <c r="AY144" s="118"/>
      <c r="AZ144" s="47"/>
      <c r="BA144" s="14"/>
      <c r="BB144" s="47"/>
      <c r="BC144" s="149"/>
      <c r="BD144" s="149"/>
    </row>
    <row r="145" spans="1:56" x14ac:dyDescent="0.35">
      <c r="A145" s="50" t="s">
        <v>3154</v>
      </c>
      <c r="B145" s="115">
        <v>144</v>
      </c>
      <c r="C145" s="47" t="s">
        <v>3155</v>
      </c>
      <c r="D145" s="47" t="s">
        <v>5090</v>
      </c>
      <c r="E145" s="47" t="s">
        <v>4640</v>
      </c>
      <c r="F145" s="47" t="s">
        <v>3188</v>
      </c>
      <c r="G145" s="47" t="s">
        <v>1977</v>
      </c>
      <c r="H145" s="47" t="s">
        <v>1978</v>
      </c>
      <c r="I145" s="47" t="s">
        <v>1978</v>
      </c>
      <c r="J145" s="47" t="s">
        <v>312</v>
      </c>
      <c r="K145" s="47" t="s">
        <v>1223</v>
      </c>
      <c r="L145" s="47" t="s">
        <v>898</v>
      </c>
      <c r="M145" s="48" t="s">
        <v>55</v>
      </c>
      <c r="N145" s="47" t="s">
        <v>31</v>
      </c>
      <c r="O145" s="47" t="s">
        <v>50</v>
      </c>
      <c r="P145" s="48" t="s">
        <v>47</v>
      </c>
      <c r="Q145" s="47"/>
      <c r="R145" s="47" t="s">
        <v>3819</v>
      </c>
      <c r="S145" s="47" t="s">
        <v>3156</v>
      </c>
      <c r="T145" s="47" t="s">
        <v>3157</v>
      </c>
      <c r="U145" s="52">
        <v>2597</v>
      </c>
      <c r="V145" s="118">
        <v>46062</v>
      </c>
      <c r="W145" s="118">
        <v>46069</v>
      </c>
      <c r="X145" s="47">
        <v>15</v>
      </c>
      <c r="Y145" s="47"/>
      <c r="Z145" s="118">
        <v>46084</v>
      </c>
      <c r="AA145" s="118">
        <v>46084</v>
      </c>
      <c r="AB145" s="118">
        <v>46085</v>
      </c>
      <c r="AC145" s="47" t="s">
        <v>219</v>
      </c>
      <c r="AD145" s="14">
        <v>1</v>
      </c>
      <c r="AE145" s="47"/>
      <c r="AF145" s="280">
        <v>46112</v>
      </c>
      <c r="AG145" s="118">
        <v>46114</v>
      </c>
      <c r="AH145" s="118" t="s">
        <v>6740</v>
      </c>
      <c r="AI145" s="47" t="s">
        <v>1558</v>
      </c>
      <c r="AJ145" s="47" t="s">
        <v>144</v>
      </c>
      <c r="AK145" s="47" t="s">
        <v>390</v>
      </c>
      <c r="AL145" s="62" t="s">
        <v>390</v>
      </c>
      <c r="AM145" s="13" t="s">
        <v>390</v>
      </c>
      <c r="AN145" s="118"/>
      <c r="AO145" s="118"/>
      <c r="AP145" s="118"/>
      <c r="AQ145" s="118"/>
      <c r="AR145" s="118"/>
      <c r="AS145" s="47"/>
      <c r="AT145" s="118"/>
      <c r="AU145" s="47"/>
      <c r="AV145" s="47"/>
      <c r="AW145" s="118"/>
      <c r="AX145" s="118"/>
      <c r="AY145" s="118"/>
      <c r="AZ145" s="47"/>
      <c r="BA145" s="14"/>
      <c r="BB145" s="47"/>
      <c r="BC145" s="149"/>
      <c r="BD145" s="149"/>
    </row>
    <row r="146" spans="1:56" x14ac:dyDescent="0.35">
      <c r="A146" s="50" t="s">
        <v>339</v>
      </c>
      <c r="B146" s="115">
        <v>145</v>
      </c>
      <c r="C146" s="47"/>
      <c r="D146" s="47"/>
      <c r="E146" s="47"/>
      <c r="F146" s="47"/>
      <c r="G146" s="47" t="s">
        <v>76</v>
      </c>
      <c r="H146" s="47" t="s">
        <v>1980</v>
      </c>
      <c r="I146" s="47" t="s">
        <v>8</v>
      </c>
      <c r="J146" s="47" t="s">
        <v>312</v>
      </c>
      <c r="K146" s="47" t="s">
        <v>325</v>
      </c>
      <c r="L146" s="47" t="s">
        <v>885</v>
      </c>
      <c r="M146" s="48" t="s">
        <v>55</v>
      </c>
      <c r="N146" s="47" t="s">
        <v>32</v>
      </c>
      <c r="O146" s="47" t="s">
        <v>37</v>
      </c>
      <c r="P146" s="48" t="s">
        <v>38</v>
      </c>
      <c r="Q146" s="47" t="s">
        <v>107</v>
      </c>
      <c r="R146" s="47"/>
      <c r="S146" s="47" t="s">
        <v>340</v>
      </c>
      <c r="T146" s="47" t="s">
        <v>755</v>
      </c>
      <c r="U146" s="52"/>
      <c r="V146" s="118"/>
      <c r="W146" s="118"/>
      <c r="X146" s="47">
        <v>35</v>
      </c>
      <c r="Y146" s="47"/>
      <c r="Z146" s="118" t="s">
        <v>390</v>
      </c>
      <c r="AA146" s="118"/>
      <c r="AB146" s="118"/>
      <c r="AC146" s="47" t="s">
        <v>407</v>
      </c>
      <c r="AD146" s="14">
        <v>0</v>
      </c>
      <c r="AE146" s="47"/>
      <c r="AF146" s="280"/>
      <c r="AG146" s="118"/>
      <c r="AH146" s="118"/>
      <c r="AI146" s="47" t="s">
        <v>6737</v>
      </c>
      <c r="AJ146" s="47" t="s">
        <v>306</v>
      </c>
      <c r="AK146" s="47" t="s">
        <v>390</v>
      </c>
      <c r="AL146" s="62" t="s">
        <v>390</v>
      </c>
      <c r="AM146" s="13" t="s">
        <v>390</v>
      </c>
      <c r="AN146" s="118"/>
      <c r="AO146" s="118"/>
      <c r="AP146" s="118"/>
      <c r="AQ146" s="118"/>
      <c r="AR146" s="118"/>
      <c r="AS146" s="47"/>
      <c r="AT146" s="118"/>
      <c r="AU146" s="47"/>
      <c r="AV146" s="47"/>
      <c r="AW146" s="118"/>
      <c r="AX146" s="118"/>
      <c r="AY146" s="118"/>
      <c r="AZ146" s="47"/>
      <c r="BA146" s="14"/>
      <c r="BB146" s="47"/>
      <c r="BC146" s="149"/>
      <c r="BD146" s="149"/>
    </row>
    <row r="147" spans="1:56" x14ac:dyDescent="0.35">
      <c r="A147" s="50" t="s">
        <v>537</v>
      </c>
      <c r="B147" s="115">
        <v>146</v>
      </c>
      <c r="C147" s="47"/>
      <c r="D147" s="47"/>
      <c r="E147" s="47"/>
      <c r="F147" s="47"/>
      <c r="G147" s="47" t="s">
        <v>76</v>
      </c>
      <c r="H147" s="47" t="s">
        <v>1980</v>
      </c>
      <c r="I147" s="47" t="s">
        <v>6</v>
      </c>
      <c r="J147" s="47" t="s">
        <v>312</v>
      </c>
      <c r="K147" s="47" t="s">
        <v>325</v>
      </c>
      <c r="L147" s="47" t="s">
        <v>885</v>
      </c>
      <c r="M147" s="48" t="s">
        <v>55</v>
      </c>
      <c r="N147" s="47" t="s">
        <v>32</v>
      </c>
      <c r="O147" s="47" t="s">
        <v>37</v>
      </c>
      <c r="P147" s="48" t="s">
        <v>38</v>
      </c>
      <c r="Q147" s="47" t="s">
        <v>107</v>
      </c>
      <c r="R147" s="47"/>
      <c r="S147" s="47" t="s">
        <v>340</v>
      </c>
      <c r="T147" s="47" t="s">
        <v>755</v>
      </c>
      <c r="U147" s="52"/>
      <c r="V147" s="118"/>
      <c r="W147" s="118"/>
      <c r="X147" s="47">
        <v>35</v>
      </c>
      <c r="Y147" s="47"/>
      <c r="Z147" s="118" t="s">
        <v>390</v>
      </c>
      <c r="AA147" s="118"/>
      <c r="AB147" s="118"/>
      <c r="AC147" s="47" t="s">
        <v>407</v>
      </c>
      <c r="AD147" s="14">
        <v>0</v>
      </c>
      <c r="AE147" s="47"/>
      <c r="AF147" s="280"/>
      <c r="AG147" s="118"/>
      <c r="AH147" s="118"/>
      <c r="AI147" s="47" t="s">
        <v>6737</v>
      </c>
      <c r="AJ147" s="47" t="s">
        <v>306</v>
      </c>
      <c r="AK147" s="47" t="s">
        <v>390</v>
      </c>
      <c r="AL147" s="62" t="s">
        <v>390</v>
      </c>
      <c r="AM147" s="13" t="s">
        <v>390</v>
      </c>
      <c r="AN147" s="118"/>
      <c r="AO147" s="118"/>
      <c r="AP147" s="118"/>
      <c r="AQ147" s="118"/>
      <c r="AR147" s="118"/>
      <c r="AS147" s="47"/>
      <c r="AT147" s="118"/>
      <c r="AU147" s="47"/>
      <c r="AV147" s="47"/>
      <c r="AW147" s="118"/>
      <c r="AX147" s="118"/>
      <c r="AY147" s="118"/>
      <c r="AZ147" s="47"/>
      <c r="BA147" s="14"/>
      <c r="BB147" s="47"/>
      <c r="BC147" s="149"/>
      <c r="BD147" s="149"/>
    </row>
    <row r="148" spans="1:56" x14ac:dyDescent="0.35">
      <c r="A148" s="50" t="s">
        <v>3164</v>
      </c>
      <c r="B148" s="115">
        <v>147</v>
      </c>
      <c r="C148" s="47" t="s">
        <v>3165</v>
      </c>
      <c r="D148" s="47" t="s">
        <v>5091</v>
      </c>
      <c r="E148" s="47" t="s">
        <v>4641</v>
      </c>
      <c r="F148" s="47" t="s">
        <v>3903</v>
      </c>
      <c r="G148" s="47" t="s">
        <v>1977</v>
      </c>
      <c r="H148" s="47" t="s">
        <v>1978</v>
      </c>
      <c r="I148" s="47" t="s">
        <v>1978</v>
      </c>
      <c r="J148" s="47" t="s">
        <v>312</v>
      </c>
      <c r="K148" s="47" t="s">
        <v>1223</v>
      </c>
      <c r="L148" s="47" t="s">
        <v>898</v>
      </c>
      <c r="M148" s="48" t="s">
        <v>55</v>
      </c>
      <c r="N148" s="47" t="s">
        <v>32</v>
      </c>
      <c r="O148" s="47" t="s">
        <v>50</v>
      </c>
      <c r="P148" s="48" t="s">
        <v>44</v>
      </c>
      <c r="Q148" s="47"/>
      <c r="R148" s="47"/>
      <c r="S148" s="47" t="s">
        <v>3166</v>
      </c>
      <c r="T148" s="47" t="s">
        <v>148</v>
      </c>
      <c r="U148" s="52">
        <v>2494</v>
      </c>
      <c r="V148" s="118">
        <v>46070</v>
      </c>
      <c r="W148" s="118">
        <v>46076</v>
      </c>
      <c r="X148" s="47">
        <v>15</v>
      </c>
      <c r="Y148" s="47"/>
      <c r="Z148" s="118">
        <v>46091</v>
      </c>
      <c r="AA148" s="118">
        <v>46106</v>
      </c>
      <c r="AB148" s="118">
        <v>46104</v>
      </c>
      <c r="AC148" s="47" t="s">
        <v>219</v>
      </c>
      <c r="AD148" s="14">
        <v>1</v>
      </c>
      <c r="AE148" s="47" t="s">
        <v>152</v>
      </c>
      <c r="AF148" s="280" t="s">
        <v>8951</v>
      </c>
      <c r="AG148" s="118">
        <v>46128</v>
      </c>
      <c r="AH148" s="118" t="s">
        <v>6740</v>
      </c>
      <c r="AI148" s="47" t="s">
        <v>1558</v>
      </c>
      <c r="AJ148" s="47" t="s">
        <v>144</v>
      </c>
      <c r="AK148" s="47" t="s">
        <v>390</v>
      </c>
      <c r="AL148" s="62" t="s">
        <v>390</v>
      </c>
      <c r="AM148" s="13" t="s">
        <v>390</v>
      </c>
      <c r="AN148" s="118"/>
      <c r="AO148" s="118"/>
      <c r="AP148" s="118"/>
      <c r="AQ148" s="118"/>
      <c r="AR148" s="118"/>
      <c r="AS148" s="47"/>
      <c r="AT148" s="118"/>
      <c r="AU148" s="47"/>
      <c r="AV148" s="47"/>
      <c r="AW148" s="118"/>
      <c r="AX148" s="118"/>
      <c r="AY148" s="118"/>
      <c r="AZ148" s="47"/>
      <c r="BA148" s="14"/>
      <c r="BB148" s="47"/>
      <c r="BC148" s="149"/>
      <c r="BD148" s="149"/>
    </row>
    <row r="149" spans="1:56" x14ac:dyDescent="0.35">
      <c r="A149" s="50" t="s">
        <v>2673</v>
      </c>
      <c r="B149" s="115">
        <v>148</v>
      </c>
      <c r="C149" s="47"/>
      <c r="D149" s="47" t="s">
        <v>5479</v>
      </c>
      <c r="E149" s="47" t="s">
        <v>2889</v>
      </c>
      <c r="F149" s="47" t="s">
        <v>2674</v>
      </c>
      <c r="G149" s="47" t="s">
        <v>52</v>
      </c>
      <c r="H149" s="47" t="s">
        <v>95</v>
      </c>
      <c r="I149" s="47" t="s">
        <v>65</v>
      </c>
      <c r="J149" s="47" t="s">
        <v>312</v>
      </c>
      <c r="K149" s="47" t="s">
        <v>327</v>
      </c>
      <c r="L149" s="47" t="s">
        <v>328</v>
      </c>
      <c r="M149" s="48" t="s">
        <v>221</v>
      </c>
      <c r="N149" s="47" t="s">
        <v>33</v>
      </c>
      <c r="O149" s="47" t="s">
        <v>49</v>
      </c>
      <c r="P149" s="48" t="s">
        <v>20</v>
      </c>
      <c r="Q149" s="47" t="s">
        <v>1996</v>
      </c>
      <c r="R149" s="47" t="s">
        <v>1086</v>
      </c>
      <c r="S149" s="47" t="s">
        <v>2675</v>
      </c>
      <c r="T149" s="47" t="s">
        <v>1996</v>
      </c>
      <c r="U149" s="52">
        <v>50290</v>
      </c>
      <c r="V149" s="118">
        <v>46007</v>
      </c>
      <c r="W149" s="118">
        <v>46036</v>
      </c>
      <c r="X149" s="47">
        <v>45</v>
      </c>
      <c r="Y149" s="47">
        <v>0</v>
      </c>
      <c r="Z149" s="118">
        <v>46081</v>
      </c>
      <c r="AA149" s="118">
        <v>46153</v>
      </c>
      <c r="AB149" s="118">
        <v>46154</v>
      </c>
      <c r="AC149" s="47" t="s">
        <v>3</v>
      </c>
      <c r="AD149" s="14">
        <v>1</v>
      </c>
      <c r="AE149" s="47"/>
      <c r="AF149" s="280" t="s">
        <v>8951</v>
      </c>
      <c r="AG149" s="118"/>
      <c r="AH149" s="118" t="s">
        <v>152</v>
      </c>
      <c r="AI149" s="47" t="s">
        <v>6737</v>
      </c>
      <c r="AJ149" s="47" t="s">
        <v>306</v>
      </c>
      <c r="AK149" s="47" t="s">
        <v>1556</v>
      </c>
      <c r="AL149" s="62" t="s">
        <v>2925</v>
      </c>
      <c r="AM149" s="13" t="s">
        <v>390</v>
      </c>
      <c r="AN149" s="118"/>
      <c r="AO149" s="118"/>
      <c r="AP149" s="118"/>
      <c r="AQ149" s="118"/>
      <c r="AR149" s="118"/>
      <c r="AS149" s="47"/>
      <c r="AT149" s="118"/>
      <c r="AU149" s="47"/>
      <c r="AV149" s="47"/>
      <c r="AW149" s="118"/>
      <c r="AX149" s="118"/>
      <c r="AY149" s="118"/>
      <c r="AZ149" s="47"/>
      <c r="BA149" s="14"/>
      <c r="BB149" s="47"/>
      <c r="BC149" s="149"/>
      <c r="BD149" s="149"/>
    </row>
    <row r="150" spans="1:56" x14ac:dyDescent="0.35">
      <c r="A150" s="50" t="s">
        <v>2676</v>
      </c>
      <c r="B150" s="115">
        <v>149</v>
      </c>
      <c r="C150" s="47"/>
      <c r="D150" s="47" t="s">
        <v>5479</v>
      </c>
      <c r="E150" s="47" t="s">
        <v>2889</v>
      </c>
      <c r="F150" s="47" t="s">
        <v>2674</v>
      </c>
      <c r="G150" s="47" t="s">
        <v>52</v>
      </c>
      <c r="H150" s="47" t="s">
        <v>95</v>
      </c>
      <c r="I150" s="47" t="s">
        <v>65</v>
      </c>
      <c r="J150" s="47" t="s">
        <v>312</v>
      </c>
      <c r="K150" s="47" t="s">
        <v>327</v>
      </c>
      <c r="L150" s="47" t="s">
        <v>328</v>
      </c>
      <c r="M150" s="48" t="s">
        <v>221</v>
      </c>
      <c r="N150" s="47" t="s">
        <v>33</v>
      </c>
      <c r="O150" s="47" t="s">
        <v>49</v>
      </c>
      <c r="P150" s="48" t="s">
        <v>20</v>
      </c>
      <c r="Q150" s="47" t="s">
        <v>1996</v>
      </c>
      <c r="R150" s="47"/>
      <c r="S150" s="47" t="s">
        <v>2677</v>
      </c>
      <c r="T150" s="47" t="s">
        <v>1996</v>
      </c>
      <c r="U150" s="52">
        <v>169951</v>
      </c>
      <c r="V150" s="118">
        <v>46105</v>
      </c>
      <c r="W150" s="118">
        <v>46106</v>
      </c>
      <c r="X150" s="47">
        <v>45</v>
      </c>
      <c r="Y150" s="47"/>
      <c r="Z150" s="118">
        <v>46151</v>
      </c>
      <c r="AA150" s="118">
        <v>46193</v>
      </c>
      <c r="AB150" s="118"/>
      <c r="AC150" s="47" t="s">
        <v>5</v>
      </c>
      <c r="AD150" s="14">
        <v>0.75</v>
      </c>
      <c r="AE150" s="47"/>
      <c r="AF150" s="280"/>
      <c r="AG150" s="118"/>
      <c r="AH150" s="118"/>
      <c r="AI150" s="47" t="s">
        <v>6737</v>
      </c>
      <c r="AJ150" s="47" t="s">
        <v>306</v>
      </c>
      <c r="AK150" s="47" t="s">
        <v>2826</v>
      </c>
      <c r="AL150" s="62" t="s">
        <v>390</v>
      </c>
      <c r="AM150" s="13" t="s">
        <v>390</v>
      </c>
      <c r="AN150" s="118"/>
      <c r="AO150" s="118"/>
      <c r="AP150" s="118"/>
      <c r="AQ150" s="118"/>
      <c r="AR150" s="118"/>
      <c r="AS150" s="47"/>
      <c r="AT150" s="118"/>
      <c r="AU150" s="47"/>
      <c r="AV150" s="47"/>
      <c r="AW150" s="118"/>
      <c r="AX150" s="118"/>
      <c r="AY150" s="118"/>
      <c r="AZ150" s="47"/>
      <c r="BA150" s="14"/>
      <c r="BB150" s="47"/>
      <c r="BC150" s="149"/>
      <c r="BD150" s="149"/>
    </row>
    <row r="151" spans="1:56" x14ac:dyDescent="0.35">
      <c r="A151" s="50" t="s">
        <v>338</v>
      </c>
      <c r="B151" s="115">
        <v>150</v>
      </c>
      <c r="C151" s="47"/>
      <c r="D151" s="47"/>
      <c r="E151" s="47"/>
      <c r="F151" s="47"/>
      <c r="G151" s="47" t="s">
        <v>76</v>
      </c>
      <c r="H151" s="47" t="s">
        <v>1980</v>
      </c>
      <c r="I151" s="47" t="s">
        <v>9</v>
      </c>
      <c r="J151" s="47" t="s">
        <v>312</v>
      </c>
      <c r="K151" s="47" t="s">
        <v>325</v>
      </c>
      <c r="L151" s="47" t="s">
        <v>885</v>
      </c>
      <c r="M151" s="48" t="s">
        <v>55</v>
      </c>
      <c r="N151" s="47" t="s">
        <v>31</v>
      </c>
      <c r="O151" s="47" t="s">
        <v>36</v>
      </c>
      <c r="P151" s="48" t="s">
        <v>64</v>
      </c>
      <c r="Q151" s="47" t="s">
        <v>18</v>
      </c>
      <c r="R151" s="47"/>
      <c r="S151" s="47" t="s">
        <v>337</v>
      </c>
      <c r="T151" s="47" t="s">
        <v>18</v>
      </c>
      <c r="U151" s="52"/>
      <c r="V151" s="118"/>
      <c r="W151" s="118"/>
      <c r="X151" s="47">
        <v>35</v>
      </c>
      <c r="Y151" s="47"/>
      <c r="Z151" s="118" t="s">
        <v>390</v>
      </c>
      <c r="AA151" s="118"/>
      <c r="AB151" s="118"/>
      <c r="AC151" s="47" t="s">
        <v>407</v>
      </c>
      <c r="AD151" s="14">
        <v>0</v>
      </c>
      <c r="AE151" s="47"/>
      <c r="AF151" s="280"/>
      <c r="AG151" s="118"/>
      <c r="AH151" s="118"/>
      <c r="AI151" s="47" t="s">
        <v>6737</v>
      </c>
      <c r="AJ151" s="47" t="s">
        <v>144</v>
      </c>
      <c r="AK151" s="47" t="s">
        <v>390</v>
      </c>
      <c r="AL151" s="62" t="s">
        <v>390</v>
      </c>
      <c r="AM151" s="13" t="s">
        <v>390</v>
      </c>
      <c r="AN151" s="118"/>
      <c r="AO151" s="118"/>
      <c r="AP151" s="118"/>
      <c r="AQ151" s="118"/>
      <c r="AR151" s="118"/>
      <c r="AS151" s="47"/>
      <c r="AT151" s="118"/>
      <c r="AU151" s="47"/>
      <c r="AV151" s="47"/>
      <c r="AW151" s="118"/>
      <c r="AX151" s="118"/>
      <c r="AY151" s="118"/>
      <c r="AZ151" s="47"/>
      <c r="BA151" s="14"/>
      <c r="BB151" s="47"/>
      <c r="BC151" s="149"/>
      <c r="BD151" s="149"/>
    </row>
    <row r="152" spans="1:56" x14ac:dyDescent="0.35">
      <c r="A152" s="50" t="s">
        <v>2670</v>
      </c>
      <c r="B152" s="115">
        <v>151</v>
      </c>
      <c r="C152" s="47"/>
      <c r="D152" s="47" t="s">
        <v>5092</v>
      </c>
      <c r="E152" s="47" t="s">
        <v>7000</v>
      </c>
      <c r="F152" s="47" t="s">
        <v>7001</v>
      </c>
      <c r="G152" s="47" t="s">
        <v>76</v>
      </c>
      <c r="H152" s="47" t="s">
        <v>2235</v>
      </c>
      <c r="I152" s="47" t="s">
        <v>190</v>
      </c>
      <c r="J152" s="47" t="s">
        <v>312</v>
      </c>
      <c r="K152" s="47" t="s">
        <v>325</v>
      </c>
      <c r="L152" s="47" t="s">
        <v>885</v>
      </c>
      <c r="M152" s="48" t="s">
        <v>55</v>
      </c>
      <c r="N152" s="47" t="s">
        <v>32</v>
      </c>
      <c r="O152" s="47" t="s">
        <v>37</v>
      </c>
      <c r="P152" s="48" t="s">
        <v>44</v>
      </c>
      <c r="Q152" s="47"/>
      <c r="R152" s="47" t="s">
        <v>5480</v>
      </c>
      <c r="S152" s="47" t="s">
        <v>2671</v>
      </c>
      <c r="T152" s="47" t="s">
        <v>2672</v>
      </c>
      <c r="U152" s="52">
        <v>7026</v>
      </c>
      <c r="V152" s="118">
        <v>46077</v>
      </c>
      <c r="W152" s="118">
        <v>46083</v>
      </c>
      <c r="X152" s="47">
        <v>45</v>
      </c>
      <c r="Y152" s="47"/>
      <c r="Z152" s="118">
        <v>46128</v>
      </c>
      <c r="AA152" s="118">
        <v>46157</v>
      </c>
      <c r="AB152" s="118">
        <v>46167</v>
      </c>
      <c r="AC152" s="47" t="s">
        <v>3</v>
      </c>
      <c r="AD152" s="14">
        <v>1</v>
      </c>
      <c r="AE152" s="47"/>
      <c r="AF152" s="280" t="s">
        <v>8951</v>
      </c>
      <c r="AG152" s="118"/>
      <c r="AH152" s="118" t="s">
        <v>152</v>
      </c>
      <c r="AI152" s="47" t="s">
        <v>6737</v>
      </c>
      <c r="AJ152" s="47" t="s">
        <v>144</v>
      </c>
      <c r="AK152" s="47" t="s">
        <v>2829</v>
      </c>
      <c r="AL152" s="62" t="s">
        <v>2925</v>
      </c>
      <c r="AM152" s="13" t="s">
        <v>390</v>
      </c>
      <c r="AN152" s="118"/>
      <c r="AO152" s="118"/>
      <c r="AP152" s="118"/>
      <c r="AQ152" s="118"/>
      <c r="AR152" s="118"/>
      <c r="AS152" s="47"/>
      <c r="AT152" s="118"/>
      <c r="AU152" s="47"/>
      <c r="AV152" s="47"/>
      <c r="AW152" s="118"/>
      <c r="AX152" s="118"/>
      <c r="AY152" s="118"/>
      <c r="AZ152" s="47"/>
      <c r="BA152" s="14"/>
      <c r="BB152" s="47"/>
      <c r="BC152" s="149"/>
      <c r="BD152" s="149"/>
    </row>
    <row r="153" spans="1:56" x14ac:dyDescent="0.35">
      <c r="A153" s="50" t="s">
        <v>533</v>
      </c>
      <c r="B153" s="115">
        <v>152</v>
      </c>
      <c r="C153" s="47"/>
      <c r="D153" s="47"/>
      <c r="E153" s="47"/>
      <c r="F153" s="47"/>
      <c r="G153" s="47" t="s">
        <v>76</v>
      </c>
      <c r="H153" s="47" t="s">
        <v>1980</v>
      </c>
      <c r="I153" s="47" t="s">
        <v>90</v>
      </c>
      <c r="J153" s="47" t="s">
        <v>312</v>
      </c>
      <c r="K153" s="47" t="s">
        <v>325</v>
      </c>
      <c r="L153" s="47" t="s">
        <v>885</v>
      </c>
      <c r="M153" s="48" t="s">
        <v>55</v>
      </c>
      <c r="N153" s="47" t="s">
        <v>32</v>
      </c>
      <c r="O153" s="47" t="s">
        <v>37</v>
      </c>
      <c r="P153" s="48" t="s">
        <v>17</v>
      </c>
      <c r="Q153" s="47" t="s">
        <v>17</v>
      </c>
      <c r="R153" s="47"/>
      <c r="S153" s="47" t="s">
        <v>534</v>
      </c>
      <c r="T153" s="47" t="s">
        <v>17</v>
      </c>
      <c r="U153" s="52"/>
      <c r="V153" s="118"/>
      <c r="W153" s="118"/>
      <c r="X153" s="47">
        <v>35</v>
      </c>
      <c r="Y153" s="47"/>
      <c r="Z153" s="118" t="s">
        <v>390</v>
      </c>
      <c r="AA153" s="118"/>
      <c r="AB153" s="118"/>
      <c r="AC153" s="47" t="s">
        <v>407</v>
      </c>
      <c r="AD153" s="14">
        <v>0</v>
      </c>
      <c r="AE153" s="47"/>
      <c r="AF153" s="280"/>
      <c r="AG153" s="118"/>
      <c r="AH153" s="118"/>
      <c r="AI153" s="47" t="s">
        <v>6737</v>
      </c>
      <c r="AJ153" s="47" t="s">
        <v>306</v>
      </c>
      <c r="AK153" s="47" t="s">
        <v>390</v>
      </c>
      <c r="AL153" s="62" t="s">
        <v>390</v>
      </c>
      <c r="AM153" s="13" t="s">
        <v>390</v>
      </c>
      <c r="AN153" s="118"/>
      <c r="AO153" s="118"/>
      <c r="AP153" s="118"/>
      <c r="AQ153" s="118"/>
      <c r="AR153" s="118"/>
      <c r="AS153" s="47"/>
      <c r="AT153" s="118"/>
      <c r="AU153" s="47"/>
      <c r="AV153" s="47"/>
      <c r="AW153" s="118"/>
      <c r="AX153" s="118"/>
      <c r="AY153" s="118"/>
      <c r="AZ153" s="47"/>
      <c r="BA153" s="14"/>
      <c r="BB153" s="47"/>
      <c r="BC153" s="149"/>
      <c r="BD153" s="149"/>
    </row>
    <row r="154" spans="1:56" x14ac:dyDescent="0.35">
      <c r="A154" s="50" t="s">
        <v>342</v>
      </c>
      <c r="B154" s="115">
        <v>153</v>
      </c>
      <c r="C154" s="47"/>
      <c r="D154" s="47"/>
      <c r="E154" s="47"/>
      <c r="F154" s="47"/>
      <c r="G154" s="47" t="s">
        <v>76</v>
      </c>
      <c r="H154" s="47" t="s">
        <v>1980</v>
      </c>
      <c r="I154" s="47" t="s">
        <v>190</v>
      </c>
      <c r="J154" s="47" t="s">
        <v>312</v>
      </c>
      <c r="K154" s="47" t="s">
        <v>325</v>
      </c>
      <c r="L154" s="47" t="s">
        <v>885</v>
      </c>
      <c r="M154" s="48" t="s">
        <v>55</v>
      </c>
      <c r="N154" s="47" t="s">
        <v>32</v>
      </c>
      <c r="O154" s="47" t="s">
        <v>37</v>
      </c>
      <c r="P154" s="48" t="s">
        <v>45</v>
      </c>
      <c r="Q154" s="47" t="s">
        <v>1307</v>
      </c>
      <c r="R154" s="47"/>
      <c r="S154" s="47" t="s">
        <v>343</v>
      </c>
      <c r="T154" s="47" t="s">
        <v>789</v>
      </c>
      <c r="U154" s="52"/>
      <c r="V154" s="118"/>
      <c r="W154" s="118"/>
      <c r="X154" s="47">
        <v>45</v>
      </c>
      <c r="Y154" s="47"/>
      <c r="Z154" s="118" t="s">
        <v>390</v>
      </c>
      <c r="AA154" s="118"/>
      <c r="AB154" s="118"/>
      <c r="AC154" s="47" t="s">
        <v>407</v>
      </c>
      <c r="AD154" s="14">
        <v>0</v>
      </c>
      <c r="AE154" s="47"/>
      <c r="AF154" s="280"/>
      <c r="AG154" s="118"/>
      <c r="AH154" s="118"/>
      <c r="AI154" s="47" t="s">
        <v>6737</v>
      </c>
      <c r="AJ154" s="47" t="s">
        <v>144</v>
      </c>
      <c r="AK154" s="47" t="s">
        <v>390</v>
      </c>
      <c r="AL154" s="62" t="s">
        <v>390</v>
      </c>
      <c r="AM154" s="13" t="s">
        <v>390</v>
      </c>
      <c r="AN154" s="118"/>
      <c r="AO154" s="118"/>
      <c r="AP154" s="118"/>
      <c r="AQ154" s="118"/>
      <c r="AR154" s="118"/>
      <c r="AS154" s="47"/>
      <c r="AT154" s="118"/>
      <c r="AU154" s="47"/>
      <c r="AV154" s="47"/>
      <c r="AW154" s="118"/>
      <c r="AX154" s="118"/>
      <c r="AY154" s="118"/>
      <c r="AZ154" s="47"/>
      <c r="BA154" s="14"/>
      <c r="BB154" s="47"/>
      <c r="BC154" s="149"/>
      <c r="BD154" s="149"/>
    </row>
    <row r="155" spans="1:56" x14ac:dyDescent="0.35">
      <c r="A155" s="50" t="s">
        <v>1042</v>
      </c>
      <c r="B155" s="115">
        <v>154</v>
      </c>
      <c r="C155" s="47"/>
      <c r="D155" s="47"/>
      <c r="E155" s="47"/>
      <c r="F155" s="47"/>
      <c r="G155" s="47" t="s">
        <v>52</v>
      </c>
      <c r="H155" s="47" t="s">
        <v>221</v>
      </c>
      <c r="I155" s="47" t="s">
        <v>353</v>
      </c>
      <c r="J155" s="47" t="s">
        <v>312</v>
      </c>
      <c r="K155" s="47" t="s">
        <v>327</v>
      </c>
      <c r="L155" s="47" t="s">
        <v>328</v>
      </c>
      <c r="M155" s="48" t="s">
        <v>106</v>
      </c>
      <c r="N155" s="47" t="s">
        <v>34</v>
      </c>
      <c r="O155" s="47" t="s">
        <v>49</v>
      </c>
      <c r="P155" s="48" t="s">
        <v>25</v>
      </c>
      <c r="Q155" s="47" t="s">
        <v>127</v>
      </c>
      <c r="R155" s="47"/>
      <c r="S155" s="47" t="s">
        <v>1043</v>
      </c>
      <c r="T155" s="47" t="s">
        <v>1340</v>
      </c>
      <c r="U155" s="52">
        <v>25878</v>
      </c>
      <c r="V155" s="118"/>
      <c r="W155" s="118"/>
      <c r="X155" s="47">
        <v>0</v>
      </c>
      <c r="Y155" s="47">
        <v>15</v>
      </c>
      <c r="Z155" s="118" t="s">
        <v>390</v>
      </c>
      <c r="AA155" s="118"/>
      <c r="AB155" s="118"/>
      <c r="AC155" s="47" t="s">
        <v>1053</v>
      </c>
      <c r="AD155" s="14">
        <v>0</v>
      </c>
      <c r="AE155" s="47"/>
      <c r="AF155" s="280"/>
      <c r="AG155" s="118"/>
      <c r="AH155" s="118"/>
      <c r="AI155" s="47" t="s">
        <v>6737</v>
      </c>
      <c r="AJ155" s="47" t="s">
        <v>144</v>
      </c>
      <c r="AK155" s="47" t="s">
        <v>390</v>
      </c>
      <c r="AL155" s="62" t="s">
        <v>390</v>
      </c>
      <c r="AM155" s="13" t="s">
        <v>390</v>
      </c>
      <c r="AN155" s="118"/>
      <c r="AO155" s="118"/>
      <c r="AP155" s="118"/>
      <c r="AQ155" s="118"/>
      <c r="AR155" s="118"/>
      <c r="AS155" s="47"/>
      <c r="AT155" s="118"/>
      <c r="AU155" s="47"/>
      <c r="AV155" s="47"/>
      <c r="AW155" s="118"/>
      <c r="AX155" s="118"/>
      <c r="AY155" s="118"/>
      <c r="AZ155" s="47"/>
      <c r="BA155" s="14"/>
      <c r="BB155" s="47"/>
      <c r="BC155" s="149"/>
      <c r="BD155" s="149"/>
    </row>
    <row r="156" spans="1:56" x14ac:dyDescent="0.35">
      <c r="A156" s="50" t="s">
        <v>2395</v>
      </c>
      <c r="B156" s="115">
        <v>155</v>
      </c>
      <c r="C156" s="47" t="s">
        <v>2396</v>
      </c>
      <c r="D156" s="47"/>
      <c r="E156" s="47"/>
      <c r="F156" s="47"/>
      <c r="G156" s="47" t="s">
        <v>1977</v>
      </c>
      <c r="H156" s="47" t="s">
        <v>1978</v>
      </c>
      <c r="I156" s="47" t="s">
        <v>1978</v>
      </c>
      <c r="J156" s="47" t="s">
        <v>312</v>
      </c>
      <c r="K156" s="47" t="s">
        <v>1223</v>
      </c>
      <c r="L156" s="47" t="s">
        <v>898</v>
      </c>
      <c r="M156" s="48" t="s">
        <v>55</v>
      </c>
      <c r="N156" s="47" t="s">
        <v>32</v>
      </c>
      <c r="O156" s="47" t="s">
        <v>50</v>
      </c>
      <c r="P156" s="48" t="s">
        <v>45</v>
      </c>
      <c r="Q156" s="47"/>
      <c r="R156" s="47" t="s">
        <v>2361</v>
      </c>
      <c r="S156" s="47" t="s">
        <v>2397</v>
      </c>
      <c r="T156" s="47" t="s">
        <v>798</v>
      </c>
      <c r="U156" s="52"/>
      <c r="V156" s="118"/>
      <c r="W156" s="118"/>
      <c r="X156" s="47">
        <v>15</v>
      </c>
      <c r="Y156" s="47"/>
      <c r="Z156" s="118" t="s">
        <v>390</v>
      </c>
      <c r="AA156" s="118"/>
      <c r="AB156" s="118"/>
      <c r="AC156" s="47" t="s">
        <v>700</v>
      </c>
      <c r="AD156" s="14">
        <v>0</v>
      </c>
      <c r="AE156" s="47"/>
      <c r="AF156" s="280"/>
      <c r="AG156" s="118"/>
      <c r="AH156" s="118"/>
      <c r="AI156" s="47" t="s">
        <v>6737</v>
      </c>
      <c r="AJ156" s="47" t="s">
        <v>144</v>
      </c>
      <c r="AK156" s="47" t="s">
        <v>390</v>
      </c>
      <c r="AL156" s="62" t="s">
        <v>390</v>
      </c>
      <c r="AM156" s="13" t="s">
        <v>390</v>
      </c>
      <c r="AN156" s="118"/>
      <c r="AO156" s="118"/>
      <c r="AP156" s="118"/>
      <c r="AQ156" s="118"/>
      <c r="AR156" s="118"/>
      <c r="AS156" s="47"/>
      <c r="AT156" s="118"/>
      <c r="AU156" s="47"/>
      <c r="AV156" s="47"/>
      <c r="AW156" s="118"/>
      <c r="AX156" s="118"/>
      <c r="AY156" s="118"/>
      <c r="AZ156" s="47"/>
      <c r="BA156" s="14"/>
      <c r="BB156" s="47"/>
      <c r="BC156" s="149"/>
      <c r="BD156" s="149"/>
    </row>
    <row r="157" spans="1:56" x14ac:dyDescent="0.35">
      <c r="A157" s="50" t="s">
        <v>2639</v>
      </c>
      <c r="B157" s="115">
        <v>156</v>
      </c>
      <c r="C157" s="47"/>
      <c r="D157" s="47"/>
      <c r="E157" s="47"/>
      <c r="F157" s="47"/>
      <c r="G157" s="47" t="s">
        <v>78</v>
      </c>
      <c r="H157" s="47" t="s">
        <v>222</v>
      </c>
      <c r="I157" s="47" t="s">
        <v>69</v>
      </c>
      <c r="J157" s="47" t="s">
        <v>2006</v>
      </c>
      <c r="K157" s="47" t="s">
        <v>321</v>
      </c>
      <c r="L157" s="47" t="s">
        <v>1985</v>
      </c>
      <c r="M157" s="48" t="s">
        <v>55</v>
      </c>
      <c r="N157" s="47" t="s">
        <v>32</v>
      </c>
      <c r="O157" s="47" t="s">
        <v>37</v>
      </c>
      <c r="P157" s="48" t="s">
        <v>45</v>
      </c>
      <c r="Q157" s="47"/>
      <c r="R157" s="47"/>
      <c r="S157" s="47" t="s">
        <v>2640</v>
      </c>
      <c r="T157" s="47" t="s">
        <v>2624</v>
      </c>
      <c r="U157" s="52"/>
      <c r="V157" s="118"/>
      <c r="W157" s="118"/>
      <c r="X157" s="47">
        <v>35</v>
      </c>
      <c r="Y157" s="47"/>
      <c r="Z157" s="118" t="s">
        <v>390</v>
      </c>
      <c r="AA157" s="118"/>
      <c r="AB157" s="118"/>
      <c r="AC157" s="47" t="s">
        <v>399</v>
      </c>
      <c r="AD157" s="14">
        <v>0</v>
      </c>
      <c r="AE157" s="47"/>
      <c r="AF157" s="280"/>
      <c r="AG157" s="118"/>
      <c r="AH157" s="118"/>
      <c r="AI157" s="47" t="s">
        <v>6737</v>
      </c>
      <c r="AJ157" s="47" t="s">
        <v>144</v>
      </c>
      <c r="AK157" s="47" t="s">
        <v>390</v>
      </c>
      <c r="AL157" s="62" t="s">
        <v>390</v>
      </c>
      <c r="AM157" s="13" t="s">
        <v>1872</v>
      </c>
      <c r="AN157" s="118"/>
      <c r="AO157" s="118"/>
      <c r="AP157" s="118"/>
      <c r="AQ157" s="118"/>
      <c r="AR157" s="118"/>
      <c r="AS157" s="47"/>
      <c r="AT157" s="118"/>
      <c r="AU157" s="47"/>
      <c r="AV157" s="47"/>
      <c r="AW157" s="118"/>
      <c r="AX157" s="118"/>
      <c r="AY157" s="118"/>
      <c r="AZ157" s="47"/>
      <c r="BA157" s="14"/>
      <c r="BB157" s="47"/>
      <c r="BC157" s="149"/>
      <c r="BD157" s="149"/>
    </row>
    <row r="158" spans="1:56" x14ac:dyDescent="0.35">
      <c r="A158" s="50" t="s">
        <v>3063</v>
      </c>
      <c r="B158" s="115">
        <v>157</v>
      </c>
      <c r="C158" s="47"/>
      <c r="D158" s="47" t="s">
        <v>3064</v>
      </c>
      <c r="E158" s="47" t="s">
        <v>4643</v>
      </c>
      <c r="F158" s="47" t="s">
        <v>3065</v>
      </c>
      <c r="G158" s="47" t="s">
        <v>76</v>
      </c>
      <c r="H158" s="47" t="s">
        <v>1980</v>
      </c>
      <c r="I158" s="47" t="s">
        <v>3899</v>
      </c>
      <c r="J158" s="47" t="s">
        <v>1961</v>
      </c>
      <c r="K158" s="47" t="s">
        <v>319</v>
      </c>
      <c r="L158" s="47" t="s">
        <v>886</v>
      </c>
      <c r="M158" s="48" t="s">
        <v>53</v>
      </c>
      <c r="N158" s="47" t="s">
        <v>33</v>
      </c>
      <c r="O158" s="47" t="s">
        <v>49</v>
      </c>
      <c r="P158" s="48" t="s">
        <v>20</v>
      </c>
      <c r="Q158" s="47"/>
      <c r="R158" s="47"/>
      <c r="S158" s="47" t="s">
        <v>3066</v>
      </c>
      <c r="T158" s="47" t="s">
        <v>62</v>
      </c>
      <c r="U158" s="52">
        <v>9215</v>
      </c>
      <c r="V158" s="118">
        <v>46069</v>
      </c>
      <c r="W158" s="118">
        <v>46069</v>
      </c>
      <c r="X158" s="47">
        <v>0</v>
      </c>
      <c r="Y158" s="47">
        <v>15</v>
      </c>
      <c r="Z158" s="118">
        <v>46084</v>
      </c>
      <c r="AA158" s="118">
        <v>46152</v>
      </c>
      <c r="AB158" s="118">
        <v>46163</v>
      </c>
      <c r="AC158" s="47" t="s">
        <v>3</v>
      </c>
      <c r="AD158" s="14">
        <v>1</v>
      </c>
      <c r="AE158" s="47" t="s">
        <v>3806</v>
      </c>
      <c r="AF158" s="280">
        <v>46163</v>
      </c>
      <c r="AG158" s="118">
        <v>46163</v>
      </c>
      <c r="AH158" s="118" t="s">
        <v>6740</v>
      </c>
      <c r="AI158" s="47" t="s">
        <v>6737</v>
      </c>
      <c r="AJ158" s="47" t="s">
        <v>306</v>
      </c>
      <c r="AK158" s="47" t="s">
        <v>1557</v>
      </c>
      <c r="AL158" s="62" t="s">
        <v>2925</v>
      </c>
      <c r="AM158" s="13" t="s">
        <v>390</v>
      </c>
      <c r="AN158" s="118"/>
      <c r="AO158" s="118"/>
      <c r="AP158" s="118"/>
      <c r="AQ158" s="118"/>
      <c r="AR158" s="118"/>
      <c r="AS158" s="47"/>
      <c r="AT158" s="118"/>
      <c r="AU158" s="47"/>
      <c r="AV158" s="47"/>
      <c r="AW158" s="118"/>
      <c r="AX158" s="118"/>
      <c r="AY158" s="118"/>
      <c r="AZ158" s="47"/>
      <c r="BA158" s="14"/>
      <c r="BB158" s="47"/>
      <c r="BC158" s="149"/>
      <c r="BD158" s="149"/>
    </row>
    <row r="159" spans="1:56" x14ac:dyDescent="0.35">
      <c r="A159" s="50" t="s">
        <v>2552</v>
      </c>
      <c r="B159" s="115">
        <v>158</v>
      </c>
      <c r="C159" s="47"/>
      <c r="D159" s="47"/>
      <c r="E159" s="47" t="s">
        <v>2872</v>
      </c>
      <c r="F159" s="47" t="s">
        <v>2553</v>
      </c>
      <c r="G159" s="47" t="s">
        <v>76</v>
      </c>
      <c r="H159" s="47" t="s">
        <v>2235</v>
      </c>
      <c r="I159" s="47" t="s">
        <v>1062</v>
      </c>
      <c r="J159" s="47" t="s">
        <v>312</v>
      </c>
      <c r="K159" s="47" t="s">
        <v>319</v>
      </c>
      <c r="L159" s="47" t="s">
        <v>886</v>
      </c>
      <c r="M159" s="48" t="s">
        <v>55</v>
      </c>
      <c r="N159" s="47" t="s">
        <v>32</v>
      </c>
      <c r="O159" s="47" t="s">
        <v>37</v>
      </c>
      <c r="P159" s="48" t="s">
        <v>38</v>
      </c>
      <c r="Q159" s="47"/>
      <c r="R159" s="47"/>
      <c r="S159" s="47" t="s">
        <v>538</v>
      </c>
      <c r="T159" s="47" t="s">
        <v>107</v>
      </c>
      <c r="U159" s="52">
        <v>12830</v>
      </c>
      <c r="V159" s="118"/>
      <c r="W159" s="118"/>
      <c r="X159" s="47">
        <v>35</v>
      </c>
      <c r="Y159" s="47"/>
      <c r="Z159" s="118" t="s">
        <v>390</v>
      </c>
      <c r="AA159" s="118"/>
      <c r="AB159" s="118"/>
      <c r="AC159" s="47" t="s">
        <v>399</v>
      </c>
      <c r="AD159" s="14">
        <v>0</v>
      </c>
      <c r="AE159" s="47"/>
      <c r="AF159" s="280"/>
      <c r="AG159" s="118"/>
      <c r="AH159" s="118"/>
      <c r="AI159" s="47" t="s">
        <v>6737</v>
      </c>
      <c r="AJ159" s="47" t="s">
        <v>306</v>
      </c>
      <c r="AK159" s="47" t="s">
        <v>390</v>
      </c>
      <c r="AL159" s="62" t="s">
        <v>390</v>
      </c>
      <c r="AM159" s="13" t="s">
        <v>390</v>
      </c>
      <c r="AN159" s="118"/>
      <c r="AO159" s="118"/>
      <c r="AP159" s="118"/>
      <c r="AQ159" s="118"/>
      <c r="AR159" s="118"/>
      <c r="AS159" s="47"/>
      <c r="AT159" s="118"/>
      <c r="AU159" s="47"/>
      <c r="AV159" s="47"/>
      <c r="AW159" s="118"/>
      <c r="AX159" s="118"/>
      <c r="AY159" s="118"/>
      <c r="AZ159" s="47"/>
      <c r="BA159" s="14"/>
      <c r="BB159" s="47"/>
      <c r="BC159" s="149"/>
      <c r="BD159" s="149"/>
    </row>
    <row r="160" spans="1:56" x14ac:dyDescent="0.35">
      <c r="A160" s="50" t="s">
        <v>1209</v>
      </c>
      <c r="B160" s="115">
        <v>159</v>
      </c>
      <c r="C160" s="47" t="s">
        <v>1201</v>
      </c>
      <c r="D160" s="47" t="s">
        <v>1432</v>
      </c>
      <c r="E160" s="47" t="s">
        <v>1362</v>
      </c>
      <c r="F160" s="47"/>
      <c r="G160" s="47" t="s">
        <v>76</v>
      </c>
      <c r="H160" s="47" t="s">
        <v>1980</v>
      </c>
      <c r="I160" s="47" t="s">
        <v>380</v>
      </c>
      <c r="J160" s="47" t="s">
        <v>312</v>
      </c>
      <c r="K160" s="47" t="s">
        <v>319</v>
      </c>
      <c r="L160" s="47" t="s">
        <v>886</v>
      </c>
      <c r="M160" s="48" t="s">
        <v>106</v>
      </c>
      <c r="N160" s="47" t="s">
        <v>32</v>
      </c>
      <c r="O160" s="47" t="s">
        <v>50</v>
      </c>
      <c r="P160" s="48" t="s">
        <v>38</v>
      </c>
      <c r="Q160" s="47" t="s">
        <v>107</v>
      </c>
      <c r="R160" s="47"/>
      <c r="S160" s="47" t="s">
        <v>1200</v>
      </c>
      <c r="T160" s="47" t="s">
        <v>107</v>
      </c>
      <c r="U160" s="52">
        <v>10255</v>
      </c>
      <c r="V160" s="118"/>
      <c r="W160" s="118"/>
      <c r="X160" s="47">
        <v>0</v>
      </c>
      <c r="Y160" s="47">
        <v>25</v>
      </c>
      <c r="Z160" s="118" t="s">
        <v>390</v>
      </c>
      <c r="AA160" s="118"/>
      <c r="AB160" s="118"/>
      <c r="AC160" s="47" t="s">
        <v>399</v>
      </c>
      <c r="AD160" s="14">
        <v>0</v>
      </c>
      <c r="AE160" s="47"/>
      <c r="AF160" s="280"/>
      <c r="AG160" s="118"/>
      <c r="AH160" s="118"/>
      <c r="AI160" s="47" t="s">
        <v>6737</v>
      </c>
      <c r="AJ160" s="47" t="s">
        <v>144</v>
      </c>
      <c r="AK160" s="47" t="s">
        <v>390</v>
      </c>
      <c r="AL160" s="62" t="s">
        <v>390</v>
      </c>
      <c r="AM160" s="13" t="s">
        <v>390</v>
      </c>
      <c r="AN160" s="118"/>
      <c r="AO160" s="118"/>
      <c r="AP160" s="118"/>
      <c r="AQ160" s="118"/>
      <c r="AR160" s="118"/>
      <c r="AS160" s="47"/>
      <c r="AT160" s="118"/>
      <c r="AU160" s="47"/>
      <c r="AV160" s="47"/>
      <c r="AW160" s="118"/>
      <c r="AX160" s="118"/>
      <c r="AY160" s="118"/>
      <c r="AZ160" s="47"/>
      <c r="BA160" s="14"/>
      <c r="BB160" s="47"/>
      <c r="BC160" s="149"/>
      <c r="BD160" s="149"/>
    </row>
    <row r="161" spans="1:56" x14ac:dyDescent="0.35">
      <c r="A161" s="50" t="s">
        <v>2398</v>
      </c>
      <c r="B161" s="115">
        <v>160</v>
      </c>
      <c r="C161" s="47" t="s">
        <v>2399</v>
      </c>
      <c r="D161" s="47" t="s">
        <v>2868</v>
      </c>
      <c r="E161" s="47" t="s">
        <v>2423</v>
      </c>
      <c r="F161" s="47" t="s">
        <v>2400</v>
      </c>
      <c r="G161" s="47" t="s">
        <v>1977</v>
      </c>
      <c r="H161" s="47" t="s">
        <v>1978</v>
      </c>
      <c r="I161" s="47" t="s">
        <v>1978</v>
      </c>
      <c r="J161" s="47" t="s">
        <v>312</v>
      </c>
      <c r="K161" s="47" t="s">
        <v>1223</v>
      </c>
      <c r="L161" s="47" t="s">
        <v>898</v>
      </c>
      <c r="M161" s="48" t="s">
        <v>55</v>
      </c>
      <c r="N161" s="47" t="s">
        <v>32</v>
      </c>
      <c r="O161" s="47" t="s">
        <v>37</v>
      </c>
      <c r="P161" s="48" t="s">
        <v>45</v>
      </c>
      <c r="Q161" s="47"/>
      <c r="R161" s="47"/>
      <c r="S161" s="47" t="s">
        <v>2377</v>
      </c>
      <c r="T161" s="47" t="s">
        <v>147</v>
      </c>
      <c r="U161" s="52">
        <v>3530.16</v>
      </c>
      <c r="V161" s="118">
        <v>45986</v>
      </c>
      <c r="W161" s="118">
        <v>45993</v>
      </c>
      <c r="X161" s="47">
        <v>15</v>
      </c>
      <c r="Y161" s="47"/>
      <c r="Z161" s="118">
        <v>46008</v>
      </c>
      <c r="AA161" s="118">
        <v>46013</v>
      </c>
      <c r="AB161" s="118">
        <v>46028</v>
      </c>
      <c r="AC161" s="47" t="s">
        <v>219</v>
      </c>
      <c r="AD161" s="14">
        <v>1</v>
      </c>
      <c r="AE161" s="47"/>
      <c r="AF161" s="280" t="s">
        <v>7616</v>
      </c>
      <c r="AG161" s="118">
        <v>46115</v>
      </c>
      <c r="AH161" s="118" t="s">
        <v>6740</v>
      </c>
      <c r="AI161" s="47" t="s">
        <v>1558</v>
      </c>
      <c r="AJ161" s="47" t="s">
        <v>144</v>
      </c>
      <c r="AK161" s="47" t="s">
        <v>390</v>
      </c>
      <c r="AL161" s="62" t="s">
        <v>390</v>
      </c>
      <c r="AM161" s="13" t="s">
        <v>390</v>
      </c>
      <c r="AN161" s="118"/>
      <c r="AO161" s="118"/>
      <c r="AP161" s="118"/>
      <c r="AQ161" s="118"/>
      <c r="AR161" s="118"/>
      <c r="AS161" s="47"/>
      <c r="AT161" s="118"/>
      <c r="AU161" s="47"/>
      <c r="AV161" s="47"/>
      <c r="AW161" s="118"/>
      <c r="AX161" s="118"/>
      <c r="AY161" s="118"/>
      <c r="AZ161" s="47"/>
      <c r="BA161" s="14"/>
      <c r="BB161" s="47"/>
      <c r="BC161" s="149"/>
      <c r="BD161" s="149"/>
    </row>
    <row r="162" spans="1:56" x14ac:dyDescent="0.35">
      <c r="A162" s="50" t="s">
        <v>445</v>
      </c>
      <c r="B162" s="115">
        <v>161</v>
      </c>
      <c r="C162" s="47"/>
      <c r="D162" s="47"/>
      <c r="E162" s="47"/>
      <c r="F162" s="47"/>
      <c r="G162" s="47" t="s">
        <v>76</v>
      </c>
      <c r="H162" s="47" t="s">
        <v>1980</v>
      </c>
      <c r="I162" s="47" t="s">
        <v>101</v>
      </c>
      <c r="J162" s="47" t="s">
        <v>312</v>
      </c>
      <c r="K162" s="47" t="s">
        <v>325</v>
      </c>
      <c r="L162" s="47" t="s">
        <v>885</v>
      </c>
      <c r="M162" s="48" t="s">
        <v>55</v>
      </c>
      <c r="N162" s="47" t="s">
        <v>32</v>
      </c>
      <c r="O162" s="47" t="s">
        <v>37</v>
      </c>
      <c r="P162" s="48" t="s">
        <v>45</v>
      </c>
      <c r="Q162" s="47" t="s">
        <v>1305</v>
      </c>
      <c r="R162" s="47"/>
      <c r="S162" s="47" t="s">
        <v>446</v>
      </c>
      <c r="T162" s="47" t="s">
        <v>147</v>
      </c>
      <c r="U162" s="52"/>
      <c r="V162" s="118"/>
      <c r="W162" s="118"/>
      <c r="X162" s="47">
        <v>45</v>
      </c>
      <c r="Y162" s="47"/>
      <c r="Z162" s="118" t="s">
        <v>390</v>
      </c>
      <c r="AA162" s="118"/>
      <c r="AB162" s="118"/>
      <c r="AC162" s="47" t="s">
        <v>407</v>
      </c>
      <c r="AD162" s="14">
        <v>0</v>
      </c>
      <c r="AE162" s="47"/>
      <c r="AF162" s="280"/>
      <c r="AG162" s="118"/>
      <c r="AH162" s="118"/>
      <c r="AI162" s="47" t="s">
        <v>6737</v>
      </c>
      <c r="AJ162" s="47" t="s">
        <v>144</v>
      </c>
      <c r="AK162" s="47" t="s">
        <v>390</v>
      </c>
      <c r="AL162" s="62" t="s">
        <v>390</v>
      </c>
      <c r="AM162" s="13" t="s">
        <v>390</v>
      </c>
      <c r="AN162" s="118"/>
      <c r="AO162" s="118"/>
      <c r="AP162" s="118"/>
      <c r="AQ162" s="118"/>
      <c r="AR162" s="118"/>
      <c r="AS162" s="47"/>
      <c r="AT162" s="118"/>
      <c r="AU162" s="47"/>
      <c r="AV162" s="47"/>
      <c r="AW162" s="118"/>
      <c r="AX162" s="118"/>
      <c r="AY162" s="118"/>
      <c r="AZ162" s="47"/>
      <c r="BA162" s="14"/>
      <c r="BB162" s="47"/>
      <c r="BC162" s="149"/>
      <c r="BD162" s="149"/>
    </row>
    <row r="163" spans="1:56" x14ac:dyDescent="0.35">
      <c r="A163" s="50" t="s">
        <v>2367</v>
      </c>
      <c r="B163" s="115">
        <v>162</v>
      </c>
      <c r="C163" s="47" t="s">
        <v>2368</v>
      </c>
      <c r="D163" s="47" t="s">
        <v>3113</v>
      </c>
      <c r="E163" s="47" t="s">
        <v>2422</v>
      </c>
      <c r="F163" s="47" t="s">
        <v>2369</v>
      </c>
      <c r="G163" s="47" t="s">
        <v>1977</v>
      </c>
      <c r="H163" s="47" t="s">
        <v>1978</v>
      </c>
      <c r="I163" s="47" t="s">
        <v>1978</v>
      </c>
      <c r="J163" s="47" t="s">
        <v>312</v>
      </c>
      <c r="K163" s="47" t="s">
        <v>1223</v>
      </c>
      <c r="L163" s="47" t="s">
        <v>898</v>
      </c>
      <c r="M163" s="48" t="s">
        <v>55</v>
      </c>
      <c r="N163" s="47" t="s">
        <v>31</v>
      </c>
      <c r="O163" s="47" t="s">
        <v>50</v>
      </c>
      <c r="P163" s="48" t="s">
        <v>64</v>
      </c>
      <c r="Q163" s="47"/>
      <c r="R163" s="47" t="s">
        <v>2089</v>
      </c>
      <c r="S163" s="47" t="s">
        <v>2370</v>
      </c>
      <c r="T163" s="47" t="s">
        <v>2269</v>
      </c>
      <c r="U163" s="52">
        <v>2935</v>
      </c>
      <c r="V163" s="118">
        <v>46060</v>
      </c>
      <c r="W163" s="118">
        <v>46068</v>
      </c>
      <c r="X163" s="47">
        <v>15</v>
      </c>
      <c r="Y163" s="47"/>
      <c r="Z163" s="118">
        <v>46083</v>
      </c>
      <c r="AA163" s="118">
        <v>46106</v>
      </c>
      <c r="AB163" s="118">
        <v>46107</v>
      </c>
      <c r="AC163" s="47" t="s">
        <v>219</v>
      </c>
      <c r="AD163" s="14">
        <v>1</v>
      </c>
      <c r="AE163" s="47" t="s">
        <v>152</v>
      </c>
      <c r="AF163" s="280">
        <v>46132</v>
      </c>
      <c r="AG163" s="118">
        <v>46120</v>
      </c>
      <c r="AH163" s="118" t="s">
        <v>6740</v>
      </c>
      <c r="AI163" s="47" t="s">
        <v>1558</v>
      </c>
      <c r="AJ163" s="47" t="s">
        <v>144</v>
      </c>
      <c r="AK163" s="47" t="s">
        <v>390</v>
      </c>
      <c r="AL163" s="62" t="s">
        <v>390</v>
      </c>
      <c r="AM163" s="13" t="s">
        <v>390</v>
      </c>
      <c r="AN163" s="118"/>
      <c r="AO163" s="118"/>
      <c r="AP163" s="118"/>
      <c r="AQ163" s="118"/>
      <c r="AR163" s="118"/>
      <c r="AS163" s="47"/>
      <c r="AT163" s="118"/>
      <c r="AU163" s="47"/>
      <c r="AV163" s="47"/>
      <c r="AW163" s="118"/>
      <c r="AX163" s="118"/>
      <c r="AY163" s="118"/>
      <c r="AZ163" s="47"/>
      <c r="BA163" s="14"/>
      <c r="BB163" s="47"/>
      <c r="BC163" s="149"/>
      <c r="BD163" s="149"/>
    </row>
    <row r="164" spans="1:56" x14ac:dyDescent="0.35">
      <c r="A164" s="50" t="s">
        <v>2653</v>
      </c>
      <c r="B164" s="115">
        <v>163</v>
      </c>
      <c r="C164" s="47"/>
      <c r="D164" s="47"/>
      <c r="E164" s="47"/>
      <c r="F164" s="47"/>
      <c r="G164" s="47" t="s">
        <v>52</v>
      </c>
      <c r="H164" s="47" t="s">
        <v>95</v>
      </c>
      <c r="I164" s="47" t="s">
        <v>98</v>
      </c>
      <c r="J164" s="47" t="s">
        <v>312</v>
      </c>
      <c r="K164" s="47" t="s">
        <v>1223</v>
      </c>
      <c r="L164" s="47" t="s">
        <v>898</v>
      </c>
      <c r="M164" s="48" t="s">
        <v>221</v>
      </c>
      <c r="N164" s="47" t="s">
        <v>32</v>
      </c>
      <c r="O164" s="47" t="s">
        <v>50</v>
      </c>
      <c r="P164" s="48" t="s">
        <v>38</v>
      </c>
      <c r="Q164" s="47"/>
      <c r="R164" s="47" t="s">
        <v>2197</v>
      </c>
      <c r="S164" s="47" t="s">
        <v>2654</v>
      </c>
      <c r="T164" s="47" t="s">
        <v>107</v>
      </c>
      <c r="U164" s="52">
        <v>13626</v>
      </c>
      <c r="V164" s="118"/>
      <c r="W164" s="118"/>
      <c r="X164" s="47">
        <v>0</v>
      </c>
      <c r="Y164" s="47"/>
      <c r="Z164" s="118" t="s">
        <v>390</v>
      </c>
      <c r="AA164" s="118"/>
      <c r="AB164" s="118"/>
      <c r="AC164" s="47" t="s">
        <v>407</v>
      </c>
      <c r="AD164" s="14">
        <v>0</v>
      </c>
      <c r="AE164" s="47"/>
      <c r="AF164" s="280"/>
      <c r="AG164" s="118"/>
      <c r="AH164" s="118"/>
      <c r="AI164" s="47" t="s">
        <v>6737</v>
      </c>
      <c r="AJ164" s="47" t="s">
        <v>144</v>
      </c>
      <c r="AK164" s="47" t="s">
        <v>390</v>
      </c>
      <c r="AL164" s="62" t="s">
        <v>390</v>
      </c>
      <c r="AM164" s="13" t="s">
        <v>390</v>
      </c>
      <c r="AN164" s="118"/>
      <c r="AO164" s="118"/>
      <c r="AP164" s="118"/>
      <c r="AQ164" s="118"/>
      <c r="AR164" s="118"/>
      <c r="AS164" s="47"/>
      <c r="AT164" s="118"/>
      <c r="AU164" s="47"/>
      <c r="AV164" s="47"/>
      <c r="AW164" s="118"/>
      <c r="AX164" s="118"/>
      <c r="AY164" s="118"/>
      <c r="AZ164" s="47"/>
      <c r="BA164" s="14"/>
      <c r="BB164" s="47"/>
      <c r="BC164" s="149"/>
      <c r="BD164" s="149"/>
    </row>
    <row r="165" spans="1:56" x14ac:dyDescent="0.35">
      <c r="A165" s="50" t="s">
        <v>570</v>
      </c>
      <c r="B165" s="115">
        <v>164</v>
      </c>
      <c r="C165" s="47"/>
      <c r="D165" s="47"/>
      <c r="E165" s="47"/>
      <c r="F165" s="47"/>
      <c r="G165" s="47" t="s">
        <v>78</v>
      </c>
      <c r="H165" s="47" t="s">
        <v>222</v>
      </c>
      <c r="I165" s="47" t="s">
        <v>69</v>
      </c>
      <c r="J165" s="47" t="s">
        <v>2006</v>
      </c>
      <c r="K165" s="47" t="s">
        <v>321</v>
      </c>
      <c r="L165" s="47" t="s">
        <v>1985</v>
      </c>
      <c r="M165" s="48" t="s">
        <v>55</v>
      </c>
      <c r="N165" s="47" t="s">
        <v>32</v>
      </c>
      <c r="O165" s="47" t="s">
        <v>37</v>
      </c>
      <c r="P165" s="48" t="s">
        <v>45</v>
      </c>
      <c r="Q165" s="47"/>
      <c r="R165" s="47"/>
      <c r="S165" s="47" t="s">
        <v>571</v>
      </c>
      <c r="T165" s="47" t="s">
        <v>322</v>
      </c>
      <c r="U165" s="52"/>
      <c r="V165" s="118"/>
      <c r="W165" s="118"/>
      <c r="X165" s="47">
        <v>35</v>
      </c>
      <c r="Y165" s="47"/>
      <c r="Z165" s="118" t="s">
        <v>390</v>
      </c>
      <c r="AA165" s="118"/>
      <c r="AB165" s="118"/>
      <c r="AC165" s="47" t="s">
        <v>402</v>
      </c>
      <c r="AD165" s="14">
        <v>0</v>
      </c>
      <c r="AE165" s="47"/>
      <c r="AF165" s="280"/>
      <c r="AG165" s="118"/>
      <c r="AH165" s="118"/>
      <c r="AI165" s="47" t="s">
        <v>6737</v>
      </c>
      <c r="AJ165" s="47" t="s">
        <v>144</v>
      </c>
      <c r="AK165" s="47" t="s">
        <v>390</v>
      </c>
      <c r="AL165" s="62" t="s">
        <v>390</v>
      </c>
      <c r="AM165" s="13" t="s">
        <v>390</v>
      </c>
      <c r="AN165" s="118"/>
      <c r="AO165" s="118"/>
      <c r="AP165" s="118"/>
      <c r="AQ165" s="118"/>
      <c r="AR165" s="118"/>
      <c r="AS165" s="47"/>
      <c r="AT165" s="118"/>
      <c r="AU165" s="47"/>
      <c r="AV165" s="47"/>
      <c r="AW165" s="118"/>
      <c r="AX165" s="118"/>
      <c r="AY165" s="118"/>
      <c r="AZ165" s="47"/>
      <c r="BA165" s="14"/>
      <c r="BB165" s="47"/>
      <c r="BC165" s="149"/>
      <c r="BD165" s="149"/>
    </row>
    <row r="166" spans="1:56" x14ac:dyDescent="0.35">
      <c r="A166" s="50" t="s">
        <v>2600</v>
      </c>
      <c r="B166" s="115">
        <v>165</v>
      </c>
      <c r="C166" s="47"/>
      <c r="D166" s="47" t="s">
        <v>7619</v>
      </c>
      <c r="E166" s="47" t="s">
        <v>7620</v>
      </c>
      <c r="F166" s="47" t="s">
        <v>7621</v>
      </c>
      <c r="G166" s="47" t="s">
        <v>78</v>
      </c>
      <c r="H166" s="47" t="s">
        <v>222</v>
      </c>
      <c r="I166" s="47" t="s">
        <v>69</v>
      </c>
      <c r="J166" s="47" t="s">
        <v>2006</v>
      </c>
      <c r="K166" s="47" t="s">
        <v>321</v>
      </c>
      <c r="L166" s="47" t="s">
        <v>1985</v>
      </c>
      <c r="M166" s="48" t="s">
        <v>55</v>
      </c>
      <c r="N166" s="47" t="s">
        <v>31</v>
      </c>
      <c r="O166" s="47" t="s">
        <v>36</v>
      </c>
      <c r="P166" s="48" t="s">
        <v>48</v>
      </c>
      <c r="Q166" s="47"/>
      <c r="R166" s="47"/>
      <c r="S166" s="47" t="s">
        <v>2601</v>
      </c>
      <c r="T166" s="47" t="s">
        <v>2602</v>
      </c>
      <c r="U166" s="52">
        <v>21000</v>
      </c>
      <c r="V166" s="118">
        <v>46136</v>
      </c>
      <c r="W166" s="118">
        <v>46139</v>
      </c>
      <c r="X166" s="47">
        <v>35</v>
      </c>
      <c r="Y166" s="47"/>
      <c r="Z166" s="118">
        <v>46174</v>
      </c>
      <c r="AA166" s="118">
        <v>46193</v>
      </c>
      <c r="AB166" s="118"/>
      <c r="AC166" s="47" t="s">
        <v>5</v>
      </c>
      <c r="AD166" s="14">
        <v>0.52</v>
      </c>
      <c r="AE166" s="47"/>
      <c r="AF166" s="280"/>
      <c r="AG166" s="118"/>
      <c r="AH166" s="118"/>
      <c r="AI166" s="47" t="s">
        <v>6737</v>
      </c>
      <c r="AJ166" s="47" t="s">
        <v>144</v>
      </c>
      <c r="AK166" s="47" t="s">
        <v>5080</v>
      </c>
      <c r="AL166" s="62" t="s">
        <v>390</v>
      </c>
      <c r="AM166" s="13" t="s">
        <v>390</v>
      </c>
      <c r="AN166" s="118"/>
      <c r="AO166" s="118"/>
      <c r="AP166" s="118"/>
      <c r="AQ166" s="118"/>
      <c r="AR166" s="118"/>
      <c r="AS166" s="47"/>
      <c r="AT166" s="118"/>
      <c r="AU166" s="47"/>
      <c r="AV166" s="47"/>
      <c r="AW166" s="118"/>
      <c r="AX166" s="118"/>
      <c r="AY166" s="118"/>
      <c r="AZ166" s="47"/>
      <c r="BA166" s="14"/>
      <c r="BB166" s="47"/>
      <c r="BC166" s="149"/>
      <c r="BD166" s="149"/>
    </row>
    <row r="167" spans="1:56" x14ac:dyDescent="0.35">
      <c r="A167" s="50" t="s">
        <v>3070</v>
      </c>
      <c r="B167" s="115">
        <v>166</v>
      </c>
      <c r="C167" s="47"/>
      <c r="D167" s="47">
        <v>5798</v>
      </c>
      <c r="E167" s="47" t="s">
        <v>4644</v>
      </c>
      <c r="F167" s="47" t="s">
        <v>3071</v>
      </c>
      <c r="G167" s="47" t="s">
        <v>76</v>
      </c>
      <c r="H167" s="47" t="s">
        <v>1980</v>
      </c>
      <c r="I167" s="47" t="s">
        <v>3899</v>
      </c>
      <c r="J167" s="47" t="s">
        <v>1961</v>
      </c>
      <c r="K167" s="47" t="s">
        <v>319</v>
      </c>
      <c r="L167" s="47" t="s">
        <v>886</v>
      </c>
      <c r="M167" s="48" t="s">
        <v>53</v>
      </c>
      <c r="N167" s="47" t="s">
        <v>34</v>
      </c>
      <c r="O167" s="47" t="s">
        <v>4</v>
      </c>
      <c r="P167" s="48" t="s">
        <v>25</v>
      </c>
      <c r="Q167" s="47"/>
      <c r="R167" s="47" t="s">
        <v>2021</v>
      </c>
      <c r="S167" s="47" t="s">
        <v>3072</v>
      </c>
      <c r="T167" s="47" t="s">
        <v>127</v>
      </c>
      <c r="U167" s="52">
        <v>6329</v>
      </c>
      <c r="V167" s="118">
        <v>46059</v>
      </c>
      <c r="W167" s="118">
        <v>46059</v>
      </c>
      <c r="X167" s="47">
        <v>0</v>
      </c>
      <c r="Y167" s="47">
        <v>15</v>
      </c>
      <c r="Z167" s="118">
        <v>46074</v>
      </c>
      <c r="AA167" s="118">
        <v>46142</v>
      </c>
      <c r="AB167" s="118">
        <v>46148</v>
      </c>
      <c r="AC167" s="47" t="s">
        <v>3</v>
      </c>
      <c r="AD167" s="14">
        <v>1</v>
      </c>
      <c r="AE167" s="47" t="s">
        <v>3179</v>
      </c>
      <c r="AF167" s="280">
        <v>46148</v>
      </c>
      <c r="AG167" s="118">
        <v>46148</v>
      </c>
      <c r="AH167" s="118" t="s">
        <v>6740</v>
      </c>
      <c r="AI167" s="47" t="s">
        <v>6737</v>
      </c>
      <c r="AJ167" s="47" t="s">
        <v>306</v>
      </c>
      <c r="AK167" s="47" t="s">
        <v>1556</v>
      </c>
      <c r="AL167" s="62" t="s">
        <v>2925</v>
      </c>
      <c r="AM167" s="13" t="s">
        <v>390</v>
      </c>
      <c r="AN167" s="118"/>
      <c r="AO167" s="118"/>
      <c r="AP167" s="118"/>
      <c r="AQ167" s="118"/>
      <c r="AR167" s="118"/>
      <c r="AS167" s="47"/>
      <c r="AT167" s="118"/>
      <c r="AU167" s="47"/>
      <c r="AV167" s="47"/>
      <c r="AW167" s="118"/>
      <c r="AX167" s="118"/>
      <c r="AY167" s="118"/>
      <c r="AZ167" s="47"/>
      <c r="BA167" s="14"/>
      <c r="BB167" s="47"/>
      <c r="BC167" s="149"/>
      <c r="BD167" s="149"/>
    </row>
    <row r="168" spans="1:56" x14ac:dyDescent="0.35">
      <c r="A168" s="50" t="s">
        <v>2580</v>
      </c>
      <c r="B168" s="115">
        <v>167</v>
      </c>
      <c r="C168" s="47"/>
      <c r="D168" s="47"/>
      <c r="E168" s="47" t="s">
        <v>2878</v>
      </c>
      <c r="F168" s="47" t="s">
        <v>2581</v>
      </c>
      <c r="G168" s="47" t="s">
        <v>76</v>
      </c>
      <c r="H168" s="47" t="s">
        <v>2235</v>
      </c>
      <c r="I168" s="47" t="s">
        <v>699</v>
      </c>
      <c r="J168" s="47" t="s">
        <v>312</v>
      </c>
      <c r="K168" s="47" t="s">
        <v>325</v>
      </c>
      <c r="L168" s="47" t="s">
        <v>885</v>
      </c>
      <c r="M168" s="48" t="s">
        <v>55</v>
      </c>
      <c r="N168" s="47" t="s">
        <v>32</v>
      </c>
      <c r="O168" s="47" t="s">
        <v>37</v>
      </c>
      <c r="P168" s="48" t="s">
        <v>45</v>
      </c>
      <c r="Q168" s="47"/>
      <c r="R168" s="47"/>
      <c r="S168" s="47" t="s">
        <v>2582</v>
      </c>
      <c r="T168" s="47" t="s">
        <v>147</v>
      </c>
      <c r="U168" s="52">
        <v>12703</v>
      </c>
      <c r="V168" s="118"/>
      <c r="W168" s="118"/>
      <c r="X168" s="47">
        <v>45</v>
      </c>
      <c r="Y168" s="47"/>
      <c r="Z168" s="118" t="s">
        <v>390</v>
      </c>
      <c r="AA168" s="118"/>
      <c r="AB168" s="118"/>
      <c r="AC168" s="47" t="s">
        <v>399</v>
      </c>
      <c r="AD168" s="14">
        <v>0</v>
      </c>
      <c r="AE168" s="47"/>
      <c r="AF168" s="280"/>
      <c r="AG168" s="118"/>
      <c r="AH168" s="118"/>
      <c r="AI168" s="47" t="s">
        <v>6737</v>
      </c>
      <c r="AJ168" s="47" t="s">
        <v>306</v>
      </c>
      <c r="AK168" s="47" t="s">
        <v>390</v>
      </c>
      <c r="AL168" s="62" t="s">
        <v>390</v>
      </c>
      <c r="AM168" s="13" t="s">
        <v>390</v>
      </c>
      <c r="AN168" s="118"/>
      <c r="AO168" s="118"/>
      <c r="AP168" s="118"/>
      <c r="AQ168" s="118"/>
      <c r="AR168" s="118"/>
      <c r="AS168" s="47"/>
      <c r="AT168" s="118"/>
      <c r="AU168" s="47"/>
      <c r="AV168" s="47"/>
      <c r="AW168" s="118"/>
      <c r="AX168" s="118"/>
      <c r="AY168" s="118"/>
      <c r="AZ168" s="47"/>
      <c r="BA168" s="14"/>
      <c r="BB168" s="47"/>
      <c r="BC168" s="149"/>
      <c r="BD168" s="149"/>
    </row>
    <row r="169" spans="1:56" x14ac:dyDescent="0.35">
      <c r="A169" s="50" t="s">
        <v>2569</v>
      </c>
      <c r="B169" s="115">
        <v>168</v>
      </c>
      <c r="C169" s="47"/>
      <c r="D169" s="47"/>
      <c r="E169" s="47"/>
      <c r="F169" s="47"/>
      <c r="G169" s="47" t="s">
        <v>76</v>
      </c>
      <c r="H169" s="47" t="s">
        <v>2235</v>
      </c>
      <c r="I169" s="47" t="s">
        <v>1062</v>
      </c>
      <c r="J169" s="47" t="s">
        <v>312</v>
      </c>
      <c r="K169" s="47" t="s">
        <v>319</v>
      </c>
      <c r="L169" s="47" t="s">
        <v>886</v>
      </c>
      <c r="M169" s="48" t="s">
        <v>55</v>
      </c>
      <c r="N169" s="47" t="s">
        <v>32</v>
      </c>
      <c r="O169" s="47" t="s">
        <v>37</v>
      </c>
      <c r="P169" s="48" t="s">
        <v>38</v>
      </c>
      <c r="Q169" s="47"/>
      <c r="R169" s="47"/>
      <c r="S169" s="47" t="s">
        <v>2570</v>
      </c>
      <c r="T169" s="47" t="s">
        <v>1905</v>
      </c>
      <c r="U169" s="52">
        <v>9897</v>
      </c>
      <c r="V169" s="118"/>
      <c r="W169" s="118"/>
      <c r="X169" s="47">
        <v>35</v>
      </c>
      <c r="Y169" s="47"/>
      <c r="Z169" s="118" t="s">
        <v>390</v>
      </c>
      <c r="AA169" s="118"/>
      <c r="AB169" s="118"/>
      <c r="AC169" s="47" t="s">
        <v>399</v>
      </c>
      <c r="AD169" s="14">
        <v>0</v>
      </c>
      <c r="AE169" s="47"/>
      <c r="AF169" s="280"/>
      <c r="AG169" s="118"/>
      <c r="AH169" s="118"/>
      <c r="AI169" s="47" t="s">
        <v>6737</v>
      </c>
      <c r="AJ169" s="47" t="s">
        <v>306</v>
      </c>
      <c r="AK169" s="47" t="s">
        <v>390</v>
      </c>
      <c r="AL169" s="62" t="s">
        <v>390</v>
      </c>
      <c r="AM169" s="13" t="s">
        <v>390</v>
      </c>
      <c r="AN169" s="118"/>
      <c r="AO169" s="118"/>
      <c r="AP169" s="118"/>
      <c r="AQ169" s="118"/>
      <c r="AR169" s="118"/>
      <c r="AS169" s="47"/>
      <c r="AT169" s="118"/>
      <c r="AU169" s="47"/>
      <c r="AV169" s="47"/>
      <c r="AW169" s="118"/>
      <c r="AX169" s="118"/>
      <c r="AY169" s="118"/>
      <c r="AZ169" s="47"/>
      <c r="BA169" s="14"/>
      <c r="BB169" s="47"/>
      <c r="BC169" s="149"/>
      <c r="BD169" s="149"/>
    </row>
    <row r="170" spans="1:56" x14ac:dyDescent="0.35">
      <c r="A170" s="50" t="s">
        <v>729</v>
      </c>
      <c r="B170" s="115">
        <v>169</v>
      </c>
      <c r="C170" s="47"/>
      <c r="D170" s="47" t="s">
        <v>1144</v>
      </c>
      <c r="E170" s="47" t="s">
        <v>1145</v>
      </c>
      <c r="F170" s="47" t="s">
        <v>1146</v>
      </c>
      <c r="G170" s="47" t="s">
        <v>76</v>
      </c>
      <c r="H170" s="47" t="s">
        <v>1980</v>
      </c>
      <c r="I170" s="47" t="s">
        <v>227</v>
      </c>
      <c r="J170" s="47" t="s">
        <v>312</v>
      </c>
      <c r="K170" s="47" t="s">
        <v>325</v>
      </c>
      <c r="L170" s="47" t="s">
        <v>885</v>
      </c>
      <c r="M170" s="48" t="s">
        <v>53</v>
      </c>
      <c r="N170" s="47" t="s">
        <v>31</v>
      </c>
      <c r="O170" s="47" t="s">
        <v>36</v>
      </c>
      <c r="P170" s="48" t="s">
        <v>29</v>
      </c>
      <c r="Q170" s="47" t="s">
        <v>1513</v>
      </c>
      <c r="R170" s="47" t="s">
        <v>1093</v>
      </c>
      <c r="S170" s="47" t="s">
        <v>730</v>
      </c>
      <c r="T170" s="47" t="s">
        <v>766</v>
      </c>
      <c r="U170" s="52">
        <v>507</v>
      </c>
      <c r="V170" s="118"/>
      <c r="W170" s="118"/>
      <c r="X170" s="47">
        <v>0</v>
      </c>
      <c r="Y170" s="47"/>
      <c r="Z170" s="118" t="s">
        <v>390</v>
      </c>
      <c r="AA170" s="118"/>
      <c r="AB170" s="118"/>
      <c r="AC170" s="47" t="s">
        <v>402</v>
      </c>
      <c r="AD170" s="14">
        <v>0</v>
      </c>
      <c r="AE170" s="47"/>
      <c r="AF170" s="280"/>
      <c r="AG170" s="118"/>
      <c r="AH170" s="118"/>
      <c r="AI170" s="47" t="s">
        <v>6737</v>
      </c>
      <c r="AJ170" s="47" t="s">
        <v>306</v>
      </c>
      <c r="AK170" s="47" t="s">
        <v>390</v>
      </c>
      <c r="AL170" s="62" t="s">
        <v>390</v>
      </c>
      <c r="AM170" s="13" t="s">
        <v>390</v>
      </c>
      <c r="AN170" s="118"/>
      <c r="AO170" s="118"/>
      <c r="AP170" s="118"/>
      <c r="AQ170" s="118"/>
      <c r="AR170" s="118"/>
      <c r="AS170" s="47"/>
      <c r="AT170" s="118"/>
      <c r="AU170" s="47"/>
      <c r="AV170" s="47"/>
      <c r="AW170" s="118"/>
      <c r="AX170" s="118"/>
      <c r="AY170" s="118"/>
      <c r="AZ170" s="47"/>
      <c r="BA170" s="14"/>
      <c r="BB170" s="47"/>
      <c r="BC170" s="149"/>
      <c r="BD170" s="149"/>
    </row>
    <row r="171" spans="1:56" x14ac:dyDescent="0.35">
      <c r="A171" s="50" t="s">
        <v>1803</v>
      </c>
      <c r="B171" s="115">
        <v>170</v>
      </c>
      <c r="C171" s="47"/>
      <c r="D171" s="47"/>
      <c r="E171" s="47"/>
      <c r="F171" s="47"/>
      <c r="G171" s="47" t="s">
        <v>76</v>
      </c>
      <c r="H171" s="47" t="s">
        <v>1980</v>
      </c>
      <c r="I171" s="47" t="s">
        <v>1966</v>
      </c>
      <c r="J171" s="47" t="s">
        <v>312</v>
      </c>
      <c r="K171" s="47" t="s">
        <v>325</v>
      </c>
      <c r="L171" s="47" t="s">
        <v>885</v>
      </c>
      <c r="M171" s="48" t="s">
        <v>53</v>
      </c>
      <c r="N171" s="47" t="s">
        <v>32</v>
      </c>
      <c r="O171" s="47" t="s">
        <v>37</v>
      </c>
      <c r="P171" s="48" t="s">
        <v>19</v>
      </c>
      <c r="Q171" s="47" t="s">
        <v>155</v>
      </c>
      <c r="R171" s="47"/>
      <c r="S171" s="47" t="s">
        <v>1804</v>
      </c>
      <c r="T171" s="47" t="s">
        <v>155</v>
      </c>
      <c r="U171" s="52"/>
      <c r="V171" s="118"/>
      <c r="W171" s="118"/>
      <c r="X171" s="47">
        <v>0</v>
      </c>
      <c r="Y171" s="47"/>
      <c r="Z171" s="118" t="s">
        <v>390</v>
      </c>
      <c r="AA171" s="118"/>
      <c r="AB171" s="118"/>
      <c r="AC171" s="47" t="s">
        <v>402</v>
      </c>
      <c r="AD171" s="14">
        <v>0</v>
      </c>
      <c r="AE171" s="47"/>
      <c r="AF171" s="280"/>
      <c r="AG171" s="118"/>
      <c r="AH171" s="118"/>
      <c r="AI171" s="47" t="s">
        <v>6737</v>
      </c>
      <c r="AJ171" s="47" t="s">
        <v>306</v>
      </c>
      <c r="AK171" s="47" t="s">
        <v>390</v>
      </c>
      <c r="AL171" s="62" t="s">
        <v>390</v>
      </c>
      <c r="AM171" s="13" t="s">
        <v>390</v>
      </c>
      <c r="AN171" s="118"/>
      <c r="AO171" s="118"/>
      <c r="AP171" s="118"/>
      <c r="AQ171" s="118"/>
      <c r="AR171" s="118"/>
      <c r="AS171" s="47"/>
      <c r="AT171" s="118"/>
      <c r="AU171" s="47"/>
      <c r="AV171" s="47"/>
      <c r="AW171" s="118"/>
      <c r="AX171" s="118"/>
      <c r="AY171" s="118"/>
      <c r="AZ171" s="47"/>
      <c r="BA171" s="14"/>
      <c r="BB171" s="47"/>
      <c r="BC171" s="149"/>
      <c r="BD171" s="149"/>
    </row>
    <row r="172" spans="1:56" x14ac:dyDescent="0.35">
      <c r="A172" s="50" t="s">
        <v>1799</v>
      </c>
      <c r="B172" s="115">
        <v>171</v>
      </c>
      <c r="C172" s="47"/>
      <c r="D172" s="47"/>
      <c r="E172" s="47"/>
      <c r="F172" s="47"/>
      <c r="G172" s="47" t="s">
        <v>76</v>
      </c>
      <c r="H172" s="47" t="s">
        <v>1980</v>
      </c>
      <c r="I172" s="47" t="s">
        <v>1966</v>
      </c>
      <c r="J172" s="47" t="s">
        <v>312</v>
      </c>
      <c r="K172" s="47" t="s">
        <v>325</v>
      </c>
      <c r="L172" s="47" t="s">
        <v>885</v>
      </c>
      <c r="M172" s="48" t="s">
        <v>53</v>
      </c>
      <c r="N172" s="47" t="s">
        <v>32</v>
      </c>
      <c r="O172" s="47" t="s">
        <v>37</v>
      </c>
      <c r="P172" s="48" t="s">
        <v>38</v>
      </c>
      <c r="Q172" s="47" t="s">
        <v>107</v>
      </c>
      <c r="R172" s="47"/>
      <c r="S172" s="47" t="s">
        <v>1800</v>
      </c>
      <c r="T172" s="47" t="s">
        <v>107</v>
      </c>
      <c r="U172" s="52"/>
      <c r="V172" s="118"/>
      <c r="W172" s="118"/>
      <c r="X172" s="47">
        <v>0</v>
      </c>
      <c r="Y172" s="47"/>
      <c r="Z172" s="118" t="s">
        <v>390</v>
      </c>
      <c r="AA172" s="118"/>
      <c r="AB172" s="118"/>
      <c r="AC172" s="47" t="s">
        <v>402</v>
      </c>
      <c r="AD172" s="14">
        <v>0</v>
      </c>
      <c r="AE172" s="47"/>
      <c r="AF172" s="280"/>
      <c r="AG172" s="118"/>
      <c r="AH172" s="118"/>
      <c r="AI172" s="47" t="s">
        <v>6737</v>
      </c>
      <c r="AJ172" s="47" t="s">
        <v>306</v>
      </c>
      <c r="AK172" s="47" t="s">
        <v>390</v>
      </c>
      <c r="AL172" s="62" t="s">
        <v>390</v>
      </c>
      <c r="AM172" s="13" t="s">
        <v>390</v>
      </c>
      <c r="AN172" s="118"/>
      <c r="AO172" s="118"/>
      <c r="AP172" s="118"/>
      <c r="AQ172" s="118"/>
      <c r="AR172" s="118"/>
      <c r="AS172" s="47"/>
      <c r="AT172" s="118"/>
      <c r="AU172" s="47"/>
      <c r="AV172" s="47"/>
      <c r="AW172" s="118"/>
      <c r="AX172" s="118"/>
      <c r="AY172" s="118"/>
      <c r="AZ172" s="47"/>
      <c r="BA172" s="14"/>
      <c r="BB172" s="47"/>
      <c r="BC172" s="149"/>
      <c r="BD172" s="149"/>
    </row>
    <row r="173" spans="1:56" x14ac:dyDescent="0.35">
      <c r="A173" s="50" t="s">
        <v>490</v>
      </c>
      <c r="B173" s="115">
        <v>172</v>
      </c>
      <c r="C173" s="47"/>
      <c r="D173" s="47"/>
      <c r="E173" s="47"/>
      <c r="F173" s="47"/>
      <c r="G173" s="47" t="s">
        <v>76</v>
      </c>
      <c r="H173" s="47" t="s">
        <v>1980</v>
      </c>
      <c r="I173" s="47" t="s">
        <v>9</v>
      </c>
      <c r="J173" s="47" t="s">
        <v>312</v>
      </c>
      <c r="K173" s="47" t="s">
        <v>325</v>
      </c>
      <c r="L173" s="47" t="s">
        <v>885</v>
      </c>
      <c r="M173" s="48" t="s">
        <v>55</v>
      </c>
      <c r="N173" s="47" t="s">
        <v>32</v>
      </c>
      <c r="O173" s="47" t="s">
        <v>37</v>
      </c>
      <c r="P173" s="48" t="s">
        <v>44</v>
      </c>
      <c r="Q173" s="47" t="s">
        <v>799</v>
      </c>
      <c r="R173" s="47"/>
      <c r="S173" s="47" t="s">
        <v>491</v>
      </c>
      <c r="T173" s="47" t="s">
        <v>799</v>
      </c>
      <c r="U173" s="52"/>
      <c r="V173" s="118"/>
      <c r="W173" s="118"/>
      <c r="X173" s="47">
        <v>35</v>
      </c>
      <c r="Y173" s="47"/>
      <c r="Z173" s="118" t="s">
        <v>390</v>
      </c>
      <c r="AA173" s="118"/>
      <c r="AB173" s="118"/>
      <c r="AC173" s="47" t="s">
        <v>407</v>
      </c>
      <c r="AD173" s="14">
        <v>0</v>
      </c>
      <c r="AE173" s="47"/>
      <c r="AF173" s="280"/>
      <c r="AG173" s="118"/>
      <c r="AH173" s="118"/>
      <c r="AI173" s="47" t="s">
        <v>6737</v>
      </c>
      <c r="AJ173" s="47" t="s">
        <v>144</v>
      </c>
      <c r="AK173" s="47" t="s">
        <v>390</v>
      </c>
      <c r="AL173" s="62" t="s">
        <v>390</v>
      </c>
      <c r="AM173" s="13" t="s">
        <v>390</v>
      </c>
      <c r="AN173" s="118"/>
      <c r="AO173" s="118"/>
      <c r="AP173" s="118"/>
      <c r="AQ173" s="118"/>
      <c r="AR173" s="118"/>
      <c r="AS173" s="47"/>
      <c r="AT173" s="118"/>
      <c r="AU173" s="47"/>
      <c r="AV173" s="47"/>
      <c r="AW173" s="118"/>
      <c r="AX173" s="118"/>
      <c r="AY173" s="118"/>
      <c r="AZ173" s="47"/>
      <c r="BA173" s="14"/>
      <c r="BB173" s="47"/>
      <c r="BC173" s="149"/>
      <c r="BD173" s="149"/>
    </row>
    <row r="174" spans="1:56" x14ac:dyDescent="0.35">
      <c r="A174" s="50" t="s">
        <v>2540</v>
      </c>
      <c r="B174" s="115">
        <v>173</v>
      </c>
      <c r="C174" s="47"/>
      <c r="D174" s="47" t="s">
        <v>7223</v>
      </c>
      <c r="E174" s="47" t="s">
        <v>2870</v>
      </c>
      <c r="F174" s="47" t="s">
        <v>2541</v>
      </c>
      <c r="G174" s="47" t="s">
        <v>52</v>
      </c>
      <c r="H174" s="47" t="s">
        <v>95</v>
      </c>
      <c r="I174" s="47" t="s">
        <v>1690</v>
      </c>
      <c r="J174" s="47" t="s">
        <v>312</v>
      </c>
      <c r="K174" s="47" t="s">
        <v>1223</v>
      </c>
      <c r="L174" s="47" t="s">
        <v>898</v>
      </c>
      <c r="M174" s="48" t="s">
        <v>221</v>
      </c>
      <c r="N174" s="47" t="s">
        <v>31</v>
      </c>
      <c r="O174" s="47" t="s">
        <v>50</v>
      </c>
      <c r="P174" s="48" t="s">
        <v>29</v>
      </c>
      <c r="Q174" s="47"/>
      <c r="R174" s="47" t="s">
        <v>2314</v>
      </c>
      <c r="S174" s="47" t="s">
        <v>2542</v>
      </c>
      <c r="T174" s="47" t="s">
        <v>1567</v>
      </c>
      <c r="U174" s="52">
        <v>89548</v>
      </c>
      <c r="V174" s="118">
        <v>46000</v>
      </c>
      <c r="W174" s="118">
        <v>46091</v>
      </c>
      <c r="X174" s="47">
        <v>45</v>
      </c>
      <c r="Y174" s="47">
        <v>0</v>
      </c>
      <c r="Z174" s="118">
        <v>46136</v>
      </c>
      <c r="AA174" s="118">
        <v>46183</v>
      </c>
      <c r="AB174" s="118"/>
      <c r="AC174" s="47" t="s">
        <v>5</v>
      </c>
      <c r="AD174" s="14">
        <v>0.9</v>
      </c>
      <c r="AE174" s="47" t="s">
        <v>2810</v>
      </c>
      <c r="AF174" s="280"/>
      <c r="AG174" s="118"/>
      <c r="AH174" s="118"/>
      <c r="AI174" s="47" t="s">
        <v>6737</v>
      </c>
      <c r="AJ174" s="47" t="s">
        <v>306</v>
      </c>
      <c r="AK174" s="47" t="s">
        <v>2829</v>
      </c>
      <c r="AL174" s="62" t="s">
        <v>390</v>
      </c>
      <c r="AM174" s="13" t="s">
        <v>390</v>
      </c>
      <c r="AN174" s="118"/>
      <c r="AO174" s="118"/>
      <c r="AP174" s="118"/>
      <c r="AQ174" s="118"/>
      <c r="AR174" s="118"/>
      <c r="AS174" s="47"/>
      <c r="AT174" s="118"/>
      <c r="AU174" s="47"/>
      <c r="AV174" s="47"/>
      <c r="AW174" s="118"/>
      <c r="AX174" s="118"/>
      <c r="AY174" s="118"/>
      <c r="AZ174" s="47"/>
      <c r="BA174" s="14"/>
      <c r="BB174" s="47"/>
      <c r="BC174" s="149"/>
      <c r="BD174" s="149"/>
    </row>
    <row r="175" spans="1:56" x14ac:dyDescent="0.35">
      <c r="A175" s="50" t="s">
        <v>1895</v>
      </c>
      <c r="B175" s="115">
        <v>174</v>
      </c>
      <c r="C175" s="47"/>
      <c r="D175" s="47"/>
      <c r="E175" s="47"/>
      <c r="F175" s="47"/>
      <c r="G175" s="47" t="s">
        <v>52</v>
      </c>
      <c r="H175" s="47" t="s">
        <v>95</v>
      </c>
      <c r="I175" s="47" t="s">
        <v>1690</v>
      </c>
      <c r="J175" s="47" t="s">
        <v>312</v>
      </c>
      <c r="K175" s="47" t="s">
        <v>327</v>
      </c>
      <c r="L175" s="47" t="s">
        <v>328</v>
      </c>
      <c r="M175" s="48" t="s">
        <v>221</v>
      </c>
      <c r="N175" s="47" t="s">
        <v>33</v>
      </c>
      <c r="O175" s="47" t="s">
        <v>49</v>
      </c>
      <c r="P175" s="48" t="s">
        <v>20</v>
      </c>
      <c r="Q175" s="47" t="s">
        <v>388</v>
      </c>
      <c r="R175" s="47"/>
      <c r="S175" s="47" t="s">
        <v>1896</v>
      </c>
      <c r="T175" s="47" t="s">
        <v>293</v>
      </c>
      <c r="U175" s="52">
        <v>26550</v>
      </c>
      <c r="V175" s="118"/>
      <c r="W175" s="118"/>
      <c r="X175" s="47">
        <v>0</v>
      </c>
      <c r="Y175" s="47"/>
      <c r="Z175" s="118" t="s">
        <v>390</v>
      </c>
      <c r="AA175" s="118"/>
      <c r="AB175" s="118"/>
      <c r="AC175" s="47" t="s">
        <v>402</v>
      </c>
      <c r="AD175" s="14">
        <v>0</v>
      </c>
      <c r="AE175" s="47"/>
      <c r="AF175" s="280"/>
      <c r="AG175" s="118"/>
      <c r="AH175" s="118"/>
      <c r="AI175" s="47" t="s">
        <v>6737</v>
      </c>
      <c r="AJ175" s="47" t="s">
        <v>306</v>
      </c>
      <c r="AK175" s="47" t="s">
        <v>390</v>
      </c>
      <c r="AL175" s="62" t="s">
        <v>390</v>
      </c>
      <c r="AM175" s="13" t="s">
        <v>390</v>
      </c>
      <c r="AN175" s="118"/>
      <c r="AO175" s="118"/>
      <c r="AP175" s="118"/>
      <c r="AQ175" s="118"/>
      <c r="AR175" s="118"/>
      <c r="AS175" s="47"/>
      <c r="AT175" s="118"/>
      <c r="AU175" s="47"/>
      <c r="AV175" s="47"/>
      <c r="AW175" s="118"/>
      <c r="AX175" s="118"/>
      <c r="AY175" s="118"/>
      <c r="AZ175" s="47"/>
      <c r="BA175" s="14"/>
      <c r="BB175" s="47"/>
      <c r="BC175" s="149"/>
      <c r="BD175" s="149"/>
    </row>
    <row r="176" spans="1:56" x14ac:dyDescent="0.35">
      <c r="A176" s="50" t="s">
        <v>1778</v>
      </c>
      <c r="B176" s="115">
        <v>175</v>
      </c>
      <c r="C176" s="47"/>
      <c r="D176" s="47"/>
      <c r="E176" s="47"/>
      <c r="F176" s="47"/>
      <c r="G176" s="47" t="s">
        <v>52</v>
      </c>
      <c r="H176" s="47" t="s">
        <v>95</v>
      </c>
      <c r="I176" s="47" t="s">
        <v>1690</v>
      </c>
      <c r="J176" s="47" t="s">
        <v>312</v>
      </c>
      <c r="K176" s="47" t="s">
        <v>327</v>
      </c>
      <c r="L176" s="47" t="s">
        <v>328</v>
      </c>
      <c r="M176" s="48" t="s">
        <v>221</v>
      </c>
      <c r="N176" s="47" t="s">
        <v>33</v>
      </c>
      <c r="O176" s="47" t="s">
        <v>49</v>
      </c>
      <c r="P176" s="48" t="s">
        <v>22</v>
      </c>
      <c r="Q176" s="47" t="s">
        <v>126</v>
      </c>
      <c r="R176" s="47"/>
      <c r="S176" s="47" t="s">
        <v>1779</v>
      </c>
      <c r="T176" s="47" t="s">
        <v>126</v>
      </c>
      <c r="U176" s="52">
        <v>16493</v>
      </c>
      <c r="V176" s="118"/>
      <c r="W176" s="118"/>
      <c r="X176" s="47">
        <v>0</v>
      </c>
      <c r="Y176" s="47"/>
      <c r="Z176" s="118" t="s">
        <v>390</v>
      </c>
      <c r="AA176" s="118"/>
      <c r="AB176" s="118"/>
      <c r="AC176" s="47" t="s">
        <v>402</v>
      </c>
      <c r="AD176" s="14">
        <v>0</v>
      </c>
      <c r="AE176" s="47"/>
      <c r="AF176" s="280"/>
      <c r="AG176" s="118"/>
      <c r="AH176" s="118"/>
      <c r="AI176" s="47" t="s">
        <v>6737</v>
      </c>
      <c r="AJ176" s="47" t="s">
        <v>306</v>
      </c>
      <c r="AK176" s="47" t="s">
        <v>390</v>
      </c>
      <c r="AL176" s="62" t="s">
        <v>390</v>
      </c>
      <c r="AM176" s="13" t="s">
        <v>390</v>
      </c>
      <c r="AN176" s="118"/>
      <c r="AO176" s="118"/>
      <c r="AP176" s="118"/>
      <c r="AQ176" s="118"/>
      <c r="AR176" s="118"/>
      <c r="AS176" s="47"/>
      <c r="AT176" s="118"/>
      <c r="AU176" s="47"/>
      <c r="AV176" s="47"/>
      <c r="AW176" s="118"/>
      <c r="AX176" s="118"/>
      <c r="AY176" s="118"/>
      <c r="AZ176" s="47"/>
      <c r="BA176" s="14"/>
      <c r="BB176" s="47"/>
      <c r="BC176" s="149"/>
      <c r="BD176" s="149"/>
    </row>
    <row r="177" spans="1:56" x14ac:dyDescent="0.35">
      <c r="A177" s="50" t="s">
        <v>2976</v>
      </c>
      <c r="B177" s="115">
        <v>176</v>
      </c>
      <c r="C177" s="47"/>
      <c r="D177" s="47" t="s">
        <v>2977</v>
      </c>
      <c r="E177" s="47" t="s">
        <v>6043</v>
      </c>
      <c r="F177" s="47" t="s">
        <v>2978</v>
      </c>
      <c r="G177" s="47" t="s">
        <v>76</v>
      </c>
      <c r="H177" s="47" t="s">
        <v>1980</v>
      </c>
      <c r="I177" s="47" t="s">
        <v>3899</v>
      </c>
      <c r="J177" s="47" t="s">
        <v>1961</v>
      </c>
      <c r="K177" s="47" t="s">
        <v>319</v>
      </c>
      <c r="L177" s="47" t="s">
        <v>886</v>
      </c>
      <c r="M177" s="48" t="s">
        <v>53</v>
      </c>
      <c r="N177" s="47" t="s">
        <v>33</v>
      </c>
      <c r="O177" s="47" t="s">
        <v>5473</v>
      </c>
      <c r="P177" s="48" t="s">
        <v>22</v>
      </c>
      <c r="Q177" s="47"/>
      <c r="R177" s="47"/>
      <c r="S177" s="47" t="s">
        <v>2979</v>
      </c>
      <c r="T177" s="47" t="s">
        <v>126</v>
      </c>
      <c r="U177" s="52">
        <v>10709</v>
      </c>
      <c r="V177" s="118">
        <v>46109</v>
      </c>
      <c r="W177" s="118">
        <v>46109</v>
      </c>
      <c r="X177" s="47">
        <v>0</v>
      </c>
      <c r="Y177" s="47">
        <v>15</v>
      </c>
      <c r="Z177" s="118">
        <v>46124</v>
      </c>
      <c r="AA177" s="118">
        <v>46173</v>
      </c>
      <c r="AB177" s="118"/>
      <c r="AC177" s="47" t="s">
        <v>5</v>
      </c>
      <c r="AD177" s="14"/>
      <c r="AE177" s="47" t="s">
        <v>3806</v>
      </c>
      <c r="AF177" s="280"/>
      <c r="AG177" s="118"/>
      <c r="AH177" s="118"/>
      <c r="AI177" s="47" t="s">
        <v>6737</v>
      </c>
      <c r="AJ177" s="47" t="s">
        <v>306</v>
      </c>
      <c r="AK177" s="47" t="s">
        <v>2829</v>
      </c>
      <c r="AL177" s="62" t="s">
        <v>390</v>
      </c>
      <c r="AM177" s="13" t="s">
        <v>390</v>
      </c>
      <c r="AN177" s="118"/>
      <c r="AO177" s="118"/>
      <c r="AP177" s="118"/>
      <c r="AQ177" s="118"/>
      <c r="AR177" s="118"/>
      <c r="AS177" s="47"/>
      <c r="AT177" s="118"/>
      <c r="AU177" s="47"/>
      <c r="AV177" s="47"/>
      <c r="AW177" s="118"/>
      <c r="AX177" s="118"/>
      <c r="AY177" s="118"/>
      <c r="AZ177" s="47"/>
      <c r="BA177" s="14"/>
      <c r="BB177" s="47"/>
      <c r="BC177" s="149"/>
      <c r="BD177" s="149"/>
    </row>
    <row r="178" spans="1:56" x14ac:dyDescent="0.35">
      <c r="A178" s="50" t="s">
        <v>2603</v>
      </c>
      <c r="B178" s="115">
        <v>177</v>
      </c>
      <c r="C178" s="47"/>
      <c r="D178" s="47" t="s">
        <v>7622</v>
      </c>
      <c r="E178" s="47" t="s">
        <v>7623</v>
      </c>
      <c r="F178" s="47" t="s">
        <v>7624</v>
      </c>
      <c r="G178" s="47" t="s">
        <v>78</v>
      </c>
      <c r="H178" s="47" t="s">
        <v>222</v>
      </c>
      <c r="I178" s="47" t="s">
        <v>69</v>
      </c>
      <c r="J178" s="47" t="s">
        <v>2006</v>
      </c>
      <c r="K178" s="47" t="s">
        <v>321</v>
      </c>
      <c r="L178" s="47" t="s">
        <v>1985</v>
      </c>
      <c r="M178" s="48" t="s">
        <v>55</v>
      </c>
      <c r="N178" s="47" t="s">
        <v>31</v>
      </c>
      <c r="O178" s="47" t="s">
        <v>36</v>
      </c>
      <c r="P178" s="48" t="s">
        <v>64</v>
      </c>
      <c r="Q178" s="47"/>
      <c r="R178" s="47"/>
      <c r="S178" s="47" t="s">
        <v>2604</v>
      </c>
      <c r="T178" s="47" t="s">
        <v>432</v>
      </c>
      <c r="U178" s="52">
        <v>25000</v>
      </c>
      <c r="V178" s="118">
        <v>46139</v>
      </c>
      <c r="W178" s="118">
        <v>46154</v>
      </c>
      <c r="X178" s="47">
        <v>35</v>
      </c>
      <c r="Y178" s="47"/>
      <c r="Z178" s="118">
        <v>46177</v>
      </c>
      <c r="AA178" s="118">
        <v>46189</v>
      </c>
      <c r="AB178" s="118"/>
      <c r="AC178" s="47" t="s">
        <v>5</v>
      </c>
      <c r="AD178" s="14">
        <v>0.4</v>
      </c>
      <c r="AE178" s="47"/>
      <c r="AF178" s="280"/>
      <c r="AG178" s="118"/>
      <c r="AH178" s="118"/>
      <c r="AI178" s="47" t="s">
        <v>6737</v>
      </c>
      <c r="AJ178" s="47" t="s">
        <v>144</v>
      </c>
      <c r="AK178" s="47" t="s">
        <v>5080</v>
      </c>
      <c r="AL178" s="62" t="s">
        <v>390</v>
      </c>
      <c r="AM178" s="13" t="s">
        <v>390</v>
      </c>
      <c r="AN178" s="118"/>
      <c r="AO178" s="118"/>
      <c r="AP178" s="118"/>
      <c r="AQ178" s="118"/>
      <c r="AR178" s="118"/>
      <c r="AS178" s="47"/>
      <c r="AT178" s="118"/>
      <c r="AU178" s="47"/>
      <c r="AV178" s="47"/>
      <c r="AW178" s="118"/>
      <c r="AX178" s="118"/>
      <c r="AY178" s="118"/>
      <c r="AZ178" s="47"/>
      <c r="BA178" s="14"/>
      <c r="BB178" s="47"/>
      <c r="BC178" s="149"/>
      <c r="BD178" s="149"/>
    </row>
    <row r="179" spans="1:56" x14ac:dyDescent="0.35">
      <c r="A179" s="50" t="s">
        <v>2522</v>
      </c>
      <c r="B179" s="115">
        <v>178</v>
      </c>
      <c r="C179" s="47"/>
      <c r="D179" s="47"/>
      <c r="E179" s="47"/>
      <c r="F179" s="47"/>
      <c r="G179" s="47" t="s">
        <v>52</v>
      </c>
      <c r="H179" s="47" t="s">
        <v>95</v>
      </c>
      <c r="I179" s="47" t="s">
        <v>57</v>
      </c>
      <c r="J179" s="47" t="s">
        <v>312</v>
      </c>
      <c r="K179" s="47" t="s">
        <v>327</v>
      </c>
      <c r="L179" s="47" t="s">
        <v>328</v>
      </c>
      <c r="M179" s="48" t="s">
        <v>221</v>
      </c>
      <c r="N179" s="47" t="s">
        <v>33</v>
      </c>
      <c r="O179" s="47" t="s">
        <v>49</v>
      </c>
      <c r="P179" s="48" t="s">
        <v>20</v>
      </c>
      <c r="Q179" s="47"/>
      <c r="R179" s="47"/>
      <c r="S179" s="47" t="s">
        <v>2523</v>
      </c>
      <c r="T179" s="47"/>
      <c r="U179" s="52">
        <v>32044</v>
      </c>
      <c r="V179" s="118"/>
      <c r="W179" s="118"/>
      <c r="X179" s="47">
        <v>0</v>
      </c>
      <c r="Y179" s="47"/>
      <c r="Z179" s="118" t="s">
        <v>390</v>
      </c>
      <c r="AA179" s="118"/>
      <c r="AB179" s="118"/>
      <c r="AC179" s="47" t="s">
        <v>399</v>
      </c>
      <c r="AD179" s="14">
        <v>0</v>
      </c>
      <c r="AE179" s="47"/>
      <c r="AF179" s="280"/>
      <c r="AG179" s="118"/>
      <c r="AH179" s="118"/>
      <c r="AI179" s="47" t="s">
        <v>6737</v>
      </c>
      <c r="AJ179" s="47" t="s">
        <v>144</v>
      </c>
      <c r="AK179" s="47" t="s">
        <v>390</v>
      </c>
      <c r="AL179" s="62" t="s">
        <v>390</v>
      </c>
      <c r="AM179" s="13" t="s">
        <v>390</v>
      </c>
      <c r="AN179" s="118"/>
      <c r="AO179" s="118"/>
      <c r="AP179" s="118"/>
      <c r="AQ179" s="118"/>
      <c r="AR179" s="118"/>
      <c r="AS179" s="47"/>
      <c r="AT179" s="118"/>
      <c r="AU179" s="47"/>
      <c r="AV179" s="47"/>
      <c r="AW179" s="118"/>
      <c r="AX179" s="118"/>
      <c r="AY179" s="118"/>
      <c r="AZ179" s="47"/>
      <c r="BA179" s="14"/>
      <c r="BB179" s="47"/>
      <c r="BC179" s="149"/>
      <c r="BD179" s="149"/>
    </row>
    <row r="180" spans="1:56" x14ac:dyDescent="0.35">
      <c r="A180" s="50" t="s">
        <v>2468</v>
      </c>
      <c r="B180" s="115">
        <v>179</v>
      </c>
      <c r="C180" s="47"/>
      <c r="D180" s="47"/>
      <c r="E180" s="47"/>
      <c r="F180" s="47"/>
      <c r="G180" s="47" t="s">
        <v>77</v>
      </c>
      <c r="H180" s="47" t="s">
        <v>83</v>
      </c>
      <c r="I180" s="47" t="s">
        <v>84</v>
      </c>
      <c r="J180" s="47" t="s">
        <v>387</v>
      </c>
      <c r="K180" s="47" t="s">
        <v>330</v>
      </c>
      <c r="L180" s="47" t="s">
        <v>2008</v>
      </c>
      <c r="M180" s="48" t="s">
        <v>83</v>
      </c>
      <c r="N180" s="47" t="s">
        <v>31</v>
      </c>
      <c r="O180" s="47" t="s">
        <v>50</v>
      </c>
      <c r="P180" s="48" t="s">
        <v>47</v>
      </c>
      <c r="Q180" s="47"/>
      <c r="R180" s="47"/>
      <c r="S180" s="47" t="s">
        <v>2469</v>
      </c>
      <c r="T180" s="47" t="s">
        <v>2470</v>
      </c>
      <c r="U180" s="52"/>
      <c r="V180" s="118"/>
      <c r="W180" s="118"/>
      <c r="X180" s="47">
        <v>0</v>
      </c>
      <c r="Y180" s="47"/>
      <c r="Z180" s="118" t="s">
        <v>390</v>
      </c>
      <c r="AA180" s="118"/>
      <c r="AB180" s="118"/>
      <c r="AC180" s="47" t="s">
        <v>399</v>
      </c>
      <c r="AD180" s="14">
        <v>0</v>
      </c>
      <c r="AE180" s="47" t="s">
        <v>6993</v>
      </c>
      <c r="AF180" s="280"/>
      <c r="AG180" s="118"/>
      <c r="AH180" s="118"/>
      <c r="AI180" s="47" t="s">
        <v>6737</v>
      </c>
      <c r="AJ180" s="47" t="s">
        <v>144</v>
      </c>
      <c r="AK180" s="47" t="s">
        <v>390</v>
      </c>
      <c r="AL180" s="62" t="s">
        <v>390</v>
      </c>
      <c r="AM180" s="13" t="s">
        <v>390</v>
      </c>
      <c r="AN180" s="118"/>
      <c r="AO180" s="118"/>
      <c r="AP180" s="118"/>
      <c r="AQ180" s="118"/>
      <c r="AR180" s="118"/>
      <c r="AS180" s="47"/>
      <c r="AT180" s="118"/>
      <c r="AU180" s="47"/>
      <c r="AV180" s="47"/>
      <c r="AW180" s="118"/>
      <c r="AX180" s="118"/>
      <c r="AY180" s="118"/>
      <c r="AZ180" s="47"/>
      <c r="BA180" s="14"/>
      <c r="BB180" s="47"/>
      <c r="BC180" s="149"/>
      <c r="BD180" s="149"/>
    </row>
    <row r="181" spans="1:56" x14ac:dyDescent="0.35">
      <c r="A181" s="50" t="s">
        <v>2473</v>
      </c>
      <c r="B181" s="115">
        <v>180</v>
      </c>
      <c r="C181" s="47"/>
      <c r="D181" s="47"/>
      <c r="E181" s="47"/>
      <c r="F181" s="47"/>
      <c r="G181" s="47" t="s">
        <v>77</v>
      </c>
      <c r="H181" s="47" t="s">
        <v>83</v>
      </c>
      <c r="I181" s="47" t="s">
        <v>84</v>
      </c>
      <c r="J181" s="47" t="s">
        <v>387</v>
      </c>
      <c r="K181" s="47" t="s">
        <v>330</v>
      </c>
      <c r="L181" s="47" t="s">
        <v>2008</v>
      </c>
      <c r="M181" s="48" t="s">
        <v>83</v>
      </c>
      <c r="N181" s="47" t="s">
        <v>31</v>
      </c>
      <c r="O181" s="47" t="s">
        <v>50</v>
      </c>
      <c r="P181" s="48" t="s">
        <v>47</v>
      </c>
      <c r="Q181" s="47"/>
      <c r="R181" s="47"/>
      <c r="S181" s="47" t="s">
        <v>2474</v>
      </c>
      <c r="T181" s="47" t="s">
        <v>2470</v>
      </c>
      <c r="U181" s="52"/>
      <c r="V181" s="118"/>
      <c r="W181" s="118"/>
      <c r="X181" s="47">
        <v>0</v>
      </c>
      <c r="Y181" s="47"/>
      <c r="Z181" s="118" t="s">
        <v>390</v>
      </c>
      <c r="AA181" s="118"/>
      <c r="AB181" s="118"/>
      <c r="AC181" s="47" t="s">
        <v>399</v>
      </c>
      <c r="AD181" s="14">
        <v>0</v>
      </c>
      <c r="AE181" s="47" t="s">
        <v>6993</v>
      </c>
      <c r="AF181" s="280"/>
      <c r="AG181" s="118"/>
      <c r="AH181" s="118"/>
      <c r="AI181" s="47" t="s">
        <v>6737</v>
      </c>
      <c r="AJ181" s="47" t="s">
        <v>144</v>
      </c>
      <c r="AK181" s="47" t="s">
        <v>390</v>
      </c>
      <c r="AL181" s="62" t="s">
        <v>390</v>
      </c>
      <c r="AM181" s="13" t="s">
        <v>390</v>
      </c>
      <c r="AN181" s="118"/>
      <c r="AO181" s="118"/>
      <c r="AP181" s="118"/>
      <c r="AQ181" s="118"/>
      <c r="AR181" s="118"/>
      <c r="AS181" s="47"/>
      <c r="AT181" s="118"/>
      <c r="AU181" s="47"/>
      <c r="AV181" s="47"/>
      <c r="AW181" s="118"/>
      <c r="AX181" s="118"/>
      <c r="AY181" s="118"/>
      <c r="AZ181" s="47"/>
      <c r="BA181" s="14"/>
      <c r="BB181" s="47"/>
      <c r="BC181" s="149"/>
      <c r="BD181" s="149"/>
    </row>
    <row r="182" spans="1:56" x14ac:dyDescent="0.35">
      <c r="A182" s="50" t="s">
        <v>2471</v>
      </c>
      <c r="B182" s="115">
        <v>181</v>
      </c>
      <c r="C182" s="47"/>
      <c r="D182" s="47"/>
      <c r="E182" s="47"/>
      <c r="F182" s="47"/>
      <c r="G182" s="47" t="s">
        <v>77</v>
      </c>
      <c r="H182" s="47" t="s">
        <v>83</v>
      </c>
      <c r="I182" s="47" t="s">
        <v>84</v>
      </c>
      <c r="J182" s="47" t="s">
        <v>387</v>
      </c>
      <c r="K182" s="47" t="s">
        <v>330</v>
      </c>
      <c r="L182" s="47" t="s">
        <v>2008</v>
      </c>
      <c r="M182" s="48" t="s">
        <v>83</v>
      </c>
      <c r="N182" s="47" t="s">
        <v>31</v>
      </c>
      <c r="O182" s="47" t="s">
        <v>50</v>
      </c>
      <c r="P182" s="48" t="s">
        <v>47</v>
      </c>
      <c r="Q182" s="47"/>
      <c r="R182" s="47"/>
      <c r="S182" s="47" t="s">
        <v>2472</v>
      </c>
      <c r="T182" s="47" t="s">
        <v>2470</v>
      </c>
      <c r="U182" s="52"/>
      <c r="V182" s="118"/>
      <c r="W182" s="118"/>
      <c r="X182" s="47">
        <v>0</v>
      </c>
      <c r="Y182" s="47"/>
      <c r="Z182" s="118" t="s">
        <v>390</v>
      </c>
      <c r="AA182" s="118"/>
      <c r="AB182" s="118"/>
      <c r="AC182" s="47" t="s">
        <v>399</v>
      </c>
      <c r="AD182" s="14">
        <v>0</v>
      </c>
      <c r="AE182" s="47" t="s">
        <v>6993</v>
      </c>
      <c r="AF182" s="280"/>
      <c r="AG182" s="118"/>
      <c r="AH182" s="118"/>
      <c r="AI182" s="47" t="s">
        <v>6737</v>
      </c>
      <c r="AJ182" s="47" t="s">
        <v>144</v>
      </c>
      <c r="AK182" s="47" t="s">
        <v>390</v>
      </c>
      <c r="AL182" s="62" t="s">
        <v>390</v>
      </c>
      <c r="AM182" s="13" t="s">
        <v>390</v>
      </c>
      <c r="AN182" s="118"/>
      <c r="AO182" s="118"/>
      <c r="AP182" s="118"/>
      <c r="AQ182" s="118"/>
      <c r="AR182" s="118"/>
      <c r="AS182" s="47"/>
      <c r="AT182" s="118"/>
      <c r="AU182" s="47"/>
      <c r="AV182" s="47"/>
      <c r="AW182" s="118"/>
      <c r="AX182" s="118"/>
      <c r="AY182" s="118"/>
      <c r="AZ182" s="47"/>
      <c r="BA182" s="14"/>
      <c r="BB182" s="47"/>
      <c r="BC182" s="149"/>
      <c r="BD182" s="149"/>
    </row>
    <row r="183" spans="1:56" x14ac:dyDescent="0.35">
      <c r="A183" s="50" t="s">
        <v>520</v>
      </c>
      <c r="B183" s="115">
        <v>182</v>
      </c>
      <c r="C183" s="47"/>
      <c r="D183" s="47"/>
      <c r="E183" s="47"/>
      <c r="F183" s="47"/>
      <c r="G183" s="47" t="s">
        <v>76</v>
      </c>
      <c r="H183" s="47" t="s">
        <v>1980</v>
      </c>
      <c r="I183" s="47" t="s">
        <v>8</v>
      </c>
      <c r="J183" s="47" t="s">
        <v>312</v>
      </c>
      <c r="K183" s="47" t="s">
        <v>325</v>
      </c>
      <c r="L183" s="47" t="s">
        <v>885</v>
      </c>
      <c r="M183" s="48" t="s">
        <v>55</v>
      </c>
      <c r="N183" s="47" t="s">
        <v>31</v>
      </c>
      <c r="O183" s="47" t="s">
        <v>36</v>
      </c>
      <c r="P183" s="48" t="s">
        <v>969</v>
      </c>
      <c r="Q183" s="47" t="s">
        <v>150</v>
      </c>
      <c r="R183" s="47"/>
      <c r="S183" s="47" t="s">
        <v>521</v>
      </c>
      <c r="T183" s="47" t="s">
        <v>150</v>
      </c>
      <c r="U183" s="52"/>
      <c r="V183" s="118"/>
      <c r="W183" s="118"/>
      <c r="X183" s="47">
        <v>35</v>
      </c>
      <c r="Y183" s="47"/>
      <c r="Z183" s="118" t="s">
        <v>390</v>
      </c>
      <c r="AA183" s="118"/>
      <c r="AB183" s="118"/>
      <c r="AC183" s="47" t="s">
        <v>407</v>
      </c>
      <c r="AD183" s="14">
        <v>0</v>
      </c>
      <c r="AE183" s="47"/>
      <c r="AF183" s="280"/>
      <c r="AG183" s="118"/>
      <c r="AH183" s="118"/>
      <c r="AI183" s="47" t="s">
        <v>6737</v>
      </c>
      <c r="AJ183" s="47" t="s">
        <v>306</v>
      </c>
      <c r="AK183" s="47" t="s">
        <v>390</v>
      </c>
      <c r="AL183" s="62" t="s">
        <v>390</v>
      </c>
      <c r="AM183" s="13" t="s">
        <v>390</v>
      </c>
      <c r="AN183" s="118"/>
      <c r="AO183" s="118"/>
      <c r="AP183" s="118"/>
      <c r="AQ183" s="118"/>
      <c r="AR183" s="118"/>
      <c r="AS183" s="47"/>
      <c r="AT183" s="118"/>
      <c r="AU183" s="47"/>
      <c r="AV183" s="47"/>
      <c r="AW183" s="118"/>
      <c r="AX183" s="118"/>
      <c r="AY183" s="118"/>
      <c r="AZ183" s="47"/>
      <c r="BA183" s="14"/>
      <c r="BB183" s="47"/>
      <c r="BC183" s="149"/>
      <c r="BD183" s="149"/>
    </row>
    <row r="184" spans="1:56" x14ac:dyDescent="0.35">
      <c r="A184" s="50" t="s">
        <v>1945</v>
      </c>
      <c r="B184" s="115">
        <v>183</v>
      </c>
      <c r="C184" s="47" t="s">
        <v>2321</v>
      </c>
      <c r="D184" s="47"/>
      <c r="E184" s="47" t="s">
        <v>2412</v>
      </c>
      <c r="F184" s="47" t="s">
        <v>2316</v>
      </c>
      <c r="G184" s="47" t="s">
        <v>1977</v>
      </c>
      <c r="H184" s="47" t="s">
        <v>1978</v>
      </c>
      <c r="I184" s="47" t="s">
        <v>1978</v>
      </c>
      <c r="J184" s="47" t="s">
        <v>312</v>
      </c>
      <c r="K184" s="47" t="s">
        <v>1223</v>
      </c>
      <c r="L184" s="47" t="s">
        <v>898</v>
      </c>
      <c r="M184" s="48" t="s">
        <v>55</v>
      </c>
      <c r="N184" s="47" t="s">
        <v>32</v>
      </c>
      <c r="O184" s="47" t="s">
        <v>50</v>
      </c>
      <c r="P184" s="48" t="s">
        <v>38</v>
      </c>
      <c r="Q184" s="47" t="s">
        <v>107</v>
      </c>
      <c r="R184" s="47" t="s">
        <v>1939</v>
      </c>
      <c r="S184" s="47" t="s">
        <v>1946</v>
      </c>
      <c r="T184" s="47" t="s">
        <v>107</v>
      </c>
      <c r="U184" s="52">
        <v>2112</v>
      </c>
      <c r="V184" s="118"/>
      <c r="W184" s="118"/>
      <c r="X184" s="47">
        <v>15</v>
      </c>
      <c r="Y184" s="47"/>
      <c r="Z184" s="118" t="s">
        <v>390</v>
      </c>
      <c r="AA184" s="118"/>
      <c r="AB184" s="118"/>
      <c r="AC184" s="47" t="s">
        <v>700</v>
      </c>
      <c r="AD184" s="14">
        <v>0</v>
      </c>
      <c r="AE184" s="47"/>
      <c r="AF184" s="280"/>
      <c r="AG184" s="118"/>
      <c r="AH184" s="118"/>
      <c r="AI184" s="47" t="s">
        <v>6737</v>
      </c>
      <c r="AJ184" s="47" t="s">
        <v>144</v>
      </c>
      <c r="AK184" s="47" t="s">
        <v>390</v>
      </c>
      <c r="AL184" s="62" t="s">
        <v>390</v>
      </c>
      <c r="AM184" s="13" t="s">
        <v>390</v>
      </c>
      <c r="AN184" s="118"/>
      <c r="AO184" s="118"/>
      <c r="AP184" s="118"/>
      <c r="AQ184" s="118"/>
      <c r="AR184" s="118"/>
      <c r="AS184" s="47"/>
      <c r="AT184" s="118"/>
      <c r="AU184" s="47"/>
      <c r="AV184" s="47"/>
      <c r="AW184" s="118"/>
      <c r="AX184" s="118"/>
      <c r="AY184" s="118"/>
      <c r="AZ184" s="47"/>
      <c r="BA184" s="14"/>
      <c r="BB184" s="47"/>
      <c r="BC184" s="149"/>
      <c r="BD184" s="149"/>
    </row>
    <row r="185" spans="1:56" x14ac:dyDescent="0.35">
      <c r="A185" s="50" t="s">
        <v>517</v>
      </c>
      <c r="B185" s="115">
        <v>184</v>
      </c>
      <c r="C185" s="47"/>
      <c r="D185" s="47"/>
      <c r="E185" s="47"/>
      <c r="F185" s="47"/>
      <c r="G185" s="47" t="s">
        <v>76</v>
      </c>
      <c r="H185" s="47" t="s">
        <v>1980</v>
      </c>
      <c r="I185" s="47" t="s">
        <v>91</v>
      </c>
      <c r="J185" s="47" t="s">
        <v>312</v>
      </c>
      <c r="K185" s="47" t="s">
        <v>325</v>
      </c>
      <c r="L185" s="47" t="s">
        <v>885</v>
      </c>
      <c r="M185" s="48" t="s">
        <v>55</v>
      </c>
      <c r="N185" s="47" t="s">
        <v>32</v>
      </c>
      <c r="O185" s="47" t="s">
        <v>37</v>
      </c>
      <c r="P185" s="48" t="s">
        <v>45</v>
      </c>
      <c r="Q185" s="47" t="s">
        <v>1306</v>
      </c>
      <c r="R185" s="47"/>
      <c r="S185" s="47" t="s">
        <v>344</v>
      </c>
      <c r="T185" s="47" t="s">
        <v>798</v>
      </c>
      <c r="U185" s="52"/>
      <c r="V185" s="118"/>
      <c r="W185" s="118"/>
      <c r="X185" s="47">
        <v>35</v>
      </c>
      <c r="Y185" s="47"/>
      <c r="Z185" s="118" t="s">
        <v>390</v>
      </c>
      <c r="AA185" s="118"/>
      <c r="AB185" s="118"/>
      <c r="AC185" s="47" t="s">
        <v>407</v>
      </c>
      <c r="AD185" s="14">
        <v>0</v>
      </c>
      <c r="AE185" s="47"/>
      <c r="AF185" s="280"/>
      <c r="AG185" s="118"/>
      <c r="AH185" s="118"/>
      <c r="AI185" s="47" t="s">
        <v>6737</v>
      </c>
      <c r="AJ185" s="47" t="s">
        <v>144</v>
      </c>
      <c r="AK185" s="47" t="s">
        <v>390</v>
      </c>
      <c r="AL185" s="62" t="s">
        <v>390</v>
      </c>
      <c r="AM185" s="13" t="s">
        <v>390</v>
      </c>
      <c r="AN185" s="118"/>
      <c r="AO185" s="118"/>
      <c r="AP185" s="118"/>
      <c r="AQ185" s="118"/>
      <c r="AR185" s="118"/>
      <c r="AS185" s="47"/>
      <c r="AT185" s="118"/>
      <c r="AU185" s="47"/>
      <c r="AV185" s="47"/>
      <c r="AW185" s="118"/>
      <c r="AX185" s="118"/>
      <c r="AY185" s="118"/>
      <c r="AZ185" s="47"/>
      <c r="BA185" s="14"/>
      <c r="BB185" s="47"/>
      <c r="BC185" s="149"/>
      <c r="BD185" s="149"/>
    </row>
    <row r="186" spans="1:56" x14ac:dyDescent="0.35">
      <c r="A186" s="50" t="s">
        <v>1215</v>
      </c>
      <c r="B186" s="115">
        <v>185</v>
      </c>
      <c r="C186" s="47"/>
      <c r="D186" s="47" t="s">
        <v>1180</v>
      </c>
      <c r="E186" s="47" t="s">
        <v>1368</v>
      </c>
      <c r="F186" s="47"/>
      <c r="G186" s="47" t="s">
        <v>76</v>
      </c>
      <c r="H186" s="47" t="s">
        <v>1980</v>
      </c>
      <c r="I186" s="47" t="s">
        <v>380</v>
      </c>
      <c r="J186" s="47" t="s">
        <v>312</v>
      </c>
      <c r="K186" s="47" t="s">
        <v>319</v>
      </c>
      <c r="L186" s="47" t="s">
        <v>886</v>
      </c>
      <c r="M186" s="48" t="s">
        <v>106</v>
      </c>
      <c r="N186" s="47" t="s">
        <v>31</v>
      </c>
      <c r="O186" s="47" t="s">
        <v>50</v>
      </c>
      <c r="P186" s="48" t="s">
        <v>47</v>
      </c>
      <c r="Q186" s="47" t="s">
        <v>838</v>
      </c>
      <c r="R186" s="47"/>
      <c r="S186" s="47" t="s">
        <v>1179</v>
      </c>
      <c r="T186" s="47" t="s">
        <v>838</v>
      </c>
      <c r="U186" s="52">
        <v>897</v>
      </c>
      <c r="V186" s="118"/>
      <c r="W186" s="118"/>
      <c r="X186" s="47">
        <v>0</v>
      </c>
      <c r="Y186" s="47">
        <v>25</v>
      </c>
      <c r="Z186" s="118" t="s">
        <v>390</v>
      </c>
      <c r="AA186" s="118"/>
      <c r="AB186" s="118"/>
      <c r="AC186" s="47" t="s">
        <v>1053</v>
      </c>
      <c r="AD186" s="14">
        <v>0</v>
      </c>
      <c r="AE186" s="47"/>
      <c r="AF186" s="280"/>
      <c r="AG186" s="118"/>
      <c r="AH186" s="118"/>
      <c r="AI186" s="47" t="s">
        <v>6737</v>
      </c>
      <c r="AJ186" s="47" t="s">
        <v>144</v>
      </c>
      <c r="AK186" s="47" t="s">
        <v>390</v>
      </c>
      <c r="AL186" s="62" t="s">
        <v>390</v>
      </c>
      <c r="AM186" s="13" t="s">
        <v>390</v>
      </c>
      <c r="AN186" s="118"/>
      <c r="AO186" s="118"/>
      <c r="AP186" s="118"/>
      <c r="AQ186" s="118"/>
      <c r="AR186" s="118"/>
      <c r="AS186" s="47"/>
      <c r="AT186" s="118"/>
      <c r="AU186" s="47"/>
      <c r="AV186" s="47"/>
      <c r="AW186" s="118"/>
      <c r="AX186" s="118"/>
      <c r="AY186" s="118"/>
      <c r="AZ186" s="47"/>
      <c r="BA186" s="14"/>
      <c r="BB186" s="47"/>
      <c r="BC186" s="149"/>
      <c r="BD186" s="149"/>
    </row>
    <row r="187" spans="1:56" x14ac:dyDescent="0.35">
      <c r="A187" s="50" t="s">
        <v>2583</v>
      </c>
      <c r="B187" s="115">
        <v>186</v>
      </c>
      <c r="C187" s="47"/>
      <c r="D187" s="47" t="s">
        <v>2879</v>
      </c>
      <c r="E187" s="47" t="s">
        <v>2880</v>
      </c>
      <c r="F187" s="47" t="s">
        <v>2584</v>
      </c>
      <c r="G187" s="47" t="s">
        <v>76</v>
      </c>
      <c r="H187" s="47" t="s">
        <v>2235</v>
      </c>
      <c r="I187" s="47" t="s">
        <v>699</v>
      </c>
      <c r="J187" s="47" t="s">
        <v>312</v>
      </c>
      <c r="K187" s="47" t="s">
        <v>325</v>
      </c>
      <c r="L187" s="47" t="s">
        <v>885</v>
      </c>
      <c r="M187" s="48" t="s">
        <v>55</v>
      </c>
      <c r="N187" s="47" t="s">
        <v>32</v>
      </c>
      <c r="O187" s="47" t="s">
        <v>37</v>
      </c>
      <c r="P187" s="48" t="s">
        <v>45</v>
      </c>
      <c r="Q187" s="47" t="s">
        <v>1305</v>
      </c>
      <c r="R187" s="47" t="s">
        <v>1952</v>
      </c>
      <c r="S187" s="47" t="s">
        <v>2585</v>
      </c>
      <c r="T187" s="47" t="s">
        <v>147</v>
      </c>
      <c r="U187" s="52">
        <v>12209</v>
      </c>
      <c r="V187" s="118">
        <v>46055</v>
      </c>
      <c r="W187" s="118">
        <v>46059</v>
      </c>
      <c r="X187" s="47">
        <v>45</v>
      </c>
      <c r="Y187" s="47">
        <v>10</v>
      </c>
      <c r="Z187" s="118">
        <v>46114</v>
      </c>
      <c r="AA187" s="118">
        <v>46178</v>
      </c>
      <c r="AB187" s="118"/>
      <c r="AC187" s="47" t="s">
        <v>5</v>
      </c>
      <c r="AD187" s="14">
        <v>0.95</v>
      </c>
      <c r="AE187" s="47"/>
      <c r="AF187" s="280"/>
      <c r="AG187" s="118"/>
      <c r="AH187" s="118"/>
      <c r="AI187" s="47" t="s">
        <v>6737</v>
      </c>
      <c r="AJ187" s="47" t="s">
        <v>306</v>
      </c>
      <c r="AK187" s="47" t="s">
        <v>2829</v>
      </c>
      <c r="AL187" s="62" t="s">
        <v>390</v>
      </c>
      <c r="AM187" s="13" t="s">
        <v>390</v>
      </c>
      <c r="AN187" s="118"/>
      <c r="AO187" s="118"/>
      <c r="AP187" s="118"/>
      <c r="AQ187" s="118"/>
      <c r="AR187" s="118"/>
      <c r="AS187" s="47"/>
      <c r="AT187" s="118"/>
      <c r="AU187" s="47"/>
      <c r="AV187" s="47"/>
      <c r="AW187" s="118"/>
      <c r="AX187" s="118"/>
      <c r="AY187" s="118"/>
      <c r="AZ187" s="47"/>
      <c r="BA187" s="14"/>
      <c r="BB187" s="47"/>
      <c r="BC187" s="149"/>
      <c r="BD187" s="149"/>
    </row>
    <row r="188" spans="1:56" x14ac:dyDescent="0.35">
      <c r="A188" s="50" t="s">
        <v>443</v>
      </c>
      <c r="B188" s="115">
        <v>187</v>
      </c>
      <c r="C188" s="47"/>
      <c r="D188" s="47"/>
      <c r="E188" s="47"/>
      <c r="F188" s="47"/>
      <c r="G188" s="47" t="s">
        <v>76</v>
      </c>
      <c r="H188" s="47" t="s">
        <v>1980</v>
      </c>
      <c r="I188" s="47" t="s">
        <v>101</v>
      </c>
      <c r="J188" s="47" t="s">
        <v>312</v>
      </c>
      <c r="K188" s="47" t="s">
        <v>325</v>
      </c>
      <c r="L188" s="47" t="s">
        <v>885</v>
      </c>
      <c r="M188" s="48" t="s">
        <v>55</v>
      </c>
      <c r="N188" s="47" t="s">
        <v>32</v>
      </c>
      <c r="O188" s="47" t="s">
        <v>37</v>
      </c>
      <c r="P188" s="48" t="s">
        <v>45</v>
      </c>
      <c r="Q188" s="47" t="s">
        <v>1305</v>
      </c>
      <c r="R188" s="47"/>
      <c r="S188" s="47" t="s">
        <v>355</v>
      </c>
      <c r="T188" s="47" t="s">
        <v>147</v>
      </c>
      <c r="U188" s="52"/>
      <c r="V188" s="118"/>
      <c r="W188" s="118"/>
      <c r="X188" s="47">
        <v>45</v>
      </c>
      <c r="Y188" s="47"/>
      <c r="Z188" s="118" t="s">
        <v>390</v>
      </c>
      <c r="AA188" s="118"/>
      <c r="AB188" s="118"/>
      <c r="AC188" s="47" t="s">
        <v>402</v>
      </c>
      <c r="AD188" s="14">
        <v>0</v>
      </c>
      <c r="AE188" s="47"/>
      <c r="AF188" s="280"/>
      <c r="AG188" s="118"/>
      <c r="AH188" s="118"/>
      <c r="AI188" s="47" t="s">
        <v>6737</v>
      </c>
      <c r="AJ188" s="47" t="s">
        <v>144</v>
      </c>
      <c r="AK188" s="47" t="s">
        <v>390</v>
      </c>
      <c r="AL188" s="62" t="s">
        <v>390</v>
      </c>
      <c r="AM188" s="13" t="s">
        <v>390</v>
      </c>
      <c r="AN188" s="118"/>
      <c r="AO188" s="118"/>
      <c r="AP188" s="118"/>
      <c r="AQ188" s="118"/>
      <c r="AR188" s="118"/>
      <c r="AS188" s="47"/>
      <c r="AT188" s="118"/>
      <c r="AU188" s="47"/>
      <c r="AV188" s="47"/>
      <c r="AW188" s="118"/>
      <c r="AX188" s="118"/>
      <c r="AY188" s="118"/>
      <c r="AZ188" s="47"/>
      <c r="BA188" s="14"/>
      <c r="BB188" s="47"/>
      <c r="BC188" s="149"/>
      <c r="BD188" s="149"/>
    </row>
    <row r="189" spans="1:56" x14ac:dyDescent="0.35">
      <c r="A189" s="50" t="s">
        <v>1805</v>
      </c>
      <c r="B189" s="115">
        <v>188</v>
      </c>
      <c r="C189" s="47"/>
      <c r="D189" s="47" t="s">
        <v>5100</v>
      </c>
      <c r="E189" s="47" t="s">
        <v>2878</v>
      </c>
      <c r="F189" s="47" t="s">
        <v>2581</v>
      </c>
      <c r="G189" s="47" t="s">
        <v>76</v>
      </c>
      <c r="H189" s="47" t="s">
        <v>1980</v>
      </c>
      <c r="I189" s="47" t="s">
        <v>699</v>
      </c>
      <c r="J189" s="47" t="s">
        <v>312</v>
      </c>
      <c r="K189" s="47" t="s">
        <v>325</v>
      </c>
      <c r="L189" s="47" t="s">
        <v>885</v>
      </c>
      <c r="M189" s="48" t="s">
        <v>55</v>
      </c>
      <c r="N189" s="47" t="s">
        <v>32</v>
      </c>
      <c r="O189" s="47" t="s">
        <v>37</v>
      </c>
      <c r="P189" s="48" t="s">
        <v>45</v>
      </c>
      <c r="Q189" s="47" t="s">
        <v>1305</v>
      </c>
      <c r="R189" s="47" t="s">
        <v>1952</v>
      </c>
      <c r="S189" s="47" t="s">
        <v>355</v>
      </c>
      <c r="T189" s="47" t="s">
        <v>147</v>
      </c>
      <c r="U189" s="52">
        <v>12703</v>
      </c>
      <c r="V189" s="118">
        <v>46055</v>
      </c>
      <c r="W189" s="118">
        <v>46059</v>
      </c>
      <c r="X189" s="47">
        <v>45</v>
      </c>
      <c r="Y189" s="47"/>
      <c r="Z189" s="118">
        <v>46104</v>
      </c>
      <c r="AA189" s="118">
        <v>46150</v>
      </c>
      <c r="AB189" s="118">
        <v>46153</v>
      </c>
      <c r="AC189" s="47" t="s">
        <v>3</v>
      </c>
      <c r="AD189" s="14">
        <v>1</v>
      </c>
      <c r="AE189" s="47"/>
      <c r="AF189" s="280" t="s">
        <v>8951</v>
      </c>
      <c r="AG189" s="118">
        <v>46158</v>
      </c>
      <c r="AH189" s="118" t="s">
        <v>6740</v>
      </c>
      <c r="AI189" s="47" t="s">
        <v>6737</v>
      </c>
      <c r="AJ189" s="47" t="s">
        <v>306</v>
      </c>
      <c r="AK189" s="47" t="s">
        <v>1557</v>
      </c>
      <c r="AL189" s="62" t="s">
        <v>2925</v>
      </c>
      <c r="AM189" s="13" t="s">
        <v>390</v>
      </c>
      <c r="AN189" s="118"/>
      <c r="AO189" s="118"/>
      <c r="AP189" s="118"/>
      <c r="AQ189" s="118"/>
      <c r="AR189" s="118"/>
      <c r="AS189" s="47"/>
      <c r="AT189" s="118"/>
      <c r="AU189" s="47"/>
      <c r="AV189" s="47"/>
      <c r="AW189" s="118"/>
      <c r="AX189" s="118"/>
      <c r="AY189" s="118"/>
      <c r="AZ189" s="47"/>
      <c r="BA189" s="14"/>
      <c r="BB189" s="47"/>
      <c r="BC189" s="149"/>
      <c r="BD189" s="149"/>
    </row>
    <row r="190" spans="1:56" x14ac:dyDescent="0.35">
      <c r="A190" s="50" t="s">
        <v>2980</v>
      </c>
      <c r="B190" s="115">
        <v>189</v>
      </c>
      <c r="C190" s="47"/>
      <c r="D190" s="47" t="s">
        <v>2981</v>
      </c>
      <c r="E190" s="47" t="s">
        <v>4647</v>
      </c>
      <c r="F190" s="47" t="s">
        <v>2982</v>
      </c>
      <c r="G190" s="47" t="s">
        <v>76</v>
      </c>
      <c r="H190" s="47" t="s">
        <v>1980</v>
      </c>
      <c r="I190" s="47" t="s">
        <v>3899</v>
      </c>
      <c r="J190" s="47" t="s">
        <v>1961</v>
      </c>
      <c r="K190" s="47" t="s">
        <v>319</v>
      </c>
      <c r="L190" s="47" t="s">
        <v>886</v>
      </c>
      <c r="M190" s="48" t="s">
        <v>53</v>
      </c>
      <c r="N190" s="47" t="s">
        <v>33</v>
      </c>
      <c r="O190" s="47" t="s">
        <v>49</v>
      </c>
      <c r="P190" s="48" t="s">
        <v>22</v>
      </c>
      <c r="Q190" s="47"/>
      <c r="R190" s="47" t="s">
        <v>2028</v>
      </c>
      <c r="S190" s="47" t="s">
        <v>2983</v>
      </c>
      <c r="T190" s="47" t="s">
        <v>126</v>
      </c>
      <c r="U190" s="52">
        <v>9866</v>
      </c>
      <c r="V190" s="118">
        <v>46053</v>
      </c>
      <c r="W190" s="118">
        <v>46053</v>
      </c>
      <c r="X190" s="47">
        <v>0</v>
      </c>
      <c r="Y190" s="47">
        <v>15</v>
      </c>
      <c r="Z190" s="118">
        <v>46068</v>
      </c>
      <c r="AA190" s="118">
        <v>46173</v>
      </c>
      <c r="AB190" s="118"/>
      <c r="AC190" s="47" t="s">
        <v>5</v>
      </c>
      <c r="AD190" s="14"/>
      <c r="AE190" s="47" t="s">
        <v>3179</v>
      </c>
      <c r="AF190" s="280"/>
      <c r="AG190" s="118"/>
      <c r="AH190" s="118"/>
      <c r="AI190" s="47" t="s">
        <v>6737</v>
      </c>
      <c r="AJ190" s="47" t="s">
        <v>306</v>
      </c>
      <c r="AK190" s="47" t="s">
        <v>1556</v>
      </c>
      <c r="AL190" s="62" t="s">
        <v>390</v>
      </c>
      <c r="AM190" s="13" t="s">
        <v>390</v>
      </c>
      <c r="AN190" s="118"/>
      <c r="AO190" s="118"/>
      <c r="AP190" s="118"/>
      <c r="AQ190" s="118"/>
      <c r="AR190" s="118"/>
      <c r="AS190" s="47"/>
      <c r="AT190" s="118"/>
      <c r="AU190" s="47"/>
      <c r="AV190" s="47"/>
      <c r="AW190" s="118"/>
      <c r="AX190" s="118"/>
      <c r="AY190" s="118"/>
      <c r="AZ190" s="47"/>
      <c r="BA190" s="14"/>
      <c r="BB190" s="47"/>
      <c r="BC190" s="149"/>
      <c r="BD190" s="149"/>
    </row>
    <row r="191" spans="1:56" x14ac:dyDescent="0.35">
      <c r="A191" s="50" t="s">
        <v>2374</v>
      </c>
      <c r="B191" s="115">
        <v>190</v>
      </c>
      <c r="C191" s="47" t="s">
        <v>2375</v>
      </c>
      <c r="D191" s="47"/>
      <c r="E191" s="47"/>
      <c r="F191" s="47"/>
      <c r="G191" s="47" t="s">
        <v>1977</v>
      </c>
      <c r="H191" s="47" t="s">
        <v>1978</v>
      </c>
      <c r="I191" s="47" t="s">
        <v>1978</v>
      </c>
      <c r="J191" s="47" t="s">
        <v>312</v>
      </c>
      <c r="K191" s="47" t="s">
        <v>1223</v>
      </c>
      <c r="L191" s="47" t="s">
        <v>898</v>
      </c>
      <c r="M191" s="48" t="s">
        <v>55</v>
      </c>
      <c r="N191" s="47" t="s">
        <v>32</v>
      </c>
      <c r="O191" s="47" t="s">
        <v>37</v>
      </c>
      <c r="P191" s="48" t="s">
        <v>38</v>
      </c>
      <c r="Q191" s="47"/>
      <c r="R191" s="47"/>
      <c r="S191" s="47" t="s">
        <v>2376</v>
      </c>
      <c r="T191" s="47" t="s">
        <v>107</v>
      </c>
      <c r="U191" s="52"/>
      <c r="V191" s="118"/>
      <c r="W191" s="118"/>
      <c r="X191" s="47">
        <v>15</v>
      </c>
      <c r="Y191" s="47"/>
      <c r="Z191" s="118" t="s">
        <v>390</v>
      </c>
      <c r="AA191" s="118"/>
      <c r="AB191" s="118"/>
      <c r="AC191" s="47" t="s">
        <v>700</v>
      </c>
      <c r="AD191" s="14">
        <v>0</v>
      </c>
      <c r="AE191" s="47"/>
      <c r="AF191" s="280"/>
      <c r="AG191" s="118"/>
      <c r="AH191" s="118"/>
      <c r="AI191" s="47" t="s">
        <v>6737</v>
      </c>
      <c r="AJ191" s="47" t="s">
        <v>144</v>
      </c>
      <c r="AK191" s="47" t="s">
        <v>390</v>
      </c>
      <c r="AL191" s="62" t="s">
        <v>390</v>
      </c>
      <c r="AM191" s="13" t="s">
        <v>390</v>
      </c>
      <c r="AN191" s="118"/>
      <c r="AO191" s="118"/>
      <c r="AP191" s="118"/>
      <c r="AQ191" s="118"/>
      <c r="AR191" s="118"/>
      <c r="AS191" s="47"/>
      <c r="AT191" s="118"/>
      <c r="AU191" s="47"/>
      <c r="AV191" s="47"/>
      <c r="AW191" s="118"/>
      <c r="AX191" s="118"/>
      <c r="AY191" s="118"/>
      <c r="AZ191" s="47"/>
      <c r="BA191" s="14"/>
      <c r="BB191" s="47"/>
      <c r="BC191" s="149"/>
      <c r="BD191" s="149"/>
    </row>
    <row r="192" spans="1:56" x14ac:dyDescent="0.35">
      <c r="A192" s="50" t="s">
        <v>2596</v>
      </c>
      <c r="B192" s="115">
        <v>191</v>
      </c>
      <c r="C192" s="47"/>
      <c r="D192" s="47" t="s">
        <v>2883</v>
      </c>
      <c r="E192" s="47" t="s">
        <v>2884</v>
      </c>
      <c r="F192" s="47" t="s">
        <v>2597</v>
      </c>
      <c r="G192" s="47" t="s">
        <v>78</v>
      </c>
      <c r="H192" s="47" t="s">
        <v>222</v>
      </c>
      <c r="I192" s="47" t="s">
        <v>69</v>
      </c>
      <c r="J192" s="47" t="s">
        <v>2006</v>
      </c>
      <c r="K192" s="47" t="s">
        <v>321</v>
      </c>
      <c r="L192" s="47" t="s">
        <v>1985</v>
      </c>
      <c r="M192" s="48" t="s">
        <v>55</v>
      </c>
      <c r="N192" s="47" t="s">
        <v>31</v>
      </c>
      <c r="O192" s="47" t="s">
        <v>36</v>
      </c>
      <c r="P192" s="48" t="s">
        <v>46</v>
      </c>
      <c r="Q192" s="47" t="s">
        <v>771</v>
      </c>
      <c r="R192" s="47" t="s">
        <v>3821</v>
      </c>
      <c r="S192" s="47" t="s">
        <v>2598</v>
      </c>
      <c r="T192" s="47" t="s">
        <v>2599</v>
      </c>
      <c r="U192" s="52">
        <v>19643</v>
      </c>
      <c r="V192" s="118">
        <v>46042</v>
      </c>
      <c r="W192" s="118">
        <v>46044</v>
      </c>
      <c r="X192" s="47">
        <v>35</v>
      </c>
      <c r="Y192" s="47"/>
      <c r="Z192" s="118">
        <v>46079</v>
      </c>
      <c r="AA192" s="118">
        <v>46091</v>
      </c>
      <c r="AB192" s="118">
        <v>46088</v>
      </c>
      <c r="AC192" s="47" t="s">
        <v>219</v>
      </c>
      <c r="AD192" s="14">
        <v>1</v>
      </c>
      <c r="AE192" s="47"/>
      <c r="AF192" s="280" t="s">
        <v>8951</v>
      </c>
      <c r="AG192" s="118">
        <v>46123</v>
      </c>
      <c r="AH192" s="118" t="s">
        <v>6740</v>
      </c>
      <c r="AI192" s="47" t="s">
        <v>1558</v>
      </c>
      <c r="AJ192" s="47" t="s">
        <v>144</v>
      </c>
      <c r="AK192" s="47" t="s">
        <v>390</v>
      </c>
      <c r="AL192" s="62" t="s">
        <v>390</v>
      </c>
      <c r="AM192" s="13" t="s">
        <v>390</v>
      </c>
      <c r="AN192" s="118"/>
      <c r="AO192" s="118"/>
      <c r="AP192" s="118"/>
      <c r="AQ192" s="118"/>
      <c r="AR192" s="118"/>
      <c r="AS192" s="47"/>
      <c r="AT192" s="118"/>
      <c r="AU192" s="47"/>
      <c r="AV192" s="47"/>
      <c r="AW192" s="118"/>
      <c r="AX192" s="118"/>
      <c r="AY192" s="118"/>
      <c r="AZ192" s="47"/>
      <c r="BA192" s="14"/>
      <c r="BB192" s="47"/>
      <c r="BC192" s="149"/>
      <c r="BD192" s="149"/>
    </row>
    <row r="193" spans="1:56" x14ac:dyDescent="0.35">
      <c r="A193" s="50" t="s">
        <v>2966</v>
      </c>
      <c r="B193" s="115">
        <v>192</v>
      </c>
      <c r="C193" s="47"/>
      <c r="D193" s="47">
        <v>1899</v>
      </c>
      <c r="E193" s="47" t="s">
        <v>4649</v>
      </c>
      <c r="F193" s="47" t="s">
        <v>2967</v>
      </c>
      <c r="G193" s="47" t="s">
        <v>76</v>
      </c>
      <c r="H193" s="47" t="s">
        <v>1980</v>
      </c>
      <c r="I193" s="47" t="s">
        <v>3899</v>
      </c>
      <c r="J193" s="47" t="s">
        <v>1961</v>
      </c>
      <c r="K193" s="47" t="s">
        <v>319</v>
      </c>
      <c r="L193" s="47" t="s">
        <v>886</v>
      </c>
      <c r="M193" s="48" t="s">
        <v>53</v>
      </c>
      <c r="N193" s="47" t="s">
        <v>34</v>
      </c>
      <c r="O193" s="47" t="s">
        <v>4</v>
      </c>
      <c r="P193" s="48" t="s">
        <v>27</v>
      </c>
      <c r="Q193" s="47"/>
      <c r="R193" s="47" t="s">
        <v>2091</v>
      </c>
      <c r="S193" s="47" t="s">
        <v>2968</v>
      </c>
      <c r="T193" s="47" t="s">
        <v>145</v>
      </c>
      <c r="U193" s="52">
        <v>8207</v>
      </c>
      <c r="V193" s="118">
        <v>46052</v>
      </c>
      <c r="W193" s="118">
        <v>46052</v>
      </c>
      <c r="X193" s="47">
        <v>0</v>
      </c>
      <c r="Y193" s="47">
        <v>15</v>
      </c>
      <c r="Z193" s="118">
        <v>46067</v>
      </c>
      <c r="AA193" s="118">
        <v>46130</v>
      </c>
      <c r="AB193" s="118">
        <v>46127</v>
      </c>
      <c r="AC193" s="47" t="s">
        <v>3</v>
      </c>
      <c r="AD193" s="14">
        <v>1</v>
      </c>
      <c r="AE193" s="47" t="s">
        <v>3179</v>
      </c>
      <c r="AF193" s="280">
        <v>46126</v>
      </c>
      <c r="AG193" s="118">
        <v>46126</v>
      </c>
      <c r="AH193" s="118" t="s">
        <v>6740</v>
      </c>
      <c r="AI193" s="47" t="s">
        <v>6737</v>
      </c>
      <c r="AJ193" s="47" t="s">
        <v>306</v>
      </c>
      <c r="AK193" s="47" t="s">
        <v>1556</v>
      </c>
      <c r="AL193" s="62" t="s">
        <v>2924</v>
      </c>
      <c r="AM193" s="13" t="s">
        <v>390</v>
      </c>
      <c r="AN193" s="118"/>
      <c r="AO193" s="118"/>
      <c r="AP193" s="118"/>
      <c r="AQ193" s="118"/>
      <c r="AR193" s="118"/>
      <c r="AS193" s="47"/>
      <c r="AT193" s="118"/>
      <c r="AU193" s="47"/>
      <c r="AV193" s="47"/>
      <c r="AW193" s="118"/>
      <c r="AX193" s="118"/>
      <c r="AY193" s="118"/>
      <c r="AZ193" s="47"/>
      <c r="BA193" s="14"/>
      <c r="BB193" s="47"/>
      <c r="BC193" s="149"/>
      <c r="BD193" s="149"/>
    </row>
    <row r="194" spans="1:56" x14ac:dyDescent="0.35">
      <c r="A194" s="50" t="s">
        <v>1765</v>
      </c>
      <c r="B194" s="115">
        <v>193</v>
      </c>
      <c r="C194" s="47"/>
      <c r="D194" s="47" t="s">
        <v>7224</v>
      </c>
      <c r="E194" s="47" t="s">
        <v>2410</v>
      </c>
      <c r="F194" s="47" t="s">
        <v>2290</v>
      </c>
      <c r="G194" s="47" t="s">
        <v>52</v>
      </c>
      <c r="H194" s="47" t="s">
        <v>95</v>
      </c>
      <c r="I194" s="47" t="s">
        <v>119</v>
      </c>
      <c r="J194" s="47" t="s">
        <v>312</v>
      </c>
      <c r="K194" s="47" t="s">
        <v>327</v>
      </c>
      <c r="L194" s="47" t="s">
        <v>328</v>
      </c>
      <c r="M194" s="48" t="s">
        <v>221</v>
      </c>
      <c r="N194" s="47" t="s">
        <v>34</v>
      </c>
      <c r="O194" s="47" t="s">
        <v>49</v>
      </c>
      <c r="P194" s="48" t="s">
        <v>27</v>
      </c>
      <c r="Q194" s="47" t="s">
        <v>145</v>
      </c>
      <c r="R194" s="47" t="s">
        <v>868</v>
      </c>
      <c r="S194" s="47" t="s">
        <v>1766</v>
      </c>
      <c r="T194" s="47" t="s">
        <v>145</v>
      </c>
      <c r="U194" s="52">
        <v>40197</v>
      </c>
      <c r="V194" s="118">
        <v>45964</v>
      </c>
      <c r="W194" s="118">
        <v>45975</v>
      </c>
      <c r="X194" s="47">
        <v>0</v>
      </c>
      <c r="Y194" s="47">
        <v>60</v>
      </c>
      <c r="Z194" s="118">
        <v>46036</v>
      </c>
      <c r="AA194" s="118">
        <v>46071</v>
      </c>
      <c r="AB194" s="118">
        <v>46069</v>
      </c>
      <c r="AC194" s="47" t="s">
        <v>219</v>
      </c>
      <c r="AD194" s="14">
        <v>1</v>
      </c>
      <c r="AE194" s="47" t="s">
        <v>152</v>
      </c>
      <c r="AF194" s="280">
        <v>46055</v>
      </c>
      <c r="AG194" s="118"/>
      <c r="AH194" s="118" t="s">
        <v>152</v>
      </c>
      <c r="AI194" s="47" t="s">
        <v>1558</v>
      </c>
      <c r="AJ194" s="47" t="s">
        <v>144</v>
      </c>
      <c r="AK194" s="47" t="s">
        <v>390</v>
      </c>
      <c r="AL194" s="62" t="s">
        <v>390</v>
      </c>
      <c r="AM194" s="13" t="s">
        <v>390</v>
      </c>
      <c r="AN194" s="118"/>
      <c r="AO194" s="118"/>
      <c r="AP194" s="118"/>
      <c r="AQ194" s="118"/>
      <c r="AR194" s="118"/>
      <c r="AS194" s="47"/>
      <c r="AT194" s="118"/>
      <c r="AU194" s="47"/>
      <c r="AV194" s="47"/>
      <c r="AW194" s="118"/>
      <c r="AX194" s="118"/>
      <c r="AY194" s="118"/>
      <c r="AZ194" s="47"/>
      <c r="BA194" s="14"/>
      <c r="BB194" s="47"/>
      <c r="BC194" s="149"/>
      <c r="BD194" s="149"/>
    </row>
    <row r="195" spans="1:56" x14ac:dyDescent="0.35">
      <c r="A195" s="50" t="s">
        <v>1565</v>
      </c>
      <c r="B195" s="115">
        <v>194</v>
      </c>
      <c r="C195" s="47"/>
      <c r="D195" s="47" t="s">
        <v>2818</v>
      </c>
      <c r="E195" s="47" t="s">
        <v>2818</v>
      </c>
      <c r="F195" s="47" t="s">
        <v>2507</v>
      </c>
      <c r="G195" s="47" t="s">
        <v>52</v>
      </c>
      <c r="H195" s="47" t="s">
        <v>95</v>
      </c>
      <c r="I195" s="47" t="s">
        <v>189</v>
      </c>
      <c r="J195" s="47" t="s">
        <v>312</v>
      </c>
      <c r="K195" s="47" t="s">
        <v>1223</v>
      </c>
      <c r="L195" s="47" t="s">
        <v>898</v>
      </c>
      <c r="M195" s="48" t="s">
        <v>221</v>
      </c>
      <c r="N195" s="47" t="s">
        <v>31</v>
      </c>
      <c r="O195" s="47" t="s">
        <v>50</v>
      </c>
      <c r="P195" s="48" t="s">
        <v>29</v>
      </c>
      <c r="Q195" s="47" t="s">
        <v>1513</v>
      </c>
      <c r="R195" s="47" t="s">
        <v>3822</v>
      </c>
      <c r="S195" s="47" t="s">
        <v>1566</v>
      </c>
      <c r="T195" s="47" t="s">
        <v>1567</v>
      </c>
      <c r="U195" s="52">
        <v>250646</v>
      </c>
      <c r="V195" s="118">
        <v>45971</v>
      </c>
      <c r="W195" s="118">
        <v>45990</v>
      </c>
      <c r="X195" s="47">
        <v>90</v>
      </c>
      <c r="Y195" s="47">
        <v>90</v>
      </c>
      <c r="Z195" s="118">
        <v>46080</v>
      </c>
      <c r="AA195" s="118">
        <v>46183</v>
      </c>
      <c r="AB195" s="118"/>
      <c r="AC195" s="47" t="s">
        <v>5</v>
      </c>
      <c r="AD195" s="14">
        <v>0.9</v>
      </c>
      <c r="AE195" s="47"/>
      <c r="AF195" s="280"/>
      <c r="AG195" s="118"/>
      <c r="AH195" s="118"/>
      <c r="AI195" s="47" t="s">
        <v>6737</v>
      </c>
      <c r="AJ195" s="47" t="s">
        <v>144</v>
      </c>
      <c r="AK195" s="47" t="s">
        <v>1556</v>
      </c>
      <c r="AL195" s="62" t="s">
        <v>390</v>
      </c>
      <c r="AM195" s="13" t="s">
        <v>390</v>
      </c>
      <c r="AN195" s="118"/>
      <c r="AO195" s="118"/>
      <c r="AP195" s="118"/>
      <c r="AQ195" s="118"/>
      <c r="AR195" s="118"/>
      <c r="AS195" s="47"/>
      <c r="AT195" s="118"/>
      <c r="AU195" s="47"/>
      <c r="AV195" s="47"/>
      <c r="AW195" s="118"/>
      <c r="AX195" s="118"/>
      <c r="AY195" s="118"/>
      <c r="AZ195" s="47"/>
      <c r="BA195" s="14"/>
      <c r="BB195" s="47"/>
      <c r="BC195" s="149"/>
      <c r="BD195" s="149"/>
    </row>
    <row r="196" spans="1:56" x14ac:dyDescent="0.35">
      <c r="A196" s="50" t="s">
        <v>1044</v>
      </c>
      <c r="B196" s="115">
        <v>195</v>
      </c>
      <c r="C196" s="47"/>
      <c r="D196" s="47"/>
      <c r="E196" s="47"/>
      <c r="F196" s="47"/>
      <c r="G196" s="47" t="s">
        <v>52</v>
      </c>
      <c r="H196" s="47" t="s">
        <v>221</v>
      </c>
      <c r="I196" s="47" t="s">
        <v>353</v>
      </c>
      <c r="J196" s="47" t="s">
        <v>312</v>
      </c>
      <c r="K196" s="47" t="s">
        <v>327</v>
      </c>
      <c r="L196" s="47" t="s">
        <v>328</v>
      </c>
      <c r="M196" s="48" t="s">
        <v>106</v>
      </c>
      <c r="N196" s="47" t="s">
        <v>33</v>
      </c>
      <c r="O196" s="47" t="s">
        <v>49</v>
      </c>
      <c r="P196" s="48" t="s">
        <v>26</v>
      </c>
      <c r="Q196" s="47" t="s">
        <v>985</v>
      </c>
      <c r="R196" s="47"/>
      <c r="S196" s="47" t="s">
        <v>1045</v>
      </c>
      <c r="T196" s="47" t="s">
        <v>161</v>
      </c>
      <c r="U196" s="52">
        <v>61099</v>
      </c>
      <c r="V196" s="118"/>
      <c r="W196" s="118"/>
      <c r="X196" s="47">
        <v>0</v>
      </c>
      <c r="Y196" s="47"/>
      <c r="Z196" s="118" t="s">
        <v>390</v>
      </c>
      <c r="AA196" s="118"/>
      <c r="AB196" s="118"/>
      <c r="AC196" s="47" t="s">
        <v>1053</v>
      </c>
      <c r="AD196" s="14">
        <v>0</v>
      </c>
      <c r="AE196" s="47"/>
      <c r="AF196" s="280"/>
      <c r="AG196" s="118"/>
      <c r="AH196" s="118"/>
      <c r="AI196" s="47" t="s">
        <v>6737</v>
      </c>
      <c r="AJ196" s="47" t="s">
        <v>144</v>
      </c>
      <c r="AK196" s="47" t="s">
        <v>390</v>
      </c>
      <c r="AL196" s="62" t="s">
        <v>390</v>
      </c>
      <c r="AM196" s="13" t="s">
        <v>390</v>
      </c>
      <c r="AN196" s="118"/>
      <c r="AO196" s="118"/>
      <c r="AP196" s="118"/>
      <c r="AQ196" s="118"/>
      <c r="AR196" s="118"/>
      <c r="AS196" s="47"/>
      <c r="AT196" s="118"/>
      <c r="AU196" s="47"/>
      <c r="AV196" s="47"/>
      <c r="AW196" s="118"/>
      <c r="AX196" s="118"/>
      <c r="AY196" s="118"/>
      <c r="AZ196" s="47"/>
      <c r="BA196" s="14"/>
      <c r="BB196" s="47"/>
      <c r="BC196" s="149"/>
      <c r="BD196" s="149"/>
    </row>
    <row r="197" spans="1:56" x14ac:dyDescent="0.35">
      <c r="A197" s="50" t="s">
        <v>2401</v>
      </c>
      <c r="B197" s="115">
        <v>196</v>
      </c>
      <c r="C197" s="47" t="s">
        <v>2402</v>
      </c>
      <c r="D197" s="47"/>
      <c r="E197" s="47"/>
      <c r="F197" s="47"/>
      <c r="G197" s="47" t="s">
        <v>1977</v>
      </c>
      <c r="H197" s="47" t="s">
        <v>1978</v>
      </c>
      <c r="I197" s="47" t="s">
        <v>1978</v>
      </c>
      <c r="J197" s="47" t="s">
        <v>312</v>
      </c>
      <c r="K197" s="47" t="s">
        <v>1223</v>
      </c>
      <c r="L197" s="47" t="s">
        <v>898</v>
      </c>
      <c r="M197" s="48" t="s">
        <v>55</v>
      </c>
      <c r="N197" s="47" t="s">
        <v>32</v>
      </c>
      <c r="O197" s="47" t="s">
        <v>37</v>
      </c>
      <c r="P197" s="48" t="s">
        <v>45</v>
      </c>
      <c r="Q197" s="47"/>
      <c r="R197" s="47"/>
      <c r="S197" s="47" t="s">
        <v>2403</v>
      </c>
      <c r="T197" s="47" t="s">
        <v>789</v>
      </c>
      <c r="U197" s="52"/>
      <c r="V197" s="118"/>
      <c r="W197" s="118"/>
      <c r="X197" s="47">
        <v>15</v>
      </c>
      <c r="Y197" s="47"/>
      <c r="Z197" s="118" t="s">
        <v>390</v>
      </c>
      <c r="AA197" s="118"/>
      <c r="AB197" s="118"/>
      <c r="AC197" s="47" t="s">
        <v>700</v>
      </c>
      <c r="AD197" s="14">
        <v>0</v>
      </c>
      <c r="AE197" s="47"/>
      <c r="AF197" s="280"/>
      <c r="AG197" s="118"/>
      <c r="AH197" s="118"/>
      <c r="AI197" s="47" t="s">
        <v>6737</v>
      </c>
      <c r="AJ197" s="47" t="s">
        <v>144</v>
      </c>
      <c r="AK197" s="47" t="s">
        <v>390</v>
      </c>
      <c r="AL197" s="62" t="s">
        <v>390</v>
      </c>
      <c r="AM197" s="13" t="s">
        <v>390</v>
      </c>
      <c r="AN197" s="118"/>
      <c r="AO197" s="118"/>
      <c r="AP197" s="118"/>
      <c r="AQ197" s="118"/>
      <c r="AR197" s="118"/>
      <c r="AS197" s="47"/>
      <c r="AT197" s="118"/>
      <c r="AU197" s="47"/>
      <c r="AV197" s="47"/>
      <c r="AW197" s="118"/>
      <c r="AX197" s="118"/>
      <c r="AY197" s="118"/>
      <c r="AZ197" s="47"/>
      <c r="BA197" s="14"/>
      <c r="BB197" s="47"/>
      <c r="BC197" s="149"/>
      <c r="BD197" s="149"/>
    </row>
    <row r="198" spans="1:56" x14ac:dyDescent="0.35">
      <c r="A198" s="134" t="s">
        <v>3167</v>
      </c>
      <c r="B198" s="115">
        <v>197</v>
      </c>
      <c r="C198" s="135" t="s">
        <v>3168</v>
      </c>
      <c r="D198" s="135"/>
      <c r="E198" s="135"/>
      <c r="F198" s="135"/>
      <c r="G198" s="135" t="s">
        <v>1977</v>
      </c>
      <c r="H198" s="135" t="s">
        <v>1978</v>
      </c>
      <c r="I198" s="135" t="s">
        <v>1978</v>
      </c>
      <c r="J198" s="135" t="s">
        <v>312</v>
      </c>
      <c r="K198" s="135" t="s">
        <v>1223</v>
      </c>
      <c r="L198" s="135" t="s">
        <v>898</v>
      </c>
      <c r="M198" s="135" t="s">
        <v>55</v>
      </c>
      <c r="N198" s="135" t="s">
        <v>32</v>
      </c>
      <c r="O198" s="135" t="s">
        <v>50</v>
      </c>
      <c r="P198" s="135" t="s">
        <v>45</v>
      </c>
      <c r="Q198" s="135"/>
      <c r="R198" s="135"/>
      <c r="S198" s="47" t="s">
        <v>3169</v>
      </c>
      <c r="T198" s="135" t="s">
        <v>147</v>
      </c>
      <c r="U198" s="136"/>
      <c r="V198" s="137"/>
      <c r="W198" s="137"/>
      <c r="X198" s="135">
        <v>15</v>
      </c>
      <c r="Y198" s="135"/>
      <c r="Z198" s="137"/>
      <c r="AA198" s="137"/>
      <c r="AB198" s="137"/>
      <c r="AC198" s="135" t="s">
        <v>700</v>
      </c>
      <c r="AD198" s="138"/>
      <c r="AE198" s="47"/>
      <c r="AF198" s="280"/>
      <c r="AG198" s="118"/>
      <c r="AH198" s="118"/>
      <c r="AI198" s="47" t="s">
        <v>6737</v>
      </c>
      <c r="AJ198" s="47" t="s">
        <v>144</v>
      </c>
      <c r="AK198" s="47" t="s">
        <v>390</v>
      </c>
      <c r="AL198" s="62" t="s">
        <v>390</v>
      </c>
      <c r="AM198" s="139" t="s">
        <v>390</v>
      </c>
      <c r="AN198" s="137"/>
      <c r="AO198" s="137"/>
      <c r="AP198" s="137"/>
      <c r="AQ198" s="137"/>
      <c r="AR198" s="137"/>
      <c r="AS198" s="47"/>
      <c r="AT198" s="118"/>
      <c r="AU198" s="47"/>
      <c r="AV198" s="47"/>
      <c r="AW198" s="118"/>
      <c r="AX198" s="137"/>
      <c r="AY198" s="137"/>
      <c r="AZ198" s="135"/>
      <c r="BA198" s="138"/>
      <c r="BB198" s="135"/>
      <c r="BC198" s="149"/>
      <c r="BD198" s="149"/>
    </row>
    <row r="199" spans="1:56" x14ac:dyDescent="0.35">
      <c r="A199" s="50" t="s">
        <v>1406</v>
      </c>
      <c r="B199" s="115">
        <v>198</v>
      </c>
      <c r="C199" s="47"/>
      <c r="D199" s="47"/>
      <c r="E199" s="47"/>
      <c r="F199" s="47"/>
      <c r="G199" s="47" t="s">
        <v>77</v>
      </c>
      <c r="H199" s="47" t="s">
        <v>83</v>
      </c>
      <c r="I199" s="47" t="s">
        <v>85</v>
      </c>
      <c r="J199" s="47" t="s">
        <v>387</v>
      </c>
      <c r="K199" s="47" t="s">
        <v>330</v>
      </c>
      <c r="L199" s="47" t="s">
        <v>2008</v>
      </c>
      <c r="M199" s="48" t="s">
        <v>83</v>
      </c>
      <c r="N199" s="47" t="s">
        <v>31</v>
      </c>
      <c r="O199" s="47" t="s">
        <v>50</v>
      </c>
      <c r="P199" s="48" t="s">
        <v>969</v>
      </c>
      <c r="Q199" s="47" t="s">
        <v>121</v>
      </c>
      <c r="R199" s="47" t="s">
        <v>900</v>
      </c>
      <c r="S199" s="47" t="s">
        <v>1407</v>
      </c>
      <c r="T199" s="47" t="s">
        <v>121</v>
      </c>
      <c r="U199" s="52"/>
      <c r="V199" s="118"/>
      <c r="W199" s="118"/>
      <c r="X199" s="47">
        <v>0</v>
      </c>
      <c r="Y199" s="47">
        <v>90</v>
      </c>
      <c r="Z199" s="118" t="s">
        <v>390</v>
      </c>
      <c r="AA199" s="118"/>
      <c r="AB199" s="118"/>
      <c r="AC199" s="47" t="s">
        <v>402</v>
      </c>
      <c r="AD199" s="14">
        <v>0</v>
      </c>
      <c r="AE199" s="47" t="s">
        <v>402</v>
      </c>
      <c r="AF199" s="280"/>
      <c r="AG199" s="118"/>
      <c r="AH199" s="118"/>
      <c r="AI199" s="47" t="s">
        <v>6737</v>
      </c>
      <c r="AJ199" s="47" t="s">
        <v>144</v>
      </c>
      <c r="AK199" s="47" t="s">
        <v>390</v>
      </c>
      <c r="AL199" s="62" t="s">
        <v>390</v>
      </c>
      <c r="AM199" s="13" t="s">
        <v>390</v>
      </c>
      <c r="AN199" s="118"/>
      <c r="AO199" s="118"/>
      <c r="AP199" s="118"/>
      <c r="AQ199" s="118"/>
      <c r="AR199" s="118"/>
      <c r="AS199" s="47"/>
      <c r="AT199" s="118"/>
      <c r="AU199" s="47"/>
      <c r="AV199" s="47"/>
      <c r="AW199" s="118"/>
      <c r="AX199" s="118"/>
      <c r="AY199" s="118"/>
      <c r="AZ199" s="47"/>
      <c r="BA199" s="14"/>
      <c r="BB199" s="47"/>
      <c r="BC199" s="149"/>
      <c r="BD199" s="149"/>
    </row>
    <row r="200" spans="1:56" x14ac:dyDescent="0.35">
      <c r="A200" s="50" t="s">
        <v>1568</v>
      </c>
      <c r="B200" s="115">
        <v>199</v>
      </c>
      <c r="C200" s="47"/>
      <c r="D200" s="47"/>
      <c r="E200" s="47"/>
      <c r="F200" s="47"/>
      <c r="G200" s="47" t="s">
        <v>77</v>
      </c>
      <c r="H200" s="47" t="s">
        <v>83</v>
      </c>
      <c r="I200" s="47" t="s">
        <v>85</v>
      </c>
      <c r="J200" s="47" t="s">
        <v>387</v>
      </c>
      <c r="K200" s="47" t="s">
        <v>330</v>
      </c>
      <c r="L200" s="47" t="s">
        <v>2008</v>
      </c>
      <c r="M200" s="48" t="s">
        <v>83</v>
      </c>
      <c r="N200" s="47" t="s">
        <v>31</v>
      </c>
      <c r="O200" s="47" t="s">
        <v>50</v>
      </c>
      <c r="P200" s="48" t="s">
        <v>969</v>
      </c>
      <c r="Q200" s="47" t="s">
        <v>121</v>
      </c>
      <c r="R200" s="47" t="s">
        <v>900</v>
      </c>
      <c r="S200" s="47" t="s">
        <v>1569</v>
      </c>
      <c r="T200" s="47" t="s">
        <v>121</v>
      </c>
      <c r="U200" s="52">
        <v>20000</v>
      </c>
      <c r="V200" s="118"/>
      <c r="W200" s="118"/>
      <c r="X200" s="47">
        <v>0</v>
      </c>
      <c r="Y200" s="47">
        <v>120</v>
      </c>
      <c r="Z200" s="118" t="s">
        <v>390</v>
      </c>
      <c r="AA200" s="118"/>
      <c r="AB200" s="118"/>
      <c r="AC200" s="47" t="s">
        <v>41</v>
      </c>
      <c r="AD200" s="14">
        <v>0</v>
      </c>
      <c r="AE200" s="47" t="s">
        <v>41</v>
      </c>
      <c r="AF200" s="280"/>
      <c r="AG200" s="118"/>
      <c r="AH200" s="118"/>
      <c r="AI200" s="47" t="s">
        <v>6737</v>
      </c>
      <c r="AJ200" s="47" t="s">
        <v>144</v>
      </c>
      <c r="AK200" s="47" t="s">
        <v>390</v>
      </c>
      <c r="AL200" s="62" t="s">
        <v>390</v>
      </c>
      <c r="AM200" s="13" t="s">
        <v>390</v>
      </c>
      <c r="AN200" s="118"/>
      <c r="AO200" s="118"/>
      <c r="AP200" s="118"/>
      <c r="AQ200" s="118"/>
      <c r="AR200" s="118"/>
      <c r="AS200" s="47"/>
      <c r="AT200" s="118"/>
      <c r="AU200" s="47"/>
      <c r="AV200" s="47"/>
      <c r="AW200" s="118"/>
      <c r="AX200" s="118"/>
      <c r="AY200" s="118"/>
      <c r="AZ200" s="47"/>
      <c r="BA200" s="14"/>
      <c r="BB200" s="47"/>
      <c r="BC200" s="149"/>
      <c r="BD200" s="149"/>
    </row>
    <row r="201" spans="1:56" x14ac:dyDescent="0.35">
      <c r="A201" s="50" t="s">
        <v>1816</v>
      </c>
      <c r="B201" s="115">
        <v>200</v>
      </c>
      <c r="C201" s="47"/>
      <c r="D201" s="47"/>
      <c r="E201" s="47"/>
      <c r="F201" s="47"/>
      <c r="G201" s="47" t="s">
        <v>77</v>
      </c>
      <c r="H201" s="47" t="s">
        <v>83</v>
      </c>
      <c r="I201" s="47" t="s">
        <v>85</v>
      </c>
      <c r="J201" s="47" t="s">
        <v>387</v>
      </c>
      <c r="K201" s="47" t="s">
        <v>330</v>
      </c>
      <c r="L201" s="47" t="s">
        <v>2008</v>
      </c>
      <c r="M201" s="48" t="s">
        <v>83</v>
      </c>
      <c r="N201" s="47" t="s">
        <v>31</v>
      </c>
      <c r="O201" s="47" t="s">
        <v>50</v>
      </c>
      <c r="P201" s="48" t="s">
        <v>969</v>
      </c>
      <c r="Q201" s="47" t="s">
        <v>121</v>
      </c>
      <c r="R201" s="47" t="s">
        <v>900</v>
      </c>
      <c r="S201" s="47" t="s">
        <v>1817</v>
      </c>
      <c r="T201" s="47" t="s">
        <v>121</v>
      </c>
      <c r="U201" s="52">
        <v>20000</v>
      </c>
      <c r="V201" s="118"/>
      <c r="W201" s="118"/>
      <c r="X201" s="47">
        <v>0</v>
      </c>
      <c r="Y201" s="47"/>
      <c r="Z201" s="118" t="s">
        <v>390</v>
      </c>
      <c r="AA201" s="118"/>
      <c r="AB201" s="118"/>
      <c r="AC201" s="47" t="s">
        <v>41</v>
      </c>
      <c r="AD201" s="14">
        <v>0</v>
      </c>
      <c r="AE201" s="47" t="s">
        <v>41</v>
      </c>
      <c r="AF201" s="280"/>
      <c r="AG201" s="118"/>
      <c r="AH201" s="118"/>
      <c r="AI201" s="47" t="s">
        <v>6737</v>
      </c>
      <c r="AJ201" s="47" t="s">
        <v>144</v>
      </c>
      <c r="AK201" s="47" t="s">
        <v>390</v>
      </c>
      <c r="AL201" s="62" t="s">
        <v>390</v>
      </c>
      <c r="AM201" s="13" t="s">
        <v>390</v>
      </c>
      <c r="AN201" s="118"/>
      <c r="AO201" s="118"/>
      <c r="AP201" s="118"/>
      <c r="AQ201" s="118"/>
      <c r="AR201" s="118"/>
      <c r="AS201" s="47"/>
      <c r="AT201" s="118"/>
      <c r="AU201" s="47"/>
      <c r="AV201" s="47"/>
      <c r="AW201" s="118"/>
      <c r="AX201" s="118"/>
      <c r="AY201" s="118"/>
      <c r="AZ201" s="47"/>
      <c r="BA201" s="14"/>
      <c r="BB201" s="47"/>
      <c r="BC201" s="149"/>
      <c r="BD201" s="149"/>
    </row>
    <row r="202" spans="1:56" x14ac:dyDescent="0.35">
      <c r="A202" s="50" t="s">
        <v>2511</v>
      </c>
      <c r="B202" s="115">
        <v>201</v>
      </c>
      <c r="C202" s="47"/>
      <c r="D202" s="47" t="s">
        <v>301</v>
      </c>
      <c r="E202" s="47" t="s">
        <v>301</v>
      </c>
      <c r="F202" s="47" t="s">
        <v>301</v>
      </c>
      <c r="G202" s="47" t="s">
        <v>77</v>
      </c>
      <c r="H202" s="47" t="s">
        <v>83</v>
      </c>
      <c r="I202" s="47" t="s">
        <v>85</v>
      </c>
      <c r="J202" s="47" t="s">
        <v>387</v>
      </c>
      <c r="K202" s="47" t="s">
        <v>330</v>
      </c>
      <c r="L202" s="47" t="s">
        <v>2008</v>
      </c>
      <c r="M202" s="48" t="s">
        <v>83</v>
      </c>
      <c r="N202" s="47" t="s">
        <v>31</v>
      </c>
      <c r="O202" s="47" t="s">
        <v>50</v>
      </c>
      <c r="P202" s="48" t="s">
        <v>969</v>
      </c>
      <c r="Q202" s="47"/>
      <c r="R202" s="47" t="s">
        <v>900</v>
      </c>
      <c r="S202" s="47" t="s">
        <v>2512</v>
      </c>
      <c r="T202" s="47" t="s">
        <v>121</v>
      </c>
      <c r="U202" s="52">
        <v>172</v>
      </c>
      <c r="V202" s="118">
        <v>46090</v>
      </c>
      <c r="W202" s="118">
        <v>46090</v>
      </c>
      <c r="X202" s="47">
        <v>0</v>
      </c>
      <c r="Y202" s="47">
        <v>45</v>
      </c>
      <c r="Z202" s="118">
        <v>46135</v>
      </c>
      <c r="AA202" s="118">
        <v>46172</v>
      </c>
      <c r="AB202" s="118">
        <v>46170</v>
      </c>
      <c r="AC202" s="47" t="s">
        <v>3</v>
      </c>
      <c r="AD202" s="14">
        <v>1</v>
      </c>
      <c r="AE202" s="47" t="s">
        <v>3</v>
      </c>
      <c r="AF202" s="280" t="s">
        <v>8951</v>
      </c>
      <c r="AG202" s="118">
        <v>46170</v>
      </c>
      <c r="AH202" s="118" t="s">
        <v>6740</v>
      </c>
      <c r="AI202" s="47" t="s">
        <v>6737</v>
      </c>
      <c r="AJ202" s="47" t="s">
        <v>144</v>
      </c>
      <c r="AK202" s="47" t="s">
        <v>2829</v>
      </c>
      <c r="AL202" s="62" t="s">
        <v>2925</v>
      </c>
      <c r="AM202" s="13" t="s">
        <v>390</v>
      </c>
      <c r="AN202" s="118"/>
      <c r="AO202" s="118"/>
      <c r="AP202" s="118"/>
      <c r="AQ202" s="118"/>
      <c r="AR202" s="118"/>
      <c r="AS202" s="47"/>
      <c r="AT202" s="118"/>
      <c r="AU202" s="47"/>
      <c r="AV202" s="47"/>
      <c r="AW202" s="118"/>
      <c r="AX202" s="118"/>
      <c r="AY202" s="118"/>
      <c r="AZ202" s="47"/>
      <c r="BA202" s="14"/>
      <c r="BB202" s="47"/>
      <c r="BC202" s="149"/>
      <c r="BD202" s="149"/>
    </row>
    <row r="203" spans="1:56" x14ac:dyDescent="0.35">
      <c r="A203" s="50" t="s">
        <v>545</v>
      </c>
      <c r="B203" s="115">
        <v>202</v>
      </c>
      <c r="C203" s="47"/>
      <c r="D203" s="47"/>
      <c r="E203" s="47"/>
      <c r="F203" s="47"/>
      <c r="G203" s="47" t="s">
        <v>76</v>
      </c>
      <c r="H203" s="47" t="s">
        <v>1980</v>
      </c>
      <c r="I203" s="47" t="s">
        <v>51</v>
      </c>
      <c r="J203" s="47" t="s">
        <v>312</v>
      </c>
      <c r="K203" s="47" t="s">
        <v>325</v>
      </c>
      <c r="L203" s="47" t="s">
        <v>885</v>
      </c>
      <c r="M203" s="48" t="s">
        <v>55</v>
      </c>
      <c r="N203" s="47" t="s">
        <v>31</v>
      </c>
      <c r="O203" s="47" t="s">
        <v>36</v>
      </c>
      <c r="P203" s="48" t="s">
        <v>64</v>
      </c>
      <c r="Q203" s="47" t="s">
        <v>18</v>
      </c>
      <c r="R203" s="47"/>
      <c r="S203" s="47" t="s">
        <v>361</v>
      </c>
      <c r="T203" s="47" t="s">
        <v>754</v>
      </c>
      <c r="U203" s="52">
        <v>747</v>
      </c>
      <c r="V203" s="118"/>
      <c r="W203" s="118"/>
      <c r="X203" s="47">
        <v>15</v>
      </c>
      <c r="Y203" s="47"/>
      <c r="Z203" s="118" t="s">
        <v>390</v>
      </c>
      <c r="AA203" s="118"/>
      <c r="AB203" s="118"/>
      <c r="AC203" s="47" t="s">
        <v>402</v>
      </c>
      <c r="AD203" s="14">
        <v>0</v>
      </c>
      <c r="AE203" s="47"/>
      <c r="AF203" s="280"/>
      <c r="AG203" s="118"/>
      <c r="AH203" s="118"/>
      <c r="AI203" s="47" t="s">
        <v>6737</v>
      </c>
      <c r="AJ203" s="47" t="s">
        <v>144</v>
      </c>
      <c r="AK203" s="47" t="s">
        <v>390</v>
      </c>
      <c r="AL203" s="62" t="s">
        <v>390</v>
      </c>
      <c r="AM203" s="13" t="s">
        <v>390</v>
      </c>
      <c r="AN203" s="118"/>
      <c r="AO203" s="118"/>
      <c r="AP203" s="118"/>
      <c r="AQ203" s="118"/>
      <c r="AR203" s="118"/>
      <c r="AS203" s="47"/>
      <c r="AT203" s="118"/>
      <c r="AU203" s="47"/>
      <c r="AV203" s="47"/>
      <c r="AW203" s="118"/>
      <c r="AX203" s="118"/>
      <c r="AY203" s="118"/>
      <c r="AZ203" s="47"/>
      <c r="BA203" s="14"/>
      <c r="BB203" s="47"/>
      <c r="BC203" s="149"/>
      <c r="BD203" s="149"/>
    </row>
    <row r="204" spans="1:56" x14ac:dyDescent="0.35">
      <c r="A204" s="50" t="s">
        <v>3152</v>
      </c>
      <c r="B204" s="115">
        <v>203</v>
      </c>
      <c r="C204" s="47"/>
      <c r="D204" s="47"/>
      <c r="E204" s="47"/>
      <c r="F204" s="47"/>
      <c r="G204" s="47" t="s">
        <v>52</v>
      </c>
      <c r="H204" s="47" t="s">
        <v>221</v>
      </c>
      <c r="I204" s="47" t="s">
        <v>353</v>
      </c>
      <c r="J204" s="47" t="s">
        <v>312</v>
      </c>
      <c r="K204" s="47" t="s">
        <v>327</v>
      </c>
      <c r="L204" s="47" t="s">
        <v>328</v>
      </c>
      <c r="M204" s="48" t="s">
        <v>106</v>
      </c>
      <c r="N204" s="47" t="s">
        <v>34</v>
      </c>
      <c r="O204" s="47" t="s">
        <v>49</v>
      </c>
      <c r="P204" s="48" t="s">
        <v>21</v>
      </c>
      <c r="Q204" s="47" t="s">
        <v>679</v>
      </c>
      <c r="R204" s="47"/>
      <c r="S204" s="47" t="s">
        <v>3153</v>
      </c>
      <c r="T204" s="47" t="s">
        <v>679</v>
      </c>
      <c r="U204" s="52">
        <v>19360</v>
      </c>
      <c r="V204" s="118"/>
      <c r="W204" s="118"/>
      <c r="X204" s="47">
        <v>0</v>
      </c>
      <c r="Y204" s="47"/>
      <c r="Z204" s="118"/>
      <c r="AA204" s="118"/>
      <c r="AB204" s="118"/>
      <c r="AC204" s="47" t="s">
        <v>402</v>
      </c>
      <c r="AD204" s="14"/>
      <c r="AE204" s="47"/>
      <c r="AF204" s="280"/>
      <c r="AG204" s="118"/>
      <c r="AH204" s="118"/>
      <c r="AI204" s="47" t="s">
        <v>6737</v>
      </c>
      <c r="AJ204" s="47" t="s">
        <v>144</v>
      </c>
      <c r="AK204" s="47" t="s">
        <v>390</v>
      </c>
      <c r="AL204" s="62" t="s">
        <v>390</v>
      </c>
      <c r="AM204" s="150" t="s">
        <v>390</v>
      </c>
      <c r="AN204" s="118"/>
      <c r="AO204" s="118"/>
      <c r="AP204" s="118"/>
      <c r="AQ204" s="118"/>
      <c r="AR204" s="118"/>
      <c r="AS204" s="47"/>
      <c r="AT204" s="118"/>
      <c r="AU204" s="47"/>
      <c r="AV204" s="47"/>
      <c r="AW204" s="118"/>
      <c r="AX204" s="118"/>
      <c r="AY204" s="118"/>
      <c r="AZ204" s="47"/>
      <c r="BA204" s="14"/>
      <c r="BB204" s="47"/>
      <c r="BC204" s="149"/>
      <c r="BD204" s="149"/>
    </row>
    <row r="205" spans="1:56" x14ac:dyDescent="0.35">
      <c r="A205" s="50" t="s">
        <v>1217</v>
      </c>
      <c r="B205" s="115">
        <v>204</v>
      </c>
      <c r="C205" s="47"/>
      <c r="D205" s="47" t="s">
        <v>1176</v>
      </c>
      <c r="E205" s="47" t="s">
        <v>1370</v>
      </c>
      <c r="F205" s="47"/>
      <c r="G205" s="47" t="s">
        <v>76</v>
      </c>
      <c r="H205" s="47" t="s">
        <v>1980</v>
      </c>
      <c r="I205" s="47" t="s">
        <v>380</v>
      </c>
      <c r="J205" s="47" t="s">
        <v>312</v>
      </c>
      <c r="K205" s="47" t="s">
        <v>319</v>
      </c>
      <c r="L205" s="47" t="s">
        <v>886</v>
      </c>
      <c r="M205" s="48" t="s">
        <v>106</v>
      </c>
      <c r="N205" s="47" t="s">
        <v>31</v>
      </c>
      <c r="O205" s="47" t="s">
        <v>50</v>
      </c>
      <c r="P205" s="48" t="s">
        <v>29</v>
      </c>
      <c r="Q205" s="47"/>
      <c r="R205" s="47"/>
      <c r="S205" s="47" t="s">
        <v>1175</v>
      </c>
      <c r="T205" s="47" t="s">
        <v>844</v>
      </c>
      <c r="U205" s="52">
        <v>6772</v>
      </c>
      <c r="V205" s="118"/>
      <c r="W205" s="118"/>
      <c r="X205" s="47">
        <v>0</v>
      </c>
      <c r="Y205" s="47">
        <v>25</v>
      </c>
      <c r="Z205" s="118" t="s">
        <v>390</v>
      </c>
      <c r="AA205" s="118"/>
      <c r="AB205" s="118"/>
      <c r="AC205" s="47" t="s">
        <v>1053</v>
      </c>
      <c r="AD205" s="14">
        <v>0</v>
      </c>
      <c r="AE205" s="47"/>
      <c r="AF205" s="280"/>
      <c r="AG205" s="118"/>
      <c r="AH205" s="118"/>
      <c r="AI205" s="47" t="s">
        <v>6737</v>
      </c>
      <c r="AJ205" s="47" t="s">
        <v>144</v>
      </c>
      <c r="AK205" s="47" t="s">
        <v>390</v>
      </c>
      <c r="AL205" s="62" t="s">
        <v>390</v>
      </c>
      <c r="AM205" s="13" t="s">
        <v>2221</v>
      </c>
      <c r="AN205" s="118"/>
      <c r="AO205" s="118"/>
      <c r="AP205" s="118"/>
      <c r="AQ205" s="118"/>
      <c r="AR205" s="118"/>
      <c r="AS205" s="47"/>
      <c r="AT205" s="118"/>
      <c r="AU205" s="47"/>
      <c r="AV205" s="47"/>
      <c r="AW205" s="118"/>
      <c r="AX205" s="118"/>
      <c r="AY205" s="118"/>
      <c r="AZ205" s="47"/>
      <c r="BA205" s="14"/>
      <c r="BB205" s="47"/>
      <c r="BC205" s="149"/>
      <c r="BD205" s="149"/>
    </row>
    <row r="206" spans="1:56" x14ac:dyDescent="0.35">
      <c r="A206" s="50" t="s">
        <v>2557</v>
      </c>
      <c r="B206" s="115">
        <v>205</v>
      </c>
      <c r="C206" s="47"/>
      <c r="D206" s="47"/>
      <c r="E206" s="47" t="s">
        <v>2873</v>
      </c>
      <c r="F206" s="47" t="s">
        <v>2558</v>
      </c>
      <c r="G206" s="47" t="s">
        <v>76</v>
      </c>
      <c r="H206" s="47" t="s">
        <v>2235</v>
      </c>
      <c r="I206" s="47" t="s">
        <v>379</v>
      </c>
      <c r="J206" s="47" t="s">
        <v>312</v>
      </c>
      <c r="K206" s="47" t="s">
        <v>319</v>
      </c>
      <c r="L206" s="47" t="s">
        <v>886</v>
      </c>
      <c r="M206" s="48" t="s">
        <v>55</v>
      </c>
      <c r="N206" s="47" t="s">
        <v>31</v>
      </c>
      <c r="O206" s="47" t="s">
        <v>36</v>
      </c>
      <c r="P206" s="48" t="s">
        <v>64</v>
      </c>
      <c r="Q206" s="47"/>
      <c r="R206" s="47"/>
      <c r="S206" s="47" t="s">
        <v>2559</v>
      </c>
      <c r="T206" s="47" t="s">
        <v>18</v>
      </c>
      <c r="U206" s="52">
        <v>8604</v>
      </c>
      <c r="V206" s="118"/>
      <c r="W206" s="118"/>
      <c r="X206" s="47">
        <v>35</v>
      </c>
      <c r="Y206" s="47"/>
      <c r="Z206" s="118" t="s">
        <v>390</v>
      </c>
      <c r="AA206" s="118"/>
      <c r="AB206" s="118"/>
      <c r="AC206" s="47" t="s">
        <v>399</v>
      </c>
      <c r="AD206" s="14">
        <v>0</v>
      </c>
      <c r="AE206" s="47"/>
      <c r="AF206" s="280"/>
      <c r="AG206" s="118"/>
      <c r="AH206" s="118"/>
      <c r="AI206" s="47" t="s">
        <v>6737</v>
      </c>
      <c r="AJ206" s="47" t="s">
        <v>144</v>
      </c>
      <c r="AK206" s="47" t="s">
        <v>390</v>
      </c>
      <c r="AL206" s="62" t="s">
        <v>390</v>
      </c>
      <c r="AM206" s="13" t="s">
        <v>390</v>
      </c>
      <c r="AN206" s="118"/>
      <c r="AO206" s="118"/>
      <c r="AP206" s="118"/>
      <c r="AQ206" s="118"/>
      <c r="AR206" s="118"/>
      <c r="AS206" s="47"/>
      <c r="AT206" s="118"/>
      <c r="AU206" s="47"/>
      <c r="AV206" s="47"/>
      <c r="AW206" s="118"/>
      <c r="AX206" s="118"/>
      <c r="AY206" s="118"/>
      <c r="AZ206" s="47"/>
      <c r="BA206" s="14"/>
      <c r="BB206" s="47"/>
      <c r="BC206" s="149"/>
      <c r="BD206" s="149"/>
    </row>
    <row r="207" spans="1:56" x14ac:dyDescent="0.35">
      <c r="A207" s="50" t="s">
        <v>3051</v>
      </c>
      <c r="B207" s="115">
        <v>206</v>
      </c>
      <c r="C207" s="47"/>
      <c r="D207" s="47">
        <v>8033</v>
      </c>
      <c r="E207" s="47" t="s">
        <v>7005</v>
      </c>
      <c r="F207" s="47" t="s">
        <v>3052</v>
      </c>
      <c r="G207" s="47" t="s">
        <v>76</v>
      </c>
      <c r="H207" s="47" t="s">
        <v>1980</v>
      </c>
      <c r="I207" s="47" t="s">
        <v>3899</v>
      </c>
      <c r="J207" s="47" t="s">
        <v>312</v>
      </c>
      <c r="K207" s="47" t="s">
        <v>1223</v>
      </c>
      <c r="L207" s="47" t="s">
        <v>7218</v>
      </c>
      <c r="M207" s="48" t="s">
        <v>53</v>
      </c>
      <c r="N207" s="47" t="s">
        <v>32</v>
      </c>
      <c r="O207" s="47" t="s">
        <v>50</v>
      </c>
      <c r="P207" s="48" t="s">
        <v>44</v>
      </c>
      <c r="Q207" s="47"/>
      <c r="R207" s="47"/>
      <c r="S207" s="47" t="s">
        <v>3053</v>
      </c>
      <c r="T207" s="47" t="s">
        <v>351</v>
      </c>
      <c r="U207" s="52">
        <v>16333</v>
      </c>
      <c r="V207" s="118">
        <v>46120</v>
      </c>
      <c r="W207" s="118">
        <v>46120</v>
      </c>
      <c r="X207" s="47"/>
      <c r="Y207" s="47">
        <v>15</v>
      </c>
      <c r="Z207" s="118">
        <v>46135</v>
      </c>
      <c r="AA207" s="118">
        <v>46173</v>
      </c>
      <c r="AB207" s="118"/>
      <c r="AC207" s="47" t="s">
        <v>5</v>
      </c>
      <c r="AD207" s="14"/>
      <c r="AE207" s="47" t="s">
        <v>3179</v>
      </c>
      <c r="AF207" s="280"/>
      <c r="AG207" s="118"/>
      <c r="AH207" s="118"/>
      <c r="AI207" s="47" t="s">
        <v>6737</v>
      </c>
      <c r="AJ207" s="47" t="s">
        <v>306</v>
      </c>
      <c r="AK207" s="47" t="s">
        <v>2829</v>
      </c>
      <c r="AL207" s="62" t="s">
        <v>390</v>
      </c>
      <c r="AM207" s="13" t="s">
        <v>390</v>
      </c>
      <c r="AN207" s="118"/>
      <c r="AO207" s="118"/>
      <c r="AP207" s="118"/>
      <c r="AQ207" s="118"/>
      <c r="AR207" s="118"/>
      <c r="AS207" s="47"/>
      <c r="AT207" s="118"/>
      <c r="AU207" s="47"/>
      <c r="AV207" s="47"/>
      <c r="AW207" s="118"/>
      <c r="AX207" s="118"/>
      <c r="AY207" s="118"/>
      <c r="AZ207" s="47"/>
      <c r="BA207" s="14"/>
      <c r="BB207" s="47"/>
      <c r="BC207" s="149"/>
      <c r="BD207" s="149"/>
    </row>
    <row r="208" spans="1:56" x14ac:dyDescent="0.35">
      <c r="A208" s="50" t="s">
        <v>1213</v>
      </c>
      <c r="B208" s="115">
        <v>207</v>
      </c>
      <c r="C208" s="47" t="s">
        <v>1187</v>
      </c>
      <c r="D208" s="47" t="s">
        <v>1186</v>
      </c>
      <c r="E208" s="47" t="s">
        <v>1366</v>
      </c>
      <c r="F208" s="47"/>
      <c r="G208" s="47" t="s">
        <v>76</v>
      </c>
      <c r="H208" s="47" t="s">
        <v>1980</v>
      </c>
      <c r="I208" s="47" t="s">
        <v>380</v>
      </c>
      <c r="J208" s="47" t="s">
        <v>312</v>
      </c>
      <c r="K208" s="47" t="s">
        <v>319</v>
      </c>
      <c r="L208" s="47" t="s">
        <v>886</v>
      </c>
      <c r="M208" s="48" t="s">
        <v>106</v>
      </c>
      <c r="N208" s="47" t="s">
        <v>31</v>
      </c>
      <c r="O208" s="47" t="s">
        <v>50</v>
      </c>
      <c r="P208" s="48" t="s">
        <v>969</v>
      </c>
      <c r="Q208" s="47"/>
      <c r="R208" s="47"/>
      <c r="S208" s="47" t="s">
        <v>1184</v>
      </c>
      <c r="T208" s="47" t="s">
        <v>1185</v>
      </c>
      <c r="U208" s="52">
        <v>4000</v>
      </c>
      <c r="V208" s="118"/>
      <c r="W208" s="118"/>
      <c r="X208" s="47">
        <v>0</v>
      </c>
      <c r="Y208" s="47">
        <v>25</v>
      </c>
      <c r="Z208" s="118" t="s">
        <v>390</v>
      </c>
      <c r="AA208" s="118"/>
      <c r="AB208" s="118"/>
      <c r="AC208" s="47" t="s">
        <v>399</v>
      </c>
      <c r="AD208" s="14">
        <v>0</v>
      </c>
      <c r="AE208" s="47"/>
      <c r="AF208" s="280"/>
      <c r="AG208" s="118"/>
      <c r="AH208" s="118"/>
      <c r="AI208" s="47" t="s">
        <v>6737</v>
      </c>
      <c r="AJ208" s="47" t="s">
        <v>144</v>
      </c>
      <c r="AK208" s="47" t="s">
        <v>390</v>
      </c>
      <c r="AL208" s="62" t="s">
        <v>390</v>
      </c>
      <c r="AM208" s="13" t="s">
        <v>390</v>
      </c>
      <c r="AN208" s="118"/>
      <c r="AO208" s="118"/>
      <c r="AP208" s="118"/>
      <c r="AQ208" s="118"/>
      <c r="AR208" s="118"/>
      <c r="AS208" s="47"/>
      <c r="AT208" s="118"/>
      <c r="AU208" s="47"/>
      <c r="AV208" s="47"/>
      <c r="AW208" s="118"/>
      <c r="AX208" s="118"/>
      <c r="AY208" s="118"/>
      <c r="AZ208" s="47"/>
      <c r="BA208" s="14"/>
      <c r="BB208" s="47"/>
      <c r="BC208" s="149"/>
      <c r="BD208" s="149"/>
    </row>
    <row r="209" spans="1:56" x14ac:dyDescent="0.35">
      <c r="A209" s="50" t="s">
        <v>2666</v>
      </c>
      <c r="B209" s="115">
        <v>208</v>
      </c>
      <c r="C209" s="47"/>
      <c r="D209" s="47" t="s">
        <v>2888</v>
      </c>
      <c r="E209" s="47" t="s">
        <v>2888</v>
      </c>
      <c r="F209" s="47" t="s">
        <v>2667</v>
      </c>
      <c r="G209" s="47" t="s">
        <v>2036</v>
      </c>
      <c r="H209" s="47" t="s">
        <v>2032</v>
      </c>
      <c r="I209" s="47" t="s">
        <v>1823</v>
      </c>
      <c r="J209" s="47" t="s">
        <v>312</v>
      </c>
      <c r="K209" s="47" t="s">
        <v>319</v>
      </c>
      <c r="L209" s="47" t="s">
        <v>886</v>
      </c>
      <c r="M209" s="48" t="s">
        <v>55</v>
      </c>
      <c r="N209" s="47" t="s">
        <v>31</v>
      </c>
      <c r="O209" s="47" t="s">
        <v>36</v>
      </c>
      <c r="P209" s="48" t="s">
        <v>969</v>
      </c>
      <c r="Q209" s="47"/>
      <c r="R209" s="47" t="s">
        <v>2668</v>
      </c>
      <c r="S209" s="47" t="s">
        <v>2669</v>
      </c>
      <c r="T209" s="47" t="s">
        <v>768</v>
      </c>
      <c r="U209" s="52">
        <v>1011</v>
      </c>
      <c r="V209" s="118">
        <v>46063</v>
      </c>
      <c r="W209" s="118">
        <v>46064</v>
      </c>
      <c r="X209" s="47">
        <v>35</v>
      </c>
      <c r="Y209" s="47"/>
      <c r="Z209" s="118">
        <v>46099</v>
      </c>
      <c r="AA209" s="118">
        <v>46117</v>
      </c>
      <c r="AB209" s="118">
        <v>46118</v>
      </c>
      <c r="AC209" s="47" t="s">
        <v>3</v>
      </c>
      <c r="AD209" s="14">
        <v>1</v>
      </c>
      <c r="AE209" s="47"/>
      <c r="AF209" s="280">
        <v>46147</v>
      </c>
      <c r="AG209" s="118">
        <v>46146</v>
      </c>
      <c r="AH209" s="118" t="s">
        <v>6740</v>
      </c>
      <c r="AI209" s="47" t="s">
        <v>6737</v>
      </c>
      <c r="AJ209" s="47" t="s">
        <v>144</v>
      </c>
      <c r="AK209" s="47" t="s">
        <v>1557</v>
      </c>
      <c r="AL209" s="62" t="s">
        <v>2924</v>
      </c>
      <c r="AM209" s="13" t="s">
        <v>390</v>
      </c>
      <c r="AN209" s="118"/>
      <c r="AO209" s="118"/>
      <c r="AP209" s="118"/>
      <c r="AQ209" s="118"/>
      <c r="AR209" s="118"/>
      <c r="AS209" s="47"/>
      <c r="AT209" s="118"/>
      <c r="AU209" s="47"/>
      <c r="AV209" s="47"/>
      <c r="AW209" s="118"/>
      <c r="AX209" s="118"/>
      <c r="AY209" s="118"/>
      <c r="AZ209" s="47"/>
      <c r="BA209" s="14"/>
      <c r="BB209" s="47"/>
      <c r="BC209" s="149"/>
      <c r="BD209" s="149"/>
    </row>
    <row r="210" spans="1:56" x14ac:dyDescent="0.35">
      <c r="A210" s="50" t="s">
        <v>1029</v>
      </c>
      <c r="B210" s="115">
        <v>209</v>
      </c>
      <c r="C210" s="47"/>
      <c r="D210" s="47">
        <v>1954</v>
      </c>
      <c r="E210" s="47">
        <v>1954</v>
      </c>
      <c r="F210" s="47" t="s">
        <v>8958</v>
      </c>
      <c r="G210" s="47" t="s">
        <v>76</v>
      </c>
      <c r="H210" s="47" t="s">
        <v>1980</v>
      </c>
      <c r="I210" s="47" t="s">
        <v>380</v>
      </c>
      <c r="J210" s="47" t="s">
        <v>312</v>
      </c>
      <c r="K210" s="47" t="s">
        <v>319</v>
      </c>
      <c r="L210" s="47" t="s">
        <v>886</v>
      </c>
      <c r="M210" s="48" t="s">
        <v>106</v>
      </c>
      <c r="N210" s="47" t="s">
        <v>32</v>
      </c>
      <c r="O210" s="47" t="s">
        <v>50</v>
      </c>
      <c r="P210" s="48" t="s">
        <v>19</v>
      </c>
      <c r="Q210" s="47" t="s">
        <v>155</v>
      </c>
      <c r="R210" s="47"/>
      <c r="S210" s="47" t="s">
        <v>8959</v>
      </c>
      <c r="T210" s="47" t="s">
        <v>155</v>
      </c>
      <c r="U210" s="52">
        <v>2526</v>
      </c>
      <c r="V210" s="118">
        <v>46154</v>
      </c>
      <c r="W210" s="118">
        <v>46154</v>
      </c>
      <c r="X210" s="47">
        <v>0</v>
      </c>
      <c r="Y210" s="47">
        <v>25</v>
      </c>
      <c r="Z210" s="118">
        <v>46173</v>
      </c>
      <c r="AA210" s="118">
        <v>46179</v>
      </c>
      <c r="AB210" s="118">
        <v>46169</v>
      </c>
      <c r="AC210" s="47" t="s">
        <v>3</v>
      </c>
      <c r="AD210" s="14">
        <v>1</v>
      </c>
      <c r="AE210" s="47"/>
      <c r="AF210" s="280" t="s">
        <v>8951</v>
      </c>
      <c r="AG210" s="118">
        <v>46169</v>
      </c>
      <c r="AH210" s="118" t="s">
        <v>6740</v>
      </c>
      <c r="AI210" s="47" t="s">
        <v>6737</v>
      </c>
      <c r="AJ210" s="47" t="s">
        <v>144</v>
      </c>
      <c r="AK210" s="47" t="s">
        <v>2826</v>
      </c>
      <c r="AL210" s="62" t="s">
        <v>2925</v>
      </c>
      <c r="AM210" s="13" t="s">
        <v>390</v>
      </c>
      <c r="AN210" s="118"/>
      <c r="AO210" s="118"/>
      <c r="AP210" s="118"/>
      <c r="AQ210" s="118"/>
      <c r="AR210" s="118"/>
      <c r="AS210" s="47"/>
      <c r="AT210" s="118"/>
      <c r="AU210" s="47"/>
      <c r="AV210" s="47"/>
      <c r="AW210" s="118"/>
      <c r="AX210" s="118"/>
      <c r="AY210" s="118"/>
      <c r="AZ210" s="47"/>
      <c r="BA210" s="14"/>
      <c r="BB210" s="47"/>
      <c r="BC210" s="149"/>
      <c r="BD210" s="149"/>
    </row>
    <row r="211" spans="1:56" x14ac:dyDescent="0.35">
      <c r="A211" s="50" t="s">
        <v>1801</v>
      </c>
      <c r="B211" s="115">
        <v>210</v>
      </c>
      <c r="C211" s="47"/>
      <c r="D211" s="47"/>
      <c r="E211" s="47"/>
      <c r="F211" s="47"/>
      <c r="G211" s="47" t="s">
        <v>76</v>
      </c>
      <c r="H211" s="47" t="s">
        <v>1980</v>
      </c>
      <c r="I211" s="47" t="s">
        <v>1966</v>
      </c>
      <c r="J211" s="47" t="s">
        <v>312</v>
      </c>
      <c r="K211" s="47" t="s">
        <v>325</v>
      </c>
      <c r="L211" s="47" t="s">
        <v>885</v>
      </c>
      <c r="M211" s="48" t="s">
        <v>53</v>
      </c>
      <c r="N211" s="47" t="s">
        <v>32</v>
      </c>
      <c r="O211" s="47" t="s">
        <v>37</v>
      </c>
      <c r="P211" s="48" t="s">
        <v>38</v>
      </c>
      <c r="Q211" s="47" t="s">
        <v>107</v>
      </c>
      <c r="R211" s="47"/>
      <c r="S211" s="47" t="s">
        <v>1802</v>
      </c>
      <c r="T211" s="47" t="s">
        <v>1358</v>
      </c>
      <c r="U211" s="52"/>
      <c r="V211" s="118"/>
      <c r="W211" s="118"/>
      <c r="X211" s="47">
        <v>0</v>
      </c>
      <c r="Y211" s="47"/>
      <c r="Z211" s="118" t="s">
        <v>390</v>
      </c>
      <c r="AA211" s="118"/>
      <c r="AB211" s="118"/>
      <c r="AC211" s="47" t="s">
        <v>402</v>
      </c>
      <c r="AD211" s="14">
        <v>0</v>
      </c>
      <c r="AE211" s="47"/>
      <c r="AF211" s="280"/>
      <c r="AG211" s="118"/>
      <c r="AH211" s="118"/>
      <c r="AI211" s="47" t="s">
        <v>6737</v>
      </c>
      <c r="AJ211" s="47" t="s">
        <v>306</v>
      </c>
      <c r="AK211" s="47" t="s">
        <v>390</v>
      </c>
      <c r="AL211" s="62" t="s">
        <v>390</v>
      </c>
      <c r="AM211" s="13" t="s">
        <v>390</v>
      </c>
      <c r="AN211" s="118"/>
      <c r="AO211" s="118"/>
      <c r="AP211" s="118"/>
      <c r="AQ211" s="118"/>
      <c r="AR211" s="118"/>
      <c r="AS211" s="47"/>
      <c r="AT211" s="118"/>
      <c r="AU211" s="47"/>
      <c r="AV211" s="47"/>
      <c r="AW211" s="118"/>
      <c r="AX211" s="118"/>
      <c r="AY211" s="118"/>
      <c r="AZ211" s="47"/>
      <c r="BA211" s="14"/>
      <c r="BB211" s="47"/>
      <c r="BC211" s="149"/>
      <c r="BD211" s="149"/>
    </row>
    <row r="212" spans="1:56" x14ac:dyDescent="0.35">
      <c r="A212" s="50" t="s">
        <v>725</v>
      </c>
      <c r="B212" s="115">
        <v>211</v>
      </c>
      <c r="C212" s="47"/>
      <c r="D212" s="47"/>
      <c r="E212" s="47"/>
      <c r="F212" s="47"/>
      <c r="G212" s="47" t="s">
        <v>76</v>
      </c>
      <c r="H212" s="47" t="s">
        <v>1980</v>
      </c>
      <c r="I212" s="47" t="s">
        <v>227</v>
      </c>
      <c r="J212" s="47" t="s">
        <v>312</v>
      </c>
      <c r="K212" s="47" t="s">
        <v>325</v>
      </c>
      <c r="L212" s="47" t="s">
        <v>885</v>
      </c>
      <c r="M212" s="48" t="s">
        <v>53</v>
      </c>
      <c r="N212" s="47" t="s">
        <v>32</v>
      </c>
      <c r="O212" s="47" t="s">
        <v>37</v>
      </c>
      <c r="P212" s="48" t="s">
        <v>38</v>
      </c>
      <c r="Q212" s="47" t="s">
        <v>107</v>
      </c>
      <c r="R212" s="47"/>
      <c r="S212" s="47" t="s">
        <v>726</v>
      </c>
      <c r="T212" s="47" t="s">
        <v>1358</v>
      </c>
      <c r="U212" s="52">
        <v>635</v>
      </c>
      <c r="V212" s="118"/>
      <c r="W212" s="118"/>
      <c r="X212" s="47">
        <v>0</v>
      </c>
      <c r="Y212" s="47"/>
      <c r="Z212" s="118" t="s">
        <v>390</v>
      </c>
      <c r="AA212" s="118"/>
      <c r="AB212" s="118"/>
      <c r="AC212" s="47" t="s">
        <v>402</v>
      </c>
      <c r="AD212" s="14">
        <v>0</v>
      </c>
      <c r="AE212" s="47"/>
      <c r="AF212" s="280"/>
      <c r="AG212" s="118"/>
      <c r="AH212" s="118"/>
      <c r="AI212" s="47" t="s">
        <v>6737</v>
      </c>
      <c r="AJ212" s="47" t="s">
        <v>306</v>
      </c>
      <c r="AK212" s="47" t="s">
        <v>390</v>
      </c>
      <c r="AL212" s="62" t="s">
        <v>390</v>
      </c>
      <c r="AM212" s="13" t="s">
        <v>390</v>
      </c>
      <c r="AN212" s="118"/>
      <c r="AO212" s="118"/>
      <c r="AP212" s="118"/>
      <c r="AQ212" s="118"/>
      <c r="AR212" s="118"/>
      <c r="AS212" s="47"/>
      <c r="AT212" s="118"/>
      <c r="AU212" s="47"/>
      <c r="AV212" s="47"/>
      <c r="AW212" s="118"/>
      <c r="AX212" s="118"/>
      <c r="AY212" s="118"/>
      <c r="AZ212" s="47"/>
      <c r="BA212" s="14"/>
      <c r="BB212" s="47"/>
      <c r="BC212" s="149"/>
      <c r="BD212" s="149"/>
    </row>
    <row r="213" spans="1:56" x14ac:dyDescent="0.35">
      <c r="A213" s="50" t="s">
        <v>2656</v>
      </c>
      <c r="B213" s="115">
        <v>212</v>
      </c>
      <c r="C213" s="47"/>
      <c r="D213" s="47"/>
      <c r="E213" s="47"/>
      <c r="F213" s="47"/>
      <c r="G213" s="47" t="s">
        <v>52</v>
      </c>
      <c r="H213" s="47" t="s">
        <v>95</v>
      </c>
      <c r="I213" s="47" t="s">
        <v>119</v>
      </c>
      <c r="J213" s="47" t="s">
        <v>312</v>
      </c>
      <c r="K213" s="47" t="s">
        <v>1223</v>
      </c>
      <c r="L213" s="47" t="s">
        <v>898</v>
      </c>
      <c r="M213" s="48" t="s">
        <v>221</v>
      </c>
      <c r="N213" s="47" t="s">
        <v>32</v>
      </c>
      <c r="O213" s="47" t="s">
        <v>50</v>
      </c>
      <c r="P213" s="48" t="s">
        <v>19</v>
      </c>
      <c r="Q213" s="47"/>
      <c r="R213" s="47"/>
      <c r="S213" s="47" t="s">
        <v>2657</v>
      </c>
      <c r="T213" s="47" t="s">
        <v>155</v>
      </c>
      <c r="U213" s="52">
        <v>11118</v>
      </c>
      <c r="V213" s="118"/>
      <c r="W213" s="118"/>
      <c r="X213" s="47">
        <v>0</v>
      </c>
      <c r="Y213" s="47"/>
      <c r="Z213" s="118" t="s">
        <v>390</v>
      </c>
      <c r="AA213" s="118"/>
      <c r="AB213" s="118"/>
      <c r="AC213" s="47" t="s">
        <v>402</v>
      </c>
      <c r="AD213" s="14">
        <v>0</v>
      </c>
      <c r="AE213" s="47"/>
      <c r="AF213" s="280"/>
      <c r="AG213" s="118"/>
      <c r="AH213" s="118"/>
      <c r="AI213" s="47" t="s">
        <v>6737</v>
      </c>
      <c r="AJ213" s="47" t="s">
        <v>144</v>
      </c>
      <c r="AK213" s="47" t="s">
        <v>390</v>
      </c>
      <c r="AL213" s="62" t="s">
        <v>390</v>
      </c>
      <c r="AM213" s="13" t="s">
        <v>390</v>
      </c>
      <c r="AN213" s="118"/>
      <c r="AO213" s="118"/>
      <c r="AP213" s="118"/>
      <c r="AQ213" s="118"/>
      <c r="AR213" s="118"/>
      <c r="AS213" s="47"/>
      <c r="AT213" s="118"/>
      <c r="AU213" s="47"/>
      <c r="AV213" s="47"/>
      <c r="AW213" s="118"/>
      <c r="AX213" s="118"/>
      <c r="AY213" s="118"/>
      <c r="AZ213" s="47"/>
      <c r="BA213" s="14"/>
      <c r="BB213" s="47"/>
      <c r="BC213" s="149"/>
      <c r="BD213" s="149"/>
    </row>
    <row r="214" spans="1:56" x14ac:dyDescent="0.35">
      <c r="A214" s="50" t="s">
        <v>685</v>
      </c>
      <c r="B214" s="115">
        <v>213</v>
      </c>
      <c r="C214" s="47"/>
      <c r="D214" s="47"/>
      <c r="E214" s="47"/>
      <c r="F214" s="47"/>
      <c r="G214" s="47" t="s">
        <v>52</v>
      </c>
      <c r="H214" s="47" t="s">
        <v>95</v>
      </c>
      <c r="I214" s="47" t="s">
        <v>54</v>
      </c>
      <c r="J214" s="47" t="s">
        <v>312</v>
      </c>
      <c r="K214" s="47" t="s">
        <v>1223</v>
      </c>
      <c r="L214" s="47" t="s">
        <v>898</v>
      </c>
      <c r="M214" s="48" t="s">
        <v>221</v>
      </c>
      <c r="N214" s="47" t="s">
        <v>32</v>
      </c>
      <c r="O214" s="47" t="s">
        <v>50</v>
      </c>
      <c r="P214" s="48" t="s">
        <v>19</v>
      </c>
      <c r="Q214" s="47" t="s">
        <v>155</v>
      </c>
      <c r="R214" s="47"/>
      <c r="S214" s="47" t="s">
        <v>686</v>
      </c>
      <c r="T214" s="47" t="s">
        <v>155</v>
      </c>
      <c r="U214" s="52"/>
      <c r="V214" s="118"/>
      <c r="W214" s="118"/>
      <c r="X214" s="47">
        <v>0</v>
      </c>
      <c r="Y214" s="47"/>
      <c r="Z214" s="118" t="s">
        <v>390</v>
      </c>
      <c r="AA214" s="118"/>
      <c r="AB214" s="118"/>
      <c r="AC214" s="47" t="s">
        <v>407</v>
      </c>
      <c r="AD214" s="14">
        <v>0</v>
      </c>
      <c r="AE214" s="47"/>
      <c r="AF214" s="280"/>
      <c r="AG214" s="118"/>
      <c r="AH214" s="118"/>
      <c r="AI214" s="47" t="s">
        <v>6737</v>
      </c>
      <c r="AJ214" s="47" t="s">
        <v>144</v>
      </c>
      <c r="AK214" s="47" t="s">
        <v>390</v>
      </c>
      <c r="AL214" s="62" t="s">
        <v>390</v>
      </c>
      <c r="AM214" s="13" t="s">
        <v>390</v>
      </c>
      <c r="AN214" s="118"/>
      <c r="AO214" s="118"/>
      <c r="AP214" s="118"/>
      <c r="AQ214" s="118"/>
      <c r="AR214" s="118"/>
      <c r="AS214" s="47"/>
      <c r="AT214" s="118"/>
      <c r="AU214" s="47"/>
      <c r="AV214" s="47"/>
      <c r="AW214" s="118"/>
      <c r="AX214" s="118"/>
      <c r="AY214" s="118"/>
      <c r="AZ214" s="47"/>
      <c r="BA214" s="14"/>
      <c r="BB214" s="47"/>
      <c r="BC214" s="149"/>
      <c r="BD214" s="149"/>
    </row>
    <row r="215" spans="1:56" x14ac:dyDescent="0.35">
      <c r="A215" s="50" t="s">
        <v>3018</v>
      </c>
      <c r="B215" s="115">
        <v>214</v>
      </c>
      <c r="C215" s="47"/>
      <c r="D215" s="47" t="s">
        <v>3019</v>
      </c>
      <c r="E215" s="47" t="s">
        <v>4654</v>
      </c>
      <c r="F215" s="47" t="s">
        <v>3020</v>
      </c>
      <c r="G215" s="47" t="s">
        <v>76</v>
      </c>
      <c r="H215" s="47" t="s">
        <v>1980</v>
      </c>
      <c r="I215" s="47" t="s">
        <v>3899</v>
      </c>
      <c r="J215" s="47" t="s">
        <v>1961</v>
      </c>
      <c r="K215" s="47" t="s">
        <v>319</v>
      </c>
      <c r="L215" s="47" t="s">
        <v>886</v>
      </c>
      <c r="M215" s="48" t="s">
        <v>53</v>
      </c>
      <c r="N215" s="47" t="s">
        <v>34</v>
      </c>
      <c r="O215" s="47" t="s">
        <v>4</v>
      </c>
      <c r="P215" s="48" t="s">
        <v>25</v>
      </c>
      <c r="Q215" s="47"/>
      <c r="R215" s="47" t="s">
        <v>2021</v>
      </c>
      <c r="S215" s="47" t="s">
        <v>3021</v>
      </c>
      <c r="T215" s="47" t="s">
        <v>127</v>
      </c>
      <c r="U215" s="52">
        <v>14106</v>
      </c>
      <c r="V215" s="118">
        <v>46058</v>
      </c>
      <c r="W215" s="118">
        <v>46058</v>
      </c>
      <c r="X215" s="47">
        <v>0</v>
      </c>
      <c r="Y215" s="47">
        <v>15</v>
      </c>
      <c r="Z215" s="118">
        <v>46073</v>
      </c>
      <c r="AA215" s="118">
        <v>46173</v>
      </c>
      <c r="AB215" s="118">
        <v>46175</v>
      </c>
      <c r="AC215" s="47" t="s">
        <v>3</v>
      </c>
      <c r="AD215" s="14">
        <v>1</v>
      </c>
      <c r="AE215" s="47" t="s">
        <v>3179</v>
      </c>
      <c r="AF215" s="280" t="s">
        <v>8951</v>
      </c>
      <c r="AG215" s="118"/>
      <c r="AH215" s="118" t="s">
        <v>152</v>
      </c>
      <c r="AI215" s="47" t="s">
        <v>6737</v>
      </c>
      <c r="AJ215" s="47" t="s">
        <v>306</v>
      </c>
      <c r="AK215" s="47" t="s">
        <v>1556</v>
      </c>
      <c r="AL215" s="62" t="s">
        <v>5467</v>
      </c>
      <c r="AM215" s="13" t="s">
        <v>2493</v>
      </c>
      <c r="AN215" s="118"/>
      <c r="AO215" s="118"/>
      <c r="AP215" s="118"/>
      <c r="AQ215" s="118"/>
      <c r="AR215" s="118"/>
      <c r="AS215" s="47"/>
      <c r="AT215" s="118"/>
      <c r="AU215" s="47"/>
      <c r="AV215" s="47"/>
      <c r="AW215" s="118"/>
      <c r="AX215" s="118"/>
      <c r="AY215" s="118"/>
      <c r="AZ215" s="47"/>
      <c r="BA215" s="14"/>
      <c r="BB215" s="47"/>
      <c r="BC215" s="149"/>
      <c r="BD215" s="149"/>
    </row>
    <row r="216" spans="1:56" x14ac:dyDescent="0.35">
      <c r="A216" s="50" t="s">
        <v>3029</v>
      </c>
      <c r="B216" s="115">
        <v>215</v>
      </c>
      <c r="C216" s="47"/>
      <c r="D216" s="47" t="s">
        <v>3030</v>
      </c>
      <c r="E216" s="47" t="s">
        <v>4655</v>
      </c>
      <c r="F216" s="47" t="s">
        <v>3031</v>
      </c>
      <c r="G216" s="47" t="s">
        <v>76</v>
      </c>
      <c r="H216" s="47" t="s">
        <v>1980</v>
      </c>
      <c r="I216" s="47" t="s">
        <v>3899</v>
      </c>
      <c r="J216" s="47" t="s">
        <v>1961</v>
      </c>
      <c r="K216" s="47" t="s">
        <v>319</v>
      </c>
      <c r="L216" s="47" t="s">
        <v>886</v>
      </c>
      <c r="M216" s="48" t="s">
        <v>53</v>
      </c>
      <c r="N216" s="47" t="s">
        <v>34</v>
      </c>
      <c r="O216" s="47" t="s">
        <v>4</v>
      </c>
      <c r="P216" s="48" t="s">
        <v>25</v>
      </c>
      <c r="Q216" s="47"/>
      <c r="R216" s="47" t="s">
        <v>3823</v>
      </c>
      <c r="S216" s="47" t="s">
        <v>3032</v>
      </c>
      <c r="T216" s="47" t="s">
        <v>127</v>
      </c>
      <c r="U216" s="52">
        <v>12724</v>
      </c>
      <c r="V216" s="118">
        <v>46058</v>
      </c>
      <c r="W216" s="118">
        <v>46058</v>
      </c>
      <c r="X216" s="47">
        <v>0</v>
      </c>
      <c r="Y216" s="47">
        <v>15</v>
      </c>
      <c r="Z216" s="118">
        <v>46073</v>
      </c>
      <c r="AA216" s="118">
        <v>46173</v>
      </c>
      <c r="AB216" s="118">
        <v>46169</v>
      </c>
      <c r="AC216" s="47" t="s">
        <v>3</v>
      </c>
      <c r="AD216" s="14">
        <v>1</v>
      </c>
      <c r="AE216" s="47" t="s">
        <v>3179</v>
      </c>
      <c r="AF216" s="280">
        <v>46174</v>
      </c>
      <c r="AG216" s="118"/>
      <c r="AH216" s="118" t="s">
        <v>152</v>
      </c>
      <c r="AI216" s="47" t="s">
        <v>6737</v>
      </c>
      <c r="AJ216" s="47" t="s">
        <v>306</v>
      </c>
      <c r="AK216" s="47" t="s">
        <v>1556</v>
      </c>
      <c r="AL216" s="62" t="s">
        <v>2925</v>
      </c>
      <c r="AM216" s="13" t="s">
        <v>390</v>
      </c>
      <c r="AN216" s="118"/>
      <c r="AO216" s="118"/>
      <c r="AP216" s="118"/>
      <c r="AQ216" s="118"/>
      <c r="AR216" s="118"/>
      <c r="AS216" s="47"/>
      <c r="AT216" s="118"/>
      <c r="AU216" s="47"/>
      <c r="AV216" s="47"/>
      <c r="AW216" s="118"/>
      <c r="AX216" s="118"/>
      <c r="AY216" s="118"/>
      <c r="AZ216" s="47"/>
      <c r="BA216" s="14"/>
      <c r="BB216" s="47"/>
      <c r="BC216" s="149"/>
      <c r="BD216" s="149"/>
    </row>
    <row r="217" spans="1:56" x14ac:dyDescent="0.35">
      <c r="A217" s="50" t="s">
        <v>3143</v>
      </c>
      <c r="B217" s="115">
        <v>216</v>
      </c>
      <c r="C217" s="47"/>
      <c r="D217" s="47" t="s">
        <v>5105</v>
      </c>
      <c r="E217" s="47" t="s">
        <v>5106</v>
      </c>
      <c r="F217" s="47" t="s">
        <v>5107</v>
      </c>
      <c r="G217" s="47" t="s">
        <v>52</v>
      </c>
      <c r="H217" s="47" t="s">
        <v>95</v>
      </c>
      <c r="I217" s="47" t="s">
        <v>54</v>
      </c>
      <c r="J217" s="47" t="s">
        <v>312</v>
      </c>
      <c r="K217" s="47" t="s">
        <v>327</v>
      </c>
      <c r="L217" s="47" t="s">
        <v>328</v>
      </c>
      <c r="M217" s="48" t="s">
        <v>221</v>
      </c>
      <c r="N217" s="47" t="s">
        <v>34</v>
      </c>
      <c r="O217" s="47" t="s">
        <v>49</v>
      </c>
      <c r="P217" s="48" t="s">
        <v>25</v>
      </c>
      <c r="Q217" s="47"/>
      <c r="R217" s="47"/>
      <c r="S217" s="47" t="s">
        <v>3144</v>
      </c>
      <c r="T217" s="47" t="s">
        <v>127</v>
      </c>
      <c r="U217" s="52">
        <v>18180</v>
      </c>
      <c r="V217" s="118">
        <v>46080</v>
      </c>
      <c r="W217" s="118">
        <v>46091</v>
      </c>
      <c r="X217" s="47">
        <v>30</v>
      </c>
      <c r="Y217" s="47"/>
      <c r="Z217" s="118">
        <v>46121</v>
      </c>
      <c r="AA217" s="118">
        <v>46150</v>
      </c>
      <c r="AB217" s="118">
        <v>46150</v>
      </c>
      <c r="AC217" s="47" t="s">
        <v>3</v>
      </c>
      <c r="AD217" s="14">
        <v>1</v>
      </c>
      <c r="AE217" s="47"/>
      <c r="AF217" s="280" t="s">
        <v>8951</v>
      </c>
      <c r="AG217" s="118"/>
      <c r="AH217" s="118" t="s">
        <v>152</v>
      </c>
      <c r="AI217" s="47" t="s">
        <v>6737</v>
      </c>
      <c r="AJ217" s="47" t="s">
        <v>144</v>
      </c>
      <c r="AK217" s="47" t="s">
        <v>2829</v>
      </c>
      <c r="AL217" s="62" t="s">
        <v>2925</v>
      </c>
      <c r="AM217" s="13" t="s">
        <v>1872</v>
      </c>
      <c r="AN217" s="118"/>
      <c r="AO217" s="118"/>
      <c r="AP217" s="118"/>
      <c r="AQ217" s="118"/>
      <c r="AR217" s="118"/>
      <c r="AS217" s="47"/>
      <c r="AT217" s="118"/>
      <c r="AU217" s="47"/>
      <c r="AV217" s="47"/>
      <c r="AW217" s="118"/>
      <c r="AX217" s="118"/>
      <c r="AY217" s="118"/>
      <c r="AZ217" s="47"/>
      <c r="BA217" s="14"/>
      <c r="BB217" s="47"/>
      <c r="BC217" s="149"/>
      <c r="BD217" s="149"/>
    </row>
    <row r="218" spans="1:56" x14ac:dyDescent="0.35">
      <c r="A218" s="50" t="s">
        <v>3096</v>
      </c>
      <c r="B218" s="115">
        <v>217</v>
      </c>
      <c r="C218" s="47"/>
      <c r="D218" s="47" t="s">
        <v>3097</v>
      </c>
      <c r="E218" s="47" t="s">
        <v>4656</v>
      </c>
      <c r="F218" s="47" t="s">
        <v>3098</v>
      </c>
      <c r="G218" s="47" t="s">
        <v>76</v>
      </c>
      <c r="H218" s="47" t="s">
        <v>1980</v>
      </c>
      <c r="I218" s="47" t="s">
        <v>3899</v>
      </c>
      <c r="J218" s="47" t="s">
        <v>1961</v>
      </c>
      <c r="K218" s="47" t="s">
        <v>319</v>
      </c>
      <c r="L218" s="47" t="s">
        <v>886</v>
      </c>
      <c r="M218" s="48" t="s">
        <v>53</v>
      </c>
      <c r="N218" s="47" t="s">
        <v>34</v>
      </c>
      <c r="O218" s="47" t="s">
        <v>4</v>
      </c>
      <c r="P218" s="48" t="s">
        <v>25</v>
      </c>
      <c r="Q218" s="47"/>
      <c r="R218" s="47" t="s">
        <v>1080</v>
      </c>
      <c r="S218" s="47" t="s">
        <v>3099</v>
      </c>
      <c r="T218" s="47" t="s">
        <v>127</v>
      </c>
      <c r="U218" s="52">
        <v>9748</v>
      </c>
      <c r="V218" s="118">
        <v>46058</v>
      </c>
      <c r="W218" s="118">
        <v>46058</v>
      </c>
      <c r="X218" s="47">
        <v>0</v>
      </c>
      <c r="Y218" s="47">
        <v>15</v>
      </c>
      <c r="Z218" s="118">
        <v>46073</v>
      </c>
      <c r="AA218" s="118">
        <v>46130</v>
      </c>
      <c r="AB218" s="118">
        <v>46127</v>
      </c>
      <c r="AC218" s="47" t="s">
        <v>3</v>
      </c>
      <c r="AD218" s="14">
        <v>1</v>
      </c>
      <c r="AE218" s="47" t="s">
        <v>3179</v>
      </c>
      <c r="AF218" s="280">
        <v>46127</v>
      </c>
      <c r="AG218" s="118">
        <v>46127</v>
      </c>
      <c r="AH218" s="118" t="s">
        <v>6740</v>
      </c>
      <c r="AI218" s="47" t="s">
        <v>6737</v>
      </c>
      <c r="AJ218" s="47" t="s">
        <v>306</v>
      </c>
      <c r="AK218" s="47" t="s">
        <v>1556</v>
      </c>
      <c r="AL218" s="62" t="s">
        <v>2924</v>
      </c>
      <c r="AM218" s="13" t="s">
        <v>390</v>
      </c>
      <c r="AN218" s="118"/>
      <c r="AO218" s="118"/>
      <c r="AP218" s="118"/>
      <c r="AQ218" s="118"/>
      <c r="AR218" s="118"/>
      <c r="AS218" s="47"/>
      <c r="AT218" s="118"/>
      <c r="AU218" s="47"/>
      <c r="AV218" s="47"/>
      <c r="AW218" s="118"/>
      <c r="AX218" s="118"/>
      <c r="AY218" s="118"/>
      <c r="AZ218" s="47"/>
      <c r="BA218" s="14"/>
      <c r="BB218" s="47"/>
      <c r="BC218" s="149"/>
      <c r="BD218" s="149"/>
    </row>
    <row r="219" spans="1:56" x14ac:dyDescent="0.35">
      <c r="A219" s="50" t="s">
        <v>2245</v>
      </c>
      <c r="B219" s="115">
        <v>218</v>
      </c>
      <c r="C219" s="47"/>
      <c r="D219" s="47"/>
      <c r="E219" s="47"/>
      <c r="F219" s="47"/>
      <c r="G219" s="47" t="s">
        <v>77</v>
      </c>
      <c r="H219" s="47" t="s">
        <v>83</v>
      </c>
      <c r="I219" s="47" t="s">
        <v>84</v>
      </c>
      <c r="J219" s="47" t="s">
        <v>387</v>
      </c>
      <c r="K219" s="47" t="s">
        <v>330</v>
      </c>
      <c r="L219" s="47" t="s">
        <v>2008</v>
      </c>
      <c r="M219" s="48" t="s">
        <v>83</v>
      </c>
      <c r="N219" s="47" t="s">
        <v>34</v>
      </c>
      <c r="O219" s="47" t="s">
        <v>49</v>
      </c>
      <c r="P219" s="48" t="s">
        <v>25</v>
      </c>
      <c r="Q219" s="47"/>
      <c r="R219" s="47" t="s">
        <v>332</v>
      </c>
      <c r="S219" s="47" t="s">
        <v>2246</v>
      </c>
      <c r="T219" s="47"/>
      <c r="U219" s="52"/>
      <c r="V219" s="118"/>
      <c r="W219" s="118"/>
      <c r="X219" s="47">
        <v>0</v>
      </c>
      <c r="Y219" s="47"/>
      <c r="Z219" s="118" t="s">
        <v>390</v>
      </c>
      <c r="AA219" s="118"/>
      <c r="AB219" s="118"/>
      <c r="AC219" s="47" t="s">
        <v>41</v>
      </c>
      <c r="AD219" s="14">
        <v>0</v>
      </c>
      <c r="AE219" s="47" t="s">
        <v>41</v>
      </c>
      <c r="AF219" s="280"/>
      <c r="AG219" s="118"/>
      <c r="AH219" s="118"/>
      <c r="AI219" s="47" t="s">
        <v>6737</v>
      </c>
      <c r="AJ219" s="47" t="s">
        <v>144</v>
      </c>
      <c r="AK219" s="47" t="s">
        <v>390</v>
      </c>
      <c r="AL219" s="62" t="s">
        <v>390</v>
      </c>
      <c r="AM219" s="13" t="s">
        <v>390</v>
      </c>
      <c r="AN219" s="118"/>
      <c r="AO219" s="118"/>
      <c r="AP219" s="118"/>
      <c r="AQ219" s="118"/>
      <c r="AR219" s="118"/>
      <c r="AS219" s="47"/>
      <c r="AT219" s="118"/>
      <c r="AU219" s="47"/>
      <c r="AV219" s="47"/>
      <c r="AW219" s="118"/>
      <c r="AX219" s="118"/>
      <c r="AY219" s="118"/>
      <c r="AZ219" s="47"/>
      <c r="BA219" s="14"/>
      <c r="BB219" s="47"/>
      <c r="BC219" s="149"/>
      <c r="BD219" s="149"/>
    </row>
    <row r="220" spans="1:56" x14ac:dyDescent="0.35">
      <c r="A220" s="50" t="s">
        <v>2475</v>
      </c>
      <c r="B220" s="115">
        <v>219</v>
      </c>
      <c r="C220" s="47"/>
      <c r="D220" s="47"/>
      <c r="E220" s="47"/>
      <c r="F220" s="47"/>
      <c r="G220" s="47" t="s">
        <v>77</v>
      </c>
      <c r="H220" s="47" t="s">
        <v>83</v>
      </c>
      <c r="I220" s="47" t="s">
        <v>84</v>
      </c>
      <c r="J220" s="47" t="s">
        <v>387</v>
      </c>
      <c r="K220" s="47" t="s">
        <v>330</v>
      </c>
      <c r="L220" s="47" t="s">
        <v>2008</v>
      </c>
      <c r="M220" s="48" t="s">
        <v>83</v>
      </c>
      <c r="N220" s="47" t="s">
        <v>34</v>
      </c>
      <c r="O220" s="47" t="s">
        <v>49</v>
      </c>
      <c r="P220" s="48" t="s">
        <v>25</v>
      </c>
      <c r="Q220" s="47"/>
      <c r="R220" s="47" t="s">
        <v>332</v>
      </c>
      <c r="S220" s="47" t="s">
        <v>2476</v>
      </c>
      <c r="T220" s="47" t="s">
        <v>1155</v>
      </c>
      <c r="U220" s="52"/>
      <c r="V220" s="118"/>
      <c r="W220" s="118"/>
      <c r="X220" s="47">
        <v>0</v>
      </c>
      <c r="Y220" s="47"/>
      <c r="Z220" s="118" t="s">
        <v>390</v>
      </c>
      <c r="AA220" s="118"/>
      <c r="AB220" s="118"/>
      <c r="AC220" s="47" t="s">
        <v>399</v>
      </c>
      <c r="AD220" s="14">
        <v>0</v>
      </c>
      <c r="AE220" s="47" t="s">
        <v>6993</v>
      </c>
      <c r="AF220" s="280"/>
      <c r="AG220" s="118"/>
      <c r="AH220" s="118"/>
      <c r="AI220" s="47" t="s">
        <v>6737</v>
      </c>
      <c r="AJ220" s="47" t="s">
        <v>144</v>
      </c>
      <c r="AK220" s="47" t="s">
        <v>390</v>
      </c>
      <c r="AL220" s="62" t="s">
        <v>390</v>
      </c>
      <c r="AM220" s="13" t="s">
        <v>390</v>
      </c>
      <c r="AN220" s="118"/>
      <c r="AO220" s="118"/>
      <c r="AP220" s="118"/>
      <c r="AQ220" s="118"/>
      <c r="AR220" s="118"/>
      <c r="AS220" s="47"/>
      <c r="AT220" s="118"/>
      <c r="AU220" s="47"/>
      <c r="AV220" s="47"/>
      <c r="AW220" s="118"/>
      <c r="AX220" s="118"/>
      <c r="AY220" s="118"/>
      <c r="AZ220" s="47"/>
      <c r="BA220" s="14"/>
      <c r="BB220" s="47"/>
      <c r="BC220" s="149"/>
      <c r="BD220" s="149"/>
    </row>
    <row r="221" spans="1:56" x14ac:dyDescent="0.35">
      <c r="A221" s="50" t="s">
        <v>2479</v>
      </c>
      <c r="B221" s="115">
        <v>220</v>
      </c>
      <c r="C221" s="47"/>
      <c r="D221" s="47"/>
      <c r="E221" s="47"/>
      <c r="F221" s="47"/>
      <c r="G221" s="47" t="s">
        <v>77</v>
      </c>
      <c r="H221" s="47" t="s">
        <v>83</v>
      </c>
      <c r="I221" s="47" t="s">
        <v>84</v>
      </c>
      <c r="J221" s="47" t="s">
        <v>387</v>
      </c>
      <c r="K221" s="47" t="s">
        <v>330</v>
      </c>
      <c r="L221" s="47" t="s">
        <v>2008</v>
      </c>
      <c r="M221" s="48" t="s">
        <v>83</v>
      </c>
      <c r="N221" s="47" t="s">
        <v>34</v>
      </c>
      <c r="O221" s="47" t="s">
        <v>49</v>
      </c>
      <c r="P221" s="48" t="s">
        <v>25</v>
      </c>
      <c r="Q221" s="47"/>
      <c r="R221" s="47" t="s">
        <v>332</v>
      </c>
      <c r="S221" s="47" t="s">
        <v>2480</v>
      </c>
      <c r="T221" s="47" t="s">
        <v>1155</v>
      </c>
      <c r="U221" s="52"/>
      <c r="V221" s="118"/>
      <c r="W221" s="118"/>
      <c r="X221" s="47">
        <v>0</v>
      </c>
      <c r="Y221" s="47"/>
      <c r="Z221" s="118" t="s">
        <v>390</v>
      </c>
      <c r="AA221" s="118"/>
      <c r="AB221" s="118"/>
      <c r="AC221" s="47" t="s">
        <v>399</v>
      </c>
      <c r="AD221" s="14">
        <v>0</v>
      </c>
      <c r="AE221" s="47" t="s">
        <v>6993</v>
      </c>
      <c r="AF221" s="280"/>
      <c r="AG221" s="118"/>
      <c r="AH221" s="118"/>
      <c r="AI221" s="47" t="s">
        <v>6737</v>
      </c>
      <c r="AJ221" s="47" t="s">
        <v>144</v>
      </c>
      <c r="AK221" s="47" t="s">
        <v>390</v>
      </c>
      <c r="AL221" s="62" t="s">
        <v>390</v>
      </c>
      <c r="AM221" s="13" t="s">
        <v>390</v>
      </c>
      <c r="AN221" s="118"/>
      <c r="AO221" s="118"/>
      <c r="AP221" s="118"/>
      <c r="AQ221" s="118"/>
      <c r="AR221" s="118"/>
      <c r="AS221" s="47"/>
      <c r="AT221" s="118"/>
      <c r="AU221" s="47"/>
      <c r="AV221" s="47"/>
      <c r="AW221" s="118"/>
      <c r="AX221" s="118"/>
      <c r="AY221" s="118"/>
      <c r="AZ221" s="47"/>
      <c r="BA221" s="14"/>
      <c r="BB221" s="47"/>
      <c r="BC221" s="149"/>
      <c r="BD221" s="149"/>
    </row>
    <row r="222" spans="1:56" x14ac:dyDescent="0.35">
      <c r="A222" s="50" t="s">
        <v>2477</v>
      </c>
      <c r="B222" s="115">
        <v>221</v>
      </c>
      <c r="C222" s="47"/>
      <c r="D222" s="47"/>
      <c r="E222" s="47"/>
      <c r="F222" s="47"/>
      <c r="G222" s="47" t="s">
        <v>77</v>
      </c>
      <c r="H222" s="47" t="s">
        <v>83</v>
      </c>
      <c r="I222" s="47" t="s">
        <v>84</v>
      </c>
      <c r="J222" s="47" t="s">
        <v>387</v>
      </c>
      <c r="K222" s="47" t="s">
        <v>330</v>
      </c>
      <c r="L222" s="47" t="s">
        <v>2008</v>
      </c>
      <c r="M222" s="48" t="s">
        <v>83</v>
      </c>
      <c r="N222" s="47" t="s">
        <v>34</v>
      </c>
      <c r="O222" s="47" t="s">
        <v>49</v>
      </c>
      <c r="P222" s="48" t="s">
        <v>25</v>
      </c>
      <c r="Q222" s="47"/>
      <c r="R222" s="47" t="s">
        <v>332</v>
      </c>
      <c r="S222" s="47" t="s">
        <v>2478</v>
      </c>
      <c r="T222" s="47" t="s">
        <v>1155</v>
      </c>
      <c r="U222" s="52"/>
      <c r="V222" s="118"/>
      <c r="W222" s="118"/>
      <c r="X222" s="47">
        <v>0</v>
      </c>
      <c r="Y222" s="47"/>
      <c r="Z222" s="118" t="s">
        <v>390</v>
      </c>
      <c r="AA222" s="118"/>
      <c r="AB222" s="118"/>
      <c r="AC222" s="47" t="s">
        <v>399</v>
      </c>
      <c r="AD222" s="14">
        <v>0</v>
      </c>
      <c r="AE222" s="47" t="s">
        <v>6993</v>
      </c>
      <c r="AF222" s="280"/>
      <c r="AG222" s="118"/>
      <c r="AH222" s="118"/>
      <c r="AI222" s="47" t="s">
        <v>6737</v>
      </c>
      <c r="AJ222" s="47" t="s">
        <v>144</v>
      </c>
      <c r="AK222" s="47" t="s">
        <v>390</v>
      </c>
      <c r="AL222" s="62" t="s">
        <v>390</v>
      </c>
      <c r="AM222" s="13" t="s">
        <v>390</v>
      </c>
      <c r="AN222" s="118"/>
      <c r="AO222" s="118"/>
      <c r="AP222" s="118"/>
      <c r="AQ222" s="118"/>
      <c r="AR222" s="118"/>
      <c r="AS222" s="47"/>
      <c r="AT222" s="118"/>
      <c r="AU222" s="47"/>
      <c r="AV222" s="47"/>
      <c r="AW222" s="118"/>
      <c r="AX222" s="118"/>
      <c r="AY222" s="118"/>
      <c r="AZ222" s="47"/>
      <c r="BA222" s="14"/>
      <c r="BB222" s="47"/>
      <c r="BC222" s="149"/>
      <c r="BD222" s="149"/>
    </row>
    <row r="223" spans="1:56" x14ac:dyDescent="0.35">
      <c r="A223" s="50" t="s">
        <v>2481</v>
      </c>
      <c r="B223" s="115">
        <v>222</v>
      </c>
      <c r="C223" s="47"/>
      <c r="D223" s="47"/>
      <c r="E223" s="47"/>
      <c r="F223" s="47"/>
      <c r="G223" s="47" t="s">
        <v>77</v>
      </c>
      <c r="H223" s="47" t="s">
        <v>83</v>
      </c>
      <c r="I223" s="47" t="s">
        <v>84</v>
      </c>
      <c r="J223" s="47" t="s">
        <v>387</v>
      </c>
      <c r="K223" s="47" t="s">
        <v>330</v>
      </c>
      <c r="L223" s="47" t="s">
        <v>2008</v>
      </c>
      <c r="M223" s="48" t="s">
        <v>83</v>
      </c>
      <c r="N223" s="47" t="s">
        <v>34</v>
      </c>
      <c r="O223" s="47" t="s">
        <v>49</v>
      </c>
      <c r="P223" s="48" t="s">
        <v>25</v>
      </c>
      <c r="Q223" s="47"/>
      <c r="R223" s="47" t="s">
        <v>332</v>
      </c>
      <c r="S223" s="47" t="s">
        <v>2482</v>
      </c>
      <c r="T223" s="47" t="s">
        <v>1155</v>
      </c>
      <c r="U223" s="52"/>
      <c r="V223" s="118"/>
      <c r="W223" s="118"/>
      <c r="X223" s="47">
        <v>0</v>
      </c>
      <c r="Y223" s="47"/>
      <c r="Z223" s="118" t="s">
        <v>390</v>
      </c>
      <c r="AA223" s="118"/>
      <c r="AB223" s="118"/>
      <c r="AC223" s="47" t="s">
        <v>399</v>
      </c>
      <c r="AD223" s="14">
        <v>0</v>
      </c>
      <c r="AE223" s="47" t="s">
        <v>6993</v>
      </c>
      <c r="AF223" s="280"/>
      <c r="AG223" s="118"/>
      <c r="AH223" s="118"/>
      <c r="AI223" s="47" t="s">
        <v>6737</v>
      </c>
      <c r="AJ223" s="47" t="s">
        <v>144</v>
      </c>
      <c r="AK223" s="47" t="s">
        <v>390</v>
      </c>
      <c r="AL223" s="62" t="s">
        <v>390</v>
      </c>
      <c r="AM223" s="13" t="s">
        <v>390</v>
      </c>
      <c r="AN223" s="118"/>
      <c r="AO223" s="118"/>
      <c r="AP223" s="118"/>
      <c r="AQ223" s="118"/>
      <c r="AR223" s="118"/>
      <c r="AS223" s="47"/>
      <c r="AT223" s="118"/>
      <c r="AU223" s="47"/>
      <c r="AV223" s="47"/>
      <c r="AW223" s="118"/>
      <c r="AX223" s="118"/>
      <c r="AY223" s="118"/>
      <c r="AZ223" s="47"/>
      <c r="BA223" s="14"/>
      <c r="BB223" s="47"/>
      <c r="BC223" s="149"/>
      <c r="BD223" s="149"/>
    </row>
    <row r="224" spans="1:56" x14ac:dyDescent="0.35">
      <c r="A224" s="50" t="s">
        <v>1869</v>
      </c>
      <c r="B224" s="115">
        <v>223</v>
      </c>
      <c r="C224" s="47"/>
      <c r="D224" s="47" t="s">
        <v>301</v>
      </c>
      <c r="E224" s="47" t="s">
        <v>301</v>
      </c>
      <c r="F224" s="47" t="s">
        <v>301</v>
      </c>
      <c r="G224" s="47" t="s">
        <v>77</v>
      </c>
      <c r="H224" s="47" t="s">
        <v>83</v>
      </c>
      <c r="I224" s="47" t="s">
        <v>84</v>
      </c>
      <c r="J224" s="47" t="s">
        <v>387</v>
      </c>
      <c r="K224" s="47" t="s">
        <v>330</v>
      </c>
      <c r="L224" s="47" t="s">
        <v>2008</v>
      </c>
      <c r="M224" s="48" t="s">
        <v>83</v>
      </c>
      <c r="N224" s="47" t="s">
        <v>34</v>
      </c>
      <c r="O224" s="47" t="s">
        <v>49</v>
      </c>
      <c r="P224" s="48" t="s">
        <v>25</v>
      </c>
      <c r="Q224" s="47" t="s">
        <v>127</v>
      </c>
      <c r="R224" s="47" t="s">
        <v>1091</v>
      </c>
      <c r="S224" s="47" t="s">
        <v>1870</v>
      </c>
      <c r="T224" s="47" t="s">
        <v>1155</v>
      </c>
      <c r="U224" s="52">
        <v>20000</v>
      </c>
      <c r="V224" s="118">
        <v>45922</v>
      </c>
      <c r="W224" s="118">
        <v>45923</v>
      </c>
      <c r="X224" s="47">
        <v>0</v>
      </c>
      <c r="Y224" s="47">
        <v>120</v>
      </c>
      <c r="Z224" s="118">
        <v>46042</v>
      </c>
      <c r="AA224" s="118">
        <v>46189</v>
      </c>
      <c r="AB224" s="118"/>
      <c r="AC224" s="47" t="s">
        <v>5</v>
      </c>
      <c r="AD224" s="14">
        <v>0.89</v>
      </c>
      <c r="AE224" s="47" t="s">
        <v>5</v>
      </c>
      <c r="AF224" s="280"/>
      <c r="AG224" s="118"/>
      <c r="AH224" s="118"/>
      <c r="AI224" s="47" t="s">
        <v>6737</v>
      </c>
      <c r="AJ224" s="47" t="s">
        <v>144</v>
      </c>
      <c r="AK224" s="47" t="s">
        <v>1555</v>
      </c>
      <c r="AL224" s="62" t="s">
        <v>390</v>
      </c>
      <c r="AM224" s="13" t="s">
        <v>390</v>
      </c>
      <c r="AN224" s="118"/>
      <c r="AO224" s="118"/>
      <c r="AP224" s="118"/>
      <c r="AQ224" s="118"/>
      <c r="AR224" s="118"/>
      <c r="AS224" s="47"/>
      <c r="AT224" s="118"/>
      <c r="AU224" s="47"/>
      <c r="AV224" s="47"/>
      <c r="AW224" s="118"/>
      <c r="AX224" s="118"/>
      <c r="AY224" s="118"/>
      <c r="AZ224" s="47"/>
      <c r="BA224" s="14"/>
      <c r="BB224" s="47"/>
      <c r="BC224" s="149"/>
      <c r="BD224" s="149"/>
    </row>
    <row r="225" spans="1:56" x14ac:dyDescent="0.35">
      <c r="A225" s="50" t="s">
        <v>2520</v>
      </c>
      <c r="B225" s="115">
        <v>224</v>
      </c>
      <c r="C225" s="47"/>
      <c r="D225" s="47"/>
      <c r="E225" s="47"/>
      <c r="F225" s="47"/>
      <c r="G225" s="47" t="s">
        <v>52</v>
      </c>
      <c r="H225" s="47" t="s">
        <v>95</v>
      </c>
      <c r="I225" s="47" t="s">
        <v>56</v>
      </c>
      <c r="J225" s="47" t="s">
        <v>312</v>
      </c>
      <c r="K225" s="47" t="s">
        <v>327</v>
      </c>
      <c r="L225" s="47" t="s">
        <v>328</v>
      </c>
      <c r="M225" s="48" t="s">
        <v>221</v>
      </c>
      <c r="N225" s="47" t="s">
        <v>33</v>
      </c>
      <c r="O225" s="47" t="s">
        <v>49</v>
      </c>
      <c r="P225" s="48" t="s">
        <v>20</v>
      </c>
      <c r="Q225" s="47"/>
      <c r="R225" s="47"/>
      <c r="S225" s="47" t="s">
        <v>2521</v>
      </c>
      <c r="T225" s="47"/>
      <c r="U225" s="52">
        <v>111364</v>
      </c>
      <c r="V225" s="118"/>
      <c r="W225" s="118"/>
      <c r="X225" s="47">
        <v>0</v>
      </c>
      <c r="Y225" s="47"/>
      <c r="Z225" s="118" t="s">
        <v>390</v>
      </c>
      <c r="AA225" s="118"/>
      <c r="AB225" s="118"/>
      <c r="AC225" s="47" t="s">
        <v>402</v>
      </c>
      <c r="AD225" s="14">
        <v>0</v>
      </c>
      <c r="AE225" s="47"/>
      <c r="AF225" s="280"/>
      <c r="AG225" s="118"/>
      <c r="AH225" s="118"/>
      <c r="AI225" s="47" t="s">
        <v>6737</v>
      </c>
      <c r="AJ225" s="47" t="s">
        <v>144</v>
      </c>
      <c r="AK225" s="47" t="s">
        <v>390</v>
      </c>
      <c r="AL225" s="62" t="s">
        <v>390</v>
      </c>
      <c r="AM225" s="13" t="s">
        <v>390</v>
      </c>
      <c r="AN225" s="118"/>
      <c r="AO225" s="118"/>
      <c r="AP225" s="118"/>
      <c r="AQ225" s="118"/>
      <c r="AR225" s="118"/>
      <c r="AS225" s="47"/>
      <c r="AT225" s="118"/>
      <c r="AU225" s="47"/>
      <c r="AV225" s="47"/>
      <c r="AW225" s="118"/>
      <c r="AX225" s="118"/>
      <c r="AY225" s="118"/>
      <c r="AZ225" s="47"/>
      <c r="BA225" s="14"/>
      <c r="BB225" s="47"/>
      <c r="BC225" s="149"/>
      <c r="BD225" s="149"/>
    </row>
    <row r="226" spans="1:56" x14ac:dyDescent="0.35">
      <c r="A226" s="50" t="s">
        <v>3139</v>
      </c>
      <c r="B226" s="115">
        <v>225</v>
      </c>
      <c r="C226" s="47"/>
      <c r="D226" s="47"/>
      <c r="E226" s="47"/>
      <c r="F226" s="47"/>
      <c r="G226" s="47" t="s">
        <v>52</v>
      </c>
      <c r="H226" s="47" t="s">
        <v>95</v>
      </c>
      <c r="I226" s="47" t="s">
        <v>56</v>
      </c>
      <c r="J226" s="47" t="s">
        <v>312</v>
      </c>
      <c r="K226" s="47" t="s">
        <v>327</v>
      </c>
      <c r="L226" s="47" t="s">
        <v>328</v>
      </c>
      <c r="M226" s="48" t="s">
        <v>221</v>
      </c>
      <c r="N226" s="47" t="s">
        <v>33</v>
      </c>
      <c r="O226" s="47" t="s">
        <v>49</v>
      </c>
      <c r="P226" s="48" t="s">
        <v>20</v>
      </c>
      <c r="Q226" s="47"/>
      <c r="R226" s="47"/>
      <c r="S226" s="47" t="s">
        <v>3140</v>
      </c>
      <c r="T226" s="47"/>
      <c r="U226" s="52">
        <v>123000</v>
      </c>
      <c r="V226" s="118"/>
      <c r="W226" s="118"/>
      <c r="X226" s="47">
        <v>0</v>
      </c>
      <c r="Y226" s="47"/>
      <c r="Z226" s="118"/>
      <c r="AA226" s="118"/>
      <c r="AB226" s="118"/>
      <c r="AC226" s="47" t="s">
        <v>407</v>
      </c>
      <c r="AD226" s="14"/>
      <c r="AE226" s="47"/>
      <c r="AF226" s="280"/>
      <c r="AG226" s="118"/>
      <c r="AH226" s="118"/>
      <c r="AI226" s="47" t="s">
        <v>6737</v>
      </c>
      <c r="AJ226" s="47" t="s">
        <v>144</v>
      </c>
      <c r="AK226" s="47" t="s">
        <v>390</v>
      </c>
      <c r="AL226" s="62" t="s">
        <v>390</v>
      </c>
      <c r="AM226" s="13" t="s">
        <v>390</v>
      </c>
      <c r="AN226" s="118"/>
      <c r="AO226" s="118"/>
      <c r="AP226" s="118"/>
      <c r="AQ226" s="118"/>
      <c r="AR226" s="118"/>
      <c r="AS226" s="47"/>
      <c r="AT226" s="118"/>
      <c r="AU226" s="47"/>
      <c r="AV226" s="47"/>
      <c r="AW226" s="118"/>
      <c r="AX226" s="118"/>
      <c r="AY226" s="118"/>
      <c r="AZ226" s="47"/>
      <c r="BA226" s="14"/>
      <c r="BB226" s="47"/>
      <c r="BC226" s="149"/>
      <c r="BD226" s="149"/>
    </row>
    <row r="227" spans="1:56" x14ac:dyDescent="0.35">
      <c r="A227" s="50" t="s">
        <v>747</v>
      </c>
      <c r="B227" s="115">
        <v>226</v>
      </c>
      <c r="C227" s="47"/>
      <c r="D227" s="47"/>
      <c r="E227" s="47"/>
      <c r="F227" s="47"/>
      <c r="G227" s="47" t="s">
        <v>76</v>
      </c>
      <c r="H227" s="47" t="s">
        <v>1980</v>
      </c>
      <c r="I227" s="47" t="s">
        <v>227</v>
      </c>
      <c r="J227" s="47" t="s">
        <v>312</v>
      </c>
      <c r="K227" s="47" t="s">
        <v>325</v>
      </c>
      <c r="L227" s="47" t="s">
        <v>885</v>
      </c>
      <c r="M227" s="48" t="s">
        <v>53</v>
      </c>
      <c r="N227" s="47" t="s">
        <v>32</v>
      </c>
      <c r="O227" s="47" t="s">
        <v>37</v>
      </c>
      <c r="P227" s="48" t="s">
        <v>38</v>
      </c>
      <c r="Q227" s="47" t="s">
        <v>107</v>
      </c>
      <c r="R227" s="47"/>
      <c r="S227" s="47" t="s">
        <v>748</v>
      </c>
      <c r="T227" s="47" t="s">
        <v>107</v>
      </c>
      <c r="U227" s="52">
        <v>725</v>
      </c>
      <c r="V227" s="118"/>
      <c r="W227" s="118"/>
      <c r="X227" s="47">
        <v>0</v>
      </c>
      <c r="Y227" s="47"/>
      <c r="Z227" s="118" t="s">
        <v>390</v>
      </c>
      <c r="AA227" s="118"/>
      <c r="AB227" s="118"/>
      <c r="AC227" s="47" t="s">
        <v>402</v>
      </c>
      <c r="AD227" s="14">
        <v>0</v>
      </c>
      <c r="AE227" s="47"/>
      <c r="AF227" s="280"/>
      <c r="AG227" s="118"/>
      <c r="AH227" s="118"/>
      <c r="AI227" s="47" t="s">
        <v>6737</v>
      </c>
      <c r="AJ227" s="47" t="s">
        <v>306</v>
      </c>
      <c r="AK227" s="47" t="s">
        <v>390</v>
      </c>
      <c r="AL227" s="62" t="s">
        <v>390</v>
      </c>
      <c r="AM227" s="13" t="s">
        <v>1562</v>
      </c>
      <c r="AN227" s="118"/>
      <c r="AO227" s="118"/>
      <c r="AP227" s="118"/>
      <c r="AQ227" s="118"/>
      <c r="AR227" s="118"/>
      <c r="AS227" s="47"/>
      <c r="AT227" s="118"/>
      <c r="AU227" s="47"/>
      <c r="AV227" s="47"/>
      <c r="AW227" s="118"/>
      <c r="AX227" s="118"/>
      <c r="AY227" s="118"/>
      <c r="AZ227" s="47"/>
      <c r="BA227" s="14"/>
      <c r="BB227" s="47"/>
      <c r="BC227" s="149"/>
      <c r="BD227" s="149"/>
    </row>
    <row r="228" spans="1:56" x14ac:dyDescent="0.35">
      <c r="A228" s="50" t="s">
        <v>1852</v>
      </c>
      <c r="B228" s="115">
        <v>227</v>
      </c>
      <c r="C228" s="47"/>
      <c r="D228" s="47"/>
      <c r="E228" s="47"/>
      <c r="F228" s="47"/>
      <c r="G228" s="47" t="s">
        <v>76</v>
      </c>
      <c r="H228" s="47" t="s">
        <v>1980</v>
      </c>
      <c r="I228" s="47" t="s">
        <v>101</v>
      </c>
      <c r="J228" s="47" t="s">
        <v>312</v>
      </c>
      <c r="K228" s="47" t="s">
        <v>325</v>
      </c>
      <c r="L228" s="47" t="s">
        <v>885</v>
      </c>
      <c r="M228" s="48" t="s">
        <v>55</v>
      </c>
      <c r="N228" s="47" t="s">
        <v>31</v>
      </c>
      <c r="O228" s="47" t="s">
        <v>36</v>
      </c>
      <c r="P228" s="48" t="s">
        <v>46</v>
      </c>
      <c r="Q228" s="47"/>
      <c r="R228" s="47"/>
      <c r="S228" s="47" t="s">
        <v>1853</v>
      </c>
      <c r="T228" s="47"/>
      <c r="U228" s="52"/>
      <c r="V228" s="118"/>
      <c r="W228" s="118"/>
      <c r="X228" s="47">
        <v>45</v>
      </c>
      <c r="Y228" s="47"/>
      <c r="Z228" s="118" t="s">
        <v>390</v>
      </c>
      <c r="AA228" s="118"/>
      <c r="AB228" s="118"/>
      <c r="AC228" s="47" t="s">
        <v>402</v>
      </c>
      <c r="AD228" s="14">
        <v>0</v>
      </c>
      <c r="AE228" s="47"/>
      <c r="AF228" s="280"/>
      <c r="AG228" s="118"/>
      <c r="AH228" s="118"/>
      <c r="AI228" s="47" t="s">
        <v>6737</v>
      </c>
      <c r="AJ228" s="47" t="s">
        <v>144</v>
      </c>
      <c r="AK228" s="47" t="s">
        <v>390</v>
      </c>
      <c r="AL228" s="62" t="s">
        <v>390</v>
      </c>
      <c r="AM228" s="13" t="s">
        <v>390</v>
      </c>
      <c r="AN228" s="118"/>
      <c r="AO228" s="118"/>
      <c r="AP228" s="118"/>
      <c r="AQ228" s="118"/>
      <c r="AR228" s="118"/>
      <c r="AS228" s="47"/>
      <c r="AT228" s="118"/>
      <c r="AU228" s="47"/>
      <c r="AV228" s="47"/>
      <c r="AW228" s="118"/>
      <c r="AX228" s="118"/>
      <c r="AY228" s="118"/>
      <c r="AZ228" s="47"/>
      <c r="BA228" s="14"/>
      <c r="BB228" s="47"/>
      <c r="BC228" s="149"/>
      <c r="BD228" s="149"/>
    </row>
    <row r="229" spans="1:56" x14ac:dyDescent="0.35">
      <c r="A229" s="50" t="s">
        <v>1943</v>
      </c>
      <c r="B229" s="115">
        <v>228</v>
      </c>
      <c r="C229" s="47" t="s">
        <v>2320</v>
      </c>
      <c r="D229" s="47"/>
      <c r="E229" s="47"/>
      <c r="F229" s="47"/>
      <c r="G229" s="47" t="s">
        <v>1977</v>
      </c>
      <c r="H229" s="47" t="s">
        <v>1978</v>
      </c>
      <c r="I229" s="47" t="s">
        <v>1978</v>
      </c>
      <c r="J229" s="47" t="s">
        <v>312</v>
      </c>
      <c r="K229" s="47" t="s">
        <v>1223</v>
      </c>
      <c r="L229" s="47" t="s">
        <v>898</v>
      </c>
      <c r="M229" s="48" t="s">
        <v>55</v>
      </c>
      <c r="N229" s="47" t="s">
        <v>32</v>
      </c>
      <c r="O229" s="47" t="s">
        <v>50</v>
      </c>
      <c r="P229" s="48" t="s">
        <v>38</v>
      </c>
      <c r="Q229" s="47" t="s">
        <v>107</v>
      </c>
      <c r="R229" s="47" t="s">
        <v>1939</v>
      </c>
      <c r="S229" s="47" t="s">
        <v>1944</v>
      </c>
      <c r="T229" s="47" t="s">
        <v>107</v>
      </c>
      <c r="U229" s="52">
        <v>2355</v>
      </c>
      <c r="V229" s="118"/>
      <c r="W229" s="118"/>
      <c r="X229" s="47">
        <v>15</v>
      </c>
      <c r="Y229" s="47"/>
      <c r="Z229" s="118" t="s">
        <v>390</v>
      </c>
      <c r="AA229" s="118"/>
      <c r="AB229" s="118"/>
      <c r="AC229" s="47" t="s">
        <v>700</v>
      </c>
      <c r="AD229" s="14">
        <v>0</v>
      </c>
      <c r="AE229" s="47"/>
      <c r="AF229" s="280"/>
      <c r="AG229" s="118"/>
      <c r="AH229" s="118"/>
      <c r="AI229" s="47" t="s">
        <v>6737</v>
      </c>
      <c r="AJ229" s="47" t="s">
        <v>144</v>
      </c>
      <c r="AK229" s="47" t="s">
        <v>390</v>
      </c>
      <c r="AL229" s="62" t="s">
        <v>390</v>
      </c>
      <c r="AM229" s="13" t="s">
        <v>390</v>
      </c>
      <c r="AN229" s="118"/>
      <c r="AO229" s="118"/>
      <c r="AP229" s="118"/>
      <c r="AQ229" s="118"/>
      <c r="AR229" s="118"/>
      <c r="AS229" s="47"/>
      <c r="AT229" s="118"/>
      <c r="AU229" s="47"/>
      <c r="AV229" s="47"/>
      <c r="AW229" s="118"/>
      <c r="AX229" s="118"/>
      <c r="AY229" s="118"/>
      <c r="AZ229" s="47"/>
      <c r="BA229" s="14"/>
      <c r="BB229" s="47"/>
      <c r="BC229" s="149"/>
      <c r="BD229" s="149"/>
    </row>
    <row r="230" spans="1:56" x14ac:dyDescent="0.35">
      <c r="A230" s="50" t="s">
        <v>1534</v>
      </c>
      <c r="B230" s="115">
        <v>229</v>
      </c>
      <c r="C230" s="47"/>
      <c r="D230" s="47" t="s">
        <v>301</v>
      </c>
      <c r="E230" s="47" t="s">
        <v>301</v>
      </c>
      <c r="F230" s="47" t="s">
        <v>301</v>
      </c>
      <c r="G230" s="47" t="s">
        <v>77</v>
      </c>
      <c r="H230" s="47" t="s">
        <v>83</v>
      </c>
      <c r="I230" s="47" t="s">
        <v>85</v>
      </c>
      <c r="J230" s="47" t="s">
        <v>387</v>
      </c>
      <c r="K230" s="47" t="s">
        <v>330</v>
      </c>
      <c r="L230" s="47" t="s">
        <v>2008</v>
      </c>
      <c r="M230" s="48" t="s">
        <v>83</v>
      </c>
      <c r="N230" s="47" t="s">
        <v>34</v>
      </c>
      <c r="O230" s="47" t="s">
        <v>49</v>
      </c>
      <c r="P230" s="48" t="s">
        <v>27</v>
      </c>
      <c r="Q230" s="47" t="s">
        <v>672</v>
      </c>
      <c r="R230" s="47" t="s">
        <v>3105</v>
      </c>
      <c r="S230" s="47" t="s">
        <v>1535</v>
      </c>
      <c r="T230" s="47" t="s">
        <v>772</v>
      </c>
      <c r="U230" s="52">
        <v>5000</v>
      </c>
      <c r="V230" s="118">
        <v>45820</v>
      </c>
      <c r="W230" s="118">
        <v>45820</v>
      </c>
      <c r="X230" s="47">
        <v>0</v>
      </c>
      <c r="Y230" s="47">
        <v>152</v>
      </c>
      <c r="Z230" s="118">
        <v>45972</v>
      </c>
      <c r="AA230" s="118">
        <v>46142</v>
      </c>
      <c r="AB230" s="118">
        <v>46160</v>
      </c>
      <c r="AC230" s="47" t="s">
        <v>3</v>
      </c>
      <c r="AD230" s="14">
        <v>1</v>
      </c>
      <c r="AE230" s="47" t="s">
        <v>3</v>
      </c>
      <c r="AF230" s="280">
        <v>46160</v>
      </c>
      <c r="AG230" s="118">
        <v>46160</v>
      </c>
      <c r="AH230" s="118" t="s">
        <v>6740</v>
      </c>
      <c r="AI230" s="47" t="s">
        <v>6737</v>
      </c>
      <c r="AJ230" s="47" t="s">
        <v>144</v>
      </c>
      <c r="AK230" s="47" t="s">
        <v>1553</v>
      </c>
      <c r="AL230" s="62" t="s">
        <v>2925</v>
      </c>
      <c r="AM230" s="13" t="s">
        <v>390</v>
      </c>
      <c r="AN230" s="118"/>
      <c r="AO230" s="118"/>
      <c r="AP230" s="118"/>
      <c r="AQ230" s="118"/>
      <c r="AR230" s="118"/>
      <c r="AS230" s="47"/>
      <c r="AT230" s="118"/>
      <c r="AU230" s="47"/>
      <c r="AV230" s="47"/>
      <c r="AW230" s="118"/>
      <c r="AX230" s="118"/>
      <c r="AY230" s="118"/>
      <c r="AZ230" s="47"/>
      <c r="BA230" s="14"/>
      <c r="BB230" s="47"/>
      <c r="BC230" s="149"/>
      <c r="BD230" s="149"/>
    </row>
    <row r="231" spans="1:56" x14ac:dyDescent="0.35">
      <c r="A231" s="50" t="s">
        <v>1402</v>
      </c>
      <c r="B231" s="115">
        <v>230</v>
      </c>
      <c r="C231" s="47"/>
      <c r="D231" s="47" t="s">
        <v>301</v>
      </c>
      <c r="E231" s="47" t="s">
        <v>301</v>
      </c>
      <c r="F231" s="47" t="s">
        <v>301</v>
      </c>
      <c r="G231" s="47" t="s">
        <v>77</v>
      </c>
      <c r="H231" s="47" t="s">
        <v>83</v>
      </c>
      <c r="I231" s="47" t="s">
        <v>85</v>
      </c>
      <c r="J231" s="47" t="s">
        <v>387</v>
      </c>
      <c r="K231" s="47" t="s">
        <v>330</v>
      </c>
      <c r="L231" s="47" t="s">
        <v>2008</v>
      </c>
      <c r="M231" s="48" t="s">
        <v>83</v>
      </c>
      <c r="N231" s="47" t="s">
        <v>34</v>
      </c>
      <c r="O231" s="47" t="s">
        <v>49</v>
      </c>
      <c r="P231" s="48" t="s">
        <v>27</v>
      </c>
      <c r="Q231" s="47" t="s">
        <v>672</v>
      </c>
      <c r="R231" s="47" t="s">
        <v>2827</v>
      </c>
      <c r="S231" s="47" t="s">
        <v>1403</v>
      </c>
      <c r="T231" s="47" t="s">
        <v>772</v>
      </c>
      <c r="U231" s="52">
        <v>4250</v>
      </c>
      <c r="V231" s="118">
        <v>45922</v>
      </c>
      <c r="W231" s="118">
        <v>45922</v>
      </c>
      <c r="X231" s="47">
        <v>0</v>
      </c>
      <c r="Y231" s="47">
        <v>120</v>
      </c>
      <c r="Z231" s="118">
        <v>46042</v>
      </c>
      <c r="AA231" s="118">
        <v>46179</v>
      </c>
      <c r="AB231" s="118"/>
      <c r="AC231" s="47" t="s">
        <v>5</v>
      </c>
      <c r="AD231" s="14">
        <v>0.91</v>
      </c>
      <c r="AE231" s="47" t="s">
        <v>5</v>
      </c>
      <c r="AF231" s="280"/>
      <c r="AG231" s="118"/>
      <c r="AH231" s="118"/>
      <c r="AI231" s="47" t="s">
        <v>6737</v>
      </c>
      <c r="AJ231" s="47" t="s">
        <v>144</v>
      </c>
      <c r="AK231" s="47" t="s">
        <v>1555</v>
      </c>
      <c r="AL231" s="62" t="s">
        <v>390</v>
      </c>
      <c r="AM231" s="13" t="s">
        <v>390</v>
      </c>
      <c r="AN231" s="118"/>
      <c r="AO231" s="118"/>
      <c r="AP231" s="118"/>
      <c r="AQ231" s="118"/>
      <c r="AR231" s="118"/>
      <c r="AS231" s="47"/>
      <c r="AT231" s="118"/>
      <c r="AU231" s="47"/>
      <c r="AV231" s="47"/>
      <c r="AW231" s="118"/>
      <c r="AX231" s="118"/>
      <c r="AY231" s="118"/>
      <c r="AZ231" s="47"/>
      <c r="BA231" s="14"/>
      <c r="BB231" s="47"/>
      <c r="BC231" s="149"/>
      <c r="BD231" s="149"/>
    </row>
    <row r="232" spans="1:56" x14ac:dyDescent="0.35">
      <c r="A232" s="50" t="s">
        <v>2247</v>
      </c>
      <c r="B232" s="115">
        <v>231</v>
      </c>
      <c r="C232" s="47"/>
      <c r="D232" s="47"/>
      <c r="E232" s="47"/>
      <c r="F232" s="47"/>
      <c r="G232" s="47" t="s">
        <v>77</v>
      </c>
      <c r="H232" s="47" t="s">
        <v>83</v>
      </c>
      <c r="I232" s="47" t="s">
        <v>85</v>
      </c>
      <c r="J232" s="47" t="s">
        <v>387</v>
      </c>
      <c r="K232" s="47" t="s">
        <v>330</v>
      </c>
      <c r="L232" s="47" t="s">
        <v>2008</v>
      </c>
      <c r="M232" s="48" t="s">
        <v>83</v>
      </c>
      <c r="N232" s="47" t="s">
        <v>34</v>
      </c>
      <c r="O232" s="47" t="s">
        <v>49</v>
      </c>
      <c r="P232" s="48" t="s">
        <v>27</v>
      </c>
      <c r="Q232" s="47"/>
      <c r="R232" s="47" t="s">
        <v>2095</v>
      </c>
      <c r="S232" s="47" t="s">
        <v>2248</v>
      </c>
      <c r="T232" s="47"/>
      <c r="U232" s="52"/>
      <c r="V232" s="118"/>
      <c r="W232" s="118"/>
      <c r="X232" s="47">
        <v>0</v>
      </c>
      <c r="Y232" s="47"/>
      <c r="Z232" s="118" t="s">
        <v>390</v>
      </c>
      <c r="AA232" s="118"/>
      <c r="AB232" s="118"/>
      <c r="AC232" s="47" t="s">
        <v>41</v>
      </c>
      <c r="AD232" s="14">
        <v>0</v>
      </c>
      <c r="AE232" s="47" t="s">
        <v>41</v>
      </c>
      <c r="AF232" s="280"/>
      <c r="AG232" s="118"/>
      <c r="AH232" s="118"/>
      <c r="AI232" s="47" t="s">
        <v>6737</v>
      </c>
      <c r="AJ232" s="47" t="s">
        <v>144</v>
      </c>
      <c r="AK232" s="47" t="s">
        <v>390</v>
      </c>
      <c r="AL232" s="62" t="s">
        <v>390</v>
      </c>
      <c r="AM232" s="13" t="s">
        <v>390</v>
      </c>
      <c r="AN232" s="118"/>
      <c r="AO232" s="118"/>
      <c r="AP232" s="118"/>
      <c r="AQ232" s="118"/>
      <c r="AR232" s="118"/>
      <c r="AS232" s="47"/>
      <c r="AT232" s="118"/>
      <c r="AU232" s="47"/>
      <c r="AV232" s="47"/>
      <c r="AW232" s="118"/>
      <c r="AX232" s="118"/>
      <c r="AY232" s="118"/>
      <c r="AZ232" s="47"/>
      <c r="BA232" s="14"/>
      <c r="BB232" s="47"/>
      <c r="BC232" s="149"/>
      <c r="BD232" s="149"/>
    </row>
    <row r="233" spans="1:56" x14ac:dyDescent="0.35">
      <c r="A233" s="50" t="s">
        <v>1404</v>
      </c>
      <c r="B233" s="115">
        <v>232</v>
      </c>
      <c r="C233" s="47"/>
      <c r="D233" s="47"/>
      <c r="E233" s="47"/>
      <c r="F233" s="47"/>
      <c r="G233" s="47" t="s">
        <v>77</v>
      </c>
      <c r="H233" s="47" t="s">
        <v>83</v>
      </c>
      <c r="I233" s="47" t="s">
        <v>85</v>
      </c>
      <c r="J233" s="47" t="s">
        <v>387</v>
      </c>
      <c r="K233" s="47" t="s">
        <v>330</v>
      </c>
      <c r="L233" s="47" t="s">
        <v>2008</v>
      </c>
      <c r="M233" s="48" t="s">
        <v>83</v>
      </c>
      <c r="N233" s="47" t="s">
        <v>34</v>
      </c>
      <c r="O233" s="47" t="s">
        <v>49</v>
      </c>
      <c r="P233" s="48" t="s">
        <v>27</v>
      </c>
      <c r="Q233" s="47" t="s">
        <v>672</v>
      </c>
      <c r="R233" s="47" t="s">
        <v>2095</v>
      </c>
      <c r="S233" s="47" t="s">
        <v>1405</v>
      </c>
      <c r="T233" s="47" t="s">
        <v>772</v>
      </c>
      <c r="U233" s="52"/>
      <c r="V233" s="118"/>
      <c r="W233" s="118"/>
      <c r="X233" s="47">
        <v>0</v>
      </c>
      <c r="Y233" s="47"/>
      <c r="Z233" s="118" t="s">
        <v>390</v>
      </c>
      <c r="AA233" s="118"/>
      <c r="AB233" s="118"/>
      <c r="AC233" s="47" t="s">
        <v>41</v>
      </c>
      <c r="AD233" s="14">
        <v>0</v>
      </c>
      <c r="AE233" s="47" t="s">
        <v>41</v>
      </c>
      <c r="AF233" s="280"/>
      <c r="AG233" s="118"/>
      <c r="AH233" s="118"/>
      <c r="AI233" s="47" t="s">
        <v>6737</v>
      </c>
      <c r="AJ233" s="47" t="s">
        <v>144</v>
      </c>
      <c r="AK233" s="47" t="s">
        <v>390</v>
      </c>
      <c r="AL233" s="62" t="s">
        <v>390</v>
      </c>
      <c r="AM233" s="13" t="s">
        <v>390</v>
      </c>
      <c r="AN233" s="118"/>
      <c r="AO233" s="118"/>
      <c r="AP233" s="118"/>
      <c r="AQ233" s="118"/>
      <c r="AR233" s="118"/>
      <c r="AS233" s="47"/>
      <c r="AT233" s="118"/>
      <c r="AU233" s="47"/>
      <c r="AV233" s="47"/>
      <c r="AW233" s="118"/>
      <c r="AX233" s="118"/>
      <c r="AY233" s="118"/>
      <c r="AZ233" s="47"/>
      <c r="BA233" s="14"/>
      <c r="BB233" s="47"/>
      <c r="BC233" s="149"/>
      <c r="BD233" s="149"/>
    </row>
    <row r="234" spans="1:56" x14ac:dyDescent="0.35">
      <c r="A234" s="50" t="s">
        <v>1160</v>
      </c>
      <c r="B234" s="115">
        <v>233</v>
      </c>
      <c r="C234" s="47"/>
      <c r="D234" s="47"/>
      <c r="E234" s="47"/>
      <c r="F234" s="47"/>
      <c r="G234" s="47" t="s">
        <v>52</v>
      </c>
      <c r="H234" s="47" t="s">
        <v>95</v>
      </c>
      <c r="I234" s="47" t="s">
        <v>119</v>
      </c>
      <c r="J234" s="47" t="s">
        <v>312</v>
      </c>
      <c r="K234" s="47" t="s">
        <v>327</v>
      </c>
      <c r="L234" s="47" t="s">
        <v>328</v>
      </c>
      <c r="M234" s="48" t="s">
        <v>221</v>
      </c>
      <c r="N234" s="47" t="s">
        <v>34</v>
      </c>
      <c r="O234" s="47" t="s">
        <v>4</v>
      </c>
      <c r="P234" s="48" t="s">
        <v>133</v>
      </c>
      <c r="Q234" s="47" t="s">
        <v>177</v>
      </c>
      <c r="R234" s="47"/>
      <c r="S234" s="47" t="s">
        <v>1161</v>
      </c>
      <c r="T234" s="47" t="s">
        <v>177</v>
      </c>
      <c r="U234" s="52">
        <v>35892</v>
      </c>
      <c r="V234" s="118"/>
      <c r="W234" s="118"/>
      <c r="X234" s="47">
        <v>0</v>
      </c>
      <c r="Y234" s="47">
        <v>45</v>
      </c>
      <c r="Z234" s="118" t="s">
        <v>390</v>
      </c>
      <c r="AA234" s="118"/>
      <c r="AB234" s="118"/>
      <c r="AC234" s="47" t="s">
        <v>402</v>
      </c>
      <c r="AD234" s="14">
        <v>0</v>
      </c>
      <c r="AE234" s="47"/>
      <c r="AF234" s="280"/>
      <c r="AG234" s="118"/>
      <c r="AH234" s="118"/>
      <c r="AI234" s="47" t="s">
        <v>6737</v>
      </c>
      <c r="AJ234" s="47" t="s">
        <v>144</v>
      </c>
      <c r="AK234" s="47" t="s">
        <v>390</v>
      </c>
      <c r="AL234" s="62" t="s">
        <v>390</v>
      </c>
      <c r="AM234" s="13" t="s">
        <v>390</v>
      </c>
      <c r="AN234" s="118"/>
      <c r="AO234" s="118"/>
      <c r="AP234" s="118"/>
      <c r="AQ234" s="118"/>
      <c r="AR234" s="118"/>
      <c r="AS234" s="47"/>
      <c r="AT234" s="118"/>
      <c r="AU234" s="47"/>
      <c r="AV234" s="47"/>
      <c r="AW234" s="118"/>
      <c r="AX234" s="118"/>
      <c r="AY234" s="118"/>
      <c r="AZ234" s="47"/>
      <c r="BA234" s="14"/>
      <c r="BB234" s="47"/>
      <c r="BC234" s="149"/>
      <c r="BD234" s="149"/>
    </row>
    <row r="235" spans="1:56" x14ac:dyDescent="0.35">
      <c r="A235" s="50" t="s">
        <v>1947</v>
      </c>
      <c r="B235" s="115">
        <v>234</v>
      </c>
      <c r="C235" s="47" t="s">
        <v>2322</v>
      </c>
      <c r="D235" s="47"/>
      <c r="E235" s="47"/>
      <c r="F235" s="47"/>
      <c r="G235" s="47" t="s">
        <v>1977</v>
      </c>
      <c r="H235" s="47" t="s">
        <v>1978</v>
      </c>
      <c r="I235" s="47" t="s">
        <v>1978</v>
      </c>
      <c r="J235" s="47" t="s">
        <v>312</v>
      </c>
      <c r="K235" s="47" t="s">
        <v>1223</v>
      </c>
      <c r="L235" s="47" t="s">
        <v>898</v>
      </c>
      <c r="M235" s="48" t="s">
        <v>55</v>
      </c>
      <c r="N235" s="47" t="s">
        <v>32</v>
      </c>
      <c r="O235" s="47" t="s">
        <v>37</v>
      </c>
      <c r="P235" s="48" t="s">
        <v>45</v>
      </c>
      <c r="Q235" s="47" t="s">
        <v>1307</v>
      </c>
      <c r="R235" s="47" t="s">
        <v>1935</v>
      </c>
      <c r="S235" s="47" t="s">
        <v>1948</v>
      </c>
      <c r="T235" s="47" t="s">
        <v>789</v>
      </c>
      <c r="U235" s="52">
        <v>2578</v>
      </c>
      <c r="V235" s="118"/>
      <c r="W235" s="118"/>
      <c r="X235" s="47">
        <v>15</v>
      </c>
      <c r="Y235" s="47"/>
      <c r="Z235" s="118" t="s">
        <v>390</v>
      </c>
      <c r="AA235" s="118"/>
      <c r="AB235" s="118"/>
      <c r="AC235" s="47" t="s">
        <v>700</v>
      </c>
      <c r="AD235" s="14">
        <v>0</v>
      </c>
      <c r="AE235" s="47"/>
      <c r="AF235" s="280"/>
      <c r="AG235" s="118"/>
      <c r="AH235" s="118"/>
      <c r="AI235" s="47" t="s">
        <v>6737</v>
      </c>
      <c r="AJ235" s="47" t="s">
        <v>144</v>
      </c>
      <c r="AK235" s="47" t="s">
        <v>390</v>
      </c>
      <c r="AL235" s="62" t="s">
        <v>390</v>
      </c>
      <c r="AM235" s="13" t="s">
        <v>390</v>
      </c>
      <c r="AN235" s="118"/>
      <c r="AO235" s="118"/>
      <c r="AP235" s="118"/>
      <c r="AQ235" s="118"/>
      <c r="AR235" s="118"/>
      <c r="AS235" s="47"/>
      <c r="AT235" s="118"/>
      <c r="AU235" s="47"/>
      <c r="AV235" s="47"/>
      <c r="AW235" s="118"/>
      <c r="AX235" s="118"/>
      <c r="AY235" s="118"/>
      <c r="AZ235" s="47"/>
      <c r="BA235" s="14"/>
      <c r="BB235" s="47"/>
      <c r="BC235" s="149"/>
      <c r="BD235" s="149"/>
    </row>
    <row r="236" spans="1:56" x14ac:dyDescent="0.35">
      <c r="A236" s="50" t="s">
        <v>428</v>
      </c>
      <c r="B236" s="115">
        <v>235</v>
      </c>
      <c r="C236" s="47"/>
      <c r="D236" s="47"/>
      <c r="E236" s="47"/>
      <c r="F236" s="47"/>
      <c r="G236" s="47" t="s">
        <v>76</v>
      </c>
      <c r="H236" s="47" t="s">
        <v>1980</v>
      </c>
      <c r="I236" s="47" t="s">
        <v>380</v>
      </c>
      <c r="J236" s="47" t="s">
        <v>312</v>
      </c>
      <c r="K236" s="47" t="s">
        <v>319</v>
      </c>
      <c r="L236" s="47" t="s">
        <v>886</v>
      </c>
      <c r="M236" s="48" t="s">
        <v>106</v>
      </c>
      <c r="N236" s="47" t="s">
        <v>32</v>
      </c>
      <c r="O236" s="47" t="s">
        <v>50</v>
      </c>
      <c r="P236" s="48" t="s">
        <v>38</v>
      </c>
      <c r="Q236" s="47" t="s">
        <v>107</v>
      </c>
      <c r="R236" s="47"/>
      <c r="S236" s="47" t="s">
        <v>429</v>
      </c>
      <c r="T236" s="47" t="s">
        <v>107</v>
      </c>
      <c r="U236" s="52"/>
      <c r="V236" s="118"/>
      <c r="W236" s="118"/>
      <c r="X236" s="47">
        <v>0</v>
      </c>
      <c r="Y236" s="47">
        <v>25</v>
      </c>
      <c r="Z236" s="118" t="s">
        <v>390</v>
      </c>
      <c r="AA236" s="118"/>
      <c r="AB236" s="118"/>
      <c r="AC236" s="47" t="s">
        <v>402</v>
      </c>
      <c r="AD236" s="14">
        <v>0</v>
      </c>
      <c r="AE236" s="47"/>
      <c r="AF236" s="280"/>
      <c r="AG236" s="118"/>
      <c r="AH236" s="118"/>
      <c r="AI236" s="47" t="s">
        <v>6737</v>
      </c>
      <c r="AJ236" s="47" t="s">
        <v>144</v>
      </c>
      <c r="AK236" s="47" t="s">
        <v>390</v>
      </c>
      <c r="AL236" s="62" t="s">
        <v>390</v>
      </c>
      <c r="AM236" s="13" t="s">
        <v>2221</v>
      </c>
      <c r="AN236" s="118"/>
      <c r="AO236" s="118"/>
      <c r="AP236" s="118"/>
      <c r="AQ236" s="118"/>
      <c r="AR236" s="118"/>
      <c r="AS236" s="47"/>
      <c r="AT236" s="118"/>
      <c r="AU236" s="47"/>
      <c r="AV236" s="47"/>
      <c r="AW236" s="118"/>
      <c r="AX236" s="118"/>
      <c r="AY236" s="118"/>
      <c r="AZ236" s="47"/>
      <c r="BA236" s="14"/>
      <c r="BB236" s="47"/>
      <c r="BC236" s="149"/>
      <c r="BD236" s="149"/>
    </row>
    <row r="237" spans="1:56" x14ac:dyDescent="0.35">
      <c r="A237" s="50" t="s">
        <v>2560</v>
      </c>
      <c r="B237" s="115">
        <v>236</v>
      </c>
      <c r="C237" s="47"/>
      <c r="D237" s="47"/>
      <c r="E237" s="47"/>
      <c r="F237" s="47"/>
      <c r="G237" s="47" t="s">
        <v>76</v>
      </c>
      <c r="H237" s="47" t="s">
        <v>2235</v>
      </c>
      <c r="I237" s="47" t="s">
        <v>379</v>
      </c>
      <c r="J237" s="47" t="s">
        <v>312</v>
      </c>
      <c r="K237" s="47" t="s">
        <v>319</v>
      </c>
      <c r="L237" s="47" t="s">
        <v>886</v>
      </c>
      <c r="M237" s="48" t="s">
        <v>55</v>
      </c>
      <c r="N237" s="47" t="s">
        <v>32</v>
      </c>
      <c r="O237" s="47" t="s">
        <v>37</v>
      </c>
      <c r="P237" s="48" t="s">
        <v>38</v>
      </c>
      <c r="Q237" s="47"/>
      <c r="R237" s="47"/>
      <c r="S237" s="47" t="s">
        <v>2561</v>
      </c>
      <c r="T237" s="47" t="s">
        <v>2562</v>
      </c>
      <c r="U237" s="52">
        <v>5451</v>
      </c>
      <c r="V237" s="118"/>
      <c r="W237" s="118"/>
      <c r="X237" s="47">
        <v>35</v>
      </c>
      <c r="Y237" s="47"/>
      <c r="Z237" s="118" t="s">
        <v>390</v>
      </c>
      <c r="AA237" s="118"/>
      <c r="AB237" s="118"/>
      <c r="AC237" s="47" t="s">
        <v>399</v>
      </c>
      <c r="AD237" s="14">
        <v>0</v>
      </c>
      <c r="AE237" s="47"/>
      <c r="AF237" s="280"/>
      <c r="AG237" s="118"/>
      <c r="AH237" s="118"/>
      <c r="AI237" s="47" t="s">
        <v>6737</v>
      </c>
      <c r="AJ237" s="47" t="s">
        <v>144</v>
      </c>
      <c r="AK237" s="47" t="s">
        <v>390</v>
      </c>
      <c r="AL237" s="62" t="s">
        <v>390</v>
      </c>
      <c r="AM237" s="13" t="s">
        <v>390</v>
      </c>
      <c r="AN237" s="118"/>
      <c r="AO237" s="118"/>
      <c r="AP237" s="118"/>
      <c r="AQ237" s="118"/>
      <c r="AR237" s="118"/>
      <c r="AS237" s="47"/>
      <c r="AT237" s="118"/>
      <c r="AU237" s="47"/>
      <c r="AV237" s="47"/>
      <c r="AW237" s="118"/>
      <c r="AX237" s="118"/>
      <c r="AY237" s="118"/>
      <c r="AZ237" s="47"/>
      <c r="BA237" s="14"/>
      <c r="BB237" s="47"/>
      <c r="BC237" s="149"/>
      <c r="BD237" s="149"/>
    </row>
    <row r="238" spans="1:56" x14ac:dyDescent="0.35">
      <c r="A238" s="50" t="s">
        <v>420</v>
      </c>
      <c r="B238" s="115">
        <v>237</v>
      </c>
      <c r="C238" s="47"/>
      <c r="D238" s="47"/>
      <c r="E238" s="47"/>
      <c r="F238" s="47"/>
      <c r="G238" s="47" t="s">
        <v>76</v>
      </c>
      <c r="H238" s="47" t="s">
        <v>1980</v>
      </c>
      <c r="I238" s="47" t="s">
        <v>378</v>
      </c>
      <c r="J238" s="47" t="s">
        <v>312</v>
      </c>
      <c r="K238" s="47" t="s">
        <v>325</v>
      </c>
      <c r="L238" s="47" t="s">
        <v>885</v>
      </c>
      <c r="M238" s="48" t="s">
        <v>55</v>
      </c>
      <c r="N238" s="47" t="s">
        <v>32</v>
      </c>
      <c r="O238" s="47" t="s">
        <v>37</v>
      </c>
      <c r="P238" s="48" t="s">
        <v>44</v>
      </c>
      <c r="Q238" s="47"/>
      <c r="R238" s="47"/>
      <c r="S238" s="47" t="s">
        <v>421</v>
      </c>
      <c r="T238" s="47" t="s">
        <v>351</v>
      </c>
      <c r="U238" s="52"/>
      <c r="V238" s="118"/>
      <c r="W238" s="118"/>
      <c r="X238" s="47">
        <v>60</v>
      </c>
      <c r="Y238" s="47"/>
      <c r="Z238" s="118" t="s">
        <v>390</v>
      </c>
      <c r="AA238" s="118"/>
      <c r="AB238" s="118"/>
      <c r="AC238" s="47" t="s">
        <v>402</v>
      </c>
      <c r="AD238" s="14">
        <v>0</v>
      </c>
      <c r="AE238" s="47"/>
      <c r="AF238" s="280"/>
      <c r="AG238" s="118"/>
      <c r="AH238" s="118"/>
      <c r="AI238" s="47" t="s">
        <v>6737</v>
      </c>
      <c r="AJ238" s="47" t="s">
        <v>144</v>
      </c>
      <c r="AK238" s="47" t="s">
        <v>390</v>
      </c>
      <c r="AL238" s="62" t="s">
        <v>390</v>
      </c>
      <c r="AM238" s="13" t="s">
        <v>390</v>
      </c>
      <c r="AN238" s="118"/>
      <c r="AO238" s="118"/>
      <c r="AP238" s="118"/>
      <c r="AQ238" s="118"/>
      <c r="AR238" s="118"/>
      <c r="AS238" s="47"/>
      <c r="AT238" s="118"/>
      <c r="AU238" s="47"/>
      <c r="AV238" s="47"/>
      <c r="AW238" s="118"/>
      <c r="AX238" s="118"/>
      <c r="AY238" s="118"/>
      <c r="AZ238" s="47"/>
      <c r="BA238" s="14"/>
      <c r="BB238" s="47"/>
      <c r="BC238" s="149"/>
      <c r="BD238" s="149"/>
    </row>
    <row r="239" spans="1:56" x14ac:dyDescent="0.35">
      <c r="A239" s="50" t="s">
        <v>2251</v>
      </c>
      <c r="B239" s="115">
        <v>238</v>
      </c>
      <c r="C239" s="47"/>
      <c r="D239" s="47"/>
      <c r="E239" s="47"/>
      <c r="F239" s="47"/>
      <c r="G239" s="47" t="s">
        <v>78</v>
      </c>
      <c r="H239" s="47" t="s">
        <v>222</v>
      </c>
      <c r="I239" s="47" t="s">
        <v>1968</v>
      </c>
      <c r="J239" s="47" t="s">
        <v>2006</v>
      </c>
      <c r="K239" s="47" t="s">
        <v>321</v>
      </c>
      <c r="L239" s="47" t="s">
        <v>1985</v>
      </c>
      <c r="M239" s="48" t="s">
        <v>55</v>
      </c>
      <c r="N239" s="47" t="s">
        <v>31</v>
      </c>
      <c r="O239" s="47" t="s">
        <v>36</v>
      </c>
      <c r="P239" s="48" t="s">
        <v>969</v>
      </c>
      <c r="Q239" s="47"/>
      <c r="R239" s="47"/>
      <c r="S239" s="47" t="s">
        <v>2252</v>
      </c>
      <c r="T239" s="47" t="s">
        <v>150</v>
      </c>
      <c r="U239" s="52">
        <v>5490</v>
      </c>
      <c r="V239" s="118"/>
      <c r="W239" s="118"/>
      <c r="X239" s="47">
        <v>35</v>
      </c>
      <c r="Y239" s="47"/>
      <c r="Z239" s="118" t="s">
        <v>390</v>
      </c>
      <c r="AA239" s="118"/>
      <c r="AB239" s="118"/>
      <c r="AC239" s="47" t="s">
        <v>399</v>
      </c>
      <c r="AD239" s="14">
        <v>0</v>
      </c>
      <c r="AE239" s="47"/>
      <c r="AF239" s="280"/>
      <c r="AG239" s="118"/>
      <c r="AH239" s="118"/>
      <c r="AI239" s="47" t="s">
        <v>6737</v>
      </c>
      <c r="AJ239" s="47" t="s">
        <v>306</v>
      </c>
      <c r="AK239" s="47" t="s">
        <v>390</v>
      </c>
      <c r="AL239" s="62" t="s">
        <v>390</v>
      </c>
      <c r="AM239" s="13" t="s">
        <v>390</v>
      </c>
      <c r="AN239" s="118"/>
      <c r="AO239" s="118"/>
      <c r="AP239" s="118"/>
      <c r="AQ239" s="118"/>
      <c r="AR239" s="118"/>
      <c r="AS239" s="47"/>
      <c r="AT239" s="118"/>
      <c r="AU239" s="47"/>
      <c r="AV239" s="47"/>
      <c r="AW239" s="118"/>
      <c r="AX239" s="118"/>
      <c r="AY239" s="118"/>
      <c r="AZ239" s="47"/>
      <c r="BA239" s="14"/>
      <c r="BB239" s="47"/>
      <c r="BC239" s="149"/>
      <c r="BD239" s="149"/>
    </row>
    <row r="240" spans="1:56" x14ac:dyDescent="0.35">
      <c r="A240" s="50" t="s">
        <v>531</v>
      </c>
      <c r="B240" s="115">
        <v>239</v>
      </c>
      <c r="C240" s="47"/>
      <c r="D240" s="47"/>
      <c r="E240" s="47"/>
      <c r="F240" s="47"/>
      <c r="G240" s="47" t="s">
        <v>76</v>
      </c>
      <c r="H240" s="47" t="s">
        <v>1980</v>
      </c>
      <c r="I240" s="47" t="s">
        <v>241</v>
      </c>
      <c r="J240" s="47" t="s">
        <v>312</v>
      </c>
      <c r="K240" s="47" t="s">
        <v>325</v>
      </c>
      <c r="L240" s="47" t="s">
        <v>885</v>
      </c>
      <c r="M240" s="48" t="s">
        <v>55</v>
      </c>
      <c r="N240" s="47" t="s">
        <v>31</v>
      </c>
      <c r="O240" s="47" t="s">
        <v>36</v>
      </c>
      <c r="P240" s="48" t="s">
        <v>969</v>
      </c>
      <c r="Q240" s="47"/>
      <c r="R240" s="47"/>
      <c r="S240" s="47" t="s">
        <v>532</v>
      </c>
      <c r="T240" s="47" t="s">
        <v>794</v>
      </c>
      <c r="U240" s="52"/>
      <c r="V240" s="118"/>
      <c r="W240" s="118"/>
      <c r="X240" s="47">
        <v>45</v>
      </c>
      <c r="Y240" s="47"/>
      <c r="Z240" s="118" t="s">
        <v>390</v>
      </c>
      <c r="AA240" s="118"/>
      <c r="AB240" s="118"/>
      <c r="AC240" s="47" t="s">
        <v>402</v>
      </c>
      <c r="AD240" s="14">
        <v>0</v>
      </c>
      <c r="AE240" s="47"/>
      <c r="AF240" s="280"/>
      <c r="AG240" s="118"/>
      <c r="AH240" s="118"/>
      <c r="AI240" s="47" t="s">
        <v>6737</v>
      </c>
      <c r="AJ240" s="47" t="s">
        <v>306</v>
      </c>
      <c r="AK240" s="47" t="s">
        <v>390</v>
      </c>
      <c r="AL240" s="62" t="s">
        <v>390</v>
      </c>
      <c r="AM240" s="13" t="s">
        <v>390</v>
      </c>
      <c r="AN240" s="118"/>
      <c r="AO240" s="118"/>
      <c r="AP240" s="118"/>
      <c r="AQ240" s="118"/>
      <c r="AR240" s="118"/>
      <c r="AS240" s="47"/>
      <c r="AT240" s="118"/>
      <c r="AU240" s="47"/>
      <c r="AV240" s="47"/>
      <c r="AW240" s="118"/>
      <c r="AX240" s="118"/>
      <c r="AY240" s="118"/>
      <c r="AZ240" s="47"/>
      <c r="BA240" s="14"/>
      <c r="BB240" s="47"/>
      <c r="BC240" s="149"/>
      <c r="BD240" s="149"/>
    </row>
    <row r="241" spans="1:56" x14ac:dyDescent="0.35">
      <c r="A241" s="50" t="s">
        <v>2378</v>
      </c>
      <c r="B241" s="115">
        <v>240</v>
      </c>
      <c r="C241" s="47" t="s">
        <v>2379</v>
      </c>
      <c r="D241" s="47"/>
      <c r="E241" s="47"/>
      <c r="F241" s="47"/>
      <c r="G241" s="47" t="s">
        <v>1977</v>
      </c>
      <c r="H241" s="47" t="s">
        <v>1978</v>
      </c>
      <c r="I241" s="47" t="s">
        <v>1978</v>
      </c>
      <c r="J241" s="47" t="s">
        <v>312</v>
      </c>
      <c r="K241" s="47" t="s">
        <v>1223</v>
      </c>
      <c r="L241" s="47" t="s">
        <v>898</v>
      </c>
      <c r="M241" s="48" t="s">
        <v>55</v>
      </c>
      <c r="N241" s="47" t="s">
        <v>32</v>
      </c>
      <c r="O241" s="47" t="s">
        <v>50</v>
      </c>
      <c r="P241" s="48" t="s">
        <v>38</v>
      </c>
      <c r="Q241" s="47"/>
      <c r="R241" s="47" t="s">
        <v>1936</v>
      </c>
      <c r="S241" s="47" t="s">
        <v>2380</v>
      </c>
      <c r="T241" s="47" t="s">
        <v>107</v>
      </c>
      <c r="U241" s="52"/>
      <c r="V241" s="118"/>
      <c r="W241" s="118"/>
      <c r="X241" s="47">
        <v>15</v>
      </c>
      <c r="Y241" s="47"/>
      <c r="Z241" s="118" t="s">
        <v>390</v>
      </c>
      <c r="AA241" s="118"/>
      <c r="AB241" s="118"/>
      <c r="AC241" s="47" t="s">
        <v>399</v>
      </c>
      <c r="AD241" s="14">
        <v>0</v>
      </c>
      <c r="AE241" s="47"/>
      <c r="AF241" s="280"/>
      <c r="AG241" s="118"/>
      <c r="AH241" s="118"/>
      <c r="AI241" s="47" t="s">
        <v>6737</v>
      </c>
      <c r="AJ241" s="47" t="s">
        <v>144</v>
      </c>
      <c r="AK241" s="47" t="s">
        <v>390</v>
      </c>
      <c r="AL241" s="62" t="s">
        <v>390</v>
      </c>
      <c r="AM241" s="13" t="s">
        <v>390</v>
      </c>
      <c r="AN241" s="118"/>
      <c r="AO241" s="118"/>
      <c r="AP241" s="118"/>
      <c r="AQ241" s="118"/>
      <c r="AR241" s="118"/>
      <c r="AS241" s="47"/>
      <c r="AT241" s="118"/>
      <c r="AU241" s="47"/>
      <c r="AV241" s="47"/>
      <c r="AW241" s="118"/>
      <c r="AX241" s="118"/>
      <c r="AY241" s="118"/>
      <c r="AZ241" s="47"/>
      <c r="BA241" s="14"/>
      <c r="BB241" s="47"/>
      <c r="BC241" s="149"/>
      <c r="BD241" s="149"/>
    </row>
    <row r="242" spans="1:56" x14ac:dyDescent="0.35">
      <c r="A242" s="50" t="s">
        <v>731</v>
      </c>
      <c r="B242" s="115">
        <v>241</v>
      </c>
      <c r="C242" s="47"/>
      <c r="D242" s="47" t="s">
        <v>1147</v>
      </c>
      <c r="E242" s="47" t="s">
        <v>1148</v>
      </c>
      <c r="F242" s="47" t="s">
        <v>1149</v>
      </c>
      <c r="G242" s="47" t="s">
        <v>76</v>
      </c>
      <c r="H242" s="47" t="s">
        <v>1980</v>
      </c>
      <c r="I242" s="47" t="s">
        <v>227</v>
      </c>
      <c r="J242" s="47" t="s">
        <v>312</v>
      </c>
      <c r="K242" s="47" t="s">
        <v>325</v>
      </c>
      <c r="L242" s="47" t="s">
        <v>885</v>
      </c>
      <c r="M242" s="48" t="s">
        <v>53</v>
      </c>
      <c r="N242" s="47" t="s">
        <v>31</v>
      </c>
      <c r="O242" s="47" t="s">
        <v>36</v>
      </c>
      <c r="P242" s="48" t="s">
        <v>64</v>
      </c>
      <c r="Q242" s="47" t="s">
        <v>18</v>
      </c>
      <c r="R242" s="47" t="s">
        <v>317</v>
      </c>
      <c r="S242" s="47" t="s">
        <v>732</v>
      </c>
      <c r="T242" s="47" t="s">
        <v>754</v>
      </c>
      <c r="U242" s="52">
        <v>900</v>
      </c>
      <c r="V242" s="118"/>
      <c r="W242" s="118"/>
      <c r="X242" s="47">
        <v>0</v>
      </c>
      <c r="Y242" s="47"/>
      <c r="Z242" s="118" t="s">
        <v>390</v>
      </c>
      <c r="AA242" s="118"/>
      <c r="AB242" s="118"/>
      <c r="AC242" s="47" t="s">
        <v>402</v>
      </c>
      <c r="AD242" s="14">
        <v>0</v>
      </c>
      <c r="AE242" s="47"/>
      <c r="AF242" s="280"/>
      <c r="AG242" s="118"/>
      <c r="AH242" s="118"/>
      <c r="AI242" s="47" t="s">
        <v>6737</v>
      </c>
      <c r="AJ242" s="47" t="s">
        <v>306</v>
      </c>
      <c r="AK242" s="47" t="s">
        <v>390</v>
      </c>
      <c r="AL242" s="62" t="s">
        <v>390</v>
      </c>
      <c r="AM242" s="13" t="s">
        <v>390</v>
      </c>
      <c r="AN242" s="118"/>
      <c r="AO242" s="118"/>
      <c r="AP242" s="118"/>
      <c r="AQ242" s="118"/>
      <c r="AR242" s="118"/>
      <c r="AS242" s="47"/>
      <c r="AT242" s="118"/>
      <c r="AU242" s="47"/>
      <c r="AV242" s="47"/>
      <c r="AW242" s="118"/>
      <c r="AX242" s="118"/>
      <c r="AY242" s="118"/>
      <c r="AZ242" s="47"/>
      <c r="BA242" s="14"/>
      <c r="BB242" s="47"/>
      <c r="BC242" s="149"/>
      <c r="BD242" s="149"/>
    </row>
    <row r="243" spans="1:56" x14ac:dyDescent="0.35">
      <c r="A243" s="50" t="s">
        <v>2424</v>
      </c>
      <c r="B243" s="115">
        <v>242</v>
      </c>
      <c r="C243" s="47"/>
      <c r="D243" s="47"/>
      <c r="E243" s="47"/>
      <c r="F243" s="47"/>
      <c r="G243" s="47" t="s">
        <v>77</v>
      </c>
      <c r="H243" s="47" t="s">
        <v>83</v>
      </c>
      <c r="I243" s="47" t="s">
        <v>84</v>
      </c>
      <c r="J243" s="47" t="s">
        <v>387</v>
      </c>
      <c r="K243" s="47" t="s">
        <v>330</v>
      </c>
      <c r="L243" s="47" t="s">
        <v>2008</v>
      </c>
      <c r="M243" s="48" t="s">
        <v>83</v>
      </c>
      <c r="N243" s="47" t="s">
        <v>34</v>
      </c>
      <c r="O243" s="47" t="s">
        <v>49</v>
      </c>
      <c r="P243" s="48" t="s">
        <v>43</v>
      </c>
      <c r="Q243" s="47"/>
      <c r="R243" s="47"/>
      <c r="S243" s="47" t="s">
        <v>2425</v>
      </c>
      <c r="T243" s="47" t="s">
        <v>2426</v>
      </c>
      <c r="U243" s="52"/>
      <c r="V243" s="118"/>
      <c r="W243" s="118"/>
      <c r="X243" s="47">
        <v>0</v>
      </c>
      <c r="Y243" s="47"/>
      <c r="Z243" s="118" t="s">
        <v>390</v>
      </c>
      <c r="AA243" s="118"/>
      <c r="AB243" s="118"/>
      <c r="AC243" s="47" t="s">
        <v>399</v>
      </c>
      <c r="AD243" s="14">
        <v>0</v>
      </c>
      <c r="AE243" s="47" t="s">
        <v>6993</v>
      </c>
      <c r="AF243" s="280"/>
      <c r="AG243" s="118"/>
      <c r="AH243" s="118"/>
      <c r="AI243" s="47" t="s">
        <v>6737</v>
      </c>
      <c r="AJ243" s="47" t="s">
        <v>144</v>
      </c>
      <c r="AK243" s="47" t="s">
        <v>390</v>
      </c>
      <c r="AL243" s="62" t="s">
        <v>390</v>
      </c>
      <c r="AM243" s="13" t="s">
        <v>390</v>
      </c>
      <c r="AN243" s="118"/>
      <c r="AO243" s="118"/>
      <c r="AP243" s="118"/>
      <c r="AQ243" s="118"/>
      <c r="AR243" s="118"/>
      <c r="AS243" s="47"/>
      <c r="AT243" s="118"/>
      <c r="AU243" s="47"/>
      <c r="AV243" s="47"/>
      <c r="AW243" s="118"/>
      <c r="AX243" s="118"/>
      <c r="AY243" s="118"/>
      <c r="AZ243" s="47"/>
      <c r="BA243" s="14"/>
      <c r="BB243" s="47"/>
      <c r="BC243" s="149"/>
      <c r="BD243" s="149"/>
    </row>
    <row r="244" spans="1:56" x14ac:dyDescent="0.35">
      <c r="A244" s="50" t="s">
        <v>2429</v>
      </c>
      <c r="B244" s="115">
        <v>243</v>
      </c>
      <c r="C244" s="47"/>
      <c r="D244" s="47"/>
      <c r="E244" s="47"/>
      <c r="F244" s="47"/>
      <c r="G244" s="47" t="s">
        <v>77</v>
      </c>
      <c r="H244" s="47" t="s">
        <v>83</v>
      </c>
      <c r="I244" s="47" t="s">
        <v>84</v>
      </c>
      <c r="J244" s="47" t="s">
        <v>387</v>
      </c>
      <c r="K244" s="47" t="s">
        <v>330</v>
      </c>
      <c r="L244" s="47" t="s">
        <v>2008</v>
      </c>
      <c r="M244" s="48" t="s">
        <v>83</v>
      </c>
      <c r="N244" s="47" t="s">
        <v>34</v>
      </c>
      <c r="O244" s="47" t="s">
        <v>49</v>
      </c>
      <c r="P244" s="48" t="s">
        <v>43</v>
      </c>
      <c r="Q244" s="47"/>
      <c r="R244" s="47"/>
      <c r="S244" s="47" t="s">
        <v>2430</v>
      </c>
      <c r="T244" s="47" t="s">
        <v>2426</v>
      </c>
      <c r="U244" s="52"/>
      <c r="V244" s="118"/>
      <c r="W244" s="118"/>
      <c r="X244" s="47">
        <v>0</v>
      </c>
      <c r="Y244" s="47"/>
      <c r="Z244" s="118" t="s">
        <v>390</v>
      </c>
      <c r="AA244" s="118"/>
      <c r="AB244" s="118"/>
      <c r="AC244" s="47" t="s">
        <v>399</v>
      </c>
      <c r="AD244" s="14">
        <v>0</v>
      </c>
      <c r="AE244" s="47" t="s">
        <v>6993</v>
      </c>
      <c r="AF244" s="280"/>
      <c r="AG244" s="118"/>
      <c r="AH244" s="118"/>
      <c r="AI244" s="47" t="s">
        <v>6737</v>
      </c>
      <c r="AJ244" s="47" t="s">
        <v>144</v>
      </c>
      <c r="AK244" s="47" t="s">
        <v>390</v>
      </c>
      <c r="AL244" s="62" t="s">
        <v>390</v>
      </c>
      <c r="AM244" s="13" t="s">
        <v>390</v>
      </c>
      <c r="AN244" s="118"/>
      <c r="AO244" s="118"/>
      <c r="AP244" s="118"/>
      <c r="AQ244" s="118"/>
      <c r="AR244" s="118"/>
      <c r="AS244" s="47"/>
      <c r="AT244" s="118"/>
      <c r="AU244" s="47"/>
      <c r="AV244" s="47"/>
      <c r="AW244" s="118"/>
      <c r="AX244" s="118"/>
      <c r="AY244" s="118"/>
      <c r="AZ244" s="47"/>
      <c r="BA244" s="14"/>
      <c r="BB244" s="47"/>
      <c r="BC244" s="149"/>
      <c r="BD244" s="149"/>
    </row>
    <row r="245" spans="1:56" x14ac:dyDescent="0.35">
      <c r="A245" s="50" t="s">
        <v>2427</v>
      </c>
      <c r="B245" s="115">
        <v>244</v>
      </c>
      <c r="C245" s="47"/>
      <c r="D245" s="47"/>
      <c r="E245" s="47"/>
      <c r="F245" s="47"/>
      <c r="G245" s="47" t="s">
        <v>77</v>
      </c>
      <c r="H245" s="47" t="s">
        <v>83</v>
      </c>
      <c r="I245" s="47" t="s">
        <v>84</v>
      </c>
      <c r="J245" s="47" t="s">
        <v>387</v>
      </c>
      <c r="K245" s="47" t="s">
        <v>330</v>
      </c>
      <c r="L245" s="47" t="s">
        <v>2008</v>
      </c>
      <c r="M245" s="48" t="s">
        <v>83</v>
      </c>
      <c r="N245" s="47" t="s">
        <v>34</v>
      </c>
      <c r="O245" s="47" t="s">
        <v>49</v>
      </c>
      <c r="P245" s="48" t="s">
        <v>43</v>
      </c>
      <c r="Q245" s="47"/>
      <c r="R245" s="47"/>
      <c r="S245" s="47" t="s">
        <v>2428</v>
      </c>
      <c r="T245" s="47" t="s">
        <v>2426</v>
      </c>
      <c r="U245" s="52"/>
      <c r="V245" s="118"/>
      <c r="W245" s="118"/>
      <c r="X245" s="47">
        <v>0</v>
      </c>
      <c r="Y245" s="47"/>
      <c r="Z245" s="118" t="s">
        <v>390</v>
      </c>
      <c r="AA245" s="118"/>
      <c r="AB245" s="118"/>
      <c r="AC245" s="47" t="s">
        <v>399</v>
      </c>
      <c r="AD245" s="14">
        <v>0</v>
      </c>
      <c r="AE245" s="47" t="s">
        <v>6993</v>
      </c>
      <c r="AF245" s="280"/>
      <c r="AG245" s="118"/>
      <c r="AH245" s="118"/>
      <c r="AI245" s="47" t="s">
        <v>6737</v>
      </c>
      <c r="AJ245" s="47" t="s">
        <v>144</v>
      </c>
      <c r="AK245" s="47" t="s">
        <v>390</v>
      </c>
      <c r="AL245" s="62" t="s">
        <v>390</v>
      </c>
      <c r="AM245" s="13" t="s">
        <v>390</v>
      </c>
      <c r="AN245" s="118"/>
      <c r="AO245" s="118"/>
      <c r="AP245" s="118"/>
      <c r="AQ245" s="118"/>
      <c r="AR245" s="118"/>
      <c r="AS245" s="47"/>
      <c r="AT245" s="118"/>
      <c r="AU245" s="47"/>
      <c r="AV245" s="47"/>
      <c r="AW245" s="118"/>
      <c r="AX245" s="118"/>
      <c r="AY245" s="118"/>
      <c r="AZ245" s="47"/>
      <c r="BA245" s="14"/>
      <c r="BB245" s="47"/>
      <c r="BC245" s="149"/>
      <c r="BD245" s="149"/>
    </row>
    <row r="246" spans="1:56" x14ac:dyDescent="0.35">
      <c r="A246" s="50" t="s">
        <v>2956</v>
      </c>
      <c r="B246" s="115">
        <v>245</v>
      </c>
      <c r="C246" s="47"/>
      <c r="D246" s="47">
        <v>8123</v>
      </c>
      <c r="E246" s="47" t="s">
        <v>7625</v>
      </c>
      <c r="F246" s="47" t="s">
        <v>2957</v>
      </c>
      <c r="G246" s="47" t="s">
        <v>76</v>
      </c>
      <c r="H246" s="47" t="s">
        <v>1980</v>
      </c>
      <c r="I246" s="47" t="s">
        <v>3899</v>
      </c>
      <c r="J246" s="47" t="s">
        <v>312</v>
      </c>
      <c r="K246" s="47" t="s">
        <v>1223</v>
      </c>
      <c r="L246" s="47" t="s">
        <v>7218</v>
      </c>
      <c r="M246" s="48" t="s">
        <v>53</v>
      </c>
      <c r="N246" s="47" t="s">
        <v>31</v>
      </c>
      <c r="O246" s="47" t="s">
        <v>36</v>
      </c>
      <c r="P246" s="48" t="s">
        <v>64</v>
      </c>
      <c r="Q246" s="47"/>
      <c r="R246" s="47" t="s">
        <v>3824</v>
      </c>
      <c r="S246" s="47" t="s">
        <v>2958</v>
      </c>
      <c r="T246" s="47" t="s">
        <v>753</v>
      </c>
      <c r="U246" s="52">
        <v>15156</v>
      </c>
      <c r="V246" s="118">
        <v>46051</v>
      </c>
      <c r="W246" s="118">
        <v>46051</v>
      </c>
      <c r="X246" s="47">
        <v>0</v>
      </c>
      <c r="Y246" s="47">
        <v>15</v>
      </c>
      <c r="Z246" s="118">
        <v>46066</v>
      </c>
      <c r="AA246" s="118">
        <v>46073</v>
      </c>
      <c r="AB246" s="118">
        <v>46139</v>
      </c>
      <c r="AC246" s="47" t="s">
        <v>3</v>
      </c>
      <c r="AD246" s="14">
        <v>1</v>
      </c>
      <c r="AE246" s="47" t="s">
        <v>3179</v>
      </c>
      <c r="AF246" s="280">
        <v>46137</v>
      </c>
      <c r="AG246" s="118">
        <v>46137</v>
      </c>
      <c r="AH246" s="118" t="s">
        <v>6740</v>
      </c>
      <c r="AI246" s="47" t="s">
        <v>6737</v>
      </c>
      <c r="AJ246" s="47" t="s">
        <v>306</v>
      </c>
      <c r="AK246" s="47" t="s">
        <v>1556</v>
      </c>
      <c r="AL246" s="62" t="s">
        <v>2924</v>
      </c>
      <c r="AM246" s="13" t="s">
        <v>390</v>
      </c>
      <c r="AN246" s="118"/>
      <c r="AO246" s="118"/>
      <c r="AP246" s="118"/>
      <c r="AQ246" s="118"/>
      <c r="AR246" s="118"/>
      <c r="AS246" s="47"/>
      <c r="AT246" s="118"/>
      <c r="AU246" s="47"/>
      <c r="AV246" s="47"/>
      <c r="AW246" s="118"/>
      <c r="AX246" s="118"/>
      <c r="AY246" s="118"/>
      <c r="AZ246" s="47"/>
      <c r="BA246" s="14"/>
      <c r="BB246" s="47"/>
      <c r="BC246" s="149"/>
      <c r="BD246" s="149"/>
    </row>
    <row r="247" spans="1:56" x14ac:dyDescent="0.35">
      <c r="A247" s="50" t="s">
        <v>2371</v>
      </c>
      <c r="B247" s="115">
        <v>246</v>
      </c>
      <c r="C247" s="47" t="s">
        <v>2372</v>
      </c>
      <c r="D247" s="47" t="s">
        <v>3114</v>
      </c>
      <c r="E247" s="47" t="s">
        <v>3115</v>
      </c>
      <c r="F247" s="47" t="s">
        <v>3116</v>
      </c>
      <c r="G247" s="47" t="s">
        <v>1977</v>
      </c>
      <c r="H247" s="47" t="s">
        <v>1978</v>
      </c>
      <c r="I247" s="47" t="s">
        <v>1978</v>
      </c>
      <c r="J247" s="47" t="s">
        <v>312</v>
      </c>
      <c r="K247" s="47" t="s">
        <v>1223</v>
      </c>
      <c r="L247" s="47" t="s">
        <v>898</v>
      </c>
      <c r="M247" s="48" t="s">
        <v>55</v>
      </c>
      <c r="N247" s="47" t="s">
        <v>31</v>
      </c>
      <c r="O247" s="47" t="s">
        <v>50</v>
      </c>
      <c r="P247" s="48" t="s">
        <v>64</v>
      </c>
      <c r="Q247" s="47"/>
      <c r="R247" s="47" t="s">
        <v>2867</v>
      </c>
      <c r="S247" s="47" t="s">
        <v>2373</v>
      </c>
      <c r="T247" s="47" t="s">
        <v>766</v>
      </c>
      <c r="U247" s="52">
        <v>1685</v>
      </c>
      <c r="V247" s="118">
        <v>46078</v>
      </c>
      <c r="W247" s="118">
        <v>46092</v>
      </c>
      <c r="X247" s="47">
        <v>15</v>
      </c>
      <c r="Y247" s="47"/>
      <c r="Z247" s="118">
        <v>46107</v>
      </c>
      <c r="AA247" s="118">
        <v>46142</v>
      </c>
      <c r="AB247" s="118">
        <v>46140</v>
      </c>
      <c r="AC247" s="47" t="s">
        <v>3</v>
      </c>
      <c r="AD247" s="14">
        <v>1</v>
      </c>
      <c r="AE247" s="47"/>
      <c r="AF247" s="280" t="s">
        <v>8951</v>
      </c>
      <c r="AG247" s="118">
        <v>46164</v>
      </c>
      <c r="AH247" s="118" t="s">
        <v>6740</v>
      </c>
      <c r="AI247" s="47" t="s">
        <v>6737</v>
      </c>
      <c r="AJ247" s="47" t="s">
        <v>144</v>
      </c>
      <c r="AK247" s="47" t="s">
        <v>1557</v>
      </c>
      <c r="AL247" s="62" t="s">
        <v>2924</v>
      </c>
      <c r="AM247" s="13" t="s">
        <v>390</v>
      </c>
      <c r="AN247" s="118"/>
      <c r="AO247" s="118"/>
      <c r="AP247" s="118"/>
      <c r="AQ247" s="118"/>
      <c r="AR247" s="118"/>
      <c r="AS247" s="47"/>
      <c r="AT247" s="118"/>
      <c r="AU247" s="47"/>
      <c r="AV247" s="47"/>
      <c r="AW247" s="118"/>
      <c r="AX247" s="118"/>
      <c r="AY247" s="118"/>
      <c r="AZ247" s="47"/>
      <c r="BA247" s="14"/>
      <c r="BB247" s="47"/>
      <c r="BC247" s="149"/>
      <c r="BD247" s="149"/>
    </row>
    <row r="248" spans="1:56" x14ac:dyDescent="0.35">
      <c r="A248" s="50" t="s">
        <v>1849</v>
      </c>
      <c r="B248" s="115">
        <v>247</v>
      </c>
      <c r="C248" s="47"/>
      <c r="D248" s="47"/>
      <c r="E248" s="47"/>
      <c r="F248" s="47"/>
      <c r="G248" s="47" t="s">
        <v>76</v>
      </c>
      <c r="H248" s="47" t="s">
        <v>1980</v>
      </c>
      <c r="I248" s="47" t="s">
        <v>101</v>
      </c>
      <c r="J248" s="47" t="s">
        <v>312</v>
      </c>
      <c r="K248" s="47" t="s">
        <v>325</v>
      </c>
      <c r="L248" s="47" t="s">
        <v>885</v>
      </c>
      <c r="M248" s="48" t="s">
        <v>55</v>
      </c>
      <c r="N248" s="47" t="s">
        <v>31</v>
      </c>
      <c r="O248" s="47" t="s">
        <v>36</v>
      </c>
      <c r="P248" s="48" t="s">
        <v>64</v>
      </c>
      <c r="Q248" s="47" t="s">
        <v>1513</v>
      </c>
      <c r="R248" s="47"/>
      <c r="S248" s="47" t="s">
        <v>1850</v>
      </c>
      <c r="T248" s="47" t="s">
        <v>766</v>
      </c>
      <c r="U248" s="52"/>
      <c r="V248" s="118"/>
      <c r="W248" s="118"/>
      <c r="X248" s="47">
        <v>45</v>
      </c>
      <c r="Y248" s="47"/>
      <c r="Z248" s="118" t="s">
        <v>390</v>
      </c>
      <c r="AA248" s="118"/>
      <c r="AB248" s="118"/>
      <c r="AC248" s="47" t="s">
        <v>402</v>
      </c>
      <c r="AD248" s="14">
        <v>0</v>
      </c>
      <c r="AE248" s="47"/>
      <c r="AF248" s="280"/>
      <c r="AG248" s="118"/>
      <c r="AH248" s="118"/>
      <c r="AI248" s="47" t="s">
        <v>6737</v>
      </c>
      <c r="AJ248" s="47" t="s">
        <v>144</v>
      </c>
      <c r="AK248" s="47" t="s">
        <v>390</v>
      </c>
      <c r="AL248" s="62" t="s">
        <v>390</v>
      </c>
      <c r="AM248" s="13" t="s">
        <v>390</v>
      </c>
      <c r="AN248" s="118"/>
      <c r="AO248" s="118"/>
      <c r="AP248" s="118"/>
      <c r="AQ248" s="118"/>
      <c r="AR248" s="118"/>
      <c r="AS248" s="47"/>
      <c r="AT248" s="118"/>
      <c r="AU248" s="47"/>
      <c r="AV248" s="47"/>
      <c r="AW248" s="118"/>
      <c r="AX248" s="118"/>
      <c r="AY248" s="118"/>
      <c r="AZ248" s="47"/>
      <c r="BA248" s="14"/>
      <c r="BB248" s="47"/>
      <c r="BC248" s="149"/>
      <c r="BD248" s="149"/>
    </row>
    <row r="249" spans="1:56" x14ac:dyDescent="0.35">
      <c r="A249" s="50" t="s">
        <v>1847</v>
      </c>
      <c r="B249" s="115">
        <v>248</v>
      </c>
      <c r="C249" s="47"/>
      <c r="D249" s="47"/>
      <c r="E249" s="47"/>
      <c r="F249" s="47"/>
      <c r="G249" s="47" t="s">
        <v>76</v>
      </c>
      <c r="H249" s="47" t="s">
        <v>1980</v>
      </c>
      <c r="I249" s="47" t="s">
        <v>101</v>
      </c>
      <c r="J249" s="47" t="s">
        <v>312</v>
      </c>
      <c r="K249" s="47" t="s">
        <v>325</v>
      </c>
      <c r="L249" s="47" t="s">
        <v>885</v>
      </c>
      <c r="M249" s="48" t="s">
        <v>55</v>
      </c>
      <c r="N249" s="47" t="s">
        <v>31</v>
      </c>
      <c r="O249" s="47" t="s">
        <v>36</v>
      </c>
      <c r="P249" s="48" t="s">
        <v>64</v>
      </c>
      <c r="Q249" s="47" t="s">
        <v>1513</v>
      </c>
      <c r="R249" s="47"/>
      <c r="S249" s="47" t="s">
        <v>1848</v>
      </c>
      <c r="T249" s="47" t="s">
        <v>766</v>
      </c>
      <c r="U249" s="52"/>
      <c r="V249" s="118"/>
      <c r="W249" s="118"/>
      <c r="X249" s="47">
        <v>45</v>
      </c>
      <c r="Y249" s="47"/>
      <c r="Z249" s="118" t="s">
        <v>390</v>
      </c>
      <c r="AA249" s="118"/>
      <c r="AB249" s="118"/>
      <c r="AC249" s="47" t="s">
        <v>402</v>
      </c>
      <c r="AD249" s="14">
        <v>0</v>
      </c>
      <c r="AE249" s="47"/>
      <c r="AF249" s="280"/>
      <c r="AG249" s="118"/>
      <c r="AH249" s="118"/>
      <c r="AI249" s="47" t="s">
        <v>6737</v>
      </c>
      <c r="AJ249" s="47" t="s">
        <v>144</v>
      </c>
      <c r="AK249" s="47" t="s">
        <v>390</v>
      </c>
      <c r="AL249" s="62" t="s">
        <v>390</v>
      </c>
      <c r="AM249" s="13" t="s">
        <v>390</v>
      </c>
      <c r="AN249" s="118"/>
      <c r="AO249" s="118"/>
      <c r="AP249" s="118"/>
      <c r="AQ249" s="118"/>
      <c r="AR249" s="118"/>
      <c r="AS249" s="47"/>
      <c r="AT249" s="118"/>
      <c r="AU249" s="47"/>
      <c r="AV249" s="47"/>
      <c r="AW249" s="118"/>
      <c r="AX249" s="118"/>
      <c r="AY249" s="118"/>
      <c r="AZ249" s="47"/>
      <c r="BA249" s="14"/>
      <c r="BB249" s="47"/>
      <c r="BC249" s="149"/>
      <c r="BD249" s="149"/>
    </row>
    <row r="250" spans="1:56" x14ac:dyDescent="0.35">
      <c r="A250" s="50" t="s">
        <v>2715</v>
      </c>
      <c r="B250" s="115">
        <v>249</v>
      </c>
      <c r="C250" s="47"/>
      <c r="D250" s="47"/>
      <c r="E250" s="47"/>
      <c r="F250" s="47"/>
      <c r="G250" s="47" t="s">
        <v>76</v>
      </c>
      <c r="H250" s="47" t="s">
        <v>2235</v>
      </c>
      <c r="I250" s="47" t="s">
        <v>101</v>
      </c>
      <c r="J250" s="47" t="s">
        <v>312</v>
      </c>
      <c r="K250" s="47" t="s">
        <v>325</v>
      </c>
      <c r="L250" s="47" t="s">
        <v>885</v>
      </c>
      <c r="M250" s="48" t="s">
        <v>55</v>
      </c>
      <c r="N250" s="47" t="s">
        <v>31</v>
      </c>
      <c r="O250" s="47" t="s">
        <v>36</v>
      </c>
      <c r="P250" s="48" t="s">
        <v>46</v>
      </c>
      <c r="Q250" s="47"/>
      <c r="R250" s="47"/>
      <c r="S250" s="47" t="s">
        <v>2716</v>
      </c>
      <c r="T250" s="47" t="s">
        <v>767</v>
      </c>
      <c r="U250" s="52">
        <v>4064</v>
      </c>
      <c r="V250" s="118"/>
      <c r="W250" s="118"/>
      <c r="X250" s="47"/>
      <c r="Y250" s="47"/>
      <c r="Z250" s="118" t="s">
        <v>390</v>
      </c>
      <c r="AA250" s="118"/>
      <c r="AB250" s="118"/>
      <c r="AC250" s="47" t="s">
        <v>399</v>
      </c>
      <c r="AD250" s="14"/>
      <c r="AE250" s="47"/>
      <c r="AF250" s="280"/>
      <c r="AG250" s="118"/>
      <c r="AH250" s="118"/>
      <c r="AI250" s="47" t="s">
        <v>6737</v>
      </c>
      <c r="AJ250" s="47" t="s">
        <v>144</v>
      </c>
      <c r="AK250" s="47" t="s">
        <v>390</v>
      </c>
      <c r="AL250" s="62" t="s">
        <v>390</v>
      </c>
      <c r="AM250" s="13" t="s">
        <v>390</v>
      </c>
      <c r="AN250" s="118"/>
      <c r="AO250" s="118"/>
      <c r="AP250" s="118"/>
      <c r="AQ250" s="118"/>
      <c r="AR250" s="118"/>
      <c r="AS250" s="47"/>
      <c r="AT250" s="118"/>
      <c r="AU250" s="47"/>
      <c r="AV250" s="47"/>
      <c r="AW250" s="118"/>
      <c r="AX250" s="118"/>
      <c r="AY250" s="118"/>
      <c r="AZ250" s="47"/>
      <c r="BA250" s="14"/>
      <c r="BB250" s="47"/>
      <c r="BC250" s="149"/>
      <c r="BD250" s="149"/>
    </row>
    <row r="251" spans="1:56" x14ac:dyDescent="0.35">
      <c r="A251" s="50" t="s">
        <v>2717</v>
      </c>
      <c r="B251" s="115">
        <v>250</v>
      </c>
      <c r="C251" s="47"/>
      <c r="D251" s="47"/>
      <c r="E251" s="47"/>
      <c r="F251" s="47"/>
      <c r="G251" s="47" t="s">
        <v>76</v>
      </c>
      <c r="H251" s="47" t="s">
        <v>2235</v>
      </c>
      <c r="I251" s="47" t="s">
        <v>101</v>
      </c>
      <c r="J251" s="47" t="s">
        <v>312</v>
      </c>
      <c r="K251" s="47" t="s">
        <v>325</v>
      </c>
      <c r="L251" s="47" t="s">
        <v>885</v>
      </c>
      <c r="M251" s="48" t="s">
        <v>55</v>
      </c>
      <c r="N251" s="47" t="s">
        <v>31</v>
      </c>
      <c r="O251" s="47" t="s">
        <v>36</v>
      </c>
      <c r="P251" s="48" t="s">
        <v>46</v>
      </c>
      <c r="Q251" s="47"/>
      <c r="R251" s="47"/>
      <c r="S251" s="47" t="s">
        <v>2718</v>
      </c>
      <c r="T251" s="47" t="s">
        <v>765</v>
      </c>
      <c r="U251" s="52">
        <v>4848</v>
      </c>
      <c r="V251" s="118"/>
      <c r="W251" s="118"/>
      <c r="X251" s="47"/>
      <c r="Y251" s="47"/>
      <c r="Z251" s="118" t="s">
        <v>390</v>
      </c>
      <c r="AA251" s="118"/>
      <c r="AB251" s="118"/>
      <c r="AC251" s="47" t="s">
        <v>399</v>
      </c>
      <c r="AD251" s="14"/>
      <c r="AE251" s="47"/>
      <c r="AF251" s="280"/>
      <c r="AG251" s="118"/>
      <c r="AH251" s="118"/>
      <c r="AI251" s="47" t="s">
        <v>6737</v>
      </c>
      <c r="AJ251" s="47" t="s">
        <v>144</v>
      </c>
      <c r="AK251" s="47" t="s">
        <v>390</v>
      </c>
      <c r="AL251" s="62" t="s">
        <v>390</v>
      </c>
      <c r="AM251" s="13" t="s">
        <v>390</v>
      </c>
      <c r="AN251" s="118"/>
      <c r="AO251" s="118"/>
      <c r="AP251" s="118"/>
      <c r="AQ251" s="118"/>
      <c r="AR251" s="118"/>
      <c r="AS251" s="47"/>
      <c r="AT251" s="118"/>
      <c r="AU251" s="47"/>
      <c r="AV251" s="47"/>
      <c r="AW251" s="118"/>
      <c r="AX251" s="118"/>
      <c r="AY251" s="118"/>
      <c r="AZ251" s="47"/>
      <c r="BA251" s="14"/>
      <c r="BB251" s="47"/>
      <c r="BC251" s="149"/>
      <c r="BD251" s="149"/>
    </row>
    <row r="252" spans="1:56" x14ac:dyDescent="0.35">
      <c r="A252" s="50" t="s">
        <v>2389</v>
      </c>
      <c r="B252" s="115">
        <v>251</v>
      </c>
      <c r="C252" s="47" t="s">
        <v>2390</v>
      </c>
      <c r="D252" s="47"/>
      <c r="E252" s="47"/>
      <c r="F252" s="47"/>
      <c r="G252" s="47" t="s">
        <v>1977</v>
      </c>
      <c r="H252" s="47" t="s">
        <v>1978</v>
      </c>
      <c r="I252" s="47" t="s">
        <v>1978</v>
      </c>
      <c r="J252" s="47" t="s">
        <v>312</v>
      </c>
      <c r="K252" s="47" t="s">
        <v>1223</v>
      </c>
      <c r="L252" s="47" t="s">
        <v>898</v>
      </c>
      <c r="M252" s="48" t="s">
        <v>55</v>
      </c>
      <c r="N252" s="47" t="s">
        <v>32</v>
      </c>
      <c r="O252" s="47" t="s">
        <v>50</v>
      </c>
      <c r="P252" s="48" t="s">
        <v>45</v>
      </c>
      <c r="Q252" s="47"/>
      <c r="R252" s="47" t="s">
        <v>1826</v>
      </c>
      <c r="S252" s="47" t="s">
        <v>2391</v>
      </c>
      <c r="T252" s="47" t="s">
        <v>147</v>
      </c>
      <c r="U252" s="52"/>
      <c r="V252" s="118"/>
      <c r="W252" s="118"/>
      <c r="X252" s="47">
        <v>15</v>
      </c>
      <c r="Y252" s="47"/>
      <c r="Z252" s="118" t="s">
        <v>390</v>
      </c>
      <c r="AA252" s="118"/>
      <c r="AB252" s="118"/>
      <c r="AC252" s="47" t="s">
        <v>402</v>
      </c>
      <c r="AD252" s="14">
        <v>0</v>
      </c>
      <c r="AE252" s="47"/>
      <c r="AF252" s="280"/>
      <c r="AG252" s="118"/>
      <c r="AH252" s="118"/>
      <c r="AI252" s="47" t="s">
        <v>6737</v>
      </c>
      <c r="AJ252" s="47" t="s">
        <v>144</v>
      </c>
      <c r="AK252" s="47" t="s">
        <v>390</v>
      </c>
      <c r="AL252" s="62" t="s">
        <v>390</v>
      </c>
      <c r="AM252" s="13" t="s">
        <v>390</v>
      </c>
      <c r="AN252" s="118"/>
      <c r="AO252" s="118"/>
      <c r="AP252" s="118"/>
      <c r="AQ252" s="118"/>
      <c r="AR252" s="118"/>
      <c r="AS252" s="47"/>
      <c r="AT252" s="118"/>
      <c r="AU252" s="47"/>
      <c r="AV252" s="47"/>
      <c r="AW252" s="118"/>
      <c r="AX252" s="118"/>
      <c r="AY252" s="118"/>
      <c r="AZ252" s="47"/>
      <c r="BA252" s="14"/>
      <c r="BB252" s="47"/>
      <c r="BC252" s="149"/>
      <c r="BD252" s="149"/>
    </row>
    <row r="253" spans="1:56" x14ac:dyDescent="0.35">
      <c r="A253" s="50" t="s">
        <v>805</v>
      </c>
      <c r="B253" s="115">
        <v>252</v>
      </c>
      <c r="C253" s="47"/>
      <c r="D253" s="47">
        <v>1900</v>
      </c>
      <c r="E253" s="47" t="s">
        <v>7918</v>
      </c>
      <c r="F253" s="47" t="s">
        <v>7919</v>
      </c>
      <c r="G253" s="47" t="s">
        <v>76</v>
      </c>
      <c r="H253" s="47" t="s">
        <v>1980</v>
      </c>
      <c r="I253" s="47" t="s">
        <v>89</v>
      </c>
      <c r="J253" s="47" t="s">
        <v>312</v>
      </c>
      <c r="K253" s="47" t="s">
        <v>325</v>
      </c>
      <c r="L253" s="47" t="s">
        <v>885</v>
      </c>
      <c r="M253" s="48" t="s">
        <v>53</v>
      </c>
      <c r="N253" s="47" t="s">
        <v>32</v>
      </c>
      <c r="O253" s="47" t="s">
        <v>37</v>
      </c>
      <c r="P253" s="48" t="s">
        <v>45</v>
      </c>
      <c r="Q253" s="47" t="s">
        <v>1305</v>
      </c>
      <c r="R253" s="47"/>
      <c r="S253" s="47" t="s">
        <v>806</v>
      </c>
      <c r="T253" s="47" t="s">
        <v>147</v>
      </c>
      <c r="U253" s="52">
        <v>2404</v>
      </c>
      <c r="V253" s="118">
        <v>46139</v>
      </c>
      <c r="W253" s="118">
        <v>46139</v>
      </c>
      <c r="X253" s="47"/>
      <c r="Y253" s="47">
        <v>53</v>
      </c>
      <c r="Z253" s="118">
        <v>46192</v>
      </c>
      <c r="AA253" s="118">
        <v>46192</v>
      </c>
      <c r="AB253" s="118"/>
      <c r="AC253" s="47" t="s">
        <v>5</v>
      </c>
      <c r="AD253" s="14">
        <v>0.35</v>
      </c>
      <c r="AE253" s="47"/>
      <c r="AF253" s="280"/>
      <c r="AG253" s="118"/>
      <c r="AH253" s="118"/>
      <c r="AI253" s="47" t="s">
        <v>6737</v>
      </c>
      <c r="AJ253" s="47" t="s">
        <v>144</v>
      </c>
      <c r="AK253" s="47" t="s">
        <v>5080</v>
      </c>
      <c r="AL253" s="62" t="s">
        <v>390</v>
      </c>
      <c r="AM253" s="13" t="s">
        <v>390</v>
      </c>
      <c r="AN253" s="118"/>
      <c r="AO253" s="118"/>
      <c r="AP253" s="118"/>
      <c r="AQ253" s="118"/>
      <c r="AR253" s="118"/>
      <c r="AS253" s="47"/>
      <c r="AT253" s="118"/>
      <c r="AU253" s="47"/>
      <c r="AV253" s="47"/>
      <c r="AW253" s="118"/>
      <c r="AX253" s="118"/>
      <c r="AY253" s="118"/>
      <c r="AZ253" s="47"/>
      <c r="BA253" s="14"/>
      <c r="BB253" s="47"/>
      <c r="BC253" s="149"/>
      <c r="BD253" s="149"/>
    </row>
    <row r="254" spans="1:56" x14ac:dyDescent="0.35">
      <c r="A254" s="50" t="s">
        <v>1859</v>
      </c>
      <c r="B254" s="115">
        <v>253</v>
      </c>
      <c r="C254" s="47"/>
      <c r="D254" s="47"/>
      <c r="E254" s="47"/>
      <c r="F254" s="47"/>
      <c r="G254" s="47" t="s">
        <v>76</v>
      </c>
      <c r="H254" s="47" t="s">
        <v>1980</v>
      </c>
      <c r="I254" s="47" t="s">
        <v>1966</v>
      </c>
      <c r="J254" s="47" t="s">
        <v>312</v>
      </c>
      <c r="K254" s="47" t="s">
        <v>325</v>
      </c>
      <c r="L254" s="47" t="s">
        <v>885</v>
      </c>
      <c r="M254" s="48" t="s">
        <v>53</v>
      </c>
      <c r="N254" s="47" t="s">
        <v>32</v>
      </c>
      <c r="O254" s="47" t="s">
        <v>37</v>
      </c>
      <c r="P254" s="48" t="s">
        <v>19</v>
      </c>
      <c r="Q254" s="47" t="s">
        <v>151</v>
      </c>
      <c r="R254" s="47"/>
      <c r="S254" s="47" t="s">
        <v>1860</v>
      </c>
      <c r="T254" s="47" t="s">
        <v>151</v>
      </c>
      <c r="U254" s="52"/>
      <c r="V254" s="118"/>
      <c r="W254" s="118"/>
      <c r="X254" s="47">
        <v>0</v>
      </c>
      <c r="Y254" s="47"/>
      <c r="Z254" s="118" t="s">
        <v>390</v>
      </c>
      <c r="AA254" s="118"/>
      <c r="AB254" s="118"/>
      <c r="AC254" s="47" t="s">
        <v>402</v>
      </c>
      <c r="AD254" s="14">
        <v>0</v>
      </c>
      <c r="AE254" s="47"/>
      <c r="AF254" s="280"/>
      <c r="AG254" s="118"/>
      <c r="AH254" s="118"/>
      <c r="AI254" s="47" t="s">
        <v>6737</v>
      </c>
      <c r="AJ254" s="47" t="s">
        <v>306</v>
      </c>
      <c r="AK254" s="47" t="s">
        <v>390</v>
      </c>
      <c r="AL254" s="62" t="s">
        <v>390</v>
      </c>
      <c r="AM254" s="13" t="s">
        <v>390</v>
      </c>
      <c r="AN254" s="118"/>
      <c r="AO254" s="118"/>
      <c r="AP254" s="118"/>
      <c r="AQ254" s="118"/>
      <c r="AR254" s="118"/>
      <c r="AS254" s="47"/>
      <c r="AT254" s="118"/>
      <c r="AU254" s="47"/>
      <c r="AV254" s="47"/>
      <c r="AW254" s="118"/>
      <c r="AX254" s="118"/>
      <c r="AY254" s="118"/>
      <c r="AZ254" s="47"/>
      <c r="BA254" s="14"/>
      <c r="BB254" s="47"/>
      <c r="BC254" s="149"/>
      <c r="BD254" s="149"/>
    </row>
    <row r="255" spans="1:56" x14ac:dyDescent="0.35">
      <c r="A255" s="50" t="s">
        <v>1023</v>
      </c>
      <c r="B255" s="115">
        <v>254</v>
      </c>
      <c r="C255" s="47"/>
      <c r="D255" s="47" t="s">
        <v>1024</v>
      </c>
      <c r="E255" s="47" t="s">
        <v>1058</v>
      </c>
      <c r="F255" s="47"/>
      <c r="G255" s="47" t="s">
        <v>76</v>
      </c>
      <c r="H255" s="47" t="s">
        <v>1980</v>
      </c>
      <c r="I255" s="47" t="s">
        <v>380</v>
      </c>
      <c r="J255" s="47" t="s">
        <v>312</v>
      </c>
      <c r="K255" s="47" t="s">
        <v>319</v>
      </c>
      <c r="L255" s="47" t="s">
        <v>886</v>
      </c>
      <c r="M255" s="48" t="s">
        <v>106</v>
      </c>
      <c r="N255" s="47" t="s">
        <v>32</v>
      </c>
      <c r="O255" s="47" t="s">
        <v>50</v>
      </c>
      <c r="P255" s="48" t="s">
        <v>17</v>
      </c>
      <c r="Q255" s="47" t="s">
        <v>17</v>
      </c>
      <c r="R255" s="47"/>
      <c r="S255" s="47" t="s">
        <v>1025</v>
      </c>
      <c r="T255" s="47" t="s">
        <v>1026</v>
      </c>
      <c r="U255" s="52"/>
      <c r="V255" s="118"/>
      <c r="W255" s="118"/>
      <c r="X255" s="47">
        <v>0</v>
      </c>
      <c r="Y255" s="47">
        <v>25</v>
      </c>
      <c r="Z255" s="118" t="s">
        <v>390</v>
      </c>
      <c r="AA255" s="118"/>
      <c r="AB255" s="118"/>
      <c r="AC255" s="47" t="s">
        <v>402</v>
      </c>
      <c r="AD255" s="14">
        <v>0</v>
      </c>
      <c r="AE255" s="47"/>
      <c r="AF255" s="280"/>
      <c r="AG255" s="118"/>
      <c r="AH255" s="118"/>
      <c r="AI255" s="47" t="s">
        <v>6737</v>
      </c>
      <c r="AJ255" s="47" t="s">
        <v>144</v>
      </c>
      <c r="AK255" s="47" t="s">
        <v>390</v>
      </c>
      <c r="AL255" s="62" t="s">
        <v>390</v>
      </c>
      <c r="AM255" s="13" t="s">
        <v>390</v>
      </c>
      <c r="AN255" s="118"/>
      <c r="AO255" s="118"/>
      <c r="AP255" s="118"/>
      <c r="AQ255" s="118"/>
      <c r="AR255" s="118"/>
      <c r="AS255" s="47"/>
      <c r="AT255" s="118"/>
      <c r="AU255" s="47"/>
      <c r="AV255" s="47"/>
      <c r="AW255" s="118"/>
      <c r="AX255" s="118"/>
      <c r="AY255" s="118"/>
      <c r="AZ255" s="47"/>
      <c r="BA255" s="14"/>
      <c r="BB255" s="47"/>
      <c r="BC255" s="149"/>
      <c r="BD255" s="149"/>
    </row>
    <row r="256" spans="1:56" x14ac:dyDescent="0.35">
      <c r="A256" s="50" t="s">
        <v>801</v>
      </c>
      <c r="B256" s="115">
        <v>255</v>
      </c>
      <c r="C256" s="47"/>
      <c r="D256" s="47"/>
      <c r="E256" s="47"/>
      <c r="F256" s="47"/>
      <c r="G256" s="47" t="s">
        <v>76</v>
      </c>
      <c r="H256" s="47" t="s">
        <v>1980</v>
      </c>
      <c r="I256" s="47" t="s">
        <v>190</v>
      </c>
      <c r="J256" s="47" t="s">
        <v>312</v>
      </c>
      <c r="K256" s="47" t="s">
        <v>325</v>
      </c>
      <c r="L256" s="47" t="s">
        <v>885</v>
      </c>
      <c r="M256" s="48" t="s">
        <v>55</v>
      </c>
      <c r="N256" s="47" t="s">
        <v>32</v>
      </c>
      <c r="O256" s="47" t="s">
        <v>37</v>
      </c>
      <c r="P256" s="48" t="s">
        <v>44</v>
      </c>
      <c r="Q256" s="47" t="s">
        <v>148</v>
      </c>
      <c r="R256" s="47"/>
      <c r="S256" s="47" t="s">
        <v>802</v>
      </c>
      <c r="T256" s="47" t="s">
        <v>148</v>
      </c>
      <c r="U256" s="52"/>
      <c r="V256" s="118"/>
      <c r="W256" s="118"/>
      <c r="X256" s="47">
        <v>45</v>
      </c>
      <c r="Y256" s="47"/>
      <c r="Z256" s="118" t="s">
        <v>390</v>
      </c>
      <c r="AA256" s="118"/>
      <c r="AB256" s="118"/>
      <c r="AC256" s="47" t="s">
        <v>402</v>
      </c>
      <c r="AD256" s="14">
        <v>0</v>
      </c>
      <c r="AE256" s="47"/>
      <c r="AF256" s="280"/>
      <c r="AG256" s="118"/>
      <c r="AH256" s="118"/>
      <c r="AI256" s="47" t="s">
        <v>6737</v>
      </c>
      <c r="AJ256" s="47" t="s">
        <v>144</v>
      </c>
      <c r="AK256" s="47" t="s">
        <v>390</v>
      </c>
      <c r="AL256" s="62" t="s">
        <v>390</v>
      </c>
      <c r="AM256" s="13" t="s">
        <v>390</v>
      </c>
      <c r="AN256" s="118"/>
      <c r="AO256" s="118"/>
      <c r="AP256" s="118"/>
      <c r="AQ256" s="118"/>
      <c r="AR256" s="118"/>
      <c r="AS256" s="47"/>
      <c r="AT256" s="118"/>
      <c r="AU256" s="47"/>
      <c r="AV256" s="47"/>
      <c r="AW256" s="118"/>
      <c r="AX256" s="118"/>
      <c r="AY256" s="118"/>
      <c r="AZ256" s="47"/>
      <c r="BA256" s="14"/>
      <c r="BB256" s="47"/>
      <c r="BC256" s="149"/>
      <c r="BD256" s="149"/>
    </row>
    <row r="257" spans="1:56" x14ac:dyDescent="0.35">
      <c r="A257" s="50" t="s">
        <v>803</v>
      </c>
      <c r="B257" s="115">
        <v>256</v>
      </c>
      <c r="C257" s="47"/>
      <c r="D257" s="47"/>
      <c r="E257" s="47"/>
      <c r="F257" s="47"/>
      <c r="G257" s="47" t="s">
        <v>76</v>
      </c>
      <c r="H257" s="47" t="s">
        <v>1980</v>
      </c>
      <c r="I257" s="47" t="s">
        <v>190</v>
      </c>
      <c r="J257" s="47" t="s">
        <v>312</v>
      </c>
      <c r="K257" s="47" t="s">
        <v>325</v>
      </c>
      <c r="L257" s="47" t="s">
        <v>885</v>
      </c>
      <c r="M257" s="48" t="s">
        <v>55</v>
      </c>
      <c r="N257" s="47" t="s">
        <v>32</v>
      </c>
      <c r="O257" s="47" t="s">
        <v>37</v>
      </c>
      <c r="P257" s="48" t="s">
        <v>45</v>
      </c>
      <c r="Q257" s="47" t="s">
        <v>1305</v>
      </c>
      <c r="R257" s="47"/>
      <c r="S257" s="47" t="s">
        <v>804</v>
      </c>
      <c r="T257" s="47" t="s">
        <v>147</v>
      </c>
      <c r="U257" s="52"/>
      <c r="V257" s="118"/>
      <c r="W257" s="118"/>
      <c r="X257" s="47">
        <v>45</v>
      </c>
      <c r="Y257" s="47"/>
      <c r="Z257" s="118" t="s">
        <v>390</v>
      </c>
      <c r="AA257" s="118"/>
      <c r="AB257" s="118"/>
      <c r="AC257" s="47" t="s">
        <v>402</v>
      </c>
      <c r="AD257" s="14">
        <v>0</v>
      </c>
      <c r="AE257" s="47"/>
      <c r="AF257" s="280"/>
      <c r="AG257" s="118"/>
      <c r="AH257" s="118"/>
      <c r="AI257" s="47" t="s">
        <v>6737</v>
      </c>
      <c r="AJ257" s="47" t="s">
        <v>144</v>
      </c>
      <c r="AK257" s="47" t="s">
        <v>390</v>
      </c>
      <c r="AL257" s="62" t="s">
        <v>390</v>
      </c>
      <c r="AM257" s="13" t="s">
        <v>390</v>
      </c>
      <c r="AN257" s="118"/>
      <c r="AO257" s="118"/>
      <c r="AP257" s="118"/>
      <c r="AQ257" s="118"/>
      <c r="AR257" s="118"/>
      <c r="AS257" s="47"/>
      <c r="AT257" s="118"/>
      <c r="AU257" s="47"/>
      <c r="AV257" s="47"/>
      <c r="AW257" s="118"/>
      <c r="AX257" s="118"/>
      <c r="AY257" s="118"/>
      <c r="AZ257" s="47"/>
      <c r="BA257" s="14"/>
      <c r="BB257" s="47"/>
      <c r="BC257" s="149"/>
      <c r="BD257" s="149"/>
    </row>
    <row r="258" spans="1:56" x14ac:dyDescent="0.35">
      <c r="A258" s="50" t="s">
        <v>2914</v>
      </c>
      <c r="B258" s="115">
        <v>257</v>
      </c>
      <c r="C258" s="47"/>
      <c r="D258" s="47">
        <v>8396</v>
      </c>
      <c r="E258" s="47"/>
      <c r="F258" s="47" t="s">
        <v>2933</v>
      </c>
      <c r="G258" s="47" t="s">
        <v>76</v>
      </c>
      <c r="H258" s="47" t="s">
        <v>1980</v>
      </c>
      <c r="I258" s="47" t="s">
        <v>3899</v>
      </c>
      <c r="J258" s="47" t="s">
        <v>312</v>
      </c>
      <c r="K258" s="47" t="s">
        <v>1223</v>
      </c>
      <c r="L258" s="47" t="s">
        <v>7218</v>
      </c>
      <c r="M258" s="48" t="s">
        <v>53</v>
      </c>
      <c r="N258" s="47" t="s">
        <v>31</v>
      </c>
      <c r="O258" s="47" t="s">
        <v>36</v>
      </c>
      <c r="P258" s="48" t="s">
        <v>64</v>
      </c>
      <c r="Q258" s="47"/>
      <c r="R258" s="47" t="s">
        <v>2236</v>
      </c>
      <c r="S258" s="47" t="s">
        <v>2915</v>
      </c>
      <c r="T258" s="47" t="s">
        <v>432</v>
      </c>
      <c r="U258" s="52">
        <v>7854</v>
      </c>
      <c r="V258" s="118">
        <v>46052</v>
      </c>
      <c r="W258" s="118">
        <v>46052</v>
      </c>
      <c r="X258" s="47">
        <v>0</v>
      </c>
      <c r="Y258" s="47">
        <v>15</v>
      </c>
      <c r="Z258" s="118">
        <v>46067</v>
      </c>
      <c r="AA258" s="118">
        <v>46073</v>
      </c>
      <c r="AB258" s="118"/>
      <c r="AC258" s="47" t="s">
        <v>709</v>
      </c>
      <c r="AD258" s="14"/>
      <c r="AE258" s="47" t="s">
        <v>3179</v>
      </c>
      <c r="AF258" s="280"/>
      <c r="AG258" s="118"/>
      <c r="AH258" s="118"/>
      <c r="AI258" s="47" t="s">
        <v>6737</v>
      </c>
      <c r="AJ258" s="47" t="s">
        <v>306</v>
      </c>
      <c r="AK258" s="47" t="s">
        <v>390</v>
      </c>
      <c r="AL258" s="62" t="s">
        <v>390</v>
      </c>
      <c r="AM258" s="13" t="s">
        <v>390</v>
      </c>
      <c r="AN258" s="118"/>
      <c r="AO258" s="118"/>
      <c r="AP258" s="118"/>
      <c r="AQ258" s="118"/>
      <c r="AR258" s="118"/>
      <c r="AS258" s="47"/>
      <c r="AT258" s="118"/>
      <c r="AU258" s="47"/>
      <c r="AV258" s="47"/>
      <c r="AW258" s="118"/>
      <c r="AX258" s="118"/>
      <c r="AY258" s="118"/>
      <c r="AZ258" s="47"/>
      <c r="BA258" s="14"/>
      <c r="BB258" s="47"/>
      <c r="BC258" s="149"/>
      <c r="BD258" s="149"/>
    </row>
    <row r="259" spans="1:56" x14ac:dyDescent="0.35">
      <c r="A259" s="50" t="s">
        <v>1046</v>
      </c>
      <c r="B259" s="115">
        <v>258</v>
      </c>
      <c r="C259" s="47"/>
      <c r="D259" s="47"/>
      <c r="E259" s="47"/>
      <c r="F259" s="47"/>
      <c r="G259" s="47" t="s">
        <v>52</v>
      </c>
      <c r="H259" s="47" t="s">
        <v>221</v>
      </c>
      <c r="I259" s="47" t="s">
        <v>353</v>
      </c>
      <c r="J259" s="47" t="s">
        <v>312</v>
      </c>
      <c r="K259" s="47" t="s">
        <v>327</v>
      </c>
      <c r="L259" s="47" t="s">
        <v>328</v>
      </c>
      <c r="M259" s="48" t="s">
        <v>106</v>
      </c>
      <c r="N259" s="47" t="s">
        <v>33</v>
      </c>
      <c r="O259" s="47" t="s">
        <v>49</v>
      </c>
      <c r="P259" s="48" t="s">
        <v>26</v>
      </c>
      <c r="Q259" s="47" t="s">
        <v>761</v>
      </c>
      <c r="R259" s="47"/>
      <c r="S259" s="47" t="s">
        <v>1047</v>
      </c>
      <c r="T259" s="47" t="s">
        <v>761</v>
      </c>
      <c r="U259" s="52">
        <v>34852</v>
      </c>
      <c r="V259" s="118"/>
      <c r="W259" s="118"/>
      <c r="X259" s="47">
        <v>0</v>
      </c>
      <c r="Y259" s="47">
        <v>15</v>
      </c>
      <c r="Z259" s="118" t="s">
        <v>390</v>
      </c>
      <c r="AA259" s="118"/>
      <c r="AB259" s="118"/>
      <c r="AC259" s="47" t="s">
        <v>1053</v>
      </c>
      <c r="AD259" s="14">
        <v>0</v>
      </c>
      <c r="AE259" s="47"/>
      <c r="AF259" s="280"/>
      <c r="AG259" s="118"/>
      <c r="AH259" s="118"/>
      <c r="AI259" s="47" t="s">
        <v>6737</v>
      </c>
      <c r="AJ259" s="47" t="s">
        <v>144</v>
      </c>
      <c r="AK259" s="47" t="s">
        <v>390</v>
      </c>
      <c r="AL259" s="62" t="s">
        <v>390</v>
      </c>
      <c r="AM259" s="13" t="s">
        <v>390</v>
      </c>
      <c r="AN259" s="118"/>
      <c r="AO259" s="118"/>
      <c r="AP259" s="118"/>
      <c r="AQ259" s="118"/>
      <c r="AR259" s="118"/>
      <c r="AS259" s="47"/>
      <c r="AT259" s="118"/>
      <c r="AU259" s="47"/>
      <c r="AV259" s="47"/>
      <c r="AW259" s="118"/>
      <c r="AX259" s="118"/>
      <c r="AY259" s="118"/>
      <c r="AZ259" s="47"/>
      <c r="BA259" s="14"/>
      <c r="BB259" s="47"/>
      <c r="BC259" s="149"/>
      <c r="BD259" s="149"/>
    </row>
    <row r="260" spans="1:56" x14ac:dyDescent="0.35">
      <c r="A260" s="50" t="s">
        <v>1378</v>
      </c>
      <c r="B260" s="115">
        <v>259</v>
      </c>
      <c r="C260" s="47"/>
      <c r="D260" s="47" t="s">
        <v>7225</v>
      </c>
      <c r="E260" s="47" t="s">
        <v>4659</v>
      </c>
      <c r="F260" s="47" t="s">
        <v>3103</v>
      </c>
      <c r="G260" s="47" t="s">
        <v>52</v>
      </c>
      <c r="H260" s="47" t="s">
        <v>95</v>
      </c>
      <c r="I260" s="47" t="s">
        <v>54</v>
      </c>
      <c r="J260" s="47" t="s">
        <v>312</v>
      </c>
      <c r="K260" s="47" t="s">
        <v>327</v>
      </c>
      <c r="L260" s="47" t="s">
        <v>328</v>
      </c>
      <c r="M260" s="48" t="s">
        <v>221</v>
      </c>
      <c r="N260" s="47" t="s">
        <v>33</v>
      </c>
      <c r="O260" s="47" t="s">
        <v>49</v>
      </c>
      <c r="P260" s="48" t="s">
        <v>26</v>
      </c>
      <c r="Q260" s="47" t="s">
        <v>761</v>
      </c>
      <c r="R260" s="47"/>
      <c r="S260" s="47" t="s">
        <v>1162</v>
      </c>
      <c r="T260" s="47" t="s">
        <v>761</v>
      </c>
      <c r="U260" s="52">
        <v>12592</v>
      </c>
      <c r="V260" s="118">
        <v>46075</v>
      </c>
      <c r="W260" s="118">
        <v>46084</v>
      </c>
      <c r="X260" s="47">
        <v>30</v>
      </c>
      <c r="Y260" s="47">
        <v>0</v>
      </c>
      <c r="Z260" s="118">
        <v>46114</v>
      </c>
      <c r="AA260" s="118">
        <v>46193</v>
      </c>
      <c r="AB260" s="118"/>
      <c r="AC260" s="47" t="s">
        <v>5</v>
      </c>
      <c r="AD260" s="14">
        <v>0.94</v>
      </c>
      <c r="AE260" s="47"/>
      <c r="AF260" s="280"/>
      <c r="AG260" s="118"/>
      <c r="AH260" s="118"/>
      <c r="AI260" s="47" t="s">
        <v>6737</v>
      </c>
      <c r="AJ260" s="47" t="s">
        <v>144</v>
      </c>
      <c r="AK260" s="47" t="s">
        <v>2829</v>
      </c>
      <c r="AL260" s="62" t="s">
        <v>390</v>
      </c>
      <c r="AM260" s="13" t="s">
        <v>390</v>
      </c>
      <c r="AN260" s="118"/>
      <c r="AO260" s="118"/>
      <c r="AP260" s="118"/>
      <c r="AQ260" s="118"/>
      <c r="AR260" s="118"/>
      <c r="AS260" s="47"/>
      <c r="AT260" s="118"/>
      <c r="AU260" s="47"/>
      <c r="AV260" s="47"/>
      <c r="AW260" s="118"/>
      <c r="AX260" s="118"/>
      <c r="AY260" s="118"/>
      <c r="AZ260" s="47"/>
      <c r="BA260" s="14"/>
      <c r="BB260" s="47"/>
      <c r="BC260" s="149"/>
      <c r="BD260" s="149"/>
    </row>
    <row r="261" spans="1:56" x14ac:dyDescent="0.35">
      <c r="A261" s="50" t="s">
        <v>2358</v>
      </c>
      <c r="B261" s="115">
        <v>260</v>
      </c>
      <c r="C261" s="47" t="s">
        <v>2359</v>
      </c>
      <c r="D261" s="47" t="s">
        <v>7920</v>
      </c>
      <c r="E261" s="47" t="s">
        <v>2420</v>
      </c>
      <c r="F261" s="47" t="s">
        <v>2360</v>
      </c>
      <c r="G261" s="47" t="s">
        <v>1977</v>
      </c>
      <c r="H261" s="47" t="s">
        <v>1978</v>
      </c>
      <c r="I261" s="47" t="s">
        <v>1978</v>
      </c>
      <c r="J261" s="47" t="s">
        <v>312</v>
      </c>
      <c r="K261" s="47" t="s">
        <v>1223</v>
      </c>
      <c r="L261" s="47" t="s">
        <v>898</v>
      </c>
      <c r="M261" s="48" t="s">
        <v>55</v>
      </c>
      <c r="N261" s="47" t="s">
        <v>32</v>
      </c>
      <c r="O261" s="47" t="s">
        <v>50</v>
      </c>
      <c r="P261" s="48" t="s">
        <v>45</v>
      </c>
      <c r="Q261" s="47"/>
      <c r="R261" s="47" t="s">
        <v>2797</v>
      </c>
      <c r="S261" s="47" t="s">
        <v>2362</v>
      </c>
      <c r="T261" s="47" t="s">
        <v>798</v>
      </c>
      <c r="U261" s="52">
        <v>4699</v>
      </c>
      <c r="V261" s="118">
        <v>46150</v>
      </c>
      <c r="W261" s="118">
        <v>46156</v>
      </c>
      <c r="X261" s="47">
        <v>15</v>
      </c>
      <c r="Y261" s="47"/>
      <c r="Z261" s="118">
        <v>46171</v>
      </c>
      <c r="AA261" s="118">
        <v>46186</v>
      </c>
      <c r="AB261" s="118"/>
      <c r="AC261" s="47" t="s">
        <v>5</v>
      </c>
      <c r="AD261" s="14">
        <v>0.38</v>
      </c>
      <c r="AE261" s="47"/>
      <c r="AF261" s="280"/>
      <c r="AG261" s="118"/>
      <c r="AH261" s="118"/>
      <c r="AI261" s="47" t="s">
        <v>6737</v>
      </c>
      <c r="AJ261" s="47" t="s">
        <v>144</v>
      </c>
      <c r="AK261" s="47" t="s">
        <v>2826</v>
      </c>
      <c r="AL261" s="62" t="s">
        <v>390</v>
      </c>
      <c r="AM261" s="13" t="s">
        <v>390</v>
      </c>
      <c r="AN261" s="118"/>
      <c r="AO261" s="118"/>
      <c r="AP261" s="118"/>
      <c r="AQ261" s="118"/>
      <c r="AR261" s="118"/>
      <c r="AS261" s="47"/>
      <c r="AT261" s="118"/>
      <c r="AU261" s="47"/>
      <c r="AV261" s="47"/>
      <c r="AW261" s="118"/>
      <c r="AX261" s="118"/>
      <c r="AY261" s="118"/>
      <c r="AZ261" s="47"/>
      <c r="BA261" s="14"/>
      <c r="BB261" s="47"/>
      <c r="BC261" s="149"/>
      <c r="BD261" s="149"/>
    </row>
    <row r="262" spans="1:56" x14ac:dyDescent="0.35">
      <c r="A262" s="50" t="s">
        <v>441</v>
      </c>
      <c r="B262" s="115">
        <v>261</v>
      </c>
      <c r="C262" s="47"/>
      <c r="D262" s="47"/>
      <c r="E262" s="47"/>
      <c r="F262" s="47"/>
      <c r="G262" s="47" t="s">
        <v>76</v>
      </c>
      <c r="H262" s="47" t="s">
        <v>1980</v>
      </c>
      <c r="I262" s="47" t="s">
        <v>101</v>
      </c>
      <c r="J262" s="47" t="s">
        <v>312</v>
      </c>
      <c r="K262" s="47" t="s">
        <v>325</v>
      </c>
      <c r="L262" s="47" t="s">
        <v>885</v>
      </c>
      <c r="M262" s="48" t="s">
        <v>55</v>
      </c>
      <c r="N262" s="47" t="s">
        <v>32</v>
      </c>
      <c r="O262" s="47" t="s">
        <v>37</v>
      </c>
      <c r="P262" s="48" t="s">
        <v>44</v>
      </c>
      <c r="Q262" s="47"/>
      <c r="R262" s="47"/>
      <c r="S262" s="47" t="s">
        <v>442</v>
      </c>
      <c r="T262" s="47"/>
      <c r="U262" s="52"/>
      <c r="V262" s="118"/>
      <c r="W262" s="118"/>
      <c r="X262" s="47">
        <v>45</v>
      </c>
      <c r="Y262" s="47"/>
      <c r="Z262" s="118" t="s">
        <v>390</v>
      </c>
      <c r="AA262" s="118"/>
      <c r="AB262" s="118"/>
      <c r="AC262" s="47" t="s">
        <v>402</v>
      </c>
      <c r="AD262" s="14">
        <v>0</v>
      </c>
      <c r="AE262" s="47"/>
      <c r="AF262" s="280"/>
      <c r="AG262" s="118"/>
      <c r="AH262" s="118"/>
      <c r="AI262" s="47" t="s">
        <v>6737</v>
      </c>
      <c r="AJ262" s="47" t="s">
        <v>144</v>
      </c>
      <c r="AK262" s="47" t="s">
        <v>390</v>
      </c>
      <c r="AL262" s="62" t="s">
        <v>390</v>
      </c>
      <c r="AM262" s="13" t="s">
        <v>390</v>
      </c>
      <c r="AN262" s="118"/>
      <c r="AO262" s="118"/>
      <c r="AP262" s="118"/>
      <c r="AQ262" s="118"/>
      <c r="AR262" s="118"/>
      <c r="AS262" s="47"/>
      <c r="AT262" s="118"/>
      <c r="AU262" s="47"/>
      <c r="AV262" s="47"/>
      <c r="AW262" s="118"/>
      <c r="AX262" s="118"/>
      <c r="AY262" s="118"/>
      <c r="AZ262" s="47"/>
      <c r="BA262" s="14"/>
      <c r="BB262" s="47"/>
      <c r="BC262" s="149"/>
      <c r="BD262" s="149"/>
    </row>
    <row r="263" spans="1:56" x14ac:dyDescent="0.35">
      <c r="A263" s="50" t="s">
        <v>2586</v>
      </c>
      <c r="B263" s="115">
        <v>262</v>
      </c>
      <c r="C263" s="47"/>
      <c r="D263" s="47" t="s">
        <v>5108</v>
      </c>
      <c r="E263" s="47" t="s">
        <v>2881</v>
      </c>
      <c r="F263" s="47" t="s">
        <v>2595</v>
      </c>
      <c r="G263" s="47" t="s">
        <v>76</v>
      </c>
      <c r="H263" s="47" t="s">
        <v>1980</v>
      </c>
      <c r="I263" s="47" t="s">
        <v>190</v>
      </c>
      <c r="J263" s="47" t="s">
        <v>312</v>
      </c>
      <c r="K263" s="47" t="s">
        <v>325</v>
      </c>
      <c r="L263" s="47" t="s">
        <v>885</v>
      </c>
      <c r="M263" s="48" t="s">
        <v>55</v>
      </c>
      <c r="N263" s="47" t="s">
        <v>32</v>
      </c>
      <c r="O263" s="47" t="s">
        <v>37</v>
      </c>
      <c r="P263" s="48" t="s">
        <v>45</v>
      </c>
      <c r="Q263" s="47" t="s">
        <v>1305</v>
      </c>
      <c r="R263" s="47" t="s">
        <v>1812</v>
      </c>
      <c r="S263" s="47" t="s">
        <v>2587</v>
      </c>
      <c r="T263" s="47" t="s">
        <v>147</v>
      </c>
      <c r="U263" s="52">
        <v>20393</v>
      </c>
      <c r="V263" s="118">
        <v>46044</v>
      </c>
      <c r="W263" s="118">
        <v>46047</v>
      </c>
      <c r="X263" s="47">
        <v>45</v>
      </c>
      <c r="Y263" s="47">
        <v>15</v>
      </c>
      <c r="Z263" s="118">
        <v>46107</v>
      </c>
      <c r="AA263" s="118">
        <v>46142</v>
      </c>
      <c r="AB263" s="118">
        <v>46146</v>
      </c>
      <c r="AC263" s="47" t="s">
        <v>3</v>
      </c>
      <c r="AD263" s="14">
        <v>1</v>
      </c>
      <c r="AE263" s="47"/>
      <c r="AF263" s="280">
        <v>46151</v>
      </c>
      <c r="AG263" s="118"/>
      <c r="AH263" s="118" t="s">
        <v>152</v>
      </c>
      <c r="AI263" s="47" t="s">
        <v>6737</v>
      </c>
      <c r="AJ263" s="47" t="s">
        <v>144</v>
      </c>
      <c r="AK263" s="47" t="s">
        <v>1557</v>
      </c>
      <c r="AL263" s="62" t="s">
        <v>2925</v>
      </c>
      <c r="AM263" s="13" t="s">
        <v>390</v>
      </c>
      <c r="AN263" s="118"/>
      <c r="AO263" s="118"/>
      <c r="AP263" s="118"/>
      <c r="AQ263" s="118"/>
      <c r="AR263" s="118"/>
      <c r="AS263" s="47"/>
      <c r="AT263" s="118"/>
      <c r="AU263" s="47"/>
      <c r="AV263" s="47"/>
      <c r="AW263" s="118"/>
      <c r="AX263" s="118"/>
      <c r="AY263" s="118"/>
      <c r="AZ263" s="47"/>
      <c r="BA263" s="14"/>
      <c r="BB263" s="47"/>
      <c r="BC263" s="149"/>
      <c r="BD263" s="149"/>
    </row>
    <row r="264" spans="1:56" x14ac:dyDescent="0.35">
      <c r="A264" s="50" t="s">
        <v>2198</v>
      </c>
      <c r="B264" s="115">
        <v>263</v>
      </c>
      <c r="C264" s="47"/>
      <c r="D264" s="47" t="s">
        <v>2838</v>
      </c>
      <c r="E264" s="47" t="s">
        <v>1998</v>
      </c>
      <c r="F264" s="47" t="s">
        <v>1999</v>
      </c>
      <c r="G264" s="47" t="s">
        <v>78</v>
      </c>
      <c r="H264" s="47" t="s">
        <v>222</v>
      </c>
      <c r="I264" s="47" t="s">
        <v>1967</v>
      </c>
      <c r="J264" s="47" t="s">
        <v>2006</v>
      </c>
      <c r="K264" s="47" t="s">
        <v>321</v>
      </c>
      <c r="L264" s="47" t="s">
        <v>1985</v>
      </c>
      <c r="M264" s="48" t="s">
        <v>53</v>
      </c>
      <c r="N264" s="47" t="s">
        <v>31</v>
      </c>
      <c r="O264" s="47" t="s">
        <v>36</v>
      </c>
      <c r="P264" s="48" t="s">
        <v>46</v>
      </c>
      <c r="Q264" s="47" t="s">
        <v>1937</v>
      </c>
      <c r="R264" s="47" t="s">
        <v>397</v>
      </c>
      <c r="S264" s="47" t="s">
        <v>2199</v>
      </c>
      <c r="T264" s="47" t="s">
        <v>1937</v>
      </c>
      <c r="U264" s="52">
        <v>35554</v>
      </c>
      <c r="V264" s="118">
        <v>45979</v>
      </c>
      <c r="W264" s="118">
        <v>45979</v>
      </c>
      <c r="X264" s="47">
        <v>0</v>
      </c>
      <c r="Y264" s="47">
        <v>60</v>
      </c>
      <c r="Z264" s="118">
        <v>46039</v>
      </c>
      <c r="AA264" s="118">
        <v>46117</v>
      </c>
      <c r="AB264" s="118">
        <v>46118</v>
      </c>
      <c r="AC264" s="47" t="s">
        <v>3</v>
      </c>
      <c r="AD264" s="14">
        <v>1</v>
      </c>
      <c r="AE264" s="47"/>
      <c r="AF264" s="280" t="s">
        <v>8951</v>
      </c>
      <c r="AG264" s="118"/>
      <c r="AH264" s="118" t="s">
        <v>152</v>
      </c>
      <c r="AI264" s="47" t="s">
        <v>6737</v>
      </c>
      <c r="AJ264" s="47" t="s">
        <v>306</v>
      </c>
      <c r="AK264" s="47" t="s">
        <v>1555</v>
      </c>
      <c r="AL264" s="62" t="s">
        <v>2924</v>
      </c>
      <c r="AM264" s="13" t="s">
        <v>390</v>
      </c>
      <c r="AN264" s="118"/>
      <c r="AO264" s="118"/>
      <c r="AP264" s="118"/>
      <c r="AQ264" s="118"/>
      <c r="AR264" s="118"/>
      <c r="AS264" s="47"/>
      <c r="AT264" s="118"/>
      <c r="AU264" s="47"/>
      <c r="AV264" s="47"/>
      <c r="AW264" s="118"/>
      <c r="AX264" s="118"/>
      <c r="AY264" s="118"/>
      <c r="AZ264" s="47"/>
      <c r="BA264" s="14"/>
      <c r="BB264" s="47"/>
      <c r="BC264" s="149"/>
      <c r="BD264" s="149"/>
    </row>
    <row r="265" spans="1:56" x14ac:dyDescent="0.35">
      <c r="A265" s="50" t="s">
        <v>2381</v>
      </c>
      <c r="B265" s="115">
        <v>264</v>
      </c>
      <c r="C265" s="47" t="s">
        <v>2382</v>
      </c>
      <c r="D265" s="47" t="s">
        <v>3117</v>
      </c>
      <c r="E265" s="47" t="s">
        <v>2866</v>
      </c>
      <c r="F265" s="47" t="s">
        <v>2508</v>
      </c>
      <c r="G265" s="47" t="s">
        <v>1977</v>
      </c>
      <c r="H265" s="47" t="s">
        <v>1978</v>
      </c>
      <c r="I265" s="47" t="s">
        <v>1978</v>
      </c>
      <c r="J265" s="47" t="s">
        <v>312</v>
      </c>
      <c r="K265" s="47" t="s">
        <v>1223</v>
      </c>
      <c r="L265" s="47" t="s">
        <v>898</v>
      </c>
      <c r="M265" s="48" t="s">
        <v>55</v>
      </c>
      <c r="N265" s="47" t="s">
        <v>31</v>
      </c>
      <c r="O265" s="47" t="s">
        <v>36</v>
      </c>
      <c r="P265" s="48" t="s">
        <v>64</v>
      </c>
      <c r="Q265" s="47" t="s">
        <v>18</v>
      </c>
      <c r="R265" s="47" t="s">
        <v>2923</v>
      </c>
      <c r="S265" s="47" t="s">
        <v>2383</v>
      </c>
      <c r="T265" s="47" t="s">
        <v>2269</v>
      </c>
      <c r="U265" s="52">
        <v>1444</v>
      </c>
      <c r="V265" s="118">
        <v>46036</v>
      </c>
      <c r="W265" s="118">
        <v>46046</v>
      </c>
      <c r="X265" s="47">
        <v>15</v>
      </c>
      <c r="Y265" s="47"/>
      <c r="Z265" s="118">
        <v>46061</v>
      </c>
      <c r="AA265" s="118">
        <v>46091</v>
      </c>
      <c r="AB265" s="118">
        <v>46092</v>
      </c>
      <c r="AC265" s="47" t="s">
        <v>219</v>
      </c>
      <c r="AD265" s="14">
        <v>1</v>
      </c>
      <c r="AE265" s="47"/>
      <c r="AF265" s="280">
        <v>46114</v>
      </c>
      <c r="AG265" s="118">
        <v>46114</v>
      </c>
      <c r="AH265" s="118" t="s">
        <v>6740</v>
      </c>
      <c r="AI265" s="47" t="s">
        <v>1558</v>
      </c>
      <c r="AJ265" s="47" t="s">
        <v>144</v>
      </c>
      <c r="AK265" s="47" t="s">
        <v>390</v>
      </c>
      <c r="AL265" s="62" t="s">
        <v>390</v>
      </c>
      <c r="AM265" s="13" t="s">
        <v>390</v>
      </c>
      <c r="AN265" s="118"/>
      <c r="AO265" s="118"/>
      <c r="AP265" s="118"/>
      <c r="AQ265" s="118"/>
      <c r="AR265" s="118"/>
      <c r="AS265" s="47"/>
      <c r="AT265" s="118"/>
      <c r="AU265" s="47"/>
      <c r="AV265" s="47"/>
      <c r="AW265" s="118"/>
      <c r="AX265" s="118"/>
      <c r="AY265" s="118"/>
      <c r="AZ265" s="47"/>
      <c r="BA265" s="14"/>
      <c r="BB265" s="47"/>
      <c r="BC265" s="149"/>
      <c r="BD265" s="149"/>
    </row>
    <row r="266" spans="1:56" x14ac:dyDescent="0.35">
      <c r="A266" s="50" t="s">
        <v>2536</v>
      </c>
      <c r="B266" s="115">
        <v>265</v>
      </c>
      <c r="C266" s="47"/>
      <c r="D266" s="47"/>
      <c r="E266" s="47"/>
      <c r="F266" s="47"/>
      <c r="G266" s="47" t="s">
        <v>52</v>
      </c>
      <c r="H266" s="47" t="s">
        <v>95</v>
      </c>
      <c r="I266" s="47" t="s">
        <v>57</v>
      </c>
      <c r="J266" s="47" t="s">
        <v>312</v>
      </c>
      <c r="K266" s="47" t="s">
        <v>327</v>
      </c>
      <c r="L266" s="47" t="s">
        <v>328</v>
      </c>
      <c r="M266" s="48" t="s">
        <v>221</v>
      </c>
      <c r="N266" s="47" t="s">
        <v>33</v>
      </c>
      <c r="O266" s="47" t="s">
        <v>49</v>
      </c>
      <c r="P266" s="48" t="s">
        <v>22</v>
      </c>
      <c r="Q266" s="47"/>
      <c r="R266" s="47"/>
      <c r="S266" s="47" t="s">
        <v>2537</v>
      </c>
      <c r="T266" s="47"/>
      <c r="U266" s="52">
        <v>31000</v>
      </c>
      <c r="V266" s="118"/>
      <c r="W266" s="118"/>
      <c r="X266" s="47">
        <v>0</v>
      </c>
      <c r="Y266" s="47"/>
      <c r="Z266" s="118" t="s">
        <v>390</v>
      </c>
      <c r="AA266" s="118"/>
      <c r="AB266" s="118"/>
      <c r="AC266" s="47" t="s">
        <v>402</v>
      </c>
      <c r="AD266" s="14">
        <v>0</v>
      </c>
      <c r="AE266" s="47"/>
      <c r="AF266" s="280"/>
      <c r="AG266" s="118"/>
      <c r="AH266" s="118"/>
      <c r="AI266" s="47" t="s">
        <v>6737</v>
      </c>
      <c r="AJ266" s="47" t="s">
        <v>144</v>
      </c>
      <c r="AK266" s="47" t="s">
        <v>390</v>
      </c>
      <c r="AL266" s="62" t="s">
        <v>390</v>
      </c>
      <c r="AM266" s="13" t="s">
        <v>390</v>
      </c>
      <c r="AN266" s="118"/>
      <c r="AO266" s="118"/>
      <c r="AP266" s="118"/>
      <c r="AQ266" s="118"/>
      <c r="AR266" s="118"/>
      <c r="AS266" s="47"/>
      <c r="AT266" s="118"/>
      <c r="AU266" s="47"/>
      <c r="AV266" s="47"/>
      <c r="AW266" s="118"/>
      <c r="AX266" s="118"/>
      <c r="AY266" s="118"/>
      <c r="AZ266" s="47"/>
      <c r="BA266" s="14"/>
      <c r="BB266" s="47"/>
      <c r="BC266" s="149"/>
      <c r="BD266" s="149"/>
    </row>
    <row r="267" spans="1:56" x14ac:dyDescent="0.35">
      <c r="A267" s="50" t="s">
        <v>2531</v>
      </c>
      <c r="B267" s="115">
        <v>266</v>
      </c>
      <c r="C267" s="47"/>
      <c r="D267" s="47"/>
      <c r="E267" s="47"/>
      <c r="F267" s="47"/>
      <c r="G267" s="47" t="s">
        <v>52</v>
      </c>
      <c r="H267" s="47" t="s">
        <v>95</v>
      </c>
      <c r="I267" s="47" t="s">
        <v>57</v>
      </c>
      <c r="J267" s="47" t="s">
        <v>312</v>
      </c>
      <c r="K267" s="47" t="s">
        <v>327</v>
      </c>
      <c r="L267" s="47" t="s">
        <v>328</v>
      </c>
      <c r="M267" s="48" t="s">
        <v>221</v>
      </c>
      <c r="N267" s="47" t="s">
        <v>34</v>
      </c>
      <c r="O267" s="47" t="s">
        <v>49</v>
      </c>
      <c r="P267" s="48" t="s">
        <v>25</v>
      </c>
      <c r="Q267" s="47"/>
      <c r="R267" s="47"/>
      <c r="S267" s="47" t="s">
        <v>2532</v>
      </c>
      <c r="T267" s="47"/>
      <c r="U267" s="52">
        <v>110000</v>
      </c>
      <c r="V267" s="118"/>
      <c r="W267" s="118"/>
      <c r="X267" s="47">
        <v>0</v>
      </c>
      <c r="Y267" s="47"/>
      <c r="Z267" s="118" t="s">
        <v>390</v>
      </c>
      <c r="AA267" s="118"/>
      <c r="AB267" s="118"/>
      <c r="AC267" s="47" t="s">
        <v>402</v>
      </c>
      <c r="AD267" s="14">
        <v>0</v>
      </c>
      <c r="AE267" s="47"/>
      <c r="AF267" s="280"/>
      <c r="AG267" s="118"/>
      <c r="AH267" s="118"/>
      <c r="AI267" s="47" t="s">
        <v>6737</v>
      </c>
      <c r="AJ267" s="47" t="s">
        <v>144</v>
      </c>
      <c r="AK267" s="47" t="s">
        <v>390</v>
      </c>
      <c r="AL267" s="62" t="s">
        <v>390</v>
      </c>
      <c r="AM267" s="13" t="s">
        <v>390</v>
      </c>
      <c r="AN267" s="118"/>
      <c r="AO267" s="118"/>
      <c r="AP267" s="118"/>
      <c r="AQ267" s="118"/>
      <c r="AR267" s="118"/>
      <c r="AS267" s="47"/>
      <c r="AT267" s="118"/>
      <c r="AU267" s="47"/>
      <c r="AV267" s="47"/>
      <c r="AW267" s="118"/>
      <c r="AX267" s="118"/>
      <c r="AY267" s="118"/>
      <c r="AZ267" s="47"/>
      <c r="BA267" s="14"/>
      <c r="BB267" s="47"/>
      <c r="BC267" s="149"/>
      <c r="BD267" s="149"/>
    </row>
    <row r="268" spans="1:56" x14ac:dyDescent="0.35">
      <c r="A268" s="50" t="s">
        <v>2535</v>
      </c>
      <c r="B268" s="115">
        <v>267</v>
      </c>
      <c r="C268" s="47"/>
      <c r="D268" s="47" t="s">
        <v>7921</v>
      </c>
      <c r="E268" s="47" t="s">
        <v>7922</v>
      </c>
      <c r="F268" s="47" t="s">
        <v>7923</v>
      </c>
      <c r="G268" s="47" t="s">
        <v>52</v>
      </c>
      <c r="H268" s="47" t="s">
        <v>95</v>
      </c>
      <c r="I268" s="47" t="s">
        <v>57</v>
      </c>
      <c r="J268" s="47" t="s">
        <v>312</v>
      </c>
      <c r="K268" s="47" t="s">
        <v>327</v>
      </c>
      <c r="L268" s="47" t="s">
        <v>328</v>
      </c>
      <c r="M268" s="48" t="s">
        <v>221</v>
      </c>
      <c r="N268" s="47" t="s">
        <v>33</v>
      </c>
      <c r="O268" s="47" t="s">
        <v>49</v>
      </c>
      <c r="P268" s="48" t="s">
        <v>20</v>
      </c>
      <c r="Q268" s="47"/>
      <c r="R268" s="47"/>
      <c r="S268" s="47" t="s">
        <v>7924</v>
      </c>
      <c r="T268" s="47" t="s">
        <v>7925</v>
      </c>
      <c r="U268" s="52">
        <v>200000</v>
      </c>
      <c r="V268" s="118"/>
      <c r="W268" s="118"/>
      <c r="X268" s="47">
        <v>75</v>
      </c>
      <c r="Y268" s="47"/>
      <c r="Z268" s="118">
        <v>78</v>
      </c>
      <c r="AA268" s="118"/>
      <c r="AB268" s="118"/>
      <c r="AC268" s="47" t="s">
        <v>399</v>
      </c>
      <c r="AD268" s="14">
        <v>0</v>
      </c>
      <c r="AE268" s="47"/>
      <c r="AF268" s="280"/>
      <c r="AG268" s="118"/>
      <c r="AH268" s="118"/>
      <c r="AI268" s="47" t="s">
        <v>6737</v>
      </c>
      <c r="AJ268" s="47" t="s">
        <v>144</v>
      </c>
      <c r="AK268" s="47" t="s">
        <v>390</v>
      </c>
      <c r="AL268" s="62" t="s">
        <v>390</v>
      </c>
      <c r="AM268" s="13" t="s">
        <v>390</v>
      </c>
      <c r="AN268" s="118"/>
      <c r="AO268" s="118"/>
      <c r="AP268" s="118"/>
      <c r="AQ268" s="118"/>
      <c r="AR268" s="118"/>
      <c r="AS268" s="47"/>
      <c r="AT268" s="118"/>
      <c r="AU268" s="47"/>
      <c r="AV268" s="47"/>
      <c r="AW268" s="118"/>
      <c r="AX268" s="118"/>
      <c r="AY268" s="118"/>
      <c r="AZ268" s="47"/>
      <c r="BA268" s="14"/>
      <c r="BB268" s="47"/>
      <c r="BC268" s="149"/>
      <c r="BD268" s="149"/>
    </row>
    <row r="269" spans="1:56" x14ac:dyDescent="0.35">
      <c r="A269" s="50" t="s">
        <v>2533</v>
      </c>
      <c r="B269" s="115">
        <v>268</v>
      </c>
      <c r="C269" s="47"/>
      <c r="D269" s="47"/>
      <c r="E269" s="47"/>
      <c r="F269" s="47"/>
      <c r="G269" s="47" t="s">
        <v>52</v>
      </c>
      <c r="H269" s="47" t="s">
        <v>95</v>
      </c>
      <c r="I269" s="47" t="s">
        <v>57</v>
      </c>
      <c r="J269" s="47" t="s">
        <v>312</v>
      </c>
      <c r="K269" s="47" t="s">
        <v>327</v>
      </c>
      <c r="L269" s="47" t="s">
        <v>328</v>
      </c>
      <c r="M269" s="48" t="s">
        <v>221</v>
      </c>
      <c r="N269" s="47" t="s">
        <v>33</v>
      </c>
      <c r="O269" s="47" t="s">
        <v>49</v>
      </c>
      <c r="P269" s="48" t="s">
        <v>22</v>
      </c>
      <c r="Q269" s="47"/>
      <c r="R269" s="47"/>
      <c r="S269" s="47" t="s">
        <v>2534</v>
      </c>
      <c r="T269" s="47"/>
      <c r="U269" s="52">
        <v>106000</v>
      </c>
      <c r="V269" s="118"/>
      <c r="W269" s="118"/>
      <c r="X269" s="47">
        <v>0</v>
      </c>
      <c r="Y269" s="47"/>
      <c r="Z269" s="118" t="s">
        <v>390</v>
      </c>
      <c r="AA269" s="118"/>
      <c r="AB269" s="118"/>
      <c r="AC269" s="47" t="s">
        <v>402</v>
      </c>
      <c r="AD269" s="14">
        <v>0</v>
      </c>
      <c r="AE269" s="47"/>
      <c r="AF269" s="280"/>
      <c r="AG269" s="118"/>
      <c r="AH269" s="118"/>
      <c r="AI269" s="47" t="s">
        <v>6737</v>
      </c>
      <c r="AJ269" s="47" t="s">
        <v>144</v>
      </c>
      <c r="AK269" s="47" t="s">
        <v>390</v>
      </c>
      <c r="AL269" s="62" t="s">
        <v>390</v>
      </c>
      <c r="AM269" s="13" t="s">
        <v>390</v>
      </c>
      <c r="AN269" s="118"/>
      <c r="AO269" s="118"/>
      <c r="AP269" s="118"/>
      <c r="AQ269" s="118"/>
      <c r="AR269" s="118"/>
      <c r="AS269" s="47"/>
      <c r="AT269" s="118"/>
      <c r="AU269" s="47"/>
      <c r="AV269" s="47"/>
      <c r="AW269" s="118"/>
      <c r="AX269" s="118"/>
      <c r="AY269" s="118"/>
      <c r="AZ269" s="47"/>
      <c r="BA269" s="14"/>
      <c r="BB269" s="47"/>
      <c r="BC269" s="149"/>
      <c r="BD269" s="149"/>
    </row>
    <row r="270" spans="1:56" x14ac:dyDescent="0.35">
      <c r="A270" s="50" t="s">
        <v>2500</v>
      </c>
      <c r="B270" s="115">
        <v>269</v>
      </c>
      <c r="C270" s="47"/>
      <c r="D270" s="47" t="s">
        <v>2411</v>
      </c>
      <c r="E270" s="47" t="s">
        <v>2411</v>
      </c>
      <c r="F270" s="47" t="s">
        <v>2315</v>
      </c>
      <c r="G270" s="47" t="s">
        <v>66</v>
      </c>
      <c r="H270" s="47" t="s">
        <v>687</v>
      </c>
      <c r="I270" s="47" t="s">
        <v>185</v>
      </c>
      <c r="J270" s="47" t="s">
        <v>312</v>
      </c>
      <c r="K270" s="47" t="s">
        <v>1223</v>
      </c>
      <c r="L270" s="47" t="s">
        <v>898</v>
      </c>
      <c r="M270" s="48" t="s">
        <v>221</v>
      </c>
      <c r="N270" s="47" t="s">
        <v>31</v>
      </c>
      <c r="O270" s="47" t="s">
        <v>50</v>
      </c>
      <c r="P270" s="48" t="s">
        <v>64</v>
      </c>
      <c r="Q270" s="47"/>
      <c r="R270" s="47" t="s">
        <v>1725</v>
      </c>
      <c r="S270" s="47" t="s">
        <v>2501</v>
      </c>
      <c r="T270" s="47" t="s">
        <v>1767</v>
      </c>
      <c r="U270" s="52">
        <v>325000</v>
      </c>
      <c r="V270" s="118">
        <v>45859</v>
      </c>
      <c r="W270" s="118">
        <v>45861</v>
      </c>
      <c r="X270" s="47">
        <v>0</v>
      </c>
      <c r="Y270" s="47">
        <v>40</v>
      </c>
      <c r="Z270" s="118">
        <v>46035</v>
      </c>
      <c r="AA270" s="118">
        <v>46203</v>
      </c>
      <c r="AB270" s="118"/>
      <c r="AC270" s="47" t="s">
        <v>5</v>
      </c>
      <c r="AD270" s="14">
        <v>0.93</v>
      </c>
      <c r="AE270" s="47" t="s">
        <v>3196</v>
      </c>
      <c r="AF270" s="280"/>
      <c r="AG270" s="118"/>
      <c r="AH270" s="118"/>
      <c r="AI270" s="47" t="s">
        <v>6737</v>
      </c>
      <c r="AJ270" s="47" t="s">
        <v>144</v>
      </c>
      <c r="AK270" s="47" t="s">
        <v>1555</v>
      </c>
      <c r="AL270" s="62" t="s">
        <v>390</v>
      </c>
      <c r="AM270" s="13" t="s">
        <v>390</v>
      </c>
      <c r="AN270" s="118"/>
      <c r="AO270" s="118"/>
      <c r="AP270" s="118"/>
      <c r="AQ270" s="118"/>
      <c r="AR270" s="118"/>
      <c r="AS270" s="47"/>
      <c r="AT270" s="118"/>
      <c r="AU270" s="47"/>
      <c r="AV270" s="47"/>
      <c r="AW270" s="118"/>
      <c r="AX270" s="118"/>
      <c r="AY270" s="118"/>
      <c r="AZ270" s="47"/>
      <c r="BA270" s="14"/>
      <c r="BB270" s="47"/>
      <c r="BC270" s="149"/>
      <c r="BD270" s="149"/>
    </row>
    <row r="271" spans="1:56" x14ac:dyDescent="0.35">
      <c r="A271" s="50" t="s">
        <v>2502</v>
      </c>
      <c r="B271" s="115">
        <v>270</v>
      </c>
      <c r="C271" s="47"/>
      <c r="D271" s="47" t="s">
        <v>2411</v>
      </c>
      <c r="E271" s="47" t="s">
        <v>2411</v>
      </c>
      <c r="F271" s="47" t="s">
        <v>2315</v>
      </c>
      <c r="G271" s="47" t="s">
        <v>66</v>
      </c>
      <c r="H271" s="47" t="s">
        <v>687</v>
      </c>
      <c r="I271" s="47" t="s">
        <v>185</v>
      </c>
      <c r="J271" s="47" t="s">
        <v>312</v>
      </c>
      <c r="K271" s="47" t="s">
        <v>1223</v>
      </c>
      <c r="L271" s="47" t="s">
        <v>898</v>
      </c>
      <c r="M271" s="48" t="s">
        <v>221</v>
      </c>
      <c r="N271" s="47" t="s">
        <v>31</v>
      </c>
      <c r="O271" s="47" t="s">
        <v>50</v>
      </c>
      <c r="P271" s="48" t="s">
        <v>64</v>
      </c>
      <c r="Q271" s="47"/>
      <c r="R271" s="47" t="s">
        <v>1725</v>
      </c>
      <c r="S271" s="47" t="s">
        <v>2503</v>
      </c>
      <c r="T271" s="47" t="s">
        <v>1767</v>
      </c>
      <c r="U271" s="52">
        <v>325000</v>
      </c>
      <c r="V271" s="118">
        <v>45768</v>
      </c>
      <c r="W271" s="118">
        <v>46001</v>
      </c>
      <c r="X271" s="47">
        <v>0</v>
      </c>
      <c r="Y271" s="47">
        <v>120</v>
      </c>
      <c r="Z271" s="118">
        <v>46121</v>
      </c>
      <c r="AA271" s="118">
        <v>46203</v>
      </c>
      <c r="AB271" s="118"/>
      <c r="AC271" s="47" t="s">
        <v>5</v>
      </c>
      <c r="AD271" s="14">
        <v>0.4</v>
      </c>
      <c r="AE271" s="47"/>
      <c r="AF271" s="280"/>
      <c r="AG271" s="118"/>
      <c r="AH271" s="118"/>
      <c r="AI271" s="47" t="s">
        <v>6737</v>
      </c>
      <c r="AJ271" s="47" t="s">
        <v>144</v>
      </c>
      <c r="AK271" s="47" t="s">
        <v>2829</v>
      </c>
      <c r="AL271" s="62" t="s">
        <v>390</v>
      </c>
      <c r="AM271" s="13" t="s">
        <v>390</v>
      </c>
      <c r="AN271" s="118"/>
      <c r="AO271" s="118"/>
      <c r="AP271" s="118"/>
      <c r="AQ271" s="118"/>
      <c r="AR271" s="118"/>
      <c r="AS271" s="47"/>
      <c r="AT271" s="118"/>
      <c r="AU271" s="47"/>
      <c r="AV271" s="47"/>
      <c r="AW271" s="118"/>
      <c r="AX271" s="118"/>
      <c r="AY271" s="118"/>
      <c r="AZ271" s="47"/>
      <c r="BA271" s="14"/>
      <c r="BB271" s="47"/>
      <c r="BC271" s="149"/>
      <c r="BD271" s="149"/>
    </row>
    <row r="272" spans="1:56" x14ac:dyDescent="0.35">
      <c r="A272" s="50" t="s">
        <v>2543</v>
      </c>
      <c r="B272" s="115">
        <v>271</v>
      </c>
      <c r="C272" s="47"/>
      <c r="D272" s="47" t="s">
        <v>7226</v>
      </c>
      <c r="E272" s="47" t="s">
        <v>2871</v>
      </c>
      <c r="F272" s="47" t="s">
        <v>2544</v>
      </c>
      <c r="G272" s="47" t="s">
        <v>52</v>
      </c>
      <c r="H272" s="47" t="s">
        <v>95</v>
      </c>
      <c r="I272" s="47" t="s">
        <v>119</v>
      </c>
      <c r="J272" s="47" t="s">
        <v>312</v>
      </c>
      <c r="K272" s="47" t="s">
        <v>1223</v>
      </c>
      <c r="L272" s="47" t="s">
        <v>898</v>
      </c>
      <c r="M272" s="48" t="s">
        <v>221</v>
      </c>
      <c r="N272" s="47" t="s">
        <v>32</v>
      </c>
      <c r="O272" s="47" t="s">
        <v>50</v>
      </c>
      <c r="P272" s="48" t="s">
        <v>120</v>
      </c>
      <c r="Q272" s="47"/>
      <c r="R272" s="47" t="s">
        <v>385</v>
      </c>
      <c r="S272" s="47" t="s">
        <v>3907</v>
      </c>
      <c r="T272" s="47" t="s">
        <v>123</v>
      </c>
      <c r="U272" s="52">
        <v>11158</v>
      </c>
      <c r="V272" s="118">
        <v>46066</v>
      </c>
      <c r="W272" s="118">
        <v>46073</v>
      </c>
      <c r="X272" s="47">
        <v>60</v>
      </c>
      <c r="Y272" s="47">
        <v>0</v>
      </c>
      <c r="Z272" s="118">
        <v>46133</v>
      </c>
      <c r="AA272" s="118">
        <v>46188</v>
      </c>
      <c r="AB272" s="118"/>
      <c r="AC272" s="47" t="s">
        <v>5</v>
      </c>
      <c r="AD272" s="14">
        <v>0.9</v>
      </c>
      <c r="AE272" s="47"/>
      <c r="AF272" s="280"/>
      <c r="AG272" s="118"/>
      <c r="AH272" s="118"/>
      <c r="AI272" s="47" t="s">
        <v>6737</v>
      </c>
      <c r="AJ272" s="47" t="s">
        <v>144</v>
      </c>
      <c r="AK272" s="47" t="s">
        <v>2829</v>
      </c>
      <c r="AL272" s="62" t="s">
        <v>390</v>
      </c>
      <c r="AM272" s="13" t="s">
        <v>390</v>
      </c>
      <c r="AN272" s="118"/>
      <c r="AO272" s="118"/>
      <c r="AP272" s="118"/>
      <c r="AQ272" s="118"/>
      <c r="AR272" s="118"/>
      <c r="AS272" s="47"/>
      <c r="AT272" s="118"/>
      <c r="AU272" s="47"/>
      <c r="AV272" s="47"/>
      <c r="AW272" s="118"/>
      <c r="AX272" s="118"/>
      <c r="AY272" s="118"/>
      <c r="AZ272" s="47"/>
      <c r="BA272" s="14"/>
      <c r="BB272" s="47"/>
      <c r="BC272" s="149"/>
      <c r="BD272" s="149"/>
    </row>
    <row r="273" spans="1:56" x14ac:dyDescent="0.35">
      <c r="A273" s="50" t="s">
        <v>2701</v>
      </c>
      <c r="B273" s="115">
        <v>272</v>
      </c>
      <c r="C273" s="47" t="s">
        <v>3128</v>
      </c>
      <c r="D273" s="47" t="s">
        <v>7926</v>
      </c>
      <c r="E273" s="47" t="s">
        <v>7927</v>
      </c>
      <c r="F273" s="47" t="s">
        <v>7928</v>
      </c>
      <c r="G273" s="47" t="s">
        <v>1977</v>
      </c>
      <c r="H273" s="47" t="s">
        <v>1978</v>
      </c>
      <c r="I273" s="47" t="s">
        <v>1978</v>
      </c>
      <c r="J273" s="47" t="s">
        <v>312</v>
      </c>
      <c r="K273" s="47" t="s">
        <v>1223</v>
      </c>
      <c r="L273" s="47" t="s">
        <v>898</v>
      </c>
      <c r="M273" s="48" t="s">
        <v>55</v>
      </c>
      <c r="N273" s="47" t="s">
        <v>32</v>
      </c>
      <c r="O273" s="47" t="s">
        <v>50</v>
      </c>
      <c r="P273" s="48" t="s">
        <v>45</v>
      </c>
      <c r="Q273" s="47"/>
      <c r="R273" s="47"/>
      <c r="S273" s="47" t="s">
        <v>2702</v>
      </c>
      <c r="T273" s="47" t="s">
        <v>147</v>
      </c>
      <c r="U273" s="52">
        <v>2439</v>
      </c>
      <c r="V273" s="118">
        <v>46162</v>
      </c>
      <c r="W273" s="118">
        <v>46165</v>
      </c>
      <c r="X273" s="47">
        <v>15</v>
      </c>
      <c r="Y273" s="47"/>
      <c r="Z273" s="118">
        <v>46180</v>
      </c>
      <c r="AA273" s="118">
        <v>46180</v>
      </c>
      <c r="AB273" s="118"/>
      <c r="AC273" s="47" t="s">
        <v>5</v>
      </c>
      <c r="AD273" s="14">
        <v>0.35</v>
      </c>
      <c r="AE273" s="47"/>
      <c r="AF273" s="280"/>
      <c r="AG273" s="118"/>
      <c r="AH273" s="118"/>
      <c r="AI273" s="47" t="s">
        <v>6737</v>
      </c>
      <c r="AJ273" s="47" t="s">
        <v>144</v>
      </c>
      <c r="AK273" s="47" t="s">
        <v>5080</v>
      </c>
      <c r="AL273" s="62" t="s">
        <v>390</v>
      </c>
      <c r="AM273" s="13" t="s">
        <v>390</v>
      </c>
      <c r="AN273" s="118"/>
      <c r="AO273" s="118"/>
      <c r="AP273" s="118"/>
      <c r="AQ273" s="118"/>
      <c r="AR273" s="118"/>
      <c r="AS273" s="47"/>
      <c r="AT273" s="118"/>
      <c r="AU273" s="47"/>
      <c r="AV273" s="47"/>
      <c r="AW273" s="118"/>
      <c r="AX273" s="118"/>
      <c r="AY273" s="118"/>
      <c r="AZ273" s="47"/>
      <c r="BA273" s="14"/>
      <c r="BB273" s="47"/>
      <c r="BC273" s="149"/>
      <c r="BD273" s="149"/>
    </row>
    <row r="274" spans="1:56" x14ac:dyDescent="0.35">
      <c r="A274" s="50" t="s">
        <v>2699</v>
      </c>
      <c r="B274" s="115">
        <v>273</v>
      </c>
      <c r="C274" s="47" t="s">
        <v>3126</v>
      </c>
      <c r="D274" s="47" t="s">
        <v>5110</v>
      </c>
      <c r="E274" s="47" t="s">
        <v>4661</v>
      </c>
      <c r="F274" s="47" t="s">
        <v>3127</v>
      </c>
      <c r="G274" s="47" t="s">
        <v>1977</v>
      </c>
      <c r="H274" s="47" t="s">
        <v>1978</v>
      </c>
      <c r="I274" s="47" t="s">
        <v>1978</v>
      </c>
      <c r="J274" s="47" t="s">
        <v>312</v>
      </c>
      <c r="K274" s="47" t="s">
        <v>1223</v>
      </c>
      <c r="L274" s="47" t="s">
        <v>898</v>
      </c>
      <c r="M274" s="48" t="s">
        <v>55</v>
      </c>
      <c r="N274" s="47" t="s">
        <v>32</v>
      </c>
      <c r="O274" s="47" t="s">
        <v>37</v>
      </c>
      <c r="P274" s="48" t="s">
        <v>45</v>
      </c>
      <c r="Q274" s="47" t="s">
        <v>1307</v>
      </c>
      <c r="R274" s="47" t="s">
        <v>314</v>
      </c>
      <c r="S274" s="47" t="s">
        <v>2700</v>
      </c>
      <c r="T274" s="47" t="s">
        <v>789</v>
      </c>
      <c r="U274" s="52">
        <v>3293</v>
      </c>
      <c r="V274" s="118">
        <v>46055</v>
      </c>
      <c r="W274" s="118">
        <v>46058</v>
      </c>
      <c r="X274" s="47">
        <v>15</v>
      </c>
      <c r="Y274" s="47"/>
      <c r="Z274" s="118">
        <v>46073</v>
      </c>
      <c r="AA274" s="118">
        <v>46078</v>
      </c>
      <c r="AB274" s="118">
        <v>46078</v>
      </c>
      <c r="AC274" s="47" t="s">
        <v>219</v>
      </c>
      <c r="AD274" s="14">
        <v>1</v>
      </c>
      <c r="AE274" s="47"/>
      <c r="AF274" s="280">
        <v>46117</v>
      </c>
      <c r="AG274" s="118">
        <v>46114</v>
      </c>
      <c r="AH274" s="118" t="s">
        <v>6740</v>
      </c>
      <c r="AI274" s="47" t="s">
        <v>1558</v>
      </c>
      <c r="AJ274" s="47" t="s">
        <v>144</v>
      </c>
      <c r="AK274" s="47" t="s">
        <v>390</v>
      </c>
      <c r="AL274" s="62" t="s">
        <v>390</v>
      </c>
      <c r="AM274" s="13" t="s">
        <v>390</v>
      </c>
      <c r="AN274" s="118"/>
      <c r="AO274" s="118"/>
      <c r="AP274" s="118"/>
      <c r="AQ274" s="118"/>
      <c r="AR274" s="118"/>
      <c r="AS274" s="47"/>
      <c r="AT274" s="118"/>
      <c r="AU274" s="47"/>
      <c r="AV274" s="47"/>
      <c r="AW274" s="118"/>
      <c r="AX274" s="118"/>
      <c r="AY274" s="118"/>
      <c r="AZ274" s="47"/>
      <c r="BA274" s="14"/>
      <c r="BB274" s="47"/>
      <c r="BC274" s="149"/>
      <c r="BD274" s="149"/>
    </row>
    <row r="275" spans="1:56" x14ac:dyDescent="0.35">
      <c r="A275" s="50" t="s">
        <v>2505</v>
      </c>
      <c r="B275" s="115">
        <v>274</v>
      </c>
      <c r="C275" s="47" t="s">
        <v>2504</v>
      </c>
      <c r="D275" s="47" t="s">
        <v>5111</v>
      </c>
      <c r="E275" s="47" t="s">
        <v>2869</v>
      </c>
      <c r="F275" s="47" t="s">
        <v>2732</v>
      </c>
      <c r="G275" s="47" t="s">
        <v>1977</v>
      </c>
      <c r="H275" s="47" t="s">
        <v>1978</v>
      </c>
      <c r="I275" s="47" t="s">
        <v>1978</v>
      </c>
      <c r="J275" s="47" t="s">
        <v>312</v>
      </c>
      <c r="K275" s="47" t="s">
        <v>1223</v>
      </c>
      <c r="L275" s="47" t="s">
        <v>898</v>
      </c>
      <c r="M275" s="48" t="s">
        <v>55</v>
      </c>
      <c r="N275" s="47" t="s">
        <v>32</v>
      </c>
      <c r="O275" s="47" t="s">
        <v>37</v>
      </c>
      <c r="P275" s="48" t="s">
        <v>38</v>
      </c>
      <c r="Q275" s="47" t="s">
        <v>107</v>
      </c>
      <c r="R275" s="47" t="s">
        <v>722</v>
      </c>
      <c r="S275" s="47" t="s">
        <v>2506</v>
      </c>
      <c r="T275" s="47" t="s">
        <v>107</v>
      </c>
      <c r="U275" s="52">
        <v>2794</v>
      </c>
      <c r="V275" s="118">
        <v>46034</v>
      </c>
      <c r="W275" s="118">
        <v>46037</v>
      </c>
      <c r="X275" s="47">
        <v>15</v>
      </c>
      <c r="Y275" s="47">
        <v>14</v>
      </c>
      <c r="Z275" s="118">
        <v>46066</v>
      </c>
      <c r="AA275" s="118">
        <v>46088</v>
      </c>
      <c r="AB275" s="118">
        <v>46092</v>
      </c>
      <c r="AC275" s="47" t="s">
        <v>219</v>
      </c>
      <c r="AD275" s="14">
        <v>1</v>
      </c>
      <c r="AE275" s="47" t="s">
        <v>152</v>
      </c>
      <c r="AF275" s="280">
        <v>46151</v>
      </c>
      <c r="AG275" s="118">
        <v>46142</v>
      </c>
      <c r="AH275" s="118" t="s">
        <v>6740</v>
      </c>
      <c r="AI275" s="47" t="s">
        <v>1558</v>
      </c>
      <c r="AJ275" s="47" t="s">
        <v>144</v>
      </c>
      <c r="AK275" s="47" t="s">
        <v>390</v>
      </c>
      <c r="AL275" s="62" t="s">
        <v>390</v>
      </c>
      <c r="AM275" s="13" t="s">
        <v>390</v>
      </c>
      <c r="AN275" s="118"/>
      <c r="AO275" s="118"/>
      <c r="AP275" s="118"/>
      <c r="AQ275" s="118"/>
      <c r="AR275" s="118"/>
      <c r="AS275" s="47"/>
      <c r="AT275" s="118"/>
      <c r="AU275" s="47"/>
      <c r="AV275" s="47"/>
      <c r="AW275" s="118"/>
      <c r="AX275" s="118"/>
      <c r="AY275" s="118"/>
      <c r="AZ275" s="47"/>
      <c r="BA275" s="14"/>
      <c r="BB275" s="47"/>
      <c r="BC275" s="149"/>
      <c r="BD275" s="149"/>
    </row>
    <row r="276" spans="1:56" x14ac:dyDescent="0.35">
      <c r="A276" s="50" t="s">
        <v>2703</v>
      </c>
      <c r="B276" s="115">
        <v>275</v>
      </c>
      <c r="C276" s="47" t="s">
        <v>3129</v>
      </c>
      <c r="D276" s="47"/>
      <c r="E276" s="47"/>
      <c r="F276" s="47"/>
      <c r="G276" s="47" t="s">
        <v>1977</v>
      </c>
      <c r="H276" s="47" t="s">
        <v>1978</v>
      </c>
      <c r="I276" s="47" t="s">
        <v>1978</v>
      </c>
      <c r="J276" s="47" t="s">
        <v>312</v>
      </c>
      <c r="K276" s="47" t="s">
        <v>1223</v>
      </c>
      <c r="L276" s="47" t="s">
        <v>898</v>
      </c>
      <c r="M276" s="48" t="s">
        <v>55</v>
      </c>
      <c r="N276" s="47" t="s">
        <v>31</v>
      </c>
      <c r="O276" s="47" t="s">
        <v>36</v>
      </c>
      <c r="P276" s="48" t="s">
        <v>64</v>
      </c>
      <c r="Q276" s="47"/>
      <c r="R276" s="47"/>
      <c r="S276" s="47" t="s">
        <v>2704</v>
      </c>
      <c r="T276" s="47" t="s">
        <v>18</v>
      </c>
      <c r="U276" s="52"/>
      <c r="V276" s="118"/>
      <c r="W276" s="118"/>
      <c r="X276" s="47"/>
      <c r="Y276" s="47">
        <v>0</v>
      </c>
      <c r="Z276" s="118" t="s">
        <v>390</v>
      </c>
      <c r="AA276" s="118"/>
      <c r="AB276" s="118"/>
      <c r="AC276" s="47" t="s">
        <v>402</v>
      </c>
      <c r="AD276" s="14"/>
      <c r="AE276" s="47"/>
      <c r="AF276" s="280"/>
      <c r="AG276" s="118"/>
      <c r="AH276" s="118"/>
      <c r="AI276" s="47" t="s">
        <v>6737</v>
      </c>
      <c r="AJ276" s="47" t="s">
        <v>144</v>
      </c>
      <c r="AK276" s="47" t="s">
        <v>390</v>
      </c>
      <c r="AL276" s="62" t="s">
        <v>390</v>
      </c>
      <c r="AM276" s="13" t="s">
        <v>390</v>
      </c>
      <c r="AN276" s="118"/>
      <c r="AO276" s="118"/>
      <c r="AP276" s="118"/>
      <c r="AQ276" s="118"/>
      <c r="AR276" s="118"/>
      <c r="AS276" s="47"/>
      <c r="AT276" s="118"/>
      <c r="AU276" s="47"/>
      <c r="AV276" s="47"/>
      <c r="AW276" s="118"/>
      <c r="AX276" s="118"/>
      <c r="AY276" s="118"/>
      <c r="AZ276" s="47"/>
      <c r="BA276" s="14"/>
      <c r="BB276" s="47"/>
      <c r="BC276" s="149"/>
      <c r="BD276" s="149"/>
    </row>
    <row r="277" spans="1:56" x14ac:dyDescent="0.35">
      <c r="A277" s="50" t="s">
        <v>2705</v>
      </c>
      <c r="B277" s="115">
        <v>276</v>
      </c>
      <c r="C277" s="47" t="s">
        <v>3130</v>
      </c>
      <c r="D277" s="47"/>
      <c r="E277" s="47"/>
      <c r="F277" s="47"/>
      <c r="G277" s="47" t="s">
        <v>1977</v>
      </c>
      <c r="H277" s="47" t="s">
        <v>1978</v>
      </c>
      <c r="I277" s="47" t="s">
        <v>1978</v>
      </c>
      <c r="J277" s="47" t="s">
        <v>312</v>
      </c>
      <c r="K277" s="47" t="s">
        <v>1223</v>
      </c>
      <c r="L277" s="47" t="s">
        <v>898</v>
      </c>
      <c r="M277" s="48" t="s">
        <v>55</v>
      </c>
      <c r="N277" s="47" t="s">
        <v>31</v>
      </c>
      <c r="O277" s="47" t="s">
        <v>36</v>
      </c>
      <c r="P277" s="48" t="s">
        <v>64</v>
      </c>
      <c r="Q277" s="47"/>
      <c r="R277" s="47"/>
      <c r="S277" s="47" t="s">
        <v>2706</v>
      </c>
      <c r="T277" s="47" t="s">
        <v>18</v>
      </c>
      <c r="U277" s="52"/>
      <c r="V277" s="118"/>
      <c r="W277" s="118"/>
      <c r="X277" s="47"/>
      <c r="Y277" s="47">
        <v>0</v>
      </c>
      <c r="Z277" s="118" t="s">
        <v>390</v>
      </c>
      <c r="AA277" s="118"/>
      <c r="AB277" s="118"/>
      <c r="AC277" s="47" t="s">
        <v>402</v>
      </c>
      <c r="AD277" s="14"/>
      <c r="AE277" s="47"/>
      <c r="AF277" s="280"/>
      <c r="AG277" s="118"/>
      <c r="AH277" s="118"/>
      <c r="AI277" s="47" t="s">
        <v>6737</v>
      </c>
      <c r="AJ277" s="47" t="s">
        <v>144</v>
      </c>
      <c r="AK277" s="47" t="s">
        <v>390</v>
      </c>
      <c r="AL277" s="62" t="s">
        <v>390</v>
      </c>
      <c r="AM277" s="13" t="s">
        <v>390</v>
      </c>
      <c r="AN277" s="118"/>
      <c r="AO277" s="118"/>
      <c r="AP277" s="118"/>
      <c r="AQ277" s="118"/>
      <c r="AR277" s="118"/>
      <c r="AS277" s="47"/>
      <c r="AT277" s="118"/>
      <c r="AU277" s="47"/>
      <c r="AV277" s="47"/>
      <c r="AW277" s="118"/>
      <c r="AX277" s="118"/>
      <c r="AY277" s="118"/>
      <c r="AZ277" s="47"/>
      <c r="BA277" s="14"/>
      <c r="BB277" s="47"/>
      <c r="BC277" s="149"/>
      <c r="BD277" s="149"/>
    </row>
    <row r="278" spans="1:56" x14ac:dyDescent="0.35">
      <c r="A278" s="50" t="s">
        <v>2272</v>
      </c>
      <c r="B278" s="115">
        <v>277</v>
      </c>
      <c r="C278" s="47" t="s">
        <v>2331</v>
      </c>
      <c r="D278" s="47" t="s">
        <v>3107</v>
      </c>
      <c r="E278" s="47" t="s">
        <v>2416</v>
      </c>
      <c r="F278" s="47" t="s">
        <v>2273</v>
      </c>
      <c r="G278" s="47" t="s">
        <v>1977</v>
      </c>
      <c r="H278" s="47" t="s">
        <v>1978</v>
      </c>
      <c r="I278" s="47" t="s">
        <v>1978</v>
      </c>
      <c r="J278" s="47" t="s">
        <v>312</v>
      </c>
      <c r="K278" s="47" t="s">
        <v>1223</v>
      </c>
      <c r="L278" s="47" t="s">
        <v>898</v>
      </c>
      <c r="M278" s="48" t="s">
        <v>55</v>
      </c>
      <c r="N278" s="47" t="s">
        <v>31</v>
      </c>
      <c r="O278" s="47" t="s">
        <v>36</v>
      </c>
      <c r="P278" s="48" t="s">
        <v>64</v>
      </c>
      <c r="Q278" s="47"/>
      <c r="R278" s="47" t="s">
        <v>2236</v>
      </c>
      <c r="S278" s="47" t="s">
        <v>2274</v>
      </c>
      <c r="T278" s="47" t="s">
        <v>2269</v>
      </c>
      <c r="U278" s="52">
        <v>2755</v>
      </c>
      <c r="V278" s="118">
        <v>45940</v>
      </c>
      <c r="W278" s="118">
        <v>45943</v>
      </c>
      <c r="X278" s="47">
        <v>15</v>
      </c>
      <c r="Y278" s="47"/>
      <c r="Z278" s="118">
        <v>45958</v>
      </c>
      <c r="AA278" s="118">
        <v>46042</v>
      </c>
      <c r="AB278" s="118"/>
      <c r="AC278" s="47" t="s">
        <v>700</v>
      </c>
      <c r="AD278" s="14">
        <v>0.88</v>
      </c>
      <c r="AE278" s="47"/>
      <c r="AF278" s="280"/>
      <c r="AG278" s="118"/>
      <c r="AH278" s="118"/>
      <c r="AI278" s="47" t="s">
        <v>6737</v>
      </c>
      <c r="AJ278" s="47" t="s">
        <v>144</v>
      </c>
      <c r="AK278" s="47" t="s">
        <v>390</v>
      </c>
      <c r="AL278" s="62" t="s">
        <v>390</v>
      </c>
      <c r="AM278" s="13" t="s">
        <v>390</v>
      </c>
      <c r="AN278" s="118"/>
      <c r="AO278" s="118"/>
      <c r="AP278" s="118"/>
      <c r="AQ278" s="118"/>
      <c r="AR278" s="118"/>
      <c r="AS278" s="47"/>
      <c r="AT278" s="118"/>
      <c r="AU278" s="47"/>
      <c r="AV278" s="47"/>
      <c r="AW278" s="118"/>
      <c r="AX278" s="118"/>
      <c r="AY278" s="118"/>
      <c r="AZ278" s="47"/>
      <c r="BA278" s="14"/>
      <c r="BB278" s="47"/>
      <c r="BC278" s="149"/>
      <c r="BD278" s="149"/>
    </row>
    <row r="279" spans="1:56" x14ac:dyDescent="0.35">
      <c r="A279" s="50" t="s">
        <v>422</v>
      </c>
      <c r="B279" s="115">
        <v>278</v>
      </c>
      <c r="C279" s="47"/>
      <c r="D279" s="47"/>
      <c r="E279" s="47"/>
      <c r="F279" s="47"/>
      <c r="G279" s="47" t="s">
        <v>76</v>
      </c>
      <c r="H279" s="47" t="s">
        <v>1980</v>
      </c>
      <c r="I279" s="47" t="s">
        <v>378</v>
      </c>
      <c r="J279" s="47" t="s">
        <v>312</v>
      </c>
      <c r="K279" s="47" t="s">
        <v>325</v>
      </c>
      <c r="L279" s="47" t="s">
        <v>885</v>
      </c>
      <c r="M279" s="48" t="s">
        <v>55</v>
      </c>
      <c r="N279" s="47" t="s">
        <v>31</v>
      </c>
      <c r="O279" s="47" t="s">
        <v>36</v>
      </c>
      <c r="P279" s="48" t="s">
        <v>46</v>
      </c>
      <c r="Q279" s="47" t="s">
        <v>765</v>
      </c>
      <c r="R279" s="47"/>
      <c r="S279" s="47" t="s">
        <v>1471</v>
      </c>
      <c r="T279" s="47" t="s">
        <v>765</v>
      </c>
      <c r="U279" s="52">
        <v>19400</v>
      </c>
      <c r="V279" s="118"/>
      <c r="W279" s="118"/>
      <c r="X279" s="47">
        <v>60</v>
      </c>
      <c r="Y279" s="47"/>
      <c r="Z279" s="118" t="s">
        <v>390</v>
      </c>
      <c r="AA279" s="118"/>
      <c r="AB279" s="118"/>
      <c r="AC279" s="47" t="s">
        <v>407</v>
      </c>
      <c r="AD279" s="14">
        <v>0</v>
      </c>
      <c r="AE279" s="47"/>
      <c r="AF279" s="280"/>
      <c r="AG279" s="118"/>
      <c r="AH279" s="118"/>
      <c r="AI279" s="47" t="s">
        <v>6737</v>
      </c>
      <c r="AJ279" s="47" t="s">
        <v>144</v>
      </c>
      <c r="AK279" s="47" t="s">
        <v>390</v>
      </c>
      <c r="AL279" s="62" t="s">
        <v>390</v>
      </c>
      <c r="AM279" s="13" t="s">
        <v>390</v>
      </c>
      <c r="AN279" s="118"/>
      <c r="AO279" s="118"/>
      <c r="AP279" s="118"/>
      <c r="AQ279" s="118"/>
      <c r="AR279" s="118"/>
      <c r="AS279" s="47"/>
      <c r="AT279" s="118"/>
      <c r="AU279" s="47"/>
      <c r="AV279" s="47"/>
      <c r="AW279" s="118"/>
      <c r="AX279" s="118"/>
      <c r="AY279" s="118"/>
      <c r="AZ279" s="47"/>
      <c r="BA279" s="14"/>
      <c r="BB279" s="47"/>
      <c r="BC279" s="149"/>
      <c r="BD279" s="149"/>
    </row>
    <row r="280" spans="1:56" x14ac:dyDescent="0.35">
      <c r="A280" s="50" t="s">
        <v>588</v>
      </c>
      <c r="B280" s="115">
        <v>279</v>
      </c>
      <c r="C280" s="47"/>
      <c r="D280" s="47"/>
      <c r="E280" s="47"/>
      <c r="F280" s="47"/>
      <c r="G280" s="47" t="s">
        <v>78</v>
      </c>
      <c r="H280" s="47" t="s">
        <v>222</v>
      </c>
      <c r="I280" s="47" t="s">
        <v>69</v>
      </c>
      <c r="J280" s="47" t="s">
        <v>2006</v>
      </c>
      <c r="K280" s="47" t="s">
        <v>321</v>
      </c>
      <c r="L280" s="47" t="s">
        <v>1985</v>
      </c>
      <c r="M280" s="48" t="s">
        <v>55</v>
      </c>
      <c r="N280" s="47" t="s">
        <v>31</v>
      </c>
      <c r="O280" s="47" t="s">
        <v>36</v>
      </c>
      <c r="P280" s="48" t="s">
        <v>969</v>
      </c>
      <c r="Q280" s="47"/>
      <c r="R280" s="47"/>
      <c r="S280" s="47" t="s">
        <v>589</v>
      </c>
      <c r="T280" s="47" t="s">
        <v>1410</v>
      </c>
      <c r="U280" s="52"/>
      <c r="V280" s="118"/>
      <c r="W280" s="118"/>
      <c r="X280" s="47">
        <v>35</v>
      </c>
      <c r="Y280" s="47"/>
      <c r="Z280" s="118" t="s">
        <v>390</v>
      </c>
      <c r="AA280" s="118"/>
      <c r="AB280" s="118"/>
      <c r="AC280" s="47" t="s">
        <v>407</v>
      </c>
      <c r="AD280" s="14">
        <v>0</v>
      </c>
      <c r="AE280" s="47"/>
      <c r="AF280" s="280"/>
      <c r="AG280" s="118"/>
      <c r="AH280" s="118"/>
      <c r="AI280" s="47" t="s">
        <v>6737</v>
      </c>
      <c r="AJ280" s="47" t="s">
        <v>144</v>
      </c>
      <c r="AK280" s="47" t="s">
        <v>390</v>
      </c>
      <c r="AL280" s="62" t="s">
        <v>390</v>
      </c>
      <c r="AM280" s="13" t="s">
        <v>390</v>
      </c>
      <c r="AN280" s="118"/>
      <c r="AO280" s="118"/>
      <c r="AP280" s="118"/>
      <c r="AQ280" s="118"/>
      <c r="AR280" s="118"/>
      <c r="AS280" s="47"/>
      <c r="AT280" s="118"/>
      <c r="AU280" s="47"/>
      <c r="AV280" s="47"/>
      <c r="AW280" s="118"/>
      <c r="AX280" s="118"/>
      <c r="AY280" s="118"/>
      <c r="AZ280" s="47"/>
      <c r="BA280" s="14"/>
      <c r="BB280" s="47"/>
      <c r="BC280" s="149"/>
      <c r="BD280" s="149"/>
    </row>
    <row r="281" spans="1:56" x14ac:dyDescent="0.35">
      <c r="A281" s="50" t="s">
        <v>2431</v>
      </c>
      <c r="B281" s="115">
        <v>280</v>
      </c>
      <c r="C281" s="47"/>
      <c r="D281" s="47"/>
      <c r="E281" s="47"/>
      <c r="F281" s="47"/>
      <c r="G281" s="47" t="s">
        <v>77</v>
      </c>
      <c r="H281" s="47" t="s">
        <v>83</v>
      </c>
      <c r="I281" s="47" t="s">
        <v>84</v>
      </c>
      <c r="J281" s="47" t="s">
        <v>387</v>
      </c>
      <c r="K281" s="47" t="s">
        <v>330</v>
      </c>
      <c r="L281" s="47" t="s">
        <v>2008</v>
      </c>
      <c r="M281" s="48" t="s">
        <v>83</v>
      </c>
      <c r="N281" s="47" t="s">
        <v>34</v>
      </c>
      <c r="O281" s="47" t="s">
        <v>49</v>
      </c>
      <c r="P281" s="48" t="s">
        <v>16</v>
      </c>
      <c r="Q281" s="47"/>
      <c r="R281" s="47"/>
      <c r="S281" s="47" t="s">
        <v>2432</v>
      </c>
      <c r="T281" s="47" t="s">
        <v>2433</v>
      </c>
      <c r="U281" s="52"/>
      <c r="V281" s="118"/>
      <c r="W281" s="118"/>
      <c r="X281" s="47">
        <v>0</v>
      </c>
      <c r="Y281" s="47"/>
      <c r="Z281" s="118" t="s">
        <v>390</v>
      </c>
      <c r="AA281" s="118"/>
      <c r="AB281" s="118"/>
      <c r="AC281" s="47" t="s">
        <v>399</v>
      </c>
      <c r="AD281" s="14">
        <v>0</v>
      </c>
      <c r="AE281" s="47" t="s">
        <v>6993</v>
      </c>
      <c r="AF281" s="280"/>
      <c r="AG281" s="118"/>
      <c r="AH281" s="118"/>
      <c r="AI281" s="47" t="s">
        <v>6737</v>
      </c>
      <c r="AJ281" s="47" t="s">
        <v>144</v>
      </c>
      <c r="AK281" s="47" t="s">
        <v>390</v>
      </c>
      <c r="AL281" s="62" t="s">
        <v>390</v>
      </c>
      <c r="AM281" s="13" t="s">
        <v>390</v>
      </c>
      <c r="AN281" s="118"/>
      <c r="AO281" s="118"/>
      <c r="AP281" s="118"/>
      <c r="AQ281" s="118"/>
      <c r="AR281" s="118"/>
      <c r="AS281" s="47"/>
      <c r="AT281" s="118"/>
      <c r="AU281" s="47"/>
      <c r="AV281" s="47"/>
      <c r="AW281" s="118"/>
      <c r="AX281" s="118"/>
      <c r="AY281" s="118"/>
      <c r="AZ281" s="47"/>
      <c r="BA281" s="14"/>
      <c r="BB281" s="47"/>
      <c r="BC281" s="149"/>
      <c r="BD281" s="149"/>
    </row>
    <row r="282" spans="1:56" x14ac:dyDescent="0.35">
      <c r="A282" s="50" t="s">
        <v>2434</v>
      </c>
      <c r="B282" s="115">
        <v>281</v>
      </c>
      <c r="C282" s="47"/>
      <c r="D282" s="47"/>
      <c r="E282" s="47"/>
      <c r="F282" s="47"/>
      <c r="G282" s="47" t="s">
        <v>77</v>
      </c>
      <c r="H282" s="47" t="s">
        <v>83</v>
      </c>
      <c r="I282" s="47" t="s">
        <v>84</v>
      </c>
      <c r="J282" s="47" t="s">
        <v>387</v>
      </c>
      <c r="K282" s="47" t="s">
        <v>330</v>
      </c>
      <c r="L282" s="47" t="s">
        <v>2008</v>
      </c>
      <c r="M282" s="48" t="s">
        <v>83</v>
      </c>
      <c r="N282" s="47" t="s">
        <v>34</v>
      </c>
      <c r="O282" s="47" t="s">
        <v>49</v>
      </c>
      <c r="P282" s="48" t="s">
        <v>16</v>
      </c>
      <c r="Q282" s="47"/>
      <c r="R282" s="47"/>
      <c r="S282" s="47" t="s">
        <v>2435</v>
      </c>
      <c r="T282" s="47" t="s">
        <v>2433</v>
      </c>
      <c r="U282" s="52"/>
      <c r="V282" s="118"/>
      <c r="W282" s="118"/>
      <c r="X282" s="47">
        <v>0</v>
      </c>
      <c r="Y282" s="47"/>
      <c r="Z282" s="118" t="s">
        <v>390</v>
      </c>
      <c r="AA282" s="118"/>
      <c r="AB282" s="118"/>
      <c r="AC282" s="47" t="s">
        <v>399</v>
      </c>
      <c r="AD282" s="14">
        <v>0</v>
      </c>
      <c r="AE282" s="47" t="s">
        <v>6993</v>
      </c>
      <c r="AF282" s="280"/>
      <c r="AG282" s="118"/>
      <c r="AH282" s="118"/>
      <c r="AI282" s="47" t="s">
        <v>6737</v>
      </c>
      <c r="AJ282" s="47" t="s">
        <v>144</v>
      </c>
      <c r="AK282" s="47" t="s">
        <v>390</v>
      </c>
      <c r="AL282" s="62" t="s">
        <v>390</v>
      </c>
      <c r="AM282" s="13" t="s">
        <v>390</v>
      </c>
      <c r="AN282" s="118"/>
      <c r="AO282" s="118"/>
      <c r="AP282" s="118"/>
      <c r="AQ282" s="118"/>
      <c r="AR282" s="118"/>
      <c r="AS282" s="47"/>
      <c r="AT282" s="118"/>
      <c r="AU282" s="47"/>
      <c r="AV282" s="47"/>
      <c r="AW282" s="118"/>
      <c r="AX282" s="118"/>
      <c r="AY282" s="118"/>
      <c r="AZ282" s="47"/>
      <c r="BA282" s="14"/>
      <c r="BB282" s="47"/>
      <c r="BC282" s="149"/>
      <c r="BD282" s="149"/>
    </row>
    <row r="283" spans="1:56" x14ac:dyDescent="0.35">
      <c r="A283" s="50" t="s">
        <v>2436</v>
      </c>
      <c r="B283" s="115">
        <v>282</v>
      </c>
      <c r="C283" s="47"/>
      <c r="D283" s="47"/>
      <c r="E283" s="47"/>
      <c r="F283" s="47"/>
      <c r="G283" s="47" t="s">
        <v>77</v>
      </c>
      <c r="H283" s="47" t="s">
        <v>83</v>
      </c>
      <c r="I283" s="47" t="s">
        <v>84</v>
      </c>
      <c r="J283" s="47" t="s">
        <v>387</v>
      </c>
      <c r="K283" s="47" t="s">
        <v>330</v>
      </c>
      <c r="L283" s="47" t="s">
        <v>2008</v>
      </c>
      <c r="M283" s="48" t="s">
        <v>83</v>
      </c>
      <c r="N283" s="47" t="s">
        <v>34</v>
      </c>
      <c r="O283" s="47" t="s">
        <v>49</v>
      </c>
      <c r="P283" s="48" t="s">
        <v>16</v>
      </c>
      <c r="Q283" s="47"/>
      <c r="R283" s="47"/>
      <c r="S283" s="47" t="s">
        <v>2437</v>
      </c>
      <c r="T283" s="47" t="s">
        <v>2433</v>
      </c>
      <c r="U283" s="52"/>
      <c r="V283" s="118"/>
      <c r="W283" s="118"/>
      <c r="X283" s="47">
        <v>0</v>
      </c>
      <c r="Y283" s="47"/>
      <c r="Z283" s="118" t="s">
        <v>390</v>
      </c>
      <c r="AA283" s="118"/>
      <c r="AB283" s="118"/>
      <c r="AC283" s="47" t="s">
        <v>399</v>
      </c>
      <c r="AD283" s="14">
        <v>0</v>
      </c>
      <c r="AE283" s="47" t="s">
        <v>6993</v>
      </c>
      <c r="AF283" s="280"/>
      <c r="AG283" s="118"/>
      <c r="AH283" s="118"/>
      <c r="AI283" s="47" t="s">
        <v>6737</v>
      </c>
      <c r="AJ283" s="47" t="s">
        <v>144</v>
      </c>
      <c r="AK283" s="47" t="s">
        <v>390</v>
      </c>
      <c r="AL283" s="62" t="s">
        <v>390</v>
      </c>
      <c r="AM283" s="13" t="s">
        <v>390</v>
      </c>
      <c r="AN283" s="118"/>
      <c r="AO283" s="118"/>
      <c r="AP283" s="118"/>
      <c r="AQ283" s="118"/>
      <c r="AR283" s="118"/>
      <c r="AS283" s="47"/>
      <c r="AT283" s="118"/>
      <c r="AU283" s="47"/>
      <c r="AV283" s="47"/>
      <c r="AW283" s="118"/>
      <c r="AX283" s="118"/>
      <c r="AY283" s="118"/>
      <c r="AZ283" s="47"/>
      <c r="BA283" s="14"/>
      <c r="BB283" s="47"/>
      <c r="BC283" s="149"/>
      <c r="BD283" s="149"/>
    </row>
    <row r="284" spans="1:56" x14ac:dyDescent="0.35">
      <c r="A284" s="50" t="s">
        <v>2438</v>
      </c>
      <c r="B284" s="115">
        <v>283</v>
      </c>
      <c r="C284" s="47"/>
      <c r="D284" s="47"/>
      <c r="E284" s="47"/>
      <c r="F284" s="47"/>
      <c r="G284" s="47" t="s">
        <v>77</v>
      </c>
      <c r="H284" s="47" t="s">
        <v>83</v>
      </c>
      <c r="I284" s="47" t="s">
        <v>84</v>
      </c>
      <c r="J284" s="47" t="s">
        <v>387</v>
      </c>
      <c r="K284" s="47" t="s">
        <v>330</v>
      </c>
      <c r="L284" s="47" t="s">
        <v>2008</v>
      </c>
      <c r="M284" s="48" t="s">
        <v>83</v>
      </c>
      <c r="N284" s="47" t="s">
        <v>34</v>
      </c>
      <c r="O284" s="47" t="s">
        <v>49</v>
      </c>
      <c r="P284" s="48" t="s">
        <v>16</v>
      </c>
      <c r="Q284" s="47"/>
      <c r="R284" s="47"/>
      <c r="S284" s="47" t="s">
        <v>2439</v>
      </c>
      <c r="T284" s="47" t="s">
        <v>2433</v>
      </c>
      <c r="U284" s="52"/>
      <c r="V284" s="118"/>
      <c r="W284" s="118"/>
      <c r="X284" s="47">
        <v>0</v>
      </c>
      <c r="Y284" s="47"/>
      <c r="Z284" s="118" t="s">
        <v>390</v>
      </c>
      <c r="AA284" s="118"/>
      <c r="AB284" s="118"/>
      <c r="AC284" s="47" t="s">
        <v>399</v>
      </c>
      <c r="AD284" s="14">
        <v>0</v>
      </c>
      <c r="AE284" s="47" t="s">
        <v>6993</v>
      </c>
      <c r="AF284" s="280"/>
      <c r="AG284" s="118"/>
      <c r="AH284" s="118"/>
      <c r="AI284" s="47" t="s">
        <v>6737</v>
      </c>
      <c r="AJ284" s="47" t="s">
        <v>144</v>
      </c>
      <c r="AK284" s="47" t="s">
        <v>390</v>
      </c>
      <c r="AL284" s="62" t="s">
        <v>390</v>
      </c>
      <c r="AM284" s="13" t="s">
        <v>390</v>
      </c>
      <c r="AN284" s="118"/>
      <c r="AO284" s="118"/>
      <c r="AP284" s="118"/>
      <c r="AQ284" s="118"/>
      <c r="AR284" s="118"/>
      <c r="AS284" s="47"/>
      <c r="AT284" s="118"/>
      <c r="AU284" s="47"/>
      <c r="AV284" s="47"/>
      <c r="AW284" s="118"/>
      <c r="AX284" s="118"/>
      <c r="AY284" s="118"/>
      <c r="AZ284" s="47"/>
      <c r="BA284" s="14"/>
      <c r="BB284" s="47"/>
      <c r="BC284" s="149"/>
      <c r="BD284" s="149"/>
    </row>
    <row r="285" spans="1:56" x14ac:dyDescent="0.35">
      <c r="A285" s="50" t="s">
        <v>2935</v>
      </c>
      <c r="B285" s="115">
        <v>284</v>
      </c>
      <c r="C285" s="47"/>
      <c r="D285" s="47" t="s">
        <v>5112</v>
      </c>
      <c r="E285" s="47" t="s">
        <v>4662</v>
      </c>
      <c r="F285" s="47" t="s">
        <v>3825</v>
      </c>
      <c r="G285" s="47" t="s">
        <v>78</v>
      </c>
      <c r="H285" s="47" t="s">
        <v>222</v>
      </c>
      <c r="I285" s="47" t="s">
        <v>1968</v>
      </c>
      <c r="J285" s="47" t="s">
        <v>2006</v>
      </c>
      <c r="K285" s="47" t="s">
        <v>321</v>
      </c>
      <c r="L285" s="47" t="s">
        <v>1985</v>
      </c>
      <c r="M285" s="48" t="s">
        <v>55</v>
      </c>
      <c r="N285" s="47" t="s">
        <v>31</v>
      </c>
      <c r="O285" s="47" t="s">
        <v>36</v>
      </c>
      <c r="P285" s="48" t="s">
        <v>64</v>
      </c>
      <c r="Q285" s="47"/>
      <c r="R285" s="47" t="s">
        <v>3109</v>
      </c>
      <c r="S285" s="47" t="s">
        <v>2936</v>
      </c>
      <c r="T285" s="47" t="s">
        <v>18</v>
      </c>
      <c r="U285" s="52">
        <v>6796</v>
      </c>
      <c r="V285" s="118">
        <v>46065</v>
      </c>
      <c r="W285" s="118">
        <v>46073</v>
      </c>
      <c r="X285" s="47">
        <v>60</v>
      </c>
      <c r="Y285" s="47"/>
      <c r="Z285" s="118">
        <v>46128</v>
      </c>
      <c r="AA285" s="118">
        <v>46188</v>
      </c>
      <c r="AB285" s="118"/>
      <c r="AC285" s="47" t="s">
        <v>5</v>
      </c>
      <c r="AD285" s="14">
        <v>0.8</v>
      </c>
      <c r="AE285" s="47"/>
      <c r="AF285" s="280"/>
      <c r="AG285" s="118"/>
      <c r="AH285" s="118"/>
      <c r="AI285" s="47" t="s">
        <v>6737</v>
      </c>
      <c r="AJ285" s="47" t="s">
        <v>144</v>
      </c>
      <c r="AK285" s="47" t="s">
        <v>2829</v>
      </c>
      <c r="AL285" s="62" t="s">
        <v>390</v>
      </c>
      <c r="AM285" s="13" t="s">
        <v>390</v>
      </c>
      <c r="AN285" s="118"/>
      <c r="AO285" s="118"/>
      <c r="AP285" s="118"/>
      <c r="AQ285" s="118"/>
      <c r="AR285" s="118"/>
      <c r="AS285" s="47"/>
      <c r="AT285" s="118"/>
      <c r="AU285" s="47"/>
      <c r="AV285" s="47"/>
      <c r="AW285" s="118"/>
      <c r="AX285" s="118"/>
      <c r="AY285" s="118"/>
      <c r="AZ285" s="47"/>
      <c r="BA285" s="14"/>
      <c r="BB285" s="47"/>
      <c r="BC285" s="149"/>
      <c r="BD285" s="149"/>
    </row>
    <row r="286" spans="1:56" x14ac:dyDescent="0.35">
      <c r="A286" s="50" t="s">
        <v>500</v>
      </c>
      <c r="B286" s="115">
        <v>285</v>
      </c>
      <c r="C286" s="47"/>
      <c r="D286" s="47"/>
      <c r="E286" s="47"/>
      <c r="F286" s="47"/>
      <c r="G286" s="47" t="s">
        <v>76</v>
      </c>
      <c r="H286" s="47" t="s">
        <v>1980</v>
      </c>
      <c r="I286" s="47" t="s">
        <v>9</v>
      </c>
      <c r="J286" s="47" t="s">
        <v>312</v>
      </c>
      <c r="K286" s="47" t="s">
        <v>325</v>
      </c>
      <c r="L286" s="47" t="s">
        <v>885</v>
      </c>
      <c r="M286" s="48" t="s">
        <v>55</v>
      </c>
      <c r="N286" s="47" t="s">
        <v>32</v>
      </c>
      <c r="O286" s="47" t="s">
        <v>37</v>
      </c>
      <c r="P286" s="48" t="s">
        <v>45</v>
      </c>
      <c r="Q286" s="47" t="s">
        <v>1305</v>
      </c>
      <c r="R286" s="47"/>
      <c r="S286" s="47" t="s">
        <v>501</v>
      </c>
      <c r="T286" s="47" t="s">
        <v>147</v>
      </c>
      <c r="U286" s="52"/>
      <c r="V286" s="118"/>
      <c r="W286" s="118"/>
      <c r="X286" s="47">
        <v>35</v>
      </c>
      <c r="Y286" s="47"/>
      <c r="Z286" s="118" t="s">
        <v>390</v>
      </c>
      <c r="AA286" s="118"/>
      <c r="AB286" s="118"/>
      <c r="AC286" s="47" t="s">
        <v>407</v>
      </c>
      <c r="AD286" s="14">
        <v>0</v>
      </c>
      <c r="AE286" s="47"/>
      <c r="AF286" s="280"/>
      <c r="AG286" s="118"/>
      <c r="AH286" s="118"/>
      <c r="AI286" s="47" t="s">
        <v>6737</v>
      </c>
      <c r="AJ286" s="47" t="s">
        <v>144</v>
      </c>
      <c r="AK286" s="47" t="s">
        <v>390</v>
      </c>
      <c r="AL286" s="62" t="s">
        <v>390</v>
      </c>
      <c r="AM286" s="13" t="s">
        <v>390</v>
      </c>
      <c r="AN286" s="118"/>
      <c r="AO286" s="118"/>
      <c r="AP286" s="118"/>
      <c r="AQ286" s="118"/>
      <c r="AR286" s="118"/>
      <c r="AS286" s="47"/>
      <c r="AT286" s="118"/>
      <c r="AU286" s="47"/>
      <c r="AV286" s="47"/>
      <c r="AW286" s="118"/>
      <c r="AX286" s="118"/>
      <c r="AY286" s="118"/>
      <c r="AZ286" s="47"/>
      <c r="BA286" s="14"/>
      <c r="BB286" s="47"/>
      <c r="BC286" s="149"/>
      <c r="BD286" s="149"/>
    </row>
    <row r="287" spans="1:56" x14ac:dyDescent="0.35">
      <c r="A287" s="50" t="s">
        <v>358</v>
      </c>
      <c r="B287" s="115">
        <v>286</v>
      </c>
      <c r="C287" s="47"/>
      <c r="D287" s="47"/>
      <c r="E287" s="47"/>
      <c r="F287" s="47"/>
      <c r="G287" s="47" t="s">
        <v>76</v>
      </c>
      <c r="H287" s="47" t="s">
        <v>1980</v>
      </c>
      <c r="I287" s="47" t="s">
        <v>9</v>
      </c>
      <c r="J287" s="47" t="s">
        <v>312</v>
      </c>
      <c r="K287" s="47" t="s">
        <v>325</v>
      </c>
      <c r="L287" s="47" t="s">
        <v>885</v>
      </c>
      <c r="M287" s="48" t="s">
        <v>55</v>
      </c>
      <c r="N287" s="47" t="s">
        <v>31</v>
      </c>
      <c r="O287" s="47" t="s">
        <v>36</v>
      </c>
      <c r="P287" s="48" t="s">
        <v>969</v>
      </c>
      <c r="Q287" s="47"/>
      <c r="R287" s="47"/>
      <c r="S287" s="47" t="s">
        <v>359</v>
      </c>
      <c r="T287" s="47" t="s">
        <v>310</v>
      </c>
      <c r="U287" s="52"/>
      <c r="V287" s="118"/>
      <c r="W287" s="118"/>
      <c r="X287" s="47">
        <v>35</v>
      </c>
      <c r="Y287" s="47"/>
      <c r="Z287" s="118" t="s">
        <v>390</v>
      </c>
      <c r="AA287" s="118"/>
      <c r="AB287" s="118"/>
      <c r="AC287" s="47" t="s">
        <v>407</v>
      </c>
      <c r="AD287" s="14">
        <v>0</v>
      </c>
      <c r="AE287" s="47"/>
      <c r="AF287" s="280"/>
      <c r="AG287" s="118"/>
      <c r="AH287" s="118"/>
      <c r="AI287" s="47" t="s">
        <v>6737</v>
      </c>
      <c r="AJ287" s="47" t="s">
        <v>144</v>
      </c>
      <c r="AK287" s="47" t="s">
        <v>390</v>
      </c>
      <c r="AL287" s="62" t="s">
        <v>390</v>
      </c>
      <c r="AM287" s="13" t="s">
        <v>390</v>
      </c>
      <c r="AN287" s="118"/>
      <c r="AO287" s="118"/>
      <c r="AP287" s="118"/>
      <c r="AQ287" s="118"/>
      <c r="AR287" s="118"/>
      <c r="AS287" s="47"/>
      <c r="AT287" s="118"/>
      <c r="AU287" s="47"/>
      <c r="AV287" s="47"/>
      <c r="AW287" s="118"/>
      <c r="AX287" s="118"/>
      <c r="AY287" s="118"/>
      <c r="AZ287" s="47"/>
      <c r="BA287" s="14"/>
      <c r="BB287" s="47"/>
      <c r="BC287" s="149"/>
      <c r="BD287" s="149"/>
    </row>
    <row r="288" spans="1:56" x14ac:dyDescent="0.35">
      <c r="A288" s="50" t="s">
        <v>347</v>
      </c>
      <c r="B288" s="115">
        <v>287</v>
      </c>
      <c r="C288" s="47"/>
      <c r="D288" s="47"/>
      <c r="E288" s="47"/>
      <c r="F288" s="47"/>
      <c r="G288" s="47" t="s">
        <v>76</v>
      </c>
      <c r="H288" s="47" t="s">
        <v>1980</v>
      </c>
      <c r="I288" s="47" t="s">
        <v>378</v>
      </c>
      <c r="J288" s="47" t="s">
        <v>312</v>
      </c>
      <c r="K288" s="47" t="s">
        <v>325</v>
      </c>
      <c r="L288" s="47" t="s">
        <v>885</v>
      </c>
      <c r="M288" s="48" t="s">
        <v>55</v>
      </c>
      <c r="N288" s="47" t="s">
        <v>31</v>
      </c>
      <c r="O288" s="47" t="s">
        <v>36</v>
      </c>
      <c r="P288" s="48" t="s">
        <v>29</v>
      </c>
      <c r="Q288" s="47"/>
      <c r="R288" s="47"/>
      <c r="S288" s="47" t="s">
        <v>348</v>
      </c>
      <c r="T288" s="47" t="s">
        <v>1953</v>
      </c>
      <c r="U288" s="52"/>
      <c r="V288" s="118"/>
      <c r="W288" s="118"/>
      <c r="X288" s="47">
        <v>60</v>
      </c>
      <c r="Y288" s="47"/>
      <c r="Z288" s="118" t="s">
        <v>390</v>
      </c>
      <c r="AA288" s="118"/>
      <c r="AB288" s="118"/>
      <c r="AC288" s="47" t="s">
        <v>407</v>
      </c>
      <c r="AD288" s="14">
        <v>0</v>
      </c>
      <c r="AE288" s="47"/>
      <c r="AF288" s="280"/>
      <c r="AG288" s="118"/>
      <c r="AH288" s="118"/>
      <c r="AI288" s="47" t="s">
        <v>6737</v>
      </c>
      <c r="AJ288" s="47" t="s">
        <v>144</v>
      </c>
      <c r="AK288" s="47" t="s">
        <v>390</v>
      </c>
      <c r="AL288" s="62" t="s">
        <v>390</v>
      </c>
      <c r="AM288" s="13" t="s">
        <v>390</v>
      </c>
      <c r="AN288" s="118"/>
      <c r="AO288" s="118"/>
      <c r="AP288" s="118"/>
      <c r="AQ288" s="118"/>
      <c r="AR288" s="118"/>
      <c r="AS288" s="47"/>
      <c r="AT288" s="118"/>
      <c r="AU288" s="47"/>
      <c r="AV288" s="47"/>
      <c r="AW288" s="118"/>
      <c r="AX288" s="118"/>
      <c r="AY288" s="118"/>
      <c r="AZ288" s="47"/>
      <c r="BA288" s="14"/>
      <c r="BB288" s="47"/>
      <c r="BC288" s="149"/>
      <c r="BD288" s="149"/>
    </row>
    <row r="289" spans="1:56" x14ac:dyDescent="0.35">
      <c r="A289" s="50" t="s">
        <v>1218</v>
      </c>
      <c r="B289" s="115">
        <v>288</v>
      </c>
      <c r="C289" s="47" t="s">
        <v>1174</v>
      </c>
      <c r="D289" s="47"/>
      <c r="E289" s="47"/>
      <c r="F289" s="47"/>
      <c r="G289" s="47" t="s">
        <v>76</v>
      </c>
      <c r="H289" s="47" t="s">
        <v>1980</v>
      </c>
      <c r="I289" s="47" t="s">
        <v>380</v>
      </c>
      <c r="J289" s="47" t="s">
        <v>312</v>
      </c>
      <c r="K289" s="47" t="s">
        <v>319</v>
      </c>
      <c r="L289" s="47" t="s">
        <v>886</v>
      </c>
      <c r="M289" s="48" t="s">
        <v>106</v>
      </c>
      <c r="N289" s="47" t="s">
        <v>31</v>
      </c>
      <c r="O289" s="47" t="s">
        <v>50</v>
      </c>
      <c r="P289" s="48" t="s">
        <v>969</v>
      </c>
      <c r="Q289" s="47" t="s">
        <v>1513</v>
      </c>
      <c r="R289" s="47"/>
      <c r="S289" s="47" t="s">
        <v>1173</v>
      </c>
      <c r="T289" s="47" t="s">
        <v>785</v>
      </c>
      <c r="U289" s="52">
        <v>91195</v>
      </c>
      <c r="V289" s="118"/>
      <c r="W289" s="118"/>
      <c r="X289" s="47">
        <v>0</v>
      </c>
      <c r="Y289" s="47">
        <v>25</v>
      </c>
      <c r="Z289" s="118" t="s">
        <v>390</v>
      </c>
      <c r="AA289" s="118"/>
      <c r="AB289" s="118"/>
      <c r="AC289" s="47" t="s">
        <v>709</v>
      </c>
      <c r="AD289" s="14">
        <v>0</v>
      </c>
      <c r="AE289" s="47"/>
      <c r="AF289" s="280"/>
      <c r="AG289" s="118"/>
      <c r="AH289" s="118"/>
      <c r="AI289" s="47" t="s">
        <v>6737</v>
      </c>
      <c r="AJ289" s="47" t="s">
        <v>144</v>
      </c>
      <c r="AK289" s="47" t="s">
        <v>390</v>
      </c>
      <c r="AL289" s="62" t="s">
        <v>390</v>
      </c>
      <c r="AM289" s="13" t="s">
        <v>390</v>
      </c>
      <c r="AN289" s="118"/>
      <c r="AO289" s="118"/>
      <c r="AP289" s="118"/>
      <c r="AQ289" s="118"/>
      <c r="AR289" s="118"/>
      <c r="AS289" s="47"/>
      <c r="AT289" s="118"/>
      <c r="AU289" s="47"/>
      <c r="AV289" s="47"/>
      <c r="AW289" s="118"/>
      <c r="AX289" s="118"/>
      <c r="AY289" s="118"/>
      <c r="AZ289" s="47"/>
      <c r="BA289" s="14"/>
      <c r="BB289" s="47"/>
      <c r="BC289" s="149"/>
      <c r="BD289" s="149"/>
    </row>
    <row r="290" spans="1:56" x14ac:dyDescent="0.35">
      <c r="A290" s="50" t="s">
        <v>1220</v>
      </c>
      <c r="B290" s="115">
        <v>289</v>
      </c>
      <c r="C290" s="47" t="s">
        <v>1170</v>
      </c>
      <c r="D290" s="47" t="s">
        <v>1169</v>
      </c>
      <c r="E290" s="47" t="s">
        <v>1371</v>
      </c>
      <c r="F290" s="47" t="s">
        <v>1168</v>
      </c>
      <c r="G290" s="47" t="s">
        <v>76</v>
      </c>
      <c r="H290" s="47" t="s">
        <v>1980</v>
      </c>
      <c r="I290" s="47" t="s">
        <v>380</v>
      </c>
      <c r="J290" s="47" t="s">
        <v>312</v>
      </c>
      <c r="K290" s="47" t="s">
        <v>319</v>
      </c>
      <c r="L290" s="47" t="s">
        <v>886</v>
      </c>
      <c r="M290" s="48" t="s">
        <v>106</v>
      </c>
      <c r="N290" s="47" t="s">
        <v>31</v>
      </c>
      <c r="O290" s="47" t="s">
        <v>50</v>
      </c>
      <c r="P290" s="48" t="s">
        <v>64</v>
      </c>
      <c r="Q290" s="47" t="s">
        <v>18</v>
      </c>
      <c r="R290" s="47"/>
      <c r="S290" s="47" t="s">
        <v>1167</v>
      </c>
      <c r="T290" s="47" t="s">
        <v>18</v>
      </c>
      <c r="U290" s="52">
        <v>72232</v>
      </c>
      <c r="V290" s="118"/>
      <c r="W290" s="118"/>
      <c r="X290" s="47">
        <v>0</v>
      </c>
      <c r="Y290" s="47">
        <v>25</v>
      </c>
      <c r="Z290" s="118" t="s">
        <v>390</v>
      </c>
      <c r="AA290" s="118"/>
      <c r="AB290" s="118"/>
      <c r="AC290" s="47" t="s">
        <v>709</v>
      </c>
      <c r="AD290" s="14">
        <v>0</v>
      </c>
      <c r="AE290" s="47"/>
      <c r="AF290" s="280"/>
      <c r="AG290" s="118"/>
      <c r="AH290" s="118"/>
      <c r="AI290" s="47" t="s">
        <v>6737</v>
      </c>
      <c r="AJ290" s="47" t="s">
        <v>144</v>
      </c>
      <c r="AK290" s="47" t="s">
        <v>390</v>
      </c>
      <c r="AL290" s="62" t="s">
        <v>390</v>
      </c>
      <c r="AM290" s="13" t="s">
        <v>390</v>
      </c>
      <c r="AN290" s="118"/>
      <c r="AO290" s="118"/>
      <c r="AP290" s="118"/>
      <c r="AQ290" s="118"/>
      <c r="AR290" s="118"/>
      <c r="AS290" s="47"/>
      <c r="AT290" s="118"/>
      <c r="AU290" s="47"/>
      <c r="AV290" s="47"/>
      <c r="AW290" s="118"/>
      <c r="AX290" s="118"/>
      <c r="AY290" s="118"/>
      <c r="AZ290" s="47"/>
      <c r="BA290" s="14"/>
      <c r="BB290" s="47"/>
      <c r="BC290" s="149"/>
      <c r="BD290" s="149"/>
    </row>
    <row r="291" spans="1:56" x14ac:dyDescent="0.35">
      <c r="A291" s="50" t="s">
        <v>1219</v>
      </c>
      <c r="B291" s="115">
        <v>290</v>
      </c>
      <c r="C291" s="47" t="s">
        <v>1172</v>
      </c>
      <c r="D291" s="47"/>
      <c r="E291" s="47"/>
      <c r="F291" s="47"/>
      <c r="G291" s="47" t="s">
        <v>76</v>
      </c>
      <c r="H291" s="47" t="s">
        <v>1980</v>
      </c>
      <c r="I291" s="47" t="s">
        <v>380</v>
      </c>
      <c r="J291" s="47" t="s">
        <v>312</v>
      </c>
      <c r="K291" s="47" t="s">
        <v>319</v>
      </c>
      <c r="L291" s="47" t="s">
        <v>886</v>
      </c>
      <c r="M291" s="48" t="s">
        <v>106</v>
      </c>
      <c r="N291" s="47" t="s">
        <v>31</v>
      </c>
      <c r="O291" s="47" t="s">
        <v>50</v>
      </c>
      <c r="P291" s="48" t="s">
        <v>46</v>
      </c>
      <c r="Q291" s="47" t="s">
        <v>171</v>
      </c>
      <c r="R291" s="47"/>
      <c r="S291" s="47" t="s">
        <v>1171</v>
      </c>
      <c r="T291" s="47" t="s">
        <v>171</v>
      </c>
      <c r="U291" s="52">
        <v>74500</v>
      </c>
      <c r="V291" s="118"/>
      <c r="W291" s="118"/>
      <c r="X291" s="47">
        <v>0</v>
      </c>
      <c r="Y291" s="47">
        <v>25</v>
      </c>
      <c r="Z291" s="118" t="s">
        <v>390</v>
      </c>
      <c r="AA291" s="118"/>
      <c r="AB291" s="118"/>
      <c r="AC291" s="47" t="s">
        <v>709</v>
      </c>
      <c r="AD291" s="14">
        <v>0</v>
      </c>
      <c r="AE291" s="47"/>
      <c r="AF291" s="280"/>
      <c r="AG291" s="118"/>
      <c r="AH291" s="118"/>
      <c r="AI291" s="47" t="s">
        <v>6737</v>
      </c>
      <c r="AJ291" s="47" t="s">
        <v>144</v>
      </c>
      <c r="AK291" s="47" t="s">
        <v>390</v>
      </c>
      <c r="AL291" s="62" t="s">
        <v>390</v>
      </c>
      <c r="AM291" s="13" t="s">
        <v>390</v>
      </c>
      <c r="AN291" s="118"/>
      <c r="AO291" s="118"/>
      <c r="AP291" s="118"/>
      <c r="AQ291" s="118"/>
      <c r="AR291" s="118"/>
      <c r="AS291" s="47"/>
      <c r="AT291" s="118"/>
      <c r="AU291" s="47"/>
      <c r="AV291" s="47"/>
      <c r="AW291" s="118"/>
      <c r="AX291" s="118"/>
      <c r="AY291" s="118"/>
      <c r="AZ291" s="47"/>
      <c r="BA291" s="14"/>
      <c r="BB291" s="47"/>
      <c r="BC291" s="149"/>
      <c r="BD291" s="149"/>
    </row>
    <row r="292" spans="1:56" x14ac:dyDescent="0.35">
      <c r="A292" s="50" t="s">
        <v>1221</v>
      </c>
      <c r="B292" s="115">
        <v>291</v>
      </c>
      <c r="C292" s="47" t="s">
        <v>1166</v>
      </c>
      <c r="D292" s="47"/>
      <c r="E292" s="47"/>
      <c r="F292" s="47"/>
      <c r="G292" s="47" t="s">
        <v>76</v>
      </c>
      <c r="H292" s="47" t="s">
        <v>1980</v>
      </c>
      <c r="I292" s="47" t="s">
        <v>380</v>
      </c>
      <c r="J292" s="47" t="s">
        <v>312</v>
      </c>
      <c r="K292" s="47" t="s">
        <v>319</v>
      </c>
      <c r="L292" s="47" t="s">
        <v>886</v>
      </c>
      <c r="M292" s="48" t="s">
        <v>106</v>
      </c>
      <c r="N292" s="47" t="s">
        <v>31</v>
      </c>
      <c r="O292" s="47" t="s">
        <v>50</v>
      </c>
      <c r="P292" s="48" t="s">
        <v>969</v>
      </c>
      <c r="Q292" s="47" t="s">
        <v>150</v>
      </c>
      <c r="R292" s="47"/>
      <c r="S292" s="47" t="s">
        <v>1165</v>
      </c>
      <c r="T292" s="47" t="s">
        <v>150</v>
      </c>
      <c r="U292" s="52">
        <v>73774</v>
      </c>
      <c r="V292" s="118"/>
      <c r="W292" s="118"/>
      <c r="X292" s="47">
        <v>0</v>
      </c>
      <c r="Y292" s="47">
        <v>25</v>
      </c>
      <c r="Z292" s="118" t="s">
        <v>390</v>
      </c>
      <c r="AA292" s="118"/>
      <c r="AB292" s="118"/>
      <c r="AC292" s="47" t="s">
        <v>709</v>
      </c>
      <c r="AD292" s="14">
        <v>0</v>
      </c>
      <c r="AE292" s="47"/>
      <c r="AF292" s="280"/>
      <c r="AG292" s="118"/>
      <c r="AH292" s="118"/>
      <c r="AI292" s="47" t="s">
        <v>6737</v>
      </c>
      <c r="AJ292" s="47" t="s">
        <v>144</v>
      </c>
      <c r="AK292" s="47" t="s">
        <v>390</v>
      </c>
      <c r="AL292" s="62" t="s">
        <v>390</v>
      </c>
      <c r="AM292" s="13" t="s">
        <v>390</v>
      </c>
      <c r="AN292" s="118"/>
      <c r="AO292" s="118"/>
      <c r="AP292" s="118"/>
      <c r="AQ292" s="118"/>
      <c r="AR292" s="118"/>
      <c r="AS292" s="47"/>
      <c r="AT292" s="118"/>
      <c r="AU292" s="47"/>
      <c r="AV292" s="47"/>
      <c r="AW292" s="118"/>
      <c r="AX292" s="118"/>
      <c r="AY292" s="118"/>
      <c r="AZ292" s="47"/>
      <c r="BA292" s="14"/>
      <c r="BB292" s="47"/>
      <c r="BC292" s="149"/>
      <c r="BD292" s="149"/>
    </row>
    <row r="293" spans="1:56" x14ac:dyDescent="0.35">
      <c r="A293" s="50" t="s">
        <v>1385</v>
      </c>
      <c r="B293" s="115">
        <v>292</v>
      </c>
      <c r="C293" s="47"/>
      <c r="D293" s="47" t="s">
        <v>301</v>
      </c>
      <c r="E293" s="47" t="s">
        <v>301</v>
      </c>
      <c r="F293" s="47" t="s">
        <v>1386</v>
      </c>
      <c r="G293" s="47" t="s">
        <v>77</v>
      </c>
      <c r="H293" s="47" t="s">
        <v>83</v>
      </c>
      <c r="I293" s="47" t="s">
        <v>186</v>
      </c>
      <c r="J293" s="47" t="s">
        <v>387</v>
      </c>
      <c r="K293" s="47" t="s">
        <v>330</v>
      </c>
      <c r="L293" s="47" t="s">
        <v>2008</v>
      </c>
      <c r="M293" s="48" t="s">
        <v>83</v>
      </c>
      <c r="N293" s="47" t="s">
        <v>31</v>
      </c>
      <c r="O293" s="47" t="s">
        <v>50</v>
      </c>
      <c r="P293" s="48" t="s">
        <v>969</v>
      </c>
      <c r="Q293" s="47" t="s">
        <v>121</v>
      </c>
      <c r="R293" s="47" t="s">
        <v>900</v>
      </c>
      <c r="S293" s="47" t="s">
        <v>1387</v>
      </c>
      <c r="T293" s="47" t="s">
        <v>121</v>
      </c>
      <c r="U293" s="52"/>
      <c r="V293" s="118"/>
      <c r="W293" s="118"/>
      <c r="X293" s="47">
        <v>0</v>
      </c>
      <c r="Y293" s="47"/>
      <c r="Z293" s="118" t="s">
        <v>390</v>
      </c>
      <c r="AA293" s="118"/>
      <c r="AB293" s="118"/>
      <c r="AC293" s="47" t="s">
        <v>41</v>
      </c>
      <c r="AD293" s="14">
        <v>0</v>
      </c>
      <c r="AE293" s="47" t="s">
        <v>41</v>
      </c>
      <c r="AF293" s="280"/>
      <c r="AG293" s="118"/>
      <c r="AH293" s="118"/>
      <c r="AI293" s="47" t="s">
        <v>6737</v>
      </c>
      <c r="AJ293" s="47" t="s">
        <v>144</v>
      </c>
      <c r="AK293" s="47" t="s">
        <v>390</v>
      </c>
      <c r="AL293" s="62" t="s">
        <v>390</v>
      </c>
      <c r="AM293" s="13" t="s">
        <v>390</v>
      </c>
      <c r="AN293" s="118"/>
      <c r="AO293" s="118"/>
      <c r="AP293" s="118"/>
      <c r="AQ293" s="118"/>
      <c r="AR293" s="118"/>
      <c r="AS293" s="47"/>
      <c r="AT293" s="118"/>
      <c r="AU293" s="47"/>
      <c r="AV293" s="47"/>
      <c r="AW293" s="118"/>
      <c r="AX293" s="118"/>
      <c r="AY293" s="118"/>
      <c r="AZ293" s="47"/>
      <c r="BA293" s="14"/>
      <c r="BB293" s="47"/>
      <c r="BC293" s="149"/>
      <c r="BD293" s="149"/>
    </row>
    <row r="294" spans="1:56" x14ac:dyDescent="0.35">
      <c r="A294" s="50" t="s">
        <v>1382</v>
      </c>
      <c r="B294" s="115">
        <v>293</v>
      </c>
      <c r="C294" s="47"/>
      <c r="D294" s="47" t="s">
        <v>301</v>
      </c>
      <c r="E294" s="47" t="s">
        <v>301</v>
      </c>
      <c r="F294" s="47" t="s">
        <v>1383</v>
      </c>
      <c r="G294" s="47" t="s">
        <v>77</v>
      </c>
      <c r="H294" s="47" t="s">
        <v>83</v>
      </c>
      <c r="I294" s="47" t="s">
        <v>186</v>
      </c>
      <c r="J294" s="47" t="s">
        <v>387</v>
      </c>
      <c r="K294" s="47" t="s">
        <v>330</v>
      </c>
      <c r="L294" s="47" t="s">
        <v>2008</v>
      </c>
      <c r="M294" s="48" t="s">
        <v>83</v>
      </c>
      <c r="N294" s="47" t="s">
        <v>31</v>
      </c>
      <c r="O294" s="47" t="s">
        <v>50</v>
      </c>
      <c r="P294" s="48" t="s">
        <v>969</v>
      </c>
      <c r="Q294" s="47" t="s">
        <v>121</v>
      </c>
      <c r="R294" s="47" t="s">
        <v>900</v>
      </c>
      <c r="S294" s="47" t="s">
        <v>1384</v>
      </c>
      <c r="T294" s="47" t="s">
        <v>121</v>
      </c>
      <c r="U294" s="52"/>
      <c r="V294" s="118"/>
      <c r="W294" s="118"/>
      <c r="X294" s="47">
        <v>0</v>
      </c>
      <c r="Y294" s="47"/>
      <c r="Z294" s="118" t="s">
        <v>390</v>
      </c>
      <c r="AA294" s="118"/>
      <c r="AB294" s="118"/>
      <c r="AC294" s="47" t="s">
        <v>41</v>
      </c>
      <c r="AD294" s="14">
        <v>0</v>
      </c>
      <c r="AE294" s="47" t="s">
        <v>41</v>
      </c>
      <c r="AF294" s="280"/>
      <c r="AG294" s="118"/>
      <c r="AH294" s="118"/>
      <c r="AI294" s="47" t="s">
        <v>6737</v>
      </c>
      <c r="AJ294" s="47" t="s">
        <v>144</v>
      </c>
      <c r="AK294" s="47" t="s">
        <v>390</v>
      </c>
      <c r="AL294" s="62" t="s">
        <v>390</v>
      </c>
      <c r="AM294" s="13" t="s">
        <v>390</v>
      </c>
      <c r="AN294" s="118"/>
      <c r="AO294" s="118"/>
      <c r="AP294" s="118"/>
      <c r="AQ294" s="118"/>
      <c r="AR294" s="118"/>
      <c r="AS294" s="47"/>
      <c r="AT294" s="118"/>
      <c r="AU294" s="47"/>
      <c r="AV294" s="47"/>
      <c r="AW294" s="118"/>
      <c r="AX294" s="118"/>
      <c r="AY294" s="118"/>
      <c r="AZ294" s="47"/>
      <c r="BA294" s="14"/>
      <c r="BB294" s="47"/>
      <c r="BC294" s="149"/>
      <c r="BD294" s="149"/>
    </row>
    <row r="295" spans="1:56" x14ac:dyDescent="0.35">
      <c r="A295" s="50" t="s">
        <v>1388</v>
      </c>
      <c r="B295" s="115">
        <v>294</v>
      </c>
      <c r="C295" s="47"/>
      <c r="D295" s="47" t="s">
        <v>301</v>
      </c>
      <c r="E295" s="47" t="s">
        <v>301</v>
      </c>
      <c r="F295" s="47" t="s">
        <v>1389</v>
      </c>
      <c r="G295" s="47" t="s">
        <v>77</v>
      </c>
      <c r="H295" s="47" t="s">
        <v>83</v>
      </c>
      <c r="I295" s="47" t="s">
        <v>186</v>
      </c>
      <c r="J295" s="47" t="s">
        <v>387</v>
      </c>
      <c r="K295" s="47" t="s">
        <v>330</v>
      </c>
      <c r="L295" s="47" t="s">
        <v>2008</v>
      </c>
      <c r="M295" s="48" t="s">
        <v>83</v>
      </c>
      <c r="N295" s="47" t="s">
        <v>31</v>
      </c>
      <c r="O295" s="47" t="s">
        <v>50</v>
      </c>
      <c r="P295" s="48" t="s">
        <v>969</v>
      </c>
      <c r="Q295" s="47" t="s">
        <v>121</v>
      </c>
      <c r="R295" s="47" t="s">
        <v>900</v>
      </c>
      <c r="S295" s="47" t="s">
        <v>1390</v>
      </c>
      <c r="T295" s="47" t="s">
        <v>121</v>
      </c>
      <c r="U295" s="52"/>
      <c r="V295" s="118"/>
      <c r="W295" s="118"/>
      <c r="X295" s="47">
        <v>0</v>
      </c>
      <c r="Y295" s="47"/>
      <c r="Z295" s="118" t="s">
        <v>390</v>
      </c>
      <c r="AA295" s="118"/>
      <c r="AB295" s="118"/>
      <c r="AC295" s="47" t="s">
        <v>41</v>
      </c>
      <c r="AD295" s="14">
        <v>0</v>
      </c>
      <c r="AE295" s="47" t="s">
        <v>41</v>
      </c>
      <c r="AF295" s="280"/>
      <c r="AG295" s="118"/>
      <c r="AH295" s="118"/>
      <c r="AI295" s="47" t="s">
        <v>6737</v>
      </c>
      <c r="AJ295" s="47" t="s">
        <v>144</v>
      </c>
      <c r="AK295" s="47" t="s">
        <v>390</v>
      </c>
      <c r="AL295" s="62" t="s">
        <v>390</v>
      </c>
      <c r="AM295" s="13" t="s">
        <v>390</v>
      </c>
      <c r="AN295" s="118"/>
      <c r="AO295" s="118"/>
      <c r="AP295" s="118"/>
      <c r="AQ295" s="118"/>
      <c r="AR295" s="118"/>
      <c r="AS295" s="47"/>
      <c r="AT295" s="118"/>
      <c r="AU295" s="47"/>
      <c r="AV295" s="47"/>
      <c r="AW295" s="118"/>
      <c r="AX295" s="118"/>
      <c r="AY295" s="118"/>
      <c r="AZ295" s="47"/>
      <c r="BA295" s="14"/>
      <c r="BB295" s="47"/>
      <c r="BC295" s="149"/>
      <c r="BD295" s="149"/>
    </row>
    <row r="296" spans="1:56" x14ac:dyDescent="0.35">
      <c r="A296" s="50" t="s">
        <v>1391</v>
      </c>
      <c r="B296" s="115">
        <v>295</v>
      </c>
      <c r="C296" s="47"/>
      <c r="D296" s="47" t="s">
        <v>301</v>
      </c>
      <c r="E296" s="47" t="s">
        <v>301</v>
      </c>
      <c r="F296" s="47" t="s">
        <v>1392</v>
      </c>
      <c r="G296" s="47" t="s">
        <v>77</v>
      </c>
      <c r="H296" s="47" t="s">
        <v>83</v>
      </c>
      <c r="I296" s="47" t="s">
        <v>186</v>
      </c>
      <c r="J296" s="47" t="s">
        <v>387</v>
      </c>
      <c r="K296" s="47" t="s">
        <v>330</v>
      </c>
      <c r="L296" s="47" t="s">
        <v>2008</v>
      </c>
      <c r="M296" s="48" t="s">
        <v>83</v>
      </c>
      <c r="N296" s="47" t="s">
        <v>31</v>
      </c>
      <c r="O296" s="47" t="s">
        <v>50</v>
      </c>
      <c r="P296" s="48" t="s">
        <v>969</v>
      </c>
      <c r="Q296" s="47" t="s">
        <v>121</v>
      </c>
      <c r="R296" s="47" t="s">
        <v>900</v>
      </c>
      <c r="S296" s="47" t="s">
        <v>1393</v>
      </c>
      <c r="T296" s="47" t="s">
        <v>121</v>
      </c>
      <c r="U296" s="52"/>
      <c r="V296" s="118"/>
      <c r="W296" s="118"/>
      <c r="X296" s="47">
        <v>0</v>
      </c>
      <c r="Y296" s="47"/>
      <c r="Z296" s="118" t="s">
        <v>390</v>
      </c>
      <c r="AA296" s="118"/>
      <c r="AB296" s="118"/>
      <c r="AC296" s="47" t="s">
        <v>41</v>
      </c>
      <c r="AD296" s="14">
        <v>0</v>
      </c>
      <c r="AE296" s="47" t="s">
        <v>41</v>
      </c>
      <c r="AF296" s="280"/>
      <c r="AG296" s="118"/>
      <c r="AH296" s="118"/>
      <c r="AI296" s="47" t="s">
        <v>6737</v>
      </c>
      <c r="AJ296" s="47" t="s">
        <v>144</v>
      </c>
      <c r="AK296" s="47" t="s">
        <v>390</v>
      </c>
      <c r="AL296" s="62" t="s">
        <v>390</v>
      </c>
      <c r="AM296" s="13" t="s">
        <v>390</v>
      </c>
      <c r="AN296" s="118"/>
      <c r="AO296" s="118"/>
      <c r="AP296" s="118"/>
      <c r="AQ296" s="118"/>
      <c r="AR296" s="118"/>
      <c r="AS296" s="47"/>
      <c r="AT296" s="118"/>
      <c r="AU296" s="47"/>
      <c r="AV296" s="47"/>
      <c r="AW296" s="118"/>
      <c r="AX296" s="118"/>
      <c r="AY296" s="118"/>
      <c r="AZ296" s="47"/>
      <c r="BA296" s="14"/>
      <c r="BB296" s="47"/>
      <c r="BC296" s="149"/>
      <c r="BD296" s="149"/>
    </row>
    <row r="297" spans="1:56" x14ac:dyDescent="0.35">
      <c r="A297" s="50" t="s">
        <v>2904</v>
      </c>
      <c r="B297" s="115">
        <v>296</v>
      </c>
      <c r="C297" s="47"/>
      <c r="D297" s="47"/>
      <c r="E297" s="47"/>
      <c r="F297" s="47"/>
      <c r="G297" s="47" t="s">
        <v>77</v>
      </c>
      <c r="H297" s="47" t="s">
        <v>83</v>
      </c>
      <c r="I297" s="47" t="s">
        <v>186</v>
      </c>
      <c r="J297" s="47" t="s">
        <v>387</v>
      </c>
      <c r="K297" s="47" t="s">
        <v>330</v>
      </c>
      <c r="L297" s="47" t="s">
        <v>2008</v>
      </c>
      <c r="M297" s="48" t="s">
        <v>83</v>
      </c>
      <c r="N297" s="47" t="s">
        <v>31</v>
      </c>
      <c r="O297" s="47" t="s">
        <v>50</v>
      </c>
      <c r="P297" s="48" t="s">
        <v>969</v>
      </c>
      <c r="Q297" s="47"/>
      <c r="R297" s="47"/>
      <c r="S297" s="47" t="s">
        <v>2905</v>
      </c>
      <c r="T297" s="47" t="s">
        <v>2906</v>
      </c>
      <c r="U297" s="52"/>
      <c r="V297" s="118"/>
      <c r="W297" s="118"/>
      <c r="X297" s="47">
        <v>0</v>
      </c>
      <c r="Y297" s="47"/>
      <c r="Z297" s="118"/>
      <c r="AA297" s="118"/>
      <c r="AB297" s="118"/>
      <c r="AC297" s="47" t="s">
        <v>399</v>
      </c>
      <c r="AD297" s="14">
        <v>0</v>
      </c>
      <c r="AE297" s="47" t="s">
        <v>7006</v>
      </c>
      <c r="AF297" s="280"/>
      <c r="AG297" s="118"/>
      <c r="AH297" s="118"/>
      <c r="AI297" s="47" t="s">
        <v>6737</v>
      </c>
      <c r="AJ297" s="47" t="s">
        <v>144</v>
      </c>
      <c r="AK297" s="47" t="s">
        <v>390</v>
      </c>
      <c r="AL297" s="62" t="s">
        <v>390</v>
      </c>
      <c r="AM297" s="13" t="s">
        <v>390</v>
      </c>
      <c r="AN297" s="118"/>
      <c r="AO297" s="118"/>
      <c r="AP297" s="118"/>
      <c r="AQ297" s="118"/>
      <c r="AR297" s="118"/>
      <c r="AS297" s="47"/>
      <c r="AT297" s="118"/>
      <c r="AU297" s="47"/>
      <c r="AV297" s="47"/>
      <c r="AW297" s="118"/>
      <c r="AX297" s="118"/>
      <c r="AY297" s="118"/>
      <c r="AZ297" s="47"/>
      <c r="BA297" s="14"/>
      <c r="BB297" s="47"/>
      <c r="BC297" s="149"/>
      <c r="BD297" s="149"/>
    </row>
    <row r="298" spans="1:56" x14ac:dyDescent="0.35">
      <c r="A298" s="50" t="s">
        <v>2513</v>
      </c>
      <c r="B298" s="115">
        <v>297</v>
      </c>
      <c r="C298" s="47"/>
      <c r="D298" s="47"/>
      <c r="E298" s="47"/>
      <c r="F298" s="47"/>
      <c r="G298" s="47" t="s">
        <v>77</v>
      </c>
      <c r="H298" s="47" t="s">
        <v>83</v>
      </c>
      <c r="I298" s="47" t="s">
        <v>186</v>
      </c>
      <c r="J298" s="47" t="s">
        <v>387</v>
      </c>
      <c r="K298" s="47" t="s">
        <v>330</v>
      </c>
      <c r="L298" s="47" t="s">
        <v>2008</v>
      </c>
      <c r="M298" s="48" t="s">
        <v>83</v>
      </c>
      <c r="N298" s="47" t="s">
        <v>34</v>
      </c>
      <c r="O298" s="47" t="s">
        <v>49</v>
      </c>
      <c r="P298" s="48" t="s">
        <v>21</v>
      </c>
      <c r="Q298" s="47"/>
      <c r="R298" s="47" t="s">
        <v>1091</v>
      </c>
      <c r="S298" s="47" t="s">
        <v>2514</v>
      </c>
      <c r="T298" s="47" t="s">
        <v>916</v>
      </c>
      <c r="U298" s="52"/>
      <c r="V298" s="118"/>
      <c r="W298" s="118"/>
      <c r="X298" s="47">
        <v>0</v>
      </c>
      <c r="Y298" s="47"/>
      <c r="Z298" s="118" t="s">
        <v>390</v>
      </c>
      <c r="AA298" s="118"/>
      <c r="AB298" s="118"/>
      <c r="AC298" s="47" t="s">
        <v>399</v>
      </c>
      <c r="AD298" s="14">
        <v>0</v>
      </c>
      <c r="AE298" s="47" t="s">
        <v>7006</v>
      </c>
      <c r="AF298" s="280"/>
      <c r="AG298" s="118"/>
      <c r="AH298" s="118"/>
      <c r="AI298" s="47" t="s">
        <v>6737</v>
      </c>
      <c r="AJ298" s="47" t="s">
        <v>144</v>
      </c>
      <c r="AK298" s="47" t="s">
        <v>390</v>
      </c>
      <c r="AL298" s="62" t="s">
        <v>390</v>
      </c>
      <c r="AM298" s="13" t="s">
        <v>390</v>
      </c>
      <c r="AN298" s="118"/>
      <c r="AO298" s="118"/>
      <c r="AP298" s="118"/>
      <c r="AQ298" s="118"/>
      <c r="AR298" s="118"/>
      <c r="AS298" s="47"/>
      <c r="AT298" s="118"/>
      <c r="AU298" s="47"/>
      <c r="AV298" s="47"/>
      <c r="AW298" s="118"/>
      <c r="AX298" s="118"/>
      <c r="AY298" s="118"/>
      <c r="AZ298" s="47"/>
      <c r="BA298" s="14"/>
      <c r="BB298" s="47"/>
      <c r="BC298" s="149"/>
      <c r="BD298" s="149"/>
    </row>
    <row r="299" spans="1:56" x14ac:dyDescent="0.35">
      <c r="A299" s="50" t="s">
        <v>2310</v>
      </c>
      <c r="B299" s="115">
        <v>298</v>
      </c>
      <c r="C299" s="47"/>
      <c r="D299" s="47"/>
      <c r="E299" s="47"/>
      <c r="F299" s="47"/>
      <c r="G299" s="47" t="s">
        <v>77</v>
      </c>
      <c r="H299" s="47" t="s">
        <v>83</v>
      </c>
      <c r="I299" s="47" t="s">
        <v>186</v>
      </c>
      <c r="J299" s="47" t="s">
        <v>387</v>
      </c>
      <c r="K299" s="47" t="s">
        <v>330</v>
      </c>
      <c r="L299" s="47" t="s">
        <v>2008</v>
      </c>
      <c r="M299" s="48" t="s">
        <v>83</v>
      </c>
      <c r="N299" s="47" t="s">
        <v>34</v>
      </c>
      <c r="O299" s="47" t="s">
        <v>49</v>
      </c>
      <c r="P299" s="48" t="s">
        <v>43</v>
      </c>
      <c r="Q299" s="47"/>
      <c r="R299" s="47" t="s">
        <v>1091</v>
      </c>
      <c r="S299" s="47" t="s">
        <v>2311</v>
      </c>
      <c r="T299" s="47" t="s">
        <v>1990</v>
      </c>
      <c r="U299" s="52"/>
      <c r="V299" s="118">
        <v>45977</v>
      </c>
      <c r="W299" s="118"/>
      <c r="X299" s="47">
        <v>0</v>
      </c>
      <c r="Y299" s="47"/>
      <c r="Z299" s="118" t="s">
        <v>390</v>
      </c>
      <c r="AA299" s="118"/>
      <c r="AB299" s="118"/>
      <c r="AC299" s="47" t="s">
        <v>399</v>
      </c>
      <c r="AD299" s="14">
        <v>0</v>
      </c>
      <c r="AE299" s="47" t="s">
        <v>7006</v>
      </c>
      <c r="AF299" s="280"/>
      <c r="AG299" s="118"/>
      <c r="AH299" s="118"/>
      <c r="AI299" s="47" t="s">
        <v>6737</v>
      </c>
      <c r="AJ299" s="47" t="s">
        <v>144</v>
      </c>
      <c r="AK299" s="47" t="s">
        <v>390</v>
      </c>
      <c r="AL299" s="62" t="s">
        <v>390</v>
      </c>
      <c r="AM299" s="13" t="s">
        <v>390</v>
      </c>
      <c r="AN299" s="118"/>
      <c r="AO299" s="118"/>
      <c r="AP299" s="118"/>
      <c r="AQ299" s="118"/>
      <c r="AR299" s="118"/>
      <c r="AS299" s="47"/>
      <c r="AT299" s="118"/>
      <c r="AU299" s="47"/>
      <c r="AV299" s="47"/>
      <c r="AW299" s="118"/>
      <c r="AX299" s="118"/>
      <c r="AY299" s="118"/>
      <c r="AZ299" s="47"/>
      <c r="BA299" s="14"/>
      <c r="BB299" s="47"/>
      <c r="BC299" s="149"/>
      <c r="BD299" s="149"/>
    </row>
    <row r="300" spans="1:56" x14ac:dyDescent="0.35">
      <c r="A300" s="50" t="s">
        <v>1543</v>
      </c>
      <c r="B300" s="115">
        <v>299</v>
      </c>
      <c r="C300" s="47"/>
      <c r="D300" s="47"/>
      <c r="E300" s="47"/>
      <c r="F300" s="47"/>
      <c r="G300" s="47" t="s">
        <v>77</v>
      </c>
      <c r="H300" s="47" t="s">
        <v>83</v>
      </c>
      <c r="I300" s="47" t="s">
        <v>186</v>
      </c>
      <c r="J300" s="47" t="s">
        <v>387</v>
      </c>
      <c r="K300" s="47" t="s">
        <v>330</v>
      </c>
      <c r="L300" s="47" t="s">
        <v>2008</v>
      </c>
      <c r="M300" s="48" t="s">
        <v>83</v>
      </c>
      <c r="N300" s="47" t="s">
        <v>32</v>
      </c>
      <c r="O300" s="47" t="s">
        <v>50</v>
      </c>
      <c r="P300" s="48" t="s">
        <v>120</v>
      </c>
      <c r="Q300" s="47"/>
      <c r="R300" s="47"/>
      <c r="S300" s="47" t="s">
        <v>1544</v>
      </c>
      <c r="T300" s="47" t="s">
        <v>1832</v>
      </c>
      <c r="U300" s="52"/>
      <c r="V300" s="118"/>
      <c r="W300" s="118"/>
      <c r="X300" s="47">
        <v>0</v>
      </c>
      <c r="Y300" s="47"/>
      <c r="Z300" s="118" t="s">
        <v>390</v>
      </c>
      <c r="AA300" s="118"/>
      <c r="AB300" s="118"/>
      <c r="AC300" s="47" t="s">
        <v>41</v>
      </c>
      <c r="AD300" s="14">
        <v>0</v>
      </c>
      <c r="AE300" s="47" t="s">
        <v>41</v>
      </c>
      <c r="AF300" s="280"/>
      <c r="AG300" s="118"/>
      <c r="AH300" s="118"/>
      <c r="AI300" s="47" t="s">
        <v>6737</v>
      </c>
      <c r="AJ300" s="47" t="s">
        <v>144</v>
      </c>
      <c r="AK300" s="47" t="s">
        <v>390</v>
      </c>
      <c r="AL300" s="62" t="s">
        <v>390</v>
      </c>
      <c r="AM300" s="13" t="s">
        <v>390</v>
      </c>
      <c r="AN300" s="118"/>
      <c r="AO300" s="118"/>
      <c r="AP300" s="118"/>
      <c r="AQ300" s="118"/>
      <c r="AR300" s="118"/>
      <c r="AS300" s="47"/>
      <c r="AT300" s="118"/>
      <c r="AU300" s="47"/>
      <c r="AV300" s="47"/>
      <c r="AW300" s="118"/>
      <c r="AX300" s="118"/>
      <c r="AY300" s="118"/>
      <c r="AZ300" s="47"/>
      <c r="BA300" s="14"/>
      <c r="BB300" s="47"/>
      <c r="BC300" s="149"/>
      <c r="BD300" s="149"/>
    </row>
    <row r="301" spans="1:56" x14ac:dyDescent="0.35">
      <c r="A301" s="50" t="s">
        <v>1904</v>
      </c>
      <c r="B301" s="115">
        <v>300</v>
      </c>
      <c r="C301" s="47"/>
      <c r="D301" s="47" t="s">
        <v>301</v>
      </c>
      <c r="E301" s="47" t="s">
        <v>301</v>
      </c>
      <c r="F301" s="47" t="s">
        <v>301</v>
      </c>
      <c r="G301" s="47" t="s">
        <v>77</v>
      </c>
      <c r="H301" s="47" t="s">
        <v>83</v>
      </c>
      <c r="I301" s="47" t="s">
        <v>186</v>
      </c>
      <c r="J301" s="47" t="s">
        <v>387</v>
      </c>
      <c r="K301" s="47" t="s">
        <v>330</v>
      </c>
      <c r="L301" s="47" t="s">
        <v>2008</v>
      </c>
      <c r="M301" s="48" t="s">
        <v>83</v>
      </c>
      <c r="N301" s="47" t="s">
        <v>32</v>
      </c>
      <c r="O301" s="47" t="s">
        <v>50</v>
      </c>
      <c r="P301" s="48" t="s">
        <v>38</v>
      </c>
      <c r="Q301" s="47" t="s">
        <v>107</v>
      </c>
      <c r="R301" s="47" t="s">
        <v>1826</v>
      </c>
      <c r="S301" s="47" t="s">
        <v>1901</v>
      </c>
      <c r="T301" s="47" t="s">
        <v>1902</v>
      </c>
      <c r="U301" s="52">
        <v>6250</v>
      </c>
      <c r="V301" s="118"/>
      <c r="W301" s="118"/>
      <c r="X301" s="47">
        <v>0</v>
      </c>
      <c r="Y301" s="47"/>
      <c r="Z301" s="118" t="s">
        <v>390</v>
      </c>
      <c r="AA301" s="118"/>
      <c r="AB301" s="118"/>
      <c r="AC301" s="47" t="s">
        <v>41</v>
      </c>
      <c r="AD301" s="14">
        <v>0</v>
      </c>
      <c r="AE301" s="47" t="s">
        <v>41</v>
      </c>
      <c r="AF301" s="280"/>
      <c r="AG301" s="118"/>
      <c r="AH301" s="118"/>
      <c r="AI301" s="47" t="s">
        <v>6737</v>
      </c>
      <c r="AJ301" s="47" t="s">
        <v>144</v>
      </c>
      <c r="AK301" s="47" t="s">
        <v>390</v>
      </c>
      <c r="AL301" s="62" t="s">
        <v>390</v>
      </c>
      <c r="AM301" s="13" t="s">
        <v>390</v>
      </c>
      <c r="AN301" s="118"/>
      <c r="AO301" s="118"/>
      <c r="AP301" s="118"/>
      <c r="AQ301" s="118"/>
      <c r="AR301" s="118"/>
      <c r="AS301" s="47"/>
      <c r="AT301" s="118"/>
      <c r="AU301" s="47"/>
      <c r="AV301" s="47"/>
      <c r="AW301" s="118"/>
      <c r="AX301" s="118"/>
      <c r="AY301" s="118"/>
      <c r="AZ301" s="47"/>
      <c r="BA301" s="14"/>
      <c r="BB301" s="47"/>
      <c r="BC301" s="149"/>
      <c r="BD301" s="149"/>
    </row>
    <row r="302" spans="1:56" x14ac:dyDescent="0.35">
      <c r="A302" s="50" t="s">
        <v>1098</v>
      </c>
      <c r="B302" s="115">
        <v>301</v>
      </c>
      <c r="C302" s="47"/>
      <c r="D302" s="47"/>
      <c r="E302" s="47"/>
      <c r="F302" s="47"/>
      <c r="G302" s="47" t="s">
        <v>77</v>
      </c>
      <c r="H302" s="47" t="s">
        <v>83</v>
      </c>
      <c r="I302" s="47" t="s">
        <v>186</v>
      </c>
      <c r="J302" s="47" t="s">
        <v>387</v>
      </c>
      <c r="K302" s="47" t="s">
        <v>330</v>
      </c>
      <c r="L302" s="47" t="s">
        <v>2008</v>
      </c>
      <c r="M302" s="48" t="s">
        <v>83</v>
      </c>
      <c r="N302" s="47" t="s">
        <v>32</v>
      </c>
      <c r="O302" s="47" t="s">
        <v>50</v>
      </c>
      <c r="P302" s="48" t="s">
        <v>45</v>
      </c>
      <c r="Q302" s="47" t="s">
        <v>1306</v>
      </c>
      <c r="R302" s="47"/>
      <c r="S302" s="47" t="s">
        <v>1099</v>
      </c>
      <c r="T302" s="47" t="s">
        <v>784</v>
      </c>
      <c r="U302" s="52"/>
      <c r="V302" s="118"/>
      <c r="W302" s="118"/>
      <c r="X302" s="47">
        <v>0</v>
      </c>
      <c r="Y302" s="47"/>
      <c r="Z302" s="118" t="s">
        <v>390</v>
      </c>
      <c r="AA302" s="118"/>
      <c r="AB302" s="118"/>
      <c r="AC302" s="47" t="s">
        <v>41</v>
      </c>
      <c r="AD302" s="14">
        <v>0</v>
      </c>
      <c r="AE302" s="47" t="s">
        <v>41</v>
      </c>
      <c r="AF302" s="280"/>
      <c r="AG302" s="118"/>
      <c r="AH302" s="118"/>
      <c r="AI302" s="47" t="s">
        <v>6737</v>
      </c>
      <c r="AJ302" s="47" t="s">
        <v>144</v>
      </c>
      <c r="AK302" s="47" t="s">
        <v>390</v>
      </c>
      <c r="AL302" s="62" t="s">
        <v>390</v>
      </c>
      <c r="AM302" s="13" t="s">
        <v>390</v>
      </c>
      <c r="AN302" s="118"/>
      <c r="AO302" s="118"/>
      <c r="AP302" s="118"/>
      <c r="AQ302" s="118"/>
      <c r="AR302" s="118"/>
      <c r="AS302" s="47"/>
      <c r="AT302" s="118"/>
      <c r="AU302" s="47"/>
      <c r="AV302" s="47"/>
      <c r="AW302" s="118"/>
      <c r="AX302" s="118"/>
      <c r="AY302" s="118"/>
      <c r="AZ302" s="47"/>
      <c r="BA302" s="14"/>
      <c r="BB302" s="47"/>
      <c r="BC302" s="149"/>
      <c r="BD302" s="149"/>
    </row>
    <row r="303" spans="1:56" x14ac:dyDescent="0.35">
      <c r="A303" s="50" t="s">
        <v>2525</v>
      </c>
      <c r="B303" s="115">
        <v>302</v>
      </c>
      <c r="C303" s="47"/>
      <c r="D303" s="47"/>
      <c r="E303" s="47"/>
      <c r="F303" s="47"/>
      <c r="G303" s="47" t="s">
        <v>52</v>
      </c>
      <c r="H303" s="47" t="s">
        <v>95</v>
      </c>
      <c r="I303" s="47" t="s">
        <v>56</v>
      </c>
      <c r="J303" s="47" t="s">
        <v>312</v>
      </c>
      <c r="K303" s="47" t="s">
        <v>327</v>
      </c>
      <c r="L303" s="47" t="s">
        <v>328</v>
      </c>
      <c r="M303" s="48" t="s">
        <v>221</v>
      </c>
      <c r="N303" s="47" t="s">
        <v>33</v>
      </c>
      <c r="O303" s="47" t="s">
        <v>49</v>
      </c>
      <c r="P303" s="48" t="s">
        <v>22</v>
      </c>
      <c r="Q303" s="47"/>
      <c r="R303" s="47"/>
      <c r="S303" s="47" t="s">
        <v>2526</v>
      </c>
      <c r="T303" s="47"/>
      <c r="U303" s="52">
        <v>209270</v>
      </c>
      <c r="V303" s="118"/>
      <c r="W303" s="118"/>
      <c r="X303" s="47">
        <v>0</v>
      </c>
      <c r="Y303" s="47"/>
      <c r="Z303" s="118" t="s">
        <v>390</v>
      </c>
      <c r="AA303" s="118"/>
      <c r="AB303" s="118"/>
      <c r="AC303" s="47" t="s">
        <v>402</v>
      </c>
      <c r="AD303" s="14">
        <v>0</v>
      </c>
      <c r="AE303" s="47"/>
      <c r="AF303" s="280"/>
      <c r="AG303" s="118"/>
      <c r="AH303" s="118"/>
      <c r="AI303" s="47" t="s">
        <v>6737</v>
      </c>
      <c r="AJ303" s="47" t="s">
        <v>144</v>
      </c>
      <c r="AK303" s="47" t="s">
        <v>390</v>
      </c>
      <c r="AL303" s="62" t="s">
        <v>390</v>
      </c>
      <c r="AM303" s="13" t="s">
        <v>390</v>
      </c>
      <c r="AN303" s="118"/>
      <c r="AO303" s="118"/>
      <c r="AP303" s="118"/>
      <c r="AQ303" s="118"/>
      <c r="AR303" s="118"/>
      <c r="AS303" s="47"/>
      <c r="AT303" s="118"/>
      <c r="AU303" s="47"/>
      <c r="AV303" s="47"/>
      <c r="AW303" s="118"/>
      <c r="AX303" s="118"/>
      <c r="AY303" s="118"/>
      <c r="AZ303" s="47"/>
      <c r="BA303" s="14"/>
      <c r="BB303" s="47"/>
      <c r="BC303" s="149"/>
      <c r="BD303" s="149"/>
    </row>
    <row r="304" spans="1:56" x14ac:dyDescent="0.35">
      <c r="A304" s="50" t="s">
        <v>1899</v>
      </c>
      <c r="B304" s="115">
        <v>303</v>
      </c>
      <c r="C304" s="47"/>
      <c r="D304" s="47"/>
      <c r="E304" s="47"/>
      <c r="F304" s="47"/>
      <c r="G304" s="47" t="s">
        <v>52</v>
      </c>
      <c r="H304" s="47" t="s">
        <v>95</v>
      </c>
      <c r="I304" s="47" t="s">
        <v>119</v>
      </c>
      <c r="J304" s="47" t="s">
        <v>312</v>
      </c>
      <c r="K304" s="47" t="s">
        <v>327</v>
      </c>
      <c r="L304" s="47" t="s">
        <v>328</v>
      </c>
      <c r="M304" s="48" t="s">
        <v>221</v>
      </c>
      <c r="N304" s="47" t="s">
        <v>33</v>
      </c>
      <c r="O304" s="47" t="s">
        <v>49</v>
      </c>
      <c r="P304" s="48" t="s">
        <v>20</v>
      </c>
      <c r="Q304" s="47" t="s">
        <v>388</v>
      </c>
      <c r="R304" s="47"/>
      <c r="S304" s="47" t="s">
        <v>1900</v>
      </c>
      <c r="T304" s="47" t="s">
        <v>293</v>
      </c>
      <c r="U304" s="52">
        <v>132185</v>
      </c>
      <c r="V304" s="118"/>
      <c r="W304" s="118"/>
      <c r="X304" s="47">
        <v>0</v>
      </c>
      <c r="Y304" s="47"/>
      <c r="Z304" s="118" t="s">
        <v>390</v>
      </c>
      <c r="AA304" s="118"/>
      <c r="AB304" s="118"/>
      <c r="AC304" s="47" t="s">
        <v>402</v>
      </c>
      <c r="AD304" s="14">
        <v>0</v>
      </c>
      <c r="AE304" s="47"/>
      <c r="AF304" s="280"/>
      <c r="AG304" s="118"/>
      <c r="AH304" s="118"/>
      <c r="AI304" s="47" t="s">
        <v>6737</v>
      </c>
      <c r="AJ304" s="47" t="s">
        <v>144</v>
      </c>
      <c r="AK304" s="47" t="s">
        <v>390</v>
      </c>
      <c r="AL304" s="62" t="s">
        <v>390</v>
      </c>
      <c r="AM304" s="13" t="s">
        <v>390</v>
      </c>
      <c r="AN304" s="118"/>
      <c r="AO304" s="118"/>
      <c r="AP304" s="118"/>
      <c r="AQ304" s="118"/>
      <c r="AR304" s="118"/>
      <c r="AS304" s="47"/>
      <c r="AT304" s="118"/>
      <c r="AU304" s="47"/>
      <c r="AV304" s="47"/>
      <c r="AW304" s="118"/>
      <c r="AX304" s="118"/>
      <c r="AY304" s="118"/>
      <c r="AZ304" s="47"/>
      <c r="BA304" s="14"/>
      <c r="BB304" s="47"/>
      <c r="BC304" s="149"/>
      <c r="BD304" s="149"/>
    </row>
    <row r="305" spans="1:56" x14ac:dyDescent="0.35">
      <c r="A305" s="50" t="s">
        <v>1878</v>
      </c>
      <c r="B305" s="115">
        <v>304</v>
      </c>
      <c r="C305" s="47"/>
      <c r="D305" s="47"/>
      <c r="E305" s="47"/>
      <c r="F305" s="47"/>
      <c r="G305" s="47" t="s">
        <v>52</v>
      </c>
      <c r="H305" s="47" t="s">
        <v>95</v>
      </c>
      <c r="I305" s="47" t="s">
        <v>119</v>
      </c>
      <c r="J305" s="47" t="s">
        <v>312</v>
      </c>
      <c r="K305" s="47" t="s">
        <v>327</v>
      </c>
      <c r="L305" s="47" t="s">
        <v>328</v>
      </c>
      <c r="M305" s="48" t="s">
        <v>221</v>
      </c>
      <c r="N305" s="47" t="s">
        <v>33</v>
      </c>
      <c r="O305" s="47" t="s">
        <v>49</v>
      </c>
      <c r="P305" s="48" t="s">
        <v>22</v>
      </c>
      <c r="Q305" s="47" t="s">
        <v>126</v>
      </c>
      <c r="R305" s="47"/>
      <c r="S305" s="47" t="s">
        <v>1879</v>
      </c>
      <c r="T305" s="47" t="s">
        <v>126</v>
      </c>
      <c r="U305" s="52">
        <v>6530</v>
      </c>
      <c r="V305" s="118"/>
      <c r="W305" s="118"/>
      <c r="X305" s="47">
        <v>0</v>
      </c>
      <c r="Y305" s="47"/>
      <c r="Z305" s="118" t="s">
        <v>390</v>
      </c>
      <c r="AA305" s="118"/>
      <c r="AB305" s="118"/>
      <c r="AC305" s="47" t="s">
        <v>402</v>
      </c>
      <c r="AD305" s="14">
        <v>0</v>
      </c>
      <c r="AE305" s="47"/>
      <c r="AF305" s="280"/>
      <c r="AG305" s="118"/>
      <c r="AH305" s="118"/>
      <c r="AI305" s="47" t="s">
        <v>6737</v>
      </c>
      <c r="AJ305" s="47" t="s">
        <v>144</v>
      </c>
      <c r="AK305" s="47" t="s">
        <v>390</v>
      </c>
      <c r="AL305" s="62" t="s">
        <v>390</v>
      </c>
      <c r="AM305" s="13" t="s">
        <v>390</v>
      </c>
      <c r="AN305" s="118"/>
      <c r="AO305" s="118"/>
      <c r="AP305" s="118"/>
      <c r="AQ305" s="118"/>
      <c r="AR305" s="118"/>
      <c r="AS305" s="47"/>
      <c r="AT305" s="118"/>
      <c r="AU305" s="47"/>
      <c r="AV305" s="47"/>
      <c r="AW305" s="118"/>
      <c r="AX305" s="118"/>
      <c r="AY305" s="118"/>
      <c r="AZ305" s="47"/>
      <c r="BA305" s="14"/>
      <c r="BB305" s="47"/>
      <c r="BC305" s="149"/>
      <c r="BD305" s="149"/>
    </row>
    <row r="306" spans="1:56" x14ac:dyDescent="0.35">
      <c r="A306" s="50" t="s">
        <v>1835</v>
      </c>
      <c r="B306" s="115">
        <v>305</v>
      </c>
      <c r="C306" s="47"/>
      <c r="D306" s="47"/>
      <c r="E306" s="47"/>
      <c r="F306" s="47"/>
      <c r="G306" s="47" t="s">
        <v>52</v>
      </c>
      <c r="H306" s="47" t="s">
        <v>95</v>
      </c>
      <c r="I306" s="47" t="s">
        <v>119</v>
      </c>
      <c r="J306" s="47" t="s">
        <v>312</v>
      </c>
      <c r="K306" s="47" t="s">
        <v>327</v>
      </c>
      <c r="L306" s="47" t="s">
        <v>328</v>
      </c>
      <c r="M306" s="48" t="s">
        <v>221</v>
      </c>
      <c r="N306" s="47" t="s">
        <v>34</v>
      </c>
      <c r="O306" s="47" t="s">
        <v>49</v>
      </c>
      <c r="P306" s="48" t="s">
        <v>43</v>
      </c>
      <c r="Q306" s="47" t="s">
        <v>154</v>
      </c>
      <c r="R306" s="47"/>
      <c r="S306" s="47" t="s">
        <v>1836</v>
      </c>
      <c r="T306" s="47" t="s">
        <v>154</v>
      </c>
      <c r="U306" s="52">
        <v>40565</v>
      </c>
      <c r="V306" s="118"/>
      <c r="W306" s="118"/>
      <c r="X306" s="47">
        <v>0</v>
      </c>
      <c r="Y306" s="47"/>
      <c r="Z306" s="118" t="s">
        <v>390</v>
      </c>
      <c r="AA306" s="118"/>
      <c r="AB306" s="118"/>
      <c r="AC306" s="47" t="s">
        <v>402</v>
      </c>
      <c r="AD306" s="14">
        <v>0</v>
      </c>
      <c r="AE306" s="47"/>
      <c r="AF306" s="280"/>
      <c r="AG306" s="118"/>
      <c r="AH306" s="118"/>
      <c r="AI306" s="47" t="s">
        <v>6737</v>
      </c>
      <c r="AJ306" s="47" t="s">
        <v>144</v>
      </c>
      <c r="AK306" s="47" t="s">
        <v>390</v>
      </c>
      <c r="AL306" s="62" t="s">
        <v>390</v>
      </c>
      <c r="AM306" s="13" t="s">
        <v>390</v>
      </c>
      <c r="AN306" s="118"/>
      <c r="AO306" s="118"/>
      <c r="AP306" s="118"/>
      <c r="AQ306" s="118"/>
      <c r="AR306" s="118"/>
      <c r="AS306" s="47"/>
      <c r="AT306" s="118"/>
      <c r="AU306" s="47"/>
      <c r="AV306" s="47"/>
      <c r="AW306" s="118"/>
      <c r="AX306" s="118"/>
      <c r="AY306" s="118"/>
      <c r="AZ306" s="47"/>
      <c r="BA306" s="14"/>
      <c r="BB306" s="47"/>
      <c r="BC306" s="149"/>
      <c r="BD306" s="149"/>
    </row>
    <row r="307" spans="1:56" x14ac:dyDescent="0.35">
      <c r="A307" s="50" t="s">
        <v>1230</v>
      </c>
      <c r="B307" s="115">
        <v>306</v>
      </c>
      <c r="C307" s="47"/>
      <c r="D307" s="47" t="s">
        <v>6044</v>
      </c>
      <c r="E307" s="47" t="s">
        <v>6045</v>
      </c>
      <c r="F307" s="47" t="s">
        <v>3197</v>
      </c>
      <c r="G307" s="47" t="s">
        <v>52</v>
      </c>
      <c r="H307" s="47" t="s">
        <v>95</v>
      </c>
      <c r="I307" s="47" t="s">
        <v>54</v>
      </c>
      <c r="J307" s="47" t="s">
        <v>312</v>
      </c>
      <c r="K307" s="47" t="s">
        <v>327</v>
      </c>
      <c r="L307" s="47" t="s">
        <v>328</v>
      </c>
      <c r="M307" s="48" t="s">
        <v>221</v>
      </c>
      <c r="N307" s="47" t="s">
        <v>33</v>
      </c>
      <c r="O307" s="47" t="s">
        <v>49</v>
      </c>
      <c r="P307" s="48" t="s">
        <v>22</v>
      </c>
      <c r="Q307" s="47" t="s">
        <v>770</v>
      </c>
      <c r="R307" s="47"/>
      <c r="S307" s="47" t="s">
        <v>1231</v>
      </c>
      <c r="T307" s="47" t="s">
        <v>770</v>
      </c>
      <c r="U307" s="52">
        <v>18523</v>
      </c>
      <c r="V307" s="118">
        <v>46102</v>
      </c>
      <c r="W307" s="118">
        <v>46104</v>
      </c>
      <c r="X307" s="47">
        <v>30</v>
      </c>
      <c r="Y307" s="47"/>
      <c r="Z307" s="118">
        <v>46134</v>
      </c>
      <c r="AA307" s="118">
        <v>46151</v>
      </c>
      <c r="AB307" s="118">
        <v>46153</v>
      </c>
      <c r="AC307" s="47" t="s">
        <v>3</v>
      </c>
      <c r="AD307" s="14">
        <v>1</v>
      </c>
      <c r="AE307" s="47"/>
      <c r="AF307" s="280" t="s">
        <v>8951</v>
      </c>
      <c r="AG307" s="118"/>
      <c r="AH307" s="118" t="s">
        <v>152</v>
      </c>
      <c r="AI307" s="47" t="s">
        <v>6737</v>
      </c>
      <c r="AJ307" s="47" t="s">
        <v>144</v>
      </c>
      <c r="AK307" s="47" t="s">
        <v>2829</v>
      </c>
      <c r="AL307" s="62" t="s">
        <v>2925</v>
      </c>
      <c r="AM307" s="13" t="s">
        <v>390</v>
      </c>
      <c r="AN307" s="118"/>
      <c r="AO307" s="118"/>
      <c r="AP307" s="118"/>
      <c r="AQ307" s="118"/>
      <c r="AR307" s="118"/>
      <c r="AS307" s="47"/>
      <c r="AT307" s="118"/>
      <c r="AU307" s="47"/>
      <c r="AV307" s="47"/>
      <c r="AW307" s="118"/>
      <c r="AX307" s="118"/>
      <c r="AY307" s="118"/>
      <c r="AZ307" s="47"/>
      <c r="BA307" s="14"/>
      <c r="BB307" s="47"/>
      <c r="BC307" s="149"/>
      <c r="BD307" s="149"/>
    </row>
    <row r="308" spans="1:56" x14ac:dyDescent="0.35">
      <c r="A308" s="50" t="s">
        <v>3067</v>
      </c>
      <c r="B308" s="115">
        <v>307</v>
      </c>
      <c r="C308" s="47"/>
      <c r="D308" s="47">
        <v>9531</v>
      </c>
      <c r="E308" s="47" t="s">
        <v>5481</v>
      </c>
      <c r="F308" s="47" t="s">
        <v>3068</v>
      </c>
      <c r="G308" s="47" t="s">
        <v>76</v>
      </c>
      <c r="H308" s="47" t="s">
        <v>1980</v>
      </c>
      <c r="I308" s="47" t="s">
        <v>3899</v>
      </c>
      <c r="J308" s="47" t="s">
        <v>1961</v>
      </c>
      <c r="K308" s="47" t="s">
        <v>319</v>
      </c>
      <c r="L308" s="47" t="s">
        <v>886</v>
      </c>
      <c r="M308" s="48" t="s">
        <v>53</v>
      </c>
      <c r="N308" s="47" t="s">
        <v>33</v>
      </c>
      <c r="O308" s="47" t="s">
        <v>49</v>
      </c>
      <c r="P308" s="48" t="s">
        <v>22</v>
      </c>
      <c r="Q308" s="47"/>
      <c r="R308" s="47"/>
      <c r="S308" s="47" t="s">
        <v>3069</v>
      </c>
      <c r="T308" s="47" t="s">
        <v>770</v>
      </c>
      <c r="U308" s="52">
        <v>11773</v>
      </c>
      <c r="V308" s="118">
        <v>46100</v>
      </c>
      <c r="W308" s="118">
        <v>46100</v>
      </c>
      <c r="X308" s="47"/>
      <c r="Y308" s="47">
        <v>15</v>
      </c>
      <c r="Z308" s="118">
        <v>46115</v>
      </c>
      <c r="AA308" s="118">
        <v>46152</v>
      </c>
      <c r="AB308" s="118">
        <v>46155</v>
      </c>
      <c r="AC308" s="47" t="s">
        <v>3</v>
      </c>
      <c r="AD308" s="14">
        <v>1</v>
      </c>
      <c r="AE308" s="47" t="s">
        <v>3806</v>
      </c>
      <c r="AF308" s="280">
        <v>46155</v>
      </c>
      <c r="AG308" s="118">
        <v>46155</v>
      </c>
      <c r="AH308" s="118" t="s">
        <v>6740</v>
      </c>
      <c r="AI308" s="47" t="s">
        <v>6737</v>
      </c>
      <c r="AJ308" s="47" t="s">
        <v>306</v>
      </c>
      <c r="AK308" s="47" t="s">
        <v>2829</v>
      </c>
      <c r="AL308" s="62" t="s">
        <v>2925</v>
      </c>
      <c r="AM308" s="13" t="s">
        <v>390</v>
      </c>
      <c r="AN308" s="118"/>
      <c r="AO308" s="118"/>
      <c r="AP308" s="118"/>
      <c r="AQ308" s="118"/>
      <c r="AR308" s="118"/>
      <c r="AS308" s="47"/>
      <c r="AT308" s="118"/>
      <c r="AU308" s="47"/>
      <c r="AV308" s="47"/>
      <c r="AW308" s="118"/>
      <c r="AX308" s="118"/>
      <c r="AY308" s="118"/>
      <c r="AZ308" s="47"/>
      <c r="BA308" s="14"/>
      <c r="BB308" s="47"/>
      <c r="BC308" s="149"/>
      <c r="BD308" s="149"/>
    </row>
    <row r="309" spans="1:56" x14ac:dyDescent="0.35">
      <c r="A309" s="50" t="s">
        <v>749</v>
      </c>
      <c r="B309" s="115">
        <v>308</v>
      </c>
      <c r="C309" s="47"/>
      <c r="D309" s="47"/>
      <c r="E309" s="47"/>
      <c r="F309" s="47"/>
      <c r="G309" s="47" t="s">
        <v>52</v>
      </c>
      <c r="H309" s="47" t="s">
        <v>221</v>
      </c>
      <c r="I309" s="47" t="s">
        <v>58</v>
      </c>
      <c r="J309" s="47" t="s">
        <v>312</v>
      </c>
      <c r="K309" s="47" t="s">
        <v>327</v>
      </c>
      <c r="L309" s="47" t="s">
        <v>328</v>
      </c>
      <c r="M309" s="48" t="s">
        <v>221</v>
      </c>
      <c r="N309" s="47" t="s">
        <v>33</v>
      </c>
      <c r="O309" s="47" t="s">
        <v>49</v>
      </c>
      <c r="P309" s="48" t="s">
        <v>22</v>
      </c>
      <c r="Q309" s="47" t="s">
        <v>770</v>
      </c>
      <c r="R309" s="47"/>
      <c r="S309" s="47" t="s">
        <v>1468</v>
      </c>
      <c r="T309" s="47" t="s">
        <v>770</v>
      </c>
      <c r="U309" s="52">
        <v>36580</v>
      </c>
      <c r="V309" s="118"/>
      <c r="W309" s="118"/>
      <c r="X309" s="47">
        <v>0</v>
      </c>
      <c r="Y309" s="47"/>
      <c r="Z309" s="118" t="s">
        <v>390</v>
      </c>
      <c r="AA309" s="118"/>
      <c r="AB309" s="118"/>
      <c r="AC309" s="47" t="s">
        <v>402</v>
      </c>
      <c r="AD309" s="14">
        <v>0</v>
      </c>
      <c r="AE309" s="47"/>
      <c r="AF309" s="280"/>
      <c r="AG309" s="118"/>
      <c r="AH309" s="118"/>
      <c r="AI309" s="47" t="s">
        <v>6737</v>
      </c>
      <c r="AJ309" s="47" t="s">
        <v>144</v>
      </c>
      <c r="AK309" s="47" t="s">
        <v>390</v>
      </c>
      <c r="AL309" s="62" t="s">
        <v>390</v>
      </c>
      <c r="AM309" s="13" t="s">
        <v>390</v>
      </c>
      <c r="AN309" s="118"/>
      <c r="AO309" s="118"/>
      <c r="AP309" s="118"/>
      <c r="AQ309" s="118"/>
      <c r="AR309" s="118"/>
      <c r="AS309" s="47"/>
      <c r="AT309" s="118"/>
      <c r="AU309" s="47"/>
      <c r="AV309" s="47"/>
      <c r="AW309" s="118"/>
      <c r="AX309" s="118"/>
      <c r="AY309" s="118"/>
      <c r="AZ309" s="47"/>
      <c r="BA309" s="14"/>
      <c r="BB309" s="47"/>
      <c r="BC309" s="149"/>
      <c r="BD309" s="149"/>
    </row>
    <row r="310" spans="1:56" x14ac:dyDescent="0.35">
      <c r="A310" s="50" t="s">
        <v>1837</v>
      </c>
      <c r="B310" s="115">
        <v>309</v>
      </c>
      <c r="C310" s="47"/>
      <c r="D310" s="47"/>
      <c r="E310" s="47"/>
      <c r="F310" s="47"/>
      <c r="G310" s="47" t="s">
        <v>52</v>
      </c>
      <c r="H310" s="47" t="s">
        <v>95</v>
      </c>
      <c r="I310" s="47" t="s">
        <v>56</v>
      </c>
      <c r="J310" s="47" t="s">
        <v>312</v>
      </c>
      <c r="K310" s="47" t="s">
        <v>327</v>
      </c>
      <c r="L310" s="47" t="s">
        <v>328</v>
      </c>
      <c r="M310" s="48" t="s">
        <v>221</v>
      </c>
      <c r="N310" s="47" t="s">
        <v>33</v>
      </c>
      <c r="O310" s="47" t="s">
        <v>49</v>
      </c>
      <c r="P310" s="48" t="s">
        <v>22</v>
      </c>
      <c r="Q310" s="47" t="s">
        <v>770</v>
      </c>
      <c r="R310" s="47"/>
      <c r="S310" s="47" t="s">
        <v>2001</v>
      </c>
      <c r="T310" s="47" t="s">
        <v>770</v>
      </c>
      <c r="U310" s="52">
        <v>692</v>
      </c>
      <c r="V310" s="118"/>
      <c r="W310" s="118"/>
      <c r="X310" s="47">
        <v>0</v>
      </c>
      <c r="Y310" s="47"/>
      <c r="Z310" s="118" t="s">
        <v>390</v>
      </c>
      <c r="AA310" s="118"/>
      <c r="AB310" s="118"/>
      <c r="AC310" s="47" t="s">
        <v>402</v>
      </c>
      <c r="AD310" s="14">
        <v>0</v>
      </c>
      <c r="AE310" s="47"/>
      <c r="AF310" s="280"/>
      <c r="AG310" s="118"/>
      <c r="AH310" s="118"/>
      <c r="AI310" s="47" t="s">
        <v>6737</v>
      </c>
      <c r="AJ310" s="47" t="s">
        <v>144</v>
      </c>
      <c r="AK310" s="47" t="s">
        <v>390</v>
      </c>
      <c r="AL310" s="62" t="s">
        <v>390</v>
      </c>
      <c r="AM310" s="13" t="s">
        <v>390</v>
      </c>
      <c r="AN310" s="118"/>
      <c r="AO310" s="118"/>
      <c r="AP310" s="118"/>
      <c r="AQ310" s="118"/>
      <c r="AR310" s="118"/>
      <c r="AS310" s="47"/>
      <c r="AT310" s="118"/>
      <c r="AU310" s="47"/>
      <c r="AV310" s="47"/>
      <c r="AW310" s="118"/>
      <c r="AX310" s="118"/>
      <c r="AY310" s="118"/>
      <c r="AZ310" s="47"/>
      <c r="BA310" s="14"/>
      <c r="BB310" s="47"/>
      <c r="BC310" s="149"/>
      <c r="BD310" s="149"/>
    </row>
    <row r="311" spans="1:56" x14ac:dyDescent="0.35">
      <c r="A311" s="50" t="s">
        <v>3048</v>
      </c>
      <c r="B311" s="115">
        <v>310</v>
      </c>
      <c r="C311" s="47"/>
      <c r="D311" s="47">
        <v>8114</v>
      </c>
      <c r="E311" s="47"/>
      <c r="F311" s="47" t="s">
        <v>3049</v>
      </c>
      <c r="G311" s="47" t="s">
        <v>76</v>
      </c>
      <c r="H311" s="47" t="s">
        <v>1980</v>
      </c>
      <c r="I311" s="47" t="s">
        <v>7227</v>
      </c>
      <c r="J311" s="47" t="s">
        <v>1961</v>
      </c>
      <c r="K311" s="47" t="s">
        <v>319</v>
      </c>
      <c r="L311" s="47" t="s">
        <v>886</v>
      </c>
      <c r="M311" s="48" t="s">
        <v>53</v>
      </c>
      <c r="N311" s="47" t="s">
        <v>33</v>
      </c>
      <c r="O311" s="47" t="s">
        <v>49</v>
      </c>
      <c r="P311" s="48" t="s">
        <v>22</v>
      </c>
      <c r="Q311" s="47"/>
      <c r="R311" s="47"/>
      <c r="S311" s="47" t="s">
        <v>3050</v>
      </c>
      <c r="T311" s="47" t="s">
        <v>770</v>
      </c>
      <c r="U311" s="52">
        <v>15874</v>
      </c>
      <c r="V311" s="118"/>
      <c r="W311" s="118"/>
      <c r="X311" s="47"/>
      <c r="Y311" s="47"/>
      <c r="Z311" s="118"/>
      <c r="AA311" s="118"/>
      <c r="AB311" s="118"/>
      <c r="AC311" s="47" t="s">
        <v>41</v>
      </c>
      <c r="AD311" s="14"/>
      <c r="AE311" s="47" t="s">
        <v>3909</v>
      </c>
      <c r="AF311" s="280"/>
      <c r="AG311" s="118"/>
      <c r="AH311" s="118"/>
      <c r="AI311" s="47" t="s">
        <v>6737</v>
      </c>
      <c r="AJ311" s="47" t="s">
        <v>306</v>
      </c>
      <c r="AK311" s="47" t="s">
        <v>390</v>
      </c>
      <c r="AL311" s="62" t="s">
        <v>390</v>
      </c>
      <c r="AM311" s="13" t="s">
        <v>390</v>
      </c>
      <c r="AN311" s="118"/>
      <c r="AO311" s="118"/>
      <c r="AP311" s="118"/>
      <c r="AQ311" s="118"/>
      <c r="AR311" s="118"/>
      <c r="AS311" s="47"/>
      <c r="AT311" s="118"/>
      <c r="AU311" s="47"/>
      <c r="AV311" s="47"/>
      <c r="AW311" s="118"/>
      <c r="AX311" s="118"/>
      <c r="AY311" s="118"/>
      <c r="AZ311" s="47"/>
      <c r="BA311" s="14"/>
      <c r="BB311" s="47"/>
      <c r="BC311" s="149"/>
      <c r="BD311" s="149"/>
    </row>
    <row r="312" spans="1:56" x14ac:dyDescent="0.35">
      <c r="A312" s="50" t="s">
        <v>664</v>
      </c>
      <c r="B312" s="115">
        <v>311</v>
      </c>
      <c r="C312" s="47"/>
      <c r="D312" s="47"/>
      <c r="E312" s="47"/>
      <c r="F312" s="47"/>
      <c r="G312" s="47" t="s">
        <v>76</v>
      </c>
      <c r="H312" s="47" t="s">
        <v>1980</v>
      </c>
      <c r="I312" s="47" t="s">
        <v>1965</v>
      </c>
      <c r="J312" s="47" t="s">
        <v>312</v>
      </c>
      <c r="K312" s="47" t="s">
        <v>325</v>
      </c>
      <c r="L312" s="47" t="s">
        <v>885</v>
      </c>
      <c r="M312" s="48" t="s">
        <v>53</v>
      </c>
      <c r="N312" s="47" t="s">
        <v>31</v>
      </c>
      <c r="O312" s="47" t="s">
        <v>36</v>
      </c>
      <c r="P312" s="48" t="s">
        <v>46</v>
      </c>
      <c r="Q312" s="47"/>
      <c r="R312" s="47"/>
      <c r="S312" s="47" t="s">
        <v>665</v>
      </c>
      <c r="T312" s="47" t="s">
        <v>767</v>
      </c>
      <c r="U312" s="52"/>
      <c r="V312" s="118"/>
      <c r="W312" s="118"/>
      <c r="X312" s="47">
        <v>0</v>
      </c>
      <c r="Y312" s="47">
        <v>7</v>
      </c>
      <c r="Z312" s="118" t="s">
        <v>390</v>
      </c>
      <c r="AA312" s="118"/>
      <c r="AB312" s="118"/>
      <c r="AC312" s="47" t="s">
        <v>402</v>
      </c>
      <c r="AD312" s="14">
        <v>0</v>
      </c>
      <c r="AE312" s="47"/>
      <c r="AF312" s="280"/>
      <c r="AG312" s="118"/>
      <c r="AH312" s="118"/>
      <c r="AI312" s="47" t="s">
        <v>6737</v>
      </c>
      <c r="AJ312" s="47" t="s">
        <v>144</v>
      </c>
      <c r="AK312" s="47" t="s">
        <v>390</v>
      </c>
      <c r="AL312" s="62" t="s">
        <v>390</v>
      </c>
      <c r="AM312" s="13" t="s">
        <v>390</v>
      </c>
      <c r="AN312" s="118"/>
      <c r="AO312" s="118"/>
      <c r="AP312" s="118"/>
      <c r="AQ312" s="118"/>
      <c r="AR312" s="118"/>
      <c r="AS312" s="47"/>
      <c r="AT312" s="118"/>
      <c r="AU312" s="47"/>
      <c r="AV312" s="47"/>
      <c r="AW312" s="118"/>
      <c r="AX312" s="118"/>
      <c r="AY312" s="118"/>
      <c r="AZ312" s="47"/>
      <c r="BA312" s="14"/>
      <c r="BB312" s="47"/>
      <c r="BC312" s="149"/>
      <c r="BD312" s="149"/>
    </row>
    <row r="313" spans="1:56" x14ac:dyDescent="0.35">
      <c r="A313" s="50" t="s">
        <v>646</v>
      </c>
      <c r="B313" s="115">
        <v>312</v>
      </c>
      <c r="C313" s="47"/>
      <c r="D313" s="47"/>
      <c r="E313" s="47"/>
      <c r="F313" s="47"/>
      <c r="G313" s="47" t="s">
        <v>76</v>
      </c>
      <c r="H313" s="47" t="s">
        <v>1980</v>
      </c>
      <c r="I313" s="47" t="s">
        <v>1965</v>
      </c>
      <c r="J313" s="47" t="s">
        <v>312</v>
      </c>
      <c r="K313" s="47" t="s">
        <v>325</v>
      </c>
      <c r="L313" s="47" t="s">
        <v>885</v>
      </c>
      <c r="M313" s="48" t="s">
        <v>53</v>
      </c>
      <c r="N313" s="47" t="s">
        <v>31</v>
      </c>
      <c r="O313" s="47" t="s">
        <v>36</v>
      </c>
      <c r="P313" s="48" t="s">
        <v>29</v>
      </c>
      <c r="Q313" s="47"/>
      <c r="R313" s="47"/>
      <c r="S313" s="47" t="s">
        <v>647</v>
      </c>
      <c r="T313" s="47" t="s">
        <v>1309</v>
      </c>
      <c r="U313" s="52"/>
      <c r="V313" s="118"/>
      <c r="W313" s="118"/>
      <c r="X313" s="47">
        <v>0</v>
      </c>
      <c r="Y313" s="47">
        <v>7</v>
      </c>
      <c r="Z313" s="118" t="s">
        <v>390</v>
      </c>
      <c r="AA313" s="118"/>
      <c r="AB313" s="118"/>
      <c r="AC313" s="47" t="s">
        <v>402</v>
      </c>
      <c r="AD313" s="14">
        <v>0</v>
      </c>
      <c r="AE313" s="47"/>
      <c r="AF313" s="280"/>
      <c r="AG313" s="118"/>
      <c r="AH313" s="118"/>
      <c r="AI313" s="47" t="s">
        <v>6737</v>
      </c>
      <c r="AJ313" s="47" t="s">
        <v>144</v>
      </c>
      <c r="AK313" s="47" t="s">
        <v>390</v>
      </c>
      <c r="AL313" s="62" t="s">
        <v>390</v>
      </c>
      <c r="AM313" s="13" t="s">
        <v>390</v>
      </c>
      <c r="AN313" s="118"/>
      <c r="AO313" s="118"/>
      <c r="AP313" s="118"/>
      <c r="AQ313" s="118"/>
      <c r="AR313" s="118"/>
      <c r="AS313" s="47"/>
      <c r="AT313" s="118"/>
      <c r="AU313" s="47"/>
      <c r="AV313" s="47"/>
      <c r="AW313" s="118"/>
      <c r="AX313" s="118"/>
      <c r="AY313" s="118"/>
      <c r="AZ313" s="47"/>
      <c r="BA313" s="14"/>
      <c r="BB313" s="47"/>
      <c r="BC313" s="149"/>
      <c r="BD313" s="149"/>
    </row>
    <row r="314" spans="1:56" x14ac:dyDescent="0.35">
      <c r="A314" s="50" t="s">
        <v>638</v>
      </c>
      <c r="B314" s="115">
        <v>313</v>
      </c>
      <c r="C314" s="47"/>
      <c r="D314" s="47"/>
      <c r="E314" s="47"/>
      <c r="F314" s="47"/>
      <c r="G314" s="47" t="s">
        <v>76</v>
      </c>
      <c r="H314" s="47" t="s">
        <v>1980</v>
      </c>
      <c r="I314" s="47" t="s">
        <v>1965</v>
      </c>
      <c r="J314" s="47" t="s">
        <v>312</v>
      </c>
      <c r="K314" s="47" t="s">
        <v>325</v>
      </c>
      <c r="L314" s="47" t="s">
        <v>885</v>
      </c>
      <c r="M314" s="48" t="s">
        <v>53</v>
      </c>
      <c r="N314" s="47" t="s">
        <v>31</v>
      </c>
      <c r="O314" s="47" t="s">
        <v>36</v>
      </c>
      <c r="P314" s="48" t="s">
        <v>64</v>
      </c>
      <c r="Q314" s="47" t="s">
        <v>18</v>
      </c>
      <c r="R314" s="47"/>
      <c r="S314" s="47" t="s">
        <v>639</v>
      </c>
      <c r="T314" s="47" t="s">
        <v>1333</v>
      </c>
      <c r="U314" s="52"/>
      <c r="V314" s="118"/>
      <c r="W314" s="118"/>
      <c r="X314" s="47">
        <v>0</v>
      </c>
      <c r="Y314" s="47">
        <v>7</v>
      </c>
      <c r="Z314" s="118" t="s">
        <v>390</v>
      </c>
      <c r="AA314" s="118"/>
      <c r="AB314" s="118"/>
      <c r="AC314" s="47" t="s">
        <v>402</v>
      </c>
      <c r="AD314" s="14">
        <v>0</v>
      </c>
      <c r="AE314" s="47"/>
      <c r="AF314" s="280"/>
      <c r="AG314" s="118"/>
      <c r="AH314" s="118"/>
      <c r="AI314" s="47" t="s">
        <v>6737</v>
      </c>
      <c r="AJ314" s="47" t="s">
        <v>144</v>
      </c>
      <c r="AK314" s="47" t="s">
        <v>390</v>
      </c>
      <c r="AL314" s="62" t="s">
        <v>390</v>
      </c>
      <c r="AM314" s="13" t="s">
        <v>390</v>
      </c>
      <c r="AN314" s="118"/>
      <c r="AO314" s="118"/>
      <c r="AP314" s="118"/>
      <c r="AQ314" s="118"/>
      <c r="AR314" s="118"/>
      <c r="AS314" s="47"/>
      <c r="AT314" s="118"/>
      <c r="AU314" s="47"/>
      <c r="AV314" s="47"/>
      <c r="AW314" s="118"/>
      <c r="AX314" s="118"/>
      <c r="AY314" s="118"/>
      <c r="AZ314" s="47"/>
      <c r="BA314" s="14"/>
      <c r="BB314" s="47"/>
      <c r="BC314" s="149"/>
      <c r="BD314" s="149"/>
    </row>
    <row r="315" spans="1:56" x14ac:dyDescent="0.35">
      <c r="A315" s="50" t="s">
        <v>620</v>
      </c>
      <c r="B315" s="115">
        <v>314</v>
      </c>
      <c r="C315" s="47"/>
      <c r="D315" s="47"/>
      <c r="E315" s="47"/>
      <c r="F315" s="47"/>
      <c r="G315" s="47" t="s">
        <v>76</v>
      </c>
      <c r="H315" s="47" t="s">
        <v>1980</v>
      </c>
      <c r="I315" s="47" t="s">
        <v>1965</v>
      </c>
      <c r="J315" s="47" t="s">
        <v>312</v>
      </c>
      <c r="K315" s="47" t="s">
        <v>325</v>
      </c>
      <c r="L315" s="47" t="s">
        <v>885</v>
      </c>
      <c r="M315" s="48" t="s">
        <v>53</v>
      </c>
      <c r="N315" s="47" t="s">
        <v>32</v>
      </c>
      <c r="O315" s="47" t="s">
        <v>37</v>
      </c>
      <c r="P315" s="48" t="s">
        <v>44</v>
      </c>
      <c r="Q315" s="47" t="s">
        <v>124</v>
      </c>
      <c r="R315" s="47"/>
      <c r="S315" s="47" t="s">
        <v>621</v>
      </c>
      <c r="T315" s="47" t="s">
        <v>124</v>
      </c>
      <c r="U315" s="52"/>
      <c r="V315" s="118"/>
      <c r="W315" s="118"/>
      <c r="X315" s="47">
        <v>0</v>
      </c>
      <c r="Y315" s="47">
        <v>7</v>
      </c>
      <c r="Z315" s="118" t="s">
        <v>390</v>
      </c>
      <c r="AA315" s="118"/>
      <c r="AB315" s="118"/>
      <c r="AC315" s="47" t="s">
        <v>402</v>
      </c>
      <c r="AD315" s="14">
        <v>0</v>
      </c>
      <c r="AE315" s="47"/>
      <c r="AF315" s="280"/>
      <c r="AG315" s="118"/>
      <c r="AH315" s="118"/>
      <c r="AI315" s="47" t="s">
        <v>6737</v>
      </c>
      <c r="AJ315" s="47" t="s">
        <v>144</v>
      </c>
      <c r="AK315" s="47" t="s">
        <v>390</v>
      </c>
      <c r="AL315" s="62" t="s">
        <v>390</v>
      </c>
      <c r="AM315" s="13" t="s">
        <v>390</v>
      </c>
      <c r="AN315" s="118"/>
      <c r="AO315" s="118"/>
      <c r="AP315" s="118"/>
      <c r="AQ315" s="118"/>
      <c r="AR315" s="118"/>
      <c r="AS315" s="47"/>
      <c r="AT315" s="118"/>
      <c r="AU315" s="47"/>
      <c r="AV315" s="47"/>
      <c r="AW315" s="118"/>
      <c r="AX315" s="118"/>
      <c r="AY315" s="118"/>
      <c r="AZ315" s="47"/>
      <c r="BA315" s="14"/>
      <c r="BB315" s="47"/>
      <c r="BC315" s="149"/>
      <c r="BD315" s="149"/>
    </row>
    <row r="316" spans="1:56" x14ac:dyDescent="0.35">
      <c r="A316" s="50" t="s">
        <v>626</v>
      </c>
      <c r="B316" s="115">
        <v>315</v>
      </c>
      <c r="C316" s="47"/>
      <c r="D316" s="47"/>
      <c r="E316" s="47"/>
      <c r="F316" s="47"/>
      <c r="G316" s="47" t="s">
        <v>76</v>
      </c>
      <c r="H316" s="47" t="s">
        <v>1980</v>
      </c>
      <c r="I316" s="47" t="s">
        <v>1965</v>
      </c>
      <c r="J316" s="47" t="s">
        <v>312</v>
      </c>
      <c r="K316" s="47" t="s">
        <v>325</v>
      </c>
      <c r="L316" s="47" t="s">
        <v>885</v>
      </c>
      <c r="M316" s="48" t="s">
        <v>53</v>
      </c>
      <c r="N316" s="47" t="s">
        <v>31</v>
      </c>
      <c r="O316" s="47" t="s">
        <v>36</v>
      </c>
      <c r="P316" s="48" t="s">
        <v>47</v>
      </c>
      <c r="Q316" s="47" t="s">
        <v>838</v>
      </c>
      <c r="R316" s="47"/>
      <c r="S316" s="47" t="s">
        <v>627</v>
      </c>
      <c r="T316" s="47" t="s">
        <v>838</v>
      </c>
      <c r="U316" s="52"/>
      <c r="V316" s="118"/>
      <c r="W316" s="118"/>
      <c r="X316" s="47">
        <v>0</v>
      </c>
      <c r="Y316" s="47">
        <v>7</v>
      </c>
      <c r="Z316" s="118" t="s">
        <v>390</v>
      </c>
      <c r="AA316" s="118"/>
      <c r="AB316" s="118"/>
      <c r="AC316" s="47" t="s">
        <v>402</v>
      </c>
      <c r="AD316" s="14">
        <v>0</v>
      </c>
      <c r="AE316" s="47"/>
      <c r="AF316" s="280"/>
      <c r="AG316" s="118"/>
      <c r="AH316" s="118"/>
      <c r="AI316" s="47" t="s">
        <v>6737</v>
      </c>
      <c r="AJ316" s="47" t="s">
        <v>144</v>
      </c>
      <c r="AK316" s="47" t="s">
        <v>390</v>
      </c>
      <c r="AL316" s="62" t="s">
        <v>390</v>
      </c>
      <c r="AM316" s="13" t="s">
        <v>390</v>
      </c>
      <c r="AN316" s="118"/>
      <c r="AO316" s="118"/>
      <c r="AP316" s="118"/>
      <c r="AQ316" s="118"/>
      <c r="AR316" s="118"/>
      <c r="AS316" s="47"/>
      <c r="AT316" s="118"/>
      <c r="AU316" s="47"/>
      <c r="AV316" s="47"/>
      <c r="AW316" s="118"/>
      <c r="AX316" s="118"/>
      <c r="AY316" s="118"/>
      <c r="AZ316" s="47"/>
      <c r="BA316" s="14"/>
      <c r="BB316" s="47"/>
      <c r="BC316" s="149"/>
      <c r="BD316" s="149"/>
    </row>
    <row r="317" spans="1:56" x14ac:dyDescent="0.35">
      <c r="A317" s="50" t="s">
        <v>660</v>
      </c>
      <c r="B317" s="115">
        <v>316</v>
      </c>
      <c r="C317" s="47"/>
      <c r="D317" s="47"/>
      <c r="E317" s="47"/>
      <c r="F317" s="47"/>
      <c r="G317" s="47" t="s">
        <v>76</v>
      </c>
      <c r="H317" s="47" t="s">
        <v>1980</v>
      </c>
      <c r="I317" s="47" t="s">
        <v>1965</v>
      </c>
      <c r="J317" s="47" t="s">
        <v>312</v>
      </c>
      <c r="K317" s="47" t="s">
        <v>325</v>
      </c>
      <c r="L317" s="47" t="s">
        <v>885</v>
      </c>
      <c r="M317" s="48" t="s">
        <v>53</v>
      </c>
      <c r="N317" s="47" t="s">
        <v>31</v>
      </c>
      <c r="O317" s="47" t="s">
        <v>36</v>
      </c>
      <c r="P317" s="48" t="s">
        <v>29</v>
      </c>
      <c r="Q317" s="47"/>
      <c r="R317" s="47"/>
      <c r="S317" s="47" t="s">
        <v>661</v>
      </c>
      <c r="T317" s="47" t="s">
        <v>842</v>
      </c>
      <c r="U317" s="52"/>
      <c r="V317" s="118"/>
      <c r="W317" s="118"/>
      <c r="X317" s="47">
        <v>0</v>
      </c>
      <c r="Y317" s="47">
        <v>7</v>
      </c>
      <c r="Z317" s="118" t="s">
        <v>390</v>
      </c>
      <c r="AA317" s="118"/>
      <c r="AB317" s="118"/>
      <c r="AC317" s="47" t="s">
        <v>402</v>
      </c>
      <c r="AD317" s="14">
        <v>0</v>
      </c>
      <c r="AE317" s="47"/>
      <c r="AF317" s="280"/>
      <c r="AG317" s="118"/>
      <c r="AH317" s="118"/>
      <c r="AI317" s="47" t="s">
        <v>6737</v>
      </c>
      <c r="AJ317" s="47" t="s">
        <v>144</v>
      </c>
      <c r="AK317" s="47" t="s">
        <v>390</v>
      </c>
      <c r="AL317" s="62" t="s">
        <v>390</v>
      </c>
      <c r="AM317" s="13" t="s">
        <v>390</v>
      </c>
      <c r="AN317" s="118"/>
      <c r="AO317" s="118"/>
      <c r="AP317" s="118"/>
      <c r="AQ317" s="118"/>
      <c r="AR317" s="118"/>
      <c r="AS317" s="47"/>
      <c r="AT317" s="118"/>
      <c r="AU317" s="47"/>
      <c r="AV317" s="47"/>
      <c r="AW317" s="118"/>
      <c r="AX317" s="118"/>
      <c r="AY317" s="118"/>
      <c r="AZ317" s="47"/>
      <c r="BA317" s="14"/>
      <c r="BB317" s="47"/>
      <c r="BC317" s="149"/>
      <c r="BD317" s="149"/>
    </row>
    <row r="318" spans="1:56" x14ac:dyDescent="0.35">
      <c r="A318" s="50" t="s">
        <v>648</v>
      </c>
      <c r="B318" s="115">
        <v>317</v>
      </c>
      <c r="C318" s="47"/>
      <c r="D318" s="47"/>
      <c r="E318" s="47"/>
      <c r="F318" s="47"/>
      <c r="G318" s="47" t="s">
        <v>76</v>
      </c>
      <c r="H318" s="47" t="s">
        <v>1980</v>
      </c>
      <c r="I318" s="47" t="s">
        <v>1965</v>
      </c>
      <c r="J318" s="47" t="s">
        <v>312</v>
      </c>
      <c r="K318" s="47" t="s">
        <v>325</v>
      </c>
      <c r="L318" s="47" t="s">
        <v>885</v>
      </c>
      <c r="M318" s="48" t="s">
        <v>53</v>
      </c>
      <c r="N318" s="47" t="s">
        <v>31</v>
      </c>
      <c r="O318" s="47" t="s">
        <v>36</v>
      </c>
      <c r="P318" s="48" t="s">
        <v>64</v>
      </c>
      <c r="Q318" s="47" t="s">
        <v>18</v>
      </c>
      <c r="R318" s="47"/>
      <c r="S318" s="47" t="s">
        <v>649</v>
      </c>
      <c r="T318" s="47" t="s">
        <v>1335</v>
      </c>
      <c r="U318" s="52"/>
      <c r="V318" s="118"/>
      <c r="W318" s="118"/>
      <c r="X318" s="47">
        <v>0</v>
      </c>
      <c r="Y318" s="47">
        <v>7</v>
      </c>
      <c r="Z318" s="118" t="s">
        <v>390</v>
      </c>
      <c r="AA318" s="118"/>
      <c r="AB318" s="118"/>
      <c r="AC318" s="47" t="s">
        <v>402</v>
      </c>
      <c r="AD318" s="14">
        <v>0</v>
      </c>
      <c r="AE318" s="47"/>
      <c r="AF318" s="280"/>
      <c r="AG318" s="118"/>
      <c r="AH318" s="118"/>
      <c r="AI318" s="47" t="s">
        <v>6737</v>
      </c>
      <c r="AJ318" s="47" t="s">
        <v>144</v>
      </c>
      <c r="AK318" s="47" t="s">
        <v>390</v>
      </c>
      <c r="AL318" s="62" t="s">
        <v>390</v>
      </c>
      <c r="AM318" s="13" t="s">
        <v>390</v>
      </c>
      <c r="AN318" s="118"/>
      <c r="AO318" s="118"/>
      <c r="AP318" s="118"/>
      <c r="AQ318" s="118"/>
      <c r="AR318" s="118"/>
      <c r="AS318" s="47"/>
      <c r="AT318" s="118"/>
      <c r="AU318" s="47"/>
      <c r="AV318" s="47"/>
      <c r="AW318" s="118"/>
      <c r="AX318" s="118"/>
      <c r="AY318" s="118"/>
      <c r="AZ318" s="47"/>
      <c r="BA318" s="14"/>
      <c r="BB318" s="47"/>
      <c r="BC318" s="149"/>
      <c r="BD318" s="149"/>
    </row>
    <row r="319" spans="1:56" x14ac:dyDescent="0.35">
      <c r="A319" s="50" t="s">
        <v>656</v>
      </c>
      <c r="B319" s="115">
        <v>318</v>
      </c>
      <c r="C319" s="47"/>
      <c r="D319" s="47"/>
      <c r="E319" s="47"/>
      <c r="F319" s="47"/>
      <c r="G319" s="47" t="s">
        <v>76</v>
      </c>
      <c r="H319" s="47" t="s">
        <v>1980</v>
      </c>
      <c r="I319" s="47" t="s">
        <v>1965</v>
      </c>
      <c r="J319" s="47" t="s">
        <v>312</v>
      </c>
      <c r="K319" s="47" t="s">
        <v>325</v>
      </c>
      <c r="L319" s="47" t="s">
        <v>885</v>
      </c>
      <c r="M319" s="48" t="s">
        <v>53</v>
      </c>
      <c r="N319" s="47" t="s">
        <v>31</v>
      </c>
      <c r="O319" s="47" t="s">
        <v>36</v>
      </c>
      <c r="P319" s="48" t="s">
        <v>969</v>
      </c>
      <c r="Q319" s="47"/>
      <c r="R319" s="47"/>
      <c r="S319" s="47" t="s">
        <v>657</v>
      </c>
      <c r="T319" s="47" t="s">
        <v>1337</v>
      </c>
      <c r="U319" s="52"/>
      <c r="V319" s="118"/>
      <c r="W319" s="118"/>
      <c r="X319" s="47">
        <v>0</v>
      </c>
      <c r="Y319" s="47">
        <v>7</v>
      </c>
      <c r="Z319" s="118" t="s">
        <v>390</v>
      </c>
      <c r="AA319" s="118"/>
      <c r="AB319" s="118"/>
      <c r="AC319" s="47" t="s">
        <v>402</v>
      </c>
      <c r="AD319" s="14">
        <v>0</v>
      </c>
      <c r="AE319" s="47"/>
      <c r="AF319" s="280"/>
      <c r="AG319" s="118"/>
      <c r="AH319" s="118"/>
      <c r="AI319" s="47" t="s">
        <v>6737</v>
      </c>
      <c r="AJ319" s="47" t="s">
        <v>144</v>
      </c>
      <c r="AK319" s="47" t="s">
        <v>390</v>
      </c>
      <c r="AL319" s="62" t="s">
        <v>390</v>
      </c>
      <c r="AM319" s="13" t="s">
        <v>390</v>
      </c>
      <c r="AN319" s="118"/>
      <c r="AO319" s="118"/>
      <c r="AP319" s="118"/>
      <c r="AQ319" s="118"/>
      <c r="AR319" s="118"/>
      <c r="AS319" s="47"/>
      <c r="AT319" s="118"/>
      <c r="AU319" s="47"/>
      <c r="AV319" s="47"/>
      <c r="AW319" s="118"/>
      <c r="AX319" s="118"/>
      <c r="AY319" s="118"/>
      <c r="AZ319" s="47"/>
      <c r="BA319" s="14"/>
      <c r="BB319" s="47"/>
      <c r="BC319" s="149"/>
      <c r="BD319" s="149"/>
    </row>
    <row r="320" spans="1:56" x14ac:dyDescent="0.35">
      <c r="A320" s="50" t="s">
        <v>634</v>
      </c>
      <c r="B320" s="115">
        <v>319</v>
      </c>
      <c r="C320" s="47"/>
      <c r="D320" s="47"/>
      <c r="E320" s="47"/>
      <c r="F320" s="47"/>
      <c r="G320" s="47" t="s">
        <v>76</v>
      </c>
      <c r="H320" s="47" t="s">
        <v>1980</v>
      </c>
      <c r="I320" s="47" t="s">
        <v>1965</v>
      </c>
      <c r="J320" s="47" t="s">
        <v>312</v>
      </c>
      <c r="K320" s="47" t="s">
        <v>325</v>
      </c>
      <c r="L320" s="47" t="s">
        <v>885</v>
      </c>
      <c r="M320" s="48" t="s">
        <v>53</v>
      </c>
      <c r="N320" s="47" t="s">
        <v>31</v>
      </c>
      <c r="O320" s="47" t="s">
        <v>36</v>
      </c>
      <c r="P320" s="48" t="s">
        <v>64</v>
      </c>
      <c r="Q320" s="47" t="s">
        <v>18</v>
      </c>
      <c r="R320" s="47"/>
      <c r="S320" s="47" t="s">
        <v>635</v>
      </c>
      <c r="T320" s="47" t="s">
        <v>1332</v>
      </c>
      <c r="U320" s="52"/>
      <c r="V320" s="118"/>
      <c r="W320" s="118"/>
      <c r="X320" s="47">
        <v>0</v>
      </c>
      <c r="Y320" s="47">
        <v>7</v>
      </c>
      <c r="Z320" s="118" t="s">
        <v>390</v>
      </c>
      <c r="AA320" s="118"/>
      <c r="AB320" s="118"/>
      <c r="AC320" s="47" t="s">
        <v>402</v>
      </c>
      <c r="AD320" s="14">
        <v>0</v>
      </c>
      <c r="AE320" s="47"/>
      <c r="AF320" s="280"/>
      <c r="AG320" s="118"/>
      <c r="AH320" s="118"/>
      <c r="AI320" s="47" t="s">
        <v>6737</v>
      </c>
      <c r="AJ320" s="47" t="s">
        <v>144</v>
      </c>
      <c r="AK320" s="47" t="s">
        <v>390</v>
      </c>
      <c r="AL320" s="62" t="s">
        <v>390</v>
      </c>
      <c r="AM320" s="13" t="s">
        <v>390</v>
      </c>
      <c r="AN320" s="118"/>
      <c r="AO320" s="118"/>
      <c r="AP320" s="118"/>
      <c r="AQ320" s="118"/>
      <c r="AR320" s="118"/>
      <c r="AS320" s="47"/>
      <c r="AT320" s="118"/>
      <c r="AU320" s="47"/>
      <c r="AV320" s="47"/>
      <c r="AW320" s="118"/>
      <c r="AX320" s="118"/>
      <c r="AY320" s="118"/>
      <c r="AZ320" s="47"/>
      <c r="BA320" s="14"/>
      <c r="BB320" s="47"/>
      <c r="BC320" s="149"/>
      <c r="BD320" s="149"/>
    </row>
    <row r="321" spans="1:56" x14ac:dyDescent="0.35">
      <c r="A321" s="50" t="s">
        <v>628</v>
      </c>
      <c r="B321" s="115">
        <v>320</v>
      </c>
      <c r="C321" s="47"/>
      <c r="D321" s="47"/>
      <c r="E321" s="47"/>
      <c r="F321" s="47"/>
      <c r="G321" s="47" t="s">
        <v>76</v>
      </c>
      <c r="H321" s="47" t="s">
        <v>1980</v>
      </c>
      <c r="I321" s="47" t="s">
        <v>1965</v>
      </c>
      <c r="J321" s="47" t="s">
        <v>312</v>
      </c>
      <c r="K321" s="47" t="s">
        <v>325</v>
      </c>
      <c r="L321" s="47" t="s">
        <v>885</v>
      </c>
      <c r="M321" s="48" t="s">
        <v>53</v>
      </c>
      <c r="N321" s="47" t="s">
        <v>31</v>
      </c>
      <c r="O321" s="47" t="s">
        <v>36</v>
      </c>
      <c r="P321" s="48" t="s">
        <v>46</v>
      </c>
      <c r="Q321" s="47"/>
      <c r="R321" s="47"/>
      <c r="S321" s="47" t="s">
        <v>629</v>
      </c>
      <c r="T321" s="47" t="s">
        <v>1310</v>
      </c>
      <c r="U321" s="52"/>
      <c r="V321" s="118"/>
      <c r="W321" s="118"/>
      <c r="X321" s="47">
        <v>0</v>
      </c>
      <c r="Y321" s="47">
        <v>7</v>
      </c>
      <c r="Z321" s="118" t="s">
        <v>390</v>
      </c>
      <c r="AA321" s="118"/>
      <c r="AB321" s="118"/>
      <c r="AC321" s="47" t="s">
        <v>402</v>
      </c>
      <c r="AD321" s="14">
        <v>0</v>
      </c>
      <c r="AE321" s="47"/>
      <c r="AF321" s="280"/>
      <c r="AG321" s="118"/>
      <c r="AH321" s="118"/>
      <c r="AI321" s="47" t="s">
        <v>6737</v>
      </c>
      <c r="AJ321" s="47" t="s">
        <v>144</v>
      </c>
      <c r="AK321" s="47" t="s">
        <v>390</v>
      </c>
      <c r="AL321" s="62" t="s">
        <v>390</v>
      </c>
      <c r="AM321" s="13" t="s">
        <v>390</v>
      </c>
      <c r="AN321" s="118"/>
      <c r="AO321" s="118"/>
      <c r="AP321" s="118"/>
      <c r="AQ321" s="118"/>
      <c r="AR321" s="118"/>
      <c r="AS321" s="47"/>
      <c r="AT321" s="118"/>
      <c r="AU321" s="47"/>
      <c r="AV321" s="47"/>
      <c r="AW321" s="118"/>
      <c r="AX321" s="118"/>
      <c r="AY321" s="118"/>
      <c r="AZ321" s="47"/>
      <c r="BA321" s="14"/>
      <c r="BB321" s="47"/>
      <c r="BC321" s="149"/>
      <c r="BD321" s="149"/>
    </row>
    <row r="322" spans="1:56" x14ac:dyDescent="0.35">
      <c r="A322" s="50" t="s">
        <v>642</v>
      </c>
      <c r="B322" s="115">
        <v>321</v>
      </c>
      <c r="C322" s="47"/>
      <c r="D322" s="47"/>
      <c r="E322" s="47"/>
      <c r="F322" s="47"/>
      <c r="G322" s="47" t="s">
        <v>76</v>
      </c>
      <c r="H322" s="47" t="s">
        <v>1980</v>
      </c>
      <c r="I322" s="47" t="s">
        <v>1965</v>
      </c>
      <c r="J322" s="47" t="s">
        <v>312</v>
      </c>
      <c r="K322" s="47" t="s">
        <v>325</v>
      </c>
      <c r="L322" s="47" t="s">
        <v>885</v>
      </c>
      <c r="M322" s="48" t="s">
        <v>53</v>
      </c>
      <c r="N322" s="47" t="s">
        <v>31</v>
      </c>
      <c r="O322" s="47" t="s">
        <v>36</v>
      </c>
      <c r="P322" s="48" t="s">
        <v>46</v>
      </c>
      <c r="Q322" s="47"/>
      <c r="R322" s="47"/>
      <c r="S322" s="47" t="s">
        <v>643</v>
      </c>
      <c r="T322" s="47" t="s">
        <v>788</v>
      </c>
      <c r="U322" s="52"/>
      <c r="V322" s="118"/>
      <c r="W322" s="118"/>
      <c r="X322" s="47">
        <v>0</v>
      </c>
      <c r="Y322" s="47">
        <v>7</v>
      </c>
      <c r="Z322" s="118" t="s">
        <v>390</v>
      </c>
      <c r="AA322" s="118"/>
      <c r="AB322" s="118"/>
      <c r="AC322" s="47" t="s">
        <v>402</v>
      </c>
      <c r="AD322" s="14">
        <v>0</v>
      </c>
      <c r="AE322" s="47"/>
      <c r="AF322" s="280"/>
      <c r="AG322" s="118"/>
      <c r="AH322" s="118"/>
      <c r="AI322" s="47" t="s">
        <v>6737</v>
      </c>
      <c r="AJ322" s="47" t="s">
        <v>144</v>
      </c>
      <c r="AK322" s="47" t="s">
        <v>390</v>
      </c>
      <c r="AL322" s="62" t="s">
        <v>390</v>
      </c>
      <c r="AM322" s="13" t="s">
        <v>1572</v>
      </c>
      <c r="AN322" s="118"/>
      <c r="AO322" s="118"/>
      <c r="AP322" s="118"/>
      <c r="AQ322" s="118"/>
      <c r="AR322" s="118"/>
      <c r="AS322" s="47"/>
      <c r="AT322" s="118"/>
      <c r="AU322" s="47"/>
      <c r="AV322" s="47"/>
      <c r="AW322" s="118"/>
      <c r="AX322" s="118"/>
      <c r="AY322" s="118"/>
      <c r="AZ322" s="47"/>
      <c r="BA322" s="14"/>
      <c r="BB322" s="47"/>
      <c r="BC322" s="149"/>
      <c r="BD322" s="149"/>
    </row>
    <row r="323" spans="1:56" x14ac:dyDescent="0.35">
      <c r="A323" s="50" t="s">
        <v>622</v>
      </c>
      <c r="B323" s="115">
        <v>322</v>
      </c>
      <c r="C323" s="47"/>
      <c r="D323" s="47"/>
      <c r="E323" s="47"/>
      <c r="F323" s="47"/>
      <c r="G323" s="47" t="s">
        <v>76</v>
      </c>
      <c r="H323" s="47" t="s">
        <v>1980</v>
      </c>
      <c r="I323" s="47" t="s">
        <v>1965</v>
      </c>
      <c r="J323" s="47" t="s">
        <v>312</v>
      </c>
      <c r="K323" s="47" t="s">
        <v>325</v>
      </c>
      <c r="L323" s="47" t="s">
        <v>885</v>
      </c>
      <c r="M323" s="48" t="s">
        <v>53</v>
      </c>
      <c r="N323" s="47" t="s">
        <v>31</v>
      </c>
      <c r="O323" s="47" t="s">
        <v>36</v>
      </c>
      <c r="P323" s="48" t="s">
        <v>29</v>
      </c>
      <c r="Q323" s="47" t="s">
        <v>843</v>
      </c>
      <c r="R323" s="47"/>
      <c r="S323" s="47" t="s">
        <v>623</v>
      </c>
      <c r="T323" s="47" t="s">
        <v>843</v>
      </c>
      <c r="U323" s="52"/>
      <c r="V323" s="118"/>
      <c r="W323" s="118"/>
      <c r="X323" s="47">
        <v>0</v>
      </c>
      <c r="Y323" s="47">
        <v>7</v>
      </c>
      <c r="Z323" s="118" t="s">
        <v>390</v>
      </c>
      <c r="AA323" s="118"/>
      <c r="AB323" s="118"/>
      <c r="AC323" s="47" t="s">
        <v>402</v>
      </c>
      <c r="AD323" s="14">
        <v>0</v>
      </c>
      <c r="AE323" s="47"/>
      <c r="AF323" s="280"/>
      <c r="AG323" s="118"/>
      <c r="AH323" s="118"/>
      <c r="AI323" s="47" t="s">
        <v>6737</v>
      </c>
      <c r="AJ323" s="47" t="s">
        <v>144</v>
      </c>
      <c r="AK323" s="47" t="s">
        <v>390</v>
      </c>
      <c r="AL323" s="62" t="s">
        <v>390</v>
      </c>
      <c r="AM323" s="13" t="s">
        <v>390</v>
      </c>
      <c r="AN323" s="118"/>
      <c r="AO323" s="118"/>
      <c r="AP323" s="118"/>
      <c r="AQ323" s="118"/>
      <c r="AR323" s="118"/>
      <c r="AS323" s="47"/>
      <c r="AT323" s="118"/>
      <c r="AU323" s="47"/>
      <c r="AV323" s="47"/>
      <c r="AW323" s="118"/>
      <c r="AX323" s="118"/>
      <c r="AY323" s="118"/>
      <c r="AZ323" s="47"/>
      <c r="BA323" s="14"/>
      <c r="BB323" s="47"/>
      <c r="BC323" s="149"/>
      <c r="BD323" s="149"/>
    </row>
    <row r="324" spans="1:56" x14ac:dyDescent="0.35">
      <c r="A324" s="50" t="s">
        <v>636</v>
      </c>
      <c r="B324" s="115">
        <v>323</v>
      </c>
      <c r="C324" s="47"/>
      <c r="D324" s="47"/>
      <c r="E324" s="47"/>
      <c r="F324" s="47"/>
      <c r="G324" s="47" t="s">
        <v>76</v>
      </c>
      <c r="H324" s="47" t="s">
        <v>1980</v>
      </c>
      <c r="I324" s="47" t="s">
        <v>1965</v>
      </c>
      <c r="J324" s="47" t="s">
        <v>312</v>
      </c>
      <c r="K324" s="47" t="s">
        <v>325</v>
      </c>
      <c r="L324" s="47" t="s">
        <v>885</v>
      </c>
      <c r="M324" s="48" t="s">
        <v>53</v>
      </c>
      <c r="N324" s="47" t="s">
        <v>31</v>
      </c>
      <c r="O324" s="47" t="s">
        <v>36</v>
      </c>
      <c r="P324" s="48" t="s">
        <v>969</v>
      </c>
      <c r="Q324" s="47" t="s">
        <v>1513</v>
      </c>
      <c r="R324" s="47"/>
      <c r="S324" s="47" t="s">
        <v>637</v>
      </c>
      <c r="T324" s="47" t="s">
        <v>785</v>
      </c>
      <c r="U324" s="52"/>
      <c r="V324" s="118"/>
      <c r="W324" s="118"/>
      <c r="X324" s="47">
        <v>0</v>
      </c>
      <c r="Y324" s="47">
        <v>7</v>
      </c>
      <c r="Z324" s="118" t="s">
        <v>390</v>
      </c>
      <c r="AA324" s="118"/>
      <c r="AB324" s="118"/>
      <c r="AC324" s="47" t="s">
        <v>402</v>
      </c>
      <c r="AD324" s="14">
        <v>0</v>
      </c>
      <c r="AE324" s="47"/>
      <c r="AF324" s="280"/>
      <c r="AG324" s="118"/>
      <c r="AH324" s="118"/>
      <c r="AI324" s="47" t="s">
        <v>6737</v>
      </c>
      <c r="AJ324" s="47" t="s">
        <v>144</v>
      </c>
      <c r="AK324" s="47" t="s">
        <v>390</v>
      </c>
      <c r="AL324" s="62" t="s">
        <v>390</v>
      </c>
      <c r="AM324" s="13" t="s">
        <v>390</v>
      </c>
      <c r="AN324" s="118"/>
      <c r="AO324" s="118"/>
      <c r="AP324" s="118"/>
      <c r="AQ324" s="118"/>
      <c r="AR324" s="118"/>
      <c r="AS324" s="47"/>
      <c r="AT324" s="118"/>
      <c r="AU324" s="47"/>
      <c r="AV324" s="47"/>
      <c r="AW324" s="118"/>
      <c r="AX324" s="118"/>
      <c r="AY324" s="118"/>
      <c r="AZ324" s="47"/>
      <c r="BA324" s="14"/>
      <c r="BB324" s="47"/>
      <c r="BC324" s="149"/>
      <c r="BD324" s="149"/>
    </row>
    <row r="325" spans="1:56" x14ac:dyDescent="0.35">
      <c r="A325" s="50" t="s">
        <v>652</v>
      </c>
      <c r="B325" s="115">
        <v>324</v>
      </c>
      <c r="C325" s="47"/>
      <c r="D325" s="47"/>
      <c r="E325" s="47"/>
      <c r="F325" s="47"/>
      <c r="G325" s="47" t="s">
        <v>76</v>
      </c>
      <c r="H325" s="47" t="s">
        <v>1980</v>
      </c>
      <c r="I325" s="47" t="s">
        <v>1965</v>
      </c>
      <c r="J325" s="47" t="s">
        <v>312</v>
      </c>
      <c r="K325" s="47" t="s">
        <v>325</v>
      </c>
      <c r="L325" s="47" t="s">
        <v>885</v>
      </c>
      <c r="M325" s="48" t="s">
        <v>53</v>
      </c>
      <c r="N325" s="47" t="s">
        <v>31</v>
      </c>
      <c r="O325" s="47" t="s">
        <v>36</v>
      </c>
      <c r="P325" s="48" t="s">
        <v>46</v>
      </c>
      <c r="Q325" s="47"/>
      <c r="R325" s="47"/>
      <c r="S325" s="47" t="s">
        <v>653</v>
      </c>
      <c r="T325" s="47" t="s">
        <v>1336</v>
      </c>
      <c r="U325" s="52"/>
      <c r="V325" s="118"/>
      <c r="W325" s="118"/>
      <c r="X325" s="47">
        <v>0</v>
      </c>
      <c r="Y325" s="47">
        <v>7</v>
      </c>
      <c r="Z325" s="118" t="s">
        <v>390</v>
      </c>
      <c r="AA325" s="118"/>
      <c r="AB325" s="118"/>
      <c r="AC325" s="47" t="s">
        <v>402</v>
      </c>
      <c r="AD325" s="14">
        <v>0</v>
      </c>
      <c r="AE325" s="47"/>
      <c r="AF325" s="280"/>
      <c r="AG325" s="118"/>
      <c r="AH325" s="118"/>
      <c r="AI325" s="47" t="s">
        <v>6737</v>
      </c>
      <c r="AJ325" s="47" t="s">
        <v>144</v>
      </c>
      <c r="AK325" s="47" t="s">
        <v>390</v>
      </c>
      <c r="AL325" s="62" t="s">
        <v>390</v>
      </c>
      <c r="AM325" s="13" t="s">
        <v>390</v>
      </c>
      <c r="AN325" s="118"/>
      <c r="AO325" s="118"/>
      <c r="AP325" s="118"/>
      <c r="AQ325" s="118"/>
      <c r="AR325" s="118"/>
      <c r="AS325" s="47"/>
      <c r="AT325" s="118"/>
      <c r="AU325" s="47"/>
      <c r="AV325" s="47"/>
      <c r="AW325" s="118"/>
      <c r="AX325" s="118"/>
      <c r="AY325" s="118"/>
      <c r="AZ325" s="47"/>
      <c r="BA325" s="14"/>
      <c r="BB325" s="47"/>
      <c r="BC325" s="149"/>
      <c r="BD325" s="149"/>
    </row>
    <row r="326" spans="1:56" x14ac:dyDescent="0.35">
      <c r="A326" s="50" t="s">
        <v>658</v>
      </c>
      <c r="B326" s="115">
        <v>325</v>
      </c>
      <c r="C326" s="47"/>
      <c r="D326" s="47"/>
      <c r="E326" s="47"/>
      <c r="F326" s="47"/>
      <c r="G326" s="47" t="s">
        <v>76</v>
      </c>
      <c r="H326" s="47" t="s">
        <v>1980</v>
      </c>
      <c r="I326" s="47" t="s">
        <v>1965</v>
      </c>
      <c r="J326" s="47" t="s">
        <v>312</v>
      </c>
      <c r="K326" s="47" t="s">
        <v>325</v>
      </c>
      <c r="L326" s="47" t="s">
        <v>885</v>
      </c>
      <c r="M326" s="48" t="s">
        <v>53</v>
      </c>
      <c r="N326" s="47" t="s">
        <v>31</v>
      </c>
      <c r="O326" s="47" t="s">
        <v>36</v>
      </c>
      <c r="P326" s="48" t="s">
        <v>64</v>
      </c>
      <c r="Q326" s="47" t="s">
        <v>18</v>
      </c>
      <c r="R326" s="47"/>
      <c r="S326" s="47" t="s">
        <v>659</v>
      </c>
      <c r="T326" s="47" t="s">
        <v>1338</v>
      </c>
      <c r="U326" s="52"/>
      <c r="V326" s="118"/>
      <c r="W326" s="118"/>
      <c r="X326" s="47">
        <v>0</v>
      </c>
      <c r="Y326" s="47">
        <v>7</v>
      </c>
      <c r="Z326" s="118" t="s">
        <v>390</v>
      </c>
      <c r="AA326" s="118"/>
      <c r="AB326" s="118"/>
      <c r="AC326" s="47" t="s">
        <v>402</v>
      </c>
      <c r="AD326" s="14">
        <v>0</v>
      </c>
      <c r="AE326" s="47"/>
      <c r="AF326" s="280"/>
      <c r="AG326" s="118"/>
      <c r="AH326" s="118"/>
      <c r="AI326" s="47" t="s">
        <v>6737</v>
      </c>
      <c r="AJ326" s="47" t="s">
        <v>144</v>
      </c>
      <c r="AK326" s="47" t="s">
        <v>390</v>
      </c>
      <c r="AL326" s="62" t="s">
        <v>390</v>
      </c>
      <c r="AM326" s="13" t="s">
        <v>390</v>
      </c>
      <c r="AN326" s="118"/>
      <c r="AO326" s="118"/>
      <c r="AP326" s="118"/>
      <c r="AQ326" s="118"/>
      <c r="AR326" s="118"/>
      <c r="AS326" s="47"/>
      <c r="AT326" s="118"/>
      <c r="AU326" s="47"/>
      <c r="AV326" s="47"/>
      <c r="AW326" s="118"/>
      <c r="AX326" s="118"/>
      <c r="AY326" s="118"/>
      <c r="AZ326" s="47"/>
      <c r="BA326" s="14"/>
      <c r="BB326" s="47"/>
      <c r="BC326" s="149"/>
      <c r="BD326" s="149"/>
    </row>
    <row r="327" spans="1:56" x14ac:dyDescent="0.35">
      <c r="A327" s="50" t="s">
        <v>612</v>
      </c>
      <c r="B327" s="115">
        <v>326</v>
      </c>
      <c r="C327" s="47"/>
      <c r="D327" s="47"/>
      <c r="E327" s="47"/>
      <c r="F327" s="47"/>
      <c r="G327" s="47" t="s">
        <v>76</v>
      </c>
      <c r="H327" s="47" t="s">
        <v>1980</v>
      </c>
      <c r="I327" s="47" t="s">
        <v>1965</v>
      </c>
      <c r="J327" s="47" t="s">
        <v>312</v>
      </c>
      <c r="K327" s="47" t="s">
        <v>325</v>
      </c>
      <c r="L327" s="47" t="s">
        <v>885</v>
      </c>
      <c r="M327" s="48" t="s">
        <v>53</v>
      </c>
      <c r="N327" s="47" t="s">
        <v>31</v>
      </c>
      <c r="O327" s="47" t="s">
        <v>36</v>
      </c>
      <c r="P327" s="48" t="s">
        <v>969</v>
      </c>
      <c r="Q327" s="47" t="s">
        <v>150</v>
      </c>
      <c r="R327" s="47"/>
      <c r="S327" s="47" t="s">
        <v>613</v>
      </c>
      <c r="T327" s="47" t="s">
        <v>150</v>
      </c>
      <c r="U327" s="52"/>
      <c r="V327" s="118"/>
      <c r="W327" s="118"/>
      <c r="X327" s="47">
        <v>0</v>
      </c>
      <c r="Y327" s="47">
        <v>7</v>
      </c>
      <c r="Z327" s="118" t="s">
        <v>390</v>
      </c>
      <c r="AA327" s="118"/>
      <c r="AB327" s="118"/>
      <c r="AC327" s="47" t="s">
        <v>402</v>
      </c>
      <c r="AD327" s="14">
        <v>0</v>
      </c>
      <c r="AE327" s="47"/>
      <c r="AF327" s="280"/>
      <c r="AG327" s="118"/>
      <c r="AH327" s="118"/>
      <c r="AI327" s="47" t="s">
        <v>6737</v>
      </c>
      <c r="AJ327" s="47" t="s">
        <v>144</v>
      </c>
      <c r="AK327" s="47" t="s">
        <v>390</v>
      </c>
      <c r="AL327" s="62" t="s">
        <v>390</v>
      </c>
      <c r="AM327" s="13" t="s">
        <v>390</v>
      </c>
      <c r="AN327" s="118"/>
      <c r="AO327" s="118"/>
      <c r="AP327" s="118"/>
      <c r="AQ327" s="118"/>
      <c r="AR327" s="118"/>
      <c r="AS327" s="47"/>
      <c r="AT327" s="118"/>
      <c r="AU327" s="47"/>
      <c r="AV327" s="47"/>
      <c r="AW327" s="118"/>
      <c r="AX327" s="118"/>
      <c r="AY327" s="118"/>
      <c r="AZ327" s="47"/>
      <c r="BA327" s="14"/>
      <c r="BB327" s="47"/>
      <c r="BC327" s="149"/>
      <c r="BD327" s="149"/>
    </row>
    <row r="328" spans="1:56" x14ac:dyDescent="0.35">
      <c r="A328" s="50" t="s">
        <v>618</v>
      </c>
      <c r="B328" s="115">
        <v>327</v>
      </c>
      <c r="C328" s="47"/>
      <c r="D328" s="47"/>
      <c r="E328" s="47" t="s">
        <v>1139</v>
      </c>
      <c r="F328" s="47" t="s">
        <v>1140</v>
      </c>
      <c r="G328" s="47" t="s">
        <v>76</v>
      </c>
      <c r="H328" s="47" t="s">
        <v>1980</v>
      </c>
      <c r="I328" s="47" t="s">
        <v>1965</v>
      </c>
      <c r="J328" s="47" t="s">
        <v>312</v>
      </c>
      <c r="K328" s="47" t="s">
        <v>325</v>
      </c>
      <c r="L328" s="47" t="s">
        <v>885</v>
      </c>
      <c r="M328" s="48" t="s">
        <v>53</v>
      </c>
      <c r="N328" s="47" t="s">
        <v>31</v>
      </c>
      <c r="O328" s="47" t="s">
        <v>36</v>
      </c>
      <c r="P328" s="48" t="s">
        <v>64</v>
      </c>
      <c r="Q328" s="47" t="s">
        <v>18</v>
      </c>
      <c r="R328" s="47" t="s">
        <v>317</v>
      </c>
      <c r="S328" s="47" t="s">
        <v>619</v>
      </c>
      <c r="T328" s="47" t="s">
        <v>1330</v>
      </c>
      <c r="U328" s="52"/>
      <c r="V328" s="118"/>
      <c r="W328" s="118"/>
      <c r="X328" s="47">
        <v>0</v>
      </c>
      <c r="Y328" s="47">
        <v>7</v>
      </c>
      <c r="Z328" s="118" t="s">
        <v>390</v>
      </c>
      <c r="AA328" s="118"/>
      <c r="AB328" s="118"/>
      <c r="AC328" s="47" t="s">
        <v>402</v>
      </c>
      <c r="AD328" s="14">
        <v>0</v>
      </c>
      <c r="AE328" s="47"/>
      <c r="AF328" s="280"/>
      <c r="AG328" s="118"/>
      <c r="AH328" s="118"/>
      <c r="AI328" s="47" t="s">
        <v>6737</v>
      </c>
      <c r="AJ328" s="47" t="s">
        <v>144</v>
      </c>
      <c r="AK328" s="47" t="s">
        <v>390</v>
      </c>
      <c r="AL328" s="62" t="s">
        <v>390</v>
      </c>
      <c r="AM328" s="13" t="s">
        <v>390</v>
      </c>
      <c r="AN328" s="118"/>
      <c r="AO328" s="118"/>
      <c r="AP328" s="118"/>
      <c r="AQ328" s="118"/>
      <c r="AR328" s="118"/>
      <c r="AS328" s="47"/>
      <c r="AT328" s="118"/>
      <c r="AU328" s="47"/>
      <c r="AV328" s="47"/>
      <c r="AW328" s="118"/>
      <c r="AX328" s="118"/>
      <c r="AY328" s="118"/>
      <c r="AZ328" s="47"/>
      <c r="BA328" s="14"/>
      <c r="BB328" s="47"/>
      <c r="BC328" s="149"/>
      <c r="BD328" s="149"/>
    </row>
    <row r="329" spans="1:56" x14ac:dyDescent="0.35">
      <c r="A329" s="50" t="s">
        <v>640</v>
      </c>
      <c r="B329" s="115">
        <v>328</v>
      </c>
      <c r="C329" s="47"/>
      <c r="D329" s="47"/>
      <c r="E329" s="47"/>
      <c r="F329" s="47"/>
      <c r="G329" s="47" t="s">
        <v>76</v>
      </c>
      <c r="H329" s="47" t="s">
        <v>1980</v>
      </c>
      <c r="I329" s="47" t="s">
        <v>1965</v>
      </c>
      <c r="J329" s="47" t="s">
        <v>312</v>
      </c>
      <c r="K329" s="47" t="s">
        <v>325</v>
      </c>
      <c r="L329" s="47" t="s">
        <v>885</v>
      </c>
      <c r="M329" s="48" t="s">
        <v>53</v>
      </c>
      <c r="N329" s="47" t="s">
        <v>31</v>
      </c>
      <c r="O329" s="47" t="s">
        <v>36</v>
      </c>
      <c r="P329" s="48" t="s">
        <v>23</v>
      </c>
      <c r="Q329" s="47" t="s">
        <v>24</v>
      </c>
      <c r="R329" s="47"/>
      <c r="S329" s="47" t="s">
        <v>641</v>
      </c>
      <c r="T329" s="47" t="s">
        <v>1334</v>
      </c>
      <c r="U329" s="52"/>
      <c r="V329" s="118"/>
      <c r="W329" s="118"/>
      <c r="X329" s="47">
        <v>0</v>
      </c>
      <c r="Y329" s="47">
        <v>7</v>
      </c>
      <c r="Z329" s="118" t="s">
        <v>390</v>
      </c>
      <c r="AA329" s="118"/>
      <c r="AB329" s="118"/>
      <c r="AC329" s="47" t="s">
        <v>402</v>
      </c>
      <c r="AD329" s="14">
        <v>0</v>
      </c>
      <c r="AE329" s="47"/>
      <c r="AF329" s="280"/>
      <c r="AG329" s="118"/>
      <c r="AH329" s="118"/>
      <c r="AI329" s="47" t="s">
        <v>6737</v>
      </c>
      <c r="AJ329" s="47" t="s">
        <v>144</v>
      </c>
      <c r="AK329" s="47" t="s">
        <v>390</v>
      </c>
      <c r="AL329" s="62" t="s">
        <v>390</v>
      </c>
      <c r="AM329" s="13" t="s">
        <v>390</v>
      </c>
      <c r="AN329" s="118"/>
      <c r="AO329" s="118"/>
      <c r="AP329" s="118"/>
      <c r="AQ329" s="118"/>
      <c r="AR329" s="118"/>
      <c r="AS329" s="47"/>
      <c r="AT329" s="118"/>
      <c r="AU329" s="47"/>
      <c r="AV329" s="47"/>
      <c r="AW329" s="118"/>
      <c r="AX329" s="118"/>
      <c r="AY329" s="118"/>
      <c r="AZ329" s="47"/>
      <c r="BA329" s="14"/>
      <c r="BB329" s="47"/>
      <c r="BC329" s="149"/>
      <c r="BD329" s="149"/>
    </row>
    <row r="330" spans="1:56" x14ac:dyDescent="0.35">
      <c r="A330" s="50" t="s">
        <v>644</v>
      </c>
      <c r="B330" s="115">
        <v>329</v>
      </c>
      <c r="C330" s="47"/>
      <c r="D330" s="47"/>
      <c r="E330" s="47"/>
      <c r="F330" s="47"/>
      <c r="G330" s="47" t="s">
        <v>76</v>
      </c>
      <c r="H330" s="47" t="s">
        <v>1980</v>
      </c>
      <c r="I330" s="47" t="s">
        <v>1965</v>
      </c>
      <c r="J330" s="47" t="s">
        <v>312</v>
      </c>
      <c r="K330" s="47" t="s">
        <v>325</v>
      </c>
      <c r="L330" s="47" t="s">
        <v>885</v>
      </c>
      <c r="M330" s="48" t="s">
        <v>53</v>
      </c>
      <c r="N330" s="47" t="s">
        <v>31</v>
      </c>
      <c r="O330" s="47" t="s">
        <v>36</v>
      </c>
      <c r="P330" s="48" t="s">
        <v>969</v>
      </c>
      <c r="Q330" s="47"/>
      <c r="R330" s="47"/>
      <c r="S330" s="47" t="s">
        <v>645</v>
      </c>
      <c r="T330" s="47" t="s">
        <v>210</v>
      </c>
      <c r="U330" s="52"/>
      <c r="V330" s="118"/>
      <c r="W330" s="118"/>
      <c r="X330" s="47">
        <v>0</v>
      </c>
      <c r="Y330" s="47">
        <v>7</v>
      </c>
      <c r="Z330" s="118" t="s">
        <v>390</v>
      </c>
      <c r="AA330" s="118"/>
      <c r="AB330" s="118"/>
      <c r="AC330" s="47" t="s">
        <v>402</v>
      </c>
      <c r="AD330" s="14">
        <v>0</v>
      </c>
      <c r="AE330" s="47"/>
      <c r="AF330" s="280"/>
      <c r="AG330" s="118"/>
      <c r="AH330" s="118"/>
      <c r="AI330" s="47" t="s">
        <v>6737</v>
      </c>
      <c r="AJ330" s="47" t="s">
        <v>144</v>
      </c>
      <c r="AK330" s="47" t="s">
        <v>390</v>
      </c>
      <c r="AL330" s="62" t="s">
        <v>390</v>
      </c>
      <c r="AM330" s="13" t="s">
        <v>390</v>
      </c>
      <c r="AN330" s="118"/>
      <c r="AO330" s="118"/>
      <c r="AP330" s="118"/>
      <c r="AQ330" s="118"/>
      <c r="AR330" s="118"/>
      <c r="AS330" s="47"/>
      <c r="AT330" s="118"/>
      <c r="AU330" s="47"/>
      <c r="AV330" s="47"/>
      <c r="AW330" s="118"/>
      <c r="AX330" s="118"/>
      <c r="AY330" s="118"/>
      <c r="AZ330" s="47"/>
      <c r="BA330" s="14"/>
      <c r="BB330" s="47"/>
      <c r="BC330" s="149"/>
      <c r="BD330" s="149"/>
    </row>
    <row r="331" spans="1:56" x14ac:dyDescent="0.35">
      <c r="A331" s="50" t="s">
        <v>616</v>
      </c>
      <c r="B331" s="115">
        <v>330</v>
      </c>
      <c r="C331" s="47"/>
      <c r="D331" s="47"/>
      <c r="E331" s="47"/>
      <c r="F331" s="47"/>
      <c r="G331" s="47" t="s">
        <v>76</v>
      </c>
      <c r="H331" s="47" t="s">
        <v>1980</v>
      </c>
      <c r="I331" s="47" t="s">
        <v>1965</v>
      </c>
      <c r="J331" s="47" t="s">
        <v>312</v>
      </c>
      <c r="K331" s="47" t="s">
        <v>325</v>
      </c>
      <c r="L331" s="47" t="s">
        <v>885</v>
      </c>
      <c r="M331" s="48" t="s">
        <v>53</v>
      </c>
      <c r="N331" s="47" t="s">
        <v>31</v>
      </c>
      <c r="O331" s="47" t="s">
        <v>36</v>
      </c>
      <c r="P331" s="48" t="s">
        <v>63</v>
      </c>
      <c r="Q331" s="47" t="s">
        <v>1411</v>
      </c>
      <c r="R331" s="47"/>
      <c r="S331" s="47" t="s">
        <v>617</v>
      </c>
      <c r="T331" s="47" t="s">
        <v>115</v>
      </c>
      <c r="U331" s="52"/>
      <c r="V331" s="118"/>
      <c r="W331" s="118"/>
      <c r="X331" s="47">
        <v>0</v>
      </c>
      <c r="Y331" s="47">
        <v>7</v>
      </c>
      <c r="Z331" s="118" t="s">
        <v>390</v>
      </c>
      <c r="AA331" s="118"/>
      <c r="AB331" s="118"/>
      <c r="AC331" s="47" t="s">
        <v>402</v>
      </c>
      <c r="AD331" s="14">
        <v>0</v>
      </c>
      <c r="AE331" s="47"/>
      <c r="AF331" s="280"/>
      <c r="AG331" s="118"/>
      <c r="AH331" s="118"/>
      <c r="AI331" s="47" t="s">
        <v>6737</v>
      </c>
      <c r="AJ331" s="47" t="s">
        <v>144</v>
      </c>
      <c r="AK331" s="47" t="s">
        <v>390</v>
      </c>
      <c r="AL331" s="62" t="s">
        <v>390</v>
      </c>
      <c r="AM331" s="13" t="s">
        <v>390</v>
      </c>
      <c r="AN331" s="118"/>
      <c r="AO331" s="118"/>
      <c r="AP331" s="118"/>
      <c r="AQ331" s="118"/>
      <c r="AR331" s="118"/>
      <c r="AS331" s="47"/>
      <c r="AT331" s="118"/>
      <c r="AU331" s="47"/>
      <c r="AV331" s="47"/>
      <c r="AW331" s="118"/>
      <c r="AX331" s="118"/>
      <c r="AY331" s="118"/>
      <c r="AZ331" s="47"/>
      <c r="BA331" s="14"/>
      <c r="BB331" s="47"/>
      <c r="BC331" s="149"/>
      <c r="BD331" s="149"/>
    </row>
    <row r="332" spans="1:56" x14ac:dyDescent="0.35">
      <c r="A332" s="50" t="s">
        <v>610</v>
      </c>
      <c r="B332" s="115">
        <v>331</v>
      </c>
      <c r="C332" s="47"/>
      <c r="D332" s="47"/>
      <c r="E332" s="47"/>
      <c r="F332" s="47"/>
      <c r="G332" s="47" t="s">
        <v>76</v>
      </c>
      <c r="H332" s="47" t="s">
        <v>1980</v>
      </c>
      <c r="I332" s="47" t="s">
        <v>1965</v>
      </c>
      <c r="J332" s="47" t="s">
        <v>312</v>
      </c>
      <c r="K332" s="47" t="s">
        <v>325</v>
      </c>
      <c r="L332" s="47" t="s">
        <v>885</v>
      </c>
      <c r="M332" s="48" t="s">
        <v>53</v>
      </c>
      <c r="N332" s="47" t="s">
        <v>31</v>
      </c>
      <c r="O332" s="47" t="s">
        <v>36</v>
      </c>
      <c r="P332" s="48" t="s">
        <v>46</v>
      </c>
      <c r="Q332" s="47"/>
      <c r="R332" s="47"/>
      <c r="S332" s="47" t="s">
        <v>611</v>
      </c>
      <c r="T332" s="47" t="s">
        <v>821</v>
      </c>
      <c r="U332" s="52"/>
      <c r="V332" s="118"/>
      <c r="W332" s="118"/>
      <c r="X332" s="47">
        <v>0</v>
      </c>
      <c r="Y332" s="47">
        <v>7</v>
      </c>
      <c r="Z332" s="118" t="s">
        <v>390</v>
      </c>
      <c r="AA332" s="118"/>
      <c r="AB332" s="118"/>
      <c r="AC332" s="47" t="s">
        <v>402</v>
      </c>
      <c r="AD332" s="14">
        <v>0</v>
      </c>
      <c r="AE332" s="47"/>
      <c r="AF332" s="280"/>
      <c r="AG332" s="118"/>
      <c r="AH332" s="118"/>
      <c r="AI332" s="47" t="s">
        <v>6737</v>
      </c>
      <c r="AJ332" s="47" t="s">
        <v>144</v>
      </c>
      <c r="AK332" s="47" t="s">
        <v>390</v>
      </c>
      <c r="AL332" s="62" t="s">
        <v>390</v>
      </c>
      <c r="AM332" s="13" t="s">
        <v>390</v>
      </c>
      <c r="AN332" s="118"/>
      <c r="AO332" s="118"/>
      <c r="AP332" s="118"/>
      <c r="AQ332" s="118"/>
      <c r="AR332" s="118"/>
      <c r="AS332" s="47"/>
      <c r="AT332" s="118"/>
      <c r="AU332" s="47"/>
      <c r="AV332" s="47"/>
      <c r="AW332" s="118"/>
      <c r="AX332" s="118"/>
      <c r="AY332" s="118"/>
      <c r="AZ332" s="47"/>
      <c r="BA332" s="14"/>
      <c r="BB332" s="47"/>
      <c r="BC332" s="149"/>
      <c r="BD332" s="149"/>
    </row>
    <row r="333" spans="1:56" x14ac:dyDescent="0.35">
      <c r="A333" s="50" t="s">
        <v>608</v>
      </c>
      <c r="B333" s="115">
        <v>332</v>
      </c>
      <c r="C333" s="47"/>
      <c r="D333" s="47"/>
      <c r="E333" s="47"/>
      <c r="F333" s="47"/>
      <c r="G333" s="47" t="s">
        <v>76</v>
      </c>
      <c r="H333" s="47" t="s">
        <v>1980</v>
      </c>
      <c r="I333" s="47" t="s">
        <v>1965</v>
      </c>
      <c r="J333" s="47" t="s">
        <v>312</v>
      </c>
      <c r="K333" s="47" t="s">
        <v>325</v>
      </c>
      <c r="L333" s="47" t="s">
        <v>885</v>
      </c>
      <c r="M333" s="48" t="s">
        <v>53</v>
      </c>
      <c r="N333" s="47" t="s">
        <v>31</v>
      </c>
      <c r="O333" s="47" t="s">
        <v>36</v>
      </c>
      <c r="P333" s="48" t="s">
        <v>969</v>
      </c>
      <c r="Q333" s="47"/>
      <c r="R333" s="47"/>
      <c r="S333" s="47" t="s">
        <v>609</v>
      </c>
      <c r="T333" s="47" t="s">
        <v>1328</v>
      </c>
      <c r="U333" s="52"/>
      <c r="V333" s="118"/>
      <c r="W333" s="118"/>
      <c r="X333" s="47">
        <v>0</v>
      </c>
      <c r="Y333" s="47">
        <v>7</v>
      </c>
      <c r="Z333" s="118" t="s">
        <v>390</v>
      </c>
      <c r="AA333" s="118"/>
      <c r="AB333" s="118"/>
      <c r="AC333" s="47" t="s">
        <v>402</v>
      </c>
      <c r="AD333" s="14">
        <v>0</v>
      </c>
      <c r="AE333" s="47"/>
      <c r="AF333" s="280"/>
      <c r="AG333" s="118"/>
      <c r="AH333" s="118"/>
      <c r="AI333" s="47" t="s">
        <v>6737</v>
      </c>
      <c r="AJ333" s="47" t="s">
        <v>144</v>
      </c>
      <c r="AK333" s="47" t="s">
        <v>390</v>
      </c>
      <c r="AL333" s="62" t="s">
        <v>390</v>
      </c>
      <c r="AM333" s="13" t="s">
        <v>390</v>
      </c>
      <c r="AN333" s="118"/>
      <c r="AO333" s="118"/>
      <c r="AP333" s="118"/>
      <c r="AQ333" s="118"/>
      <c r="AR333" s="118"/>
      <c r="AS333" s="47"/>
      <c r="AT333" s="118"/>
      <c r="AU333" s="47"/>
      <c r="AV333" s="47"/>
      <c r="AW333" s="118"/>
      <c r="AX333" s="118"/>
      <c r="AY333" s="118"/>
      <c r="AZ333" s="47"/>
      <c r="BA333" s="14"/>
      <c r="BB333" s="47"/>
      <c r="BC333" s="149"/>
      <c r="BD333" s="149"/>
    </row>
    <row r="334" spans="1:56" x14ac:dyDescent="0.35">
      <c r="A334" s="50" t="s">
        <v>624</v>
      </c>
      <c r="B334" s="115">
        <v>333</v>
      </c>
      <c r="C334" s="47"/>
      <c r="D334" s="47"/>
      <c r="E334" s="47"/>
      <c r="F334" s="47"/>
      <c r="G334" s="47" t="s">
        <v>76</v>
      </c>
      <c r="H334" s="47" t="s">
        <v>1980</v>
      </c>
      <c r="I334" s="47" t="s">
        <v>1965</v>
      </c>
      <c r="J334" s="47" t="s">
        <v>312</v>
      </c>
      <c r="K334" s="47" t="s">
        <v>325</v>
      </c>
      <c r="L334" s="47" t="s">
        <v>885</v>
      </c>
      <c r="M334" s="48" t="s">
        <v>53</v>
      </c>
      <c r="N334" s="47" t="s">
        <v>31</v>
      </c>
      <c r="O334" s="47" t="s">
        <v>36</v>
      </c>
      <c r="P334" s="48" t="s">
        <v>46</v>
      </c>
      <c r="Q334" s="47"/>
      <c r="R334" s="47"/>
      <c r="S334" s="47" t="s">
        <v>625</v>
      </c>
      <c r="T334" s="47" t="s">
        <v>1331</v>
      </c>
      <c r="U334" s="52"/>
      <c r="V334" s="118"/>
      <c r="W334" s="118"/>
      <c r="X334" s="47">
        <v>0</v>
      </c>
      <c r="Y334" s="47">
        <v>7</v>
      </c>
      <c r="Z334" s="118" t="s">
        <v>390</v>
      </c>
      <c r="AA334" s="118"/>
      <c r="AB334" s="118"/>
      <c r="AC334" s="47" t="s">
        <v>402</v>
      </c>
      <c r="AD334" s="14">
        <v>0</v>
      </c>
      <c r="AE334" s="47"/>
      <c r="AF334" s="280"/>
      <c r="AG334" s="118"/>
      <c r="AH334" s="118"/>
      <c r="AI334" s="47" t="s">
        <v>6737</v>
      </c>
      <c r="AJ334" s="47" t="s">
        <v>144</v>
      </c>
      <c r="AK334" s="47" t="s">
        <v>390</v>
      </c>
      <c r="AL334" s="62" t="s">
        <v>390</v>
      </c>
      <c r="AM334" s="13" t="s">
        <v>390</v>
      </c>
      <c r="AN334" s="118"/>
      <c r="AO334" s="118"/>
      <c r="AP334" s="118"/>
      <c r="AQ334" s="118"/>
      <c r="AR334" s="118"/>
      <c r="AS334" s="47"/>
      <c r="AT334" s="118"/>
      <c r="AU334" s="47"/>
      <c r="AV334" s="47"/>
      <c r="AW334" s="118"/>
      <c r="AX334" s="118"/>
      <c r="AY334" s="118"/>
      <c r="AZ334" s="47"/>
      <c r="BA334" s="14"/>
      <c r="BB334" s="47"/>
      <c r="BC334" s="149"/>
      <c r="BD334" s="149"/>
    </row>
    <row r="335" spans="1:56" x14ac:dyDescent="0.35">
      <c r="A335" s="50" t="s">
        <v>614</v>
      </c>
      <c r="B335" s="115">
        <v>334</v>
      </c>
      <c r="C335" s="47"/>
      <c r="D335" s="47"/>
      <c r="E335" s="47"/>
      <c r="F335" s="47"/>
      <c r="G335" s="47" t="s">
        <v>76</v>
      </c>
      <c r="H335" s="47" t="s">
        <v>1980</v>
      </c>
      <c r="I335" s="47" t="s">
        <v>1965</v>
      </c>
      <c r="J335" s="47" t="s">
        <v>312</v>
      </c>
      <c r="K335" s="47" t="s">
        <v>325</v>
      </c>
      <c r="L335" s="47" t="s">
        <v>885</v>
      </c>
      <c r="M335" s="48" t="s">
        <v>53</v>
      </c>
      <c r="N335" s="47" t="s">
        <v>31</v>
      </c>
      <c r="O335" s="47" t="s">
        <v>36</v>
      </c>
      <c r="P335" s="48" t="s">
        <v>969</v>
      </c>
      <c r="Q335" s="47"/>
      <c r="R335" s="47"/>
      <c r="S335" s="47" t="s">
        <v>615</v>
      </c>
      <c r="T335" s="47" t="s">
        <v>1329</v>
      </c>
      <c r="U335" s="52"/>
      <c r="V335" s="118"/>
      <c r="W335" s="118"/>
      <c r="X335" s="47">
        <v>0</v>
      </c>
      <c r="Y335" s="47">
        <v>7</v>
      </c>
      <c r="Z335" s="118" t="s">
        <v>390</v>
      </c>
      <c r="AA335" s="118"/>
      <c r="AB335" s="118"/>
      <c r="AC335" s="47" t="s">
        <v>402</v>
      </c>
      <c r="AD335" s="14">
        <v>0</v>
      </c>
      <c r="AE335" s="47"/>
      <c r="AF335" s="280"/>
      <c r="AG335" s="118"/>
      <c r="AH335" s="118"/>
      <c r="AI335" s="47" t="s">
        <v>6737</v>
      </c>
      <c r="AJ335" s="47" t="s">
        <v>144</v>
      </c>
      <c r="AK335" s="47" t="s">
        <v>390</v>
      </c>
      <c r="AL335" s="62" t="s">
        <v>390</v>
      </c>
      <c r="AM335" s="13" t="s">
        <v>390</v>
      </c>
      <c r="AN335" s="118"/>
      <c r="AO335" s="118"/>
      <c r="AP335" s="118"/>
      <c r="AQ335" s="118"/>
      <c r="AR335" s="118"/>
      <c r="AS335" s="47"/>
      <c r="AT335" s="118"/>
      <c r="AU335" s="47"/>
      <c r="AV335" s="47"/>
      <c r="AW335" s="118"/>
      <c r="AX335" s="118"/>
      <c r="AY335" s="118"/>
      <c r="AZ335" s="47"/>
      <c r="BA335" s="14"/>
      <c r="BB335" s="47"/>
      <c r="BC335" s="149"/>
      <c r="BD335" s="149"/>
    </row>
    <row r="336" spans="1:56" x14ac:dyDescent="0.35">
      <c r="A336" s="50" t="s">
        <v>632</v>
      </c>
      <c r="B336" s="115">
        <v>335</v>
      </c>
      <c r="C336" s="47"/>
      <c r="D336" s="47"/>
      <c r="E336" s="47"/>
      <c r="F336" s="47"/>
      <c r="G336" s="47" t="s">
        <v>76</v>
      </c>
      <c r="H336" s="47" t="s">
        <v>1980</v>
      </c>
      <c r="I336" s="47" t="s">
        <v>1965</v>
      </c>
      <c r="J336" s="47" t="s">
        <v>312</v>
      </c>
      <c r="K336" s="47" t="s">
        <v>325</v>
      </c>
      <c r="L336" s="47" t="s">
        <v>885</v>
      </c>
      <c r="M336" s="48" t="s">
        <v>53</v>
      </c>
      <c r="N336" s="47" t="s">
        <v>31</v>
      </c>
      <c r="O336" s="47" t="s">
        <v>36</v>
      </c>
      <c r="P336" s="48" t="s">
        <v>46</v>
      </c>
      <c r="Q336" s="47"/>
      <c r="R336" s="47"/>
      <c r="S336" s="47" t="s">
        <v>633</v>
      </c>
      <c r="T336" s="47"/>
      <c r="U336" s="52"/>
      <c r="V336" s="118"/>
      <c r="W336" s="118"/>
      <c r="X336" s="47">
        <v>0</v>
      </c>
      <c r="Y336" s="47">
        <v>7</v>
      </c>
      <c r="Z336" s="118" t="s">
        <v>390</v>
      </c>
      <c r="AA336" s="118"/>
      <c r="AB336" s="118"/>
      <c r="AC336" s="47" t="s">
        <v>402</v>
      </c>
      <c r="AD336" s="14">
        <v>0</v>
      </c>
      <c r="AE336" s="47"/>
      <c r="AF336" s="280"/>
      <c r="AG336" s="118"/>
      <c r="AH336" s="118"/>
      <c r="AI336" s="47" t="s">
        <v>6737</v>
      </c>
      <c r="AJ336" s="47" t="s">
        <v>144</v>
      </c>
      <c r="AK336" s="47" t="s">
        <v>390</v>
      </c>
      <c r="AL336" s="62" t="s">
        <v>390</v>
      </c>
      <c r="AM336" s="13" t="s">
        <v>390</v>
      </c>
      <c r="AN336" s="118"/>
      <c r="AO336" s="118"/>
      <c r="AP336" s="118"/>
      <c r="AQ336" s="118"/>
      <c r="AR336" s="118"/>
      <c r="AS336" s="47"/>
      <c r="AT336" s="118"/>
      <c r="AU336" s="47"/>
      <c r="AV336" s="47"/>
      <c r="AW336" s="118"/>
      <c r="AX336" s="118"/>
      <c r="AY336" s="118"/>
      <c r="AZ336" s="47"/>
      <c r="BA336" s="14"/>
      <c r="BB336" s="47"/>
      <c r="BC336" s="149"/>
      <c r="BD336" s="149"/>
    </row>
    <row r="337" spans="1:56" x14ac:dyDescent="0.35">
      <c r="A337" s="50" t="s">
        <v>654</v>
      </c>
      <c r="B337" s="115">
        <v>336</v>
      </c>
      <c r="C337" s="47"/>
      <c r="D337" s="47"/>
      <c r="E337" s="47"/>
      <c r="F337" s="47"/>
      <c r="G337" s="47" t="s">
        <v>76</v>
      </c>
      <c r="H337" s="47" t="s">
        <v>1980</v>
      </c>
      <c r="I337" s="47" t="s">
        <v>1965</v>
      </c>
      <c r="J337" s="47" t="s">
        <v>312</v>
      </c>
      <c r="K337" s="47" t="s">
        <v>325</v>
      </c>
      <c r="L337" s="47" t="s">
        <v>885</v>
      </c>
      <c r="M337" s="48" t="s">
        <v>53</v>
      </c>
      <c r="N337" s="47" t="s">
        <v>31</v>
      </c>
      <c r="O337" s="47" t="s">
        <v>36</v>
      </c>
      <c r="P337" s="48" t="s">
        <v>969</v>
      </c>
      <c r="Q337" s="47"/>
      <c r="R337" s="47"/>
      <c r="S337" s="47" t="s">
        <v>655</v>
      </c>
      <c r="T337" s="47" t="s">
        <v>946</v>
      </c>
      <c r="U337" s="52"/>
      <c r="V337" s="118"/>
      <c r="W337" s="118"/>
      <c r="X337" s="47">
        <v>0</v>
      </c>
      <c r="Y337" s="47">
        <v>7</v>
      </c>
      <c r="Z337" s="118" t="s">
        <v>390</v>
      </c>
      <c r="AA337" s="118"/>
      <c r="AB337" s="118"/>
      <c r="AC337" s="47" t="s">
        <v>402</v>
      </c>
      <c r="AD337" s="14">
        <v>0</v>
      </c>
      <c r="AE337" s="47"/>
      <c r="AF337" s="280"/>
      <c r="AG337" s="118"/>
      <c r="AH337" s="118"/>
      <c r="AI337" s="47" t="s">
        <v>6737</v>
      </c>
      <c r="AJ337" s="47" t="s">
        <v>144</v>
      </c>
      <c r="AK337" s="47" t="s">
        <v>390</v>
      </c>
      <c r="AL337" s="62" t="s">
        <v>390</v>
      </c>
      <c r="AM337" s="13" t="s">
        <v>390</v>
      </c>
      <c r="AN337" s="118"/>
      <c r="AO337" s="118"/>
      <c r="AP337" s="118"/>
      <c r="AQ337" s="118"/>
      <c r="AR337" s="118"/>
      <c r="AS337" s="47"/>
      <c r="AT337" s="118"/>
      <c r="AU337" s="47"/>
      <c r="AV337" s="47"/>
      <c r="AW337" s="118"/>
      <c r="AX337" s="118"/>
      <c r="AY337" s="118"/>
      <c r="AZ337" s="47"/>
      <c r="BA337" s="14"/>
      <c r="BB337" s="47"/>
      <c r="BC337" s="149"/>
      <c r="BD337" s="149"/>
    </row>
    <row r="338" spans="1:56" x14ac:dyDescent="0.35">
      <c r="A338" s="50" t="s">
        <v>662</v>
      </c>
      <c r="B338" s="115">
        <v>337</v>
      </c>
      <c r="C338" s="47"/>
      <c r="D338" s="47"/>
      <c r="E338" s="47"/>
      <c r="F338" s="47"/>
      <c r="G338" s="47" t="s">
        <v>76</v>
      </c>
      <c r="H338" s="47" t="s">
        <v>1980</v>
      </c>
      <c r="I338" s="47" t="s">
        <v>1965</v>
      </c>
      <c r="J338" s="47" t="s">
        <v>312</v>
      </c>
      <c r="K338" s="47" t="s">
        <v>325</v>
      </c>
      <c r="L338" s="47" t="s">
        <v>885</v>
      </c>
      <c r="M338" s="48" t="s">
        <v>53</v>
      </c>
      <c r="N338" s="47" t="s">
        <v>31</v>
      </c>
      <c r="O338" s="47" t="s">
        <v>36</v>
      </c>
      <c r="P338" s="48" t="s">
        <v>46</v>
      </c>
      <c r="Q338" s="47"/>
      <c r="R338" s="47"/>
      <c r="S338" s="47" t="s">
        <v>663</v>
      </c>
      <c r="T338" s="47" t="s">
        <v>174</v>
      </c>
      <c r="U338" s="52"/>
      <c r="V338" s="118"/>
      <c r="W338" s="118"/>
      <c r="X338" s="47">
        <v>0</v>
      </c>
      <c r="Y338" s="47">
        <v>7</v>
      </c>
      <c r="Z338" s="118" t="s">
        <v>390</v>
      </c>
      <c r="AA338" s="118"/>
      <c r="AB338" s="118"/>
      <c r="AC338" s="47" t="s">
        <v>402</v>
      </c>
      <c r="AD338" s="14">
        <v>0</v>
      </c>
      <c r="AE338" s="47"/>
      <c r="AF338" s="280"/>
      <c r="AG338" s="118"/>
      <c r="AH338" s="118"/>
      <c r="AI338" s="47" t="s">
        <v>6737</v>
      </c>
      <c r="AJ338" s="47" t="s">
        <v>144</v>
      </c>
      <c r="AK338" s="47" t="s">
        <v>390</v>
      </c>
      <c r="AL338" s="62" t="s">
        <v>390</v>
      </c>
      <c r="AM338" s="13" t="s">
        <v>390</v>
      </c>
      <c r="AN338" s="118"/>
      <c r="AO338" s="118"/>
      <c r="AP338" s="118"/>
      <c r="AQ338" s="118"/>
      <c r="AR338" s="118"/>
      <c r="AS338" s="47"/>
      <c r="AT338" s="118"/>
      <c r="AU338" s="47"/>
      <c r="AV338" s="47"/>
      <c r="AW338" s="118"/>
      <c r="AX338" s="118"/>
      <c r="AY338" s="118"/>
      <c r="AZ338" s="47"/>
      <c r="BA338" s="14"/>
      <c r="BB338" s="47"/>
      <c r="BC338" s="149"/>
      <c r="BD338" s="149"/>
    </row>
    <row r="339" spans="1:56" x14ac:dyDescent="0.35">
      <c r="A339" s="50" t="s">
        <v>2641</v>
      </c>
      <c r="B339" s="115">
        <v>338</v>
      </c>
      <c r="C339" s="47"/>
      <c r="D339" s="47"/>
      <c r="E339" s="47"/>
      <c r="F339" s="47"/>
      <c r="G339" s="47" t="s">
        <v>78</v>
      </c>
      <c r="H339" s="47" t="s">
        <v>222</v>
      </c>
      <c r="I339" s="47" t="s">
        <v>69</v>
      </c>
      <c r="J339" s="47" t="s">
        <v>2006</v>
      </c>
      <c r="K339" s="47" t="s">
        <v>321</v>
      </c>
      <c r="L339" s="47" t="s">
        <v>1985</v>
      </c>
      <c r="M339" s="48" t="s">
        <v>55</v>
      </c>
      <c r="N339" s="47" t="s">
        <v>32</v>
      </c>
      <c r="O339" s="47" t="s">
        <v>37</v>
      </c>
      <c r="P339" s="48" t="s">
        <v>45</v>
      </c>
      <c r="Q339" s="47"/>
      <c r="R339" s="47"/>
      <c r="S339" s="47" t="s">
        <v>2642</v>
      </c>
      <c r="T339" s="47" t="s">
        <v>2643</v>
      </c>
      <c r="U339" s="52"/>
      <c r="V339" s="118"/>
      <c r="W339" s="118"/>
      <c r="X339" s="47">
        <v>35</v>
      </c>
      <c r="Y339" s="47"/>
      <c r="Z339" s="118" t="s">
        <v>390</v>
      </c>
      <c r="AA339" s="118"/>
      <c r="AB339" s="118"/>
      <c r="AC339" s="47" t="s">
        <v>399</v>
      </c>
      <c r="AD339" s="14">
        <v>0</v>
      </c>
      <c r="AE339" s="47"/>
      <c r="AF339" s="280"/>
      <c r="AG339" s="118"/>
      <c r="AH339" s="118"/>
      <c r="AI339" s="47" t="s">
        <v>6737</v>
      </c>
      <c r="AJ339" s="47" t="s">
        <v>144</v>
      </c>
      <c r="AK339" s="47" t="s">
        <v>390</v>
      </c>
      <c r="AL339" s="62" t="s">
        <v>390</v>
      </c>
      <c r="AM339" s="13" t="s">
        <v>390</v>
      </c>
      <c r="AN339" s="118"/>
      <c r="AO339" s="118"/>
      <c r="AP339" s="118"/>
      <c r="AQ339" s="118"/>
      <c r="AR339" s="118"/>
      <c r="AS339" s="47"/>
      <c r="AT339" s="118"/>
      <c r="AU339" s="47"/>
      <c r="AV339" s="47"/>
      <c r="AW339" s="118"/>
      <c r="AX339" s="118"/>
      <c r="AY339" s="118"/>
      <c r="AZ339" s="47"/>
      <c r="BA339" s="14"/>
      <c r="BB339" s="47"/>
      <c r="BC339" s="149"/>
      <c r="BD339" s="149"/>
    </row>
    <row r="340" spans="1:56" x14ac:dyDescent="0.35">
      <c r="A340" s="50" t="s">
        <v>423</v>
      </c>
      <c r="B340" s="115">
        <v>339</v>
      </c>
      <c r="C340" s="47"/>
      <c r="D340" s="47"/>
      <c r="E340" s="47"/>
      <c r="F340" s="47"/>
      <c r="G340" s="47" t="s">
        <v>76</v>
      </c>
      <c r="H340" s="47" t="s">
        <v>1980</v>
      </c>
      <c r="I340" s="47" t="s">
        <v>116</v>
      </c>
      <c r="J340" s="47" t="s">
        <v>312</v>
      </c>
      <c r="K340" s="47" t="s">
        <v>325</v>
      </c>
      <c r="L340" s="47" t="s">
        <v>885</v>
      </c>
      <c r="M340" s="48" t="s">
        <v>55</v>
      </c>
      <c r="N340" s="47" t="s">
        <v>32</v>
      </c>
      <c r="O340" s="47" t="s">
        <v>37</v>
      </c>
      <c r="P340" s="48" t="s">
        <v>44</v>
      </c>
      <c r="Q340" s="47"/>
      <c r="R340" s="47"/>
      <c r="S340" s="47" t="s">
        <v>424</v>
      </c>
      <c r="T340" s="47" t="s">
        <v>214</v>
      </c>
      <c r="U340" s="52">
        <v>465</v>
      </c>
      <c r="V340" s="118"/>
      <c r="W340" s="118"/>
      <c r="X340" s="47">
        <v>15</v>
      </c>
      <c r="Y340" s="47"/>
      <c r="Z340" s="118" t="s">
        <v>390</v>
      </c>
      <c r="AA340" s="118"/>
      <c r="AB340" s="118"/>
      <c r="AC340" s="47" t="s">
        <v>402</v>
      </c>
      <c r="AD340" s="14">
        <v>0</v>
      </c>
      <c r="AE340" s="47"/>
      <c r="AF340" s="280"/>
      <c r="AG340" s="118"/>
      <c r="AH340" s="118"/>
      <c r="AI340" s="47" t="s">
        <v>6737</v>
      </c>
      <c r="AJ340" s="47" t="s">
        <v>306</v>
      </c>
      <c r="AK340" s="47" t="s">
        <v>390</v>
      </c>
      <c r="AL340" s="62" t="s">
        <v>390</v>
      </c>
      <c r="AM340" s="13" t="s">
        <v>390</v>
      </c>
      <c r="AN340" s="118"/>
      <c r="AO340" s="118"/>
      <c r="AP340" s="118"/>
      <c r="AQ340" s="118"/>
      <c r="AR340" s="118"/>
      <c r="AS340" s="47"/>
      <c r="AT340" s="118"/>
      <c r="AU340" s="47"/>
      <c r="AV340" s="47"/>
      <c r="AW340" s="118"/>
      <c r="AX340" s="118"/>
      <c r="AY340" s="118"/>
      <c r="AZ340" s="47"/>
      <c r="BA340" s="14"/>
      <c r="BB340" s="47"/>
      <c r="BC340" s="149"/>
      <c r="BD340" s="149"/>
    </row>
    <row r="341" spans="1:56" x14ac:dyDescent="0.35">
      <c r="A341" s="50" t="s">
        <v>1795</v>
      </c>
      <c r="B341" s="115">
        <v>340</v>
      </c>
      <c r="C341" s="47"/>
      <c r="D341" s="47"/>
      <c r="E341" s="47"/>
      <c r="F341" s="47"/>
      <c r="G341" s="47" t="s">
        <v>76</v>
      </c>
      <c r="H341" s="47" t="s">
        <v>1980</v>
      </c>
      <c r="I341" s="47" t="s">
        <v>1966</v>
      </c>
      <c r="J341" s="47" t="s">
        <v>312</v>
      </c>
      <c r="K341" s="47" t="s">
        <v>325</v>
      </c>
      <c r="L341" s="47" t="s">
        <v>885</v>
      </c>
      <c r="M341" s="48" t="s">
        <v>53</v>
      </c>
      <c r="N341" s="47" t="s">
        <v>32</v>
      </c>
      <c r="O341" s="47" t="s">
        <v>37</v>
      </c>
      <c r="P341" s="48" t="s">
        <v>120</v>
      </c>
      <c r="Q341" s="47" t="s">
        <v>123</v>
      </c>
      <c r="R341" s="47"/>
      <c r="S341" s="47" t="s">
        <v>1796</v>
      </c>
      <c r="T341" s="47" t="s">
        <v>123</v>
      </c>
      <c r="U341" s="52"/>
      <c r="V341" s="118"/>
      <c r="W341" s="118"/>
      <c r="X341" s="47">
        <v>0</v>
      </c>
      <c r="Y341" s="47"/>
      <c r="Z341" s="118" t="s">
        <v>390</v>
      </c>
      <c r="AA341" s="118"/>
      <c r="AB341" s="118"/>
      <c r="AC341" s="47" t="s">
        <v>402</v>
      </c>
      <c r="AD341" s="14">
        <v>0</v>
      </c>
      <c r="AE341" s="47"/>
      <c r="AF341" s="280"/>
      <c r="AG341" s="118"/>
      <c r="AH341" s="118"/>
      <c r="AI341" s="47" t="s">
        <v>6737</v>
      </c>
      <c r="AJ341" s="47" t="s">
        <v>306</v>
      </c>
      <c r="AK341" s="47" t="s">
        <v>390</v>
      </c>
      <c r="AL341" s="62" t="s">
        <v>390</v>
      </c>
      <c r="AM341" s="13" t="s">
        <v>390</v>
      </c>
      <c r="AN341" s="118"/>
      <c r="AO341" s="118"/>
      <c r="AP341" s="118"/>
      <c r="AQ341" s="118"/>
      <c r="AR341" s="118"/>
      <c r="AS341" s="47"/>
      <c r="AT341" s="118"/>
      <c r="AU341" s="47"/>
      <c r="AV341" s="47"/>
      <c r="AW341" s="118"/>
      <c r="AX341" s="118"/>
      <c r="AY341" s="118"/>
      <c r="AZ341" s="47"/>
      <c r="BA341" s="14"/>
      <c r="BB341" s="47"/>
      <c r="BC341" s="149"/>
      <c r="BD341" s="149"/>
    </row>
    <row r="342" spans="1:56" x14ac:dyDescent="0.35">
      <c r="A342" s="50" t="s">
        <v>1861</v>
      </c>
      <c r="B342" s="115">
        <v>341</v>
      </c>
      <c r="C342" s="47"/>
      <c r="D342" s="47"/>
      <c r="E342" s="47"/>
      <c r="F342" s="47"/>
      <c r="G342" s="47" t="s">
        <v>76</v>
      </c>
      <c r="H342" s="47" t="s">
        <v>1980</v>
      </c>
      <c r="I342" s="47" t="s">
        <v>88</v>
      </c>
      <c r="J342" s="47" t="s">
        <v>312</v>
      </c>
      <c r="K342" s="47" t="s">
        <v>325</v>
      </c>
      <c r="L342" s="47" t="s">
        <v>885</v>
      </c>
      <c r="M342" s="48" t="s">
        <v>55</v>
      </c>
      <c r="N342" s="47" t="s">
        <v>32</v>
      </c>
      <c r="O342" s="47" t="s">
        <v>37</v>
      </c>
      <c r="P342" s="48" t="s">
        <v>120</v>
      </c>
      <c r="Q342" s="47" t="s">
        <v>123</v>
      </c>
      <c r="R342" s="47"/>
      <c r="S342" s="47" t="s">
        <v>1796</v>
      </c>
      <c r="T342" s="47" t="s">
        <v>123</v>
      </c>
      <c r="U342" s="52"/>
      <c r="V342" s="118"/>
      <c r="W342" s="118"/>
      <c r="X342" s="47">
        <v>35</v>
      </c>
      <c r="Y342" s="47"/>
      <c r="Z342" s="118" t="s">
        <v>390</v>
      </c>
      <c r="AA342" s="118"/>
      <c r="AB342" s="118"/>
      <c r="AC342" s="47" t="s">
        <v>402</v>
      </c>
      <c r="AD342" s="14">
        <v>0</v>
      </c>
      <c r="AE342" s="47"/>
      <c r="AF342" s="280"/>
      <c r="AG342" s="118"/>
      <c r="AH342" s="118"/>
      <c r="AI342" s="47" t="s">
        <v>6737</v>
      </c>
      <c r="AJ342" s="47" t="s">
        <v>306</v>
      </c>
      <c r="AK342" s="47" t="s">
        <v>390</v>
      </c>
      <c r="AL342" s="62" t="s">
        <v>390</v>
      </c>
      <c r="AM342" s="13" t="s">
        <v>1956</v>
      </c>
      <c r="AN342" s="118"/>
      <c r="AO342" s="118"/>
      <c r="AP342" s="118"/>
      <c r="AQ342" s="118"/>
      <c r="AR342" s="118"/>
      <c r="AS342" s="47"/>
      <c r="AT342" s="118"/>
      <c r="AU342" s="47"/>
      <c r="AV342" s="47"/>
      <c r="AW342" s="118"/>
      <c r="AX342" s="118"/>
      <c r="AY342" s="118"/>
      <c r="AZ342" s="47"/>
      <c r="BA342" s="14"/>
      <c r="BB342" s="47"/>
      <c r="BC342" s="149"/>
      <c r="BD342" s="149"/>
    </row>
    <row r="343" spans="1:56" x14ac:dyDescent="0.35">
      <c r="A343" s="50" t="s">
        <v>1839</v>
      </c>
      <c r="B343" s="115">
        <v>342</v>
      </c>
      <c r="C343" s="47"/>
      <c r="D343" s="47"/>
      <c r="E343" s="47"/>
      <c r="F343" s="47"/>
      <c r="G343" s="47" t="s">
        <v>52</v>
      </c>
      <c r="H343" s="47" t="s">
        <v>95</v>
      </c>
      <c r="I343" s="47" t="s">
        <v>56</v>
      </c>
      <c r="J343" s="47" t="s">
        <v>312</v>
      </c>
      <c r="K343" s="47" t="s">
        <v>327</v>
      </c>
      <c r="L343" s="47" t="s">
        <v>328</v>
      </c>
      <c r="M343" s="48" t="s">
        <v>221</v>
      </c>
      <c r="N343" s="47" t="s">
        <v>33</v>
      </c>
      <c r="O343" s="47" t="s">
        <v>49</v>
      </c>
      <c r="P343" s="48" t="s">
        <v>22</v>
      </c>
      <c r="Q343" s="47" t="s">
        <v>126</v>
      </c>
      <c r="R343" s="47"/>
      <c r="S343" s="47" t="s">
        <v>2003</v>
      </c>
      <c r="T343" s="47" t="s">
        <v>126</v>
      </c>
      <c r="U343" s="52">
        <v>379</v>
      </c>
      <c r="V343" s="118"/>
      <c r="W343" s="118"/>
      <c r="X343" s="47">
        <v>0</v>
      </c>
      <c r="Y343" s="47"/>
      <c r="Z343" s="118" t="s">
        <v>390</v>
      </c>
      <c r="AA343" s="118"/>
      <c r="AB343" s="118"/>
      <c r="AC343" s="47" t="s">
        <v>402</v>
      </c>
      <c r="AD343" s="14">
        <v>0</v>
      </c>
      <c r="AE343" s="47"/>
      <c r="AF343" s="280"/>
      <c r="AG343" s="118"/>
      <c r="AH343" s="118"/>
      <c r="AI343" s="47" t="s">
        <v>6737</v>
      </c>
      <c r="AJ343" s="47" t="s">
        <v>144</v>
      </c>
      <c r="AK343" s="47" t="s">
        <v>390</v>
      </c>
      <c r="AL343" s="62" t="s">
        <v>390</v>
      </c>
      <c r="AM343" s="13" t="s">
        <v>390</v>
      </c>
      <c r="AN343" s="118"/>
      <c r="AO343" s="118"/>
      <c r="AP343" s="118"/>
      <c r="AQ343" s="118"/>
      <c r="AR343" s="118"/>
      <c r="AS343" s="47"/>
      <c r="AT343" s="118"/>
      <c r="AU343" s="47"/>
      <c r="AV343" s="47"/>
      <c r="AW343" s="118"/>
      <c r="AX343" s="118"/>
      <c r="AY343" s="118"/>
      <c r="AZ343" s="47"/>
      <c r="BA343" s="14"/>
      <c r="BB343" s="47"/>
      <c r="BC343" s="149"/>
      <c r="BD343" s="149"/>
    </row>
    <row r="344" spans="1:56" x14ac:dyDescent="0.35">
      <c r="A344" s="50" t="s">
        <v>2952</v>
      </c>
      <c r="B344" s="115">
        <v>343</v>
      </c>
      <c r="C344" s="47"/>
      <c r="D344" s="47" t="s">
        <v>2953</v>
      </c>
      <c r="E344" s="47" t="s">
        <v>4664</v>
      </c>
      <c r="F344" s="47" t="s">
        <v>2954</v>
      </c>
      <c r="G344" s="47" t="s">
        <v>76</v>
      </c>
      <c r="H344" s="47" t="s">
        <v>1980</v>
      </c>
      <c r="I344" s="47" t="s">
        <v>3899</v>
      </c>
      <c r="J344" s="47" t="s">
        <v>1961</v>
      </c>
      <c r="K344" s="47" t="s">
        <v>319</v>
      </c>
      <c r="L344" s="47" t="s">
        <v>886</v>
      </c>
      <c r="M344" s="48" t="s">
        <v>53</v>
      </c>
      <c r="N344" s="47" t="s">
        <v>33</v>
      </c>
      <c r="O344" s="47" t="s">
        <v>5473</v>
      </c>
      <c r="P344" s="48" t="s">
        <v>22</v>
      </c>
      <c r="Q344" s="47"/>
      <c r="R344" s="47" t="s">
        <v>3827</v>
      </c>
      <c r="S344" s="47" t="s">
        <v>2955</v>
      </c>
      <c r="T344" s="47" t="s">
        <v>126</v>
      </c>
      <c r="U344" s="52">
        <v>15571</v>
      </c>
      <c r="V344" s="118">
        <v>46064</v>
      </c>
      <c r="W344" s="118">
        <v>46064</v>
      </c>
      <c r="X344" s="47">
        <v>0</v>
      </c>
      <c r="Y344" s="47">
        <v>15</v>
      </c>
      <c r="Z344" s="118">
        <v>46079</v>
      </c>
      <c r="AA344" s="118">
        <v>46173</v>
      </c>
      <c r="AB344" s="118"/>
      <c r="AC344" s="47" t="s">
        <v>5</v>
      </c>
      <c r="AD344" s="14"/>
      <c r="AE344" s="47" t="s">
        <v>3179</v>
      </c>
      <c r="AF344" s="280"/>
      <c r="AG344" s="118"/>
      <c r="AH344" s="118"/>
      <c r="AI344" s="47" t="s">
        <v>6737</v>
      </c>
      <c r="AJ344" s="47" t="s">
        <v>306</v>
      </c>
      <c r="AK344" s="47" t="s">
        <v>1556</v>
      </c>
      <c r="AL344" s="62" t="s">
        <v>390</v>
      </c>
      <c r="AM344" s="13" t="s">
        <v>390</v>
      </c>
      <c r="AN344" s="118"/>
      <c r="AO344" s="118"/>
      <c r="AP344" s="118"/>
      <c r="AQ344" s="118"/>
      <c r="AR344" s="118"/>
      <c r="AS344" s="47"/>
      <c r="AT344" s="118"/>
      <c r="AU344" s="47"/>
      <c r="AV344" s="47"/>
      <c r="AW344" s="118"/>
      <c r="AX344" s="118"/>
      <c r="AY344" s="118"/>
      <c r="AZ344" s="47"/>
      <c r="BA344" s="14"/>
      <c r="BB344" s="47"/>
      <c r="BC344" s="149"/>
      <c r="BD344" s="149"/>
    </row>
    <row r="345" spans="1:56" x14ac:dyDescent="0.35">
      <c r="A345" s="50" t="s">
        <v>2920</v>
      </c>
      <c r="B345" s="115">
        <v>344</v>
      </c>
      <c r="C345" s="47"/>
      <c r="D345" s="47">
        <v>9428</v>
      </c>
      <c r="E345" s="47" t="s">
        <v>4665</v>
      </c>
      <c r="F345" s="47" t="s">
        <v>2921</v>
      </c>
      <c r="G345" s="47" t="s">
        <v>76</v>
      </c>
      <c r="H345" s="47" t="s">
        <v>1980</v>
      </c>
      <c r="I345" s="47" t="s">
        <v>3899</v>
      </c>
      <c r="J345" s="47" t="s">
        <v>1961</v>
      </c>
      <c r="K345" s="47" t="s">
        <v>319</v>
      </c>
      <c r="L345" s="47" t="s">
        <v>886</v>
      </c>
      <c r="M345" s="48" t="s">
        <v>53</v>
      </c>
      <c r="N345" s="47" t="s">
        <v>33</v>
      </c>
      <c r="O345" s="47" t="s">
        <v>5473</v>
      </c>
      <c r="P345" s="48" t="s">
        <v>22</v>
      </c>
      <c r="Q345" s="47"/>
      <c r="R345" s="47" t="s">
        <v>3827</v>
      </c>
      <c r="S345" s="47" t="s">
        <v>2922</v>
      </c>
      <c r="T345" s="47" t="s">
        <v>126</v>
      </c>
      <c r="U345" s="52">
        <v>9300</v>
      </c>
      <c r="V345" s="118">
        <v>46044</v>
      </c>
      <c r="W345" s="118">
        <v>46044</v>
      </c>
      <c r="X345" s="47">
        <v>0</v>
      </c>
      <c r="Y345" s="47">
        <v>15</v>
      </c>
      <c r="Z345" s="118">
        <v>46059</v>
      </c>
      <c r="AA345" s="118">
        <v>46173</v>
      </c>
      <c r="AB345" s="118"/>
      <c r="AC345" s="47" t="s">
        <v>5</v>
      </c>
      <c r="AD345" s="14"/>
      <c r="AE345" s="47" t="s">
        <v>3179</v>
      </c>
      <c r="AF345" s="280"/>
      <c r="AG345" s="118"/>
      <c r="AH345" s="118"/>
      <c r="AI345" s="47" t="s">
        <v>6737</v>
      </c>
      <c r="AJ345" s="47" t="s">
        <v>306</v>
      </c>
      <c r="AK345" s="47" t="s">
        <v>1556</v>
      </c>
      <c r="AL345" s="62" t="s">
        <v>390</v>
      </c>
      <c r="AM345" s="13" t="s">
        <v>390</v>
      </c>
      <c r="AN345" s="118"/>
      <c r="AO345" s="118"/>
      <c r="AP345" s="118"/>
      <c r="AQ345" s="118"/>
      <c r="AR345" s="118"/>
      <c r="AS345" s="47"/>
      <c r="AT345" s="118"/>
      <c r="AU345" s="47"/>
      <c r="AV345" s="47"/>
      <c r="AW345" s="118"/>
      <c r="AX345" s="118"/>
      <c r="AY345" s="118"/>
      <c r="AZ345" s="47"/>
      <c r="BA345" s="14"/>
      <c r="BB345" s="47"/>
      <c r="BC345" s="149"/>
      <c r="BD345" s="149"/>
    </row>
    <row r="346" spans="1:56" x14ac:dyDescent="0.35">
      <c r="A346" s="50" t="s">
        <v>3100</v>
      </c>
      <c r="B346" s="115">
        <v>345</v>
      </c>
      <c r="C346" s="47"/>
      <c r="D346" s="47" t="s">
        <v>3101</v>
      </c>
      <c r="E346" s="47" t="s">
        <v>4666</v>
      </c>
      <c r="F346" s="47" t="s">
        <v>3908</v>
      </c>
      <c r="G346" s="47" t="s">
        <v>76</v>
      </c>
      <c r="H346" s="47" t="s">
        <v>1980</v>
      </c>
      <c r="I346" s="47" t="s">
        <v>3899</v>
      </c>
      <c r="J346" s="47" t="s">
        <v>1961</v>
      </c>
      <c r="K346" s="47" t="s">
        <v>319</v>
      </c>
      <c r="L346" s="47" t="s">
        <v>886</v>
      </c>
      <c r="M346" s="48" t="s">
        <v>53</v>
      </c>
      <c r="N346" s="47" t="s">
        <v>33</v>
      </c>
      <c r="O346" s="47" t="s">
        <v>49</v>
      </c>
      <c r="P346" s="48" t="s">
        <v>22</v>
      </c>
      <c r="Q346" s="47"/>
      <c r="R346" s="47"/>
      <c r="S346" s="47" t="s">
        <v>3102</v>
      </c>
      <c r="T346" s="47" t="s">
        <v>126</v>
      </c>
      <c r="U346" s="52">
        <v>15787</v>
      </c>
      <c r="V346" s="118">
        <v>46076</v>
      </c>
      <c r="W346" s="118">
        <v>46076</v>
      </c>
      <c r="X346" s="47">
        <v>0</v>
      </c>
      <c r="Y346" s="47">
        <v>15</v>
      </c>
      <c r="Z346" s="118">
        <v>46091</v>
      </c>
      <c r="AA346" s="118">
        <v>46136</v>
      </c>
      <c r="AB346" s="118">
        <v>46140</v>
      </c>
      <c r="AC346" s="47" t="s">
        <v>3</v>
      </c>
      <c r="AD346" s="14">
        <v>1</v>
      </c>
      <c r="AE346" s="47" t="s">
        <v>3806</v>
      </c>
      <c r="AF346" s="280">
        <v>46140</v>
      </c>
      <c r="AG346" s="118">
        <v>46140</v>
      </c>
      <c r="AH346" s="118" t="s">
        <v>6740</v>
      </c>
      <c r="AI346" s="47" t="s">
        <v>6737</v>
      </c>
      <c r="AJ346" s="47" t="s">
        <v>306</v>
      </c>
      <c r="AK346" s="47" t="s">
        <v>1557</v>
      </c>
      <c r="AL346" s="62" t="s">
        <v>2924</v>
      </c>
      <c r="AM346" s="13" t="s">
        <v>390</v>
      </c>
      <c r="AN346" s="118"/>
      <c r="AO346" s="118"/>
      <c r="AP346" s="118"/>
      <c r="AQ346" s="118"/>
      <c r="AR346" s="118"/>
      <c r="AS346" s="47"/>
      <c r="AT346" s="118"/>
      <c r="AU346" s="47"/>
      <c r="AV346" s="47"/>
      <c r="AW346" s="118"/>
      <c r="AX346" s="118"/>
      <c r="AY346" s="118"/>
      <c r="AZ346" s="47"/>
      <c r="BA346" s="14"/>
      <c r="BB346" s="47"/>
      <c r="BC346" s="149"/>
      <c r="BD346" s="149"/>
    </row>
    <row r="347" spans="1:56" x14ac:dyDescent="0.35">
      <c r="A347" s="50" t="s">
        <v>3089</v>
      </c>
      <c r="B347" s="115">
        <v>346</v>
      </c>
      <c r="C347" s="47"/>
      <c r="D347" s="47" t="s">
        <v>3090</v>
      </c>
      <c r="E347" s="47" t="s">
        <v>7542</v>
      </c>
      <c r="F347" s="47" t="s">
        <v>3091</v>
      </c>
      <c r="G347" s="47" t="s">
        <v>76</v>
      </c>
      <c r="H347" s="47" t="s">
        <v>1980</v>
      </c>
      <c r="I347" s="47" t="s">
        <v>3899</v>
      </c>
      <c r="J347" s="47" t="s">
        <v>1961</v>
      </c>
      <c r="K347" s="47" t="s">
        <v>319</v>
      </c>
      <c r="L347" s="47" t="s">
        <v>886</v>
      </c>
      <c r="M347" s="48" t="s">
        <v>53</v>
      </c>
      <c r="N347" s="47" t="s">
        <v>33</v>
      </c>
      <c r="O347" s="47" t="s">
        <v>5473</v>
      </c>
      <c r="P347" s="48" t="s">
        <v>22</v>
      </c>
      <c r="Q347" s="47"/>
      <c r="R347" s="47"/>
      <c r="S347" s="47" t="s">
        <v>3092</v>
      </c>
      <c r="T347" s="47" t="s">
        <v>126</v>
      </c>
      <c r="U347" s="52">
        <v>12000</v>
      </c>
      <c r="V347" s="118">
        <v>46114</v>
      </c>
      <c r="W347" s="118">
        <v>46114</v>
      </c>
      <c r="X347" s="47">
        <v>0</v>
      </c>
      <c r="Y347" s="47">
        <v>15</v>
      </c>
      <c r="Z347" s="118">
        <v>46129</v>
      </c>
      <c r="AA347" s="118">
        <v>46173</v>
      </c>
      <c r="AB347" s="118"/>
      <c r="AC347" s="47" t="s">
        <v>5</v>
      </c>
      <c r="AD347" s="14"/>
      <c r="AE347" s="47" t="s">
        <v>3806</v>
      </c>
      <c r="AF347" s="280"/>
      <c r="AG347" s="118"/>
      <c r="AH347" s="118"/>
      <c r="AI347" s="47" t="s">
        <v>6737</v>
      </c>
      <c r="AJ347" s="47" t="s">
        <v>306</v>
      </c>
      <c r="AK347" s="47" t="s">
        <v>2829</v>
      </c>
      <c r="AL347" s="62" t="s">
        <v>390</v>
      </c>
      <c r="AM347" s="13" t="s">
        <v>390</v>
      </c>
      <c r="AN347" s="118"/>
      <c r="AO347" s="118"/>
      <c r="AP347" s="118"/>
      <c r="AQ347" s="118"/>
      <c r="AR347" s="118"/>
      <c r="AS347" s="47"/>
      <c r="AT347" s="118"/>
      <c r="AU347" s="47"/>
      <c r="AV347" s="47"/>
      <c r="AW347" s="118"/>
      <c r="AX347" s="118"/>
      <c r="AY347" s="118"/>
      <c r="AZ347" s="47"/>
      <c r="BA347" s="14"/>
      <c r="BB347" s="47"/>
      <c r="BC347" s="149"/>
      <c r="BD347" s="149"/>
    </row>
    <row r="348" spans="1:56" x14ac:dyDescent="0.35">
      <c r="A348" s="50" t="s">
        <v>2907</v>
      </c>
      <c r="B348" s="115">
        <v>347</v>
      </c>
      <c r="C348" s="47"/>
      <c r="D348" s="47">
        <v>8113</v>
      </c>
      <c r="E348" s="47" t="s">
        <v>4667</v>
      </c>
      <c r="F348" s="47" t="s">
        <v>2908</v>
      </c>
      <c r="G348" s="47" t="s">
        <v>76</v>
      </c>
      <c r="H348" s="47" t="s">
        <v>1980</v>
      </c>
      <c r="I348" s="47" t="s">
        <v>3899</v>
      </c>
      <c r="J348" s="47" t="s">
        <v>1961</v>
      </c>
      <c r="K348" s="47" t="s">
        <v>319</v>
      </c>
      <c r="L348" s="47" t="s">
        <v>886</v>
      </c>
      <c r="M348" s="48" t="s">
        <v>53</v>
      </c>
      <c r="N348" s="47" t="s">
        <v>33</v>
      </c>
      <c r="O348" s="47" t="s">
        <v>5473</v>
      </c>
      <c r="P348" s="48" t="s">
        <v>22</v>
      </c>
      <c r="Q348" s="47"/>
      <c r="R348" s="47" t="s">
        <v>1831</v>
      </c>
      <c r="S348" s="47" t="s">
        <v>2909</v>
      </c>
      <c r="T348" s="47" t="s">
        <v>126</v>
      </c>
      <c r="U348" s="52">
        <v>12234</v>
      </c>
      <c r="V348" s="118">
        <v>46044</v>
      </c>
      <c r="W348" s="118">
        <v>46044</v>
      </c>
      <c r="X348" s="47">
        <v>0</v>
      </c>
      <c r="Y348" s="47">
        <v>15</v>
      </c>
      <c r="Z348" s="118">
        <v>46059</v>
      </c>
      <c r="AA348" s="118">
        <v>46173</v>
      </c>
      <c r="AB348" s="118"/>
      <c r="AC348" s="47" t="s">
        <v>5</v>
      </c>
      <c r="AD348" s="14"/>
      <c r="AE348" s="47" t="s">
        <v>3179</v>
      </c>
      <c r="AF348" s="280"/>
      <c r="AG348" s="118"/>
      <c r="AH348" s="118"/>
      <c r="AI348" s="47" t="s">
        <v>6737</v>
      </c>
      <c r="AJ348" s="47" t="s">
        <v>306</v>
      </c>
      <c r="AK348" s="47" t="s">
        <v>1556</v>
      </c>
      <c r="AL348" s="62" t="s">
        <v>390</v>
      </c>
      <c r="AM348" s="13" t="s">
        <v>390</v>
      </c>
      <c r="AN348" s="118"/>
      <c r="AO348" s="118"/>
      <c r="AP348" s="118"/>
      <c r="AQ348" s="118"/>
      <c r="AR348" s="118"/>
      <c r="AS348" s="47"/>
      <c r="AT348" s="118"/>
      <c r="AU348" s="47"/>
      <c r="AV348" s="47"/>
      <c r="AW348" s="118"/>
      <c r="AX348" s="118"/>
      <c r="AY348" s="118"/>
      <c r="AZ348" s="47"/>
      <c r="BA348" s="14"/>
      <c r="BB348" s="47"/>
      <c r="BC348" s="149"/>
      <c r="BD348" s="149"/>
    </row>
    <row r="349" spans="1:56" x14ac:dyDescent="0.35">
      <c r="A349" s="50" t="s">
        <v>3081</v>
      </c>
      <c r="B349" s="115">
        <v>348</v>
      </c>
      <c r="C349" s="47"/>
      <c r="D349" s="47" t="s">
        <v>3082</v>
      </c>
      <c r="E349" s="47" t="s">
        <v>4668</v>
      </c>
      <c r="F349" s="47" t="s">
        <v>3083</v>
      </c>
      <c r="G349" s="47" t="s">
        <v>76</v>
      </c>
      <c r="H349" s="47" t="s">
        <v>1980</v>
      </c>
      <c r="I349" s="47" t="s">
        <v>3899</v>
      </c>
      <c r="J349" s="47" t="s">
        <v>1961</v>
      </c>
      <c r="K349" s="47" t="s">
        <v>319</v>
      </c>
      <c r="L349" s="47" t="s">
        <v>886</v>
      </c>
      <c r="M349" s="48" t="s">
        <v>53</v>
      </c>
      <c r="N349" s="47" t="s">
        <v>33</v>
      </c>
      <c r="O349" s="47" t="s">
        <v>5473</v>
      </c>
      <c r="P349" s="48" t="s">
        <v>22</v>
      </c>
      <c r="Q349" s="47"/>
      <c r="R349" s="47" t="s">
        <v>3827</v>
      </c>
      <c r="S349" s="47" t="s">
        <v>3084</v>
      </c>
      <c r="T349" s="47" t="s">
        <v>126</v>
      </c>
      <c r="U349" s="52">
        <v>11515</v>
      </c>
      <c r="V349" s="118">
        <v>46064</v>
      </c>
      <c r="W349" s="118">
        <v>46064</v>
      </c>
      <c r="X349" s="47">
        <v>0</v>
      </c>
      <c r="Y349" s="47">
        <v>15</v>
      </c>
      <c r="Z349" s="118">
        <v>46079</v>
      </c>
      <c r="AA349" s="118">
        <v>46122</v>
      </c>
      <c r="AB349" s="118">
        <v>46125</v>
      </c>
      <c r="AC349" s="47" t="s">
        <v>3</v>
      </c>
      <c r="AD349" s="14">
        <v>1</v>
      </c>
      <c r="AE349" s="47" t="s">
        <v>3179</v>
      </c>
      <c r="AF349" s="280">
        <v>46132</v>
      </c>
      <c r="AG349" s="118">
        <v>46132</v>
      </c>
      <c r="AH349" s="118" t="s">
        <v>6740</v>
      </c>
      <c r="AI349" s="47" t="s">
        <v>6737</v>
      </c>
      <c r="AJ349" s="47" t="s">
        <v>306</v>
      </c>
      <c r="AK349" s="47" t="s">
        <v>1556</v>
      </c>
      <c r="AL349" s="62" t="s">
        <v>2924</v>
      </c>
      <c r="AM349" s="13" t="s">
        <v>390</v>
      </c>
      <c r="AN349" s="118"/>
      <c r="AO349" s="118"/>
      <c r="AP349" s="118"/>
      <c r="AQ349" s="118"/>
      <c r="AR349" s="118"/>
      <c r="AS349" s="47"/>
      <c r="AT349" s="118"/>
      <c r="AU349" s="47"/>
      <c r="AV349" s="47"/>
      <c r="AW349" s="118"/>
      <c r="AX349" s="118"/>
      <c r="AY349" s="118"/>
      <c r="AZ349" s="47"/>
      <c r="BA349" s="14"/>
      <c r="BB349" s="47"/>
      <c r="BC349" s="149"/>
      <c r="BD349" s="149"/>
    </row>
    <row r="350" spans="1:56" x14ac:dyDescent="0.35">
      <c r="A350" s="50" t="s">
        <v>3073</v>
      </c>
      <c r="B350" s="115">
        <v>349</v>
      </c>
      <c r="C350" s="47"/>
      <c r="D350" s="47" t="s">
        <v>3074</v>
      </c>
      <c r="E350" s="47" t="s">
        <v>5125</v>
      </c>
      <c r="F350" s="47" t="s">
        <v>3075</v>
      </c>
      <c r="G350" s="47" t="s">
        <v>76</v>
      </c>
      <c r="H350" s="47" t="s">
        <v>1980</v>
      </c>
      <c r="I350" s="47" t="s">
        <v>3899</v>
      </c>
      <c r="J350" s="47" t="s">
        <v>1961</v>
      </c>
      <c r="K350" s="47" t="s">
        <v>319</v>
      </c>
      <c r="L350" s="47" t="s">
        <v>886</v>
      </c>
      <c r="M350" s="48" t="s">
        <v>53</v>
      </c>
      <c r="N350" s="47" t="s">
        <v>33</v>
      </c>
      <c r="O350" s="47" t="s">
        <v>5473</v>
      </c>
      <c r="P350" s="48" t="s">
        <v>22</v>
      </c>
      <c r="Q350" s="47"/>
      <c r="R350" s="47"/>
      <c r="S350" s="47" t="s">
        <v>3076</v>
      </c>
      <c r="T350" s="47" t="s">
        <v>126</v>
      </c>
      <c r="U350" s="52">
        <v>10044</v>
      </c>
      <c r="V350" s="118">
        <v>46099</v>
      </c>
      <c r="W350" s="118">
        <v>46099</v>
      </c>
      <c r="X350" s="47">
        <v>0</v>
      </c>
      <c r="Y350" s="47">
        <v>15</v>
      </c>
      <c r="Z350" s="118">
        <v>46114</v>
      </c>
      <c r="AA350" s="118">
        <v>46173</v>
      </c>
      <c r="AB350" s="118"/>
      <c r="AC350" s="47" t="s">
        <v>5</v>
      </c>
      <c r="AD350" s="14"/>
      <c r="AE350" s="47" t="s">
        <v>3806</v>
      </c>
      <c r="AF350" s="280"/>
      <c r="AG350" s="118"/>
      <c r="AH350" s="118"/>
      <c r="AI350" s="47" t="s">
        <v>6737</v>
      </c>
      <c r="AJ350" s="47" t="s">
        <v>306</v>
      </c>
      <c r="AK350" s="47" t="s">
        <v>2829</v>
      </c>
      <c r="AL350" s="62" t="s">
        <v>390</v>
      </c>
      <c r="AM350" s="13" t="s">
        <v>390</v>
      </c>
      <c r="AN350" s="118"/>
      <c r="AO350" s="118"/>
      <c r="AP350" s="118"/>
      <c r="AQ350" s="118"/>
      <c r="AR350" s="118"/>
      <c r="AS350" s="47"/>
      <c r="AT350" s="118"/>
      <c r="AU350" s="47"/>
      <c r="AV350" s="47"/>
      <c r="AW350" s="118"/>
      <c r="AX350" s="118"/>
      <c r="AY350" s="118"/>
      <c r="AZ350" s="47"/>
      <c r="BA350" s="14"/>
      <c r="BB350" s="47"/>
      <c r="BC350" s="149"/>
      <c r="BD350" s="149"/>
    </row>
    <row r="351" spans="1:56" x14ac:dyDescent="0.35">
      <c r="A351" s="50" t="s">
        <v>3093</v>
      </c>
      <c r="B351" s="115">
        <v>350</v>
      </c>
      <c r="C351" s="47"/>
      <c r="D351" s="47">
        <v>5748</v>
      </c>
      <c r="E351" s="47" t="s">
        <v>4669</v>
      </c>
      <c r="F351" s="47" t="s">
        <v>3094</v>
      </c>
      <c r="G351" s="47" t="s">
        <v>76</v>
      </c>
      <c r="H351" s="47" t="s">
        <v>1980</v>
      </c>
      <c r="I351" s="47" t="s">
        <v>3899</v>
      </c>
      <c r="J351" s="47" t="s">
        <v>1961</v>
      </c>
      <c r="K351" s="47" t="s">
        <v>319</v>
      </c>
      <c r="L351" s="47" t="s">
        <v>886</v>
      </c>
      <c r="M351" s="48" t="s">
        <v>53</v>
      </c>
      <c r="N351" s="47" t="s">
        <v>33</v>
      </c>
      <c r="O351" s="47" t="s">
        <v>5473</v>
      </c>
      <c r="P351" s="48" t="s">
        <v>22</v>
      </c>
      <c r="Q351" s="47"/>
      <c r="R351" s="47" t="s">
        <v>3828</v>
      </c>
      <c r="S351" s="47" t="s">
        <v>3095</v>
      </c>
      <c r="T351" s="47" t="s">
        <v>126</v>
      </c>
      <c r="U351" s="52">
        <v>8732</v>
      </c>
      <c r="V351" s="118">
        <v>46062</v>
      </c>
      <c r="W351" s="118">
        <v>46062</v>
      </c>
      <c r="X351" s="47">
        <v>0</v>
      </c>
      <c r="Y351" s="47">
        <v>15</v>
      </c>
      <c r="Z351" s="118">
        <v>46077</v>
      </c>
      <c r="AA351" s="118">
        <v>46173</v>
      </c>
      <c r="AB351" s="118"/>
      <c r="AC351" s="47" t="s">
        <v>5</v>
      </c>
      <c r="AD351" s="14"/>
      <c r="AE351" s="47" t="s">
        <v>3179</v>
      </c>
      <c r="AF351" s="280"/>
      <c r="AG351" s="118"/>
      <c r="AH351" s="118"/>
      <c r="AI351" s="47" t="s">
        <v>6737</v>
      </c>
      <c r="AJ351" s="47" t="s">
        <v>306</v>
      </c>
      <c r="AK351" s="47" t="s">
        <v>1556</v>
      </c>
      <c r="AL351" s="62" t="s">
        <v>390</v>
      </c>
      <c r="AM351" s="13" t="s">
        <v>390</v>
      </c>
      <c r="AN351" s="118"/>
      <c r="AO351" s="118"/>
      <c r="AP351" s="118"/>
      <c r="AQ351" s="118"/>
      <c r="AR351" s="118"/>
      <c r="AS351" s="47"/>
      <c r="AT351" s="118"/>
      <c r="AU351" s="47"/>
      <c r="AV351" s="47"/>
      <c r="AW351" s="118"/>
      <c r="AX351" s="118"/>
      <c r="AY351" s="118"/>
      <c r="AZ351" s="47"/>
      <c r="BA351" s="14"/>
      <c r="BB351" s="47"/>
      <c r="BC351" s="149"/>
      <c r="BD351" s="149"/>
    </row>
    <row r="352" spans="1:56" x14ac:dyDescent="0.35">
      <c r="A352" s="50" t="s">
        <v>2992</v>
      </c>
      <c r="B352" s="115">
        <v>351</v>
      </c>
      <c r="C352" s="47"/>
      <c r="D352" s="47" t="s">
        <v>2993</v>
      </c>
      <c r="E352" s="47" t="s">
        <v>6046</v>
      </c>
      <c r="F352" s="47" t="s">
        <v>2994</v>
      </c>
      <c r="G352" s="47" t="s">
        <v>76</v>
      </c>
      <c r="H352" s="47" t="s">
        <v>1980</v>
      </c>
      <c r="I352" s="47" t="s">
        <v>3899</v>
      </c>
      <c r="J352" s="47" t="s">
        <v>1961</v>
      </c>
      <c r="K352" s="47" t="s">
        <v>319</v>
      </c>
      <c r="L352" s="47" t="s">
        <v>886</v>
      </c>
      <c r="M352" s="48" t="s">
        <v>53</v>
      </c>
      <c r="N352" s="47" t="s">
        <v>33</v>
      </c>
      <c r="O352" s="47" t="s">
        <v>5473</v>
      </c>
      <c r="P352" s="48" t="s">
        <v>22</v>
      </c>
      <c r="Q352" s="47"/>
      <c r="R352" s="47"/>
      <c r="S352" s="47" t="s">
        <v>2995</v>
      </c>
      <c r="T352" s="47" t="s">
        <v>126</v>
      </c>
      <c r="U352" s="52">
        <v>11344</v>
      </c>
      <c r="V352" s="118">
        <v>46109</v>
      </c>
      <c r="W352" s="118">
        <v>46109</v>
      </c>
      <c r="X352" s="47">
        <v>0</v>
      </c>
      <c r="Y352" s="47">
        <v>15</v>
      </c>
      <c r="Z352" s="118">
        <v>46124</v>
      </c>
      <c r="AA352" s="118">
        <v>46173</v>
      </c>
      <c r="AB352" s="118"/>
      <c r="AC352" s="47" t="s">
        <v>5</v>
      </c>
      <c r="AD352" s="14"/>
      <c r="AE352" s="47" t="s">
        <v>3806</v>
      </c>
      <c r="AF352" s="280"/>
      <c r="AG352" s="118"/>
      <c r="AH352" s="118"/>
      <c r="AI352" s="47" t="s">
        <v>6737</v>
      </c>
      <c r="AJ352" s="47" t="s">
        <v>306</v>
      </c>
      <c r="AK352" s="47" t="s">
        <v>2829</v>
      </c>
      <c r="AL352" s="62" t="s">
        <v>390</v>
      </c>
      <c r="AM352" s="13" t="s">
        <v>390</v>
      </c>
      <c r="AN352" s="118"/>
      <c r="AO352" s="118"/>
      <c r="AP352" s="118"/>
      <c r="AQ352" s="118"/>
      <c r="AR352" s="118"/>
      <c r="AS352" s="47"/>
      <c r="AT352" s="118"/>
      <c r="AU352" s="47"/>
      <c r="AV352" s="47"/>
      <c r="AW352" s="118"/>
      <c r="AX352" s="118"/>
      <c r="AY352" s="118"/>
      <c r="AZ352" s="47"/>
      <c r="BA352" s="14"/>
      <c r="BB352" s="47"/>
      <c r="BC352" s="149"/>
      <c r="BD352" s="149"/>
    </row>
    <row r="353" spans="1:56" x14ac:dyDescent="0.35">
      <c r="A353" s="50" t="s">
        <v>2911</v>
      </c>
      <c r="B353" s="115">
        <v>352</v>
      </c>
      <c r="C353" s="47"/>
      <c r="D353" s="47">
        <v>8110</v>
      </c>
      <c r="E353" s="47"/>
      <c r="F353" s="47" t="s">
        <v>2912</v>
      </c>
      <c r="G353" s="47" t="s">
        <v>76</v>
      </c>
      <c r="H353" s="47" t="s">
        <v>1980</v>
      </c>
      <c r="I353" s="47" t="s">
        <v>7227</v>
      </c>
      <c r="J353" s="47" t="s">
        <v>1961</v>
      </c>
      <c r="K353" s="47" t="s">
        <v>319</v>
      </c>
      <c r="L353" s="47" t="s">
        <v>886</v>
      </c>
      <c r="M353" s="48" t="s">
        <v>53</v>
      </c>
      <c r="N353" s="47" t="s">
        <v>33</v>
      </c>
      <c r="O353" s="47" t="s">
        <v>49</v>
      </c>
      <c r="P353" s="48" t="s">
        <v>22</v>
      </c>
      <c r="Q353" s="47"/>
      <c r="R353" s="47"/>
      <c r="S353" s="47" t="s">
        <v>2913</v>
      </c>
      <c r="T353" s="47" t="s">
        <v>126</v>
      </c>
      <c r="U353" s="52">
        <v>9317</v>
      </c>
      <c r="V353" s="118"/>
      <c r="W353" s="118"/>
      <c r="X353" s="47"/>
      <c r="Y353" s="47"/>
      <c r="Z353" s="118"/>
      <c r="AA353" s="118"/>
      <c r="AB353" s="118"/>
      <c r="AC353" s="47" t="s">
        <v>41</v>
      </c>
      <c r="AD353" s="14"/>
      <c r="AE353" s="47" t="s">
        <v>3909</v>
      </c>
      <c r="AF353" s="280"/>
      <c r="AG353" s="118"/>
      <c r="AH353" s="118"/>
      <c r="AI353" s="47" t="s">
        <v>6737</v>
      </c>
      <c r="AJ353" s="47" t="s">
        <v>306</v>
      </c>
      <c r="AK353" s="47" t="s">
        <v>390</v>
      </c>
      <c r="AL353" s="62" t="s">
        <v>390</v>
      </c>
      <c r="AM353" s="13" t="s">
        <v>390</v>
      </c>
      <c r="AN353" s="118"/>
      <c r="AO353" s="118"/>
      <c r="AP353" s="118"/>
      <c r="AQ353" s="118"/>
      <c r="AR353" s="118"/>
      <c r="AS353" s="47"/>
      <c r="AT353" s="118"/>
      <c r="AU353" s="47"/>
      <c r="AV353" s="47"/>
      <c r="AW353" s="118"/>
      <c r="AX353" s="118"/>
      <c r="AY353" s="118"/>
      <c r="AZ353" s="47"/>
      <c r="BA353" s="14"/>
      <c r="BB353" s="47"/>
      <c r="BC353" s="149"/>
      <c r="BD353" s="149"/>
    </row>
    <row r="354" spans="1:56" x14ac:dyDescent="0.35">
      <c r="A354" s="50" t="s">
        <v>2959</v>
      </c>
      <c r="B354" s="115">
        <v>353</v>
      </c>
      <c r="C354" s="47"/>
      <c r="D354" s="47" t="s">
        <v>2960</v>
      </c>
      <c r="E354" s="47" t="s">
        <v>4670</v>
      </c>
      <c r="F354" s="47" t="s">
        <v>2961</v>
      </c>
      <c r="G354" s="47" t="s">
        <v>76</v>
      </c>
      <c r="H354" s="47" t="s">
        <v>1980</v>
      </c>
      <c r="I354" s="47" t="s">
        <v>3899</v>
      </c>
      <c r="J354" s="47" t="s">
        <v>1961</v>
      </c>
      <c r="K354" s="47" t="s">
        <v>319</v>
      </c>
      <c r="L354" s="47" t="s">
        <v>886</v>
      </c>
      <c r="M354" s="48" t="s">
        <v>53</v>
      </c>
      <c r="N354" s="47" t="s">
        <v>33</v>
      </c>
      <c r="O354" s="47" t="s">
        <v>49</v>
      </c>
      <c r="P354" s="48" t="s">
        <v>22</v>
      </c>
      <c r="Q354" s="47"/>
      <c r="R354" s="47" t="s">
        <v>1092</v>
      </c>
      <c r="S354" s="47" t="s">
        <v>2962</v>
      </c>
      <c r="T354" s="47" t="s">
        <v>126</v>
      </c>
      <c r="U354" s="52">
        <v>12578</v>
      </c>
      <c r="V354" s="118">
        <v>46085</v>
      </c>
      <c r="W354" s="118">
        <v>46085</v>
      </c>
      <c r="X354" s="47">
        <v>0</v>
      </c>
      <c r="Y354" s="47">
        <v>15</v>
      </c>
      <c r="Z354" s="118">
        <v>46100</v>
      </c>
      <c r="AA354" s="118">
        <v>46152</v>
      </c>
      <c r="AB354" s="118">
        <v>46164</v>
      </c>
      <c r="AC354" s="47" t="s">
        <v>3</v>
      </c>
      <c r="AD354" s="14">
        <v>1</v>
      </c>
      <c r="AE354" s="47" t="s">
        <v>3806</v>
      </c>
      <c r="AF354" s="280">
        <v>46164</v>
      </c>
      <c r="AG354" s="118">
        <v>46164</v>
      </c>
      <c r="AH354" s="118" t="s">
        <v>6740</v>
      </c>
      <c r="AI354" s="47" t="s">
        <v>6737</v>
      </c>
      <c r="AJ354" s="47" t="s">
        <v>306</v>
      </c>
      <c r="AK354" s="47" t="s">
        <v>1557</v>
      </c>
      <c r="AL354" s="62" t="s">
        <v>2925</v>
      </c>
      <c r="AM354" s="13" t="s">
        <v>390</v>
      </c>
      <c r="AN354" s="118"/>
      <c r="AO354" s="118"/>
      <c r="AP354" s="118"/>
      <c r="AQ354" s="118"/>
      <c r="AR354" s="118"/>
      <c r="AS354" s="47"/>
      <c r="AT354" s="118"/>
      <c r="AU354" s="47"/>
      <c r="AV354" s="47"/>
      <c r="AW354" s="118"/>
      <c r="AX354" s="118"/>
      <c r="AY354" s="118"/>
      <c r="AZ354" s="47"/>
      <c r="BA354" s="14"/>
      <c r="BB354" s="47"/>
      <c r="BC354" s="149"/>
      <c r="BD354" s="149"/>
    </row>
    <row r="355" spans="1:56" x14ac:dyDescent="0.35">
      <c r="A355" s="50" t="s">
        <v>2917</v>
      </c>
      <c r="B355" s="115">
        <v>354</v>
      </c>
      <c r="C355" s="47"/>
      <c r="D355" s="47">
        <v>8292</v>
      </c>
      <c r="E355" s="47" t="s">
        <v>4671</v>
      </c>
      <c r="F355" s="47" t="s">
        <v>2918</v>
      </c>
      <c r="G355" s="47" t="s">
        <v>76</v>
      </c>
      <c r="H355" s="47" t="s">
        <v>1980</v>
      </c>
      <c r="I355" s="47" t="s">
        <v>3899</v>
      </c>
      <c r="J355" s="47" t="s">
        <v>1961</v>
      </c>
      <c r="K355" s="47" t="s">
        <v>319</v>
      </c>
      <c r="L355" s="47" t="s">
        <v>886</v>
      </c>
      <c r="M355" s="48" t="s">
        <v>53</v>
      </c>
      <c r="N355" s="47" t="s">
        <v>33</v>
      </c>
      <c r="O355" s="47" t="s">
        <v>49</v>
      </c>
      <c r="P355" s="48" t="s">
        <v>22</v>
      </c>
      <c r="Q355" s="47"/>
      <c r="R355" s="47" t="s">
        <v>1775</v>
      </c>
      <c r="S355" s="47" t="s">
        <v>2919</v>
      </c>
      <c r="T355" s="47" t="s">
        <v>126</v>
      </c>
      <c r="U355" s="52">
        <v>9990</v>
      </c>
      <c r="V355" s="118">
        <v>46043</v>
      </c>
      <c r="W355" s="118">
        <v>46043</v>
      </c>
      <c r="X355" s="47">
        <v>0</v>
      </c>
      <c r="Y355" s="47">
        <v>15</v>
      </c>
      <c r="Z355" s="118">
        <v>46058</v>
      </c>
      <c r="AA355" s="118">
        <v>46152</v>
      </c>
      <c r="AB355" s="118">
        <v>46157</v>
      </c>
      <c r="AC355" s="47" t="s">
        <v>3</v>
      </c>
      <c r="AD355" s="14">
        <v>1</v>
      </c>
      <c r="AE355" s="47" t="s">
        <v>3179</v>
      </c>
      <c r="AF355" s="280" t="s">
        <v>8951</v>
      </c>
      <c r="AG355" s="118"/>
      <c r="AH355" s="118" t="s">
        <v>152</v>
      </c>
      <c r="AI355" s="47" t="s">
        <v>6737</v>
      </c>
      <c r="AJ355" s="47" t="s">
        <v>306</v>
      </c>
      <c r="AK355" s="47" t="s">
        <v>1556</v>
      </c>
      <c r="AL355" s="62" t="s">
        <v>2925</v>
      </c>
      <c r="AM355" s="13" t="s">
        <v>390</v>
      </c>
      <c r="AN355" s="118"/>
      <c r="AO355" s="118"/>
      <c r="AP355" s="118"/>
      <c r="AQ355" s="118"/>
      <c r="AR355" s="118"/>
      <c r="AS355" s="47"/>
      <c r="AT355" s="118"/>
      <c r="AU355" s="47"/>
      <c r="AV355" s="47"/>
      <c r="AW355" s="118"/>
      <c r="AX355" s="118"/>
      <c r="AY355" s="118"/>
      <c r="AZ355" s="47"/>
      <c r="BA355" s="14"/>
      <c r="BB355" s="47"/>
      <c r="BC355" s="149"/>
      <c r="BD355" s="149"/>
    </row>
    <row r="356" spans="1:56" x14ac:dyDescent="0.35">
      <c r="A356" s="50" t="s">
        <v>3077</v>
      </c>
      <c r="B356" s="115">
        <v>355</v>
      </c>
      <c r="C356" s="47"/>
      <c r="D356" s="47" t="s">
        <v>3078</v>
      </c>
      <c r="E356" s="47" t="s">
        <v>6743</v>
      </c>
      <c r="F356" s="47" t="s">
        <v>3079</v>
      </c>
      <c r="G356" s="47" t="s">
        <v>76</v>
      </c>
      <c r="H356" s="47" t="s">
        <v>1980</v>
      </c>
      <c r="I356" s="47" t="s">
        <v>3899</v>
      </c>
      <c r="J356" s="47" t="s">
        <v>1961</v>
      </c>
      <c r="K356" s="47" t="s">
        <v>319</v>
      </c>
      <c r="L356" s="47" t="s">
        <v>886</v>
      </c>
      <c r="M356" s="48" t="s">
        <v>53</v>
      </c>
      <c r="N356" s="47" t="s">
        <v>33</v>
      </c>
      <c r="O356" s="47" t="s">
        <v>49</v>
      </c>
      <c r="P356" s="48" t="s">
        <v>22</v>
      </c>
      <c r="Q356" s="47"/>
      <c r="R356" s="47"/>
      <c r="S356" s="47" t="s">
        <v>3080</v>
      </c>
      <c r="T356" s="47" t="s">
        <v>126</v>
      </c>
      <c r="U356" s="52">
        <v>12200</v>
      </c>
      <c r="V356" s="118">
        <v>46115</v>
      </c>
      <c r="W356" s="118">
        <v>46115</v>
      </c>
      <c r="X356" s="47">
        <v>0</v>
      </c>
      <c r="Y356" s="47">
        <v>15</v>
      </c>
      <c r="Z356" s="118">
        <v>46130</v>
      </c>
      <c r="AA356" s="118">
        <v>46173</v>
      </c>
      <c r="AB356" s="118"/>
      <c r="AC356" s="47" t="s">
        <v>5</v>
      </c>
      <c r="AD356" s="14"/>
      <c r="AE356" s="47" t="s">
        <v>3806</v>
      </c>
      <c r="AF356" s="280"/>
      <c r="AG356" s="118"/>
      <c r="AH356" s="118"/>
      <c r="AI356" s="47" t="s">
        <v>6737</v>
      </c>
      <c r="AJ356" s="47" t="s">
        <v>306</v>
      </c>
      <c r="AK356" s="47" t="s">
        <v>2829</v>
      </c>
      <c r="AL356" s="62" t="s">
        <v>390</v>
      </c>
      <c r="AM356" s="13" t="s">
        <v>390</v>
      </c>
      <c r="AN356" s="118"/>
      <c r="AO356" s="118"/>
      <c r="AP356" s="118"/>
      <c r="AQ356" s="118"/>
      <c r="AR356" s="118"/>
      <c r="AS356" s="47"/>
      <c r="AT356" s="118"/>
      <c r="AU356" s="47"/>
      <c r="AV356" s="47"/>
      <c r="AW356" s="118"/>
      <c r="AX356" s="118"/>
      <c r="AY356" s="118"/>
      <c r="AZ356" s="47"/>
      <c r="BA356" s="14"/>
      <c r="BB356" s="47"/>
      <c r="BC356" s="149"/>
      <c r="BD356" s="149"/>
    </row>
    <row r="357" spans="1:56" x14ac:dyDescent="0.35">
      <c r="A357" s="50" t="s">
        <v>2988</v>
      </c>
      <c r="B357" s="115">
        <v>356</v>
      </c>
      <c r="C357" s="47"/>
      <c r="D357" s="47" t="s">
        <v>2989</v>
      </c>
      <c r="E357" s="47" t="s">
        <v>4672</v>
      </c>
      <c r="F357" s="47" t="s">
        <v>2990</v>
      </c>
      <c r="G357" s="47" t="s">
        <v>76</v>
      </c>
      <c r="H357" s="47" t="s">
        <v>1980</v>
      </c>
      <c r="I357" s="47" t="s">
        <v>3899</v>
      </c>
      <c r="J357" s="47" t="s">
        <v>1961</v>
      </c>
      <c r="K357" s="47" t="s">
        <v>319</v>
      </c>
      <c r="L357" s="47" t="s">
        <v>886</v>
      </c>
      <c r="M357" s="48" t="s">
        <v>53</v>
      </c>
      <c r="N357" s="47" t="s">
        <v>33</v>
      </c>
      <c r="O357" s="47" t="s">
        <v>5473</v>
      </c>
      <c r="P357" s="48" t="s">
        <v>22</v>
      </c>
      <c r="Q357" s="47"/>
      <c r="R357" s="47"/>
      <c r="S357" s="47" t="s">
        <v>2991</v>
      </c>
      <c r="T357" s="47" t="s">
        <v>126</v>
      </c>
      <c r="U357" s="52">
        <v>9190</v>
      </c>
      <c r="V357" s="118">
        <v>46045</v>
      </c>
      <c r="W357" s="118">
        <v>46076</v>
      </c>
      <c r="X357" s="47">
        <v>0</v>
      </c>
      <c r="Y357" s="47">
        <v>15</v>
      </c>
      <c r="Z357" s="118">
        <v>46091</v>
      </c>
      <c r="AA357" s="118">
        <v>46122</v>
      </c>
      <c r="AB357" s="118">
        <v>46122</v>
      </c>
      <c r="AC357" s="47" t="s">
        <v>3</v>
      </c>
      <c r="AD357" s="14">
        <v>1</v>
      </c>
      <c r="AE357" s="47" t="s">
        <v>3806</v>
      </c>
      <c r="AF357" s="280">
        <v>46123</v>
      </c>
      <c r="AG357" s="118">
        <v>46123</v>
      </c>
      <c r="AH357" s="118" t="s">
        <v>6740</v>
      </c>
      <c r="AI357" s="47" t="s">
        <v>6737</v>
      </c>
      <c r="AJ357" s="47" t="s">
        <v>306</v>
      </c>
      <c r="AK357" s="47" t="s">
        <v>1557</v>
      </c>
      <c r="AL357" s="62" t="s">
        <v>2924</v>
      </c>
      <c r="AM357" s="13" t="s">
        <v>390</v>
      </c>
      <c r="AN357" s="118"/>
      <c r="AO357" s="118"/>
      <c r="AP357" s="118"/>
      <c r="AQ357" s="118"/>
      <c r="AR357" s="118"/>
      <c r="AS357" s="47"/>
      <c r="AT357" s="118"/>
      <c r="AU357" s="47"/>
      <c r="AV357" s="47"/>
      <c r="AW357" s="118"/>
      <c r="AX357" s="118"/>
      <c r="AY357" s="118"/>
      <c r="AZ357" s="47"/>
      <c r="BA357" s="14"/>
      <c r="BB357" s="47"/>
      <c r="BC357" s="149"/>
      <c r="BD357" s="149"/>
    </row>
    <row r="358" spans="1:56" x14ac:dyDescent="0.35">
      <c r="A358" s="50" t="s">
        <v>3145</v>
      </c>
      <c r="B358" s="115">
        <v>357</v>
      </c>
      <c r="C358" s="47"/>
      <c r="D358" s="47"/>
      <c r="E358" s="47"/>
      <c r="F358" s="47"/>
      <c r="G358" s="47" t="s">
        <v>52</v>
      </c>
      <c r="H358" s="47" t="s">
        <v>95</v>
      </c>
      <c r="I358" s="47" t="s">
        <v>119</v>
      </c>
      <c r="J358" s="47" t="s">
        <v>312</v>
      </c>
      <c r="K358" s="47" t="s">
        <v>327</v>
      </c>
      <c r="L358" s="47" t="s">
        <v>328</v>
      </c>
      <c r="M358" s="48" t="s">
        <v>221</v>
      </c>
      <c r="N358" s="47" t="s">
        <v>33</v>
      </c>
      <c r="O358" s="47" t="s">
        <v>49</v>
      </c>
      <c r="P358" s="48" t="s">
        <v>22</v>
      </c>
      <c r="Q358" s="47"/>
      <c r="R358" s="47"/>
      <c r="S358" s="47" t="s">
        <v>3146</v>
      </c>
      <c r="T358" s="47"/>
      <c r="U358" s="52">
        <v>72449</v>
      </c>
      <c r="V358" s="118"/>
      <c r="W358" s="118"/>
      <c r="X358" s="47">
        <v>0</v>
      </c>
      <c r="Y358" s="47"/>
      <c r="Z358" s="118"/>
      <c r="AA358" s="118"/>
      <c r="AB358" s="118"/>
      <c r="AC358" s="47" t="s">
        <v>403</v>
      </c>
      <c r="AD358" s="14"/>
      <c r="AE358" s="47"/>
      <c r="AF358" s="280"/>
      <c r="AG358" s="118"/>
      <c r="AH358" s="118"/>
      <c r="AI358" s="47" t="s">
        <v>6737</v>
      </c>
      <c r="AJ358" s="47" t="s">
        <v>144</v>
      </c>
      <c r="AK358" s="47" t="s">
        <v>390</v>
      </c>
      <c r="AL358" s="62" t="s">
        <v>390</v>
      </c>
      <c r="AM358" s="13" t="s">
        <v>390</v>
      </c>
      <c r="AN358" s="118"/>
      <c r="AO358" s="118"/>
      <c r="AP358" s="118"/>
      <c r="AQ358" s="118"/>
      <c r="AR358" s="118"/>
      <c r="AS358" s="47"/>
      <c r="AT358" s="118"/>
      <c r="AU358" s="47"/>
      <c r="AV358" s="47"/>
      <c r="AW358" s="118"/>
      <c r="AX358" s="118"/>
      <c r="AY358" s="118"/>
      <c r="AZ358" s="47"/>
      <c r="BA358" s="14"/>
      <c r="BB358" s="47"/>
      <c r="BC358" s="149"/>
      <c r="BD358" s="149"/>
    </row>
    <row r="359" spans="1:56" x14ac:dyDescent="0.35">
      <c r="A359" s="50" t="s">
        <v>3147</v>
      </c>
      <c r="B359" s="115">
        <v>358</v>
      </c>
      <c r="C359" s="47"/>
      <c r="D359" s="47" t="s">
        <v>7626</v>
      </c>
      <c r="E359" s="47" t="s">
        <v>7627</v>
      </c>
      <c r="F359" s="47" t="s">
        <v>7628</v>
      </c>
      <c r="G359" s="47" t="s">
        <v>52</v>
      </c>
      <c r="H359" s="47" t="s">
        <v>95</v>
      </c>
      <c r="I359" s="47" t="s">
        <v>57</v>
      </c>
      <c r="J359" s="47" t="s">
        <v>312</v>
      </c>
      <c r="K359" s="47" t="s">
        <v>327</v>
      </c>
      <c r="L359" s="47" t="s">
        <v>328</v>
      </c>
      <c r="M359" s="48" t="s">
        <v>221</v>
      </c>
      <c r="N359" s="47" t="s">
        <v>33</v>
      </c>
      <c r="O359" s="47" t="s">
        <v>49</v>
      </c>
      <c r="P359" s="48" t="s">
        <v>22</v>
      </c>
      <c r="Q359" s="47"/>
      <c r="R359" s="47"/>
      <c r="S359" s="47" t="s">
        <v>3148</v>
      </c>
      <c r="T359" s="47" t="s">
        <v>126</v>
      </c>
      <c r="U359" s="52">
        <v>161441</v>
      </c>
      <c r="V359" s="118">
        <v>46136</v>
      </c>
      <c r="W359" s="118">
        <v>46163</v>
      </c>
      <c r="X359" s="47">
        <v>75</v>
      </c>
      <c r="Y359" s="47"/>
      <c r="Z359" s="118">
        <v>46238</v>
      </c>
      <c r="AA359" s="118">
        <v>46238</v>
      </c>
      <c r="AB359" s="118"/>
      <c r="AC359" s="47" t="s">
        <v>5</v>
      </c>
      <c r="AD359" s="14">
        <v>7.0000000000000007E-2</v>
      </c>
      <c r="AE359" s="47"/>
      <c r="AF359" s="280"/>
      <c r="AG359" s="118"/>
      <c r="AH359" s="118"/>
      <c r="AI359" s="47" t="s">
        <v>6737</v>
      </c>
      <c r="AJ359" s="47" t="s">
        <v>144</v>
      </c>
      <c r="AK359" s="47" t="s">
        <v>7929</v>
      </c>
      <c r="AL359" s="62" t="s">
        <v>390</v>
      </c>
      <c r="AM359" s="13" t="s">
        <v>390</v>
      </c>
      <c r="AN359" s="118"/>
      <c r="AO359" s="118"/>
      <c r="AP359" s="118"/>
      <c r="AQ359" s="118"/>
      <c r="AR359" s="118"/>
      <c r="AS359" s="47"/>
      <c r="AT359" s="118"/>
      <c r="AU359" s="47"/>
      <c r="AV359" s="47"/>
      <c r="AW359" s="118"/>
      <c r="AX359" s="118"/>
      <c r="AY359" s="118"/>
      <c r="AZ359" s="47"/>
      <c r="BA359" s="14"/>
      <c r="BB359" s="47"/>
      <c r="BC359" s="149"/>
      <c r="BD359" s="149"/>
    </row>
    <row r="360" spans="1:56" x14ac:dyDescent="0.35">
      <c r="A360" s="50" t="s">
        <v>3149</v>
      </c>
      <c r="B360" s="115">
        <v>359</v>
      </c>
      <c r="C360" s="47"/>
      <c r="D360" s="47" t="s">
        <v>7543</v>
      </c>
      <c r="E360" s="47" t="s">
        <v>7544</v>
      </c>
      <c r="F360" s="47" t="s">
        <v>7228</v>
      </c>
      <c r="G360" s="47" t="s">
        <v>52</v>
      </c>
      <c r="H360" s="47" t="s">
        <v>95</v>
      </c>
      <c r="I360" s="47" t="s">
        <v>54</v>
      </c>
      <c r="J360" s="47" t="s">
        <v>312</v>
      </c>
      <c r="K360" s="47" t="s">
        <v>327</v>
      </c>
      <c r="L360" s="47" t="s">
        <v>328</v>
      </c>
      <c r="M360" s="48" t="s">
        <v>221</v>
      </c>
      <c r="N360" s="47" t="s">
        <v>33</v>
      </c>
      <c r="O360" s="47" t="s">
        <v>49</v>
      </c>
      <c r="P360" s="48" t="s">
        <v>22</v>
      </c>
      <c r="Q360" s="47"/>
      <c r="R360" s="47" t="s">
        <v>2240</v>
      </c>
      <c r="S360" s="47" t="s">
        <v>3150</v>
      </c>
      <c r="T360" s="47" t="s">
        <v>126</v>
      </c>
      <c r="U360" s="52" t="s">
        <v>3151</v>
      </c>
      <c r="V360" s="118">
        <v>46132</v>
      </c>
      <c r="W360" s="118">
        <v>46140</v>
      </c>
      <c r="X360" s="47">
        <v>90</v>
      </c>
      <c r="Y360" s="47"/>
      <c r="Z360" s="118">
        <v>46230</v>
      </c>
      <c r="AA360" s="118">
        <v>46230</v>
      </c>
      <c r="AB360" s="118"/>
      <c r="AC360" s="47" t="s">
        <v>5</v>
      </c>
      <c r="AD360" s="14">
        <v>0.12</v>
      </c>
      <c r="AE360" s="47"/>
      <c r="AF360" s="280"/>
      <c r="AG360" s="118"/>
      <c r="AH360" s="118"/>
      <c r="AI360" s="47" t="s">
        <v>6737</v>
      </c>
      <c r="AJ360" s="47" t="s">
        <v>144</v>
      </c>
      <c r="AK360" s="47" t="s">
        <v>7229</v>
      </c>
      <c r="AL360" s="62" t="s">
        <v>390</v>
      </c>
      <c r="AM360" s="13" t="s">
        <v>390</v>
      </c>
      <c r="AN360" s="118"/>
      <c r="AO360" s="118"/>
      <c r="AP360" s="118"/>
      <c r="AQ360" s="118"/>
      <c r="AR360" s="118"/>
      <c r="AS360" s="47"/>
      <c r="AT360" s="118"/>
      <c r="AU360" s="47"/>
      <c r="AV360" s="47"/>
      <c r="AW360" s="118"/>
      <c r="AX360" s="118"/>
      <c r="AY360" s="118"/>
      <c r="AZ360" s="47"/>
      <c r="BA360" s="14"/>
      <c r="BB360" s="47"/>
      <c r="BC360" s="149"/>
      <c r="BD360" s="149"/>
    </row>
    <row r="361" spans="1:56" x14ac:dyDescent="0.35">
      <c r="A361" s="50" t="s">
        <v>2524</v>
      </c>
      <c r="B361" s="115">
        <v>360</v>
      </c>
      <c r="C361" s="47"/>
      <c r="D361" s="47" t="s">
        <v>7930</v>
      </c>
      <c r="E361" s="47" t="s">
        <v>7931</v>
      </c>
      <c r="F361" s="47" t="s">
        <v>7932</v>
      </c>
      <c r="G361" s="47" t="s">
        <v>52</v>
      </c>
      <c r="H361" s="47" t="s">
        <v>95</v>
      </c>
      <c r="I361" s="47" t="s">
        <v>56</v>
      </c>
      <c r="J361" s="47" t="s">
        <v>312</v>
      </c>
      <c r="K361" s="47" t="s">
        <v>327</v>
      </c>
      <c r="L361" s="47" t="s">
        <v>328</v>
      </c>
      <c r="M361" s="48" t="s">
        <v>221</v>
      </c>
      <c r="N361" s="47" t="s">
        <v>33</v>
      </c>
      <c r="O361" s="47" t="s">
        <v>49</v>
      </c>
      <c r="P361" s="48" t="s">
        <v>22</v>
      </c>
      <c r="Q361" s="47"/>
      <c r="R361" s="47"/>
      <c r="S361" s="47" t="s">
        <v>7933</v>
      </c>
      <c r="T361" s="47" t="s">
        <v>126</v>
      </c>
      <c r="U361" s="52">
        <v>215864</v>
      </c>
      <c r="V361" s="118">
        <v>46149</v>
      </c>
      <c r="W361" s="118"/>
      <c r="X361" s="47">
        <v>75</v>
      </c>
      <c r="Y361" s="47"/>
      <c r="Z361" s="118">
        <v>46227</v>
      </c>
      <c r="AA361" s="118"/>
      <c r="AB361" s="118"/>
      <c r="AC361" s="47" t="s">
        <v>11</v>
      </c>
      <c r="AD361" s="14">
        <v>0</v>
      </c>
      <c r="AE361" s="47"/>
      <c r="AF361" s="280"/>
      <c r="AG361" s="118"/>
      <c r="AH361" s="118"/>
      <c r="AI361" s="47" t="s">
        <v>6737</v>
      </c>
      <c r="AJ361" s="47" t="s">
        <v>144</v>
      </c>
      <c r="AK361" s="47" t="s">
        <v>7229</v>
      </c>
      <c r="AL361" s="62" t="s">
        <v>390</v>
      </c>
      <c r="AM361" s="13" t="s">
        <v>390</v>
      </c>
      <c r="AN361" s="118"/>
      <c r="AO361" s="118"/>
      <c r="AP361" s="118"/>
      <c r="AQ361" s="118"/>
      <c r="AR361" s="118"/>
      <c r="AS361" s="47"/>
      <c r="AT361" s="118"/>
      <c r="AU361" s="47"/>
      <c r="AV361" s="47"/>
      <c r="AW361" s="118"/>
      <c r="AX361" s="118"/>
      <c r="AY361" s="118"/>
      <c r="AZ361" s="47"/>
      <c r="BA361" s="14"/>
      <c r="BB361" s="47"/>
      <c r="BC361" s="149"/>
      <c r="BD361" s="149"/>
    </row>
    <row r="362" spans="1:56" x14ac:dyDescent="0.35">
      <c r="A362" s="50" t="s">
        <v>2984</v>
      </c>
      <c r="B362" s="115">
        <v>361</v>
      </c>
      <c r="C362" s="47"/>
      <c r="D362" s="47" t="s">
        <v>2985</v>
      </c>
      <c r="E362" s="47" t="s">
        <v>4673</v>
      </c>
      <c r="F362" s="47" t="s">
        <v>2986</v>
      </c>
      <c r="G362" s="47" t="s">
        <v>76</v>
      </c>
      <c r="H362" s="47" t="s">
        <v>1980</v>
      </c>
      <c r="I362" s="47" t="s">
        <v>3899</v>
      </c>
      <c r="J362" s="47" t="s">
        <v>1961</v>
      </c>
      <c r="K362" s="47" t="s">
        <v>319</v>
      </c>
      <c r="L362" s="47" t="s">
        <v>886</v>
      </c>
      <c r="M362" s="48" t="s">
        <v>53</v>
      </c>
      <c r="N362" s="47" t="s">
        <v>33</v>
      </c>
      <c r="O362" s="47" t="s">
        <v>5473</v>
      </c>
      <c r="P362" s="48" t="s">
        <v>22</v>
      </c>
      <c r="Q362" s="47"/>
      <c r="R362" s="47" t="s">
        <v>3827</v>
      </c>
      <c r="S362" s="47" t="s">
        <v>2987</v>
      </c>
      <c r="T362" s="47" t="s">
        <v>126</v>
      </c>
      <c r="U362" s="52">
        <v>8817</v>
      </c>
      <c r="V362" s="118">
        <v>46053</v>
      </c>
      <c r="W362" s="118">
        <v>46053</v>
      </c>
      <c r="X362" s="47">
        <v>0</v>
      </c>
      <c r="Y362" s="47">
        <v>15</v>
      </c>
      <c r="Z362" s="118">
        <v>46068</v>
      </c>
      <c r="AA362" s="118">
        <v>46073</v>
      </c>
      <c r="AB362" s="118"/>
      <c r="AC362" s="47" t="s">
        <v>709</v>
      </c>
      <c r="AD362" s="14"/>
      <c r="AE362" s="47" t="s">
        <v>3179</v>
      </c>
      <c r="AF362" s="280"/>
      <c r="AG362" s="118"/>
      <c r="AH362" s="118"/>
      <c r="AI362" s="47" t="s">
        <v>6737</v>
      </c>
      <c r="AJ362" s="47" t="s">
        <v>306</v>
      </c>
      <c r="AK362" s="47" t="s">
        <v>390</v>
      </c>
      <c r="AL362" s="62" t="s">
        <v>390</v>
      </c>
      <c r="AM362" s="13" t="s">
        <v>390</v>
      </c>
      <c r="AN362" s="118"/>
      <c r="AO362" s="118"/>
      <c r="AP362" s="118"/>
      <c r="AQ362" s="118"/>
      <c r="AR362" s="118"/>
      <c r="AS362" s="47"/>
      <c r="AT362" s="118"/>
      <c r="AU362" s="47"/>
      <c r="AV362" s="47"/>
      <c r="AW362" s="118"/>
      <c r="AX362" s="118"/>
      <c r="AY362" s="118"/>
      <c r="AZ362" s="47"/>
      <c r="BA362" s="14"/>
      <c r="BB362" s="47"/>
      <c r="BC362" s="149"/>
      <c r="BD362" s="149"/>
    </row>
    <row r="363" spans="1:56" x14ac:dyDescent="0.35">
      <c r="A363" s="50" t="s">
        <v>2996</v>
      </c>
      <c r="B363" s="115">
        <v>362</v>
      </c>
      <c r="C363" s="47"/>
      <c r="D363" s="47" t="s">
        <v>2997</v>
      </c>
      <c r="E363" s="47" t="s">
        <v>4674</v>
      </c>
      <c r="F363" s="47" t="s">
        <v>2998</v>
      </c>
      <c r="G363" s="47" t="s">
        <v>76</v>
      </c>
      <c r="H363" s="47" t="s">
        <v>1980</v>
      </c>
      <c r="I363" s="47" t="s">
        <v>3899</v>
      </c>
      <c r="J363" s="47" t="s">
        <v>1961</v>
      </c>
      <c r="K363" s="47" t="s">
        <v>319</v>
      </c>
      <c r="L363" s="47" t="s">
        <v>886</v>
      </c>
      <c r="M363" s="48" t="s">
        <v>53</v>
      </c>
      <c r="N363" s="47" t="s">
        <v>33</v>
      </c>
      <c r="O363" s="47" t="s">
        <v>5473</v>
      </c>
      <c r="P363" s="48" t="s">
        <v>22</v>
      </c>
      <c r="Q363" s="47"/>
      <c r="R363" s="47" t="s">
        <v>3827</v>
      </c>
      <c r="S363" s="47" t="s">
        <v>2999</v>
      </c>
      <c r="T363" s="47" t="s">
        <v>126</v>
      </c>
      <c r="U363" s="52">
        <v>11170</v>
      </c>
      <c r="V363" s="118">
        <v>46056</v>
      </c>
      <c r="W363" s="118">
        <v>46056</v>
      </c>
      <c r="X363" s="47">
        <v>0</v>
      </c>
      <c r="Y363" s="47">
        <v>15</v>
      </c>
      <c r="Z363" s="118">
        <v>46071</v>
      </c>
      <c r="AA363" s="118">
        <v>46117</v>
      </c>
      <c r="AB363" s="118">
        <v>46120</v>
      </c>
      <c r="AC363" s="47" t="s">
        <v>3</v>
      </c>
      <c r="AD363" s="14">
        <v>1</v>
      </c>
      <c r="AE363" s="47" t="s">
        <v>3179</v>
      </c>
      <c r="AF363" s="280" t="s">
        <v>8951</v>
      </c>
      <c r="AG363" s="118"/>
      <c r="AH363" s="118" t="s">
        <v>152</v>
      </c>
      <c r="AI363" s="47" t="s">
        <v>6737</v>
      </c>
      <c r="AJ363" s="47" t="s">
        <v>306</v>
      </c>
      <c r="AK363" s="47" t="s">
        <v>1556</v>
      </c>
      <c r="AL363" s="62" t="s">
        <v>2924</v>
      </c>
      <c r="AM363" s="13" t="s">
        <v>390</v>
      </c>
      <c r="AN363" s="118"/>
      <c r="AO363" s="118"/>
      <c r="AP363" s="118"/>
      <c r="AQ363" s="118"/>
      <c r="AR363" s="118"/>
      <c r="AS363" s="47"/>
      <c r="AT363" s="118"/>
      <c r="AU363" s="47"/>
      <c r="AV363" s="47"/>
      <c r="AW363" s="118"/>
      <c r="AX363" s="118"/>
      <c r="AY363" s="118"/>
      <c r="AZ363" s="47"/>
      <c r="BA363" s="14"/>
      <c r="BB363" s="47"/>
      <c r="BC363" s="149"/>
      <c r="BD363" s="149"/>
    </row>
    <row r="364" spans="1:56" x14ac:dyDescent="0.35">
      <c r="A364" s="50" t="s">
        <v>1400</v>
      </c>
      <c r="B364" s="115">
        <v>363</v>
      </c>
      <c r="C364" s="47"/>
      <c r="D364" s="47" t="s">
        <v>301</v>
      </c>
      <c r="E364" s="47" t="s">
        <v>301</v>
      </c>
      <c r="F364" s="47" t="s">
        <v>301</v>
      </c>
      <c r="G364" s="47" t="s">
        <v>77</v>
      </c>
      <c r="H364" s="47" t="s">
        <v>83</v>
      </c>
      <c r="I364" s="47" t="s">
        <v>85</v>
      </c>
      <c r="J364" s="47" t="s">
        <v>387</v>
      </c>
      <c r="K364" s="47" t="s">
        <v>330</v>
      </c>
      <c r="L364" s="47" t="s">
        <v>2008</v>
      </c>
      <c r="M364" s="48" t="s">
        <v>83</v>
      </c>
      <c r="N364" s="47" t="s">
        <v>33</v>
      </c>
      <c r="O364" s="47" t="s">
        <v>49</v>
      </c>
      <c r="P364" s="48" t="s">
        <v>22</v>
      </c>
      <c r="Q364" s="47" t="s">
        <v>126</v>
      </c>
      <c r="R364" s="47" t="s">
        <v>2796</v>
      </c>
      <c r="S364" s="47" t="s">
        <v>1401</v>
      </c>
      <c r="T364" s="47" t="s">
        <v>126</v>
      </c>
      <c r="U364" s="52">
        <v>5000</v>
      </c>
      <c r="V364" s="118">
        <v>45880</v>
      </c>
      <c r="W364" s="118">
        <v>45880</v>
      </c>
      <c r="X364" s="47">
        <v>0</v>
      </c>
      <c r="Y364" s="47">
        <v>80</v>
      </c>
      <c r="Z364" s="118">
        <v>45960</v>
      </c>
      <c r="AA364" s="118">
        <v>46157</v>
      </c>
      <c r="AB364" s="118"/>
      <c r="AC364" s="47" t="s">
        <v>708</v>
      </c>
      <c r="AD364" s="14">
        <v>0.9</v>
      </c>
      <c r="AE364" s="47" t="s">
        <v>6994</v>
      </c>
      <c r="AF364" s="280"/>
      <c r="AG364" s="118"/>
      <c r="AH364" s="118"/>
      <c r="AI364" s="47" t="s">
        <v>6737</v>
      </c>
      <c r="AJ364" s="47" t="s">
        <v>144</v>
      </c>
      <c r="AK364" s="47" t="s">
        <v>390</v>
      </c>
      <c r="AL364" s="62" t="s">
        <v>390</v>
      </c>
      <c r="AM364" s="13" t="s">
        <v>390</v>
      </c>
      <c r="AN364" s="118"/>
      <c r="AO364" s="118"/>
      <c r="AP364" s="118"/>
      <c r="AQ364" s="118"/>
      <c r="AR364" s="118"/>
      <c r="AS364" s="47"/>
      <c r="AT364" s="118"/>
      <c r="AU364" s="47"/>
      <c r="AV364" s="47"/>
      <c r="AW364" s="118"/>
      <c r="AX364" s="118"/>
      <c r="AY364" s="118"/>
      <c r="AZ364" s="47"/>
      <c r="BA364" s="14"/>
      <c r="BB364" s="47"/>
      <c r="BC364" s="149"/>
      <c r="BD364" s="149"/>
    </row>
    <row r="365" spans="1:56" x14ac:dyDescent="0.35">
      <c r="A365" s="50" t="s">
        <v>1838</v>
      </c>
      <c r="B365" s="115">
        <v>364</v>
      </c>
      <c r="C365" s="47"/>
      <c r="D365" s="47"/>
      <c r="E365" s="47"/>
      <c r="F365" s="47"/>
      <c r="G365" s="47" t="s">
        <v>52</v>
      </c>
      <c r="H365" s="47" t="s">
        <v>95</v>
      </c>
      <c r="I365" s="47" t="s">
        <v>56</v>
      </c>
      <c r="J365" s="47" t="s">
        <v>312</v>
      </c>
      <c r="K365" s="47" t="s">
        <v>327</v>
      </c>
      <c r="L365" s="47" t="s">
        <v>328</v>
      </c>
      <c r="M365" s="48" t="s">
        <v>221</v>
      </c>
      <c r="N365" s="47" t="s">
        <v>33</v>
      </c>
      <c r="O365" s="47" t="s">
        <v>49</v>
      </c>
      <c r="P365" s="48" t="s">
        <v>22</v>
      </c>
      <c r="Q365" s="47" t="s">
        <v>126</v>
      </c>
      <c r="R365" s="47"/>
      <c r="S365" s="47" t="s">
        <v>2002</v>
      </c>
      <c r="T365" s="47" t="s">
        <v>126</v>
      </c>
      <c r="U365" s="52">
        <v>408</v>
      </c>
      <c r="V365" s="118"/>
      <c r="W365" s="118"/>
      <c r="X365" s="47">
        <v>0</v>
      </c>
      <c r="Y365" s="47"/>
      <c r="Z365" s="118" t="s">
        <v>390</v>
      </c>
      <c r="AA365" s="118"/>
      <c r="AB365" s="118"/>
      <c r="AC365" s="47" t="s">
        <v>402</v>
      </c>
      <c r="AD365" s="14">
        <v>0</v>
      </c>
      <c r="AE365" s="47"/>
      <c r="AF365" s="280"/>
      <c r="AG365" s="118"/>
      <c r="AH365" s="118"/>
      <c r="AI365" s="47" t="s">
        <v>6737</v>
      </c>
      <c r="AJ365" s="47" t="s">
        <v>144</v>
      </c>
      <c r="AK365" s="47" t="s">
        <v>390</v>
      </c>
      <c r="AL365" s="62" t="s">
        <v>390</v>
      </c>
      <c r="AM365" s="13" t="s">
        <v>390</v>
      </c>
      <c r="AN365" s="118"/>
      <c r="AO365" s="118"/>
      <c r="AP365" s="118"/>
      <c r="AQ365" s="118"/>
      <c r="AR365" s="118"/>
      <c r="AS365" s="47"/>
      <c r="AT365" s="118"/>
      <c r="AU365" s="47"/>
      <c r="AV365" s="47"/>
      <c r="AW365" s="118"/>
      <c r="AX365" s="118"/>
      <c r="AY365" s="118"/>
      <c r="AZ365" s="47"/>
      <c r="BA365" s="14"/>
      <c r="BB365" s="47"/>
      <c r="BC365" s="149"/>
      <c r="BD365" s="149"/>
    </row>
    <row r="366" spans="1:56" x14ac:dyDescent="0.35">
      <c r="A366" s="50" t="s">
        <v>2969</v>
      </c>
      <c r="B366" s="115">
        <v>365</v>
      </c>
      <c r="C366" s="47"/>
      <c r="D366" s="47">
        <v>8108</v>
      </c>
      <c r="E366" s="47" t="s">
        <v>8960</v>
      </c>
      <c r="F366" s="47" t="s">
        <v>2970</v>
      </c>
      <c r="G366" s="47" t="s">
        <v>76</v>
      </c>
      <c r="H366" s="47" t="s">
        <v>1980</v>
      </c>
      <c r="I366" s="47" t="s">
        <v>7227</v>
      </c>
      <c r="J366" s="47" t="s">
        <v>1961</v>
      </c>
      <c r="K366" s="47" t="s">
        <v>319</v>
      </c>
      <c r="L366" s="47" t="s">
        <v>886</v>
      </c>
      <c r="M366" s="48" t="s">
        <v>53</v>
      </c>
      <c r="N366" s="47" t="s">
        <v>33</v>
      </c>
      <c r="O366" s="47" t="s">
        <v>49</v>
      </c>
      <c r="P366" s="48" t="s">
        <v>22</v>
      </c>
      <c r="Q366" s="47"/>
      <c r="R366" s="47"/>
      <c r="S366" s="47" t="s">
        <v>2971</v>
      </c>
      <c r="T366" s="47" t="s">
        <v>126</v>
      </c>
      <c r="U366" s="52">
        <v>9985</v>
      </c>
      <c r="V366" s="118">
        <v>46176</v>
      </c>
      <c r="W366" s="118">
        <v>46176</v>
      </c>
      <c r="X366" s="47"/>
      <c r="Y366" s="47">
        <v>50</v>
      </c>
      <c r="Z366" s="118">
        <v>46226</v>
      </c>
      <c r="AA366" s="118">
        <v>46226</v>
      </c>
      <c r="AB366" s="118"/>
      <c r="AC366" s="47" t="s">
        <v>5</v>
      </c>
      <c r="AD366" s="14"/>
      <c r="AE366" s="47" t="s">
        <v>3909</v>
      </c>
      <c r="AF366" s="280"/>
      <c r="AG366" s="118"/>
      <c r="AH366" s="118"/>
      <c r="AI366" s="47" t="s">
        <v>6737</v>
      </c>
      <c r="AJ366" s="47" t="s">
        <v>306</v>
      </c>
      <c r="AK366" s="47" t="s">
        <v>7229</v>
      </c>
      <c r="AL366" s="62" t="s">
        <v>390</v>
      </c>
      <c r="AM366" s="13" t="s">
        <v>390</v>
      </c>
      <c r="AN366" s="118"/>
      <c r="AO366" s="118"/>
      <c r="AP366" s="118"/>
      <c r="AQ366" s="118"/>
      <c r="AR366" s="118"/>
      <c r="AS366" s="47"/>
      <c r="AT366" s="118"/>
      <c r="AU366" s="47"/>
      <c r="AV366" s="47"/>
      <c r="AW366" s="118"/>
      <c r="AX366" s="118"/>
      <c r="AY366" s="118"/>
      <c r="AZ366" s="47"/>
      <c r="BA366" s="14"/>
      <c r="BB366" s="47"/>
      <c r="BC366" s="149"/>
      <c r="BD366" s="149"/>
    </row>
    <row r="367" spans="1:56" x14ac:dyDescent="0.35">
      <c r="A367" s="50" t="s">
        <v>3001</v>
      </c>
      <c r="B367" s="115">
        <v>366</v>
      </c>
      <c r="C367" s="47"/>
      <c r="D367" s="47" t="s">
        <v>7230</v>
      </c>
      <c r="E367" s="47" t="s">
        <v>7231</v>
      </c>
      <c r="F367" s="47"/>
      <c r="G367" s="47" t="s">
        <v>76</v>
      </c>
      <c r="H367" s="47" t="s">
        <v>1980</v>
      </c>
      <c r="I367" s="47" t="s">
        <v>3899</v>
      </c>
      <c r="J367" s="47" t="s">
        <v>1961</v>
      </c>
      <c r="K367" s="47" t="s">
        <v>319</v>
      </c>
      <c r="L367" s="47" t="s">
        <v>886</v>
      </c>
      <c r="M367" s="48" t="s">
        <v>53</v>
      </c>
      <c r="N367" s="47" t="s">
        <v>33</v>
      </c>
      <c r="O367" s="47" t="s">
        <v>5473</v>
      </c>
      <c r="P367" s="48" t="s">
        <v>22</v>
      </c>
      <c r="Q367" s="47"/>
      <c r="R367" s="47"/>
      <c r="S367" s="47" t="s">
        <v>3002</v>
      </c>
      <c r="T367" s="47" t="s">
        <v>126</v>
      </c>
      <c r="U367" s="52">
        <v>13214</v>
      </c>
      <c r="V367" s="118"/>
      <c r="W367" s="118"/>
      <c r="X367" s="47">
        <v>0</v>
      </c>
      <c r="Y367" s="47"/>
      <c r="Z367" s="118"/>
      <c r="AA367" s="118"/>
      <c r="AB367" s="118"/>
      <c r="AC367" s="47" t="s">
        <v>700</v>
      </c>
      <c r="AD367" s="14"/>
      <c r="AE367" s="47" t="s">
        <v>3186</v>
      </c>
      <c r="AF367" s="280"/>
      <c r="AG367" s="118"/>
      <c r="AH367" s="118"/>
      <c r="AI367" s="47" t="s">
        <v>6737</v>
      </c>
      <c r="AJ367" s="47" t="s">
        <v>306</v>
      </c>
      <c r="AK367" s="47" t="s">
        <v>390</v>
      </c>
      <c r="AL367" s="62" t="s">
        <v>390</v>
      </c>
      <c r="AM367" s="13" t="s">
        <v>390</v>
      </c>
      <c r="AN367" s="118"/>
      <c r="AO367" s="118"/>
      <c r="AP367" s="118"/>
      <c r="AQ367" s="118"/>
      <c r="AR367" s="118"/>
      <c r="AS367" s="47"/>
      <c r="AT367" s="118"/>
      <c r="AU367" s="47"/>
      <c r="AV367" s="47"/>
      <c r="AW367" s="118"/>
      <c r="AX367" s="118"/>
      <c r="AY367" s="118"/>
      <c r="AZ367" s="47"/>
      <c r="BA367" s="14"/>
      <c r="BB367" s="47"/>
      <c r="BC367" s="149"/>
      <c r="BD367" s="149"/>
    </row>
    <row r="368" spans="1:56" x14ac:dyDescent="0.35">
      <c r="A368" s="50" t="s">
        <v>2972</v>
      </c>
      <c r="B368" s="115">
        <v>367</v>
      </c>
      <c r="C368" s="47"/>
      <c r="D368" s="47" t="s">
        <v>2973</v>
      </c>
      <c r="E368" s="47" t="s">
        <v>4675</v>
      </c>
      <c r="F368" s="47" t="s">
        <v>2974</v>
      </c>
      <c r="G368" s="47" t="s">
        <v>76</v>
      </c>
      <c r="H368" s="47" t="s">
        <v>1980</v>
      </c>
      <c r="I368" s="47" t="s">
        <v>3899</v>
      </c>
      <c r="J368" s="47" t="s">
        <v>1961</v>
      </c>
      <c r="K368" s="47" t="s">
        <v>319</v>
      </c>
      <c r="L368" s="47" t="s">
        <v>886</v>
      </c>
      <c r="M368" s="48" t="s">
        <v>53</v>
      </c>
      <c r="N368" s="47" t="s">
        <v>33</v>
      </c>
      <c r="O368" s="47" t="s">
        <v>5473</v>
      </c>
      <c r="P368" s="48" t="s">
        <v>22</v>
      </c>
      <c r="Q368" s="47"/>
      <c r="R368" s="47" t="s">
        <v>3828</v>
      </c>
      <c r="S368" s="47" t="s">
        <v>2975</v>
      </c>
      <c r="T368" s="47" t="s">
        <v>126</v>
      </c>
      <c r="U368" s="52">
        <v>10215</v>
      </c>
      <c r="V368" s="118">
        <v>46052</v>
      </c>
      <c r="W368" s="118">
        <v>46052</v>
      </c>
      <c r="X368" s="47">
        <v>0</v>
      </c>
      <c r="Y368" s="47">
        <v>15</v>
      </c>
      <c r="Z368" s="118">
        <v>46067</v>
      </c>
      <c r="AA368" s="118">
        <v>46173</v>
      </c>
      <c r="AB368" s="118"/>
      <c r="AC368" s="47" t="s">
        <v>5</v>
      </c>
      <c r="AD368" s="14"/>
      <c r="AE368" s="47" t="s">
        <v>3179</v>
      </c>
      <c r="AF368" s="280"/>
      <c r="AG368" s="118"/>
      <c r="AH368" s="118"/>
      <c r="AI368" s="47" t="s">
        <v>6737</v>
      </c>
      <c r="AJ368" s="47" t="s">
        <v>306</v>
      </c>
      <c r="AK368" s="47" t="s">
        <v>1556</v>
      </c>
      <c r="AL368" s="62" t="s">
        <v>390</v>
      </c>
      <c r="AM368" s="13" t="s">
        <v>390</v>
      </c>
      <c r="AN368" s="118"/>
      <c r="AO368" s="118"/>
      <c r="AP368" s="118"/>
      <c r="AQ368" s="118"/>
      <c r="AR368" s="118"/>
      <c r="AS368" s="47"/>
      <c r="AT368" s="118"/>
      <c r="AU368" s="47"/>
      <c r="AV368" s="47"/>
      <c r="AW368" s="118"/>
      <c r="AX368" s="118"/>
      <c r="AY368" s="118"/>
      <c r="AZ368" s="47"/>
      <c r="BA368" s="14"/>
      <c r="BB368" s="47"/>
      <c r="BC368" s="149"/>
      <c r="BD368" s="149"/>
    </row>
    <row r="369" spans="1:56" x14ac:dyDescent="0.35">
      <c r="A369" s="50" t="s">
        <v>1726</v>
      </c>
      <c r="B369" s="115">
        <v>368</v>
      </c>
      <c r="C369" s="47"/>
      <c r="D369" s="47"/>
      <c r="E369" s="47"/>
      <c r="F369" s="47"/>
      <c r="G369" s="47" t="s">
        <v>77</v>
      </c>
      <c r="H369" s="47" t="s">
        <v>83</v>
      </c>
      <c r="I369" s="47" t="s">
        <v>85</v>
      </c>
      <c r="J369" s="47" t="s">
        <v>387</v>
      </c>
      <c r="K369" s="47" t="s">
        <v>330</v>
      </c>
      <c r="L369" s="47" t="s">
        <v>2008</v>
      </c>
      <c r="M369" s="48" t="s">
        <v>83</v>
      </c>
      <c r="N369" s="47" t="s">
        <v>33</v>
      </c>
      <c r="O369" s="47" t="s">
        <v>49</v>
      </c>
      <c r="P369" s="48" t="s">
        <v>22</v>
      </c>
      <c r="Q369" s="47" t="s">
        <v>126</v>
      </c>
      <c r="R369" s="47" t="s">
        <v>2094</v>
      </c>
      <c r="S369" s="47" t="s">
        <v>1727</v>
      </c>
      <c r="T369" s="47" t="s">
        <v>126</v>
      </c>
      <c r="U369" s="52">
        <v>20000</v>
      </c>
      <c r="V369" s="118"/>
      <c r="W369" s="118"/>
      <c r="X369" s="47">
        <v>0</v>
      </c>
      <c r="Y369" s="47">
        <v>120</v>
      </c>
      <c r="Z369" s="118" t="s">
        <v>390</v>
      </c>
      <c r="AA369" s="118"/>
      <c r="AB369" s="118"/>
      <c r="AC369" s="47" t="s">
        <v>41</v>
      </c>
      <c r="AD369" s="14">
        <v>0</v>
      </c>
      <c r="AE369" s="47" t="s">
        <v>41</v>
      </c>
      <c r="AF369" s="280"/>
      <c r="AG369" s="118"/>
      <c r="AH369" s="118"/>
      <c r="AI369" s="47" t="s">
        <v>6737</v>
      </c>
      <c r="AJ369" s="47" t="s">
        <v>144</v>
      </c>
      <c r="AK369" s="47" t="s">
        <v>390</v>
      </c>
      <c r="AL369" s="62" t="s">
        <v>390</v>
      </c>
      <c r="AM369" s="13" t="s">
        <v>390</v>
      </c>
      <c r="AN369" s="118"/>
      <c r="AO369" s="118"/>
      <c r="AP369" s="118"/>
      <c r="AQ369" s="118"/>
      <c r="AR369" s="118"/>
      <c r="AS369" s="47"/>
      <c r="AT369" s="118"/>
      <c r="AU369" s="47"/>
      <c r="AV369" s="47"/>
      <c r="AW369" s="118"/>
      <c r="AX369" s="118"/>
      <c r="AY369" s="118"/>
      <c r="AZ369" s="47"/>
      <c r="BA369" s="14"/>
      <c r="BB369" s="47"/>
      <c r="BC369" s="149"/>
      <c r="BD369" s="149"/>
    </row>
    <row r="370" spans="1:56" x14ac:dyDescent="0.35">
      <c r="A370" s="50" t="s">
        <v>2279</v>
      </c>
      <c r="B370" s="115">
        <v>369</v>
      </c>
      <c r="C370" s="47"/>
      <c r="D370" s="47"/>
      <c r="E370" s="47"/>
      <c r="F370" s="47"/>
      <c r="G370" s="47" t="s">
        <v>77</v>
      </c>
      <c r="H370" s="47" t="s">
        <v>83</v>
      </c>
      <c r="I370" s="47" t="s">
        <v>85</v>
      </c>
      <c r="J370" s="47" t="s">
        <v>387</v>
      </c>
      <c r="K370" s="47" t="s">
        <v>330</v>
      </c>
      <c r="L370" s="47" t="s">
        <v>2008</v>
      </c>
      <c r="M370" s="48" t="s">
        <v>83</v>
      </c>
      <c r="N370" s="47" t="s">
        <v>33</v>
      </c>
      <c r="O370" s="47" t="s">
        <v>49</v>
      </c>
      <c r="P370" s="48" t="s">
        <v>22</v>
      </c>
      <c r="Q370" s="47"/>
      <c r="R370" s="47" t="s">
        <v>2280</v>
      </c>
      <c r="S370" s="47" t="s">
        <v>2281</v>
      </c>
      <c r="T370" s="47" t="s">
        <v>126</v>
      </c>
      <c r="U370" s="52"/>
      <c r="V370" s="118"/>
      <c r="W370" s="118"/>
      <c r="X370" s="47">
        <v>0</v>
      </c>
      <c r="Y370" s="47">
        <v>45</v>
      </c>
      <c r="Z370" s="118" t="s">
        <v>390</v>
      </c>
      <c r="AA370" s="118"/>
      <c r="AB370" s="118"/>
      <c r="AC370" s="47" t="s">
        <v>399</v>
      </c>
      <c r="AD370" s="14">
        <v>0</v>
      </c>
      <c r="AE370" s="47" t="s">
        <v>6993</v>
      </c>
      <c r="AF370" s="280"/>
      <c r="AG370" s="118"/>
      <c r="AH370" s="118"/>
      <c r="AI370" s="47" t="s">
        <v>6737</v>
      </c>
      <c r="AJ370" s="47" t="s">
        <v>144</v>
      </c>
      <c r="AK370" s="47" t="s">
        <v>390</v>
      </c>
      <c r="AL370" s="62" t="s">
        <v>390</v>
      </c>
      <c r="AM370" s="13" t="s">
        <v>390</v>
      </c>
      <c r="AN370" s="118"/>
      <c r="AO370" s="118"/>
      <c r="AP370" s="118"/>
      <c r="AQ370" s="118"/>
      <c r="AR370" s="118"/>
      <c r="AS370" s="47"/>
      <c r="AT370" s="118"/>
      <c r="AU370" s="47"/>
      <c r="AV370" s="47"/>
      <c r="AW370" s="118"/>
      <c r="AX370" s="118"/>
      <c r="AY370" s="118"/>
      <c r="AZ370" s="47"/>
      <c r="BA370" s="14"/>
      <c r="BB370" s="47"/>
      <c r="BC370" s="149"/>
      <c r="BD370" s="149"/>
    </row>
    <row r="371" spans="1:56" x14ac:dyDescent="0.35">
      <c r="A371" s="50" t="s">
        <v>2241</v>
      </c>
      <c r="B371" s="115">
        <v>370</v>
      </c>
      <c r="C371" s="47"/>
      <c r="D371" s="47"/>
      <c r="E371" s="47"/>
      <c r="F371" s="47"/>
      <c r="G371" s="47" t="s">
        <v>77</v>
      </c>
      <c r="H371" s="47" t="s">
        <v>83</v>
      </c>
      <c r="I371" s="47" t="s">
        <v>85</v>
      </c>
      <c r="J371" s="47" t="s">
        <v>387</v>
      </c>
      <c r="K371" s="47" t="s">
        <v>330</v>
      </c>
      <c r="L371" s="47" t="s">
        <v>2008</v>
      </c>
      <c r="M371" s="48" t="s">
        <v>83</v>
      </c>
      <c r="N371" s="47" t="s">
        <v>33</v>
      </c>
      <c r="O371" s="47" t="s">
        <v>49</v>
      </c>
      <c r="P371" s="48" t="s">
        <v>22</v>
      </c>
      <c r="Q371" s="47"/>
      <c r="R371" s="47" t="s">
        <v>2280</v>
      </c>
      <c r="S371" s="47" t="s">
        <v>2242</v>
      </c>
      <c r="T371" s="47"/>
      <c r="U371" s="52"/>
      <c r="V371" s="118"/>
      <c r="W371" s="118"/>
      <c r="X371" s="47">
        <v>0</v>
      </c>
      <c r="Y371" s="47"/>
      <c r="Z371" s="118" t="s">
        <v>390</v>
      </c>
      <c r="AA371" s="118"/>
      <c r="AB371" s="118"/>
      <c r="AC371" s="47" t="s">
        <v>399</v>
      </c>
      <c r="AD371" s="14">
        <v>0</v>
      </c>
      <c r="AE371" s="47" t="s">
        <v>6993</v>
      </c>
      <c r="AF371" s="280"/>
      <c r="AG371" s="118"/>
      <c r="AH371" s="118"/>
      <c r="AI371" s="47" t="s">
        <v>6737</v>
      </c>
      <c r="AJ371" s="47" t="s">
        <v>144</v>
      </c>
      <c r="AK371" s="47" t="s">
        <v>390</v>
      </c>
      <c r="AL371" s="62" t="s">
        <v>390</v>
      </c>
      <c r="AM371" s="13" t="s">
        <v>390</v>
      </c>
      <c r="AN371" s="118"/>
      <c r="AO371" s="118"/>
      <c r="AP371" s="118"/>
      <c r="AQ371" s="118"/>
      <c r="AR371" s="118"/>
      <c r="AS371" s="47"/>
      <c r="AT371" s="118"/>
      <c r="AU371" s="47"/>
      <c r="AV371" s="47"/>
      <c r="AW371" s="118"/>
      <c r="AX371" s="118"/>
      <c r="AY371" s="118"/>
      <c r="AZ371" s="47"/>
      <c r="BA371" s="14"/>
      <c r="BB371" s="47"/>
      <c r="BC371" s="149"/>
      <c r="BD371" s="149"/>
    </row>
    <row r="372" spans="1:56" x14ac:dyDescent="0.35">
      <c r="A372" s="50" t="s">
        <v>1396</v>
      </c>
      <c r="B372" s="115">
        <v>371</v>
      </c>
      <c r="C372" s="47"/>
      <c r="D372" s="47" t="s">
        <v>301</v>
      </c>
      <c r="E372" s="47" t="s">
        <v>301</v>
      </c>
      <c r="F372" s="47" t="s">
        <v>301</v>
      </c>
      <c r="G372" s="47" t="s">
        <v>77</v>
      </c>
      <c r="H372" s="47" t="s">
        <v>83</v>
      </c>
      <c r="I372" s="47" t="s">
        <v>85</v>
      </c>
      <c r="J372" s="47" t="s">
        <v>387</v>
      </c>
      <c r="K372" s="47" t="s">
        <v>330</v>
      </c>
      <c r="L372" s="47" t="s">
        <v>2008</v>
      </c>
      <c r="M372" s="48" t="s">
        <v>83</v>
      </c>
      <c r="N372" s="47" t="s">
        <v>33</v>
      </c>
      <c r="O372" s="47" t="s">
        <v>49</v>
      </c>
      <c r="P372" s="48" t="s">
        <v>22</v>
      </c>
      <c r="Q372" s="47" t="s">
        <v>126</v>
      </c>
      <c r="R372" s="47" t="s">
        <v>2240</v>
      </c>
      <c r="S372" s="47" t="s">
        <v>1397</v>
      </c>
      <c r="T372" s="47" t="s">
        <v>126</v>
      </c>
      <c r="U372" s="52">
        <v>20000</v>
      </c>
      <c r="V372" s="118">
        <v>45796</v>
      </c>
      <c r="W372" s="118">
        <v>45798</v>
      </c>
      <c r="X372" s="47">
        <v>0</v>
      </c>
      <c r="Y372" s="47">
        <v>201</v>
      </c>
      <c r="Z372" s="118">
        <v>45997</v>
      </c>
      <c r="AA372" s="118">
        <v>46142</v>
      </c>
      <c r="AB372" s="118">
        <v>46154</v>
      </c>
      <c r="AC372" s="47" t="s">
        <v>3</v>
      </c>
      <c r="AD372" s="14">
        <v>1</v>
      </c>
      <c r="AE372" s="47" t="s">
        <v>3</v>
      </c>
      <c r="AF372" s="280">
        <v>46154</v>
      </c>
      <c r="AG372" s="118">
        <v>46154</v>
      </c>
      <c r="AH372" s="118" t="s">
        <v>6740</v>
      </c>
      <c r="AI372" s="47" t="s">
        <v>6737</v>
      </c>
      <c r="AJ372" s="47" t="s">
        <v>144</v>
      </c>
      <c r="AK372" s="47" t="s">
        <v>1554</v>
      </c>
      <c r="AL372" s="62" t="s">
        <v>2925</v>
      </c>
      <c r="AM372" s="13" t="s">
        <v>390</v>
      </c>
      <c r="AN372" s="118"/>
      <c r="AO372" s="118"/>
      <c r="AP372" s="118"/>
      <c r="AQ372" s="118"/>
      <c r="AR372" s="118"/>
      <c r="AS372" s="47"/>
      <c r="AT372" s="118"/>
      <c r="AU372" s="47"/>
      <c r="AV372" s="47"/>
      <c r="AW372" s="118"/>
      <c r="AX372" s="118"/>
      <c r="AY372" s="118"/>
      <c r="AZ372" s="47"/>
      <c r="BA372" s="14"/>
      <c r="BB372" s="47"/>
      <c r="BC372" s="149"/>
      <c r="BD372" s="149"/>
    </row>
    <row r="373" spans="1:56" x14ac:dyDescent="0.35">
      <c r="A373" s="50" t="s">
        <v>1398</v>
      </c>
      <c r="B373" s="115">
        <v>372</v>
      </c>
      <c r="C373" s="47"/>
      <c r="D373" s="47"/>
      <c r="E373" s="47"/>
      <c r="F373" s="47"/>
      <c r="G373" s="47" t="s">
        <v>77</v>
      </c>
      <c r="H373" s="47" t="s">
        <v>83</v>
      </c>
      <c r="I373" s="47" t="s">
        <v>85</v>
      </c>
      <c r="J373" s="47" t="s">
        <v>387</v>
      </c>
      <c r="K373" s="47" t="s">
        <v>330</v>
      </c>
      <c r="L373" s="47" t="s">
        <v>2008</v>
      </c>
      <c r="M373" s="48" t="s">
        <v>83</v>
      </c>
      <c r="N373" s="47" t="s">
        <v>33</v>
      </c>
      <c r="O373" s="47" t="s">
        <v>49</v>
      </c>
      <c r="P373" s="48" t="s">
        <v>22</v>
      </c>
      <c r="Q373" s="47" t="s">
        <v>126</v>
      </c>
      <c r="R373" s="47" t="s">
        <v>2094</v>
      </c>
      <c r="S373" s="47" t="s">
        <v>1399</v>
      </c>
      <c r="T373" s="47" t="s">
        <v>126</v>
      </c>
      <c r="U373" s="52"/>
      <c r="V373" s="118"/>
      <c r="W373" s="118"/>
      <c r="X373" s="47">
        <v>0</v>
      </c>
      <c r="Y373" s="47"/>
      <c r="Z373" s="118" t="s">
        <v>390</v>
      </c>
      <c r="AA373" s="118"/>
      <c r="AB373" s="118"/>
      <c r="AC373" s="47" t="s">
        <v>399</v>
      </c>
      <c r="AD373" s="14">
        <v>0</v>
      </c>
      <c r="AE373" s="47" t="s">
        <v>6993</v>
      </c>
      <c r="AF373" s="280"/>
      <c r="AG373" s="118"/>
      <c r="AH373" s="118"/>
      <c r="AI373" s="47" t="s">
        <v>6737</v>
      </c>
      <c r="AJ373" s="47" t="s">
        <v>144</v>
      </c>
      <c r="AK373" s="47" t="s">
        <v>390</v>
      </c>
      <c r="AL373" s="62" t="s">
        <v>390</v>
      </c>
      <c r="AM373" s="13" t="s">
        <v>390</v>
      </c>
      <c r="AN373" s="118"/>
      <c r="AO373" s="118"/>
      <c r="AP373" s="118"/>
      <c r="AQ373" s="118"/>
      <c r="AR373" s="118"/>
      <c r="AS373" s="47"/>
      <c r="AT373" s="118"/>
      <c r="AU373" s="47"/>
      <c r="AV373" s="47"/>
      <c r="AW373" s="118"/>
      <c r="AX373" s="118"/>
      <c r="AY373" s="118"/>
      <c r="AZ373" s="47"/>
      <c r="BA373" s="14"/>
      <c r="BB373" s="47"/>
      <c r="BC373" s="149"/>
      <c r="BD373" s="149"/>
    </row>
    <row r="374" spans="1:56" x14ac:dyDescent="0.35">
      <c r="A374" s="50" t="s">
        <v>3085</v>
      </c>
      <c r="B374" s="115">
        <v>373</v>
      </c>
      <c r="C374" s="47"/>
      <c r="D374" s="47" t="s">
        <v>3086</v>
      </c>
      <c r="E374" s="47" t="s">
        <v>4676</v>
      </c>
      <c r="F374" s="47" t="s">
        <v>3087</v>
      </c>
      <c r="G374" s="47" t="s">
        <v>76</v>
      </c>
      <c r="H374" s="47" t="s">
        <v>1980</v>
      </c>
      <c r="I374" s="47" t="s">
        <v>3899</v>
      </c>
      <c r="J374" s="47" t="s">
        <v>1961</v>
      </c>
      <c r="K374" s="47" t="s">
        <v>319</v>
      </c>
      <c r="L374" s="47" t="s">
        <v>886</v>
      </c>
      <c r="M374" s="48" t="s">
        <v>53</v>
      </c>
      <c r="N374" s="47" t="s">
        <v>33</v>
      </c>
      <c r="O374" s="47" t="s">
        <v>5473</v>
      </c>
      <c r="P374" s="48" t="s">
        <v>22</v>
      </c>
      <c r="Q374" s="47"/>
      <c r="R374" s="47" t="s">
        <v>1897</v>
      </c>
      <c r="S374" s="47" t="s">
        <v>3088</v>
      </c>
      <c r="T374" s="47" t="s">
        <v>126</v>
      </c>
      <c r="U374" s="52">
        <v>8001</v>
      </c>
      <c r="V374" s="118">
        <v>46065</v>
      </c>
      <c r="W374" s="118">
        <v>46065</v>
      </c>
      <c r="X374" s="47">
        <v>0</v>
      </c>
      <c r="Y374" s="47">
        <v>15</v>
      </c>
      <c r="Z374" s="118">
        <v>46080</v>
      </c>
      <c r="AA374" s="118">
        <v>46080</v>
      </c>
      <c r="AB374" s="118"/>
      <c r="AC374" s="47" t="s">
        <v>709</v>
      </c>
      <c r="AD374" s="14"/>
      <c r="AE374" s="47" t="s">
        <v>3179</v>
      </c>
      <c r="AF374" s="280"/>
      <c r="AG374" s="118"/>
      <c r="AH374" s="118"/>
      <c r="AI374" s="47" t="s">
        <v>6737</v>
      </c>
      <c r="AJ374" s="47" t="s">
        <v>306</v>
      </c>
      <c r="AK374" s="47" t="s">
        <v>390</v>
      </c>
      <c r="AL374" s="62" t="s">
        <v>390</v>
      </c>
      <c r="AM374" s="13" t="s">
        <v>390</v>
      </c>
      <c r="AN374" s="118"/>
      <c r="AO374" s="118"/>
      <c r="AP374" s="118"/>
      <c r="AQ374" s="118"/>
      <c r="AR374" s="118"/>
      <c r="AS374" s="47"/>
      <c r="AT374" s="118"/>
      <c r="AU374" s="47"/>
      <c r="AV374" s="47"/>
      <c r="AW374" s="118"/>
      <c r="AX374" s="118"/>
      <c r="AY374" s="118"/>
      <c r="AZ374" s="47"/>
      <c r="BA374" s="14"/>
      <c r="BB374" s="47"/>
      <c r="BC374" s="149"/>
      <c r="BD374" s="149"/>
    </row>
    <row r="375" spans="1:56" x14ac:dyDescent="0.35">
      <c r="A375" s="50" t="s">
        <v>2644</v>
      </c>
      <c r="B375" s="115">
        <v>374</v>
      </c>
      <c r="C375" s="47"/>
      <c r="D375" s="47"/>
      <c r="E375" s="47"/>
      <c r="F375" s="47"/>
      <c r="G375" s="47" t="s">
        <v>78</v>
      </c>
      <c r="H375" s="47" t="s">
        <v>222</v>
      </c>
      <c r="I375" s="47" t="s">
        <v>69</v>
      </c>
      <c r="J375" s="47" t="s">
        <v>2006</v>
      </c>
      <c r="K375" s="47" t="s">
        <v>321</v>
      </c>
      <c r="L375" s="47" t="s">
        <v>1985</v>
      </c>
      <c r="M375" s="48" t="s">
        <v>55</v>
      </c>
      <c r="N375" s="47" t="s">
        <v>32</v>
      </c>
      <c r="O375" s="47" t="s">
        <v>37</v>
      </c>
      <c r="P375" s="48" t="s">
        <v>45</v>
      </c>
      <c r="Q375" s="47"/>
      <c r="R375" s="47"/>
      <c r="S375" s="47" t="s">
        <v>2645</v>
      </c>
      <c r="T375" s="47" t="s">
        <v>2046</v>
      </c>
      <c r="U375" s="52"/>
      <c r="V375" s="118"/>
      <c r="W375" s="118"/>
      <c r="X375" s="47">
        <v>35</v>
      </c>
      <c r="Y375" s="47"/>
      <c r="Z375" s="118" t="s">
        <v>390</v>
      </c>
      <c r="AA375" s="118"/>
      <c r="AB375" s="118"/>
      <c r="AC375" s="47" t="s">
        <v>399</v>
      </c>
      <c r="AD375" s="14">
        <v>0</v>
      </c>
      <c r="AE375" s="47"/>
      <c r="AF375" s="280"/>
      <c r="AG375" s="118"/>
      <c r="AH375" s="118"/>
      <c r="AI375" s="47" t="s">
        <v>6737</v>
      </c>
      <c r="AJ375" s="47" t="s">
        <v>144</v>
      </c>
      <c r="AK375" s="47" t="s">
        <v>390</v>
      </c>
      <c r="AL375" s="62" t="s">
        <v>390</v>
      </c>
      <c r="AM375" s="13" t="s">
        <v>390</v>
      </c>
      <c r="AN375" s="118"/>
      <c r="AO375" s="118"/>
      <c r="AP375" s="118"/>
      <c r="AQ375" s="118"/>
      <c r="AR375" s="118"/>
      <c r="AS375" s="47"/>
      <c r="AT375" s="118"/>
      <c r="AU375" s="47"/>
      <c r="AV375" s="47"/>
      <c r="AW375" s="118"/>
      <c r="AX375" s="118"/>
      <c r="AY375" s="118"/>
      <c r="AZ375" s="47"/>
      <c r="BA375" s="14"/>
      <c r="BB375" s="47"/>
      <c r="BC375" s="149"/>
      <c r="BD375" s="149"/>
    </row>
    <row r="376" spans="1:56" x14ac:dyDescent="0.35">
      <c r="A376" s="50" t="s">
        <v>2404</v>
      </c>
      <c r="B376" s="115">
        <v>375</v>
      </c>
      <c r="C376" s="47" t="s">
        <v>2405</v>
      </c>
      <c r="D376" s="47" t="s">
        <v>3120</v>
      </c>
      <c r="E376" s="47" t="s">
        <v>3121</v>
      </c>
      <c r="F376" s="47" t="s">
        <v>3122</v>
      </c>
      <c r="G376" s="47" t="s">
        <v>1977</v>
      </c>
      <c r="H376" s="47" t="s">
        <v>1978</v>
      </c>
      <c r="I376" s="47" t="s">
        <v>1978</v>
      </c>
      <c r="J376" s="47" t="s">
        <v>312</v>
      </c>
      <c r="K376" s="47" t="s">
        <v>1223</v>
      </c>
      <c r="L376" s="47" t="s">
        <v>898</v>
      </c>
      <c r="M376" s="48" t="s">
        <v>55</v>
      </c>
      <c r="N376" s="47" t="s">
        <v>31</v>
      </c>
      <c r="O376" s="47" t="s">
        <v>36</v>
      </c>
      <c r="P376" s="48" t="s">
        <v>64</v>
      </c>
      <c r="Q376" s="47" t="s">
        <v>18</v>
      </c>
      <c r="R376" s="47" t="s">
        <v>2270</v>
      </c>
      <c r="S376" s="47" t="s">
        <v>2406</v>
      </c>
      <c r="T376" s="47" t="s">
        <v>18</v>
      </c>
      <c r="U376" s="52">
        <v>3225</v>
      </c>
      <c r="V376" s="118">
        <v>46038</v>
      </c>
      <c r="W376" s="118">
        <v>46054</v>
      </c>
      <c r="X376" s="47">
        <v>15</v>
      </c>
      <c r="Y376" s="47"/>
      <c r="Z376" s="118">
        <v>46069</v>
      </c>
      <c r="AA376" s="118">
        <v>46078</v>
      </c>
      <c r="AB376" s="118">
        <v>46081</v>
      </c>
      <c r="AC376" s="47" t="s">
        <v>219</v>
      </c>
      <c r="AD376" s="14">
        <v>1</v>
      </c>
      <c r="AE376" s="47" t="s">
        <v>152</v>
      </c>
      <c r="AF376" s="280">
        <v>46110</v>
      </c>
      <c r="AG376" s="118">
        <v>46119</v>
      </c>
      <c r="AH376" s="118" t="s">
        <v>6740</v>
      </c>
      <c r="AI376" s="47" t="s">
        <v>1558</v>
      </c>
      <c r="AJ376" s="47" t="s">
        <v>144</v>
      </c>
      <c r="AK376" s="47" t="s">
        <v>390</v>
      </c>
      <c r="AL376" s="62" t="s">
        <v>390</v>
      </c>
      <c r="AM376" s="13" t="s">
        <v>390</v>
      </c>
      <c r="AN376" s="118"/>
      <c r="AO376" s="118"/>
      <c r="AP376" s="118"/>
      <c r="AQ376" s="118"/>
      <c r="AR376" s="118"/>
      <c r="AS376" s="47"/>
      <c r="AT376" s="118"/>
      <c r="AU376" s="47"/>
      <c r="AV376" s="47"/>
      <c r="AW376" s="118"/>
      <c r="AX376" s="118"/>
      <c r="AY376" s="118"/>
      <c r="AZ376" s="47"/>
      <c r="BA376" s="14"/>
      <c r="BB376" s="47"/>
      <c r="BC376" s="149"/>
      <c r="BD376" s="149"/>
    </row>
    <row r="377" spans="1:56" x14ac:dyDescent="0.35">
      <c r="A377" s="50" t="s">
        <v>528</v>
      </c>
      <c r="B377" s="115">
        <v>376</v>
      </c>
      <c r="C377" s="47"/>
      <c r="D377" s="47"/>
      <c r="E377" s="47"/>
      <c r="F377" s="47"/>
      <c r="G377" s="47" t="s">
        <v>76</v>
      </c>
      <c r="H377" s="47" t="s">
        <v>1980</v>
      </c>
      <c r="I377" s="47" t="s">
        <v>90</v>
      </c>
      <c r="J377" s="47" t="s">
        <v>312</v>
      </c>
      <c r="K377" s="47" t="s">
        <v>325</v>
      </c>
      <c r="L377" s="47" t="s">
        <v>885</v>
      </c>
      <c r="M377" s="48" t="s">
        <v>55</v>
      </c>
      <c r="N377" s="47" t="s">
        <v>31</v>
      </c>
      <c r="O377" s="47" t="s">
        <v>36</v>
      </c>
      <c r="P377" s="48" t="s">
        <v>23</v>
      </c>
      <c r="Q377" s="47" t="s">
        <v>24</v>
      </c>
      <c r="R377" s="47"/>
      <c r="S377" s="47" t="s">
        <v>529</v>
      </c>
      <c r="T377" s="47" t="s">
        <v>783</v>
      </c>
      <c r="U377" s="52"/>
      <c r="V377" s="118"/>
      <c r="W377" s="118"/>
      <c r="X377" s="47">
        <v>35</v>
      </c>
      <c r="Y377" s="47"/>
      <c r="Z377" s="118" t="s">
        <v>390</v>
      </c>
      <c r="AA377" s="118"/>
      <c r="AB377" s="118"/>
      <c r="AC377" s="47" t="s">
        <v>402</v>
      </c>
      <c r="AD377" s="14">
        <v>0</v>
      </c>
      <c r="AE377" s="47"/>
      <c r="AF377" s="280"/>
      <c r="AG377" s="118"/>
      <c r="AH377" s="118"/>
      <c r="AI377" s="47" t="s">
        <v>6737</v>
      </c>
      <c r="AJ377" s="47" t="s">
        <v>306</v>
      </c>
      <c r="AK377" s="47" t="s">
        <v>390</v>
      </c>
      <c r="AL377" s="62" t="s">
        <v>390</v>
      </c>
      <c r="AM377" s="13" t="s">
        <v>390</v>
      </c>
      <c r="AN377" s="118"/>
      <c r="AO377" s="118"/>
      <c r="AP377" s="118"/>
      <c r="AQ377" s="118"/>
      <c r="AR377" s="118"/>
      <c r="AS377" s="47"/>
      <c r="AT377" s="118"/>
      <c r="AU377" s="47"/>
      <c r="AV377" s="47"/>
      <c r="AW377" s="118"/>
      <c r="AX377" s="118"/>
      <c r="AY377" s="118"/>
      <c r="AZ377" s="47"/>
      <c r="BA377" s="14"/>
      <c r="BB377" s="47"/>
      <c r="BC377" s="149"/>
      <c r="BD377" s="149"/>
    </row>
    <row r="378" spans="1:56" x14ac:dyDescent="0.35">
      <c r="A378" s="50" t="s">
        <v>2713</v>
      </c>
      <c r="B378" s="115">
        <v>377</v>
      </c>
      <c r="C378" s="47"/>
      <c r="D378" s="47" t="s">
        <v>5128</v>
      </c>
      <c r="E378" s="47" t="s">
        <v>4678</v>
      </c>
      <c r="F378" s="47" t="s">
        <v>3198</v>
      </c>
      <c r="G378" s="47" t="s">
        <v>76</v>
      </c>
      <c r="H378" s="47" t="s">
        <v>2235</v>
      </c>
      <c r="I378" s="47" t="s">
        <v>190</v>
      </c>
      <c r="J378" s="47" t="s">
        <v>312</v>
      </c>
      <c r="K378" s="47" t="s">
        <v>325</v>
      </c>
      <c r="L378" s="47" t="s">
        <v>885</v>
      </c>
      <c r="M378" s="48" t="s">
        <v>55</v>
      </c>
      <c r="N378" s="47" t="s">
        <v>32</v>
      </c>
      <c r="O378" s="47" t="s">
        <v>37</v>
      </c>
      <c r="P378" s="48" t="s">
        <v>45</v>
      </c>
      <c r="Q378" s="47" t="s">
        <v>1305</v>
      </c>
      <c r="R378" s="47" t="s">
        <v>1940</v>
      </c>
      <c r="S378" s="47" t="s">
        <v>2714</v>
      </c>
      <c r="T378" s="47" t="s">
        <v>147</v>
      </c>
      <c r="U378" s="52">
        <v>19890</v>
      </c>
      <c r="V378" s="118">
        <v>46058</v>
      </c>
      <c r="W378" s="118">
        <v>46061</v>
      </c>
      <c r="X378" s="47">
        <v>45</v>
      </c>
      <c r="Y378" s="47">
        <v>15</v>
      </c>
      <c r="Z378" s="118">
        <v>46121</v>
      </c>
      <c r="AA378" s="118">
        <v>46154</v>
      </c>
      <c r="AB378" s="118">
        <v>46167</v>
      </c>
      <c r="AC378" s="47" t="s">
        <v>3</v>
      </c>
      <c r="AD378" s="14">
        <v>1</v>
      </c>
      <c r="AE378" s="47"/>
      <c r="AF378" s="280" t="s">
        <v>8951</v>
      </c>
      <c r="AG378" s="118"/>
      <c r="AH378" s="118" t="s">
        <v>152</v>
      </c>
      <c r="AI378" s="47" t="s">
        <v>6737</v>
      </c>
      <c r="AJ378" s="47" t="s">
        <v>144</v>
      </c>
      <c r="AK378" s="47" t="s">
        <v>2829</v>
      </c>
      <c r="AL378" s="62" t="s">
        <v>2925</v>
      </c>
      <c r="AM378" s="13" t="s">
        <v>390</v>
      </c>
      <c r="AN378" s="118"/>
      <c r="AO378" s="118"/>
      <c r="AP378" s="118"/>
      <c r="AQ378" s="118"/>
      <c r="AR378" s="118"/>
      <c r="AS378" s="47"/>
      <c r="AT378" s="118"/>
      <c r="AU378" s="47"/>
      <c r="AV378" s="47"/>
      <c r="AW378" s="118"/>
      <c r="AX378" s="118"/>
      <c r="AY378" s="118"/>
      <c r="AZ378" s="47"/>
      <c r="BA378" s="14"/>
      <c r="BB378" s="47"/>
      <c r="BC378" s="149"/>
      <c r="BD378" s="149"/>
    </row>
    <row r="379" spans="1:56" x14ac:dyDescent="0.35">
      <c r="A379" s="50" t="s">
        <v>369</v>
      </c>
      <c r="B379" s="115">
        <v>378</v>
      </c>
      <c r="C379" s="47"/>
      <c r="D379" s="47" t="s">
        <v>370</v>
      </c>
      <c r="E379" s="47" t="s">
        <v>376</v>
      </c>
      <c r="F379" s="47"/>
      <c r="G379" s="47" t="s">
        <v>78</v>
      </c>
      <c r="H379" s="47" t="s">
        <v>222</v>
      </c>
      <c r="I379" s="47" t="s">
        <v>69</v>
      </c>
      <c r="J379" s="47" t="s">
        <v>2006</v>
      </c>
      <c r="K379" s="47" t="s">
        <v>321</v>
      </c>
      <c r="L379" s="47" t="s">
        <v>1985</v>
      </c>
      <c r="M379" s="48" t="s">
        <v>55</v>
      </c>
      <c r="N379" s="47" t="s">
        <v>31</v>
      </c>
      <c r="O379" s="47" t="s">
        <v>36</v>
      </c>
      <c r="P379" s="48" t="s">
        <v>47</v>
      </c>
      <c r="Q379" s="47"/>
      <c r="R379" s="47"/>
      <c r="S379" s="47" t="s">
        <v>371</v>
      </c>
      <c r="T379" s="47" t="s">
        <v>818</v>
      </c>
      <c r="U379" s="52"/>
      <c r="V379" s="118"/>
      <c r="W379" s="118"/>
      <c r="X379" s="47">
        <v>35</v>
      </c>
      <c r="Y379" s="47"/>
      <c r="Z379" s="118" t="s">
        <v>390</v>
      </c>
      <c r="AA379" s="118"/>
      <c r="AB379" s="118"/>
      <c r="AC379" s="47" t="s">
        <v>399</v>
      </c>
      <c r="AD379" s="14">
        <v>0</v>
      </c>
      <c r="AE379" s="47"/>
      <c r="AF379" s="280"/>
      <c r="AG379" s="118"/>
      <c r="AH379" s="118"/>
      <c r="AI379" s="47" t="s">
        <v>6737</v>
      </c>
      <c r="AJ379" s="47" t="s">
        <v>144</v>
      </c>
      <c r="AK379" s="47" t="s">
        <v>390</v>
      </c>
      <c r="AL379" s="62" t="s">
        <v>390</v>
      </c>
      <c r="AM379" s="13" t="s">
        <v>390</v>
      </c>
      <c r="AN379" s="118"/>
      <c r="AO379" s="118"/>
      <c r="AP379" s="118"/>
      <c r="AQ379" s="118"/>
      <c r="AR379" s="118"/>
      <c r="AS379" s="47"/>
      <c r="AT379" s="118"/>
      <c r="AU379" s="47"/>
      <c r="AV379" s="47"/>
      <c r="AW379" s="118"/>
      <c r="AX379" s="118"/>
      <c r="AY379" s="118"/>
      <c r="AZ379" s="47"/>
      <c r="BA379" s="14"/>
      <c r="BB379" s="47"/>
      <c r="BC379" s="149"/>
      <c r="BD379" s="149"/>
    </row>
    <row r="380" spans="1:56" x14ac:dyDescent="0.35">
      <c r="A380" s="50" t="s">
        <v>551</v>
      </c>
      <c r="B380" s="115">
        <v>379</v>
      </c>
      <c r="C380" s="47"/>
      <c r="D380" s="47"/>
      <c r="E380" s="47"/>
      <c r="F380" s="47"/>
      <c r="G380" s="47" t="s">
        <v>78</v>
      </c>
      <c r="H380" s="47" t="s">
        <v>222</v>
      </c>
      <c r="I380" s="47" t="s">
        <v>295</v>
      </c>
      <c r="J380" s="47" t="s">
        <v>2006</v>
      </c>
      <c r="K380" s="47" t="s">
        <v>321</v>
      </c>
      <c r="L380" s="47" t="s">
        <v>1985</v>
      </c>
      <c r="M380" s="48" t="s">
        <v>55</v>
      </c>
      <c r="N380" s="47" t="s">
        <v>31</v>
      </c>
      <c r="O380" s="47" t="s">
        <v>36</v>
      </c>
      <c r="P380" s="48" t="s">
        <v>47</v>
      </c>
      <c r="Q380" s="47"/>
      <c r="R380" s="47"/>
      <c r="S380" s="47" t="s">
        <v>371</v>
      </c>
      <c r="T380" s="47" t="s">
        <v>818</v>
      </c>
      <c r="U380" s="52"/>
      <c r="V380" s="118"/>
      <c r="W380" s="118"/>
      <c r="X380" s="47">
        <v>35</v>
      </c>
      <c r="Y380" s="47"/>
      <c r="Z380" s="118" t="s">
        <v>390</v>
      </c>
      <c r="AA380" s="118"/>
      <c r="AB380" s="118"/>
      <c r="AC380" s="47" t="s">
        <v>399</v>
      </c>
      <c r="AD380" s="14">
        <v>0</v>
      </c>
      <c r="AE380" s="47"/>
      <c r="AF380" s="280"/>
      <c r="AG380" s="118"/>
      <c r="AH380" s="118"/>
      <c r="AI380" s="47" t="s">
        <v>6737</v>
      </c>
      <c r="AJ380" s="47" t="s">
        <v>306</v>
      </c>
      <c r="AK380" s="47" t="s">
        <v>390</v>
      </c>
      <c r="AL380" s="62" t="s">
        <v>390</v>
      </c>
      <c r="AM380" s="13" t="s">
        <v>390</v>
      </c>
      <c r="AN380" s="118"/>
      <c r="AO380" s="118"/>
      <c r="AP380" s="118"/>
      <c r="AQ380" s="118"/>
      <c r="AR380" s="118"/>
      <c r="AS380" s="47"/>
      <c r="AT380" s="118"/>
      <c r="AU380" s="47"/>
      <c r="AV380" s="47"/>
      <c r="AW380" s="118"/>
      <c r="AX380" s="118"/>
      <c r="AY380" s="118"/>
      <c r="AZ380" s="47"/>
      <c r="BA380" s="14"/>
      <c r="BB380" s="47"/>
      <c r="BC380" s="149"/>
      <c r="BD380" s="149"/>
    </row>
    <row r="381" spans="1:56" x14ac:dyDescent="0.35">
      <c r="A381" s="50" t="s">
        <v>2634</v>
      </c>
      <c r="B381" s="115">
        <v>380</v>
      </c>
      <c r="C381" s="47"/>
      <c r="D381" s="47" t="s">
        <v>7934</v>
      </c>
      <c r="E381" s="47" t="s">
        <v>7935</v>
      </c>
      <c r="F381" s="47" t="s">
        <v>7936</v>
      </c>
      <c r="G381" s="47" t="s">
        <v>78</v>
      </c>
      <c r="H381" s="47" t="s">
        <v>222</v>
      </c>
      <c r="I381" s="47" t="s">
        <v>69</v>
      </c>
      <c r="J381" s="47" t="s">
        <v>2006</v>
      </c>
      <c r="K381" s="47" t="s">
        <v>321</v>
      </c>
      <c r="L381" s="47" t="s">
        <v>1985</v>
      </c>
      <c r="M381" s="48" t="s">
        <v>55</v>
      </c>
      <c r="N381" s="47" t="s">
        <v>32</v>
      </c>
      <c r="O381" s="47" t="s">
        <v>37</v>
      </c>
      <c r="P381" s="48" t="s">
        <v>19</v>
      </c>
      <c r="Q381" s="47"/>
      <c r="R381" s="47"/>
      <c r="S381" s="47" t="s">
        <v>2635</v>
      </c>
      <c r="T381" s="47" t="s">
        <v>2636</v>
      </c>
      <c r="U381" s="52">
        <v>14354</v>
      </c>
      <c r="V381" s="118">
        <v>46161</v>
      </c>
      <c r="W381" s="118">
        <v>46163</v>
      </c>
      <c r="X381" s="47">
        <v>35</v>
      </c>
      <c r="Y381" s="47"/>
      <c r="Z381" s="118">
        <v>46198</v>
      </c>
      <c r="AA381" s="118">
        <v>46198</v>
      </c>
      <c r="AB381" s="118"/>
      <c r="AC381" s="47" t="s">
        <v>5</v>
      </c>
      <c r="AD381" s="14">
        <v>0.15</v>
      </c>
      <c r="AE381" s="47"/>
      <c r="AF381" s="280"/>
      <c r="AG381" s="118"/>
      <c r="AH381" s="118"/>
      <c r="AI381" s="47" t="s">
        <v>6737</v>
      </c>
      <c r="AJ381" s="47" t="s">
        <v>144</v>
      </c>
      <c r="AK381" s="47" t="s">
        <v>5080</v>
      </c>
      <c r="AL381" s="62" t="s">
        <v>390</v>
      </c>
      <c r="AM381" s="13" t="s">
        <v>390</v>
      </c>
      <c r="AN381" s="118"/>
      <c r="AO381" s="118"/>
      <c r="AP381" s="118"/>
      <c r="AQ381" s="118"/>
      <c r="AR381" s="118"/>
      <c r="AS381" s="47"/>
      <c r="AT381" s="118"/>
      <c r="AU381" s="47"/>
      <c r="AV381" s="47"/>
      <c r="AW381" s="118"/>
      <c r="AX381" s="118"/>
      <c r="AY381" s="118"/>
      <c r="AZ381" s="47"/>
      <c r="BA381" s="14"/>
      <c r="BB381" s="47"/>
      <c r="BC381" s="149"/>
      <c r="BD381" s="149"/>
    </row>
    <row r="382" spans="1:56" x14ac:dyDescent="0.35">
      <c r="A382" s="50" t="s">
        <v>1132</v>
      </c>
      <c r="B382" s="115">
        <v>381</v>
      </c>
      <c r="C382" s="47"/>
      <c r="D382" s="47" t="s">
        <v>1136</v>
      </c>
      <c r="E382" s="47" t="s">
        <v>1137</v>
      </c>
      <c r="F382" s="47" t="s">
        <v>1138</v>
      </c>
      <c r="G382" s="47" t="s">
        <v>76</v>
      </c>
      <c r="H382" s="47" t="s">
        <v>1980</v>
      </c>
      <c r="I382" s="47" t="s">
        <v>101</v>
      </c>
      <c r="J382" s="47" t="s">
        <v>312</v>
      </c>
      <c r="K382" s="47" t="s">
        <v>325</v>
      </c>
      <c r="L382" s="47" t="s">
        <v>885</v>
      </c>
      <c r="M382" s="48" t="s">
        <v>55</v>
      </c>
      <c r="N382" s="47" t="s">
        <v>31</v>
      </c>
      <c r="O382" s="47" t="s">
        <v>36</v>
      </c>
      <c r="P382" s="48" t="s">
        <v>46</v>
      </c>
      <c r="Q382" s="47" t="s">
        <v>765</v>
      </c>
      <c r="R382" s="47" t="s">
        <v>1084</v>
      </c>
      <c r="S382" s="47" t="s">
        <v>1133</v>
      </c>
      <c r="T382" s="47" t="s">
        <v>765</v>
      </c>
      <c r="U382" s="52">
        <v>4848</v>
      </c>
      <c r="V382" s="118"/>
      <c r="W382" s="118"/>
      <c r="X382" s="47">
        <v>45</v>
      </c>
      <c r="Y382" s="47"/>
      <c r="Z382" s="118" t="s">
        <v>390</v>
      </c>
      <c r="AA382" s="118"/>
      <c r="AB382" s="118"/>
      <c r="AC382" s="47" t="s">
        <v>402</v>
      </c>
      <c r="AD382" s="14">
        <v>0</v>
      </c>
      <c r="AE382" s="47"/>
      <c r="AF382" s="280"/>
      <c r="AG382" s="118"/>
      <c r="AH382" s="118"/>
      <c r="AI382" s="47" t="s">
        <v>6737</v>
      </c>
      <c r="AJ382" s="47" t="s">
        <v>144</v>
      </c>
      <c r="AK382" s="47" t="s">
        <v>390</v>
      </c>
      <c r="AL382" s="62" t="s">
        <v>390</v>
      </c>
      <c r="AM382" s="13" t="s">
        <v>390</v>
      </c>
      <c r="AN382" s="118"/>
      <c r="AO382" s="118"/>
      <c r="AP382" s="118"/>
      <c r="AQ382" s="118"/>
      <c r="AR382" s="118"/>
      <c r="AS382" s="47"/>
      <c r="AT382" s="118"/>
      <c r="AU382" s="47"/>
      <c r="AV382" s="47"/>
      <c r="AW382" s="118"/>
      <c r="AX382" s="118"/>
      <c r="AY382" s="118"/>
      <c r="AZ382" s="47"/>
      <c r="BA382" s="14"/>
      <c r="BB382" s="47"/>
      <c r="BC382" s="149"/>
      <c r="BD382" s="149"/>
    </row>
    <row r="383" spans="1:56" x14ac:dyDescent="0.35">
      <c r="A383" s="50" t="s">
        <v>2648</v>
      </c>
      <c r="B383" s="115">
        <v>382</v>
      </c>
      <c r="C383" s="47"/>
      <c r="D383" s="47" t="s">
        <v>7232</v>
      </c>
      <c r="E383" s="47" t="s">
        <v>1776</v>
      </c>
      <c r="F383" s="47" t="s">
        <v>1777</v>
      </c>
      <c r="G383" s="47" t="s">
        <v>52</v>
      </c>
      <c r="H383" s="47" t="s">
        <v>95</v>
      </c>
      <c r="I383" s="47" t="s">
        <v>119</v>
      </c>
      <c r="J383" s="47" t="s">
        <v>312</v>
      </c>
      <c r="K383" s="47" t="s">
        <v>1223</v>
      </c>
      <c r="L383" s="47" t="s">
        <v>898</v>
      </c>
      <c r="M383" s="48" t="s">
        <v>221</v>
      </c>
      <c r="N383" s="47" t="s">
        <v>31</v>
      </c>
      <c r="O383" s="47" t="s">
        <v>50</v>
      </c>
      <c r="P383" s="48" t="s">
        <v>29</v>
      </c>
      <c r="Q383" s="47"/>
      <c r="R383" s="47" t="s">
        <v>1938</v>
      </c>
      <c r="S383" s="47" t="s">
        <v>2649</v>
      </c>
      <c r="T383" s="47" t="s">
        <v>840</v>
      </c>
      <c r="U383" s="52">
        <v>745</v>
      </c>
      <c r="V383" s="118">
        <v>46060</v>
      </c>
      <c r="W383" s="118">
        <v>46072</v>
      </c>
      <c r="X383" s="47">
        <v>35</v>
      </c>
      <c r="Y383" s="47">
        <v>0</v>
      </c>
      <c r="Z383" s="118">
        <v>46107</v>
      </c>
      <c r="AA383" s="118">
        <v>46118</v>
      </c>
      <c r="AB383" s="118">
        <v>46120</v>
      </c>
      <c r="AC383" s="47" t="s">
        <v>3</v>
      </c>
      <c r="AD383" s="14">
        <v>1</v>
      </c>
      <c r="AE383" s="47" t="s">
        <v>2810</v>
      </c>
      <c r="AF383" s="280" t="s">
        <v>8951</v>
      </c>
      <c r="AG383" s="118"/>
      <c r="AH383" s="118" t="s">
        <v>152</v>
      </c>
      <c r="AI383" s="47" t="s">
        <v>6737</v>
      </c>
      <c r="AJ383" s="47" t="s">
        <v>144</v>
      </c>
      <c r="AK383" s="47" t="s">
        <v>1557</v>
      </c>
      <c r="AL383" s="62" t="s">
        <v>2924</v>
      </c>
      <c r="AM383" s="13" t="s">
        <v>390</v>
      </c>
      <c r="AN383" s="118"/>
      <c r="AO383" s="118"/>
      <c r="AP383" s="118"/>
      <c r="AQ383" s="118"/>
      <c r="AR383" s="118"/>
      <c r="AS383" s="47"/>
      <c r="AT383" s="118"/>
      <c r="AU383" s="47"/>
      <c r="AV383" s="47"/>
      <c r="AW383" s="118"/>
      <c r="AX383" s="118"/>
      <c r="AY383" s="118"/>
      <c r="AZ383" s="47"/>
      <c r="BA383" s="14"/>
      <c r="BB383" s="47"/>
      <c r="BC383" s="149"/>
      <c r="BD383" s="149"/>
    </row>
    <row r="384" spans="1:56" x14ac:dyDescent="0.35">
      <c r="A384" s="50" t="s">
        <v>2515</v>
      </c>
      <c r="B384" s="115">
        <v>383</v>
      </c>
      <c r="C384" s="47"/>
      <c r="D384" s="47" t="s">
        <v>4681</v>
      </c>
      <c r="E384" s="47" t="s">
        <v>4681</v>
      </c>
      <c r="F384" s="47" t="s">
        <v>2516</v>
      </c>
      <c r="G384" s="47" t="s">
        <v>52</v>
      </c>
      <c r="H384" s="47" t="s">
        <v>221</v>
      </c>
      <c r="I384" s="47" t="s">
        <v>353</v>
      </c>
      <c r="J384" s="47" t="s">
        <v>312</v>
      </c>
      <c r="K384" s="47" t="s">
        <v>327</v>
      </c>
      <c r="L384" s="47" t="s">
        <v>328</v>
      </c>
      <c r="M384" s="48" t="s">
        <v>106</v>
      </c>
      <c r="N384" s="47" t="s">
        <v>33</v>
      </c>
      <c r="O384" s="47" t="s">
        <v>49</v>
      </c>
      <c r="P384" s="48" t="s">
        <v>20</v>
      </c>
      <c r="Q384" s="47" t="s">
        <v>1996</v>
      </c>
      <c r="R384" s="47"/>
      <c r="S384" s="47" t="s">
        <v>2517</v>
      </c>
      <c r="T384" s="47" t="s">
        <v>2733</v>
      </c>
      <c r="U384" s="52">
        <v>202000</v>
      </c>
      <c r="V384" s="118">
        <v>46087</v>
      </c>
      <c r="W384" s="118">
        <v>46087</v>
      </c>
      <c r="X384" s="47">
        <v>0</v>
      </c>
      <c r="Y384" s="47">
        <v>35</v>
      </c>
      <c r="Z384" s="118">
        <v>46122</v>
      </c>
      <c r="AA384" s="118">
        <v>46142</v>
      </c>
      <c r="AB384" s="118">
        <v>46140</v>
      </c>
      <c r="AC384" s="47" t="s">
        <v>3</v>
      </c>
      <c r="AD384" s="14">
        <v>1</v>
      </c>
      <c r="AE384" s="47"/>
      <c r="AF384" s="280" t="s">
        <v>8951</v>
      </c>
      <c r="AG384" s="118">
        <v>46140</v>
      </c>
      <c r="AH384" s="118" t="s">
        <v>6740</v>
      </c>
      <c r="AI384" s="47" t="s">
        <v>6737</v>
      </c>
      <c r="AJ384" s="47" t="s">
        <v>144</v>
      </c>
      <c r="AK384" s="47" t="s">
        <v>2829</v>
      </c>
      <c r="AL384" s="62" t="s">
        <v>2924</v>
      </c>
      <c r="AM384" s="13" t="s">
        <v>390</v>
      </c>
      <c r="AN384" s="118"/>
      <c r="AO384" s="118"/>
      <c r="AP384" s="118"/>
      <c r="AQ384" s="118"/>
      <c r="AR384" s="118"/>
      <c r="AS384" s="47"/>
      <c r="AT384" s="118"/>
      <c r="AU384" s="47"/>
      <c r="AV384" s="47"/>
      <c r="AW384" s="118"/>
      <c r="AX384" s="118"/>
      <c r="AY384" s="118"/>
      <c r="AZ384" s="47"/>
      <c r="BA384" s="14"/>
      <c r="BB384" s="47"/>
      <c r="BC384" s="149"/>
      <c r="BD384" s="149"/>
    </row>
    <row r="385" spans="1:56" x14ac:dyDescent="0.35">
      <c r="A385" s="50" t="s">
        <v>577</v>
      </c>
      <c r="B385" s="115">
        <v>384</v>
      </c>
      <c r="C385" s="47"/>
      <c r="D385" s="47"/>
      <c r="E385" s="47"/>
      <c r="F385" s="47"/>
      <c r="G385" s="47" t="s">
        <v>78</v>
      </c>
      <c r="H385" s="47" t="s">
        <v>222</v>
      </c>
      <c r="I385" s="47" t="s">
        <v>69</v>
      </c>
      <c r="J385" s="47" t="s">
        <v>2006</v>
      </c>
      <c r="K385" s="47" t="s">
        <v>321</v>
      </c>
      <c r="L385" s="47" t="s">
        <v>1985</v>
      </c>
      <c r="M385" s="48" t="s">
        <v>55</v>
      </c>
      <c r="N385" s="47" t="s">
        <v>32</v>
      </c>
      <c r="O385" s="47" t="s">
        <v>37</v>
      </c>
      <c r="P385" s="48" t="s">
        <v>45</v>
      </c>
      <c r="Q385" s="47" t="s">
        <v>1305</v>
      </c>
      <c r="R385" s="47"/>
      <c r="S385" s="47" t="s">
        <v>578</v>
      </c>
      <c r="T385" s="47" t="s">
        <v>147</v>
      </c>
      <c r="U385" s="52"/>
      <c r="V385" s="118"/>
      <c r="W385" s="118"/>
      <c r="X385" s="47">
        <v>35</v>
      </c>
      <c r="Y385" s="47"/>
      <c r="Z385" s="118" t="s">
        <v>390</v>
      </c>
      <c r="AA385" s="118"/>
      <c r="AB385" s="118"/>
      <c r="AC385" s="47" t="s">
        <v>406</v>
      </c>
      <c r="AD385" s="14">
        <v>0</v>
      </c>
      <c r="AE385" s="47"/>
      <c r="AF385" s="280"/>
      <c r="AG385" s="118"/>
      <c r="AH385" s="118"/>
      <c r="AI385" s="47" t="s">
        <v>6737</v>
      </c>
      <c r="AJ385" s="47" t="s">
        <v>144</v>
      </c>
      <c r="AK385" s="47" t="s">
        <v>390</v>
      </c>
      <c r="AL385" s="62" t="s">
        <v>390</v>
      </c>
      <c r="AM385" s="13" t="s">
        <v>390</v>
      </c>
      <c r="AN385" s="118"/>
      <c r="AO385" s="118"/>
      <c r="AP385" s="118"/>
      <c r="AQ385" s="118"/>
      <c r="AR385" s="118"/>
      <c r="AS385" s="47"/>
      <c r="AT385" s="118"/>
      <c r="AU385" s="47"/>
      <c r="AV385" s="47"/>
      <c r="AW385" s="118"/>
      <c r="AX385" s="118"/>
      <c r="AY385" s="118"/>
      <c r="AZ385" s="47"/>
      <c r="BA385" s="14"/>
      <c r="BB385" s="47"/>
      <c r="BC385" s="149"/>
      <c r="BD385" s="149"/>
    </row>
    <row r="386" spans="1:56" x14ac:dyDescent="0.35">
      <c r="A386" s="50" t="s">
        <v>2509</v>
      </c>
      <c r="B386" s="115">
        <v>385</v>
      </c>
      <c r="C386" s="47"/>
      <c r="D386" s="47"/>
      <c r="E386" s="47"/>
      <c r="F386" s="47"/>
      <c r="G386" s="47" t="s">
        <v>77</v>
      </c>
      <c r="H386" s="47" t="s">
        <v>83</v>
      </c>
      <c r="I386" s="47" t="s">
        <v>85</v>
      </c>
      <c r="J386" s="47" t="s">
        <v>387</v>
      </c>
      <c r="K386" s="47" t="s">
        <v>330</v>
      </c>
      <c r="L386" s="47" t="s">
        <v>2008</v>
      </c>
      <c r="M386" s="48" t="s">
        <v>83</v>
      </c>
      <c r="N386" s="47" t="s">
        <v>32</v>
      </c>
      <c r="O386" s="47" t="s">
        <v>50</v>
      </c>
      <c r="P386" s="48" t="s">
        <v>19</v>
      </c>
      <c r="Q386" s="47"/>
      <c r="R386" s="47" t="s">
        <v>1728</v>
      </c>
      <c r="S386" s="47" t="s">
        <v>2510</v>
      </c>
      <c r="T386" s="47" t="s">
        <v>151</v>
      </c>
      <c r="U386" s="52"/>
      <c r="V386" s="118"/>
      <c r="W386" s="118"/>
      <c r="X386" s="47">
        <v>0</v>
      </c>
      <c r="Y386" s="47"/>
      <c r="Z386" s="118" t="s">
        <v>390</v>
      </c>
      <c r="AA386" s="118"/>
      <c r="AB386" s="118"/>
      <c r="AC386" s="47" t="s">
        <v>399</v>
      </c>
      <c r="AD386" s="14">
        <v>0</v>
      </c>
      <c r="AE386" s="47" t="s">
        <v>6993</v>
      </c>
      <c r="AF386" s="280"/>
      <c r="AG386" s="118"/>
      <c r="AH386" s="118"/>
      <c r="AI386" s="47" t="s">
        <v>6737</v>
      </c>
      <c r="AJ386" s="47" t="s">
        <v>144</v>
      </c>
      <c r="AK386" s="47" t="s">
        <v>390</v>
      </c>
      <c r="AL386" s="62" t="s">
        <v>390</v>
      </c>
      <c r="AM386" s="13" t="s">
        <v>390</v>
      </c>
      <c r="AN386" s="118"/>
      <c r="AO386" s="118"/>
      <c r="AP386" s="118"/>
      <c r="AQ386" s="118"/>
      <c r="AR386" s="118"/>
      <c r="AS386" s="47"/>
      <c r="AT386" s="118"/>
      <c r="AU386" s="47"/>
      <c r="AV386" s="47"/>
      <c r="AW386" s="118"/>
      <c r="AX386" s="118"/>
      <c r="AY386" s="118"/>
      <c r="AZ386" s="47"/>
      <c r="BA386" s="14"/>
      <c r="BB386" s="47"/>
      <c r="BC386" s="149"/>
      <c r="BD386" s="149"/>
    </row>
    <row r="387" spans="1:56" x14ac:dyDescent="0.35">
      <c r="A387" s="50" t="s">
        <v>1394</v>
      </c>
      <c r="B387" s="115">
        <v>386</v>
      </c>
      <c r="C387" s="47"/>
      <c r="D387" s="47" t="s">
        <v>301</v>
      </c>
      <c r="E387" s="47" t="s">
        <v>301</v>
      </c>
      <c r="F387" s="47" t="s">
        <v>301</v>
      </c>
      <c r="G387" s="47" t="s">
        <v>77</v>
      </c>
      <c r="H387" s="47" t="s">
        <v>83</v>
      </c>
      <c r="I387" s="47" t="s">
        <v>85</v>
      </c>
      <c r="J387" s="47" t="s">
        <v>387</v>
      </c>
      <c r="K387" s="47" t="s">
        <v>330</v>
      </c>
      <c r="L387" s="47" t="s">
        <v>2008</v>
      </c>
      <c r="M387" s="48" t="s">
        <v>83</v>
      </c>
      <c r="N387" s="47" t="s">
        <v>32</v>
      </c>
      <c r="O387" s="47" t="s">
        <v>50</v>
      </c>
      <c r="P387" s="48" t="s">
        <v>19</v>
      </c>
      <c r="Q387" s="47" t="s">
        <v>151</v>
      </c>
      <c r="R387" s="47" t="s">
        <v>1094</v>
      </c>
      <c r="S387" s="47" t="s">
        <v>1395</v>
      </c>
      <c r="T387" s="47" t="s">
        <v>151</v>
      </c>
      <c r="U387" s="52">
        <v>20000</v>
      </c>
      <c r="V387" s="118">
        <v>46049</v>
      </c>
      <c r="W387" s="118">
        <v>46049</v>
      </c>
      <c r="X387" s="47">
        <v>0</v>
      </c>
      <c r="Y387" s="47">
        <v>120</v>
      </c>
      <c r="Z387" s="118">
        <v>46169</v>
      </c>
      <c r="AA387" s="118">
        <v>46173</v>
      </c>
      <c r="AB387" s="118">
        <v>46171</v>
      </c>
      <c r="AC387" s="47" t="s">
        <v>3</v>
      </c>
      <c r="AD387" s="14">
        <v>1</v>
      </c>
      <c r="AE387" s="47" t="s">
        <v>3</v>
      </c>
      <c r="AF387" s="280" t="s">
        <v>8951</v>
      </c>
      <c r="AG387" s="118">
        <v>46171</v>
      </c>
      <c r="AH387" s="118" t="s">
        <v>6740</v>
      </c>
      <c r="AI387" s="47" t="s">
        <v>6737</v>
      </c>
      <c r="AJ387" s="47" t="s">
        <v>144</v>
      </c>
      <c r="AK387" s="47" t="s">
        <v>2826</v>
      </c>
      <c r="AL387" s="62" t="s">
        <v>2925</v>
      </c>
      <c r="AM387" s="13" t="s">
        <v>390</v>
      </c>
      <c r="AN387" s="118"/>
      <c r="AO387" s="118"/>
      <c r="AP387" s="118"/>
      <c r="AQ387" s="118"/>
      <c r="AR387" s="118"/>
      <c r="AS387" s="47"/>
      <c r="AT387" s="118"/>
      <c r="AU387" s="47"/>
      <c r="AV387" s="47"/>
      <c r="AW387" s="118"/>
      <c r="AX387" s="118"/>
      <c r="AY387" s="118"/>
      <c r="AZ387" s="47"/>
      <c r="BA387" s="14"/>
      <c r="BB387" s="47"/>
      <c r="BC387" s="149"/>
      <c r="BD387" s="149"/>
    </row>
    <row r="388" spans="1:56" x14ac:dyDescent="0.35">
      <c r="A388" s="50" t="s">
        <v>2308</v>
      </c>
      <c r="B388" s="115">
        <v>387</v>
      </c>
      <c r="C388" s="47"/>
      <c r="D388" s="47" t="s">
        <v>301</v>
      </c>
      <c r="E388" s="47" t="s">
        <v>301</v>
      </c>
      <c r="F388" s="47" t="s">
        <v>301</v>
      </c>
      <c r="G388" s="47" t="s">
        <v>77</v>
      </c>
      <c r="H388" s="47" t="s">
        <v>83</v>
      </c>
      <c r="I388" s="47" t="s">
        <v>84</v>
      </c>
      <c r="J388" s="47" t="s">
        <v>387</v>
      </c>
      <c r="K388" s="47" t="s">
        <v>330</v>
      </c>
      <c r="L388" s="47" t="s">
        <v>2008</v>
      </c>
      <c r="M388" s="48" t="s">
        <v>83</v>
      </c>
      <c r="N388" s="47" t="s">
        <v>32</v>
      </c>
      <c r="O388" s="47" t="s">
        <v>50</v>
      </c>
      <c r="P388" s="48" t="s">
        <v>19</v>
      </c>
      <c r="Q388" s="47"/>
      <c r="R388" s="47" t="s">
        <v>1094</v>
      </c>
      <c r="S388" s="47" t="s">
        <v>2309</v>
      </c>
      <c r="T388" s="47" t="s">
        <v>151</v>
      </c>
      <c r="U388" s="52">
        <v>5500</v>
      </c>
      <c r="V388" s="118">
        <v>46049</v>
      </c>
      <c r="W388" s="118">
        <v>46049</v>
      </c>
      <c r="X388" s="47">
        <v>0</v>
      </c>
      <c r="Y388" s="47">
        <v>75</v>
      </c>
      <c r="Z388" s="118">
        <v>46124</v>
      </c>
      <c r="AA388" s="118">
        <v>46188</v>
      </c>
      <c r="AB388" s="118"/>
      <c r="AC388" s="47" t="s">
        <v>5</v>
      </c>
      <c r="AD388" s="14">
        <v>0.8</v>
      </c>
      <c r="AE388" s="47" t="s">
        <v>5</v>
      </c>
      <c r="AF388" s="280"/>
      <c r="AG388" s="118"/>
      <c r="AH388" s="118"/>
      <c r="AI388" s="47" t="s">
        <v>6737</v>
      </c>
      <c r="AJ388" s="47" t="s">
        <v>144</v>
      </c>
      <c r="AK388" s="47" t="s">
        <v>2829</v>
      </c>
      <c r="AL388" s="62" t="s">
        <v>390</v>
      </c>
      <c r="AM388" s="13" t="s">
        <v>390</v>
      </c>
      <c r="AN388" s="118"/>
      <c r="AO388" s="118"/>
      <c r="AP388" s="118"/>
      <c r="AQ388" s="118"/>
      <c r="AR388" s="118"/>
      <c r="AS388" s="47"/>
      <c r="AT388" s="118"/>
      <c r="AU388" s="47"/>
      <c r="AV388" s="47"/>
      <c r="AW388" s="118"/>
      <c r="AX388" s="118"/>
      <c r="AY388" s="118"/>
      <c r="AZ388" s="47"/>
      <c r="BA388" s="14"/>
      <c r="BB388" s="47"/>
      <c r="BC388" s="149"/>
      <c r="BD388" s="149"/>
    </row>
    <row r="389" spans="1:56" x14ac:dyDescent="0.35">
      <c r="A389" s="50" t="s">
        <v>2442</v>
      </c>
      <c r="B389" s="115">
        <v>388</v>
      </c>
      <c r="C389" s="47"/>
      <c r="D389" s="47"/>
      <c r="E389" s="47"/>
      <c r="F389" s="47"/>
      <c r="G389" s="47" t="s">
        <v>77</v>
      </c>
      <c r="H389" s="47" t="s">
        <v>83</v>
      </c>
      <c r="I389" s="47" t="s">
        <v>84</v>
      </c>
      <c r="J389" s="47" t="s">
        <v>387</v>
      </c>
      <c r="K389" s="47" t="s">
        <v>330</v>
      </c>
      <c r="L389" s="47" t="s">
        <v>2008</v>
      </c>
      <c r="M389" s="48" t="s">
        <v>83</v>
      </c>
      <c r="N389" s="47" t="s">
        <v>34</v>
      </c>
      <c r="O389" s="47" t="s">
        <v>49</v>
      </c>
      <c r="P389" s="48" t="s">
        <v>30</v>
      </c>
      <c r="Q389" s="47"/>
      <c r="R389" s="47"/>
      <c r="S389" s="47" t="s">
        <v>2443</v>
      </c>
      <c r="T389" s="47" t="s">
        <v>796</v>
      </c>
      <c r="U389" s="52"/>
      <c r="V389" s="118"/>
      <c r="W389" s="118"/>
      <c r="X389" s="47">
        <v>0</v>
      </c>
      <c r="Y389" s="47"/>
      <c r="Z389" s="118" t="s">
        <v>390</v>
      </c>
      <c r="AA389" s="118"/>
      <c r="AB389" s="118"/>
      <c r="AC389" s="47" t="s">
        <v>399</v>
      </c>
      <c r="AD389" s="14">
        <v>0</v>
      </c>
      <c r="AE389" s="47" t="s">
        <v>6993</v>
      </c>
      <c r="AF389" s="280"/>
      <c r="AG389" s="118"/>
      <c r="AH389" s="118"/>
      <c r="AI389" s="47" t="s">
        <v>6737</v>
      </c>
      <c r="AJ389" s="47" t="s">
        <v>144</v>
      </c>
      <c r="AK389" s="47" t="s">
        <v>390</v>
      </c>
      <c r="AL389" s="62" t="s">
        <v>390</v>
      </c>
      <c r="AM389" s="13" t="s">
        <v>390</v>
      </c>
      <c r="AN389" s="118"/>
      <c r="AO389" s="118"/>
      <c r="AP389" s="118"/>
      <c r="AQ389" s="118"/>
      <c r="AR389" s="118"/>
      <c r="AS389" s="47"/>
      <c r="AT389" s="118"/>
      <c r="AU389" s="47"/>
      <c r="AV389" s="47"/>
      <c r="AW389" s="118"/>
      <c r="AX389" s="118"/>
      <c r="AY389" s="118"/>
      <c r="AZ389" s="47"/>
      <c r="BA389" s="14"/>
      <c r="BB389" s="47"/>
      <c r="BC389" s="149"/>
      <c r="BD389" s="149"/>
    </row>
    <row r="390" spans="1:56" x14ac:dyDescent="0.35">
      <c r="A390" s="50" t="s">
        <v>2444</v>
      </c>
      <c r="B390" s="115">
        <v>389</v>
      </c>
      <c r="C390" s="47"/>
      <c r="D390" s="47"/>
      <c r="E390" s="47"/>
      <c r="F390" s="47"/>
      <c r="G390" s="47" t="s">
        <v>77</v>
      </c>
      <c r="H390" s="47" t="s">
        <v>83</v>
      </c>
      <c r="I390" s="47" t="s">
        <v>84</v>
      </c>
      <c r="J390" s="47" t="s">
        <v>387</v>
      </c>
      <c r="K390" s="47" t="s">
        <v>330</v>
      </c>
      <c r="L390" s="47" t="s">
        <v>2008</v>
      </c>
      <c r="M390" s="48" t="s">
        <v>83</v>
      </c>
      <c r="N390" s="47" t="s">
        <v>34</v>
      </c>
      <c r="O390" s="47" t="s">
        <v>49</v>
      </c>
      <c r="P390" s="48" t="s">
        <v>30</v>
      </c>
      <c r="Q390" s="47"/>
      <c r="R390" s="47"/>
      <c r="S390" s="47" t="s">
        <v>2445</v>
      </c>
      <c r="T390" s="47" t="s">
        <v>796</v>
      </c>
      <c r="U390" s="52"/>
      <c r="V390" s="118"/>
      <c r="W390" s="118"/>
      <c r="X390" s="47">
        <v>0</v>
      </c>
      <c r="Y390" s="47"/>
      <c r="Z390" s="118" t="s">
        <v>390</v>
      </c>
      <c r="AA390" s="118"/>
      <c r="AB390" s="118"/>
      <c r="AC390" s="47" t="s">
        <v>399</v>
      </c>
      <c r="AD390" s="14">
        <v>0</v>
      </c>
      <c r="AE390" s="47" t="s">
        <v>6993</v>
      </c>
      <c r="AF390" s="280"/>
      <c r="AG390" s="118"/>
      <c r="AH390" s="118"/>
      <c r="AI390" s="47" t="s">
        <v>6737</v>
      </c>
      <c r="AJ390" s="47" t="s">
        <v>144</v>
      </c>
      <c r="AK390" s="47" t="s">
        <v>390</v>
      </c>
      <c r="AL390" s="62" t="s">
        <v>390</v>
      </c>
      <c r="AM390" s="13" t="s">
        <v>390</v>
      </c>
      <c r="AN390" s="118"/>
      <c r="AO390" s="118"/>
      <c r="AP390" s="118"/>
      <c r="AQ390" s="118"/>
      <c r="AR390" s="118"/>
      <c r="AS390" s="47"/>
      <c r="AT390" s="118"/>
      <c r="AU390" s="47"/>
      <c r="AV390" s="47"/>
      <c r="AW390" s="118"/>
      <c r="AX390" s="118"/>
      <c r="AY390" s="118"/>
      <c r="AZ390" s="47"/>
      <c r="BA390" s="14"/>
      <c r="BB390" s="47"/>
      <c r="BC390" s="149"/>
      <c r="BD390" s="149"/>
    </row>
    <row r="391" spans="1:56" x14ac:dyDescent="0.35">
      <c r="A391" s="50" t="s">
        <v>1770</v>
      </c>
      <c r="B391" s="115">
        <v>390</v>
      </c>
      <c r="C391" s="47"/>
      <c r="D391" s="47" t="s">
        <v>7233</v>
      </c>
      <c r="E391" s="47" t="s">
        <v>2835</v>
      </c>
      <c r="F391" s="47" t="s">
        <v>2492</v>
      </c>
      <c r="G391" s="47" t="s">
        <v>52</v>
      </c>
      <c r="H391" s="47" t="s">
        <v>95</v>
      </c>
      <c r="I391" s="47" t="s">
        <v>54</v>
      </c>
      <c r="J391" s="47" t="s">
        <v>312</v>
      </c>
      <c r="K391" s="47" t="s">
        <v>327</v>
      </c>
      <c r="L391" s="47" t="s">
        <v>328</v>
      </c>
      <c r="M391" s="48" t="s">
        <v>221</v>
      </c>
      <c r="N391" s="47" t="s">
        <v>33</v>
      </c>
      <c r="O391" s="47" t="s">
        <v>49</v>
      </c>
      <c r="P391" s="48" t="s">
        <v>20</v>
      </c>
      <c r="Q391" s="47" t="s">
        <v>388</v>
      </c>
      <c r="R391" s="47"/>
      <c r="S391" s="47" t="s">
        <v>1771</v>
      </c>
      <c r="T391" s="47" t="s">
        <v>293</v>
      </c>
      <c r="U391" s="52">
        <v>221132</v>
      </c>
      <c r="V391" s="118">
        <v>46065</v>
      </c>
      <c r="W391" s="118">
        <v>46088</v>
      </c>
      <c r="X391" s="47">
        <v>30</v>
      </c>
      <c r="Y391" s="47">
        <v>0</v>
      </c>
      <c r="Z391" s="118">
        <v>46111</v>
      </c>
      <c r="AA391" s="118">
        <v>46111</v>
      </c>
      <c r="AB391" s="118">
        <v>46107</v>
      </c>
      <c r="AC391" s="47" t="s">
        <v>219</v>
      </c>
      <c r="AD391" s="14">
        <v>1</v>
      </c>
      <c r="AE391" s="47" t="s">
        <v>152</v>
      </c>
      <c r="AF391" s="280" t="s">
        <v>8951</v>
      </c>
      <c r="AG391" s="118"/>
      <c r="AH391" s="118" t="s">
        <v>152</v>
      </c>
      <c r="AI391" s="47" t="s">
        <v>1558</v>
      </c>
      <c r="AJ391" s="47" t="s">
        <v>144</v>
      </c>
      <c r="AK391" s="47" t="s">
        <v>390</v>
      </c>
      <c r="AL391" s="62" t="s">
        <v>390</v>
      </c>
      <c r="AM391" s="13" t="s">
        <v>390</v>
      </c>
      <c r="AN391" s="118"/>
      <c r="AO391" s="118"/>
      <c r="AP391" s="118"/>
      <c r="AQ391" s="118"/>
      <c r="AR391" s="118"/>
      <c r="AS391" s="47"/>
      <c r="AT391" s="118"/>
      <c r="AU391" s="47"/>
      <c r="AV391" s="47"/>
      <c r="AW391" s="118"/>
      <c r="AX391" s="118"/>
      <c r="AY391" s="118"/>
      <c r="AZ391" s="47"/>
      <c r="BA391" s="14"/>
      <c r="BB391" s="47"/>
      <c r="BC391" s="149"/>
      <c r="BD391" s="149"/>
    </row>
    <row r="392" spans="1:56" x14ac:dyDescent="0.35">
      <c r="A392" s="50" t="s">
        <v>2538</v>
      </c>
      <c r="B392" s="115">
        <v>391</v>
      </c>
      <c r="C392" s="47"/>
      <c r="D392" s="47"/>
      <c r="E392" s="47"/>
      <c r="F392" s="47"/>
      <c r="G392" s="47" t="s">
        <v>52</v>
      </c>
      <c r="H392" s="47" t="s">
        <v>95</v>
      </c>
      <c r="I392" s="47" t="s">
        <v>57</v>
      </c>
      <c r="J392" s="47" t="s">
        <v>312</v>
      </c>
      <c r="K392" s="47" t="s">
        <v>327</v>
      </c>
      <c r="L392" s="47" t="s">
        <v>328</v>
      </c>
      <c r="M392" s="48" t="s">
        <v>221</v>
      </c>
      <c r="N392" s="47" t="s">
        <v>33</v>
      </c>
      <c r="O392" s="47" t="s">
        <v>49</v>
      </c>
      <c r="P392" s="48" t="s">
        <v>20</v>
      </c>
      <c r="Q392" s="47"/>
      <c r="R392" s="47"/>
      <c r="S392" s="47" t="s">
        <v>2539</v>
      </c>
      <c r="T392" s="47"/>
      <c r="U392" s="52">
        <v>30450</v>
      </c>
      <c r="V392" s="118"/>
      <c r="W392" s="118"/>
      <c r="X392" s="47">
        <v>0</v>
      </c>
      <c r="Y392" s="47"/>
      <c r="Z392" s="118" t="s">
        <v>390</v>
      </c>
      <c r="AA392" s="118"/>
      <c r="AB392" s="118"/>
      <c r="AC392" s="47" t="s">
        <v>402</v>
      </c>
      <c r="AD392" s="14">
        <v>0</v>
      </c>
      <c r="AE392" s="47"/>
      <c r="AF392" s="280"/>
      <c r="AG392" s="118"/>
      <c r="AH392" s="118"/>
      <c r="AI392" s="47" t="s">
        <v>6737</v>
      </c>
      <c r="AJ392" s="47" t="s">
        <v>144</v>
      </c>
      <c r="AK392" s="47" t="s">
        <v>390</v>
      </c>
      <c r="AL392" s="62" t="s">
        <v>390</v>
      </c>
      <c r="AM392" s="13" t="s">
        <v>390</v>
      </c>
      <c r="AN392" s="118"/>
      <c r="AO392" s="118"/>
      <c r="AP392" s="118"/>
      <c r="AQ392" s="118"/>
      <c r="AR392" s="118"/>
      <c r="AS392" s="47"/>
      <c r="AT392" s="118"/>
      <c r="AU392" s="47"/>
      <c r="AV392" s="47"/>
      <c r="AW392" s="118"/>
      <c r="AX392" s="118"/>
      <c r="AY392" s="118"/>
      <c r="AZ392" s="47"/>
      <c r="BA392" s="14"/>
      <c r="BB392" s="47"/>
      <c r="BC392" s="149"/>
      <c r="BD392" s="149"/>
    </row>
    <row r="393" spans="1:56" x14ac:dyDescent="0.35">
      <c r="A393" s="50" t="s">
        <v>561</v>
      </c>
      <c r="B393" s="115">
        <v>392</v>
      </c>
      <c r="C393" s="47"/>
      <c r="D393" s="47"/>
      <c r="E393" s="47"/>
      <c r="F393" s="47"/>
      <c r="G393" s="47" t="s">
        <v>78</v>
      </c>
      <c r="H393" s="47" t="s">
        <v>222</v>
      </c>
      <c r="I393" s="47" t="s">
        <v>69</v>
      </c>
      <c r="J393" s="47" t="s">
        <v>2006</v>
      </c>
      <c r="K393" s="47" t="s">
        <v>321</v>
      </c>
      <c r="L393" s="47" t="s">
        <v>1985</v>
      </c>
      <c r="M393" s="48" t="s">
        <v>55</v>
      </c>
      <c r="N393" s="47" t="s">
        <v>31</v>
      </c>
      <c r="O393" s="47" t="s">
        <v>36</v>
      </c>
      <c r="P393" s="48" t="s">
        <v>23</v>
      </c>
      <c r="Q393" s="47" t="s">
        <v>24</v>
      </c>
      <c r="R393" s="47"/>
      <c r="S393" s="47" t="s">
        <v>550</v>
      </c>
      <c r="T393" s="47" t="s">
        <v>24</v>
      </c>
      <c r="U393" s="52"/>
      <c r="V393" s="118"/>
      <c r="W393" s="118"/>
      <c r="X393" s="47">
        <v>35</v>
      </c>
      <c r="Y393" s="47"/>
      <c r="Z393" s="118" t="s">
        <v>390</v>
      </c>
      <c r="AA393" s="118"/>
      <c r="AB393" s="118"/>
      <c r="AC393" s="47" t="s">
        <v>399</v>
      </c>
      <c r="AD393" s="14">
        <v>0</v>
      </c>
      <c r="AE393" s="47"/>
      <c r="AF393" s="280"/>
      <c r="AG393" s="118"/>
      <c r="AH393" s="118"/>
      <c r="AI393" s="47" t="s">
        <v>6737</v>
      </c>
      <c r="AJ393" s="47" t="s">
        <v>144</v>
      </c>
      <c r="AK393" s="47" t="s">
        <v>390</v>
      </c>
      <c r="AL393" s="62" t="s">
        <v>390</v>
      </c>
      <c r="AM393" s="13" t="s">
        <v>390</v>
      </c>
      <c r="AN393" s="118"/>
      <c r="AO393" s="118"/>
      <c r="AP393" s="118"/>
      <c r="AQ393" s="118"/>
      <c r="AR393" s="118"/>
      <c r="AS393" s="47"/>
      <c r="AT393" s="118"/>
      <c r="AU393" s="47"/>
      <c r="AV393" s="47"/>
      <c r="AW393" s="118"/>
      <c r="AX393" s="118"/>
      <c r="AY393" s="118"/>
      <c r="AZ393" s="47"/>
      <c r="BA393" s="14"/>
      <c r="BB393" s="47"/>
      <c r="BC393" s="149"/>
      <c r="BD393" s="149"/>
    </row>
    <row r="394" spans="1:56" x14ac:dyDescent="0.35">
      <c r="A394" s="50" t="s">
        <v>2660</v>
      </c>
      <c r="B394" s="115">
        <v>393</v>
      </c>
      <c r="C394" s="47"/>
      <c r="D394" s="47"/>
      <c r="E394" s="47"/>
      <c r="F394" s="47"/>
      <c r="G394" s="47" t="s">
        <v>52</v>
      </c>
      <c r="H394" s="47" t="s">
        <v>95</v>
      </c>
      <c r="I394" s="47" t="s">
        <v>54</v>
      </c>
      <c r="J394" s="47" t="s">
        <v>312</v>
      </c>
      <c r="K394" s="47" t="s">
        <v>1223</v>
      </c>
      <c r="L394" s="47" t="s">
        <v>898</v>
      </c>
      <c r="M394" s="48" t="s">
        <v>221</v>
      </c>
      <c r="N394" s="47" t="s">
        <v>31</v>
      </c>
      <c r="O394" s="47" t="s">
        <v>50</v>
      </c>
      <c r="P394" s="48" t="s">
        <v>46</v>
      </c>
      <c r="Q394" s="47"/>
      <c r="R394" s="47"/>
      <c r="S394" s="47" t="s">
        <v>2661</v>
      </c>
      <c r="T394" s="47" t="s">
        <v>2661</v>
      </c>
      <c r="U394" s="52">
        <v>209993</v>
      </c>
      <c r="V394" s="118"/>
      <c r="W394" s="118"/>
      <c r="X394" s="47">
        <v>0</v>
      </c>
      <c r="Y394" s="47"/>
      <c r="Z394" s="118" t="s">
        <v>390</v>
      </c>
      <c r="AA394" s="118"/>
      <c r="AB394" s="118"/>
      <c r="AC394" s="47" t="s">
        <v>402</v>
      </c>
      <c r="AD394" s="14">
        <v>0</v>
      </c>
      <c r="AE394" s="47"/>
      <c r="AF394" s="280"/>
      <c r="AG394" s="118"/>
      <c r="AH394" s="118"/>
      <c r="AI394" s="47" t="s">
        <v>6737</v>
      </c>
      <c r="AJ394" s="47" t="s">
        <v>144</v>
      </c>
      <c r="AK394" s="47" t="s">
        <v>390</v>
      </c>
      <c r="AL394" s="62" t="s">
        <v>390</v>
      </c>
      <c r="AM394" s="13" t="s">
        <v>390</v>
      </c>
      <c r="AN394" s="118"/>
      <c r="AO394" s="118"/>
      <c r="AP394" s="118"/>
      <c r="AQ394" s="118"/>
      <c r="AR394" s="118"/>
      <c r="AS394" s="47"/>
      <c r="AT394" s="118"/>
      <c r="AU394" s="47"/>
      <c r="AV394" s="47"/>
      <c r="AW394" s="118"/>
      <c r="AX394" s="118"/>
      <c r="AY394" s="118"/>
      <c r="AZ394" s="47"/>
      <c r="BA394" s="14"/>
      <c r="BB394" s="47"/>
      <c r="BC394" s="149"/>
      <c r="BD394" s="149"/>
    </row>
    <row r="395" spans="1:56" x14ac:dyDescent="0.35">
      <c r="A395" s="50" t="s">
        <v>2610</v>
      </c>
      <c r="B395" s="115">
        <v>394</v>
      </c>
      <c r="C395" s="47"/>
      <c r="D395" s="47" t="s">
        <v>5482</v>
      </c>
      <c r="E395" s="47" t="s">
        <v>5483</v>
      </c>
      <c r="F395" s="47" t="s">
        <v>5484</v>
      </c>
      <c r="G395" s="47" t="s">
        <v>78</v>
      </c>
      <c r="H395" s="47" t="s">
        <v>222</v>
      </c>
      <c r="I395" s="47" t="s">
        <v>69</v>
      </c>
      <c r="J395" s="47" t="s">
        <v>2006</v>
      </c>
      <c r="K395" s="47" t="s">
        <v>321</v>
      </c>
      <c r="L395" s="47" t="s">
        <v>1985</v>
      </c>
      <c r="M395" s="48" t="s">
        <v>55</v>
      </c>
      <c r="N395" s="47" t="s">
        <v>31</v>
      </c>
      <c r="O395" s="47" t="s">
        <v>36</v>
      </c>
      <c r="P395" s="48" t="s">
        <v>969</v>
      </c>
      <c r="Q395" s="47"/>
      <c r="R395" s="47" t="s">
        <v>6744</v>
      </c>
      <c r="S395" s="47" t="s">
        <v>2611</v>
      </c>
      <c r="T395" s="47" t="s">
        <v>800</v>
      </c>
      <c r="U395" s="52">
        <v>30099</v>
      </c>
      <c r="V395" s="118">
        <v>46106</v>
      </c>
      <c r="W395" s="118">
        <v>46108</v>
      </c>
      <c r="X395" s="47">
        <v>35</v>
      </c>
      <c r="Y395" s="47"/>
      <c r="Z395" s="118">
        <v>46143</v>
      </c>
      <c r="AA395" s="118">
        <v>46173</v>
      </c>
      <c r="AB395" s="118">
        <v>46169</v>
      </c>
      <c r="AC395" s="47" t="s">
        <v>3</v>
      </c>
      <c r="AD395" s="14">
        <v>1</v>
      </c>
      <c r="AE395" s="47"/>
      <c r="AF395" s="280" t="s">
        <v>8951</v>
      </c>
      <c r="AG395" s="118"/>
      <c r="AH395" s="118" t="s">
        <v>152</v>
      </c>
      <c r="AI395" s="47" t="s">
        <v>6737</v>
      </c>
      <c r="AJ395" s="47" t="s">
        <v>144</v>
      </c>
      <c r="AK395" s="47" t="s">
        <v>2826</v>
      </c>
      <c r="AL395" s="62" t="s">
        <v>2925</v>
      </c>
      <c r="AM395" s="13" t="s">
        <v>390</v>
      </c>
      <c r="AN395" s="118"/>
      <c r="AO395" s="118"/>
      <c r="AP395" s="118"/>
      <c r="AQ395" s="118"/>
      <c r="AR395" s="118"/>
      <c r="AS395" s="47"/>
      <c r="AT395" s="118"/>
      <c r="AU395" s="47"/>
      <c r="AV395" s="47"/>
      <c r="AW395" s="118"/>
      <c r="AX395" s="118"/>
      <c r="AY395" s="118"/>
      <c r="AZ395" s="47"/>
      <c r="BA395" s="14"/>
      <c r="BB395" s="47"/>
      <c r="BC395" s="149"/>
      <c r="BD395" s="149"/>
    </row>
    <row r="396" spans="1:56" x14ac:dyDescent="0.35">
      <c r="A396" s="50" t="s">
        <v>3008</v>
      </c>
      <c r="B396" s="115">
        <v>395</v>
      </c>
      <c r="C396" s="47"/>
      <c r="D396" s="47">
        <v>8048</v>
      </c>
      <c r="E396" s="47" t="s">
        <v>4686</v>
      </c>
      <c r="F396" s="47" t="s">
        <v>3009</v>
      </c>
      <c r="G396" s="47" t="s">
        <v>76</v>
      </c>
      <c r="H396" s="47" t="s">
        <v>1980</v>
      </c>
      <c r="I396" s="47" t="s">
        <v>3899</v>
      </c>
      <c r="J396" s="47" t="s">
        <v>1961</v>
      </c>
      <c r="K396" s="47" t="s">
        <v>319</v>
      </c>
      <c r="L396" s="47" t="s">
        <v>886</v>
      </c>
      <c r="M396" s="48" t="s">
        <v>53</v>
      </c>
      <c r="N396" s="47" t="s">
        <v>33</v>
      </c>
      <c r="O396" s="47" t="s">
        <v>5473</v>
      </c>
      <c r="P396" s="48" t="s">
        <v>20</v>
      </c>
      <c r="Q396" s="47"/>
      <c r="R396" s="47" t="s">
        <v>3832</v>
      </c>
      <c r="S396" s="47" t="s">
        <v>3010</v>
      </c>
      <c r="T396" s="47" t="s">
        <v>1996</v>
      </c>
      <c r="U396" s="52">
        <v>13052</v>
      </c>
      <c r="V396" s="118">
        <v>46069</v>
      </c>
      <c r="W396" s="118">
        <v>46069</v>
      </c>
      <c r="X396" s="47">
        <v>0</v>
      </c>
      <c r="Y396" s="47">
        <v>15</v>
      </c>
      <c r="Z396" s="118">
        <v>46084</v>
      </c>
      <c r="AA396" s="118">
        <v>46130</v>
      </c>
      <c r="AB396" s="118">
        <v>46132</v>
      </c>
      <c r="AC396" s="47" t="s">
        <v>3</v>
      </c>
      <c r="AD396" s="14">
        <v>1</v>
      </c>
      <c r="AE396" s="47" t="s">
        <v>3806</v>
      </c>
      <c r="AF396" s="280">
        <v>46132</v>
      </c>
      <c r="AG396" s="118">
        <v>46132</v>
      </c>
      <c r="AH396" s="118" t="s">
        <v>6740</v>
      </c>
      <c r="AI396" s="47" t="s">
        <v>6737</v>
      </c>
      <c r="AJ396" s="47" t="s">
        <v>306</v>
      </c>
      <c r="AK396" s="47" t="s">
        <v>1557</v>
      </c>
      <c r="AL396" s="62" t="s">
        <v>2924</v>
      </c>
      <c r="AM396" s="13" t="s">
        <v>390</v>
      </c>
      <c r="AN396" s="118"/>
      <c r="AO396" s="118"/>
      <c r="AP396" s="118"/>
      <c r="AQ396" s="118"/>
      <c r="AR396" s="118"/>
      <c r="AS396" s="47"/>
      <c r="AT396" s="118"/>
      <c r="AU396" s="47"/>
      <c r="AV396" s="47"/>
      <c r="AW396" s="118"/>
      <c r="AX396" s="118"/>
      <c r="AY396" s="118"/>
      <c r="AZ396" s="47"/>
      <c r="BA396" s="14"/>
      <c r="BB396" s="47"/>
      <c r="BC396" s="149"/>
      <c r="BD396" s="149"/>
    </row>
    <row r="397" spans="1:56" x14ac:dyDescent="0.35">
      <c r="A397" s="50" t="s">
        <v>3044</v>
      </c>
      <c r="B397" s="115">
        <v>396</v>
      </c>
      <c r="C397" s="47"/>
      <c r="D397" s="47" t="s">
        <v>3045</v>
      </c>
      <c r="E397" s="47" t="s">
        <v>4687</v>
      </c>
      <c r="F397" s="47" t="s">
        <v>3046</v>
      </c>
      <c r="G397" s="47" t="s">
        <v>76</v>
      </c>
      <c r="H397" s="47" t="s">
        <v>1980</v>
      </c>
      <c r="I397" s="47" t="s">
        <v>3899</v>
      </c>
      <c r="J397" s="47" t="s">
        <v>1961</v>
      </c>
      <c r="K397" s="47" t="s">
        <v>319</v>
      </c>
      <c r="L397" s="47" t="s">
        <v>886</v>
      </c>
      <c r="M397" s="48" t="s">
        <v>53</v>
      </c>
      <c r="N397" s="47" t="s">
        <v>33</v>
      </c>
      <c r="O397" s="47" t="s">
        <v>49</v>
      </c>
      <c r="P397" s="48" t="s">
        <v>20</v>
      </c>
      <c r="Q397" s="47"/>
      <c r="R397" s="47"/>
      <c r="S397" s="47" t="s">
        <v>3047</v>
      </c>
      <c r="T397" s="47" t="s">
        <v>1996</v>
      </c>
      <c r="U397" s="52">
        <v>9690</v>
      </c>
      <c r="V397" s="118">
        <v>46074</v>
      </c>
      <c r="W397" s="118">
        <v>46074</v>
      </c>
      <c r="X397" s="47">
        <v>0</v>
      </c>
      <c r="Y397" s="47">
        <v>15</v>
      </c>
      <c r="Z397" s="118">
        <v>46089</v>
      </c>
      <c r="AA397" s="118">
        <v>46173</v>
      </c>
      <c r="AB397" s="118"/>
      <c r="AC397" s="47" t="s">
        <v>5</v>
      </c>
      <c r="AD397" s="14"/>
      <c r="AE397" s="47" t="s">
        <v>3806</v>
      </c>
      <c r="AF397" s="280"/>
      <c r="AG397" s="118"/>
      <c r="AH397" s="118"/>
      <c r="AI397" s="47" t="s">
        <v>6737</v>
      </c>
      <c r="AJ397" s="47" t="s">
        <v>306</v>
      </c>
      <c r="AK397" s="47" t="s">
        <v>1557</v>
      </c>
      <c r="AL397" s="62" t="s">
        <v>390</v>
      </c>
      <c r="AM397" s="13" t="s">
        <v>390</v>
      </c>
      <c r="AN397" s="118"/>
      <c r="AO397" s="118"/>
      <c r="AP397" s="118"/>
      <c r="AQ397" s="118"/>
      <c r="AR397" s="118"/>
      <c r="AS397" s="47"/>
      <c r="AT397" s="118"/>
      <c r="AU397" s="47"/>
      <c r="AV397" s="47"/>
      <c r="AW397" s="118"/>
      <c r="AX397" s="118"/>
      <c r="AY397" s="118"/>
      <c r="AZ397" s="47"/>
      <c r="BA397" s="14"/>
      <c r="BB397" s="47"/>
      <c r="BC397" s="149"/>
      <c r="BD397" s="149"/>
    </row>
    <row r="398" spans="1:56" x14ac:dyDescent="0.35">
      <c r="A398" s="50" t="s">
        <v>2963</v>
      </c>
      <c r="B398" s="115">
        <v>397</v>
      </c>
      <c r="C398" s="47"/>
      <c r="D398" s="47">
        <v>5906</v>
      </c>
      <c r="E398" s="47" t="s">
        <v>4688</v>
      </c>
      <c r="F398" s="47" t="s">
        <v>2964</v>
      </c>
      <c r="G398" s="47" t="s">
        <v>76</v>
      </c>
      <c r="H398" s="47" t="s">
        <v>1980</v>
      </c>
      <c r="I398" s="47" t="s">
        <v>3899</v>
      </c>
      <c r="J398" s="47" t="s">
        <v>1961</v>
      </c>
      <c r="K398" s="47" t="s">
        <v>319</v>
      </c>
      <c r="L398" s="47" t="s">
        <v>886</v>
      </c>
      <c r="M398" s="48" t="s">
        <v>53</v>
      </c>
      <c r="N398" s="47" t="s">
        <v>33</v>
      </c>
      <c r="O398" s="47" t="s">
        <v>5473</v>
      </c>
      <c r="P398" s="48" t="s">
        <v>20</v>
      </c>
      <c r="Q398" s="47"/>
      <c r="R398" s="47" t="s">
        <v>3830</v>
      </c>
      <c r="S398" s="47" t="s">
        <v>2965</v>
      </c>
      <c r="T398" s="47" t="s">
        <v>1996</v>
      </c>
      <c r="U398" s="52">
        <v>8503</v>
      </c>
      <c r="V398" s="118">
        <v>46051</v>
      </c>
      <c r="W398" s="118">
        <v>46051</v>
      </c>
      <c r="X398" s="47">
        <v>0</v>
      </c>
      <c r="Y398" s="47">
        <v>15</v>
      </c>
      <c r="Z398" s="118">
        <v>46066</v>
      </c>
      <c r="AA398" s="118">
        <v>46130</v>
      </c>
      <c r="AB398" s="118">
        <v>46130</v>
      </c>
      <c r="AC398" s="47" t="s">
        <v>3</v>
      </c>
      <c r="AD398" s="14">
        <v>1</v>
      </c>
      <c r="AE398" s="47" t="s">
        <v>3179</v>
      </c>
      <c r="AF398" s="280" t="s">
        <v>8951</v>
      </c>
      <c r="AG398" s="118"/>
      <c r="AH398" s="118" t="s">
        <v>152</v>
      </c>
      <c r="AI398" s="47" t="s">
        <v>6737</v>
      </c>
      <c r="AJ398" s="47" t="s">
        <v>306</v>
      </c>
      <c r="AK398" s="47" t="s">
        <v>1556</v>
      </c>
      <c r="AL398" s="62" t="s">
        <v>2924</v>
      </c>
      <c r="AM398" s="13" t="s">
        <v>390</v>
      </c>
      <c r="AN398" s="118"/>
      <c r="AO398" s="118"/>
      <c r="AP398" s="118"/>
      <c r="AQ398" s="118"/>
      <c r="AR398" s="118"/>
      <c r="AS398" s="47"/>
      <c r="AT398" s="118"/>
      <c r="AU398" s="47"/>
      <c r="AV398" s="47"/>
      <c r="AW398" s="118"/>
      <c r="AX398" s="118"/>
      <c r="AY398" s="118"/>
      <c r="AZ398" s="47"/>
      <c r="BA398" s="14"/>
      <c r="BB398" s="47"/>
      <c r="BC398" s="149"/>
      <c r="BD398" s="149"/>
    </row>
    <row r="399" spans="1:56" x14ac:dyDescent="0.35">
      <c r="A399" s="50" t="s">
        <v>3015</v>
      </c>
      <c r="B399" s="115">
        <v>398</v>
      </c>
      <c r="C399" s="47"/>
      <c r="D399" s="47">
        <v>8055</v>
      </c>
      <c r="E399" s="47" t="s">
        <v>4689</v>
      </c>
      <c r="F399" s="47" t="s">
        <v>3016</v>
      </c>
      <c r="G399" s="47" t="s">
        <v>76</v>
      </c>
      <c r="H399" s="47" t="s">
        <v>1980</v>
      </c>
      <c r="I399" s="47" t="s">
        <v>3899</v>
      </c>
      <c r="J399" s="47" t="s">
        <v>1961</v>
      </c>
      <c r="K399" s="47" t="s">
        <v>319</v>
      </c>
      <c r="L399" s="47" t="s">
        <v>886</v>
      </c>
      <c r="M399" s="48" t="s">
        <v>53</v>
      </c>
      <c r="N399" s="47" t="s">
        <v>33</v>
      </c>
      <c r="O399" s="47" t="s">
        <v>49</v>
      </c>
      <c r="P399" s="48" t="s">
        <v>20</v>
      </c>
      <c r="Q399" s="47"/>
      <c r="R399" s="47" t="s">
        <v>1880</v>
      </c>
      <c r="S399" s="47" t="s">
        <v>3017</v>
      </c>
      <c r="T399" s="47" t="s">
        <v>1996</v>
      </c>
      <c r="U399" s="52">
        <v>13849</v>
      </c>
      <c r="V399" s="118">
        <v>46059</v>
      </c>
      <c r="W399" s="118">
        <v>46059</v>
      </c>
      <c r="X399" s="47">
        <v>0</v>
      </c>
      <c r="Y399" s="47">
        <v>15</v>
      </c>
      <c r="Z399" s="118">
        <v>46074</v>
      </c>
      <c r="AA399" s="118">
        <v>46152</v>
      </c>
      <c r="AB399" s="118">
        <v>46153</v>
      </c>
      <c r="AC399" s="47" t="s">
        <v>3</v>
      </c>
      <c r="AD399" s="14">
        <v>1</v>
      </c>
      <c r="AE399" s="47" t="s">
        <v>3179</v>
      </c>
      <c r="AF399" s="280">
        <v>46153</v>
      </c>
      <c r="AG399" s="118">
        <v>46153</v>
      </c>
      <c r="AH399" s="118" t="s">
        <v>6740</v>
      </c>
      <c r="AI399" s="47" t="s">
        <v>6737</v>
      </c>
      <c r="AJ399" s="47" t="s">
        <v>306</v>
      </c>
      <c r="AK399" s="47" t="s">
        <v>1556</v>
      </c>
      <c r="AL399" s="62" t="s">
        <v>2925</v>
      </c>
      <c r="AM399" s="13" t="s">
        <v>390</v>
      </c>
      <c r="AN399" s="118"/>
      <c r="AO399" s="118"/>
      <c r="AP399" s="118"/>
      <c r="AQ399" s="118"/>
      <c r="AR399" s="118"/>
      <c r="AS399" s="47"/>
      <c r="AT399" s="118"/>
      <c r="AU399" s="47"/>
      <c r="AV399" s="47"/>
      <c r="AW399" s="118"/>
      <c r="AX399" s="118"/>
      <c r="AY399" s="118"/>
      <c r="AZ399" s="47"/>
      <c r="BA399" s="14"/>
      <c r="BB399" s="47"/>
      <c r="BC399" s="149"/>
      <c r="BD399" s="149"/>
    </row>
    <row r="400" spans="1:56" x14ac:dyDescent="0.35">
      <c r="A400" s="50" t="s">
        <v>3037</v>
      </c>
      <c r="B400" s="115">
        <v>399</v>
      </c>
      <c r="C400" s="47"/>
      <c r="D400" s="47" t="s">
        <v>3038</v>
      </c>
      <c r="E400" s="47" t="s">
        <v>4690</v>
      </c>
      <c r="F400" s="47" t="s">
        <v>3039</v>
      </c>
      <c r="G400" s="47" t="s">
        <v>76</v>
      </c>
      <c r="H400" s="47" t="s">
        <v>1980</v>
      </c>
      <c r="I400" s="47" t="s">
        <v>3899</v>
      </c>
      <c r="J400" s="47" t="s">
        <v>1961</v>
      </c>
      <c r="K400" s="47" t="s">
        <v>319</v>
      </c>
      <c r="L400" s="47" t="s">
        <v>886</v>
      </c>
      <c r="M400" s="48" t="s">
        <v>53</v>
      </c>
      <c r="N400" s="47" t="s">
        <v>33</v>
      </c>
      <c r="O400" s="47" t="s">
        <v>5473</v>
      </c>
      <c r="P400" s="48" t="s">
        <v>20</v>
      </c>
      <c r="Q400" s="47"/>
      <c r="R400" s="47" t="s">
        <v>3831</v>
      </c>
      <c r="S400" s="47" t="s">
        <v>3040</v>
      </c>
      <c r="T400" s="47" t="s">
        <v>1996</v>
      </c>
      <c r="U400" s="52">
        <v>7029</v>
      </c>
      <c r="V400" s="118">
        <v>46059</v>
      </c>
      <c r="W400" s="118">
        <v>46059</v>
      </c>
      <c r="X400" s="47">
        <v>0</v>
      </c>
      <c r="Y400" s="47">
        <v>15</v>
      </c>
      <c r="Z400" s="118">
        <v>46074</v>
      </c>
      <c r="AA400" s="118">
        <v>46130</v>
      </c>
      <c r="AB400" s="118">
        <v>46129</v>
      </c>
      <c r="AC400" s="47" t="s">
        <v>3</v>
      </c>
      <c r="AD400" s="14">
        <v>1</v>
      </c>
      <c r="AE400" s="47" t="s">
        <v>3179</v>
      </c>
      <c r="AF400" s="280" t="s">
        <v>8951</v>
      </c>
      <c r="AG400" s="118"/>
      <c r="AH400" s="118" t="s">
        <v>152</v>
      </c>
      <c r="AI400" s="47" t="s">
        <v>6737</v>
      </c>
      <c r="AJ400" s="47" t="s">
        <v>306</v>
      </c>
      <c r="AK400" s="47" t="s">
        <v>1556</v>
      </c>
      <c r="AL400" s="62" t="s">
        <v>2924</v>
      </c>
      <c r="AM400" s="13" t="s">
        <v>390</v>
      </c>
      <c r="AN400" s="118"/>
      <c r="AO400" s="118"/>
      <c r="AP400" s="118"/>
      <c r="AQ400" s="118"/>
      <c r="AR400" s="118"/>
      <c r="AS400" s="47"/>
      <c r="AT400" s="118"/>
      <c r="AU400" s="47"/>
      <c r="AV400" s="47"/>
      <c r="AW400" s="118"/>
      <c r="AX400" s="118"/>
      <c r="AY400" s="118"/>
      <c r="AZ400" s="47"/>
      <c r="BA400" s="14"/>
      <c r="BB400" s="47"/>
      <c r="BC400" s="149"/>
      <c r="BD400" s="149"/>
    </row>
    <row r="401" spans="1:56" x14ac:dyDescent="0.35">
      <c r="A401" s="50" t="s">
        <v>3011</v>
      </c>
      <c r="B401" s="115">
        <v>400</v>
      </c>
      <c r="C401" s="47"/>
      <c r="D401" s="47" t="s">
        <v>3012</v>
      </c>
      <c r="E401" s="47" t="s">
        <v>4691</v>
      </c>
      <c r="F401" s="47" t="s">
        <v>3013</v>
      </c>
      <c r="G401" s="47" t="s">
        <v>76</v>
      </c>
      <c r="H401" s="47" t="s">
        <v>1980</v>
      </c>
      <c r="I401" s="47" t="s">
        <v>3899</v>
      </c>
      <c r="J401" s="47" t="s">
        <v>1961</v>
      </c>
      <c r="K401" s="47" t="s">
        <v>319</v>
      </c>
      <c r="L401" s="47" t="s">
        <v>886</v>
      </c>
      <c r="M401" s="48" t="s">
        <v>53</v>
      </c>
      <c r="N401" s="47" t="s">
        <v>33</v>
      </c>
      <c r="O401" s="47" t="s">
        <v>5473</v>
      </c>
      <c r="P401" s="48" t="s">
        <v>20</v>
      </c>
      <c r="Q401" s="47"/>
      <c r="R401" s="47" t="s">
        <v>1827</v>
      </c>
      <c r="S401" s="47" t="s">
        <v>3014</v>
      </c>
      <c r="T401" s="47" t="s">
        <v>1996</v>
      </c>
      <c r="U401" s="52">
        <v>14996</v>
      </c>
      <c r="V401" s="118">
        <v>46062</v>
      </c>
      <c r="W401" s="118">
        <v>46062</v>
      </c>
      <c r="X401" s="47">
        <v>0</v>
      </c>
      <c r="Y401" s="47">
        <v>15</v>
      </c>
      <c r="Z401" s="118">
        <v>46077</v>
      </c>
      <c r="AA401" s="118">
        <v>46152</v>
      </c>
      <c r="AB401" s="118">
        <v>46161</v>
      </c>
      <c r="AC401" s="47" t="s">
        <v>3</v>
      </c>
      <c r="AD401" s="14">
        <v>1</v>
      </c>
      <c r="AE401" s="47" t="s">
        <v>3179</v>
      </c>
      <c r="AF401" s="280" t="s">
        <v>8951</v>
      </c>
      <c r="AG401" s="118"/>
      <c r="AH401" s="118" t="s">
        <v>152</v>
      </c>
      <c r="AI401" s="47" t="s">
        <v>6737</v>
      </c>
      <c r="AJ401" s="47" t="s">
        <v>306</v>
      </c>
      <c r="AK401" s="47" t="s">
        <v>1556</v>
      </c>
      <c r="AL401" s="62" t="s">
        <v>2925</v>
      </c>
      <c r="AM401" s="13" t="s">
        <v>390</v>
      </c>
      <c r="AN401" s="118"/>
      <c r="AO401" s="118"/>
      <c r="AP401" s="118"/>
      <c r="AQ401" s="118"/>
      <c r="AR401" s="118"/>
      <c r="AS401" s="47"/>
      <c r="AT401" s="118"/>
      <c r="AU401" s="47"/>
      <c r="AV401" s="47"/>
      <c r="AW401" s="118"/>
      <c r="AX401" s="118"/>
      <c r="AY401" s="118"/>
      <c r="AZ401" s="47"/>
      <c r="BA401" s="14"/>
      <c r="BB401" s="47"/>
      <c r="BC401" s="149"/>
      <c r="BD401" s="149"/>
    </row>
    <row r="402" spans="1:56" x14ac:dyDescent="0.35">
      <c r="A402" s="50" t="s">
        <v>3033</v>
      </c>
      <c r="B402" s="115">
        <v>401</v>
      </c>
      <c r="C402" s="47"/>
      <c r="D402" s="47" t="s">
        <v>3034</v>
      </c>
      <c r="E402" s="47" t="s">
        <v>4692</v>
      </c>
      <c r="F402" s="47" t="s">
        <v>3035</v>
      </c>
      <c r="G402" s="47" t="s">
        <v>76</v>
      </c>
      <c r="H402" s="47" t="s">
        <v>1980</v>
      </c>
      <c r="I402" s="47" t="s">
        <v>3899</v>
      </c>
      <c r="J402" s="47" t="s">
        <v>1961</v>
      </c>
      <c r="K402" s="47" t="s">
        <v>319</v>
      </c>
      <c r="L402" s="47" t="s">
        <v>886</v>
      </c>
      <c r="M402" s="48" t="s">
        <v>53</v>
      </c>
      <c r="N402" s="47" t="s">
        <v>33</v>
      </c>
      <c r="O402" s="47" t="s">
        <v>5473</v>
      </c>
      <c r="P402" s="48" t="s">
        <v>20</v>
      </c>
      <c r="Q402" s="47"/>
      <c r="R402" s="47" t="s">
        <v>3827</v>
      </c>
      <c r="S402" s="47" t="s">
        <v>3036</v>
      </c>
      <c r="T402" s="47" t="s">
        <v>1996</v>
      </c>
      <c r="U402" s="52">
        <v>10043</v>
      </c>
      <c r="V402" s="118">
        <v>46061</v>
      </c>
      <c r="W402" s="118">
        <v>46061</v>
      </c>
      <c r="X402" s="47">
        <v>0</v>
      </c>
      <c r="Y402" s="47">
        <v>15</v>
      </c>
      <c r="Z402" s="118">
        <v>46076</v>
      </c>
      <c r="AA402" s="118">
        <v>46173</v>
      </c>
      <c r="AB402" s="118">
        <v>46168</v>
      </c>
      <c r="AC402" s="47" t="s">
        <v>3</v>
      </c>
      <c r="AD402" s="14">
        <v>1</v>
      </c>
      <c r="AE402" s="47" t="s">
        <v>3179</v>
      </c>
      <c r="AF402" s="280" t="s">
        <v>8951</v>
      </c>
      <c r="AG402" s="118"/>
      <c r="AH402" s="118" t="s">
        <v>152</v>
      </c>
      <c r="AI402" s="47" t="s">
        <v>6737</v>
      </c>
      <c r="AJ402" s="47" t="s">
        <v>306</v>
      </c>
      <c r="AK402" s="47" t="s">
        <v>1556</v>
      </c>
      <c r="AL402" s="62" t="s">
        <v>2925</v>
      </c>
      <c r="AM402" s="13" t="s">
        <v>390</v>
      </c>
      <c r="AN402" s="118"/>
      <c r="AO402" s="118"/>
      <c r="AP402" s="118"/>
      <c r="AQ402" s="118"/>
      <c r="AR402" s="118"/>
      <c r="AS402" s="47"/>
      <c r="AT402" s="118"/>
      <c r="AU402" s="47"/>
      <c r="AV402" s="47"/>
      <c r="AW402" s="118"/>
      <c r="AX402" s="118"/>
      <c r="AY402" s="118"/>
      <c r="AZ402" s="47"/>
      <c r="BA402" s="14"/>
      <c r="BB402" s="47"/>
      <c r="BC402" s="149"/>
      <c r="BD402" s="149"/>
    </row>
    <row r="403" spans="1:56" x14ac:dyDescent="0.35">
      <c r="A403" s="50" t="s">
        <v>3041</v>
      </c>
      <c r="B403" s="115">
        <v>402</v>
      </c>
      <c r="C403" s="47"/>
      <c r="D403" s="47">
        <v>1975</v>
      </c>
      <c r="E403" s="47" t="s">
        <v>4693</v>
      </c>
      <c r="F403" s="47" t="s">
        <v>3042</v>
      </c>
      <c r="G403" s="47" t="s">
        <v>76</v>
      </c>
      <c r="H403" s="47" t="s">
        <v>1980</v>
      </c>
      <c r="I403" s="47" t="s">
        <v>3899</v>
      </c>
      <c r="J403" s="47" t="s">
        <v>1961</v>
      </c>
      <c r="K403" s="47" t="s">
        <v>319</v>
      </c>
      <c r="L403" s="47" t="s">
        <v>886</v>
      </c>
      <c r="M403" s="48" t="s">
        <v>53</v>
      </c>
      <c r="N403" s="47" t="s">
        <v>33</v>
      </c>
      <c r="O403" s="47" t="s">
        <v>49</v>
      </c>
      <c r="P403" s="48" t="s">
        <v>20</v>
      </c>
      <c r="Q403" s="47"/>
      <c r="R403" s="47"/>
      <c r="S403" s="47" t="s">
        <v>3043</v>
      </c>
      <c r="T403" s="47" t="s">
        <v>1996</v>
      </c>
      <c r="U403" s="52">
        <v>11664</v>
      </c>
      <c r="V403" s="118">
        <v>46073</v>
      </c>
      <c r="W403" s="118">
        <v>46073</v>
      </c>
      <c r="X403" s="47">
        <v>0</v>
      </c>
      <c r="Y403" s="47">
        <v>15</v>
      </c>
      <c r="Z403" s="118">
        <v>46088</v>
      </c>
      <c r="AA403" s="118">
        <v>46152</v>
      </c>
      <c r="AB403" s="118">
        <v>46157</v>
      </c>
      <c r="AC403" s="47" t="s">
        <v>3</v>
      </c>
      <c r="AD403" s="14">
        <v>1</v>
      </c>
      <c r="AE403" s="47" t="s">
        <v>3806</v>
      </c>
      <c r="AF403" s="280" t="s">
        <v>8951</v>
      </c>
      <c r="AG403" s="118"/>
      <c r="AH403" s="118" t="s">
        <v>152</v>
      </c>
      <c r="AI403" s="47" t="s">
        <v>6737</v>
      </c>
      <c r="AJ403" s="47" t="s">
        <v>306</v>
      </c>
      <c r="AK403" s="47" t="s">
        <v>1557</v>
      </c>
      <c r="AL403" s="62" t="s">
        <v>2925</v>
      </c>
      <c r="AM403" s="13" t="s">
        <v>390</v>
      </c>
      <c r="AN403" s="118"/>
      <c r="AO403" s="118"/>
      <c r="AP403" s="118"/>
      <c r="AQ403" s="118"/>
      <c r="AR403" s="118"/>
      <c r="AS403" s="47"/>
      <c r="AT403" s="118"/>
      <c r="AU403" s="47"/>
      <c r="AV403" s="47"/>
      <c r="AW403" s="118"/>
      <c r="AX403" s="118"/>
      <c r="AY403" s="118"/>
      <c r="AZ403" s="47"/>
      <c r="BA403" s="14"/>
      <c r="BB403" s="47"/>
      <c r="BC403" s="149"/>
      <c r="BD403" s="149"/>
    </row>
    <row r="404" spans="1:56" x14ac:dyDescent="0.35">
      <c r="A404" s="50" t="s">
        <v>3025</v>
      </c>
      <c r="B404" s="115">
        <v>403</v>
      </c>
      <c r="C404" s="47"/>
      <c r="D404" s="47" t="s">
        <v>3026</v>
      </c>
      <c r="E404" s="47" t="s">
        <v>4694</v>
      </c>
      <c r="F404" s="47" t="s">
        <v>3027</v>
      </c>
      <c r="G404" s="47" t="s">
        <v>76</v>
      </c>
      <c r="H404" s="47" t="s">
        <v>1980</v>
      </c>
      <c r="I404" s="47" t="s">
        <v>3899</v>
      </c>
      <c r="J404" s="47" t="s">
        <v>1961</v>
      </c>
      <c r="K404" s="47" t="s">
        <v>319</v>
      </c>
      <c r="L404" s="47" t="s">
        <v>886</v>
      </c>
      <c r="M404" s="48" t="s">
        <v>53</v>
      </c>
      <c r="N404" s="47" t="s">
        <v>33</v>
      </c>
      <c r="O404" s="47" t="s">
        <v>5473</v>
      </c>
      <c r="P404" s="48" t="s">
        <v>20</v>
      </c>
      <c r="Q404" s="47"/>
      <c r="R404" s="47" t="s">
        <v>3827</v>
      </c>
      <c r="S404" s="47" t="s">
        <v>3028</v>
      </c>
      <c r="T404" s="47" t="s">
        <v>1996</v>
      </c>
      <c r="U404" s="52">
        <v>13660</v>
      </c>
      <c r="V404" s="118">
        <v>46058</v>
      </c>
      <c r="W404" s="118">
        <v>46058</v>
      </c>
      <c r="X404" s="47">
        <v>0</v>
      </c>
      <c r="Y404" s="47">
        <v>15</v>
      </c>
      <c r="Z404" s="118">
        <v>46073</v>
      </c>
      <c r="AA404" s="118">
        <v>46130</v>
      </c>
      <c r="AB404" s="118">
        <v>46130</v>
      </c>
      <c r="AC404" s="47" t="s">
        <v>3</v>
      </c>
      <c r="AD404" s="14">
        <v>1</v>
      </c>
      <c r="AE404" s="47" t="s">
        <v>3179</v>
      </c>
      <c r="AF404" s="280" t="s">
        <v>8951</v>
      </c>
      <c r="AG404" s="118"/>
      <c r="AH404" s="118" t="s">
        <v>152</v>
      </c>
      <c r="AI404" s="47" t="s">
        <v>6737</v>
      </c>
      <c r="AJ404" s="47" t="s">
        <v>306</v>
      </c>
      <c r="AK404" s="47" t="s">
        <v>1556</v>
      </c>
      <c r="AL404" s="62" t="s">
        <v>2924</v>
      </c>
      <c r="AM404" s="13" t="s">
        <v>390</v>
      </c>
      <c r="AN404" s="118"/>
      <c r="AO404" s="118"/>
      <c r="AP404" s="118"/>
      <c r="AQ404" s="118"/>
      <c r="AR404" s="118"/>
      <c r="AS404" s="47"/>
      <c r="AT404" s="118"/>
      <c r="AU404" s="47"/>
      <c r="AV404" s="47"/>
      <c r="AW404" s="118"/>
      <c r="AX404" s="118"/>
      <c r="AY404" s="118"/>
      <c r="AZ404" s="47"/>
      <c r="BA404" s="14"/>
      <c r="BB404" s="47"/>
      <c r="BC404" s="149"/>
      <c r="BD404" s="149"/>
    </row>
    <row r="405" spans="1:56" x14ac:dyDescent="0.35">
      <c r="A405" s="50" t="s">
        <v>2440</v>
      </c>
      <c r="B405" s="115">
        <v>404</v>
      </c>
      <c r="C405" s="47"/>
      <c r="D405" s="47"/>
      <c r="E405" s="47"/>
      <c r="F405" s="47"/>
      <c r="G405" s="47" t="s">
        <v>77</v>
      </c>
      <c r="H405" s="47" t="s">
        <v>83</v>
      </c>
      <c r="I405" s="47" t="s">
        <v>84</v>
      </c>
      <c r="J405" s="47" t="s">
        <v>387</v>
      </c>
      <c r="K405" s="47" t="s">
        <v>330</v>
      </c>
      <c r="L405" s="47" t="s">
        <v>2008</v>
      </c>
      <c r="M405" s="48" t="s">
        <v>83</v>
      </c>
      <c r="N405" s="47" t="s">
        <v>34</v>
      </c>
      <c r="O405" s="47" t="s">
        <v>49</v>
      </c>
      <c r="P405" s="48" t="s">
        <v>30</v>
      </c>
      <c r="Q405" s="47"/>
      <c r="R405" s="47"/>
      <c r="S405" s="47" t="s">
        <v>2441</v>
      </c>
      <c r="T405" s="47" t="s">
        <v>796</v>
      </c>
      <c r="U405" s="52"/>
      <c r="V405" s="118"/>
      <c r="W405" s="118"/>
      <c r="X405" s="47">
        <v>0</v>
      </c>
      <c r="Y405" s="47"/>
      <c r="Z405" s="118" t="s">
        <v>390</v>
      </c>
      <c r="AA405" s="118"/>
      <c r="AB405" s="118"/>
      <c r="AC405" s="47" t="s">
        <v>399</v>
      </c>
      <c r="AD405" s="14">
        <v>0</v>
      </c>
      <c r="AE405" s="47" t="s">
        <v>6993</v>
      </c>
      <c r="AF405" s="280"/>
      <c r="AG405" s="118"/>
      <c r="AH405" s="118"/>
      <c r="AI405" s="47" t="s">
        <v>6737</v>
      </c>
      <c r="AJ405" s="47" t="s">
        <v>144</v>
      </c>
      <c r="AK405" s="47" t="s">
        <v>390</v>
      </c>
      <c r="AL405" s="62" t="s">
        <v>390</v>
      </c>
      <c r="AM405" s="13" t="s">
        <v>390</v>
      </c>
      <c r="AN405" s="118"/>
      <c r="AO405" s="118"/>
      <c r="AP405" s="118"/>
      <c r="AQ405" s="118"/>
      <c r="AR405" s="118"/>
      <c r="AS405" s="47"/>
      <c r="AT405" s="118"/>
      <c r="AU405" s="47"/>
      <c r="AV405" s="47"/>
      <c r="AW405" s="118"/>
      <c r="AX405" s="118"/>
      <c r="AY405" s="118"/>
      <c r="AZ405" s="47"/>
      <c r="BA405" s="14"/>
      <c r="BB405" s="47"/>
      <c r="BC405" s="149"/>
      <c r="BD405" s="149"/>
    </row>
    <row r="406" spans="1:56" x14ac:dyDescent="0.35">
      <c r="A406" s="50" t="s">
        <v>2446</v>
      </c>
      <c r="B406" s="115">
        <v>405</v>
      </c>
      <c r="C406" s="47"/>
      <c r="D406" s="47"/>
      <c r="E406" s="47"/>
      <c r="F406" s="47"/>
      <c r="G406" s="47" t="s">
        <v>77</v>
      </c>
      <c r="H406" s="47" t="s">
        <v>83</v>
      </c>
      <c r="I406" s="47" t="s">
        <v>84</v>
      </c>
      <c r="J406" s="47" t="s">
        <v>387</v>
      </c>
      <c r="K406" s="47" t="s">
        <v>330</v>
      </c>
      <c r="L406" s="47" t="s">
        <v>2008</v>
      </c>
      <c r="M406" s="48" t="s">
        <v>83</v>
      </c>
      <c r="N406" s="47" t="s">
        <v>34</v>
      </c>
      <c r="O406" s="47" t="s">
        <v>49</v>
      </c>
      <c r="P406" s="48" t="s">
        <v>30</v>
      </c>
      <c r="Q406" s="47"/>
      <c r="R406" s="47"/>
      <c r="S406" s="47" t="s">
        <v>2447</v>
      </c>
      <c r="T406" s="47" t="s">
        <v>796</v>
      </c>
      <c r="U406" s="52"/>
      <c r="V406" s="118"/>
      <c r="W406" s="118"/>
      <c r="X406" s="47">
        <v>0</v>
      </c>
      <c r="Y406" s="47"/>
      <c r="Z406" s="118" t="s">
        <v>390</v>
      </c>
      <c r="AA406" s="118"/>
      <c r="AB406" s="118"/>
      <c r="AC406" s="47" t="s">
        <v>399</v>
      </c>
      <c r="AD406" s="14">
        <v>0</v>
      </c>
      <c r="AE406" s="47" t="s">
        <v>6993</v>
      </c>
      <c r="AF406" s="280"/>
      <c r="AG406" s="118"/>
      <c r="AH406" s="118"/>
      <c r="AI406" s="47" t="s">
        <v>6737</v>
      </c>
      <c r="AJ406" s="47" t="s">
        <v>144</v>
      </c>
      <c r="AK406" s="47" t="s">
        <v>390</v>
      </c>
      <c r="AL406" s="62" t="s">
        <v>390</v>
      </c>
      <c r="AM406" s="13" t="s">
        <v>390</v>
      </c>
      <c r="AN406" s="118"/>
      <c r="AO406" s="118"/>
      <c r="AP406" s="118"/>
      <c r="AQ406" s="118"/>
      <c r="AR406" s="118"/>
      <c r="AS406" s="47"/>
      <c r="AT406" s="118"/>
      <c r="AU406" s="47"/>
      <c r="AV406" s="47"/>
      <c r="AW406" s="118"/>
      <c r="AX406" s="118"/>
      <c r="AY406" s="118"/>
      <c r="AZ406" s="47"/>
      <c r="BA406" s="14"/>
      <c r="BB406" s="47"/>
      <c r="BC406" s="149"/>
      <c r="BD406" s="149"/>
    </row>
    <row r="407" spans="1:56" x14ac:dyDescent="0.35">
      <c r="A407" s="50" t="s">
        <v>2620</v>
      </c>
      <c r="B407" s="115">
        <v>406</v>
      </c>
      <c r="C407" s="47"/>
      <c r="D407" s="47"/>
      <c r="E407" s="47"/>
      <c r="F407" s="47"/>
      <c r="G407" s="47" t="s">
        <v>78</v>
      </c>
      <c r="H407" s="47" t="s">
        <v>222</v>
      </c>
      <c r="I407" s="47" t="s">
        <v>69</v>
      </c>
      <c r="J407" s="47" t="s">
        <v>2006</v>
      </c>
      <c r="K407" s="47" t="s">
        <v>321</v>
      </c>
      <c r="L407" s="47" t="s">
        <v>1985</v>
      </c>
      <c r="M407" s="48" t="s">
        <v>55</v>
      </c>
      <c r="N407" s="47" t="s">
        <v>32</v>
      </c>
      <c r="O407" s="47" t="s">
        <v>37</v>
      </c>
      <c r="P407" s="48" t="s">
        <v>45</v>
      </c>
      <c r="Q407" s="47"/>
      <c r="R407" s="47"/>
      <c r="S407" s="47" t="s">
        <v>2621</v>
      </c>
      <c r="T407" s="47" t="s">
        <v>830</v>
      </c>
      <c r="U407" s="52">
        <v>23406</v>
      </c>
      <c r="V407" s="118"/>
      <c r="W407" s="118"/>
      <c r="X407" s="47">
        <v>35</v>
      </c>
      <c r="Y407" s="47"/>
      <c r="Z407" s="118" t="s">
        <v>390</v>
      </c>
      <c r="AA407" s="118"/>
      <c r="AB407" s="118"/>
      <c r="AC407" s="47" t="s">
        <v>399</v>
      </c>
      <c r="AD407" s="14">
        <v>0</v>
      </c>
      <c r="AE407" s="47"/>
      <c r="AF407" s="280"/>
      <c r="AG407" s="118"/>
      <c r="AH407" s="118"/>
      <c r="AI407" s="47" t="s">
        <v>6737</v>
      </c>
      <c r="AJ407" s="47" t="s">
        <v>144</v>
      </c>
      <c r="AK407" s="47" t="s">
        <v>390</v>
      </c>
      <c r="AL407" s="62" t="s">
        <v>390</v>
      </c>
      <c r="AM407" s="13" t="s">
        <v>390</v>
      </c>
      <c r="AN407" s="118"/>
      <c r="AO407" s="118"/>
      <c r="AP407" s="118"/>
      <c r="AQ407" s="118"/>
      <c r="AR407" s="118"/>
      <c r="AS407" s="47"/>
      <c r="AT407" s="118"/>
      <c r="AU407" s="47"/>
      <c r="AV407" s="47"/>
      <c r="AW407" s="118"/>
      <c r="AX407" s="118"/>
      <c r="AY407" s="118"/>
      <c r="AZ407" s="47"/>
      <c r="BA407" s="14"/>
      <c r="BB407" s="47"/>
      <c r="BC407" s="149"/>
      <c r="BD407" s="149"/>
    </row>
    <row r="408" spans="1:56" x14ac:dyDescent="0.35">
      <c r="A408" s="50" t="s">
        <v>1282</v>
      </c>
      <c r="B408" s="115">
        <v>407</v>
      </c>
      <c r="C408" s="47"/>
      <c r="D408" s="47"/>
      <c r="E408" s="47"/>
      <c r="F408" s="47"/>
      <c r="G408" s="47" t="s">
        <v>76</v>
      </c>
      <c r="H408" s="47" t="s">
        <v>1980</v>
      </c>
      <c r="I408" s="47" t="s">
        <v>379</v>
      </c>
      <c r="J408" s="47" t="s">
        <v>312</v>
      </c>
      <c r="K408" s="47" t="s">
        <v>319</v>
      </c>
      <c r="L408" s="47" t="s">
        <v>886</v>
      </c>
      <c r="M408" s="48" t="s">
        <v>55</v>
      </c>
      <c r="N408" s="47" t="s">
        <v>31</v>
      </c>
      <c r="O408" s="47" t="s">
        <v>36</v>
      </c>
      <c r="P408" s="48" t="s">
        <v>969</v>
      </c>
      <c r="Q408" s="47" t="s">
        <v>121</v>
      </c>
      <c r="R408" s="47"/>
      <c r="S408" s="47" t="s">
        <v>1283</v>
      </c>
      <c r="T408" s="47" t="s">
        <v>121</v>
      </c>
      <c r="U408" s="52">
        <v>7421</v>
      </c>
      <c r="V408" s="118"/>
      <c r="W408" s="118"/>
      <c r="X408" s="47">
        <v>35</v>
      </c>
      <c r="Y408" s="47"/>
      <c r="Z408" s="118" t="s">
        <v>390</v>
      </c>
      <c r="AA408" s="118"/>
      <c r="AB408" s="118"/>
      <c r="AC408" s="47" t="s">
        <v>399</v>
      </c>
      <c r="AD408" s="14">
        <v>0</v>
      </c>
      <c r="AE408" s="47"/>
      <c r="AF408" s="280"/>
      <c r="AG408" s="118"/>
      <c r="AH408" s="118"/>
      <c r="AI408" s="47" t="s">
        <v>6737</v>
      </c>
      <c r="AJ408" s="47" t="s">
        <v>144</v>
      </c>
      <c r="AK408" s="47" t="s">
        <v>390</v>
      </c>
      <c r="AL408" s="62" t="s">
        <v>390</v>
      </c>
      <c r="AM408" s="13" t="s">
        <v>390</v>
      </c>
      <c r="AN408" s="118"/>
      <c r="AO408" s="118"/>
      <c r="AP408" s="118"/>
      <c r="AQ408" s="118"/>
      <c r="AR408" s="118"/>
      <c r="AS408" s="47"/>
      <c r="AT408" s="118"/>
      <c r="AU408" s="47"/>
      <c r="AV408" s="47"/>
      <c r="AW408" s="118"/>
      <c r="AX408" s="118"/>
      <c r="AY408" s="118"/>
      <c r="AZ408" s="47"/>
      <c r="BA408" s="14"/>
      <c r="BB408" s="47"/>
      <c r="BC408" s="149"/>
      <c r="BD408" s="149"/>
    </row>
    <row r="409" spans="1:56" x14ac:dyDescent="0.35">
      <c r="A409" s="50" t="s">
        <v>2612</v>
      </c>
      <c r="B409" s="115">
        <v>408</v>
      </c>
      <c r="C409" s="47"/>
      <c r="D409" s="47"/>
      <c r="E409" s="47"/>
      <c r="F409" s="47"/>
      <c r="G409" s="47" t="s">
        <v>78</v>
      </c>
      <c r="H409" s="47" t="s">
        <v>222</v>
      </c>
      <c r="I409" s="47" t="s">
        <v>69</v>
      </c>
      <c r="J409" s="47" t="s">
        <v>2006</v>
      </c>
      <c r="K409" s="47" t="s">
        <v>321</v>
      </c>
      <c r="L409" s="47" t="s">
        <v>1985</v>
      </c>
      <c r="M409" s="48" t="s">
        <v>55</v>
      </c>
      <c r="N409" s="47" t="s">
        <v>31</v>
      </c>
      <c r="O409" s="47" t="s">
        <v>36</v>
      </c>
      <c r="P409" s="48" t="s">
        <v>64</v>
      </c>
      <c r="Q409" s="47"/>
      <c r="R409" s="47"/>
      <c r="S409" s="47" t="s">
        <v>2613</v>
      </c>
      <c r="T409" s="47" t="s">
        <v>753</v>
      </c>
      <c r="U409" s="52">
        <v>15000</v>
      </c>
      <c r="V409" s="118"/>
      <c r="W409" s="118"/>
      <c r="X409" s="47">
        <v>35</v>
      </c>
      <c r="Y409" s="47"/>
      <c r="Z409" s="118" t="s">
        <v>390</v>
      </c>
      <c r="AA409" s="118"/>
      <c r="AB409" s="118"/>
      <c r="AC409" s="47" t="s">
        <v>407</v>
      </c>
      <c r="AD409" s="14">
        <v>0</v>
      </c>
      <c r="AE409" s="47"/>
      <c r="AF409" s="280"/>
      <c r="AG409" s="118"/>
      <c r="AH409" s="118"/>
      <c r="AI409" s="47" t="s">
        <v>6737</v>
      </c>
      <c r="AJ409" s="47" t="s">
        <v>144</v>
      </c>
      <c r="AK409" s="47" t="s">
        <v>390</v>
      </c>
      <c r="AL409" s="62" t="s">
        <v>390</v>
      </c>
      <c r="AM409" s="13" t="s">
        <v>390</v>
      </c>
      <c r="AN409" s="118"/>
      <c r="AO409" s="118"/>
      <c r="AP409" s="118"/>
      <c r="AQ409" s="118"/>
      <c r="AR409" s="118"/>
      <c r="AS409" s="47"/>
      <c r="AT409" s="118"/>
      <c r="AU409" s="47"/>
      <c r="AV409" s="47"/>
      <c r="AW409" s="118"/>
      <c r="AX409" s="118"/>
      <c r="AY409" s="118"/>
      <c r="AZ409" s="47"/>
      <c r="BA409" s="14"/>
      <c r="BB409" s="47"/>
      <c r="BC409" s="149"/>
      <c r="BD409" s="149"/>
    </row>
    <row r="410" spans="1:56" x14ac:dyDescent="0.35">
      <c r="A410" s="50" t="s">
        <v>1512</v>
      </c>
      <c r="B410" s="115">
        <v>409</v>
      </c>
      <c r="C410" s="47"/>
      <c r="D410" s="47"/>
      <c r="E410" s="47"/>
      <c r="F410" s="47"/>
      <c r="G410" s="47" t="s">
        <v>52</v>
      </c>
      <c r="H410" s="47" t="s">
        <v>95</v>
      </c>
      <c r="I410" s="47" t="s">
        <v>54</v>
      </c>
      <c r="J410" s="47" t="s">
        <v>312</v>
      </c>
      <c r="K410" s="47" t="s">
        <v>327</v>
      </c>
      <c r="L410" s="47" t="s">
        <v>328</v>
      </c>
      <c r="M410" s="48" t="s">
        <v>221</v>
      </c>
      <c r="N410" s="47" t="s">
        <v>34</v>
      </c>
      <c r="O410" s="47" t="s">
        <v>4</v>
      </c>
      <c r="P410" s="48" t="s">
        <v>27</v>
      </c>
      <c r="Q410" s="47" t="s">
        <v>145</v>
      </c>
      <c r="R410" s="47"/>
      <c r="S410" s="47" t="s">
        <v>1510</v>
      </c>
      <c r="T410" s="47" t="s">
        <v>1511</v>
      </c>
      <c r="U410" s="52">
        <v>248326</v>
      </c>
      <c r="V410" s="118"/>
      <c r="W410" s="118"/>
      <c r="X410" s="47">
        <v>0</v>
      </c>
      <c r="Y410" s="47"/>
      <c r="Z410" s="118" t="s">
        <v>390</v>
      </c>
      <c r="AA410" s="118"/>
      <c r="AB410" s="118"/>
      <c r="AC410" s="47" t="s">
        <v>402</v>
      </c>
      <c r="AD410" s="14">
        <v>0</v>
      </c>
      <c r="AE410" s="47"/>
      <c r="AF410" s="280"/>
      <c r="AG410" s="118"/>
      <c r="AH410" s="118"/>
      <c r="AI410" s="47" t="s">
        <v>6737</v>
      </c>
      <c r="AJ410" s="47" t="s">
        <v>144</v>
      </c>
      <c r="AK410" s="47" t="s">
        <v>390</v>
      </c>
      <c r="AL410" s="62" t="s">
        <v>390</v>
      </c>
      <c r="AM410" s="13" t="s">
        <v>390</v>
      </c>
      <c r="AN410" s="118"/>
      <c r="AO410" s="118"/>
      <c r="AP410" s="118"/>
      <c r="AQ410" s="118"/>
      <c r="AR410" s="118"/>
      <c r="AS410" s="47"/>
      <c r="AT410" s="118"/>
      <c r="AU410" s="47"/>
      <c r="AV410" s="47"/>
      <c r="AW410" s="118"/>
      <c r="AX410" s="118"/>
      <c r="AY410" s="118"/>
      <c r="AZ410" s="47"/>
      <c r="BA410" s="14"/>
      <c r="BB410" s="47"/>
      <c r="BC410" s="149"/>
      <c r="BD410" s="149"/>
    </row>
    <row r="411" spans="1:56" x14ac:dyDescent="0.35">
      <c r="A411" s="50" t="s">
        <v>873</v>
      </c>
      <c r="B411" s="115">
        <v>410</v>
      </c>
      <c r="C411" s="47"/>
      <c r="D411" s="47"/>
      <c r="E411" s="47"/>
      <c r="F411" s="47"/>
      <c r="G411" s="47" t="s">
        <v>76</v>
      </c>
      <c r="H411" s="47" t="s">
        <v>1980</v>
      </c>
      <c r="I411" s="47" t="s">
        <v>1063</v>
      </c>
      <c r="J411" s="47" t="s">
        <v>312</v>
      </c>
      <c r="K411" s="47" t="s">
        <v>325</v>
      </c>
      <c r="L411" s="47" t="s">
        <v>885</v>
      </c>
      <c r="M411" s="48" t="s">
        <v>55</v>
      </c>
      <c r="N411" s="47" t="s">
        <v>31</v>
      </c>
      <c r="O411" s="47" t="s">
        <v>36</v>
      </c>
      <c r="P411" s="48" t="s">
        <v>64</v>
      </c>
      <c r="Q411" s="47" t="s">
        <v>18</v>
      </c>
      <c r="R411" s="47"/>
      <c r="S411" s="47" t="s">
        <v>874</v>
      </c>
      <c r="T411" s="47" t="s">
        <v>18</v>
      </c>
      <c r="U411" s="52">
        <v>13088</v>
      </c>
      <c r="V411" s="118"/>
      <c r="W411" s="118"/>
      <c r="X411" s="47">
        <v>60</v>
      </c>
      <c r="Y411" s="47">
        <v>25</v>
      </c>
      <c r="Z411" s="118" t="s">
        <v>390</v>
      </c>
      <c r="AA411" s="118"/>
      <c r="AB411" s="118"/>
      <c r="AC411" s="47" t="s">
        <v>709</v>
      </c>
      <c r="AD411" s="14">
        <v>0</v>
      </c>
      <c r="AE411" s="47"/>
      <c r="AF411" s="280"/>
      <c r="AG411" s="118"/>
      <c r="AH411" s="118"/>
      <c r="AI411" s="47" t="s">
        <v>6737</v>
      </c>
      <c r="AJ411" s="47" t="s">
        <v>306</v>
      </c>
      <c r="AK411" s="47" t="s">
        <v>390</v>
      </c>
      <c r="AL411" s="62" t="s">
        <v>390</v>
      </c>
      <c r="AM411" s="13" t="s">
        <v>390</v>
      </c>
      <c r="AN411" s="118"/>
      <c r="AO411" s="118"/>
      <c r="AP411" s="118"/>
      <c r="AQ411" s="118"/>
      <c r="AR411" s="118"/>
      <c r="AS411" s="47"/>
      <c r="AT411" s="118"/>
      <c r="AU411" s="47"/>
      <c r="AV411" s="47"/>
      <c r="AW411" s="118"/>
      <c r="AX411" s="118"/>
      <c r="AY411" s="118"/>
      <c r="AZ411" s="47"/>
      <c r="BA411" s="14"/>
      <c r="BB411" s="47"/>
      <c r="BC411" s="149"/>
      <c r="BD411" s="149"/>
    </row>
    <row r="412" spans="1:56" x14ac:dyDescent="0.35">
      <c r="A412" s="50" t="s">
        <v>496</v>
      </c>
      <c r="B412" s="115">
        <v>411</v>
      </c>
      <c r="C412" s="47"/>
      <c r="D412" s="47"/>
      <c r="E412" s="47"/>
      <c r="F412" s="47"/>
      <c r="G412" s="47" t="s">
        <v>76</v>
      </c>
      <c r="H412" s="47" t="s">
        <v>1980</v>
      </c>
      <c r="I412" s="47" t="s">
        <v>9</v>
      </c>
      <c r="J412" s="47" t="s">
        <v>312</v>
      </c>
      <c r="K412" s="47" t="s">
        <v>325</v>
      </c>
      <c r="L412" s="47" t="s">
        <v>885</v>
      </c>
      <c r="M412" s="48" t="s">
        <v>55</v>
      </c>
      <c r="N412" s="47" t="s">
        <v>31</v>
      </c>
      <c r="O412" s="47" t="s">
        <v>36</v>
      </c>
      <c r="P412" s="48" t="s">
        <v>969</v>
      </c>
      <c r="Q412" s="47"/>
      <c r="R412" s="47"/>
      <c r="S412" s="47" t="s">
        <v>497</v>
      </c>
      <c r="T412" s="47" t="s">
        <v>1455</v>
      </c>
      <c r="U412" s="52">
        <v>9635</v>
      </c>
      <c r="V412" s="118"/>
      <c r="W412" s="118"/>
      <c r="X412" s="47">
        <v>35</v>
      </c>
      <c r="Y412" s="47"/>
      <c r="Z412" s="118" t="s">
        <v>390</v>
      </c>
      <c r="AA412" s="118"/>
      <c r="AB412" s="118"/>
      <c r="AC412" s="47" t="s">
        <v>407</v>
      </c>
      <c r="AD412" s="14">
        <v>0</v>
      </c>
      <c r="AE412" s="47"/>
      <c r="AF412" s="280"/>
      <c r="AG412" s="118"/>
      <c r="AH412" s="118"/>
      <c r="AI412" s="47" t="s">
        <v>6737</v>
      </c>
      <c r="AJ412" s="47" t="s">
        <v>144</v>
      </c>
      <c r="AK412" s="47" t="s">
        <v>390</v>
      </c>
      <c r="AL412" s="62" t="s">
        <v>390</v>
      </c>
      <c r="AM412" s="13" t="s">
        <v>390</v>
      </c>
      <c r="AN412" s="118"/>
      <c r="AO412" s="118"/>
      <c r="AP412" s="118"/>
      <c r="AQ412" s="118"/>
      <c r="AR412" s="118"/>
      <c r="AS412" s="47"/>
      <c r="AT412" s="118"/>
      <c r="AU412" s="47"/>
      <c r="AV412" s="47"/>
      <c r="AW412" s="118"/>
      <c r="AX412" s="118"/>
      <c r="AY412" s="118"/>
      <c r="AZ412" s="47"/>
      <c r="BA412" s="14"/>
      <c r="BB412" s="47"/>
      <c r="BC412" s="149"/>
      <c r="BD412" s="149"/>
    </row>
    <row r="413" spans="1:56" x14ac:dyDescent="0.35">
      <c r="A413" s="50" t="s">
        <v>1020</v>
      </c>
      <c r="B413" s="115">
        <v>412</v>
      </c>
      <c r="C413" s="47"/>
      <c r="D413" s="47" t="s">
        <v>1021</v>
      </c>
      <c r="E413" s="47" t="s">
        <v>1057</v>
      </c>
      <c r="F413" s="47"/>
      <c r="G413" s="47" t="s">
        <v>76</v>
      </c>
      <c r="H413" s="47" t="s">
        <v>1980</v>
      </c>
      <c r="I413" s="47" t="s">
        <v>380</v>
      </c>
      <c r="J413" s="47" t="s">
        <v>312</v>
      </c>
      <c r="K413" s="47" t="s">
        <v>319</v>
      </c>
      <c r="L413" s="47" t="s">
        <v>886</v>
      </c>
      <c r="M413" s="48" t="s">
        <v>106</v>
      </c>
      <c r="N413" s="47" t="s">
        <v>32</v>
      </c>
      <c r="O413" s="47" t="s">
        <v>50</v>
      </c>
      <c r="P413" s="48" t="s">
        <v>38</v>
      </c>
      <c r="Q413" s="47" t="s">
        <v>107</v>
      </c>
      <c r="R413" s="47"/>
      <c r="S413" s="47" t="s">
        <v>1022</v>
      </c>
      <c r="T413" s="47" t="s">
        <v>107</v>
      </c>
      <c r="U413" s="52"/>
      <c r="V413" s="118"/>
      <c r="W413" s="118"/>
      <c r="X413" s="47">
        <v>0</v>
      </c>
      <c r="Y413" s="47">
        <v>25</v>
      </c>
      <c r="Z413" s="118" t="s">
        <v>390</v>
      </c>
      <c r="AA413" s="118"/>
      <c r="AB413" s="118"/>
      <c r="AC413" s="47" t="s">
        <v>402</v>
      </c>
      <c r="AD413" s="14">
        <v>0</v>
      </c>
      <c r="AE413" s="47"/>
      <c r="AF413" s="280"/>
      <c r="AG413" s="118"/>
      <c r="AH413" s="118"/>
      <c r="AI413" s="47" t="s">
        <v>6737</v>
      </c>
      <c r="AJ413" s="47" t="s">
        <v>144</v>
      </c>
      <c r="AK413" s="47" t="s">
        <v>390</v>
      </c>
      <c r="AL413" s="62" t="s">
        <v>390</v>
      </c>
      <c r="AM413" s="13" t="s">
        <v>2000</v>
      </c>
      <c r="AN413" s="118"/>
      <c r="AO413" s="118"/>
      <c r="AP413" s="118"/>
      <c r="AQ413" s="118"/>
      <c r="AR413" s="118"/>
      <c r="AS413" s="47"/>
      <c r="AT413" s="118"/>
      <c r="AU413" s="47"/>
      <c r="AV413" s="47"/>
      <c r="AW413" s="118"/>
      <c r="AX413" s="118"/>
      <c r="AY413" s="118"/>
      <c r="AZ413" s="47"/>
      <c r="BA413" s="14"/>
      <c r="BB413" s="47"/>
      <c r="BC413" s="149"/>
      <c r="BD413" s="149"/>
    </row>
    <row r="414" spans="1:56" x14ac:dyDescent="0.35">
      <c r="A414" s="50" t="s">
        <v>606</v>
      </c>
      <c r="B414" s="115">
        <v>413</v>
      </c>
      <c r="C414" s="47"/>
      <c r="D414" s="47"/>
      <c r="E414" s="47"/>
      <c r="F414" s="47"/>
      <c r="G414" s="47" t="s">
        <v>76</v>
      </c>
      <c r="H414" s="47" t="s">
        <v>1980</v>
      </c>
      <c r="I414" s="47" t="s">
        <v>227</v>
      </c>
      <c r="J414" s="47" t="s">
        <v>312</v>
      </c>
      <c r="K414" s="47" t="s">
        <v>325</v>
      </c>
      <c r="L414" s="47" t="s">
        <v>885</v>
      </c>
      <c r="M414" s="48" t="s">
        <v>53</v>
      </c>
      <c r="N414" s="47" t="s">
        <v>31</v>
      </c>
      <c r="O414" s="47" t="s">
        <v>36</v>
      </c>
      <c r="P414" s="48" t="s">
        <v>64</v>
      </c>
      <c r="Q414" s="47" t="s">
        <v>1513</v>
      </c>
      <c r="R414" s="47"/>
      <c r="S414" s="47" t="s">
        <v>607</v>
      </c>
      <c r="T414" s="47" t="s">
        <v>754</v>
      </c>
      <c r="U414" s="52">
        <v>529</v>
      </c>
      <c r="V414" s="118"/>
      <c r="W414" s="118"/>
      <c r="X414" s="47">
        <v>0</v>
      </c>
      <c r="Y414" s="47">
        <v>7</v>
      </c>
      <c r="Z414" s="118" t="s">
        <v>390</v>
      </c>
      <c r="AA414" s="118"/>
      <c r="AB414" s="118"/>
      <c r="AC414" s="47" t="s">
        <v>399</v>
      </c>
      <c r="AD414" s="14">
        <v>0</v>
      </c>
      <c r="AE414" s="47"/>
      <c r="AF414" s="280"/>
      <c r="AG414" s="118"/>
      <c r="AH414" s="118"/>
      <c r="AI414" s="47" t="s">
        <v>6737</v>
      </c>
      <c r="AJ414" s="47" t="s">
        <v>306</v>
      </c>
      <c r="AK414" s="47" t="s">
        <v>390</v>
      </c>
      <c r="AL414" s="62" t="s">
        <v>390</v>
      </c>
      <c r="AM414" s="13" t="s">
        <v>390</v>
      </c>
      <c r="AN414" s="118"/>
      <c r="AO414" s="118"/>
      <c r="AP414" s="118"/>
      <c r="AQ414" s="118"/>
      <c r="AR414" s="118"/>
      <c r="AS414" s="47"/>
      <c r="AT414" s="118"/>
      <c r="AU414" s="47"/>
      <c r="AV414" s="47"/>
      <c r="AW414" s="118"/>
      <c r="AX414" s="118"/>
      <c r="AY414" s="118"/>
      <c r="AZ414" s="47"/>
      <c r="BA414" s="14"/>
      <c r="BB414" s="47"/>
      <c r="BC414" s="149"/>
      <c r="BD414" s="149"/>
    </row>
    <row r="415" spans="1:56" x14ac:dyDescent="0.35">
      <c r="A415" s="50" t="s">
        <v>604</v>
      </c>
      <c r="B415" s="115">
        <v>414</v>
      </c>
      <c r="C415" s="47"/>
      <c r="D415" s="47"/>
      <c r="E415" s="47"/>
      <c r="F415" s="47"/>
      <c r="G415" s="47" t="s">
        <v>76</v>
      </c>
      <c r="H415" s="47" t="s">
        <v>1980</v>
      </c>
      <c r="I415" s="47" t="s">
        <v>227</v>
      </c>
      <c r="J415" s="47" t="s">
        <v>312</v>
      </c>
      <c r="K415" s="47" t="s">
        <v>325</v>
      </c>
      <c r="L415" s="47" t="s">
        <v>885</v>
      </c>
      <c r="M415" s="48" t="s">
        <v>53</v>
      </c>
      <c r="N415" s="47" t="s">
        <v>31</v>
      </c>
      <c r="O415" s="47" t="s">
        <v>36</v>
      </c>
      <c r="P415" s="48" t="s">
        <v>29</v>
      </c>
      <c r="Q415" s="47" t="s">
        <v>1513</v>
      </c>
      <c r="R415" s="47"/>
      <c r="S415" s="47" t="s">
        <v>605</v>
      </c>
      <c r="T415" s="47" t="s">
        <v>766</v>
      </c>
      <c r="U415" s="52">
        <v>903</v>
      </c>
      <c r="V415" s="118"/>
      <c r="W415" s="118"/>
      <c r="X415" s="47">
        <v>0</v>
      </c>
      <c r="Y415" s="47">
        <v>7</v>
      </c>
      <c r="Z415" s="118" t="s">
        <v>390</v>
      </c>
      <c r="AA415" s="118"/>
      <c r="AB415" s="118"/>
      <c r="AC415" s="47" t="s">
        <v>399</v>
      </c>
      <c r="AD415" s="14">
        <v>0</v>
      </c>
      <c r="AE415" s="47"/>
      <c r="AF415" s="280"/>
      <c r="AG415" s="118"/>
      <c r="AH415" s="118"/>
      <c r="AI415" s="47" t="s">
        <v>6737</v>
      </c>
      <c r="AJ415" s="47" t="s">
        <v>306</v>
      </c>
      <c r="AK415" s="47" t="s">
        <v>390</v>
      </c>
      <c r="AL415" s="62" t="s">
        <v>390</v>
      </c>
      <c r="AM415" s="13" t="s">
        <v>390</v>
      </c>
      <c r="AN415" s="118"/>
      <c r="AO415" s="118"/>
      <c r="AP415" s="118"/>
      <c r="AQ415" s="118"/>
      <c r="AR415" s="118"/>
      <c r="AS415" s="47"/>
      <c r="AT415" s="118"/>
      <c r="AU415" s="47"/>
      <c r="AV415" s="47"/>
      <c r="AW415" s="118"/>
      <c r="AX415" s="118"/>
      <c r="AY415" s="118"/>
      <c r="AZ415" s="47"/>
      <c r="BA415" s="14"/>
      <c r="BB415" s="47"/>
      <c r="BC415" s="149"/>
      <c r="BD415" s="149"/>
    </row>
    <row r="416" spans="1:56" x14ac:dyDescent="0.35">
      <c r="A416" s="50" t="s">
        <v>512</v>
      </c>
      <c r="B416" s="115">
        <v>415</v>
      </c>
      <c r="C416" s="47"/>
      <c r="D416" s="47"/>
      <c r="E416" s="47"/>
      <c r="F416" s="47"/>
      <c r="G416" s="47" t="s">
        <v>76</v>
      </c>
      <c r="H416" s="47" t="s">
        <v>1980</v>
      </c>
      <c r="I416" s="47" t="s">
        <v>89</v>
      </c>
      <c r="J416" s="47" t="s">
        <v>312</v>
      </c>
      <c r="K416" s="47" t="s">
        <v>325</v>
      </c>
      <c r="L416" s="47" t="s">
        <v>885</v>
      </c>
      <c r="M416" s="48" t="s">
        <v>53</v>
      </c>
      <c r="N416" s="47" t="s">
        <v>32</v>
      </c>
      <c r="O416" s="47" t="s">
        <v>37</v>
      </c>
      <c r="P416" s="48" t="s">
        <v>45</v>
      </c>
      <c r="Q416" s="47" t="s">
        <v>1305</v>
      </c>
      <c r="R416" s="47"/>
      <c r="S416" s="47" t="s">
        <v>513</v>
      </c>
      <c r="T416" s="47" t="s">
        <v>147</v>
      </c>
      <c r="U416" s="52"/>
      <c r="V416" s="118"/>
      <c r="W416" s="118"/>
      <c r="X416" s="47">
        <v>0</v>
      </c>
      <c r="Y416" s="47"/>
      <c r="Z416" s="118" t="s">
        <v>390</v>
      </c>
      <c r="AA416" s="118"/>
      <c r="AB416" s="118"/>
      <c r="AC416" s="47" t="s">
        <v>406</v>
      </c>
      <c r="AD416" s="14">
        <v>0</v>
      </c>
      <c r="AE416" s="47"/>
      <c r="AF416" s="280"/>
      <c r="AG416" s="118"/>
      <c r="AH416" s="118"/>
      <c r="AI416" s="47" t="s">
        <v>6737</v>
      </c>
      <c r="AJ416" s="47" t="s">
        <v>306</v>
      </c>
      <c r="AK416" s="47" t="s">
        <v>390</v>
      </c>
      <c r="AL416" s="62" t="s">
        <v>390</v>
      </c>
      <c r="AM416" s="13" t="s">
        <v>390</v>
      </c>
      <c r="AN416" s="118"/>
      <c r="AO416" s="118"/>
      <c r="AP416" s="118"/>
      <c r="AQ416" s="118"/>
      <c r="AR416" s="118"/>
      <c r="AS416" s="47"/>
      <c r="AT416" s="118"/>
      <c r="AU416" s="47"/>
      <c r="AV416" s="47"/>
      <c r="AW416" s="118"/>
      <c r="AX416" s="118"/>
      <c r="AY416" s="118"/>
      <c r="AZ416" s="47"/>
      <c r="BA416" s="14"/>
      <c r="BB416" s="47"/>
      <c r="BC416" s="149"/>
      <c r="BD416" s="149"/>
    </row>
    <row r="417" spans="1:56" x14ac:dyDescent="0.35">
      <c r="A417" s="50" t="s">
        <v>2591</v>
      </c>
      <c r="B417" s="115">
        <v>416</v>
      </c>
      <c r="C417" s="47"/>
      <c r="D417" s="47" t="s">
        <v>5135</v>
      </c>
      <c r="E417" s="47" t="s">
        <v>7013</v>
      </c>
      <c r="F417" s="47" t="s">
        <v>7014</v>
      </c>
      <c r="G417" s="47" t="s">
        <v>76</v>
      </c>
      <c r="H417" s="47" t="s">
        <v>2235</v>
      </c>
      <c r="I417" s="47" t="s">
        <v>1063</v>
      </c>
      <c r="J417" s="47" t="s">
        <v>312</v>
      </c>
      <c r="K417" s="47" t="s">
        <v>325</v>
      </c>
      <c r="L417" s="47" t="s">
        <v>885</v>
      </c>
      <c r="M417" s="48" t="s">
        <v>55</v>
      </c>
      <c r="N417" s="47" t="s">
        <v>32</v>
      </c>
      <c r="O417" s="47" t="s">
        <v>37</v>
      </c>
      <c r="P417" s="48" t="s">
        <v>44</v>
      </c>
      <c r="Q417" s="47"/>
      <c r="R417" s="47" t="s">
        <v>2825</v>
      </c>
      <c r="S417" s="47" t="s">
        <v>6745</v>
      </c>
      <c r="T417" s="47" t="s">
        <v>148</v>
      </c>
      <c r="U417" s="52">
        <v>13067</v>
      </c>
      <c r="V417" s="118">
        <v>46063</v>
      </c>
      <c r="W417" s="118">
        <v>46066</v>
      </c>
      <c r="X417" s="47">
        <v>60</v>
      </c>
      <c r="Y417" s="47">
        <v>10</v>
      </c>
      <c r="Z417" s="118">
        <v>46136</v>
      </c>
      <c r="AA417" s="118">
        <v>46157</v>
      </c>
      <c r="AB417" s="118">
        <v>46157</v>
      </c>
      <c r="AC417" s="47" t="s">
        <v>3</v>
      </c>
      <c r="AD417" s="14">
        <v>1</v>
      </c>
      <c r="AE417" s="47"/>
      <c r="AF417" s="280">
        <v>46171</v>
      </c>
      <c r="AG417" s="118">
        <v>46158</v>
      </c>
      <c r="AH417" s="118" t="s">
        <v>6740</v>
      </c>
      <c r="AI417" s="47" t="s">
        <v>6737</v>
      </c>
      <c r="AJ417" s="47" t="s">
        <v>306</v>
      </c>
      <c r="AK417" s="47" t="s">
        <v>2829</v>
      </c>
      <c r="AL417" s="62" t="s">
        <v>2925</v>
      </c>
      <c r="AM417" s="13" t="s">
        <v>390</v>
      </c>
      <c r="AN417" s="118"/>
      <c r="AO417" s="118"/>
      <c r="AP417" s="118"/>
      <c r="AQ417" s="118"/>
      <c r="AR417" s="118"/>
      <c r="AS417" s="47"/>
      <c r="AT417" s="118"/>
      <c r="AU417" s="47"/>
      <c r="AV417" s="47"/>
      <c r="AW417" s="118"/>
      <c r="AX417" s="118"/>
      <c r="AY417" s="118"/>
      <c r="AZ417" s="47"/>
      <c r="BA417" s="14"/>
      <c r="BB417" s="47"/>
      <c r="BC417" s="149"/>
      <c r="BD417" s="149"/>
    </row>
    <row r="418" spans="1:56" x14ac:dyDescent="0.35">
      <c r="A418" s="50" t="s">
        <v>875</v>
      </c>
      <c r="B418" s="115">
        <v>417</v>
      </c>
      <c r="C418" s="47"/>
      <c r="D418" s="47"/>
      <c r="E418" s="47"/>
      <c r="F418" s="47"/>
      <c r="G418" s="47" t="s">
        <v>76</v>
      </c>
      <c r="H418" s="47" t="s">
        <v>1980</v>
      </c>
      <c r="I418" s="47" t="s">
        <v>1063</v>
      </c>
      <c r="J418" s="47" t="s">
        <v>312</v>
      </c>
      <c r="K418" s="47" t="s">
        <v>325</v>
      </c>
      <c r="L418" s="47" t="s">
        <v>885</v>
      </c>
      <c r="M418" s="48" t="s">
        <v>55</v>
      </c>
      <c r="N418" s="47" t="s">
        <v>32</v>
      </c>
      <c r="O418" s="47" t="s">
        <v>37</v>
      </c>
      <c r="P418" s="48" t="s">
        <v>44</v>
      </c>
      <c r="Q418" s="47" t="s">
        <v>148</v>
      </c>
      <c r="R418" s="47" t="s">
        <v>1840</v>
      </c>
      <c r="S418" s="47" t="s">
        <v>876</v>
      </c>
      <c r="T418" s="47" t="s">
        <v>148</v>
      </c>
      <c r="U418" s="52">
        <v>14270</v>
      </c>
      <c r="V418" s="118"/>
      <c r="W418" s="118"/>
      <c r="X418" s="47">
        <v>60</v>
      </c>
      <c r="Y418" s="47">
        <v>25</v>
      </c>
      <c r="Z418" s="118" t="s">
        <v>390</v>
      </c>
      <c r="AA418" s="118"/>
      <c r="AB418" s="118"/>
      <c r="AC418" s="47" t="s">
        <v>709</v>
      </c>
      <c r="AD418" s="14">
        <v>0</v>
      </c>
      <c r="AE418" s="47"/>
      <c r="AF418" s="280"/>
      <c r="AG418" s="118"/>
      <c r="AH418" s="118"/>
      <c r="AI418" s="47" t="s">
        <v>6737</v>
      </c>
      <c r="AJ418" s="47" t="s">
        <v>306</v>
      </c>
      <c r="AK418" s="47" t="s">
        <v>390</v>
      </c>
      <c r="AL418" s="62" t="s">
        <v>390</v>
      </c>
      <c r="AM418" s="13" t="s">
        <v>390</v>
      </c>
      <c r="AN418" s="118"/>
      <c r="AO418" s="118"/>
      <c r="AP418" s="118"/>
      <c r="AQ418" s="118"/>
      <c r="AR418" s="118"/>
      <c r="AS418" s="47"/>
      <c r="AT418" s="118"/>
      <c r="AU418" s="47"/>
      <c r="AV418" s="47"/>
      <c r="AW418" s="118"/>
      <c r="AX418" s="118"/>
      <c r="AY418" s="118"/>
      <c r="AZ418" s="47"/>
      <c r="BA418" s="14"/>
      <c r="BB418" s="47"/>
      <c r="BC418" s="149"/>
      <c r="BD418" s="149"/>
    </row>
    <row r="419" spans="1:56" x14ac:dyDescent="0.35">
      <c r="A419" s="50" t="s">
        <v>1017</v>
      </c>
      <c r="B419" s="115">
        <v>418</v>
      </c>
      <c r="C419" s="47" t="s">
        <v>1361</v>
      </c>
      <c r="D419" s="47"/>
      <c r="E419" s="47"/>
      <c r="F419" s="47"/>
      <c r="G419" s="47" t="s">
        <v>76</v>
      </c>
      <c r="H419" s="47" t="s">
        <v>1980</v>
      </c>
      <c r="I419" s="47" t="s">
        <v>380</v>
      </c>
      <c r="J419" s="47" t="s">
        <v>312</v>
      </c>
      <c r="K419" s="47" t="s">
        <v>319</v>
      </c>
      <c r="L419" s="47" t="s">
        <v>886</v>
      </c>
      <c r="M419" s="48" t="s">
        <v>106</v>
      </c>
      <c r="N419" s="47" t="s">
        <v>31</v>
      </c>
      <c r="O419" s="47" t="s">
        <v>50</v>
      </c>
      <c r="P419" s="48" t="s">
        <v>46</v>
      </c>
      <c r="Q419" s="47"/>
      <c r="R419" s="47"/>
      <c r="S419" s="47" t="s">
        <v>1018</v>
      </c>
      <c r="T419" s="47" t="s">
        <v>1019</v>
      </c>
      <c r="U419" s="52"/>
      <c r="V419" s="118"/>
      <c r="W419" s="118"/>
      <c r="X419" s="47">
        <v>0</v>
      </c>
      <c r="Y419" s="47">
        <v>25</v>
      </c>
      <c r="Z419" s="118" t="s">
        <v>390</v>
      </c>
      <c r="AA419" s="118"/>
      <c r="AB419" s="118"/>
      <c r="AC419" s="47" t="s">
        <v>399</v>
      </c>
      <c r="AD419" s="14">
        <v>0</v>
      </c>
      <c r="AE419" s="47"/>
      <c r="AF419" s="280"/>
      <c r="AG419" s="118"/>
      <c r="AH419" s="118"/>
      <c r="AI419" s="47" t="s">
        <v>6737</v>
      </c>
      <c r="AJ419" s="47" t="s">
        <v>144</v>
      </c>
      <c r="AK419" s="47" t="s">
        <v>390</v>
      </c>
      <c r="AL419" s="62" t="s">
        <v>390</v>
      </c>
      <c r="AM419" s="13" t="s">
        <v>390</v>
      </c>
      <c r="AN419" s="118"/>
      <c r="AO419" s="118"/>
      <c r="AP419" s="118"/>
      <c r="AQ419" s="118"/>
      <c r="AR419" s="118"/>
      <c r="AS419" s="47"/>
      <c r="AT419" s="118"/>
      <c r="AU419" s="47"/>
      <c r="AV419" s="47"/>
      <c r="AW419" s="118"/>
      <c r="AX419" s="118"/>
      <c r="AY419" s="118"/>
      <c r="AZ419" s="47"/>
      <c r="BA419" s="14"/>
      <c r="BB419" s="47"/>
      <c r="BC419" s="149"/>
      <c r="BD419" s="149"/>
    </row>
    <row r="420" spans="1:56" x14ac:dyDescent="0.35">
      <c r="A420" s="50" t="s">
        <v>1210</v>
      </c>
      <c r="B420" s="115">
        <v>419</v>
      </c>
      <c r="C420" s="47" t="s">
        <v>1199</v>
      </c>
      <c r="D420" s="47" t="s">
        <v>1198</v>
      </c>
      <c r="E420" s="47" t="s">
        <v>1363</v>
      </c>
      <c r="F420" s="47"/>
      <c r="G420" s="47" t="s">
        <v>76</v>
      </c>
      <c r="H420" s="47" t="s">
        <v>1980</v>
      </c>
      <c r="I420" s="47" t="s">
        <v>380</v>
      </c>
      <c r="J420" s="47" t="s">
        <v>312</v>
      </c>
      <c r="K420" s="47" t="s">
        <v>319</v>
      </c>
      <c r="L420" s="47" t="s">
        <v>886</v>
      </c>
      <c r="M420" s="48" t="s">
        <v>106</v>
      </c>
      <c r="N420" s="47" t="s">
        <v>32</v>
      </c>
      <c r="O420" s="47" t="s">
        <v>50</v>
      </c>
      <c r="P420" s="48" t="s">
        <v>44</v>
      </c>
      <c r="Q420" s="47" t="s">
        <v>148</v>
      </c>
      <c r="R420" s="47"/>
      <c r="S420" s="47" t="s">
        <v>1197</v>
      </c>
      <c r="T420" s="47" t="s">
        <v>148</v>
      </c>
      <c r="U420" s="52">
        <v>9563</v>
      </c>
      <c r="V420" s="118"/>
      <c r="W420" s="118"/>
      <c r="X420" s="47">
        <v>0</v>
      </c>
      <c r="Y420" s="47">
        <v>25</v>
      </c>
      <c r="Z420" s="118" t="s">
        <v>390</v>
      </c>
      <c r="AA420" s="118"/>
      <c r="AB420" s="118"/>
      <c r="AC420" s="47" t="s">
        <v>1053</v>
      </c>
      <c r="AD420" s="14">
        <v>0</v>
      </c>
      <c r="AE420" s="47"/>
      <c r="AF420" s="280"/>
      <c r="AG420" s="118"/>
      <c r="AH420" s="118"/>
      <c r="AI420" s="47" t="s">
        <v>6737</v>
      </c>
      <c r="AJ420" s="47" t="s">
        <v>144</v>
      </c>
      <c r="AK420" s="47" t="s">
        <v>390</v>
      </c>
      <c r="AL420" s="62" t="s">
        <v>390</v>
      </c>
      <c r="AM420" s="13" t="s">
        <v>390</v>
      </c>
      <c r="AN420" s="118"/>
      <c r="AO420" s="118"/>
      <c r="AP420" s="118"/>
      <c r="AQ420" s="118"/>
      <c r="AR420" s="118"/>
      <c r="AS420" s="47"/>
      <c r="AT420" s="118"/>
      <c r="AU420" s="47"/>
      <c r="AV420" s="47"/>
      <c r="AW420" s="118"/>
      <c r="AX420" s="118"/>
      <c r="AY420" s="118"/>
      <c r="AZ420" s="47"/>
      <c r="BA420" s="14"/>
      <c r="BB420" s="47"/>
      <c r="BC420" s="149"/>
      <c r="BD420" s="149"/>
    </row>
    <row r="421" spans="1:56" x14ac:dyDescent="0.35">
      <c r="A421" s="50" t="s">
        <v>1212</v>
      </c>
      <c r="B421" s="115">
        <v>420</v>
      </c>
      <c r="C421" s="47" t="s">
        <v>1192</v>
      </c>
      <c r="D421" s="47" t="s">
        <v>1191</v>
      </c>
      <c r="E421" s="47" t="s">
        <v>1365</v>
      </c>
      <c r="F421" s="47"/>
      <c r="G421" s="47" t="s">
        <v>76</v>
      </c>
      <c r="H421" s="47" t="s">
        <v>1980</v>
      </c>
      <c r="I421" s="47" t="s">
        <v>380</v>
      </c>
      <c r="J421" s="47" t="s">
        <v>312</v>
      </c>
      <c r="K421" s="47" t="s">
        <v>319</v>
      </c>
      <c r="L421" s="47" t="s">
        <v>886</v>
      </c>
      <c r="M421" s="48" t="s">
        <v>106</v>
      </c>
      <c r="N421" s="47" t="s">
        <v>32</v>
      </c>
      <c r="O421" s="47" t="s">
        <v>50</v>
      </c>
      <c r="P421" s="48" t="s">
        <v>44</v>
      </c>
      <c r="Q421" s="47" t="s">
        <v>148</v>
      </c>
      <c r="R421" s="47"/>
      <c r="S421" s="47" t="s">
        <v>539</v>
      </c>
      <c r="T421" s="47" t="s">
        <v>148</v>
      </c>
      <c r="U421" s="52">
        <v>11331</v>
      </c>
      <c r="V421" s="118"/>
      <c r="W421" s="118"/>
      <c r="X421" s="47">
        <v>0</v>
      </c>
      <c r="Y421" s="47">
        <v>25</v>
      </c>
      <c r="Z421" s="118" t="s">
        <v>390</v>
      </c>
      <c r="AA421" s="118"/>
      <c r="AB421" s="118"/>
      <c r="AC421" s="47" t="s">
        <v>1053</v>
      </c>
      <c r="AD421" s="14">
        <v>0</v>
      </c>
      <c r="AE421" s="47"/>
      <c r="AF421" s="280"/>
      <c r="AG421" s="118"/>
      <c r="AH421" s="118"/>
      <c r="AI421" s="47" t="s">
        <v>6737</v>
      </c>
      <c r="AJ421" s="47" t="s">
        <v>144</v>
      </c>
      <c r="AK421" s="47" t="s">
        <v>390</v>
      </c>
      <c r="AL421" s="62" t="s">
        <v>390</v>
      </c>
      <c r="AM421" s="13" t="s">
        <v>390</v>
      </c>
      <c r="AN421" s="118"/>
      <c r="AO421" s="118"/>
      <c r="AP421" s="118"/>
      <c r="AQ421" s="118"/>
      <c r="AR421" s="118"/>
      <c r="AS421" s="47"/>
      <c r="AT421" s="118"/>
      <c r="AU421" s="47"/>
      <c r="AV421" s="47"/>
      <c r="AW421" s="118"/>
      <c r="AX421" s="118"/>
      <c r="AY421" s="118"/>
      <c r="AZ421" s="47"/>
      <c r="BA421" s="14"/>
      <c r="BB421" s="47"/>
      <c r="BC421" s="149"/>
      <c r="BD421" s="149"/>
    </row>
    <row r="422" spans="1:56" x14ac:dyDescent="0.35">
      <c r="A422" s="50" t="s">
        <v>1863</v>
      </c>
      <c r="B422" s="115">
        <v>421</v>
      </c>
      <c r="C422" s="47"/>
      <c r="D422" s="47"/>
      <c r="E422" s="47"/>
      <c r="F422" s="47"/>
      <c r="G422" s="47" t="s">
        <v>76</v>
      </c>
      <c r="H422" s="47" t="s">
        <v>1980</v>
      </c>
      <c r="I422" s="47" t="s">
        <v>91</v>
      </c>
      <c r="J422" s="47" t="s">
        <v>312</v>
      </c>
      <c r="K422" s="47" t="s">
        <v>325</v>
      </c>
      <c r="L422" s="47" t="s">
        <v>885</v>
      </c>
      <c r="M422" s="48" t="s">
        <v>55</v>
      </c>
      <c r="N422" s="47" t="s">
        <v>31</v>
      </c>
      <c r="O422" s="47" t="s">
        <v>36</v>
      </c>
      <c r="P422" s="48" t="s">
        <v>969</v>
      </c>
      <c r="Q422" s="47"/>
      <c r="R422" s="47"/>
      <c r="S422" s="47" t="s">
        <v>1864</v>
      </c>
      <c r="T422" s="47" t="s">
        <v>822</v>
      </c>
      <c r="U422" s="52"/>
      <c r="V422" s="118"/>
      <c r="W422" s="118"/>
      <c r="X422" s="47">
        <v>35</v>
      </c>
      <c r="Y422" s="47"/>
      <c r="Z422" s="118" t="s">
        <v>390</v>
      </c>
      <c r="AA422" s="118"/>
      <c r="AB422" s="118"/>
      <c r="AC422" s="47" t="s">
        <v>402</v>
      </c>
      <c r="AD422" s="14">
        <v>0</v>
      </c>
      <c r="AE422" s="47"/>
      <c r="AF422" s="280"/>
      <c r="AG422" s="118"/>
      <c r="AH422" s="118"/>
      <c r="AI422" s="47" t="s">
        <v>6737</v>
      </c>
      <c r="AJ422" s="47" t="s">
        <v>144</v>
      </c>
      <c r="AK422" s="47" t="s">
        <v>390</v>
      </c>
      <c r="AL422" s="62" t="s">
        <v>390</v>
      </c>
      <c r="AM422" s="13" t="s">
        <v>390</v>
      </c>
      <c r="AN422" s="118"/>
      <c r="AO422" s="118"/>
      <c r="AP422" s="118"/>
      <c r="AQ422" s="118"/>
      <c r="AR422" s="118"/>
      <c r="AS422" s="47"/>
      <c r="AT422" s="118"/>
      <c r="AU422" s="47"/>
      <c r="AV422" s="47"/>
      <c r="AW422" s="118"/>
      <c r="AX422" s="118"/>
      <c r="AY422" s="118"/>
      <c r="AZ422" s="47"/>
      <c r="BA422" s="14"/>
      <c r="BB422" s="47"/>
      <c r="BC422" s="149"/>
      <c r="BD422" s="149"/>
    </row>
    <row r="423" spans="1:56" x14ac:dyDescent="0.35">
      <c r="A423" s="50" t="s">
        <v>572</v>
      </c>
      <c r="B423" s="115">
        <v>422</v>
      </c>
      <c r="C423" s="47"/>
      <c r="D423" s="47" t="s">
        <v>7937</v>
      </c>
      <c r="E423" s="47" t="s">
        <v>7938</v>
      </c>
      <c r="F423" s="47" t="s">
        <v>2814</v>
      </c>
      <c r="G423" s="47" t="s">
        <v>78</v>
      </c>
      <c r="H423" s="47" t="s">
        <v>222</v>
      </c>
      <c r="I423" s="47" t="s">
        <v>69</v>
      </c>
      <c r="J423" s="47" t="s">
        <v>2006</v>
      </c>
      <c r="K423" s="47" t="s">
        <v>321</v>
      </c>
      <c r="L423" s="47" t="s">
        <v>1985</v>
      </c>
      <c r="M423" s="48" t="s">
        <v>55</v>
      </c>
      <c r="N423" s="47" t="s">
        <v>32</v>
      </c>
      <c r="O423" s="47" t="s">
        <v>37</v>
      </c>
      <c r="P423" s="48" t="s">
        <v>38</v>
      </c>
      <c r="Q423" s="47" t="s">
        <v>107</v>
      </c>
      <c r="R423" s="47"/>
      <c r="S423" s="47" t="s">
        <v>2815</v>
      </c>
      <c r="T423" s="47" t="s">
        <v>107</v>
      </c>
      <c r="U423" s="52">
        <v>25638</v>
      </c>
      <c r="V423" s="118">
        <v>46042</v>
      </c>
      <c r="W423" s="118">
        <v>46160</v>
      </c>
      <c r="X423" s="47">
        <v>35</v>
      </c>
      <c r="Y423" s="47"/>
      <c r="Z423" s="118">
        <v>46195</v>
      </c>
      <c r="AA423" s="118">
        <v>46195</v>
      </c>
      <c r="AB423" s="118"/>
      <c r="AC423" s="47" t="s">
        <v>5</v>
      </c>
      <c r="AD423" s="14">
        <v>0.35</v>
      </c>
      <c r="AE423" s="47"/>
      <c r="AF423" s="280"/>
      <c r="AG423" s="118"/>
      <c r="AH423" s="118"/>
      <c r="AI423" s="47" t="s">
        <v>6737</v>
      </c>
      <c r="AJ423" s="47" t="s">
        <v>144</v>
      </c>
      <c r="AK423" s="47" t="s">
        <v>5080</v>
      </c>
      <c r="AL423" s="62" t="s">
        <v>390</v>
      </c>
      <c r="AM423" s="13" t="s">
        <v>390</v>
      </c>
      <c r="AN423" s="118"/>
      <c r="AO423" s="118"/>
      <c r="AP423" s="118"/>
      <c r="AQ423" s="118"/>
      <c r="AR423" s="118"/>
      <c r="AS423" s="47"/>
      <c r="AT423" s="118"/>
      <c r="AU423" s="47"/>
      <c r="AV423" s="47"/>
      <c r="AW423" s="118"/>
      <c r="AX423" s="118"/>
      <c r="AY423" s="118"/>
      <c r="AZ423" s="47"/>
      <c r="BA423" s="14"/>
      <c r="BB423" s="47"/>
      <c r="BC423" s="149"/>
      <c r="BD423" s="149"/>
    </row>
    <row r="424" spans="1:56" x14ac:dyDescent="0.35">
      <c r="A424" s="50" t="s">
        <v>2607</v>
      </c>
      <c r="B424" s="115">
        <v>423</v>
      </c>
      <c r="C424" s="47"/>
      <c r="D424" s="47" t="s">
        <v>7939</v>
      </c>
      <c r="E424" s="47" t="s">
        <v>7940</v>
      </c>
      <c r="F424" s="47" t="s">
        <v>7941</v>
      </c>
      <c r="G424" s="47" t="s">
        <v>78</v>
      </c>
      <c r="H424" s="47" t="s">
        <v>222</v>
      </c>
      <c r="I424" s="47" t="s">
        <v>69</v>
      </c>
      <c r="J424" s="47" t="s">
        <v>2006</v>
      </c>
      <c r="K424" s="47" t="s">
        <v>321</v>
      </c>
      <c r="L424" s="47" t="s">
        <v>1985</v>
      </c>
      <c r="M424" s="48" t="s">
        <v>55</v>
      </c>
      <c r="N424" s="47" t="s">
        <v>31</v>
      </c>
      <c r="O424" s="47" t="s">
        <v>36</v>
      </c>
      <c r="P424" s="48" t="s">
        <v>969</v>
      </c>
      <c r="Q424" s="47"/>
      <c r="R424" s="47"/>
      <c r="S424" s="47" t="s">
        <v>2608</v>
      </c>
      <c r="T424" s="47" t="s">
        <v>2609</v>
      </c>
      <c r="U424" s="52">
        <v>24482</v>
      </c>
      <c r="V424" s="118">
        <v>46157</v>
      </c>
      <c r="W424" s="118">
        <v>46160</v>
      </c>
      <c r="X424" s="47">
        <v>35</v>
      </c>
      <c r="Y424" s="47"/>
      <c r="Z424" s="118">
        <v>46195</v>
      </c>
      <c r="AA424" s="118">
        <v>46195</v>
      </c>
      <c r="AB424" s="118"/>
      <c r="AC424" s="47" t="s">
        <v>5</v>
      </c>
      <c r="AD424" s="14">
        <v>0.4</v>
      </c>
      <c r="AE424" s="47"/>
      <c r="AF424" s="280"/>
      <c r="AG424" s="118"/>
      <c r="AH424" s="118"/>
      <c r="AI424" s="47" t="s">
        <v>6737</v>
      </c>
      <c r="AJ424" s="47" t="s">
        <v>144</v>
      </c>
      <c r="AK424" s="47" t="s">
        <v>5080</v>
      </c>
      <c r="AL424" s="62" t="s">
        <v>390</v>
      </c>
      <c r="AM424" s="13" t="s">
        <v>390</v>
      </c>
      <c r="AN424" s="118"/>
      <c r="AO424" s="118"/>
      <c r="AP424" s="118"/>
      <c r="AQ424" s="118"/>
      <c r="AR424" s="118"/>
      <c r="AS424" s="47"/>
      <c r="AT424" s="118"/>
      <c r="AU424" s="47"/>
      <c r="AV424" s="47"/>
      <c r="AW424" s="118"/>
      <c r="AX424" s="118"/>
      <c r="AY424" s="118"/>
      <c r="AZ424" s="47"/>
      <c r="BA424" s="14"/>
      <c r="BB424" s="47"/>
      <c r="BC424" s="149"/>
      <c r="BD424" s="149"/>
    </row>
    <row r="425" spans="1:56" x14ac:dyDescent="0.35">
      <c r="A425" s="50" t="s">
        <v>2573</v>
      </c>
      <c r="B425" s="115">
        <v>424</v>
      </c>
      <c r="C425" s="47"/>
      <c r="D425" s="47"/>
      <c r="E425" s="47" t="s">
        <v>2876</v>
      </c>
      <c r="F425" s="47" t="s">
        <v>2574</v>
      </c>
      <c r="G425" s="47" t="s">
        <v>76</v>
      </c>
      <c r="H425" s="47" t="s">
        <v>2235</v>
      </c>
      <c r="I425" s="47" t="s">
        <v>379</v>
      </c>
      <c r="J425" s="47" t="s">
        <v>312</v>
      </c>
      <c r="K425" s="47" t="s">
        <v>319</v>
      </c>
      <c r="L425" s="47" t="s">
        <v>886</v>
      </c>
      <c r="M425" s="48" t="s">
        <v>55</v>
      </c>
      <c r="N425" s="47" t="s">
        <v>31</v>
      </c>
      <c r="O425" s="47" t="s">
        <v>36</v>
      </c>
      <c r="P425" s="48" t="s">
        <v>46</v>
      </c>
      <c r="Q425" s="47"/>
      <c r="R425" s="47"/>
      <c r="S425" s="47" t="s">
        <v>2575</v>
      </c>
      <c r="T425" s="47" t="s">
        <v>2576</v>
      </c>
      <c r="U425" s="52">
        <v>8559</v>
      </c>
      <c r="V425" s="118"/>
      <c r="W425" s="118"/>
      <c r="X425" s="47">
        <v>35</v>
      </c>
      <c r="Y425" s="47"/>
      <c r="Z425" s="118" t="s">
        <v>390</v>
      </c>
      <c r="AA425" s="118"/>
      <c r="AB425" s="118"/>
      <c r="AC425" s="47" t="s">
        <v>399</v>
      </c>
      <c r="AD425" s="14">
        <v>0</v>
      </c>
      <c r="AE425" s="47"/>
      <c r="AF425" s="280"/>
      <c r="AG425" s="118"/>
      <c r="AH425" s="118"/>
      <c r="AI425" s="47" t="s">
        <v>6737</v>
      </c>
      <c r="AJ425" s="47" t="s">
        <v>144</v>
      </c>
      <c r="AK425" s="47" t="s">
        <v>390</v>
      </c>
      <c r="AL425" s="62" t="s">
        <v>390</v>
      </c>
      <c r="AM425" s="13" t="s">
        <v>390</v>
      </c>
      <c r="AN425" s="118"/>
      <c r="AO425" s="118"/>
      <c r="AP425" s="118"/>
      <c r="AQ425" s="118"/>
      <c r="AR425" s="118"/>
      <c r="AS425" s="47"/>
      <c r="AT425" s="118"/>
      <c r="AU425" s="47"/>
      <c r="AV425" s="47"/>
      <c r="AW425" s="118"/>
      <c r="AX425" s="118"/>
      <c r="AY425" s="118"/>
      <c r="AZ425" s="47"/>
      <c r="BA425" s="14"/>
      <c r="BB425" s="47"/>
      <c r="BC425" s="149"/>
      <c r="BD425" s="149"/>
    </row>
    <row r="426" spans="1:56" x14ac:dyDescent="0.35">
      <c r="A426" s="50" t="s">
        <v>1851</v>
      </c>
      <c r="B426" s="115">
        <v>425</v>
      </c>
      <c r="C426" s="47"/>
      <c r="D426" s="47"/>
      <c r="E426" s="47"/>
      <c r="F426" s="47"/>
      <c r="G426" s="47" t="s">
        <v>76</v>
      </c>
      <c r="H426" s="47" t="s">
        <v>1980</v>
      </c>
      <c r="I426" s="47" t="s">
        <v>91</v>
      </c>
      <c r="J426" s="47" t="s">
        <v>312</v>
      </c>
      <c r="K426" s="47" t="s">
        <v>325</v>
      </c>
      <c r="L426" s="47" t="s">
        <v>885</v>
      </c>
      <c r="M426" s="48" t="s">
        <v>55</v>
      </c>
      <c r="N426" s="47" t="s">
        <v>31</v>
      </c>
      <c r="O426" s="47" t="s">
        <v>36</v>
      </c>
      <c r="P426" s="48" t="s">
        <v>46</v>
      </c>
      <c r="Q426" s="47"/>
      <c r="R426" s="47"/>
      <c r="S426" s="47" t="s">
        <v>1260</v>
      </c>
      <c r="T426" s="47" t="s">
        <v>171</v>
      </c>
      <c r="U426" s="52"/>
      <c r="V426" s="118"/>
      <c r="W426" s="118"/>
      <c r="X426" s="47">
        <v>35</v>
      </c>
      <c r="Y426" s="47"/>
      <c r="Z426" s="118" t="s">
        <v>390</v>
      </c>
      <c r="AA426" s="118"/>
      <c r="AB426" s="118"/>
      <c r="AC426" s="47" t="s">
        <v>402</v>
      </c>
      <c r="AD426" s="14">
        <v>0</v>
      </c>
      <c r="AE426" s="47"/>
      <c r="AF426" s="280"/>
      <c r="AG426" s="118"/>
      <c r="AH426" s="118"/>
      <c r="AI426" s="47" t="s">
        <v>6737</v>
      </c>
      <c r="AJ426" s="47" t="s">
        <v>144</v>
      </c>
      <c r="AK426" s="47" t="s">
        <v>390</v>
      </c>
      <c r="AL426" s="62" t="s">
        <v>390</v>
      </c>
      <c r="AM426" s="13" t="s">
        <v>390</v>
      </c>
      <c r="AN426" s="118"/>
      <c r="AO426" s="118"/>
      <c r="AP426" s="118"/>
      <c r="AQ426" s="118"/>
      <c r="AR426" s="118"/>
      <c r="AS426" s="47"/>
      <c r="AT426" s="118"/>
      <c r="AU426" s="47"/>
      <c r="AV426" s="47"/>
      <c r="AW426" s="118"/>
      <c r="AX426" s="118"/>
      <c r="AY426" s="118"/>
      <c r="AZ426" s="47"/>
      <c r="BA426" s="14"/>
      <c r="BB426" s="47"/>
      <c r="BC426" s="149"/>
      <c r="BD426" s="149"/>
    </row>
    <row r="427" spans="1:56" x14ac:dyDescent="0.35">
      <c r="A427" s="50" t="s">
        <v>1214</v>
      </c>
      <c r="B427" s="115">
        <v>426</v>
      </c>
      <c r="C427" s="47"/>
      <c r="D427" s="47" t="s">
        <v>1183</v>
      </c>
      <c r="E427" s="47" t="s">
        <v>1367</v>
      </c>
      <c r="F427" s="47"/>
      <c r="G427" s="47" t="s">
        <v>76</v>
      </c>
      <c r="H427" s="47" t="s">
        <v>1980</v>
      </c>
      <c r="I427" s="47" t="s">
        <v>380</v>
      </c>
      <c r="J427" s="47" t="s">
        <v>312</v>
      </c>
      <c r="K427" s="47" t="s">
        <v>319</v>
      </c>
      <c r="L427" s="47" t="s">
        <v>886</v>
      </c>
      <c r="M427" s="48" t="s">
        <v>106</v>
      </c>
      <c r="N427" s="47" t="s">
        <v>32</v>
      </c>
      <c r="O427" s="47" t="s">
        <v>50</v>
      </c>
      <c r="P427" s="48" t="s">
        <v>45</v>
      </c>
      <c r="Q427" s="47" t="s">
        <v>1305</v>
      </c>
      <c r="R427" s="47"/>
      <c r="S427" s="47" t="s">
        <v>1182</v>
      </c>
      <c r="T427" s="47" t="s">
        <v>147</v>
      </c>
      <c r="U427" s="52">
        <v>360</v>
      </c>
      <c r="V427" s="118"/>
      <c r="W427" s="118"/>
      <c r="X427" s="47">
        <v>0</v>
      </c>
      <c r="Y427" s="47">
        <v>25</v>
      </c>
      <c r="Z427" s="118" t="s">
        <v>390</v>
      </c>
      <c r="AA427" s="118"/>
      <c r="AB427" s="118"/>
      <c r="AC427" s="47" t="s">
        <v>1053</v>
      </c>
      <c r="AD427" s="14">
        <v>0</v>
      </c>
      <c r="AE427" s="47"/>
      <c r="AF427" s="280"/>
      <c r="AG427" s="118"/>
      <c r="AH427" s="118"/>
      <c r="AI427" s="47" t="s">
        <v>6737</v>
      </c>
      <c r="AJ427" s="47" t="s">
        <v>144</v>
      </c>
      <c r="AK427" s="47" t="s">
        <v>390</v>
      </c>
      <c r="AL427" s="62" t="s">
        <v>390</v>
      </c>
      <c r="AM427" s="13" t="s">
        <v>390</v>
      </c>
      <c r="AN427" s="118"/>
      <c r="AO427" s="118"/>
      <c r="AP427" s="118"/>
      <c r="AQ427" s="118"/>
      <c r="AR427" s="118"/>
      <c r="AS427" s="47"/>
      <c r="AT427" s="118"/>
      <c r="AU427" s="47"/>
      <c r="AV427" s="47"/>
      <c r="AW427" s="118"/>
      <c r="AX427" s="118"/>
      <c r="AY427" s="118"/>
      <c r="AZ427" s="47"/>
      <c r="BA427" s="14"/>
      <c r="BB427" s="47"/>
      <c r="BC427" s="149"/>
      <c r="BD427" s="149"/>
    </row>
    <row r="428" spans="1:56" x14ac:dyDescent="0.35">
      <c r="A428" s="50" t="s">
        <v>356</v>
      </c>
      <c r="B428" s="115">
        <v>427</v>
      </c>
      <c r="C428" s="47"/>
      <c r="D428" s="47"/>
      <c r="E428" s="47"/>
      <c r="F428" s="47"/>
      <c r="G428" s="47" t="s">
        <v>76</v>
      </c>
      <c r="H428" s="47" t="s">
        <v>1980</v>
      </c>
      <c r="I428" s="47" t="s">
        <v>699</v>
      </c>
      <c r="J428" s="47" t="s">
        <v>312</v>
      </c>
      <c r="K428" s="47" t="s">
        <v>325</v>
      </c>
      <c r="L428" s="47" t="s">
        <v>885</v>
      </c>
      <c r="M428" s="48" t="s">
        <v>55</v>
      </c>
      <c r="N428" s="47" t="s">
        <v>31</v>
      </c>
      <c r="O428" s="47" t="s">
        <v>36</v>
      </c>
      <c r="P428" s="48" t="s">
        <v>64</v>
      </c>
      <c r="Q428" s="47" t="s">
        <v>1513</v>
      </c>
      <c r="R428" s="47"/>
      <c r="S428" s="47" t="s">
        <v>357</v>
      </c>
      <c r="T428" s="47" t="s">
        <v>766</v>
      </c>
      <c r="U428" s="52"/>
      <c r="V428" s="118"/>
      <c r="W428" s="118"/>
      <c r="X428" s="47">
        <v>45</v>
      </c>
      <c r="Y428" s="47"/>
      <c r="Z428" s="118" t="s">
        <v>390</v>
      </c>
      <c r="AA428" s="118"/>
      <c r="AB428" s="118"/>
      <c r="AC428" s="47" t="s">
        <v>402</v>
      </c>
      <c r="AD428" s="14">
        <v>0</v>
      </c>
      <c r="AE428" s="47"/>
      <c r="AF428" s="280"/>
      <c r="AG428" s="118"/>
      <c r="AH428" s="118"/>
      <c r="AI428" s="47" t="s">
        <v>6737</v>
      </c>
      <c r="AJ428" s="47" t="s">
        <v>306</v>
      </c>
      <c r="AK428" s="47" t="s">
        <v>390</v>
      </c>
      <c r="AL428" s="62" t="s">
        <v>390</v>
      </c>
      <c r="AM428" s="13" t="s">
        <v>390</v>
      </c>
      <c r="AN428" s="118"/>
      <c r="AO428" s="118"/>
      <c r="AP428" s="118"/>
      <c r="AQ428" s="118"/>
      <c r="AR428" s="118"/>
      <c r="AS428" s="47"/>
      <c r="AT428" s="118"/>
      <c r="AU428" s="47"/>
      <c r="AV428" s="47"/>
      <c r="AW428" s="118"/>
      <c r="AX428" s="118"/>
      <c r="AY428" s="118"/>
      <c r="AZ428" s="47"/>
      <c r="BA428" s="14"/>
      <c r="BB428" s="47"/>
      <c r="BC428" s="149"/>
      <c r="BD428" s="149"/>
    </row>
    <row r="429" spans="1:56" x14ac:dyDescent="0.35">
      <c r="A429" s="50" t="s">
        <v>444</v>
      </c>
      <c r="B429" s="115">
        <v>428</v>
      </c>
      <c r="C429" s="47"/>
      <c r="D429" s="47"/>
      <c r="E429" s="47"/>
      <c r="F429" s="47"/>
      <c r="G429" s="47" t="s">
        <v>76</v>
      </c>
      <c r="H429" s="47" t="s">
        <v>1980</v>
      </c>
      <c r="I429" s="47" t="s">
        <v>101</v>
      </c>
      <c r="J429" s="47" t="s">
        <v>312</v>
      </c>
      <c r="K429" s="47" t="s">
        <v>325</v>
      </c>
      <c r="L429" s="47" t="s">
        <v>885</v>
      </c>
      <c r="M429" s="48" t="s">
        <v>55</v>
      </c>
      <c r="N429" s="47" t="s">
        <v>32</v>
      </c>
      <c r="O429" s="47" t="s">
        <v>37</v>
      </c>
      <c r="P429" s="48" t="s">
        <v>45</v>
      </c>
      <c r="Q429" s="47" t="s">
        <v>1305</v>
      </c>
      <c r="R429" s="47"/>
      <c r="S429" s="47" t="s">
        <v>336</v>
      </c>
      <c r="T429" s="47" t="s">
        <v>79</v>
      </c>
      <c r="U429" s="52">
        <v>4531</v>
      </c>
      <c r="V429" s="118"/>
      <c r="W429" s="118"/>
      <c r="X429" s="47">
        <v>45</v>
      </c>
      <c r="Y429" s="47"/>
      <c r="Z429" s="118" t="s">
        <v>390</v>
      </c>
      <c r="AA429" s="118"/>
      <c r="AB429" s="118"/>
      <c r="AC429" s="47" t="s">
        <v>407</v>
      </c>
      <c r="AD429" s="14">
        <v>0</v>
      </c>
      <c r="AE429" s="47"/>
      <c r="AF429" s="280"/>
      <c r="AG429" s="118"/>
      <c r="AH429" s="118"/>
      <c r="AI429" s="47" t="s">
        <v>6737</v>
      </c>
      <c r="AJ429" s="47" t="s">
        <v>144</v>
      </c>
      <c r="AK429" s="47" t="s">
        <v>390</v>
      </c>
      <c r="AL429" s="62" t="s">
        <v>390</v>
      </c>
      <c r="AM429" s="13" t="s">
        <v>390</v>
      </c>
      <c r="AN429" s="118"/>
      <c r="AO429" s="118"/>
      <c r="AP429" s="118"/>
      <c r="AQ429" s="118"/>
      <c r="AR429" s="118"/>
      <c r="AS429" s="47"/>
      <c r="AT429" s="118"/>
      <c r="AU429" s="47"/>
      <c r="AV429" s="47"/>
      <c r="AW429" s="118"/>
      <c r="AX429" s="118"/>
      <c r="AY429" s="118"/>
      <c r="AZ429" s="47"/>
      <c r="BA429" s="14"/>
      <c r="BB429" s="47"/>
      <c r="BC429" s="149"/>
      <c r="BD429" s="149"/>
    </row>
    <row r="430" spans="1:56" x14ac:dyDescent="0.35">
      <c r="A430" s="50" t="s">
        <v>439</v>
      </c>
      <c r="B430" s="115">
        <v>429</v>
      </c>
      <c r="C430" s="47"/>
      <c r="D430" s="47"/>
      <c r="E430" s="47"/>
      <c r="F430" s="47"/>
      <c r="G430" s="47" t="s">
        <v>76</v>
      </c>
      <c r="H430" s="47" t="s">
        <v>1980</v>
      </c>
      <c r="I430" s="47" t="s">
        <v>101</v>
      </c>
      <c r="J430" s="47" t="s">
        <v>312</v>
      </c>
      <c r="K430" s="47" t="s">
        <v>325</v>
      </c>
      <c r="L430" s="47" t="s">
        <v>885</v>
      </c>
      <c r="M430" s="48" t="s">
        <v>55</v>
      </c>
      <c r="N430" s="47" t="s">
        <v>31</v>
      </c>
      <c r="O430" s="47" t="s">
        <v>36</v>
      </c>
      <c r="P430" s="48" t="s">
        <v>64</v>
      </c>
      <c r="Q430" s="47" t="s">
        <v>18</v>
      </c>
      <c r="R430" s="47"/>
      <c r="S430" s="47" t="s">
        <v>440</v>
      </c>
      <c r="T430" s="47" t="s">
        <v>18</v>
      </c>
      <c r="U430" s="52"/>
      <c r="V430" s="118"/>
      <c r="W430" s="118"/>
      <c r="X430" s="47">
        <v>45</v>
      </c>
      <c r="Y430" s="47"/>
      <c r="Z430" s="118" t="s">
        <v>390</v>
      </c>
      <c r="AA430" s="118"/>
      <c r="AB430" s="118"/>
      <c r="AC430" s="47" t="s">
        <v>402</v>
      </c>
      <c r="AD430" s="14">
        <v>0</v>
      </c>
      <c r="AE430" s="47"/>
      <c r="AF430" s="280"/>
      <c r="AG430" s="118"/>
      <c r="AH430" s="118"/>
      <c r="AI430" s="47" t="s">
        <v>6737</v>
      </c>
      <c r="AJ430" s="47" t="s">
        <v>144</v>
      </c>
      <c r="AK430" s="47" t="s">
        <v>390</v>
      </c>
      <c r="AL430" s="62" t="s">
        <v>390</v>
      </c>
      <c r="AM430" s="13" t="s">
        <v>390</v>
      </c>
      <c r="AN430" s="118"/>
      <c r="AO430" s="118"/>
      <c r="AP430" s="118"/>
      <c r="AQ430" s="118"/>
      <c r="AR430" s="118"/>
      <c r="AS430" s="47"/>
      <c r="AT430" s="118"/>
      <c r="AU430" s="47"/>
      <c r="AV430" s="47"/>
      <c r="AW430" s="118"/>
      <c r="AX430" s="118"/>
      <c r="AY430" s="118"/>
      <c r="AZ430" s="47"/>
      <c r="BA430" s="14"/>
      <c r="BB430" s="47"/>
      <c r="BC430" s="149"/>
      <c r="BD430" s="149"/>
    </row>
    <row r="431" spans="1:56" x14ac:dyDescent="0.35">
      <c r="A431" s="50" t="s">
        <v>530</v>
      </c>
      <c r="B431" s="115">
        <v>430</v>
      </c>
      <c r="C431" s="47"/>
      <c r="D431" s="47"/>
      <c r="E431" s="47"/>
      <c r="F431" s="47"/>
      <c r="G431" s="47" t="s">
        <v>76</v>
      </c>
      <c r="H431" s="47" t="s">
        <v>1980</v>
      </c>
      <c r="I431" s="47" t="s">
        <v>90</v>
      </c>
      <c r="J431" s="47" t="s">
        <v>312</v>
      </c>
      <c r="K431" s="47" t="s">
        <v>325</v>
      </c>
      <c r="L431" s="47" t="s">
        <v>885</v>
      </c>
      <c r="M431" s="48" t="s">
        <v>55</v>
      </c>
      <c r="N431" s="47" t="s">
        <v>32</v>
      </c>
      <c r="O431" s="47" t="s">
        <v>37</v>
      </c>
      <c r="P431" s="48" t="s">
        <v>45</v>
      </c>
      <c r="Q431" s="47" t="s">
        <v>1306</v>
      </c>
      <c r="R431" s="47"/>
      <c r="S431" s="47" t="s">
        <v>8961</v>
      </c>
      <c r="T431" s="47" t="s">
        <v>791</v>
      </c>
      <c r="U431" s="52"/>
      <c r="V431" s="118"/>
      <c r="W431" s="118"/>
      <c r="X431" s="47">
        <v>35</v>
      </c>
      <c r="Y431" s="47"/>
      <c r="Z431" s="118" t="s">
        <v>390</v>
      </c>
      <c r="AA431" s="118"/>
      <c r="AB431" s="118"/>
      <c r="AC431" s="47" t="s">
        <v>402</v>
      </c>
      <c r="AD431" s="14">
        <v>0</v>
      </c>
      <c r="AE431" s="47"/>
      <c r="AF431" s="280"/>
      <c r="AG431" s="118"/>
      <c r="AH431" s="118"/>
      <c r="AI431" s="47" t="s">
        <v>6737</v>
      </c>
      <c r="AJ431" s="47" t="s">
        <v>306</v>
      </c>
      <c r="AK431" s="47" t="s">
        <v>390</v>
      </c>
      <c r="AL431" s="62" t="s">
        <v>390</v>
      </c>
      <c r="AM431" s="13" t="s">
        <v>390</v>
      </c>
      <c r="AN431" s="118"/>
      <c r="AO431" s="118"/>
      <c r="AP431" s="118"/>
      <c r="AQ431" s="118"/>
      <c r="AR431" s="118"/>
      <c r="AS431" s="47"/>
      <c r="AT431" s="118"/>
      <c r="AU431" s="47"/>
      <c r="AV431" s="47"/>
      <c r="AW431" s="118"/>
      <c r="AX431" s="118"/>
      <c r="AY431" s="118"/>
      <c r="AZ431" s="47"/>
      <c r="BA431" s="14"/>
      <c r="BB431" s="47"/>
      <c r="BC431" s="149"/>
      <c r="BD431" s="149"/>
    </row>
    <row r="432" spans="1:56" x14ac:dyDescent="0.35">
      <c r="A432" s="50" t="s">
        <v>714</v>
      </c>
      <c r="B432" s="115">
        <v>431</v>
      </c>
      <c r="C432" s="47"/>
      <c r="D432" s="47"/>
      <c r="E432" s="47"/>
      <c r="F432" s="47"/>
      <c r="G432" s="47" t="s">
        <v>76</v>
      </c>
      <c r="H432" s="47" t="s">
        <v>1980</v>
      </c>
      <c r="I432" s="47" t="s">
        <v>51</v>
      </c>
      <c r="J432" s="47" t="s">
        <v>312</v>
      </c>
      <c r="K432" s="47" t="s">
        <v>325</v>
      </c>
      <c r="L432" s="47" t="s">
        <v>885</v>
      </c>
      <c r="M432" s="48" t="s">
        <v>55</v>
      </c>
      <c r="N432" s="47" t="s">
        <v>31</v>
      </c>
      <c r="O432" s="47" t="s">
        <v>36</v>
      </c>
      <c r="P432" s="48" t="s">
        <v>46</v>
      </c>
      <c r="Q432" s="47" t="s">
        <v>171</v>
      </c>
      <c r="R432" s="47" t="s">
        <v>397</v>
      </c>
      <c r="S432" s="47" t="s">
        <v>715</v>
      </c>
      <c r="T432" s="47" t="s">
        <v>171</v>
      </c>
      <c r="U432" s="52">
        <v>482</v>
      </c>
      <c r="V432" s="118"/>
      <c r="W432" s="118"/>
      <c r="X432" s="47">
        <v>15</v>
      </c>
      <c r="Y432" s="47"/>
      <c r="Z432" s="118" t="s">
        <v>390</v>
      </c>
      <c r="AA432" s="118"/>
      <c r="AB432" s="118"/>
      <c r="AC432" s="47" t="s">
        <v>1052</v>
      </c>
      <c r="AD432" s="14">
        <v>0</v>
      </c>
      <c r="AE432" s="47"/>
      <c r="AF432" s="280"/>
      <c r="AG432" s="118"/>
      <c r="AH432" s="118"/>
      <c r="AI432" s="47" t="s">
        <v>6737</v>
      </c>
      <c r="AJ432" s="47" t="s">
        <v>144</v>
      </c>
      <c r="AK432" s="47" t="s">
        <v>390</v>
      </c>
      <c r="AL432" s="62" t="s">
        <v>390</v>
      </c>
      <c r="AM432" s="13" t="s">
        <v>390</v>
      </c>
      <c r="AN432" s="118"/>
      <c r="AO432" s="118"/>
      <c r="AP432" s="118"/>
      <c r="AQ432" s="118"/>
      <c r="AR432" s="118"/>
      <c r="AS432" s="47"/>
      <c r="AT432" s="118"/>
      <c r="AU432" s="47"/>
      <c r="AV432" s="47"/>
      <c r="AW432" s="118"/>
      <c r="AX432" s="118"/>
      <c r="AY432" s="118"/>
      <c r="AZ432" s="47"/>
      <c r="BA432" s="14"/>
      <c r="BB432" s="47"/>
      <c r="BC432" s="149"/>
      <c r="BD432" s="149"/>
    </row>
    <row r="433" spans="1:56" x14ac:dyDescent="0.35">
      <c r="A433" s="50" t="s">
        <v>3212</v>
      </c>
      <c r="B433" s="115">
        <v>432</v>
      </c>
      <c r="C433" s="47"/>
      <c r="D433" s="47" t="s">
        <v>7224</v>
      </c>
      <c r="E433" s="47" t="s">
        <v>2410</v>
      </c>
      <c r="F433" s="47" t="s">
        <v>2290</v>
      </c>
      <c r="G433" s="47" t="s">
        <v>52</v>
      </c>
      <c r="H433" s="47" t="s">
        <v>95</v>
      </c>
      <c r="I433" s="47" t="s">
        <v>119</v>
      </c>
      <c r="J433" s="47" t="s">
        <v>312</v>
      </c>
      <c r="K433" s="47" t="s">
        <v>327</v>
      </c>
      <c r="L433" s="47" t="s">
        <v>328</v>
      </c>
      <c r="M433" s="48" t="s">
        <v>221</v>
      </c>
      <c r="N433" s="47" t="s">
        <v>34</v>
      </c>
      <c r="O433" s="47" t="s">
        <v>49</v>
      </c>
      <c r="P433" s="48" t="s">
        <v>27</v>
      </c>
      <c r="Q433" s="47" t="s">
        <v>145</v>
      </c>
      <c r="R433" s="47" t="s">
        <v>2497</v>
      </c>
      <c r="S433" s="47" t="s">
        <v>3213</v>
      </c>
      <c r="T433" s="47" t="s">
        <v>145</v>
      </c>
      <c r="U433" s="52">
        <v>40197</v>
      </c>
      <c r="V433" s="118">
        <v>46059</v>
      </c>
      <c r="W433" s="118">
        <v>46059</v>
      </c>
      <c r="X433" s="47">
        <v>45</v>
      </c>
      <c r="Y433" s="47">
        <v>0</v>
      </c>
      <c r="Z433" s="118">
        <v>46104</v>
      </c>
      <c r="AA433" s="118">
        <v>46106</v>
      </c>
      <c r="AB433" s="118">
        <v>46104</v>
      </c>
      <c r="AC433" s="47" t="s">
        <v>219</v>
      </c>
      <c r="AD433" s="14">
        <v>1</v>
      </c>
      <c r="AE433" s="47" t="s">
        <v>152</v>
      </c>
      <c r="AF433" s="280">
        <v>46149</v>
      </c>
      <c r="AG433" s="118"/>
      <c r="AH433" s="118" t="s">
        <v>152</v>
      </c>
      <c r="AI433" s="47" t="s">
        <v>1558</v>
      </c>
      <c r="AJ433" s="47" t="s">
        <v>144</v>
      </c>
      <c r="AK433" s="47" t="s">
        <v>390</v>
      </c>
      <c r="AL433" s="62" t="s">
        <v>390</v>
      </c>
      <c r="AM433" s="13" t="s">
        <v>390</v>
      </c>
      <c r="AN433" s="118"/>
      <c r="AO433" s="118"/>
      <c r="AP433" s="118"/>
      <c r="AQ433" s="118"/>
      <c r="AR433" s="118"/>
      <c r="AS433" s="47"/>
      <c r="AT433" s="118"/>
      <c r="AU433" s="47"/>
      <c r="AV433" s="47"/>
      <c r="AW433" s="118"/>
      <c r="AX433" s="118"/>
      <c r="AY433" s="118"/>
      <c r="AZ433" s="47"/>
      <c r="BA433" s="14"/>
      <c r="BB433" s="47"/>
      <c r="BC433" s="149"/>
      <c r="BD433" s="149"/>
    </row>
    <row r="434" spans="1:56" x14ac:dyDescent="0.35">
      <c r="A434" s="50" t="s">
        <v>3217</v>
      </c>
      <c r="B434" s="115">
        <v>433</v>
      </c>
      <c r="C434" s="47"/>
      <c r="D434" s="47" t="s">
        <v>1176</v>
      </c>
      <c r="E434" s="47" t="s">
        <v>1370</v>
      </c>
      <c r="F434" s="47" t="s">
        <v>7942</v>
      </c>
      <c r="G434" s="47" t="s">
        <v>76</v>
      </c>
      <c r="H434" s="47" t="s">
        <v>1980</v>
      </c>
      <c r="I434" s="47" t="s">
        <v>3899</v>
      </c>
      <c r="J434" s="47" t="s">
        <v>312</v>
      </c>
      <c r="K434" s="47" t="s">
        <v>1223</v>
      </c>
      <c r="L434" s="47" t="s">
        <v>7218</v>
      </c>
      <c r="M434" s="48" t="s">
        <v>53</v>
      </c>
      <c r="N434" s="47" t="s">
        <v>31</v>
      </c>
      <c r="O434" s="47" t="s">
        <v>36</v>
      </c>
      <c r="P434" s="48" t="s">
        <v>29</v>
      </c>
      <c r="Q434" s="47"/>
      <c r="R434" s="47"/>
      <c r="S434" s="47" t="s">
        <v>1175</v>
      </c>
      <c r="T434" s="47" t="s">
        <v>844</v>
      </c>
      <c r="U434" s="52">
        <v>6772</v>
      </c>
      <c r="V434" s="118">
        <v>46143</v>
      </c>
      <c r="W434" s="118">
        <v>46143</v>
      </c>
      <c r="X434" s="47"/>
      <c r="Y434" s="47">
        <v>15</v>
      </c>
      <c r="Z434" s="118">
        <v>46158</v>
      </c>
      <c r="AA434" s="118">
        <v>46158</v>
      </c>
      <c r="AB434" s="118">
        <v>46158</v>
      </c>
      <c r="AC434" s="47" t="s">
        <v>3</v>
      </c>
      <c r="AD434" s="14">
        <v>1</v>
      </c>
      <c r="AE434" s="47" t="s">
        <v>3218</v>
      </c>
      <c r="AF434" s="280">
        <v>46158</v>
      </c>
      <c r="AG434" s="118"/>
      <c r="AH434" s="118" t="s">
        <v>152</v>
      </c>
      <c r="AI434" s="47" t="s">
        <v>6737</v>
      </c>
      <c r="AJ434" s="47" t="s">
        <v>306</v>
      </c>
      <c r="AK434" s="47" t="s">
        <v>2826</v>
      </c>
      <c r="AL434" s="62" t="s">
        <v>2925</v>
      </c>
      <c r="AM434" s="13" t="s">
        <v>390</v>
      </c>
      <c r="AN434" s="118"/>
      <c r="AO434" s="118"/>
      <c r="AP434" s="118"/>
      <c r="AQ434" s="118"/>
      <c r="AR434" s="118"/>
      <c r="AS434" s="47"/>
      <c r="AT434" s="118"/>
      <c r="AU434" s="47"/>
      <c r="AV434" s="47"/>
      <c r="AW434" s="118"/>
      <c r="AX434" s="118"/>
      <c r="AY434" s="118"/>
      <c r="AZ434" s="47"/>
      <c r="BA434" s="14"/>
      <c r="BB434" s="47"/>
      <c r="BC434" s="149"/>
      <c r="BD434" s="149"/>
    </row>
    <row r="435" spans="1:56" x14ac:dyDescent="0.35">
      <c r="A435" s="50" t="s">
        <v>3219</v>
      </c>
      <c r="B435" s="115">
        <v>434</v>
      </c>
      <c r="C435" s="47"/>
      <c r="D435" s="47" t="s">
        <v>3220</v>
      </c>
      <c r="E435" s="47"/>
      <c r="F435" s="47"/>
      <c r="G435" s="47" t="s">
        <v>76</v>
      </c>
      <c r="H435" s="47" t="s">
        <v>1980</v>
      </c>
      <c r="I435" s="47" t="s">
        <v>3899</v>
      </c>
      <c r="J435" s="47" t="s">
        <v>312</v>
      </c>
      <c r="K435" s="47" t="s">
        <v>1223</v>
      </c>
      <c r="L435" s="47" t="s">
        <v>7218</v>
      </c>
      <c r="M435" s="48" t="s">
        <v>53</v>
      </c>
      <c r="N435" s="47" t="s">
        <v>32</v>
      </c>
      <c r="O435" s="47" t="s">
        <v>37</v>
      </c>
      <c r="P435" s="48" t="s">
        <v>19</v>
      </c>
      <c r="Q435" s="47"/>
      <c r="R435" s="47"/>
      <c r="S435" s="47" t="s">
        <v>3221</v>
      </c>
      <c r="T435" s="47" t="s">
        <v>3222</v>
      </c>
      <c r="U435" s="52">
        <v>6955</v>
      </c>
      <c r="V435" s="118"/>
      <c r="W435" s="118"/>
      <c r="X435" s="47">
        <v>0</v>
      </c>
      <c r="Y435" s="47"/>
      <c r="Z435" s="118"/>
      <c r="AA435" s="118"/>
      <c r="AB435" s="118"/>
      <c r="AC435" s="47" t="s">
        <v>41</v>
      </c>
      <c r="AD435" s="14"/>
      <c r="AE435" s="47" t="s">
        <v>3218</v>
      </c>
      <c r="AF435" s="280"/>
      <c r="AG435" s="118"/>
      <c r="AH435" s="118"/>
      <c r="AI435" s="47" t="s">
        <v>6737</v>
      </c>
      <c r="AJ435" s="47" t="s">
        <v>306</v>
      </c>
      <c r="AK435" s="47" t="s">
        <v>390</v>
      </c>
      <c r="AL435" s="62" t="s">
        <v>390</v>
      </c>
      <c r="AM435" s="13" t="s">
        <v>390</v>
      </c>
      <c r="AN435" s="118"/>
      <c r="AO435" s="118"/>
      <c r="AP435" s="118"/>
      <c r="AQ435" s="118"/>
      <c r="AR435" s="118"/>
      <c r="AS435" s="47"/>
      <c r="AT435" s="118"/>
      <c r="AU435" s="47"/>
      <c r="AV435" s="47"/>
      <c r="AW435" s="118"/>
      <c r="AX435" s="118"/>
      <c r="AY435" s="118"/>
      <c r="AZ435" s="47"/>
      <c r="BA435" s="14"/>
      <c r="BB435" s="47"/>
      <c r="BC435" s="149"/>
      <c r="BD435" s="149"/>
    </row>
    <row r="436" spans="1:56" x14ac:dyDescent="0.35">
      <c r="A436" s="50" t="s">
        <v>3223</v>
      </c>
      <c r="B436" s="115">
        <v>435</v>
      </c>
      <c r="C436" s="47"/>
      <c r="D436" s="47" t="s">
        <v>3224</v>
      </c>
      <c r="E436" s="47"/>
      <c r="F436" s="47"/>
      <c r="G436" s="47" t="s">
        <v>76</v>
      </c>
      <c r="H436" s="47" t="s">
        <v>1980</v>
      </c>
      <c r="I436" s="47" t="s">
        <v>3899</v>
      </c>
      <c r="J436" s="47" t="s">
        <v>312</v>
      </c>
      <c r="K436" s="47" t="s">
        <v>1223</v>
      </c>
      <c r="L436" s="47" t="s">
        <v>7218</v>
      </c>
      <c r="M436" s="48" t="s">
        <v>53</v>
      </c>
      <c r="N436" s="47" t="s">
        <v>32</v>
      </c>
      <c r="O436" s="47" t="s">
        <v>37</v>
      </c>
      <c r="P436" s="48" t="s">
        <v>19</v>
      </c>
      <c r="Q436" s="47"/>
      <c r="R436" s="47"/>
      <c r="S436" s="47" t="s">
        <v>3225</v>
      </c>
      <c r="T436" s="47" t="s">
        <v>2051</v>
      </c>
      <c r="U436" s="52">
        <v>5776</v>
      </c>
      <c r="V436" s="118"/>
      <c r="W436" s="118"/>
      <c r="X436" s="47">
        <v>0</v>
      </c>
      <c r="Y436" s="47"/>
      <c r="Z436" s="118"/>
      <c r="AA436" s="118"/>
      <c r="AB436" s="118"/>
      <c r="AC436" s="47" t="s">
        <v>41</v>
      </c>
      <c r="AD436" s="14"/>
      <c r="AE436" s="47" t="s">
        <v>3218</v>
      </c>
      <c r="AF436" s="280"/>
      <c r="AG436" s="118"/>
      <c r="AH436" s="118"/>
      <c r="AI436" s="47" t="s">
        <v>6737</v>
      </c>
      <c r="AJ436" s="47" t="s">
        <v>306</v>
      </c>
      <c r="AK436" s="47" t="s">
        <v>390</v>
      </c>
      <c r="AL436" s="62" t="s">
        <v>390</v>
      </c>
      <c r="AM436" s="13" t="s">
        <v>390</v>
      </c>
      <c r="AN436" s="118"/>
      <c r="AO436" s="118"/>
      <c r="AP436" s="118"/>
      <c r="AQ436" s="118"/>
      <c r="AR436" s="118"/>
      <c r="AS436" s="47"/>
      <c r="AT436" s="118"/>
      <c r="AU436" s="47"/>
      <c r="AV436" s="47"/>
      <c r="AW436" s="118"/>
      <c r="AX436" s="118"/>
      <c r="AY436" s="118"/>
      <c r="AZ436" s="47"/>
      <c r="BA436" s="14"/>
      <c r="BB436" s="47"/>
      <c r="BC436" s="149"/>
      <c r="BD436" s="149"/>
    </row>
    <row r="437" spans="1:56" x14ac:dyDescent="0.35">
      <c r="A437" s="50" t="s">
        <v>3226</v>
      </c>
      <c r="B437" s="115">
        <v>436</v>
      </c>
      <c r="C437" s="47"/>
      <c r="D437" s="47" t="s">
        <v>3227</v>
      </c>
      <c r="E437" s="47"/>
      <c r="F437" s="47"/>
      <c r="G437" s="47" t="s">
        <v>76</v>
      </c>
      <c r="H437" s="47" t="s">
        <v>1980</v>
      </c>
      <c r="I437" s="47" t="s">
        <v>3899</v>
      </c>
      <c r="J437" s="47" t="s">
        <v>312</v>
      </c>
      <c r="K437" s="47" t="s">
        <v>1223</v>
      </c>
      <c r="L437" s="47" t="s">
        <v>7218</v>
      </c>
      <c r="M437" s="48" t="s">
        <v>53</v>
      </c>
      <c r="N437" s="47" t="s">
        <v>32</v>
      </c>
      <c r="O437" s="47" t="s">
        <v>37</v>
      </c>
      <c r="P437" s="48" t="s">
        <v>19</v>
      </c>
      <c r="Q437" s="47"/>
      <c r="R437" s="47"/>
      <c r="S437" s="47" t="s">
        <v>3228</v>
      </c>
      <c r="T437" s="47" t="s">
        <v>3229</v>
      </c>
      <c r="U437" s="52">
        <v>8693</v>
      </c>
      <c r="V437" s="118"/>
      <c r="W437" s="118"/>
      <c r="X437" s="47">
        <v>0</v>
      </c>
      <c r="Y437" s="47"/>
      <c r="Z437" s="118"/>
      <c r="AA437" s="118"/>
      <c r="AB437" s="118"/>
      <c r="AC437" s="47" t="s">
        <v>700</v>
      </c>
      <c r="AD437" s="14"/>
      <c r="AE437" s="47" t="s">
        <v>3218</v>
      </c>
      <c r="AF437" s="280"/>
      <c r="AG437" s="118"/>
      <c r="AH437" s="118"/>
      <c r="AI437" s="47" t="s">
        <v>6737</v>
      </c>
      <c r="AJ437" s="47" t="s">
        <v>306</v>
      </c>
      <c r="AK437" s="47" t="s">
        <v>390</v>
      </c>
      <c r="AL437" s="62" t="s">
        <v>390</v>
      </c>
      <c r="AM437" s="13" t="s">
        <v>390</v>
      </c>
      <c r="AN437" s="118"/>
      <c r="AO437" s="118"/>
      <c r="AP437" s="118"/>
      <c r="AQ437" s="118"/>
      <c r="AR437" s="118"/>
      <c r="AS437" s="47"/>
      <c r="AT437" s="118"/>
      <c r="AU437" s="47"/>
      <c r="AV437" s="47"/>
      <c r="AW437" s="118"/>
      <c r="AX437" s="118"/>
      <c r="AY437" s="118"/>
      <c r="AZ437" s="47"/>
      <c r="BA437" s="14"/>
      <c r="BB437" s="47"/>
      <c r="BC437" s="149"/>
      <c r="BD437" s="149"/>
    </row>
    <row r="438" spans="1:56" x14ac:dyDescent="0.35">
      <c r="A438" s="50" t="s">
        <v>3230</v>
      </c>
      <c r="B438" s="115">
        <v>437</v>
      </c>
      <c r="C438" s="47"/>
      <c r="D438" s="47" t="s">
        <v>3231</v>
      </c>
      <c r="E438" s="47"/>
      <c r="F438" s="47"/>
      <c r="G438" s="47" t="s">
        <v>76</v>
      </c>
      <c r="H438" s="47" t="s">
        <v>1980</v>
      </c>
      <c r="I438" s="47" t="s">
        <v>3899</v>
      </c>
      <c r="J438" s="47" t="s">
        <v>312</v>
      </c>
      <c r="K438" s="47" t="s">
        <v>1223</v>
      </c>
      <c r="L438" s="47" t="s">
        <v>7218</v>
      </c>
      <c r="M438" s="48" t="s">
        <v>53</v>
      </c>
      <c r="N438" s="47" t="s">
        <v>32</v>
      </c>
      <c r="O438" s="47" t="s">
        <v>37</v>
      </c>
      <c r="P438" s="48" t="s">
        <v>19</v>
      </c>
      <c r="Q438" s="47"/>
      <c r="R438" s="47"/>
      <c r="S438" s="47" t="s">
        <v>3232</v>
      </c>
      <c r="T438" s="47" t="s">
        <v>3233</v>
      </c>
      <c r="U438" s="52">
        <v>8488</v>
      </c>
      <c r="V438" s="118"/>
      <c r="W438" s="118"/>
      <c r="X438" s="47">
        <v>0</v>
      </c>
      <c r="Y438" s="47"/>
      <c r="Z438" s="118"/>
      <c r="AA438" s="118"/>
      <c r="AB438" s="118"/>
      <c r="AC438" s="47" t="s">
        <v>41</v>
      </c>
      <c r="AD438" s="14"/>
      <c r="AE438" s="47" t="s">
        <v>3218</v>
      </c>
      <c r="AF438" s="280"/>
      <c r="AG438" s="118"/>
      <c r="AH438" s="118"/>
      <c r="AI438" s="47" t="s">
        <v>6737</v>
      </c>
      <c r="AJ438" s="47" t="s">
        <v>306</v>
      </c>
      <c r="AK438" s="47" t="s">
        <v>390</v>
      </c>
      <c r="AL438" s="62" t="s">
        <v>390</v>
      </c>
      <c r="AM438" s="13" t="s">
        <v>390</v>
      </c>
      <c r="AN438" s="118"/>
      <c r="AO438" s="118"/>
      <c r="AP438" s="118"/>
      <c r="AQ438" s="118"/>
      <c r="AR438" s="118"/>
      <c r="AS438" s="47"/>
      <c r="AT438" s="118"/>
      <c r="AU438" s="47"/>
      <c r="AV438" s="47"/>
      <c r="AW438" s="118"/>
      <c r="AX438" s="118"/>
      <c r="AY438" s="118"/>
      <c r="AZ438" s="47"/>
      <c r="BA438" s="14"/>
      <c r="BB438" s="47"/>
      <c r="BC438" s="149"/>
      <c r="BD438" s="149"/>
    </row>
    <row r="439" spans="1:56" x14ac:dyDescent="0.35">
      <c r="A439" s="50" t="s">
        <v>3234</v>
      </c>
      <c r="B439" s="115">
        <v>438</v>
      </c>
      <c r="C439" s="47"/>
      <c r="D439" s="47" t="s">
        <v>3235</v>
      </c>
      <c r="E439" s="47"/>
      <c r="F439" s="47"/>
      <c r="G439" s="47" t="s">
        <v>76</v>
      </c>
      <c r="H439" s="47" t="s">
        <v>1980</v>
      </c>
      <c r="I439" s="47" t="s">
        <v>3899</v>
      </c>
      <c r="J439" s="47" t="s">
        <v>312</v>
      </c>
      <c r="K439" s="47" t="s">
        <v>1223</v>
      </c>
      <c r="L439" s="47" t="s">
        <v>7218</v>
      </c>
      <c r="M439" s="48" t="s">
        <v>53</v>
      </c>
      <c r="N439" s="47" t="s">
        <v>32</v>
      </c>
      <c r="O439" s="47" t="s">
        <v>37</v>
      </c>
      <c r="P439" s="48" t="s">
        <v>19</v>
      </c>
      <c r="Q439" s="47"/>
      <c r="R439" s="47"/>
      <c r="S439" s="47" t="s">
        <v>3236</v>
      </c>
      <c r="T439" s="47" t="s">
        <v>151</v>
      </c>
      <c r="U439" s="52">
        <v>7680</v>
      </c>
      <c r="V439" s="118"/>
      <c r="W439" s="118"/>
      <c r="X439" s="47">
        <v>0</v>
      </c>
      <c r="Y439" s="47"/>
      <c r="Z439" s="118"/>
      <c r="AA439" s="118"/>
      <c r="AB439" s="118"/>
      <c r="AC439" s="47" t="s">
        <v>41</v>
      </c>
      <c r="AD439" s="14"/>
      <c r="AE439" s="47" t="s">
        <v>3218</v>
      </c>
      <c r="AF439" s="280"/>
      <c r="AG439" s="118"/>
      <c r="AH439" s="118"/>
      <c r="AI439" s="47" t="s">
        <v>6737</v>
      </c>
      <c r="AJ439" s="47" t="s">
        <v>306</v>
      </c>
      <c r="AK439" s="47" t="s">
        <v>390</v>
      </c>
      <c r="AL439" s="62" t="s">
        <v>390</v>
      </c>
      <c r="AM439" s="13" t="s">
        <v>390</v>
      </c>
      <c r="AN439" s="118"/>
      <c r="AO439" s="118"/>
      <c r="AP439" s="118"/>
      <c r="AQ439" s="118"/>
      <c r="AR439" s="118"/>
      <c r="AS439" s="47"/>
      <c r="AT439" s="118"/>
      <c r="AU439" s="47"/>
      <c r="AV439" s="47"/>
      <c r="AW439" s="118"/>
      <c r="AX439" s="118"/>
      <c r="AY439" s="118"/>
      <c r="AZ439" s="47"/>
      <c r="BA439" s="14"/>
      <c r="BB439" s="47"/>
      <c r="BC439" s="149"/>
      <c r="BD439" s="149"/>
    </row>
    <row r="440" spans="1:56" x14ac:dyDescent="0.35">
      <c r="A440" s="50" t="s">
        <v>3237</v>
      </c>
      <c r="B440" s="115">
        <v>439</v>
      </c>
      <c r="C440" s="47"/>
      <c r="D440" s="47" t="s">
        <v>3238</v>
      </c>
      <c r="E440" s="47"/>
      <c r="F440" s="47"/>
      <c r="G440" s="47" t="s">
        <v>76</v>
      </c>
      <c r="H440" s="47" t="s">
        <v>1980</v>
      </c>
      <c r="I440" s="47" t="s">
        <v>3899</v>
      </c>
      <c r="J440" s="47" t="s">
        <v>312</v>
      </c>
      <c r="K440" s="47" t="s">
        <v>1223</v>
      </c>
      <c r="L440" s="47" t="s">
        <v>7218</v>
      </c>
      <c r="M440" s="48" t="s">
        <v>53</v>
      </c>
      <c r="N440" s="47" t="s">
        <v>31</v>
      </c>
      <c r="O440" s="47" t="s">
        <v>36</v>
      </c>
      <c r="P440" s="48" t="s">
        <v>23</v>
      </c>
      <c r="Q440" s="47"/>
      <c r="R440" s="47"/>
      <c r="S440" s="47" t="s">
        <v>3239</v>
      </c>
      <c r="T440" s="47" t="s">
        <v>3240</v>
      </c>
      <c r="U440" s="52">
        <v>8265.76</v>
      </c>
      <c r="V440" s="118"/>
      <c r="W440" s="118"/>
      <c r="X440" s="47">
        <v>0</v>
      </c>
      <c r="Y440" s="47"/>
      <c r="Z440" s="118"/>
      <c r="AA440" s="118"/>
      <c r="AB440" s="118"/>
      <c r="AC440" s="47" t="s">
        <v>41</v>
      </c>
      <c r="AD440" s="14"/>
      <c r="AE440" s="47" t="s">
        <v>3218</v>
      </c>
      <c r="AF440" s="280"/>
      <c r="AG440" s="118"/>
      <c r="AH440" s="118"/>
      <c r="AI440" s="47" t="s">
        <v>6737</v>
      </c>
      <c r="AJ440" s="47" t="s">
        <v>306</v>
      </c>
      <c r="AK440" s="47" t="s">
        <v>390</v>
      </c>
      <c r="AL440" s="62" t="s">
        <v>390</v>
      </c>
      <c r="AM440" s="13" t="s">
        <v>390</v>
      </c>
      <c r="AN440" s="118"/>
      <c r="AO440" s="118"/>
      <c r="AP440" s="118"/>
      <c r="AQ440" s="118"/>
      <c r="AR440" s="118"/>
      <c r="AS440" s="47"/>
      <c r="AT440" s="118"/>
      <c r="AU440" s="47"/>
      <c r="AV440" s="47"/>
      <c r="AW440" s="118"/>
      <c r="AX440" s="118"/>
      <c r="AY440" s="118"/>
      <c r="AZ440" s="47"/>
      <c r="BA440" s="14"/>
      <c r="BB440" s="47"/>
      <c r="BC440" s="149"/>
      <c r="BD440" s="149"/>
    </row>
    <row r="441" spans="1:56" x14ac:dyDescent="0.35">
      <c r="A441" s="50" t="s">
        <v>3241</v>
      </c>
      <c r="B441" s="115">
        <v>440</v>
      </c>
      <c r="C441" s="47"/>
      <c r="D441" s="47" t="s">
        <v>3242</v>
      </c>
      <c r="E441" s="47"/>
      <c r="F441" s="47"/>
      <c r="G441" s="47" t="s">
        <v>76</v>
      </c>
      <c r="H441" s="47" t="s">
        <v>1980</v>
      </c>
      <c r="I441" s="47" t="s">
        <v>3899</v>
      </c>
      <c r="J441" s="47" t="s">
        <v>312</v>
      </c>
      <c r="K441" s="47" t="s">
        <v>1223</v>
      </c>
      <c r="L441" s="47" t="s">
        <v>7218</v>
      </c>
      <c r="M441" s="48" t="s">
        <v>53</v>
      </c>
      <c r="N441" s="47" t="s">
        <v>31</v>
      </c>
      <c r="O441" s="47" t="s">
        <v>36</v>
      </c>
      <c r="P441" s="48" t="s">
        <v>64</v>
      </c>
      <c r="Q441" s="47"/>
      <c r="R441" s="47"/>
      <c r="S441" s="47" t="s">
        <v>3243</v>
      </c>
      <c r="T441" s="47" t="s">
        <v>753</v>
      </c>
      <c r="U441" s="52">
        <v>1311</v>
      </c>
      <c r="V441" s="118"/>
      <c r="W441" s="118"/>
      <c r="X441" s="47">
        <v>0</v>
      </c>
      <c r="Y441" s="47"/>
      <c r="Z441" s="118"/>
      <c r="AA441" s="118"/>
      <c r="AB441" s="118"/>
      <c r="AC441" s="47" t="s">
        <v>41</v>
      </c>
      <c r="AD441" s="14"/>
      <c r="AE441" s="47" t="s">
        <v>3218</v>
      </c>
      <c r="AF441" s="280"/>
      <c r="AG441" s="118"/>
      <c r="AH441" s="118"/>
      <c r="AI441" s="47" t="s">
        <v>6737</v>
      </c>
      <c r="AJ441" s="47" t="s">
        <v>306</v>
      </c>
      <c r="AK441" s="47" t="s">
        <v>390</v>
      </c>
      <c r="AL441" s="62" t="s">
        <v>390</v>
      </c>
      <c r="AM441" s="13" t="s">
        <v>390</v>
      </c>
      <c r="AN441" s="118"/>
      <c r="AO441" s="118"/>
      <c r="AP441" s="118"/>
      <c r="AQ441" s="118"/>
      <c r="AR441" s="118"/>
      <c r="AS441" s="47"/>
      <c r="AT441" s="118"/>
      <c r="AU441" s="47"/>
      <c r="AV441" s="47"/>
      <c r="AW441" s="118"/>
      <c r="AX441" s="118"/>
      <c r="AY441" s="118"/>
      <c r="AZ441" s="47"/>
      <c r="BA441" s="14"/>
      <c r="BB441" s="47"/>
      <c r="BC441" s="149"/>
      <c r="BD441" s="149"/>
    </row>
    <row r="442" spans="1:56" x14ac:dyDescent="0.35">
      <c r="A442" s="50" t="s">
        <v>3244</v>
      </c>
      <c r="B442" s="115">
        <v>441</v>
      </c>
      <c r="C442" s="47"/>
      <c r="D442" s="47" t="s">
        <v>3245</v>
      </c>
      <c r="E442" s="47"/>
      <c r="F442" s="47"/>
      <c r="G442" s="47" t="s">
        <v>76</v>
      </c>
      <c r="H442" s="47" t="s">
        <v>1980</v>
      </c>
      <c r="I442" s="47" t="s">
        <v>3899</v>
      </c>
      <c r="J442" s="47" t="s">
        <v>312</v>
      </c>
      <c r="K442" s="47" t="s">
        <v>1223</v>
      </c>
      <c r="L442" s="47" t="s">
        <v>7218</v>
      </c>
      <c r="M442" s="48" t="s">
        <v>53</v>
      </c>
      <c r="N442" s="47" t="s">
        <v>32</v>
      </c>
      <c r="O442" s="47" t="s">
        <v>37</v>
      </c>
      <c r="P442" s="48" t="s">
        <v>19</v>
      </c>
      <c r="Q442" s="47"/>
      <c r="R442" s="47"/>
      <c r="S442" s="47" t="s">
        <v>3246</v>
      </c>
      <c r="T442" s="47" t="s">
        <v>3247</v>
      </c>
      <c r="U442" s="52">
        <v>5097</v>
      </c>
      <c r="V442" s="118"/>
      <c r="W442" s="118"/>
      <c r="X442" s="47">
        <v>0</v>
      </c>
      <c r="Y442" s="47"/>
      <c r="Z442" s="118"/>
      <c r="AA442" s="118"/>
      <c r="AB442" s="118"/>
      <c r="AC442" s="47" t="s">
        <v>41</v>
      </c>
      <c r="AD442" s="14"/>
      <c r="AE442" s="47" t="s">
        <v>3218</v>
      </c>
      <c r="AF442" s="280"/>
      <c r="AG442" s="118"/>
      <c r="AH442" s="118"/>
      <c r="AI442" s="47" t="s">
        <v>6737</v>
      </c>
      <c r="AJ442" s="47" t="s">
        <v>306</v>
      </c>
      <c r="AK442" s="47" t="s">
        <v>390</v>
      </c>
      <c r="AL442" s="62" t="s">
        <v>390</v>
      </c>
      <c r="AM442" s="13" t="s">
        <v>390</v>
      </c>
      <c r="AN442" s="118"/>
      <c r="AO442" s="118"/>
      <c r="AP442" s="118"/>
      <c r="AQ442" s="118"/>
      <c r="AR442" s="118"/>
      <c r="AS442" s="47"/>
      <c r="AT442" s="118"/>
      <c r="AU442" s="47"/>
      <c r="AV442" s="47"/>
      <c r="AW442" s="118"/>
      <c r="AX442" s="118"/>
      <c r="AY442" s="118"/>
      <c r="AZ442" s="47"/>
      <c r="BA442" s="14"/>
      <c r="BB442" s="47"/>
      <c r="BC442" s="149"/>
      <c r="BD442" s="149"/>
    </row>
    <row r="443" spans="1:56" x14ac:dyDescent="0.35">
      <c r="A443" s="50" t="s">
        <v>3248</v>
      </c>
      <c r="B443" s="115">
        <v>442</v>
      </c>
      <c r="C443" s="47"/>
      <c r="D443" s="47" t="s">
        <v>3249</v>
      </c>
      <c r="E443" s="47"/>
      <c r="F443" s="47"/>
      <c r="G443" s="47" t="s">
        <v>76</v>
      </c>
      <c r="H443" s="47" t="s">
        <v>1980</v>
      </c>
      <c r="I443" s="47" t="s">
        <v>3899</v>
      </c>
      <c r="J443" s="47" t="s">
        <v>312</v>
      </c>
      <c r="K443" s="47" t="s">
        <v>1223</v>
      </c>
      <c r="L443" s="47" t="s">
        <v>7218</v>
      </c>
      <c r="M443" s="48" t="s">
        <v>53</v>
      </c>
      <c r="N443" s="47" t="s">
        <v>32</v>
      </c>
      <c r="O443" s="47" t="s">
        <v>37</v>
      </c>
      <c r="P443" s="48" t="s">
        <v>19</v>
      </c>
      <c r="Q443" s="47"/>
      <c r="R443" s="47"/>
      <c r="S443" s="47" t="s">
        <v>3250</v>
      </c>
      <c r="T443" s="47" t="s">
        <v>3251</v>
      </c>
      <c r="U443" s="52">
        <v>3821</v>
      </c>
      <c r="V443" s="118"/>
      <c r="W443" s="118"/>
      <c r="X443" s="47">
        <v>0</v>
      </c>
      <c r="Y443" s="47"/>
      <c r="Z443" s="118"/>
      <c r="AA443" s="118"/>
      <c r="AB443" s="118"/>
      <c r="AC443" s="47" t="s">
        <v>41</v>
      </c>
      <c r="AD443" s="14"/>
      <c r="AE443" s="47" t="s">
        <v>3218</v>
      </c>
      <c r="AF443" s="280"/>
      <c r="AG443" s="118"/>
      <c r="AH443" s="118"/>
      <c r="AI443" s="47" t="s">
        <v>6737</v>
      </c>
      <c r="AJ443" s="47" t="s">
        <v>306</v>
      </c>
      <c r="AK443" s="47" t="s">
        <v>390</v>
      </c>
      <c r="AL443" s="62" t="s">
        <v>390</v>
      </c>
      <c r="AM443" s="13" t="s">
        <v>390</v>
      </c>
      <c r="AN443" s="118"/>
      <c r="AO443" s="118"/>
      <c r="AP443" s="118"/>
      <c r="AQ443" s="118"/>
      <c r="AR443" s="118"/>
      <c r="AS443" s="47"/>
      <c r="AT443" s="118"/>
      <c r="AU443" s="47"/>
      <c r="AV443" s="47"/>
      <c r="AW443" s="118"/>
      <c r="AX443" s="118"/>
      <c r="AY443" s="118"/>
      <c r="AZ443" s="47"/>
      <c r="BA443" s="14"/>
      <c r="BB443" s="47"/>
      <c r="BC443" s="149"/>
      <c r="BD443" s="149"/>
    </row>
    <row r="444" spans="1:56" x14ac:dyDescent="0.35">
      <c r="A444" s="50" t="s">
        <v>3252</v>
      </c>
      <c r="B444" s="115">
        <v>443</v>
      </c>
      <c r="C444" s="47"/>
      <c r="D444" s="47" t="s">
        <v>3253</v>
      </c>
      <c r="E444" s="47"/>
      <c r="F444" s="47"/>
      <c r="G444" s="47" t="s">
        <v>76</v>
      </c>
      <c r="H444" s="47" t="s">
        <v>1980</v>
      </c>
      <c r="I444" s="47" t="s">
        <v>3899</v>
      </c>
      <c r="J444" s="47" t="s">
        <v>312</v>
      </c>
      <c r="K444" s="47" t="s">
        <v>1223</v>
      </c>
      <c r="L444" s="47" t="s">
        <v>7218</v>
      </c>
      <c r="M444" s="48" t="s">
        <v>53</v>
      </c>
      <c r="N444" s="47" t="s">
        <v>31</v>
      </c>
      <c r="O444" s="47" t="s">
        <v>36</v>
      </c>
      <c r="P444" s="48" t="s">
        <v>47</v>
      </c>
      <c r="Q444" s="47"/>
      <c r="R444" s="47"/>
      <c r="S444" s="47" t="s">
        <v>3254</v>
      </c>
      <c r="T444" s="47" t="s">
        <v>3255</v>
      </c>
      <c r="U444" s="52">
        <v>6582.94</v>
      </c>
      <c r="V444" s="118"/>
      <c r="W444" s="118"/>
      <c r="X444" s="47">
        <v>0</v>
      </c>
      <c r="Y444" s="47"/>
      <c r="Z444" s="118"/>
      <c r="AA444" s="118"/>
      <c r="AB444" s="118"/>
      <c r="AC444" s="47" t="s">
        <v>41</v>
      </c>
      <c r="AD444" s="14"/>
      <c r="AE444" s="47" t="s">
        <v>3218</v>
      </c>
      <c r="AF444" s="280"/>
      <c r="AG444" s="118"/>
      <c r="AH444" s="118"/>
      <c r="AI444" s="47" t="s">
        <v>6737</v>
      </c>
      <c r="AJ444" s="47" t="s">
        <v>306</v>
      </c>
      <c r="AK444" s="47" t="s">
        <v>390</v>
      </c>
      <c r="AL444" s="62" t="s">
        <v>390</v>
      </c>
      <c r="AM444" s="13" t="s">
        <v>390</v>
      </c>
      <c r="AN444" s="118"/>
      <c r="AO444" s="118"/>
      <c r="AP444" s="118"/>
      <c r="AQ444" s="118"/>
      <c r="AR444" s="118"/>
      <c r="AS444" s="47"/>
      <c r="AT444" s="118"/>
      <c r="AU444" s="47"/>
      <c r="AV444" s="47"/>
      <c r="AW444" s="118"/>
      <c r="AX444" s="118"/>
      <c r="AY444" s="118"/>
      <c r="AZ444" s="47"/>
      <c r="BA444" s="14"/>
      <c r="BB444" s="47"/>
      <c r="BC444" s="149"/>
      <c r="BD444" s="149"/>
    </row>
    <row r="445" spans="1:56" x14ac:dyDescent="0.35">
      <c r="A445" s="50" t="s">
        <v>3256</v>
      </c>
      <c r="B445" s="115">
        <v>444</v>
      </c>
      <c r="C445" s="47"/>
      <c r="D445" s="47" t="s">
        <v>3257</v>
      </c>
      <c r="E445" s="47"/>
      <c r="F445" s="47"/>
      <c r="G445" s="47" t="s">
        <v>76</v>
      </c>
      <c r="H445" s="47" t="s">
        <v>1980</v>
      </c>
      <c r="I445" s="47" t="s">
        <v>3899</v>
      </c>
      <c r="J445" s="47" t="s">
        <v>312</v>
      </c>
      <c r="K445" s="47" t="s">
        <v>1223</v>
      </c>
      <c r="L445" s="47" t="s">
        <v>7218</v>
      </c>
      <c r="M445" s="48" t="s">
        <v>53</v>
      </c>
      <c r="N445" s="47" t="s">
        <v>32</v>
      </c>
      <c r="O445" s="47" t="s">
        <v>37</v>
      </c>
      <c r="P445" s="48" t="s">
        <v>120</v>
      </c>
      <c r="Q445" s="47"/>
      <c r="R445" s="47"/>
      <c r="S445" s="47" t="s">
        <v>3258</v>
      </c>
      <c r="T445" s="47" t="s">
        <v>1439</v>
      </c>
      <c r="U445" s="52">
        <v>1994</v>
      </c>
      <c r="V445" s="118"/>
      <c r="W445" s="118"/>
      <c r="X445" s="47">
        <v>0</v>
      </c>
      <c r="Y445" s="47"/>
      <c r="Z445" s="118"/>
      <c r="AA445" s="118"/>
      <c r="AB445" s="118"/>
      <c r="AC445" s="47" t="s">
        <v>41</v>
      </c>
      <c r="AD445" s="14"/>
      <c r="AE445" s="47" t="s">
        <v>3218</v>
      </c>
      <c r="AF445" s="280"/>
      <c r="AG445" s="118"/>
      <c r="AH445" s="118"/>
      <c r="AI445" s="47" t="s">
        <v>6737</v>
      </c>
      <c r="AJ445" s="47" t="s">
        <v>306</v>
      </c>
      <c r="AK445" s="47" t="s">
        <v>390</v>
      </c>
      <c r="AL445" s="62" t="s">
        <v>390</v>
      </c>
      <c r="AM445" s="13" t="s">
        <v>390</v>
      </c>
      <c r="AN445" s="118"/>
      <c r="AO445" s="118"/>
      <c r="AP445" s="118"/>
      <c r="AQ445" s="118"/>
      <c r="AR445" s="118"/>
      <c r="AS445" s="47"/>
      <c r="AT445" s="118"/>
      <c r="AU445" s="47"/>
      <c r="AV445" s="47"/>
      <c r="AW445" s="118"/>
      <c r="AX445" s="118"/>
      <c r="AY445" s="118"/>
      <c r="AZ445" s="47"/>
      <c r="BA445" s="14"/>
      <c r="BB445" s="47"/>
      <c r="BC445" s="149"/>
      <c r="BD445" s="149"/>
    </row>
    <row r="446" spans="1:56" x14ac:dyDescent="0.35">
      <c r="A446" s="50" t="s">
        <v>3259</v>
      </c>
      <c r="B446" s="115">
        <v>445</v>
      </c>
      <c r="C446" s="47"/>
      <c r="D446" s="47" t="s">
        <v>3260</v>
      </c>
      <c r="E446" s="47"/>
      <c r="F446" s="47"/>
      <c r="G446" s="47" t="s">
        <v>76</v>
      </c>
      <c r="H446" s="47" t="s">
        <v>1980</v>
      </c>
      <c r="I446" s="47" t="s">
        <v>3899</v>
      </c>
      <c r="J446" s="47" t="s">
        <v>312</v>
      </c>
      <c r="K446" s="47" t="s">
        <v>1223</v>
      </c>
      <c r="L446" s="47" t="s">
        <v>7218</v>
      </c>
      <c r="M446" s="48" t="s">
        <v>53</v>
      </c>
      <c r="N446" s="47" t="s">
        <v>31</v>
      </c>
      <c r="O446" s="47" t="s">
        <v>36</v>
      </c>
      <c r="P446" s="48" t="s">
        <v>23</v>
      </c>
      <c r="Q446" s="47"/>
      <c r="R446" s="47"/>
      <c r="S446" s="47" t="s">
        <v>3261</v>
      </c>
      <c r="T446" s="47" t="s">
        <v>3262</v>
      </c>
      <c r="U446" s="52">
        <v>4044</v>
      </c>
      <c r="V446" s="118"/>
      <c r="W446" s="118"/>
      <c r="X446" s="47">
        <v>0</v>
      </c>
      <c r="Y446" s="47"/>
      <c r="Z446" s="118"/>
      <c r="AA446" s="118"/>
      <c r="AB446" s="118"/>
      <c r="AC446" s="47" t="s">
        <v>41</v>
      </c>
      <c r="AD446" s="14"/>
      <c r="AE446" s="47" t="s">
        <v>3218</v>
      </c>
      <c r="AF446" s="280"/>
      <c r="AG446" s="118"/>
      <c r="AH446" s="118"/>
      <c r="AI446" s="47" t="s">
        <v>6737</v>
      </c>
      <c r="AJ446" s="47" t="s">
        <v>306</v>
      </c>
      <c r="AK446" s="47" t="s">
        <v>390</v>
      </c>
      <c r="AL446" s="62" t="s">
        <v>390</v>
      </c>
      <c r="AM446" s="13" t="s">
        <v>390</v>
      </c>
      <c r="AN446" s="118"/>
      <c r="AO446" s="118"/>
      <c r="AP446" s="118"/>
      <c r="AQ446" s="118"/>
      <c r="AR446" s="118"/>
      <c r="AS446" s="47"/>
      <c r="AT446" s="118"/>
      <c r="AU446" s="47"/>
      <c r="AV446" s="47"/>
      <c r="AW446" s="118"/>
      <c r="AX446" s="118"/>
      <c r="AY446" s="118"/>
      <c r="AZ446" s="47"/>
      <c r="BA446" s="14"/>
      <c r="BB446" s="47"/>
      <c r="BC446" s="149"/>
      <c r="BD446" s="149"/>
    </row>
    <row r="447" spans="1:56" x14ac:dyDescent="0.35">
      <c r="A447" s="50" t="s">
        <v>3263</v>
      </c>
      <c r="B447" s="115">
        <v>446</v>
      </c>
      <c r="C447" s="47"/>
      <c r="D447" s="47" t="s">
        <v>3264</v>
      </c>
      <c r="E447" s="47"/>
      <c r="F447" s="47"/>
      <c r="G447" s="47" t="s">
        <v>76</v>
      </c>
      <c r="H447" s="47" t="s">
        <v>1980</v>
      </c>
      <c r="I447" s="47" t="s">
        <v>3899</v>
      </c>
      <c r="J447" s="47" t="s">
        <v>312</v>
      </c>
      <c r="K447" s="47" t="s">
        <v>1223</v>
      </c>
      <c r="L447" s="47" t="s">
        <v>7218</v>
      </c>
      <c r="M447" s="48" t="s">
        <v>53</v>
      </c>
      <c r="N447" s="47" t="s">
        <v>32</v>
      </c>
      <c r="O447" s="47" t="s">
        <v>37</v>
      </c>
      <c r="P447" s="48" t="s">
        <v>19</v>
      </c>
      <c r="Q447" s="47"/>
      <c r="R447" s="47"/>
      <c r="S447" s="47" t="s">
        <v>3265</v>
      </c>
      <c r="T447" s="47" t="s">
        <v>1135</v>
      </c>
      <c r="U447" s="52">
        <v>2141</v>
      </c>
      <c r="V447" s="118"/>
      <c r="W447" s="118"/>
      <c r="X447" s="47">
        <v>0</v>
      </c>
      <c r="Y447" s="47"/>
      <c r="Z447" s="118"/>
      <c r="AA447" s="118"/>
      <c r="AB447" s="118"/>
      <c r="AC447" s="47" t="s">
        <v>41</v>
      </c>
      <c r="AD447" s="14"/>
      <c r="AE447" s="47" t="s">
        <v>3218</v>
      </c>
      <c r="AF447" s="280"/>
      <c r="AG447" s="118"/>
      <c r="AH447" s="118"/>
      <c r="AI447" s="47" t="s">
        <v>6737</v>
      </c>
      <c r="AJ447" s="47" t="s">
        <v>306</v>
      </c>
      <c r="AK447" s="47" t="s">
        <v>390</v>
      </c>
      <c r="AL447" s="62" t="s">
        <v>390</v>
      </c>
      <c r="AM447" s="13" t="s">
        <v>390</v>
      </c>
      <c r="AN447" s="118"/>
      <c r="AO447" s="118"/>
      <c r="AP447" s="118"/>
      <c r="AQ447" s="118"/>
      <c r="AR447" s="118"/>
      <c r="AS447" s="47"/>
      <c r="AT447" s="118"/>
      <c r="AU447" s="47"/>
      <c r="AV447" s="47"/>
      <c r="AW447" s="118"/>
      <c r="AX447" s="118"/>
      <c r="AY447" s="118"/>
      <c r="AZ447" s="47"/>
      <c r="BA447" s="14"/>
      <c r="BB447" s="47"/>
      <c r="BC447" s="149"/>
      <c r="BD447" s="149"/>
    </row>
    <row r="448" spans="1:56" x14ac:dyDescent="0.35">
      <c r="A448" s="50" t="s">
        <v>3266</v>
      </c>
      <c r="B448" s="115">
        <v>447</v>
      </c>
      <c r="C448" s="47"/>
      <c r="D448" s="47" t="s">
        <v>3267</v>
      </c>
      <c r="E448" s="47"/>
      <c r="F448" s="47"/>
      <c r="G448" s="47" t="s">
        <v>76</v>
      </c>
      <c r="H448" s="47" t="s">
        <v>1980</v>
      </c>
      <c r="I448" s="47" t="s">
        <v>3899</v>
      </c>
      <c r="J448" s="47" t="s">
        <v>312</v>
      </c>
      <c r="K448" s="47" t="s">
        <v>1223</v>
      </c>
      <c r="L448" s="47" t="s">
        <v>7218</v>
      </c>
      <c r="M448" s="48" t="s">
        <v>53</v>
      </c>
      <c r="N448" s="47" t="s">
        <v>32</v>
      </c>
      <c r="O448" s="47" t="s">
        <v>37</v>
      </c>
      <c r="P448" s="48" t="s">
        <v>19</v>
      </c>
      <c r="Q448" s="47"/>
      <c r="R448" s="47"/>
      <c r="S448" s="47" t="s">
        <v>3268</v>
      </c>
      <c r="T448" s="47" t="s">
        <v>3269</v>
      </c>
      <c r="U448" s="52">
        <v>3813</v>
      </c>
      <c r="V448" s="118"/>
      <c r="W448" s="118"/>
      <c r="X448" s="47">
        <v>0</v>
      </c>
      <c r="Y448" s="47"/>
      <c r="Z448" s="118"/>
      <c r="AA448" s="118"/>
      <c r="AB448" s="118"/>
      <c r="AC448" s="47" t="s">
        <v>41</v>
      </c>
      <c r="AD448" s="14"/>
      <c r="AE448" s="47" t="s">
        <v>3218</v>
      </c>
      <c r="AF448" s="280"/>
      <c r="AG448" s="118"/>
      <c r="AH448" s="118"/>
      <c r="AI448" s="47" t="s">
        <v>6737</v>
      </c>
      <c r="AJ448" s="47" t="s">
        <v>306</v>
      </c>
      <c r="AK448" s="47" t="s">
        <v>390</v>
      </c>
      <c r="AL448" s="62" t="s">
        <v>390</v>
      </c>
      <c r="AM448" s="13" t="s">
        <v>390</v>
      </c>
      <c r="AN448" s="118"/>
      <c r="AO448" s="118"/>
      <c r="AP448" s="118"/>
      <c r="AQ448" s="118"/>
      <c r="AR448" s="118"/>
      <c r="AS448" s="47"/>
      <c r="AT448" s="118"/>
      <c r="AU448" s="47"/>
      <c r="AV448" s="47"/>
      <c r="AW448" s="118"/>
      <c r="AX448" s="118"/>
      <c r="AY448" s="118"/>
      <c r="AZ448" s="47"/>
      <c r="BA448" s="14"/>
      <c r="BB448" s="47"/>
      <c r="BC448" s="149"/>
      <c r="BD448" s="149"/>
    </row>
    <row r="449" spans="1:56" x14ac:dyDescent="0.35">
      <c r="A449" s="50" t="s">
        <v>3270</v>
      </c>
      <c r="B449" s="115">
        <v>448</v>
      </c>
      <c r="C449" s="47"/>
      <c r="D449" s="47" t="s">
        <v>3271</v>
      </c>
      <c r="E449" s="47"/>
      <c r="F449" s="47"/>
      <c r="G449" s="47" t="s">
        <v>76</v>
      </c>
      <c r="H449" s="47" t="s">
        <v>1980</v>
      </c>
      <c r="I449" s="47" t="s">
        <v>3899</v>
      </c>
      <c r="J449" s="47" t="s">
        <v>312</v>
      </c>
      <c r="K449" s="47" t="s">
        <v>1223</v>
      </c>
      <c r="L449" s="47" t="s">
        <v>7218</v>
      </c>
      <c r="M449" s="48" t="s">
        <v>53</v>
      </c>
      <c r="N449" s="47" t="s">
        <v>32</v>
      </c>
      <c r="O449" s="47" t="s">
        <v>37</v>
      </c>
      <c r="P449" s="48" t="s">
        <v>120</v>
      </c>
      <c r="Q449" s="47"/>
      <c r="R449" s="47"/>
      <c r="S449" s="47" t="s">
        <v>3272</v>
      </c>
      <c r="T449" s="47" t="s">
        <v>3273</v>
      </c>
      <c r="U449" s="52">
        <v>4725</v>
      </c>
      <c r="V449" s="118"/>
      <c r="W449" s="118"/>
      <c r="X449" s="47">
        <v>0</v>
      </c>
      <c r="Y449" s="47"/>
      <c r="Z449" s="118"/>
      <c r="AA449" s="118"/>
      <c r="AB449" s="118"/>
      <c r="AC449" s="47" t="s">
        <v>41</v>
      </c>
      <c r="AD449" s="14"/>
      <c r="AE449" s="47" t="s">
        <v>3218</v>
      </c>
      <c r="AF449" s="280"/>
      <c r="AG449" s="118"/>
      <c r="AH449" s="118"/>
      <c r="AI449" s="47" t="s">
        <v>6737</v>
      </c>
      <c r="AJ449" s="47" t="s">
        <v>306</v>
      </c>
      <c r="AK449" s="47" t="s">
        <v>390</v>
      </c>
      <c r="AL449" s="62" t="s">
        <v>390</v>
      </c>
      <c r="AM449" s="13" t="s">
        <v>390</v>
      </c>
      <c r="AN449" s="118"/>
      <c r="AO449" s="118"/>
      <c r="AP449" s="118"/>
      <c r="AQ449" s="118"/>
      <c r="AR449" s="118"/>
      <c r="AS449" s="47"/>
      <c r="AT449" s="118"/>
      <c r="AU449" s="47"/>
      <c r="AV449" s="47"/>
      <c r="AW449" s="118"/>
      <c r="AX449" s="118"/>
      <c r="AY449" s="118"/>
      <c r="AZ449" s="47"/>
      <c r="BA449" s="14"/>
      <c r="BB449" s="47"/>
      <c r="BC449" s="149"/>
      <c r="BD449" s="149"/>
    </row>
    <row r="450" spans="1:56" x14ac:dyDescent="0.35">
      <c r="A450" s="50" t="s">
        <v>3274</v>
      </c>
      <c r="B450" s="115">
        <v>449</v>
      </c>
      <c r="C450" s="47"/>
      <c r="D450" s="47" t="s">
        <v>3275</v>
      </c>
      <c r="E450" s="47"/>
      <c r="F450" s="47"/>
      <c r="G450" s="47" t="s">
        <v>76</v>
      </c>
      <c r="H450" s="47" t="s">
        <v>1980</v>
      </c>
      <c r="I450" s="47" t="s">
        <v>3899</v>
      </c>
      <c r="J450" s="47" t="s">
        <v>312</v>
      </c>
      <c r="K450" s="47" t="s">
        <v>1223</v>
      </c>
      <c r="L450" s="47" t="s">
        <v>7218</v>
      </c>
      <c r="M450" s="48" t="s">
        <v>53</v>
      </c>
      <c r="N450" s="47" t="s">
        <v>32</v>
      </c>
      <c r="O450" s="47" t="s">
        <v>37</v>
      </c>
      <c r="P450" s="48" t="s">
        <v>19</v>
      </c>
      <c r="Q450" s="47"/>
      <c r="R450" s="47"/>
      <c r="S450" s="47" t="s">
        <v>3276</v>
      </c>
      <c r="T450" s="47" t="s">
        <v>3277</v>
      </c>
      <c r="U450" s="52">
        <v>3863</v>
      </c>
      <c r="V450" s="118"/>
      <c r="W450" s="118"/>
      <c r="X450" s="47">
        <v>0</v>
      </c>
      <c r="Y450" s="47"/>
      <c r="Z450" s="118"/>
      <c r="AA450" s="118"/>
      <c r="AB450" s="118"/>
      <c r="AC450" s="47" t="s">
        <v>41</v>
      </c>
      <c r="AD450" s="14"/>
      <c r="AE450" s="47" t="s">
        <v>3218</v>
      </c>
      <c r="AF450" s="280"/>
      <c r="AG450" s="118"/>
      <c r="AH450" s="118"/>
      <c r="AI450" s="47" t="s">
        <v>6737</v>
      </c>
      <c r="AJ450" s="47" t="s">
        <v>306</v>
      </c>
      <c r="AK450" s="47" t="s">
        <v>390</v>
      </c>
      <c r="AL450" s="62" t="s">
        <v>390</v>
      </c>
      <c r="AM450" s="13" t="s">
        <v>390</v>
      </c>
      <c r="AN450" s="118"/>
      <c r="AO450" s="118"/>
      <c r="AP450" s="118"/>
      <c r="AQ450" s="118"/>
      <c r="AR450" s="118"/>
      <c r="AS450" s="47"/>
      <c r="AT450" s="118"/>
      <c r="AU450" s="47"/>
      <c r="AV450" s="47"/>
      <c r="AW450" s="118"/>
      <c r="AX450" s="118"/>
      <c r="AY450" s="118"/>
      <c r="AZ450" s="47"/>
      <c r="BA450" s="14"/>
      <c r="BB450" s="47"/>
      <c r="BC450" s="149"/>
      <c r="BD450" s="149"/>
    </row>
    <row r="451" spans="1:56" x14ac:dyDescent="0.35">
      <c r="A451" s="50" t="s">
        <v>3278</v>
      </c>
      <c r="B451" s="115">
        <v>450</v>
      </c>
      <c r="C451" s="47"/>
      <c r="D451" s="47" t="s">
        <v>3279</v>
      </c>
      <c r="E451" s="47"/>
      <c r="F451" s="47"/>
      <c r="G451" s="47" t="s">
        <v>76</v>
      </c>
      <c r="H451" s="47" t="s">
        <v>1980</v>
      </c>
      <c r="I451" s="47" t="s">
        <v>3899</v>
      </c>
      <c r="J451" s="47" t="s">
        <v>312</v>
      </c>
      <c r="K451" s="47" t="s">
        <v>1223</v>
      </c>
      <c r="L451" s="47" t="s">
        <v>7218</v>
      </c>
      <c r="M451" s="48" t="s">
        <v>53</v>
      </c>
      <c r="N451" s="47" t="s">
        <v>31</v>
      </c>
      <c r="O451" s="47" t="s">
        <v>36</v>
      </c>
      <c r="P451" s="48" t="s">
        <v>64</v>
      </c>
      <c r="Q451" s="47"/>
      <c r="R451" s="47"/>
      <c r="S451" s="47" t="s">
        <v>3280</v>
      </c>
      <c r="T451" s="47" t="s">
        <v>753</v>
      </c>
      <c r="U451" s="52">
        <v>1500</v>
      </c>
      <c r="V451" s="118"/>
      <c r="W451" s="118"/>
      <c r="X451" s="47">
        <v>0</v>
      </c>
      <c r="Y451" s="47"/>
      <c r="Z451" s="118"/>
      <c r="AA451" s="118"/>
      <c r="AB451" s="118"/>
      <c r="AC451" s="47" t="s">
        <v>41</v>
      </c>
      <c r="AD451" s="14"/>
      <c r="AE451" s="47" t="s">
        <v>3218</v>
      </c>
      <c r="AF451" s="280"/>
      <c r="AG451" s="118"/>
      <c r="AH451" s="118"/>
      <c r="AI451" s="47" t="s">
        <v>6737</v>
      </c>
      <c r="AJ451" s="47" t="s">
        <v>306</v>
      </c>
      <c r="AK451" s="47" t="s">
        <v>390</v>
      </c>
      <c r="AL451" s="62" t="s">
        <v>390</v>
      </c>
      <c r="AM451" s="13" t="s">
        <v>390</v>
      </c>
      <c r="AN451" s="118"/>
      <c r="AO451" s="118"/>
      <c r="AP451" s="118"/>
      <c r="AQ451" s="118"/>
      <c r="AR451" s="118"/>
      <c r="AS451" s="47"/>
      <c r="AT451" s="118"/>
      <c r="AU451" s="47"/>
      <c r="AV451" s="47"/>
      <c r="AW451" s="118"/>
      <c r="AX451" s="118"/>
      <c r="AY451" s="118"/>
      <c r="AZ451" s="47"/>
      <c r="BA451" s="14"/>
      <c r="BB451" s="47"/>
      <c r="BC451" s="149"/>
      <c r="BD451" s="149"/>
    </row>
    <row r="452" spans="1:56" x14ac:dyDescent="0.35">
      <c r="A452" s="50" t="s">
        <v>3281</v>
      </c>
      <c r="B452" s="115">
        <v>451</v>
      </c>
      <c r="C452" s="47"/>
      <c r="D452" s="47" t="s">
        <v>3282</v>
      </c>
      <c r="E452" s="47" t="s">
        <v>7629</v>
      </c>
      <c r="F452" s="47" t="s">
        <v>7630</v>
      </c>
      <c r="G452" s="47" t="s">
        <v>76</v>
      </c>
      <c r="H452" s="47" t="s">
        <v>1980</v>
      </c>
      <c r="I452" s="47" t="s">
        <v>3899</v>
      </c>
      <c r="J452" s="47" t="s">
        <v>312</v>
      </c>
      <c r="K452" s="47" t="s">
        <v>1223</v>
      </c>
      <c r="L452" s="47" t="s">
        <v>7218</v>
      </c>
      <c r="M452" s="48" t="s">
        <v>53</v>
      </c>
      <c r="N452" s="47" t="s">
        <v>32</v>
      </c>
      <c r="O452" s="47" t="s">
        <v>37</v>
      </c>
      <c r="P452" s="48" t="s">
        <v>45</v>
      </c>
      <c r="Q452" s="47"/>
      <c r="R452" s="47"/>
      <c r="S452" s="47" t="s">
        <v>3283</v>
      </c>
      <c r="T452" s="47" t="s">
        <v>3284</v>
      </c>
      <c r="U452" s="52">
        <v>2449</v>
      </c>
      <c r="V452" s="118">
        <v>46142</v>
      </c>
      <c r="W452" s="118">
        <v>46142</v>
      </c>
      <c r="X452" s="47">
        <v>0</v>
      </c>
      <c r="Y452" s="47">
        <v>15</v>
      </c>
      <c r="Z452" s="118">
        <v>46157</v>
      </c>
      <c r="AA452" s="118">
        <v>46157</v>
      </c>
      <c r="AB452" s="118">
        <v>46151</v>
      </c>
      <c r="AC452" s="47" t="s">
        <v>3</v>
      </c>
      <c r="AD452" s="14">
        <v>1</v>
      </c>
      <c r="AE452" s="47" t="s">
        <v>3218</v>
      </c>
      <c r="AF452" s="280" t="s">
        <v>8951</v>
      </c>
      <c r="AG452" s="118"/>
      <c r="AH452" s="118" t="s">
        <v>152</v>
      </c>
      <c r="AI452" s="47" t="s">
        <v>6737</v>
      </c>
      <c r="AJ452" s="47" t="s">
        <v>306</v>
      </c>
      <c r="AK452" s="47" t="s">
        <v>2826</v>
      </c>
      <c r="AL452" s="62" t="s">
        <v>2925</v>
      </c>
      <c r="AM452" s="13" t="s">
        <v>390</v>
      </c>
      <c r="AN452" s="118"/>
      <c r="AO452" s="118"/>
      <c r="AP452" s="118"/>
      <c r="AQ452" s="118"/>
      <c r="AR452" s="118"/>
      <c r="AS452" s="47"/>
      <c r="AT452" s="118"/>
      <c r="AU452" s="47"/>
      <c r="AV452" s="47"/>
      <c r="AW452" s="118"/>
      <c r="AX452" s="118"/>
      <c r="AY452" s="118"/>
      <c r="AZ452" s="47"/>
      <c r="BA452" s="14"/>
      <c r="BB452" s="47"/>
      <c r="BC452" s="149"/>
      <c r="BD452" s="149"/>
    </row>
    <row r="453" spans="1:56" x14ac:dyDescent="0.35">
      <c r="A453" s="50" t="s">
        <v>3285</v>
      </c>
      <c r="B453" s="115">
        <v>452</v>
      </c>
      <c r="C453" s="47"/>
      <c r="D453" s="47" t="s">
        <v>3286</v>
      </c>
      <c r="E453" s="47"/>
      <c r="F453" s="47"/>
      <c r="G453" s="47" t="s">
        <v>76</v>
      </c>
      <c r="H453" s="47" t="s">
        <v>1980</v>
      </c>
      <c r="I453" s="47" t="s">
        <v>3899</v>
      </c>
      <c r="J453" s="47" t="s">
        <v>312</v>
      </c>
      <c r="K453" s="47" t="s">
        <v>1223</v>
      </c>
      <c r="L453" s="47" t="s">
        <v>7218</v>
      </c>
      <c r="M453" s="48" t="s">
        <v>53</v>
      </c>
      <c r="N453" s="47" t="s">
        <v>32</v>
      </c>
      <c r="O453" s="47" t="s">
        <v>37</v>
      </c>
      <c r="P453" s="48" t="s">
        <v>19</v>
      </c>
      <c r="Q453" s="47"/>
      <c r="R453" s="47"/>
      <c r="S453" s="47" t="s">
        <v>3287</v>
      </c>
      <c r="T453" s="47" t="s">
        <v>3288</v>
      </c>
      <c r="U453" s="52">
        <v>4815</v>
      </c>
      <c r="V453" s="118"/>
      <c r="W453" s="118"/>
      <c r="X453" s="47">
        <v>0</v>
      </c>
      <c r="Y453" s="47"/>
      <c r="Z453" s="118"/>
      <c r="AA453" s="118"/>
      <c r="AB453" s="118"/>
      <c r="AC453" s="47" t="s">
        <v>41</v>
      </c>
      <c r="AD453" s="14"/>
      <c r="AE453" s="47" t="s">
        <v>3218</v>
      </c>
      <c r="AF453" s="280"/>
      <c r="AG453" s="118"/>
      <c r="AH453" s="118"/>
      <c r="AI453" s="47" t="s">
        <v>6737</v>
      </c>
      <c r="AJ453" s="47" t="s">
        <v>306</v>
      </c>
      <c r="AK453" s="47" t="s">
        <v>390</v>
      </c>
      <c r="AL453" s="62" t="s">
        <v>390</v>
      </c>
      <c r="AM453" s="13" t="s">
        <v>390</v>
      </c>
      <c r="AN453" s="118"/>
      <c r="AO453" s="118"/>
      <c r="AP453" s="118"/>
      <c r="AQ453" s="118"/>
      <c r="AR453" s="118"/>
      <c r="AS453" s="47"/>
      <c r="AT453" s="118"/>
      <c r="AU453" s="47"/>
      <c r="AV453" s="47"/>
      <c r="AW453" s="118"/>
      <c r="AX453" s="118"/>
      <c r="AY453" s="118"/>
      <c r="AZ453" s="47"/>
      <c r="BA453" s="14"/>
      <c r="BB453" s="47"/>
      <c r="BC453" s="149"/>
      <c r="BD453" s="149"/>
    </row>
    <row r="454" spans="1:56" x14ac:dyDescent="0.35">
      <c r="A454" s="50" t="s">
        <v>3289</v>
      </c>
      <c r="B454" s="115">
        <v>453</v>
      </c>
      <c r="C454" s="47"/>
      <c r="D454" s="47" t="s">
        <v>3290</v>
      </c>
      <c r="E454" s="47"/>
      <c r="F454" s="47"/>
      <c r="G454" s="47" t="s">
        <v>76</v>
      </c>
      <c r="H454" s="47" t="s">
        <v>1980</v>
      </c>
      <c r="I454" s="47" t="s">
        <v>3899</v>
      </c>
      <c r="J454" s="47" t="s">
        <v>312</v>
      </c>
      <c r="K454" s="47" t="s">
        <v>1223</v>
      </c>
      <c r="L454" s="47" t="s">
        <v>7218</v>
      </c>
      <c r="M454" s="48" t="s">
        <v>53</v>
      </c>
      <c r="N454" s="47" t="s">
        <v>31</v>
      </c>
      <c r="O454" s="47" t="s">
        <v>36</v>
      </c>
      <c r="P454" s="48" t="s">
        <v>23</v>
      </c>
      <c r="Q454" s="47"/>
      <c r="R454" s="47"/>
      <c r="S454" s="47" t="s">
        <v>3291</v>
      </c>
      <c r="T454" s="47" t="s">
        <v>3292</v>
      </c>
      <c r="U454" s="52">
        <v>9362</v>
      </c>
      <c r="V454" s="118"/>
      <c r="W454" s="118"/>
      <c r="X454" s="47">
        <v>0</v>
      </c>
      <c r="Y454" s="47"/>
      <c r="Z454" s="118"/>
      <c r="AA454" s="118"/>
      <c r="AB454" s="118"/>
      <c r="AC454" s="47" t="s">
        <v>700</v>
      </c>
      <c r="AD454" s="14"/>
      <c r="AE454" s="47" t="s">
        <v>3218</v>
      </c>
      <c r="AF454" s="280"/>
      <c r="AG454" s="118"/>
      <c r="AH454" s="118"/>
      <c r="AI454" s="47" t="s">
        <v>6737</v>
      </c>
      <c r="AJ454" s="47" t="s">
        <v>306</v>
      </c>
      <c r="AK454" s="47" t="s">
        <v>390</v>
      </c>
      <c r="AL454" s="62" t="s">
        <v>390</v>
      </c>
      <c r="AM454" s="13" t="s">
        <v>390</v>
      </c>
      <c r="AN454" s="118"/>
      <c r="AO454" s="118"/>
      <c r="AP454" s="118"/>
      <c r="AQ454" s="118"/>
      <c r="AR454" s="118"/>
      <c r="AS454" s="47"/>
      <c r="AT454" s="118"/>
      <c r="AU454" s="47"/>
      <c r="AV454" s="47"/>
      <c r="AW454" s="118"/>
      <c r="AX454" s="118"/>
      <c r="AY454" s="118"/>
      <c r="AZ454" s="47"/>
      <c r="BA454" s="14"/>
      <c r="BB454" s="47"/>
      <c r="BC454" s="149"/>
      <c r="BD454" s="149"/>
    </row>
    <row r="455" spans="1:56" x14ac:dyDescent="0.35">
      <c r="A455" s="50" t="s">
        <v>3293</v>
      </c>
      <c r="B455" s="115">
        <v>454</v>
      </c>
      <c r="C455" s="47"/>
      <c r="D455" s="47" t="s">
        <v>3294</v>
      </c>
      <c r="E455" s="47"/>
      <c r="F455" s="47"/>
      <c r="G455" s="47" t="s">
        <v>76</v>
      </c>
      <c r="H455" s="47" t="s">
        <v>1980</v>
      </c>
      <c r="I455" s="47" t="s">
        <v>3899</v>
      </c>
      <c r="J455" s="47" t="s">
        <v>312</v>
      </c>
      <c r="K455" s="47" t="s">
        <v>1223</v>
      </c>
      <c r="L455" s="47" t="s">
        <v>7218</v>
      </c>
      <c r="M455" s="48" t="s">
        <v>53</v>
      </c>
      <c r="N455" s="47" t="s">
        <v>32</v>
      </c>
      <c r="O455" s="47" t="s">
        <v>37</v>
      </c>
      <c r="P455" s="48" t="s">
        <v>45</v>
      </c>
      <c r="Q455" s="47"/>
      <c r="R455" s="47"/>
      <c r="S455" s="47" t="s">
        <v>3295</v>
      </c>
      <c r="T455" s="47" t="s">
        <v>3296</v>
      </c>
      <c r="U455" s="52">
        <v>3802</v>
      </c>
      <c r="V455" s="118"/>
      <c r="W455" s="118"/>
      <c r="X455" s="47">
        <v>0</v>
      </c>
      <c r="Y455" s="47"/>
      <c r="Z455" s="118"/>
      <c r="AA455" s="118"/>
      <c r="AB455" s="118"/>
      <c r="AC455" s="47" t="s">
        <v>41</v>
      </c>
      <c r="AD455" s="14"/>
      <c r="AE455" s="47" t="s">
        <v>3218</v>
      </c>
      <c r="AF455" s="280"/>
      <c r="AG455" s="118"/>
      <c r="AH455" s="118"/>
      <c r="AI455" s="47" t="s">
        <v>6737</v>
      </c>
      <c r="AJ455" s="47" t="s">
        <v>306</v>
      </c>
      <c r="AK455" s="47" t="s">
        <v>390</v>
      </c>
      <c r="AL455" s="62" t="s">
        <v>390</v>
      </c>
      <c r="AM455" s="13" t="s">
        <v>390</v>
      </c>
      <c r="AN455" s="118"/>
      <c r="AO455" s="118"/>
      <c r="AP455" s="118"/>
      <c r="AQ455" s="118"/>
      <c r="AR455" s="118"/>
      <c r="AS455" s="47"/>
      <c r="AT455" s="118"/>
      <c r="AU455" s="47"/>
      <c r="AV455" s="47"/>
      <c r="AW455" s="118"/>
      <c r="AX455" s="118"/>
      <c r="AY455" s="118"/>
      <c r="AZ455" s="47"/>
      <c r="BA455" s="14"/>
      <c r="BB455" s="47"/>
      <c r="BC455" s="149"/>
      <c r="BD455" s="149"/>
    </row>
    <row r="456" spans="1:56" x14ac:dyDescent="0.35">
      <c r="A456" s="50" t="s">
        <v>3297</v>
      </c>
      <c r="B456" s="115">
        <v>455</v>
      </c>
      <c r="C456" s="47"/>
      <c r="D456" s="47" t="s">
        <v>3298</v>
      </c>
      <c r="E456" s="47"/>
      <c r="F456" s="47"/>
      <c r="G456" s="47" t="s">
        <v>76</v>
      </c>
      <c r="H456" s="47" t="s">
        <v>1980</v>
      </c>
      <c r="I456" s="47" t="s">
        <v>3899</v>
      </c>
      <c r="J456" s="47" t="s">
        <v>312</v>
      </c>
      <c r="K456" s="47" t="s">
        <v>1223</v>
      </c>
      <c r="L456" s="47" t="s">
        <v>7218</v>
      </c>
      <c r="M456" s="48" t="s">
        <v>53</v>
      </c>
      <c r="N456" s="47" t="s">
        <v>31</v>
      </c>
      <c r="O456" s="47" t="s">
        <v>36</v>
      </c>
      <c r="P456" s="48" t="s">
        <v>29</v>
      </c>
      <c r="Q456" s="47"/>
      <c r="R456" s="47"/>
      <c r="S456" s="47" t="s">
        <v>3299</v>
      </c>
      <c r="T456" s="47" t="s">
        <v>3300</v>
      </c>
      <c r="U456" s="52">
        <v>6586</v>
      </c>
      <c r="V456" s="118"/>
      <c r="W456" s="118"/>
      <c r="X456" s="47">
        <v>0</v>
      </c>
      <c r="Y456" s="47"/>
      <c r="Z456" s="118"/>
      <c r="AA456" s="118"/>
      <c r="AB456" s="118"/>
      <c r="AC456" s="47" t="s">
        <v>41</v>
      </c>
      <c r="AD456" s="14"/>
      <c r="AE456" s="47" t="s">
        <v>3218</v>
      </c>
      <c r="AF456" s="280"/>
      <c r="AG456" s="118"/>
      <c r="AH456" s="118"/>
      <c r="AI456" s="47" t="s">
        <v>6737</v>
      </c>
      <c r="AJ456" s="47" t="s">
        <v>306</v>
      </c>
      <c r="AK456" s="47" t="s">
        <v>390</v>
      </c>
      <c r="AL456" s="62" t="s">
        <v>390</v>
      </c>
      <c r="AM456" s="13" t="s">
        <v>390</v>
      </c>
      <c r="AN456" s="118"/>
      <c r="AO456" s="118"/>
      <c r="AP456" s="118"/>
      <c r="AQ456" s="118"/>
      <c r="AR456" s="118"/>
      <c r="AS456" s="47"/>
      <c r="AT456" s="118"/>
      <c r="AU456" s="47"/>
      <c r="AV456" s="47"/>
      <c r="AW456" s="118"/>
      <c r="AX456" s="118"/>
      <c r="AY456" s="118"/>
      <c r="AZ456" s="47"/>
      <c r="BA456" s="14"/>
      <c r="BB456" s="47"/>
      <c r="BC456" s="149"/>
      <c r="BD456" s="149"/>
    </row>
    <row r="457" spans="1:56" x14ac:dyDescent="0.35">
      <c r="A457" s="50" t="s">
        <v>3301</v>
      </c>
      <c r="B457" s="115">
        <v>456</v>
      </c>
      <c r="C457" s="47"/>
      <c r="D457" s="47" t="s">
        <v>3302</v>
      </c>
      <c r="E457" s="47"/>
      <c r="F457" s="47"/>
      <c r="G457" s="47" t="s">
        <v>76</v>
      </c>
      <c r="H457" s="47" t="s">
        <v>1980</v>
      </c>
      <c r="I457" s="47" t="s">
        <v>3899</v>
      </c>
      <c r="J457" s="47" t="s">
        <v>312</v>
      </c>
      <c r="K457" s="47" t="s">
        <v>1223</v>
      </c>
      <c r="L457" s="47" t="s">
        <v>7218</v>
      </c>
      <c r="M457" s="48" t="s">
        <v>53</v>
      </c>
      <c r="N457" s="47" t="s">
        <v>31</v>
      </c>
      <c r="O457" s="47" t="s">
        <v>36</v>
      </c>
      <c r="P457" s="48" t="s">
        <v>969</v>
      </c>
      <c r="Q457" s="47"/>
      <c r="R457" s="47"/>
      <c r="S457" s="47" t="s">
        <v>3303</v>
      </c>
      <c r="T457" s="47" t="s">
        <v>3304</v>
      </c>
      <c r="U457" s="52">
        <v>5063.2700000000004</v>
      </c>
      <c r="V457" s="118"/>
      <c r="W457" s="118"/>
      <c r="X457" s="47">
        <v>0</v>
      </c>
      <c r="Y457" s="47"/>
      <c r="Z457" s="118"/>
      <c r="AA457" s="118"/>
      <c r="AB457" s="118"/>
      <c r="AC457" s="47" t="s">
        <v>41</v>
      </c>
      <c r="AD457" s="14"/>
      <c r="AE457" s="47" t="s">
        <v>3218</v>
      </c>
      <c r="AF457" s="280"/>
      <c r="AG457" s="118"/>
      <c r="AH457" s="118"/>
      <c r="AI457" s="47" t="s">
        <v>6737</v>
      </c>
      <c r="AJ457" s="47" t="s">
        <v>306</v>
      </c>
      <c r="AK457" s="47" t="s">
        <v>390</v>
      </c>
      <c r="AL457" s="62" t="s">
        <v>390</v>
      </c>
      <c r="AM457" s="13" t="s">
        <v>390</v>
      </c>
      <c r="AN457" s="118"/>
      <c r="AO457" s="118"/>
      <c r="AP457" s="118"/>
      <c r="AQ457" s="118"/>
      <c r="AR457" s="118"/>
      <c r="AS457" s="47"/>
      <c r="AT457" s="118"/>
      <c r="AU457" s="47"/>
      <c r="AV457" s="47"/>
      <c r="AW457" s="118"/>
      <c r="AX457" s="118"/>
      <c r="AY457" s="118"/>
      <c r="AZ457" s="47"/>
      <c r="BA457" s="14"/>
      <c r="BB457" s="47"/>
      <c r="BC457" s="149"/>
      <c r="BD457" s="149"/>
    </row>
    <row r="458" spans="1:56" x14ac:dyDescent="0.35">
      <c r="A458" s="50" t="s">
        <v>3305</v>
      </c>
      <c r="B458" s="115">
        <v>457</v>
      </c>
      <c r="C458" s="47"/>
      <c r="D458" s="47" t="s">
        <v>3306</v>
      </c>
      <c r="E458" s="47" t="s">
        <v>7943</v>
      </c>
      <c r="F458" s="47" t="s">
        <v>7944</v>
      </c>
      <c r="G458" s="47" t="s">
        <v>76</v>
      </c>
      <c r="H458" s="47" t="s">
        <v>1980</v>
      </c>
      <c r="I458" s="47" t="s">
        <v>3899</v>
      </c>
      <c r="J458" s="47" t="s">
        <v>312</v>
      </c>
      <c r="K458" s="47" t="s">
        <v>1223</v>
      </c>
      <c r="L458" s="47" t="s">
        <v>7218</v>
      </c>
      <c r="M458" s="48" t="s">
        <v>53</v>
      </c>
      <c r="N458" s="47" t="s">
        <v>32</v>
      </c>
      <c r="O458" s="47" t="s">
        <v>37</v>
      </c>
      <c r="P458" s="48" t="s">
        <v>45</v>
      </c>
      <c r="Q458" s="47"/>
      <c r="R458" s="47"/>
      <c r="S458" s="47" t="s">
        <v>3307</v>
      </c>
      <c r="T458" s="47" t="s">
        <v>2048</v>
      </c>
      <c r="U458" s="52">
        <v>4808</v>
      </c>
      <c r="V458" s="118">
        <v>46156</v>
      </c>
      <c r="W458" s="118">
        <v>46156</v>
      </c>
      <c r="X458" s="47">
        <v>0</v>
      </c>
      <c r="Y458" s="47">
        <v>15</v>
      </c>
      <c r="Z458" s="118">
        <v>46171</v>
      </c>
      <c r="AA458" s="118">
        <v>46171</v>
      </c>
      <c r="AB458" s="118">
        <v>46166</v>
      </c>
      <c r="AC458" s="47" t="s">
        <v>3</v>
      </c>
      <c r="AD458" s="14">
        <v>1</v>
      </c>
      <c r="AE458" s="47" t="s">
        <v>3218</v>
      </c>
      <c r="AF458" s="280">
        <v>46166</v>
      </c>
      <c r="AG458" s="118"/>
      <c r="AH458" s="118" t="s">
        <v>152</v>
      </c>
      <c r="AI458" s="47" t="s">
        <v>6737</v>
      </c>
      <c r="AJ458" s="47" t="s">
        <v>306</v>
      </c>
      <c r="AK458" s="47" t="s">
        <v>2826</v>
      </c>
      <c r="AL458" s="62" t="s">
        <v>2925</v>
      </c>
      <c r="AM458" s="13" t="s">
        <v>390</v>
      </c>
      <c r="AN458" s="118"/>
      <c r="AO458" s="118"/>
      <c r="AP458" s="118"/>
      <c r="AQ458" s="118"/>
      <c r="AR458" s="118"/>
      <c r="AS458" s="47"/>
      <c r="AT458" s="118"/>
      <c r="AU458" s="47"/>
      <c r="AV458" s="47"/>
      <c r="AW458" s="118"/>
      <c r="AX458" s="118"/>
      <c r="AY458" s="118"/>
      <c r="AZ458" s="47"/>
      <c r="BA458" s="14"/>
      <c r="BB458" s="47"/>
      <c r="BC458" s="149"/>
      <c r="BD458" s="149"/>
    </row>
    <row r="459" spans="1:56" x14ac:dyDescent="0.35">
      <c r="A459" s="50" t="s">
        <v>3308</v>
      </c>
      <c r="B459" s="115">
        <v>458</v>
      </c>
      <c r="C459" s="47"/>
      <c r="D459" s="47" t="s">
        <v>3309</v>
      </c>
      <c r="E459" s="47"/>
      <c r="F459" s="47"/>
      <c r="G459" s="47" t="s">
        <v>76</v>
      </c>
      <c r="H459" s="47" t="s">
        <v>1980</v>
      </c>
      <c r="I459" s="47" t="s">
        <v>3899</v>
      </c>
      <c r="J459" s="47" t="s">
        <v>312</v>
      </c>
      <c r="K459" s="47" t="s">
        <v>1223</v>
      </c>
      <c r="L459" s="47" t="s">
        <v>7218</v>
      </c>
      <c r="M459" s="48" t="s">
        <v>53</v>
      </c>
      <c r="N459" s="47" t="s">
        <v>32</v>
      </c>
      <c r="O459" s="47" t="s">
        <v>37</v>
      </c>
      <c r="P459" s="48" t="s">
        <v>45</v>
      </c>
      <c r="Q459" s="47"/>
      <c r="R459" s="47"/>
      <c r="S459" s="47" t="s">
        <v>3310</v>
      </c>
      <c r="T459" s="47" t="s">
        <v>798</v>
      </c>
      <c r="U459" s="52">
        <v>1954</v>
      </c>
      <c r="V459" s="118"/>
      <c r="W459" s="118"/>
      <c r="X459" s="47">
        <v>0</v>
      </c>
      <c r="Y459" s="47"/>
      <c r="Z459" s="118"/>
      <c r="AA459" s="118"/>
      <c r="AB459" s="118"/>
      <c r="AC459" s="47" t="s">
        <v>700</v>
      </c>
      <c r="AD459" s="14"/>
      <c r="AE459" s="47" t="s">
        <v>3218</v>
      </c>
      <c r="AF459" s="280"/>
      <c r="AG459" s="118"/>
      <c r="AH459" s="118"/>
      <c r="AI459" s="47" t="s">
        <v>6737</v>
      </c>
      <c r="AJ459" s="47" t="s">
        <v>306</v>
      </c>
      <c r="AK459" s="47" t="s">
        <v>390</v>
      </c>
      <c r="AL459" s="62" t="s">
        <v>390</v>
      </c>
      <c r="AM459" s="13" t="s">
        <v>390</v>
      </c>
      <c r="AN459" s="118"/>
      <c r="AO459" s="118"/>
      <c r="AP459" s="118"/>
      <c r="AQ459" s="118"/>
      <c r="AR459" s="118"/>
      <c r="AS459" s="47"/>
      <c r="AT459" s="118"/>
      <c r="AU459" s="47"/>
      <c r="AV459" s="47"/>
      <c r="AW459" s="118"/>
      <c r="AX459" s="118"/>
      <c r="AY459" s="118"/>
      <c r="AZ459" s="47"/>
      <c r="BA459" s="14"/>
      <c r="BB459" s="47"/>
      <c r="BC459" s="149"/>
      <c r="BD459" s="149"/>
    </row>
    <row r="460" spans="1:56" x14ac:dyDescent="0.35">
      <c r="A460" s="50" t="s">
        <v>3311</v>
      </c>
      <c r="B460" s="115">
        <v>459</v>
      </c>
      <c r="C460" s="47"/>
      <c r="D460" s="47" t="s">
        <v>3312</v>
      </c>
      <c r="E460" s="47" t="s">
        <v>7234</v>
      </c>
      <c r="F460" s="47" t="s">
        <v>7235</v>
      </c>
      <c r="G460" s="47" t="s">
        <v>76</v>
      </c>
      <c r="H460" s="47" t="s">
        <v>1980</v>
      </c>
      <c r="I460" s="47" t="s">
        <v>3899</v>
      </c>
      <c r="J460" s="47" t="s">
        <v>312</v>
      </c>
      <c r="K460" s="47" t="s">
        <v>1223</v>
      </c>
      <c r="L460" s="47" t="s">
        <v>7218</v>
      </c>
      <c r="M460" s="48" t="s">
        <v>53</v>
      </c>
      <c r="N460" s="47" t="s">
        <v>32</v>
      </c>
      <c r="O460" s="47" t="s">
        <v>37</v>
      </c>
      <c r="P460" s="48" t="s">
        <v>45</v>
      </c>
      <c r="Q460" s="47"/>
      <c r="R460" s="47"/>
      <c r="S460" s="47" t="s">
        <v>3313</v>
      </c>
      <c r="T460" s="47" t="s">
        <v>3314</v>
      </c>
      <c r="U460" s="52">
        <v>4920.6499999999996</v>
      </c>
      <c r="V460" s="118">
        <v>46132</v>
      </c>
      <c r="W460" s="118">
        <v>46132</v>
      </c>
      <c r="X460" s="47">
        <v>0</v>
      </c>
      <c r="Y460" s="47">
        <v>15</v>
      </c>
      <c r="Z460" s="118">
        <v>46142</v>
      </c>
      <c r="AA460" s="118">
        <v>46147</v>
      </c>
      <c r="AB460" s="118">
        <v>46141</v>
      </c>
      <c r="AC460" s="47" t="s">
        <v>3</v>
      </c>
      <c r="AD460" s="14">
        <v>1</v>
      </c>
      <c r="AE460" s="47" t="s">
        <v>3218</v>
      </c>
      <c r="AF460" s="280">
        <v>46141</v>
      </c>
      <c r="AG460" s="118">
        <v>46141</v>
      </c>
      <c r="AH460" s="118" t="s">
        <v>6740</v>
      </c>
      <c r="AI460" s="47" t="s">
        <v>6737</v>
      </c>
      <c r="AJ460" s="47" t="s">
        <v>306</v>
      </c>
      <c r="AK460" s="47" t="s">
        <v>2829</v>
      </c>
      <c r="AL460" s="62" t="s">
        <v>2924</v>
      </c>
      <c r="AM460" s="13" t="s">
        <v>390</v>
      </c>
      <c r="AN460" s="118"/>
      <c r="AO460" s="118"/>
      <c r="AP460" s="118"/>
      <c r="AQ460" s="118"/>
      <c r="AR460" s="118"/>
      <c r="AS460" s="47"/>
      <c r="AT460" s="118"/>
      <c r="AU460" s="47"/>
      <c r="AV460" s="47"/>
      <c r="AW460" s="118"/>
      <c r="AX460" s="118"/>
      <c r="AY460" s="118"/>
      <c r="AZ460" s="47"/>
      <c r="BA460" s="14"/>
      <c r="BB460" s="47"/>
      <c r="BC460" s="149"/>
      <c r="BD460" s="149"/>
    </row>
    <row r="461" spans="1:56" x14ac:dyDescent="0.35">
      <c r="A461" s="50" t="s">
        <v>3315</v>
      </c>
      <c r="B461" s="115">
        <v>460</v>
      </c>
      <c r="C461" s="47"/>
      <c r="D461" s="47" t="s">
        <v>3316</v>
      </c>
      <c r="E461" s="47"/>
      <c r="F461" s="47"/>
      <c r="G461" s="47" t="s">
        <v>76</v>
      </c>
      <c r="H461" s="47" t="s">
        <v>1980</v>
      </c>
      <c r="I461" s="47" t="s">
        <v>3899</v>
      </c>
      <c r="J461" s="47" t="s">
        <v>312</v>
      </c>
      <c r="K461" s="47" t="s">
        <v>1223</v>
      </c>
      <c r="L461" s="47" t="s">
        <v>7218</v>
      </c>
      <c r="M461" s="48" t="s">
        <v>53</v>
      </c>
      <c r="N461" s="47" t="s">
        <v>32</v>
      </c>
      <c r="O461" s="47" t="s">
        <v>37</v>
      </c>
      <c r="P461" s="48" t="s">
        <v>45</v>
      </c>
      <c r="Q461" s="47"/>
      <c r="R461" s="47"/>
      <c r="S461" s="47" t="s">
        <v>3317</v>
      </c>
      <c r="T461" s="47" t="s">
        <v>798</v>
      </c>
      <c r="U461" s="52">
        <v>2459.5700000000002</v>
      </c>
      <c r="V461" s="118"/>
      <c r="W461" s="118"/>
      <c r="X461" s="47">
        <v>0</v>
      </c>
      <c r="Y461" s="47"/>
      <c r="Z461" s="118"/>
      <c r="AA461" s="118"/>
      <c r="AB461" s="118"/>
      <c r="AC461" s="47" t="s">
        <v>41</v>
      </c>
      <c r="AD461" s="14"/>
      <c r="AE461" s="47" t="s">
        <v>3218</v>
      </c>
      <c r="AF461" s="280"/>
      <c r="AG461" s="118"/>
      <c r="AH461" s="118"/>
      <c r="AI461" s="47" t="s">
        <v>6737</v>
      </c>
      <c r="AJ461" s="47" t="s">
        <v>306</v>
      </c>
      <c r="AK461" s="47" t="s">
        <v>390</v>
      </c>
      <c r="AL461" s="62" t="s">
        <v>390</v>
      </c>
      <c r="AM461" s="13" t="s">
        <v>390</v>
      </c>
      <c r="AN461" s="118"/>
      <c r="AO461" s="118"/>
      <c r="AP461" s="118"/>
      <c r="AQ461" s="118"/>
      <c r="AR461" s="118"/>
      <c r="AS461" s="47"/>
      <c r="AT461" s="118"/>
      <c r="AU461" s="47"/>
      <c r="AV461" s="47"/>
      <c r="AW461" s="118"/>
      <c r="AX461" s="118"/>
      <c r="AY461" s="118"/>
      <c r="AZ461" s="47"/>
      <c r="BA461" s="14"/>
      <c r="BB461" s="47"/>
      <c r="BC461" s="149"/>
      <c r="BD461" s="149"/>
    </row>
    <row r="462" spans="1:56" x14ac:dyDescent="0.35">
      <c r="A462" s="50" t="s">
        <v>3318</v>
      </c>
      <c r="B462" s="115">
        <v>461</v>
      </c>
      <c r="C462" s="47"/>
      <c r="D462" s="47" t="s">
        <v>3319</v>
      </c>
      <c r="E462" s="47"/>
      <c r="F462" s="47"/>
      <c r="G462" s="47" t="s">
        <v>76</v>
      </c>
      <c r="H462" s="47" t="s">
        <v>1980</v>
      </c>
      <c r="I462" s="47" t="s">
        <v>3899</v>
      </c>
      <c r="J462" s="47" t="s">
        <v>312</v>
      </c>
      <c r="K462" s="47" t="s">
        <v>1223</v>
      </c>
      <c r="L462" s="47" t="s">
        <v>7218</v>
      </c>
      <c r="M462" s="48" t="s">
        <v>53</v>
      </c>
      <c r="N462" s="47" t="s">
        <v>32</v>
      </c>
      <c r="O462" s="47" t="s">
        <v>37</v>
      </c>
      <c r="P462" s="48" t="s">
        <v>45</v>
      </c>
      <c r="Q462" s="47"/>
      <c r="R462" s="47"/>
      <c r="S462" s="47" t="s">
        <v>3320</v>
      </c>
      <c r="T462" s="47" t="s">
        <v>3321</v>
      </c>
      <c r="U462" s="52">
        <v>6453</v>
      </c>
      <c r="V462" s="118"/>
      <c r="W462" s="118"/>
      <c r="X462" s="47">
        <v>0</v>
      </c>
      <c r="Y462" s="47"/>
      <c r="Z462" s="118"/>
      <c r="AA462" s="118"/>
      <c r="AB462" s="118"/>
      <c r="AC462" s="47" t="s">
        <v>41</v>
      </c>
      <c r="AD462" s="14"/>
      <c r="AE462" s="47" t="s">
        <v>3218</v>
      </c>
      <c r="AF462" s="280"/>
      <c r="AG462" s="118"/>
      <c r="AH462" s="118"/>
      <c r="AI462" s="47" t="s">
        <v>6737</v>
      </c>
      <c r="AJ462" s="47" t="s">
        <v>306</v>
      </c>
      <c r="AK462" s="47" t="s">
        <v>390</v>
      </c>
      <c r="AL462" s="62" t="s">
        <v>390</v>
      </c>
      <c r="AM462" s="13" t="s">
        <v>390</v>
      </c>
      <c r="AN462" s="118"/>
      <c r="AO462" s="118"/>
      <c r="AP462" s="118"/>
      <c r="AQ462" s="118"/>
      <c r="AR462" s="118"/>
      <c r="AS462" s="47"/>
      <c r="AT462" s="118"/>
      <c r="AU462" s="47"/>
      <c r="AV462" s="47"/>
      <c r="AW462" s="118"/>
      <c r="AX462" s="118"/>
      <c r="AY462" s="118"/>
      <c r="AZ462" s="47"/>
      <c r="BA462" s="14"/>
      <c r="BB462" s="47"/>
      <c r="BC462" s="149"/>
      <c r="BD462" s="149"/>
    </row>
    <row r="463" spans="1:56" x14ac:dyDescent="0.35">
      <c r="A463" s="50" t="s">
        <v>3322</v>
      </c>
      <c r="B463" s="115">
        <v>462</v>
      </c>
      <c r="C463" s="47"/>
      <c r="D463" s="47" t="s">
        <v>3323</v>
      </c>
      <c r="E463" s="47"/>
      <c r="F463" s="47"/>
      <c r="G463" s="47" t="s">
        <v>76</v>
      </c>
      <c r="H463" s="47" t="s">
        <v>1980</v>
      </c>
      <c r="I463" s="47" t="s">
        <v>3899</v>
      </c>
      <c r="J463" s="47" t="s">
        <v>312</v>
      </c>
      <c r="K463" s="47" t="s">
        <v>1223</v>
      </c>
      <c r="L463" s="47" t="s">
        <v>7218</v>
      </c>
      <c r="M463" s="48" t="s">
        <v>53</v>
      </c>
      <c r="N463" s="47" t="s">
        <v>31</v>
      </c>
      <c r="O463" s="47" t="s">
        <v>36</v>
      </c>
      <c r="P463" s="48" t="s">
        <v>969</v>
      </c>
      <c r="Q463" s="47"/>
      <c r="R463" s="47"/>
      <c r="S463" s="47" t="s">
        <v>3324</v>
      </c>
      <c r="T463" s="47" t="s">
        <v>3325</v>
      </c>
      <c r="U463" s="52">
        <v>4169</v>
      </c>
      <c r="V463" s="118"/>
      <c r="W463" s="118"/>
      <c r="X463" s="47">
        <v>0</v>
      </c>
      <c r="Y463" s="47"/>
      <c r="Z463" s="118"/>
      <c r="AA463" s="118"/>
      <c r="AB463" s="118"/>
      <c r="AC463" s="47" t="s">
        <v>41</v>
      </c>
      <c r="AD463" s="14"/>
      <c r="AE463" s="47" t="s">
        <v>3218</v>
      </c>
      <c r="AF463" s="280"/>
      <c r="AG463" s="118"/>
      <c r="AH463" s="118"/>
      <c r="AI463" s="47" t="s">
        <v>6737</v>
      </c>
      <c r="AJ463" s="47" t="s">
        <v>306</v>
      </c>
      <c r="AK463" s="47" t="s">
        <v>390</v>
      </c>
      <c r="AL463" s="62" t="s">
        <v>390</v>
      </c>
      <c r="AM463" s="13" t="s">
        <v>390</v>
      </c>
      <c r="AN463" s="118"/>
      <c r="AO463" s="118"/>
      <c r="AP463" s="118"/>
      <c r="AQ463" s="118"/>
      <c r="AR463" s="118"/>
      <c r="AS463" s="47"/>
      <c r="AT463" s="118"/>
      <c r="AU463" s="47"/>
      <c r="AV463" s="47"/>
      <c r="AW463" s="118"/>
      <c r="AX463" s="118"/>
      <c r="AY463" s="118"/>
      <c r="AZ463" s="47"/>
      <c r="BA463" s="14"/>
      <c r="BB463" s="47"/>
      <c r="BC463" s="149"/>
      <c r="BD463" s="149"/>
    </row>
    <row r="464" spans="1:56" x14ac:dyDescent="0.35">
      <c r="A464" s="50" t="s">
        <v>3326</v>
      </c>
      <c r="B464" s="115">
        <v>463</v>
      </c>
      <c r="C464" s="47"/>
      <c r="D464" s="47" t="s">
        <v>3327</v>
      </c>
      <c r="E464" s="47"/>
      <c r="F464" s="47"/>
      <c r="G464" s="47" t="s">
        <v>76</v>
      </c>
      <c r="H464" s="47" t="s">
        <v>1980</v>
      </c>
      <c r="I464" s="47" t="s">
        <v>3899</v>
      </c>
      <c r="J464" s="47" t="s">
        <v>312</v>
      </c>
      <c r="K464" s="47" t="s">
        <v>1223</v>
      </c>
      <c r="L464" s="47" t="s">
        <v>7218</v>
      </c>
      <c r="M464" s="48" t="s">
        <v>53</v>
      </c>
      <c r="N464" s="47" t="s">
        <v>32</v>
      </c>
      <c r="O464" s="47" t="s">
        <v>37</v>
      </c>
      <c r="P464" s="48" t="s">
        <v>19</v>
      </c>
      <c r="Q464" s="47"/>
      <c r="R464" s="47"/>
      <c r="S464" s="47" t="s">
        <v>3328</v>
      </c>
      <c r="T464" s="47" t="s">
        <v>3329</v>
      </c>
      <c r="U464" s="52">
        <v>3459</v>
      </c>
      <c r="V464" s="118"/>
      <c r="W464" s="118"/>
      <c r="X464" s="47">
        <v>0</v>
      </c>
      <c r="Y464" s="47"/>
      <c r="Z464" s="118"/>
      <c r="AA464" s="118"/>
      <c r="AB464" s="118"/>
      <c r="AC464" s="47" t="s">
        <v>41</v>
      </c>
      <c r="AD464" s="14"/>
      <c r="AE464" s="47" t="s">
        <v>3218</v>
      </c>
      <c r="AF464" s="280"/>
      <c r="AG464" s="118"/>
      <c r="AH464" s="118"/>
      <c r="AI464" s="47" t="s">
        <v>6737</v>
      </c>
      <c r="AJ464" s="47" t="s">
        <v>306</v>
      </c>
      <c r="AK464" s="47" t="s">
        <v>390</v>
      </c>
      <c r="AL464" s="62" t="s">
        <v>390</v>
      </c>
      <c r="AM464" s="13" t="s">
        <v>390</v>
      </c>
      <c r="AN464" s="118"/>
      <c r="AO464" s="118"/>
      <c r="AP464" s="118"/>
      <c r="AQ464" s="118"/>
      <c r="AR464" s="118"/>
      <c r="AS464" s="47"/>
      <c r="AT464" s="118"/>
      <c r="AU464" s="47"/>
      <c r="AV464" s="47"/>
      <c r="AW464" s="118"/>
      <c r="AX464" s="118"/>
      <c r="AY464" s="118"/>
      <c r="AZ464" s="47"/>
      <c r="BA464" s="14"/>
      <c r="BB464" s="47"/>
      <c r="BC464" s="149"/>
      <c r="BD464" s="149"/>
    </row>
    <row r="465" spans="1:56" x14ac:dyDescent="0.35">
      <c r="A465" s="50" t="s">
        <v>3330</v>
      </c>
      <c r="B465" s="115">
        <v>464</v>
      </c>
      <c r="C465" s="47"/>
      <c r="D465" s="47" t="s">
        <v>3331</v>
      </c>
      <c r="E465" s="47"/>
      <c r="F465" s="47"/>
      <c r="G465" s="47" t="s">
        <v>76</v>
      </c>
      <c r="H465" s="47" t="s">
        <v>1980</v>
      </c>
      <c r="I465" s="47" t="s">
        <v>3899</v>
      </c>
      <c r="J465" s="47" t="s">
        <v>312</v>
      </c>
      <c r="K465" s="47" t="s">
        <v>1223</v>
      </c>
      <c r="L465" s="47" t="s">
        <v>7218</v>
      </c>
      <c r="M465" s="48" t="s">
        <v>53</v>
      </c>
      <c r="N465" s="47" t="s">
        <v>32</v>
      </c>
      <c r="O465" s="47" t="s">
        <v>37</v>
      </c>
      <c r="P465" s="48" t="s">
        <v>45</v>
      </c>
      <c r="Q465" s="47"/>
      <c r="R465" s="47"/>
      <c r="S465" s="47" t="s">
        <v>3332</v>
      </c>
      <c r="T465" s="47" t="s">
        <v>3333</v>
      </c>
      <c r="U465" s="52">
        <v>4706</v>
      </c>
      <c r="V465" s="118"/>
      <c r="W465" s="118"/>
      <c r="X465" s="47">
        <v>0</v>
      </c>
      <c r="Y465" s="47"/>
      <c r="Z465" s="118"/>
      <c r="AA465" s="118"/>
      <c r="AB465" s="118"/>
      <c r="AC465" s="47" t="s">
        <v>41</v>
      </c>
      <c r="AD465" s="14"/>
      <c r="AE465" s="47" t="s">
        <v>3218</v>
      </c>
      <c r="AF465" s="280"/>
      <c r="AG465" s="118"/>
      <c r="AH465" s="118"/>
      <c r="AI465" s="47" t="s">
        <v>6737</v>
      </c>
      <c r="AJ465" s="47" t="s">
        <v>306</v>
      </c>
      <c r="AK465" s="47" t="s">
        <v>390</v>
      </c>
      <c r="AL465" s="62" t="s">
        <v>390</v>
      </c>
      <c r="AM465" s="13" t="s">
        <v>390</v>
      </c>
      <c r="AN465" s="118"/>
      <c r="AO465" s="118"/>
      <c r="AP465" s="118"/>
      <c r="AQ465" s="118"/>
      <c r="AR465" s="118"/>
      <c r="AS465" s="47"/>
      <c r="AT465" s="118"/>
      <c r="AU465" s="47"/>
      <c r="AV465" s="47"/>
      <c r="AW465" s="118"/>
      <c r="AX465" s="118"/>
      <c r="AY465" s="118"/>
      <c r="AZ465" s="47"/>
      <c r="BA465" s="14"/>
      <c r="BB465" s="47"/>
      <c r="BC465" s="149"/>
      <c r="BD465" s="149"/>
    </row>
    <row r="466" spans="1:56" x14ac:dyDescent="0.35">
      <c r="A466" s="50" t="s">
        <v>3334</v>
      </c>
      <c r="B466" s="115">
        <v>465</v>
      </c>
      <c r="C466" s="47"/>
      <c r="D466" s="47" t="s">
        <v>3335</v>
      </c>
      <c r="E466" s="47"/>
      <c r="F466" s="47"/>
      <c r="G466" s="47" t="s">
        <v>76</v>
      </c>
      <c r="H466" s="47" t="s">
        <v>1980</v>
      </c>
      <c r="I466" s="47" t="s">
        <v>3899</v>
      </c>
      <c r="J466" s="47" t="s">
        <v>312</v>
      </c>
      <c r="K466" s="47" t="s">
        <v>1223</v>
      </c>
      <c r="L466" s="47" t="s">
        <v>7218</v>
      </c>
      <c r="M466" s="48" t="s">
        <v>53</v>
      </c>
      <c r="N466" s="47" t="s">
        <v>32</v>
      </c>
      <c r="O466" s="47" t="s">
        <v>37</v>
      </c>
      <c r="P466" s="48" t="s">
        <v>19</v>
      </c>
      <c r="Q466" s="47"/>
      <c r="R466" s="47"/>
      <c r="S466" s="47" t="s">
        <v>3336</v>
      </c>
      <c r="T466" s="47" t="s">
        <v>3336</v>
      </c>
      <c r="U466" s="52">
        <v>7580</v>
      </c>
      <c r="V466" s="118"/>
      <c r="W466" s="118"/>
      <c r="X466" s="47">
        <v>0</v>
      </c>
      <c r="Y466" s="47"/>
      <c r="Z466" s="118"/>
      <c r="AA466" s="118"/>
      <c r="AB466" s="118"/>
      <c r="AC466" s="47" t="s">
        <v>41</v>
      </c>
      <c r="AD466" s="14"/>
      <c r="AE466" s="47" t="s">
        <v>3218</v>
      </c>
      <c r="AF466" s="280"/>
      <c r="AG466" s="118"/>
      <c r="AH466" s="118"/>
      <c r="AI466" s="47" t="s">
        <v>6737</v>
      </c>
      <c r="AJ466" s="47" t="s">
        <v>306</v>
      </c>
      <c r="AK466" s="47" t="s">
        <v>390</v>
      </c>
      <c r="AL466" s="62" t="s">
        <v>390</v>
      </c>
      <c r="AM466" s="13" t="s">
        <v>390</v>
      </c>
      <c r="AN466" s="118"/>
      <c r="AO466" s="118"/>
      <c r="AP466" s="118"/>
      <c r="AQ466" s="118"/>
      <c r="AR466" s="118"/>
      <c r="AS466" s="47"/>
      <c r="AT466" s="118"/>
      <c r="AU466" s="47"/>
      <c r="AV466" s="47"/>
      <c r="AW466" s="118"/>
      <c r="AX466" s="118"/>
      <c r="AY466" s="118"/>
      <c r="AZ466" s="47"/>
      <c r="BA466" s="14"/>
      <c r="BB466" s="47"/>
      <c r="BC466" s="149"/>
      <c r="BD466" s="149"/>
    </row>
    <row r="467" spans="1:56" x14ac:dyDescent="0.35">
      <c r="A467" s="50" t="s">
        <v>3337</v>
      </c>
      <c r="B467" s="115">
        <v>466</v>
      </c>
      <c r="C467" s="47"/>
      <c r="D467" s="47" t="s">
        <v>3338</v>
      </c>
      <c r="E467" s="47"/>
      <c r="F467" s="47"/>
      <c r="G467" s="47" t="s">
        <v>76</v>
      </c>
      <c r="H467" s="47" t="s">
        <v>1980</v>
      </c>
      <c r="I467" s="47" t="s">
        <v>3899</v>
      </c>
      <c r="J467" s="47" t="s">
        <v>312</v>
      </c>
      <c r="K467" s="47" t="s">
        <v>1223</v>
      </c>
      <c r="L467" s="47" t="s">
        <v>7218</v>
      </c>
      <c r="M467" s="48" t="s">
        <v>53</v>
      </c>
      <c r="N467" s="47" t="s">
        <v>31</v>
      </c>
      <c r="O467" s="47" t="s">
        <v>36</v>
      </c>
      <c r="P467" s="48" t="s">
        <v>969</v>
      </c>
      <c r="Q467" s="47"/>
      <c r="R467" s="47"/>
      <c r="S467" s="47" t="s">
        <v>3339</v>
      </c>
      <c r="T467" s="47" t="s">
        <v>3340</v>
      </c>
      <c r="U467" s="52">
        <v>6540</v>
      </c>
      <c r="V467" s="118"/>
      <c r="W467" s="118"/>
      <c r="X467" s="47">
        <v>0</v>
      </c>
      <c r="Y467" s="47"/>
      <c r="Z467" s="118"/>
      <c r="AA467" s="118"/>
      <c r="AB467" s="118"/>
      <c r="AC467" s="47" t="s">
        <v>41</v>
      </c>
      <c r="AD467" s="14"/>
      <c r="AE467" s="47" t="s">
        <v>3218</v>
      </c>
      <c r="AF467" s="280"/>
      <c r="AG467" s="118"/>
      <c r="AH467" s="118"/>
      <c r="AI467" s="47" t="s">
        <v>6737</v>
      </c>
      <c r="AJ467" s="47" t="s">
        <v>306</v>
      </c>
      <c r="AK467" s="47" t="s">
        <v>390</v>
      </c>
      <c r="AL467" s="62" t="s">
        <v>390</v>
      </c>
      <c r="AM467" s="13" t="s">
        <v>390</v>
      </c>
      <c r="AN467" s="118"/>
      <c r="AO467" s="118"/>
      <c r="AP467" s="118"/>
      <c r="AQ467" s="118"/>
      <c r="AR467" s="118"/>
      <c r="AS467" s="47"/>
      <c r="AT467" s="118"/>
      <c r="AU467" s="47"/>
      <c r="AV467" s="47"/>
      <c r="AW467" s="118"/>
      <c r="AX467" s="118"/>
      <c r="AY467" s="118"/>
      <c r="AZ467" s="47"/>
      <c r="BA467" s="14"/>
      <c r="BB467" s="47"/>
      <c r="BC467" s="149"/>
      <c r="BD467" s="149"/>
    </row>
    <row r="468" spans="1:56" x14ac:dyDescent="0.35">
      <c r="A468" s="50" t="s">
        <v>3341</v>
      </c>
      <c r="B468" s="115">
        <v>467</v>
      </c>
      <c r="C468" s="47"/>
      <c r="D468" s="47" t="s">
        <v>3342</v>
      </c>
      <c r="E468" s="47"/>
      <c r="F468" s="47"/>
      <c r="G468" s="47" t="s">
        <v>76</v>
      </c>
      <c r="H468" s="47" t="s">
        <v>1980</v>
      </c>
      <c r="I468" s="47" t="s">
        <v>3899</v>
      </c>
      <c r="J468" s="47" t="s">
        <v>312</v>
      </c>
      <c r="K468" s="47" t="s">
        <v>1223</v>
      </c>
      <c r="L468" s="47" t="s">
        <v>7218</v>
      </c>
      <c r="M468" s="48" t="s">
        <v>53</v>
      </c>
      <c r="N468" s="47" t="s">
        <v>31</v>
      </c>
      <c r="O468" s="47" t="s">
        <v>36</v>
      </c>
      <c r="P468" s="48" t="s">
        <v>63</v>
      </c>
      <c r="Q468" s="47"/>
      <c r="R468" s="47"/>
      <c r="S468" s="47" t="s">
        <v>3343</v>
      </c>
      <c r="T468" s="47" t="s">
        <v>3344</v>
      </c>
      <c r="U468" s="52">
        <v>7933</v>
      </c>
      <c r="V468" s="118"/>
      <c r="W468" s="118"/>
      <c r="X468" s="47">
        <v>0</v>
      </c>
      <c r="Y468" s="47"/>
      <c r="Z468" s="118"/>
      <c r="AA468" s="118"/>
      <c r="AB468" s="118"/>
      <c r="AC468" s="47" t="s">
        <v>41</v>
      </c>
      <c r="AD468" s="14"/>
      <c r="AE468" s="47" t="s">
        <v>3218</v>
      </c>
      <c r="AF468" s="280"/>
      <c r="AG468" s="118"/>
      <c r="AH468" s="118"/>
      <c r="AI468" s="47" t="s">
        <v>6737</v>
      </c>
      <c r="AJ468" s="47" t="s">
        <v>306</v>
      </c>
      <c r="AK468" s="47" t="s">
        <v>390</v>
      </c>
      <c r="AL468" s="62" t="s">
        <v>390</v>
      </c>
      <c r="AM468" s="13" t="s">
        <v>390</v>
      </c>
      <c r="AN468" s="118"/>
      <c r="AO468" s="118"/>
      <c r="AP468" s="118"/>
      <c r="AQ468" s="118"/>
      <c r="AR468" s="118"/>
      <c r="AS468" s="47"/>
      <c r="AT468" s="118"/>
      <c r="AU468" s="47"/>
      <c r="AV468" s="47"/>
      <c r="AW468" s="118"/>
      <c r="AX468" s="118"/>
      <c r="AY468" s="118"/>
      <c r="AZ468" s="47"/>
      <c r="BA468" s="14"/>
      <c r="BB468" s="47"/>
      <c r="BC468" s="149"/>
      <c r="BD468" s="149"/>
    </row>
    <row r="469" spans="1:56" x14ac:dyDescent="0.35">
      <c r="A469" s="50" t="s">
        <v>3345</v>
      </c>
      <c r="B469" s="115">
        <v>468</v>
      </c>
      <c r="C469" s="47"/>
      <c r="D469" s="47" t="s">
        <v>3346</v>
      </c>
      <c r="E469" s="47" t="s">
        <v>7631</v>
      </c>
      <c r="F469" s="47" t="s">
        <v>7632</v>
      </c>
      <c r="G469" s="47" t="s">
        <v>76</v>
      </c>
      <c r="H469" s="47" t="s">
        <v>1980</v>
      </c>
      <c r="I469" s="47" t="s">
        <v>3899</v>
      </c>
      <c r="J469" s="47" t="s">
        <v>312</v>
      </c>
      <c r="K469" s="47" t="s">
        <v>1223</v>
      </c>
      <c r="L469" s="47" t="s">
        <v>7218</v>
      </c>
      <c r="M469" s="48" t="s">
        <v>53</v>
      </c>
      <c r="N469" s="47" t="s">
        <v>32</v>
      </c>
      <c r="O469" s="47" t="s">
        <v>37</v>
      </c>
      <c r="P469" s="48" t="s">
        <v>45</v>
      </c>
      <c r="Q469" s="47"/>
      <c r="R469" s="47"/>
      <c r="S469" s="47" t="s">
        <v>3347</v>
      </c>
      <c r="T469" s="47" t="s">
        <v>2047</v>
      </c>
      <c r="U469" s="52">
        <v>4767</v>
      </c>
      <c r="V469" s="118">
        <v>46142</v>
      </c>
      <c r="W469" s="118">
        <v>46142</v>
      </c>
      <c r="X469" s="47">
        <v>0</v>
      </c>
      <c r="Y469" s="47">
        <v>15</v>
      </c>
      <c r="Z469" s="118">
        <v>46157</v>
      </c>
      <c r="AA469" s="118">
        <v>46157</v>
      </c>
      <c r="AB469" s="118">
        <v>46151</v>
      </c>
      <c r="AC469" s="47" t="s">
        <v>3</v>
      </c>
      <c r="AD469" s="14">
        <v>1</v>
      </c>
      <c r="AE469" s="47" t="s">
        <v>3218</v>
      </c>
      <c r="AF469" s="280">
        <v>46151</v>
      </c>
      <c r="AG469" s="118"/>
      <c r="AH469" s="118" t="s">
        <v>152</v>
      </c>
      <c r="AI469" s="47" t="s">
        <v>6737</v>
      </c>
      <c r="AJ469" s="47" t="s">
        <v>306</v>
      </c>
      <c r="AK469" s="47" t="s">
        <v>2826</v>
      </c>
      <c r="AL469" s="62" t="s">
        <v>2925</v>
      </c>
      <c r="AM469" s="13" t="s">
        <v>390</v>
      </c>
      <c r="AN469" s="118"/>
      <c r="AO469" s="118"/>
      <c r="AP469" s="118"/>
      <c r="AQ469" s="118"/>
      <c r="AR469" s="118"/>
      <c r="AS469" s="47"/>
      <c r="AT469" s="118"/>
      <c r="AU469" s="47"/>
      <c r="AV469" s="47"/>
      <c r="AW469" s="118"/>
      <c r="AX469" s="118"/>
      <c r="AY469" s="118"/>
      <c r="AZ469" s="47"/>
      <c r="BA469" s="14"/>
      <c r="BB469" s="47"/>
      <c r="BC469" s="149"/>
      <c r="BD469" s="149"/>
    </row>
    <row r="470" spans="1:56" x14ac:dyDescent="0.35">
      <c r="A470" s="50" t="s">
        <v>3348</v>
      </c>
      <c r="B470" s="115">
        <v>469</v>
      </c>
      <c r="C470" s="47"/>
      <c r="D470" s="47" t="s">
        <v>3349</v>
      </c>
      <c r="E470" s="47"/>
      <c r="F470" s="47"/>
      <c r="G470" s="47" t="s">
        <v>76</v>
      </c>
      <c r="H470" s="47" t="s">
        <v>1980</v>
      </c>
      <c r="I470" s="47" t="s">
        <v>3899</v>
      </c>
      <c r="J470" s="47" t="s">
        <v>312</v>
      </c>
      <c r="K470" s="47" t="s">
        <v>1223</v>
      </c>
      <c r="L470" s="47" t="s">
        <v>7218</v>
      </c>
      <c r="M470" s="48" t="s">
        <v>53</v>
      </c>
      <c r="N470" s="47" t="s">
        <v>32</v>
      </c>
      <c r="O470" s="47" t="s">
        <v>37</v>
      </c>
      <c r="P470" s="48" t="s">
        <v>19</v>
      </c>
      <c r="Q470" s="47"/>
      <c r="R470" s="47"/>
      <c r="S470" s="47" t="s">
        <v>3350</v>
      </c>
      <c r="T470" s="47" t="s">
        <v>832</v>
      </c>
      <c r="U470" s="52">
        <v>6238</v>
      </c>
      <c r="V470" s="118"/>
      <c r="W470" s="118"/>
      <c r="X470" s="47">
        <v>0</v>
      </c>
      <c r="Y470" s="47"/>
      <c r="Z470" s="118"/>
      <c r="AA470" s="118"/>
      <c r="AB470" s="118"/>
      <c r="AC470" s="47" t="s">
        <v>41</v>
      </c>
      <c r="AD470" s="14"/>
      <c r="AE470" s="47" t="s">
        <v>3218</v>
      </c>
      <c r="AF470" s="280"/>
      <c r="AG470" s="118"/>
      <c r="AH470" s="118"/>
      <c r="AI470" s="47" t="s">
        <v>6737</v>
      </c>
      <c r="AJ470" s="47" t="s">
        <v>306</v>
      </c>
      <c r="AK470" s="47" t="s">
        <v>390</v>
      </c>
      <c r="AL470" s="62" t="s">
        <v>390</v>
      </c>
      <c r="AM470" s="13" t="s">
        <v>390</v>
      </c>
      <c r="AN470" s="118"/>
      <c r="AO470" s="118"/>
      <c r="AP470" s="118"/>
      <c r="AQ470" s="118"/>
      <c r="AR470" s="118"/>
      <c r="AS470" s="47"/>
      <c r="AT470" s="118"/>
      <c r="AU470" s="47"/>
      <c r="AV470" s="47"/>
      <c r="AW470" s="118"/>
      <c r="AX470" s="118"/>
      <c r="AY470" s="118"/>
      <c r="AZ470" s="47"/>
      <c r="BA470" s="14"/>
      <c r="BB470" s="47"/>
      <c r="BC470" s="149"/>
      <c r="BD470" s="149"/>
    </row>
    <row r="471" spans="1:56" x14ac:dyDescent="0.35">
      <c r="A471" s="50" t="s">
        <v>3351</v>
      </c>
      <c r="B471" s="115">
        <v>470</v>
      </c>
      <c r="C471" s="47"/>
      <c r="D471" s="47" t="s">
        <v>3352</v>
      </c>
      <c r="E471" s="47"/>
      <c r="F471" s="47"/>
      <c r="G471" s="47" t="s">
        <v>76</v>
      </c>
      <c r="H471" s="47" t="s">
        <v>1980</v>
      </c>
      <c r="I471" s="47" t="s">
        <v>3899</v>
      </c>
      <c r="J471" s="47" t="s">
        <v>312</v>
      </c>
      <c r="K471" s="47" t="s">
        <v>1223</v>
      </c>
      <c r="L471" s="47" t="s">
        <v>7218</v>
      </c>
      <c r="M471" s="48" t="s">
        <v>53</v>
      </c>
      <c r="N471" s="47" t="s">
        <v>32</v>
      </c>
      <c r="O471" s="47" t="s">
        <v>37</v>
      </c>
      <c r="P471" s="48" t="s">
        <v>45</v>
      </c>
      <c r="Q471" s="47"/>
      <c r="R471" s="47"/>
      <c r="S471" s="47" t="s">
        <v>3353</v>
      </c>
      <c r="T471" s="47" t="s">
        <v>3354</v>
      </c>
      <c r="U471" s="52">
        <v>3728</v>
      </c>
      <c r="V471" s="118"/>
      <c r="W471" s="118"/>
      <c r="X471" s="47">
        <v>0</v>
      </c>
      <c r="Y471" s="47"/>
      <c r="Z471" s="118"/>
      <c r="AA471" s="118"/>
      <c r="AB471" s="118"/>
      <c r="AC471" s="47" t="s">
        <v>41</v>
      </c>
      <c r="AD471" s="14"/>
      <c r="AE471" s="47" t="s">
        <v>3218</v>
      </c>
      <c r="AF471" s="280"/>
      <c r="AG471" s="118"/>
      <c r="AH471" s="118"/>
      <c r="AI471" s="47" t="s">
        <v>6737</v>
      </c>
      <c r="AJ471" s="47" t="s">
        <v>306</v>
      </c>
      <c r="AK471" s="47" t="s">
        <v>390</v>
      </c>
      <c r="AL471" s="62" t="s">
        <v>390</v>
      </c>
      <c r="AM471" s="13" t="s">
        <v>390</v>
      </c>
      <c r="AN471" s="118"/>
      <c r="AO471" s="118"/>
      <c r="AP471" s="118"/>
      <c r="AQ471" s="118"/>
      <c r="AR471" s="118"/>
      <c r="AS471" s="47"/>
      <c r="AT471" s="118"/>
      <c r="AU471" s="47"/>
      <c r="AV471" s="47"/>
      <c r="AW471" s="118"/>
      <c r="AX471" s="118"/>
      <c r="AY471" s="118"/>
      <c r="AZ471" s="47"/>
      <c r="BA471" s="14"/>
      <c r="BB471" s="47"/>
      <c r="BC471" s="149"/>
      <c r="BD471" s="149"/>
    </row>
    <row r="472" spans="1:56" x14ac:dyDescent="0.35">
      <c r="A472" s="50" t="s">
        <v>3355</v>
      </c>
      <c r="B472" s="115">
        <v>471</v>
      </c>
      <c r="C472" s="47"/>
      <c r="D472" s="47" t="s">
        <v>3356</v>
      </c>
      <c r="E472" s="47"/>
      <c r="F472" s="47"/>
      <c r="G472" s="47" t="s">
        <v>76</v>
      </c>
      <c r="H472" s="47" t="s">
        <v>1980</v>
      </c>
      <c r="I472" s="47" t="s">
        <v>3899</v>
      </c>
      <c r="J472" s="47" t="s">
        <v>312</v>
      </c>
      <c r="K472" s="47" t="s">
        <v>1223</v>
      </c>
      <c r="L472" s="47" t="s">
        <v>7218</v>
      </c>
      <c r="M472" s="48" t="s">
        <v>53</v>
      </c>
      <c r="N472" s="47" t="s">
        <v>32</v>
      </c>
      <c r="O472" s="47" t="s">
        <v>37</v>
      </c>
      <c r="P472" s="48" t="s">
        <v>120</v>
      </c>
      <c r="Q472" s="47"/>
      <c r="R472" s="47"/>
      <c r="S472" s="47" t="s">
        <v>3357</v>
      </c>
      <c r="T472" s="47" t="s">
        <v>3358</v>
      </c>
      <c r="U472" s="52">
        <v>4405</v>
      </c>
      <c r="V472" s="118"/>
      <c r="W472" s="118"/>
      <c r="X472" s="47">
        <v>0</v>
      </c>
      <c r="Y472" s="47"/>
      <c r="Z472" s="118"/>
      <c r="AA472" s="118"/>
      <c r="AB472" s="118"/>
      <c r="AC472" s="47" t="s">
        <v>41</v>
      </c>
      <c r="AD472" s="14"/>
      <c r="AE472" s="47" t="s">
        <v>3218</v>
      </c>
      <c r="AF472" s="280"/>
      <c r="AG472" s="118"/>
      <c r="AH472" s="118"/>
      <c r="AI472" s="47" t="s">
        <v>6737</v>
      </c>
      <c r="AJ472" s="47" t="s">
        <v>306</v>
      </c>
      <c r="AK472" s="47" t="s">
        <v>390</v>
      </c>
      <c r="AL472" s="62" t="s">
        <v>390</v>
      </c>
      <c r="AM472" s="13" t="s">
        <v>390</v>
      </c>
      <c r="AN472" s="118"/>
      <c r="AO472" s="118"/>
      <c r="AP472" s="118"/>
      <c r="AQ472" s="118"/>
      <c r="AR472" s="118"/>
      <c r="AS472" s="47"/>
      <c r="AT472" s="118"/>
      <c r="AU472" s="47"/>
      <c r="AV472" s="47"/>
      <c r="AW472" s="118"/>
      <c r="AX472" s="118"/>
      <c r="AY472" s="118"/>
      <c r="AZ472" s="47"/>
      <c r="BA472" s="14"/>
      <c r="BB472" s="47"/>
      <c r="BC472" s="149"/>
      <c r="BD472" s="149"/>
    </row>
    <row r="473" spans="1:56" x14ac:dyDescent="0.35">
      <c r="A473" s="50" t="s">
        <v>3359</v>
      </c>
      <c r="B473" s="115">
        <v>472</v>
      </c>
      <c r="C473" s="47"/>
      <c r="D473" s="47" t="s">
        <v>3360</v>
      </c>
      <c r="E473" s="47"/>
      <c r="F473" s="47"/>
      <c r="G473" s="47" t="s">
        <v>76</v>
      </c>
      <c r="H473" s="47" t="s">
        <v>1980</v>
      </c>
      <c r="I473" s="47" t="s">
        <v>3899</v>
      </c>
      <c r="J473" s="47" t="s">
        <v>312</v>
      </c>
      <c r="K473" s="47" t="s">
        <v>1223</v>
      </c>
      <c r="L473" s="47" t="s">
        <v>7218</v>
      </c>
      <c r="M473" s="48" t="s">
        <v>53</v>
      </c>
      <c r="N473" s="47" t="s">
        <v>31</v>
      </c>
      <c r="O473" s="47" t="s">
        <v>36</v>
      </c>
      <c r="P473" s="48" t="s">
        <v>969</v>
      </c>
      <c r="Q473" s="47"/>
      <c r="R473" s="47"/>
      <c r="S473" s="47" t="s">
        <v>3361</v>
      </c>
      <c r="T473" s="47" t="s">
        <v>3362</v>
      </c>
      <c r="U473" s="52">
        <v>8000</v>
      </c>
      <c r="V473" s="118"/>
      <c r="W473" s="118"/>
      <c r="X473" s="47">
        <v>0</v>
      </c>
      <c r="Y473" s="47"/>
      <c r="Z473" s="118"/>
      <c r="AA473" s="118"/>
      <c r="AB473" s="118"/>
      <c r="AC473" s="47" t="s">
        <v>41</v>
      </c>
      <c r="AD473" s="14"/>
      <c r="AE473" s="47" t="s">
        <v>3218</v>
      </c>
      <c r="AF473" s="280"/>
      <c r="AG473" s="118"/>
      <c r="AH473" s="118"/>
      <c r="AI473" s="47" t="s">
        <v>6737</v>
      </c>
      <c r="AJ473" s="47" t="s">
        <v>306</v>
      </c>
      <c r="AK473" s="47" t="s">
        <v>390</v>
      </c>
      <c r="AL473" s="62" t="s">
        <v>390</v>
      </c>
      <c r="AM473" s="13" t="s">
        <v>390</v>
      </c>
      <c r="AN473" s="118"/>
      <c r="AO473" s="118"/>
      <c r="AP473" s="118"/>
      <c r="AQ473" s="118"/>
      <c r="AR473" s="118"/>
      <c r="AS473" s="47"/>
      <c r="AT473" s="118"/>
      <c r="AU473" s="47"/>
      <c r="AV473" s="47"/>
      <c r="AW473" s="118"/>
      <c r="AX473" s="118"/>
      <c r="AY473" s="118"/>
      <c r="AZ473" s="47"/>
      <c r="BA473" s="14"/>
      <c r="BB473" s="47"/>
      <c r="BC473" s="149"/>
      <c r="BD473" s="149"/>
    </row>
    <row r="474" spans="1:56" x14ac:dyDescent="0.35">
      <c r="A474" s="50" t="s">
        <v>3363</v>
      </c>
      <c r="B474" s="115">
        <v>473</v>
      </c>
      <c r="C474" s="47"/>
      <c r="D474" s="47" t="s">
        <v>3364</v>
      </c>
      <c r="E474" s="47"/>
      <c r="F474" s="47"/>
      <c r="G474" s="47" t="s">
        <v>76</v>
      </c>
      <c r="H474" s="47" t="s">
        <v>1980</v>
      </c>
      <c r="I474" s="47" t="s">
        <v>3899</v>
      </c>
      <c r="J474" s="47" t="s">
        <v>312</v>
      </c>
      <c r="K474" s="47" t="s">
        <v>1223</v>
      </c>
      <c r="L474" s="47" t="s">
        <v>7218</v>
      </c>
      <c r="M474" s="48" t="s">
        <v>53</v>
      </c>
      <c r="N474" s="47" t="s">
        <v>32</v>
      </c>
      <c r="O474" s="47" t="s">
        <v>37</v>
      </c>
      <c r="P474" s="48" t="s">
        <v>19</v>
      </c>
      <c r="Q474" s="47"/>
      <c r="R474" s="47"/>
      <c r="S474" s="47" t="s">
        <v>3365</v>
      </c>
      <c r="T474" s="47" t="s">
        <v>3366</v>
      </c>
      <c r="U474" s="52">
        <v>8075</v>
      </c>
      <c r="V474" s="118"/>
      <c r="W474" s="118"/>
      <c r="X474" s="47">
        <v>0</v>
      </c>
      <c r="Y474" s="47"/>
      <c r="Z474" s="118"/>
      <c r="AA474" s="118"/>
      <c r="AB474" s="118"/>
      <c r="AC474" s="47" t="s">
        <v>41</v>
      </c>
      <c r="AD474" s="14"/>
      <c r="AE474" s="47" t="s">
        <v>3218</v>
      </c>
      <c r="AF474" s="280"/>
      <c r="AG474" s="118"/>
      <c r="AH474" s="118"/>
      <c r="AI474" s="47" t="s">
        <v>6737</v>
      </c>
      <c r="AJ474" s="47" t="s">
        <v>306</v>
      </c>
      <c r="AK474" s="47" t="s">
        <v>390</v>
      </c>
      <c r="AL474" s="62" t="s">
        <v>390</v>
      </c>
      <c r="AM474" s="13" t="s">
        <v>390</v>
      </c>
      <c r="AN474" s="118"/>
      <c r="AO474" s="118"/>
      <c r="AP474" s="118"/>
      <c r="AQ474" s="118"/>
      <c r="AR474" s="118"/>
      <c r="AS474" s="47"/>
      <c r="AT474" s="118"/>
      <c r="AU474" s="47"/>
      <c r="AV474" s="47"/>
      <c r="AW474" s="118"/>
      <c r="AX474" s="118"/>
      <c r="AY474" s="118"/>
      <c r="AZ474" s="47"/>
      <c r="BA474" s="14"/>
      <c r="BB474" s="47"/>
      <c r="BC474" s="149"/>
      <c r="BD474" s="149"/>
    </row>
    <row r="475" spans="1:56" x14ac:dyDescent="0.35">
      <c r="A475" s="50" t="s">
        <v>3367</v>
      </c>
      <c r="B475" s="115">
        <v>474</v>
      </c>
      <c r="C475" s="47"/>
      <c r="D475" s="47" t="s">
        <v>3368</v>
      </c>
      <c r="E475" s="47"/>
      <c r="F475" s="47"/>
      <c r="G475" s="47" t="s">
        <v>76</v>
      </c>
      <c r="H475" s="47" t="s">
        <v>1980</v>
      </c>
      <c r="I475" s="47" t="s">
        <v>3899</v>
      </c>
      <c r="J475" s="47" t="s">
        <v>312</v>
      </c>
      <c r="K475" s="47" t="s">
        <v>1223</v>
      </c>
      <c r="L475" s="47" t="s">
        <v>7218</v>
      </c>
      <c r="M475" s="48" t="s">
        <v>53</v>
      </c>
      <c r="N475" s="47" t="s">
        <v>31</v>
      </c>
      <c r="O475" s="47" t="s">
        <v>36</v>
      </c>
      <c r="P475" s="48" t="s">
        <v>29</v>
      </c>
      <c r="Q475" s="47"/>
      <c r="R475" s="47"/>
      <c r="S475" s="47" t="s">
        <v>3369</v>
      </c>
      <c r="T475" s="47" t="s">
        <v>3370</v>
      </c>
      <c r="U475" s="52">
        <v>4680</v>
      </c>
      <c r="V475" s="118"/>
      <c r="W475" s="118"/>
      <c r="X475" s="47">
        <v>0</v>
      </c>
      <c r="Y475" s="47"/>
      <c r="Z475" s="118"/>
      <c r="AA475" s="118"/>
      <c r="AB475" s="118"/>
      <c r="AC475" s="47" t="s">
        <v>41</v>
      </c>
      <c r="AD475" s="14"/>
      <c r="AE475" s="47" t="s">
        <v>3218</v>
      </c>
      <c r="AF475" s="280"/>
      <c r="AG475" s="118"/>
      <c r="AH475" s="118"/>
      <c r="AI475" s="47" t="s">
        <v>6737</v>
      </c>
      <c r="AJ475" s="47" t="s">
        <v>306</v>
      </c>
      <c r="AK475" s="47" t="s">
        <v>390</v>
      </c>
      <c r="AL475" s="62" t="s">
        <v>390</v>
      </c>
      <c r="AM475" s="13" t="s">
        <v>390</v>
      </c>
      <c r="AN475" s="118"/>
      <c r="AO475" s="118"/>
      <c r="AP475" s="118"/>
      <c r="AQ475" s="118"/>
      <c r="AR475" s="118"/>
      <c r="AS475" s="47"/>
      <c r="AT475" s="118"/>
      <c r="AU475" s="47"/>
      <c r="AV475" s="47"/>
      <c r="AW475" s="118"/>
      <c r="AX475" s="118"/>
      <c r="AY475" s="118"/>
      <c r="AZ475" s="47"/>
      <c r="BA475" s="14"/>
      <c r="BB475" s="47"/>
      <c r="BC475" s="149"/>
      <c r="BD475" s="149"/>
    </row>
    <row r="476" spans="1:56" x14ac:dyDescent="0.35">
      <c r="A476" s="50" t="s">
        <v>3371</v>
      </c>
      <c r="B476" s="115">
        <v>475</v>
      </c>
      <c r="C476" s="47"/>
      <c r="D476" s="47" t="s">
        <v>3372</v>
      </c>
      <c r="E476" s="47"/>
      <c r="F476" s="47"/>
      <c r="G476" s="47" t="s">
        <v>76</v>
      </c>
      <c r="H476" s="47" t="s">
        <v>1980</v>
      </c>
      <c r="I476" s="47" t="s">
        <v>3899</v>
      </c>
      <c r="J476" s="47" t="s">
        <v>312</v>
      </c>
      <c r="K476" s="47" t="s">
        <v>1223</v>
      </c>
      <c r="L476" s="47" t="s">
        <v>7218</v>
      </c>
      <c r="M476" s="48" t="s">
        <v>53</v>
      </c>
      <c r="N476" s="47" t="s">
        <v>32</v>
      </c>
      <c r="O476" s="47" t="s">
        <v>37</v>
      </c>
      <c r="P476" s="48" t="s">
        <v>45</v>
      </c>
      <c r="Q476" s="47"/>
      <c r="R476" s="47"/>
      <c r="S476" s="47" t="s">
        <v>3373</v>
      </c>
      <c r="T476" s="47" t="s">
        <v>3374</v>
      </c>
      <c r="U476" s="52">
        <v>6026</v>
      </c>
      <c r="V476" s="118"/>
      <c r="W476" s="118"/>
      <c r="X476" s="47">
        <v>0</v>
      </c>
      <c r="Y476" s="47"/>
      <c r="Z476" s="118"/>
      <c r="AA476" s="118"/>
      <c r="AB476" s="118"/>
      <c r="AC476" s="47" t="s">
        <v>41</v>
      </c>
      <c r="AD476" s="14"/>
      <c r="AE476" s="47" t="s">
        <v>3218</v>
      </c>
      <c r="AF476" s="280"/>
      <c r="AG476" s="118"/>
      <c r="AH476" s="118"/>
      <c r="AI476" s="47" t="s">
        <v>6737</v>
      </c>
      <c r="AJ476" s="47" t="s">
        <v>306</v>
      </c>
      <c r="AK476" s="47" t="s">
        <v>390</v>
      </c>
      <c r="AL476" s="62" t="s">
        <v>390</v>
      </c>
      <c r="AM476" s="13" t="s">
        <v>390</v>
      </c>
      <c r="AN476" s="118"/>
      <c r="AO476" s="118"/>
      <c r="AP476" s="118"/>
      <c r="AQ476" s="118"/>
      <c r="AR476" s="118"/>
      <c r="AS476" s="47"/>
      <c r="AT476" s="118"/>
      <c r="AU476" s="47"/>
      <c r="AV476" s="47"/>
      <c r="AW476" s="118"/>
      <c r="AX476" s="118"/>
      <c r="AY476" s="118"/>
      <c r="AZ476" s="47"/>
      <c r="BA476" s="14"/>
      <c r="BB476" s="47"/>
      <c r="BC476" s="149"/>
      <c r="BD476" s="149"/>
    </row>
    <row r="477" spans="1:56" x14ac:dyDescent="0.35">
      <c r="A477" s="50" t="s">
        <v>3375</v>
      </c>
      <c r="B477" s="115">
        <v>476</v>
      </c>
      <c r="C477" s="47"/>
      <c r="D477" s="47" t="s">
        <v>3376</v>
      </c>
      <c r="E477" s="47"/>
      <c r="F477" s="47"/>
      <c r="G477" s="47" t="s">
        <v>76</v>
      </c>
      <c r="H477" s="47" t="s">
        <v>1980</v>
      </c>
      <c r="I477" s="47" t="s">
        <v>3899</v>
      </c>
      <c r="J477" s="47" t="s">
        <v>312</v>
      </c>
      <c r="K477" s="47" t="s">
        <v>1223</v>
      </c>
      <c r="L477" s="47" t="s">
        <v>7218</v>
      </c>
      <c r="M477" s="48" t="s">
        <v>53</v>
      </c>
      <c r="N477" s="47" t="s">
        <v>31</v>
      </c>
      <c r="O477" s="47" t="s">
        <v>36</v>
      </c>
      <c r="P477" s="48" t="s">
        <v>29</v>
      </c>
      <c r="Q477" s="47"/>
      <c r="R477" s="47"/>
      <c r="S477" s="47" t="s">
        <v>3377</v>
      </c>
      <c r="T477" s="47" t="s">
        <v>3378</v>
      </c>
      <c r="U477" s="52">
        <v>4376</v>
      </c>
      <c r="V477" s="118"/>
      <c r="W477" s="118"/>
      <c r="X477" s="47">
        <v>0</v>
      </c>
      <c r="Y477" s="47"/>
      <c r="Z477" s="118"/>
      <c r="AA477" s="118"/>
      <c r="AB477" s="118"/>
      <c r="AC477" s="47" t="s">
        <v>41</v>
      </c>
      <c r="AD477" s="14"/>
      <c r="AE477" s="47" t="s">
        <v>3218</v>
      </c>
      <c r="AF477" s="280"/>
      <c r="AG477" s="118"/>
      <c r="AH477" s="118"/>
      <c r="AI477" s="47" t="s">
        <v>6737</v>
      </c>
      <c r="AJ477" s="47" t="s">
        <v>306</v>
      </c>
      <c r="AK477" s="47" t="s">
        <v>390</v>
      </c>
      <c r="AL477" s="62" t="s">
        <v>390</v>
      </c>
      <c r="AM477" s="13" t="s">
        <v>390</v>
      </c>
      <c r="AN477" s="118"/>
      <c r="AO477" s="118"/>
      <c r="AP477" s="118"/>
      <c r="AQ477" s="118"/>
      <c r="AR477" s="118"/>
      <c r="AS477" s="47"/>
      <c r="AT477" s="118"/>
      <c r="AU477" s="47"/>
      <c r="AV477" s="47"/>
      <c r="AW477" s="118"/>
      <c r="AX477" s="118"/>
      <c r="AY477" s="118"/>
      <c r="AZ477" s="47"/>
      <c r="BA477" s="14"/>
      <c r="BB477" s="47"/>
      <c r="BC477" s="149"/>
      <c r="BD477" s="149"/>
    </row>
    <row r="478" spans="1:56" x14ac:dyDescent="0.35">
      <c r="A478" s="50" t="s">
        <v>3379</v>
      </c>
      <c r="B478" s="115">
        <v>477</v>
      </c>
      <c r="C478" s="47"/>
      <c r="D478" s="47" t="s">
        <v>3380</v>
      </c>
      <c r="E478" s="47"/>
      <c r="F478" s="47"/>
      <c r="G478" s="47" t="s">
        <v>76</v>
      </c>
      <c r="H478" s="47" t="s">
        <v>1980</v>
      </c>
      <c r="I478" s="47" t="s">
        <v>3899</v>
      </c>
      <c r="J478" s="47" t="s">
        <v>312</v>
      </c>
      <c r="K478" s="47" t="s">
        <v>1223</v>
      </c>
      <c r="L478" s="47" t="s">
        <v>7218</v>
      </c>
      <c r="M478" s="48" t="s">
        <v>53</v>
      </c>
      <c r="N478" s="47" t="s">
        <v>31</v>
      </c>
      <c r="O478" s="47" t="s">
        <v>36</v>
      </c>
      <c r="P478" s="48" t="s">
        <v>29</v>
      </c>
      <c r="Q478" s="47"/>
      <c r="R478" s="47"/>
      <c r="S478" s="47" t="s">
        <v>3381</v>
      </c>
      <c r="T478" s="47" t="s">
        <v>3382</v>
      </c>
      <c r="U478" s="52">
        <v>4193</v>
      </c>
      <c r="V478" s="118"/>
      <c r="W478" s="118"/>
      <c r="X478" s="47">
        <v>0</v>
      </c>
      <c r="Y478" s="47"/>
      <c r="Z478" s="118"/>
      <c r="AA478" s="118"/>
      <c r="AB478" s="118"/>
      <c r="AC478" s="47" t="s">
        <v>41</v>
      </c>
      <c r="AD478" s="14"/>
      <c r="AE478" s="47" t="s">
        <v>3218</v>
      </c>
      <c r="AF478" s="280"/>
      <c r="AG478" s="118"/>
      <c r="AH478" s="118"/>
      <c r="AI478" s="47" t="s">
        <v>6737</v>
      </c>
      <c r="AJ478" s="47" t="s">
        <v>306</v>
      </c>
      <c r="AK478" s="47" t="s">
        <v>390</v>
      </c>
      <c r="AL478" s="62" t="s">
        <v>390</v>
      </c>
      <c r="AM478" s="13" t="s">
        <v>390</v>
      </c>
      <c r="AN478" s="118"/>
      <c r="AO478" s="118"/>
      <c r="AP478" s="118"/>
      <c r="AQ478" s="118"/>
      <c r="AR478" s="118"/>
      <c r="AS478" s="47"/>
      <c r="AT478" s="118"/>
      <c r="AU478" s="47"/>
      <c r="AV478" s="47"/>
      <c r="AW478" s="118"/>
      <c r="AX478" s="118"/>
      <c r="AY478" s="118"/>
      <c r="AZ478" s="47"/>
      <c r="BA478" s="14"/>
      <c r="BB478" s="47"/>
      <c r="BC478" s="149"/>
      <c r="BD478" s="149"/>
    </row>
    <row r="479" spans="1:56" x14ac:dyDescent="0.35">
      <c r="A479" s="50" t="s">
        <v>3383</v>
      </c>
      <c r="B479" s="115">
        <v>478</v>
      </c>
      <c r="C479" s="47"/>
      <c r="D479" s="47" t="s">
        <v>1190</v>
      </c>
      <c r="E479" s="47"/>
      <c r="F479" s="47"/>
      <c r="G479" s="47" t="s">
        <v>76</v>
      </c>
      <c r="H479" s="47" t="s">
        <v>1980</v>
      </c>
      <c r="I479" s="47" t="s">
        <v>3899</v>
      </c>
      <c r="J479" s="47" t="s">
        <v>312</v>
      </c>
      <c r="K479" s="47" t="s">
        <v>1223</v>
      </c>
      <c r="L479" s="47" t="s">
        <v>7218</v>
      </c>
      <c r="M479" s="48" t="s">
        <v>53</v>
      </c>
      <c r="N479" s="47" t="s">
        <v>32</v>
      </c>
      <c r="O479" s="47" t="s">
        <v>37</v>
      </c>
      <c r="P479" s="48" t="s">
        <v>19</v>
      </c>
      <c r="Q479" s="47"/>
      <c r="R479" s="47"/>
      <c r="S479" s="47" t="s">
        <v>1188</v>
      </c>
      <c r="T479" s="47" t="s">
        <v>1189</v>
      </c>
      <c r="U479" s="52">
        <v>6220</v>
      </c>
      <c r="V479" s="118"/>
      <c r="W479" s="118"/>
      <c r="X479" s="47">
        <v>0</v>
      </c>
      <c r="Y479" s="47"/>
      <c r="Z479" s="118"/>
      <c r="AA479" s="118"/>
      <c r="AB479" s="118"/>
      <c r="AC479" s="47" t="s">
        <v>41</v>
      </c>
      <c r="AD479" s="14"/>
      <c r="AE479" s="47" t="s">
        <v>3218</v>
      </c>
      <c r="AF479" s="280"/>
      <c r="AG479" s="118"/>
      <c r="AH479" s="118"/>
      <c r="AI479" s="47" t="s">
        <v>6737</v>
      </c>
      <c r="AJ479" s="47" t="s">
        <v>306</v>
      </c>
      <c r="AK479" s="47" t="s">
        <v>390</v>
      </c>
      <c r="AL479" s="62" t="s">
        <v>390</v>
      </c>
      <c r="AM479" s="13" t="s">
        <v>390</v>
      </c>
      <c r="AN479" s="118"/>
      <c r="AO479" s="118"/>
      <c r="AP479" s="118"/>
      <c r="AQ479" s="118"/>
      <c r="AR479" s="118"/>
      <c r="AS479" s="47"/>
      <c r="AT479" s="118"/>
      <c r="AU479" s="47"/>
      <c r="AV479" s="47"/>
      <c r="AW479" s="118"/>
      <c r="AX479" s="118"/>
      <c r="AY479" s="118"/>
      <c r="AZ479" s="47"/>
      <c r="BA479" s="14"/>
      <c r="BB479" s="47"/>
      <c r="BC479" s="149"/>
      <c r="BD479" s="149"/>
    </row>
    <row r="480" spans="1:56" x14ac:dyDescent="0.35">
      <c r="A480" s="50" t="s">
        <v>3384</v>
      </c>
      <c r="B480" s="115">
        <v>479</v>
      </c>
      <c r="C480" s="47"/>
      <c r="D480" s="47" t="s">
        <v>3385</v>
      </c>
      <c r="E480" s="47"/>
      <c r="F480" s="47"/>
      <c r="G480" s="47" t="s">
        <v>76</v>
      </c>
      <c r="H480" s="47" t="s">
        <v>1980</v>
      </c>
      <c r="I480" s="47" t="s">
        <v>3899</v>
      </c>
      <c r="J480" s="47" t="s">
        <v>312</v>
      </c>
      <c r="K480" s="47" t="s">
        <v>1223</v>
      </c>
      <c r="L480" s="47" t="s">
        <v>7218</v>
      </c>
      <c r="M480" s="48" t="s">
        <v>53</v>
      </c>
      <c r="N480" s="47" t="s">
        <v>31</v>
      </c>
      <c r="O480" s="47" t="s">
        <v>36</v>
      </c>
      <c r="P480" s="48" t="s">
        <v>29</v>
      </c>
      <c r="Q480" s="47"/>
      <c r="R480" s="47"/>
      <c r="S480" s="47" t="s">
        <v>3386</v>
      </c>
      <c r="T480" s="47" t="s">
        <v>3387</v>
      </c>
      <c r="U480" s="52">
        <v>4715</v>
      </c>
      <c r="V480" s="118"/>
      <c r="W480" s="118"/>
      <c r="X480" s="47">
        <v>0</v>
      </c>
      <c r="Y480" s="47"/>
      <c r="Z480" s="118"/>
      <c r="AA480" s="118"/>
      <c r="AB480" s="118"/>
      <c r="AC480" s="47" t="s">
        <v>41</v>
      </c>
      <c r="AD480" s="14"/>
      <c r="AE480" s="47" t="s">
        <v>3218</v>
      </c>
      <c r="AF480" s="280"/>
      <c r="AG480" s="118"/>
      <c r="AH480" s="118"/>
      <c r="AI480" s="47" t="s">
        <v>6737</v>
      </c>
      <c r="AJ480" s="47" t="s">
        <v>306</v>
      </c>
      <c r="AK480" s="47" t="s">
        <v>390</v>
      </c>
      <c r="AL480" s="62" t="s">
        <v>390</v>
      </c>
      <c r="AM480" s="13" t="s">
        <v>390</v>
      </c>
      <c r="AN480" s="118"/>
      <c r="AO480" s="118"/>
      <c r="AP480" s="118"/>
      <c r="AQ480" s="118"/>
      <c r="AR480" s="118"/>
      <c r="AS480" s="47"/>
      <c r="AT480" s="118"/>
      <c r="AU480" s="47"/>
      <c r="AV480" s="47"/>
      <c r="AW480" s="118"/>
      <c r="AX480" s="118"/>
      <c r="AY480" s="118"/>
      <c r="AZ480" s="47"/>
      <c r="BA480" s="14"/>
      <c r="BB480" s="47"/>
      <c r="BC480" s="149"/>
      <c r="BD480" s="149"/>
    </row>
    <row r="481" spans="1:56" x14ac:dyDescent="0.35">
      <c r="A481" s="50" t="s">
        <v>3388</v>
      </c>
      <c r="B481" s="115">
        <v>480</v>
      </c>
      <c r="C481" s="47"/>
      <c r="D481" s="47" t="s">
        <v>3389</v>
      </c>
      <c r="E481" s="47"/>
      <c r="F481" s="47"/>
      <c r="G481" s="47" t="s">
        <v>76</v>
      </c>
      <c r="H481" s="47" t="s">
        <v>1980</v>
      </c>
      <c r="I481" s="47" t="s">
        <v>3899</v>
      </c>
      <c r="J481" s="47" t="s">
        <v>312</v>
      </c>
      <c r="K481" s="47" t="s">
        <v>1223</v>
      </c>
      <c r="L481" s="47" t="s">
        <v>7218</v>
      </c>
      <c r="M481" s="48" t="s">
        <v>53</v>
      </c>
      <c r="N481" s="47" t="s">
        <v>31</v>
      </c>
      <c r="O481" s="47" t="s">
        <v>36</v>
      </c>
      <c r="P481" s="48" t="s">
        <v>46</v>
      </c>
      <c r="Q481" s="47"/>
      <c r="R481" s="47"/>
      <c r="S481" s="47" t="s">
        <v>3390</v>
      </c>
      <c r="T481" s="47" t="s">
        <v>3391</v>
      </c>
      <c r="U481" s="52">
        <v>6161</v>
      </c>
      <c r="V481" s="118"/>
      <c r="W481" s="118"/>
      <c r="X481" s="47">
        <v>0</v>
      </c>
      <c r="Y481" s="47"/>
      <c r="Z481" s="118"/>
      <c r="AA481" s="118"/>
      <c r="AB481" s="118"/>
      <c r="AC481" s="47" t="s">
        <v>41</v>
      </c>
      <c r="AD481" s="14"/>
      <c r="AE481" s="47" t="s">
        <v>3218</v>
      </c>
      <c r="AF481" s="280"/>
      <c r="AG481" s="118"/>
      <c r="AH481" s="118"/>
      <c r="AI481" s="47" t="s">
        <v>6737</v>
      </c>
      <c r="AJ481" s="47" t="s">
        <v>306</v>
      </c>
      <c r="AK481" s="47" t="s">
        <v>390</v>
      </c>
      <c r="AL481" s="62" t="s">
        <v>390</v>
      </c>
      <c r="AM481" s="13" t="s">
        <v>390</v>
      </c>
      <c r="AN481" s="118"/>
      <c r="AO481" s="118"/>
      <c r="AP481" s="118"/>
      <c r="AQ481" s="118"/>
      <c r="AR481" s="118"/>
      <c r="AS481" s="47"/>
      <c r="AT481" s="118"/>
      <c r="AU481" s="47"/>
      <c r="AV481" s="47"/>
      <c r="AW481" s="118"/>
      <c r="AX481" s="118"/>
      <c r="AY481" s="118"/>
      <c r="AZ481" s="47"/>
      <c r="BA481" s="14"/>
      <c r="BB481" s="47"/>
      <c r="BC481" s="149"/>
      <c r="BD481" s="149"/>
    </row>
    <row r="482" spans="1:56" x14ac:dyDescent="0.35">
      <c r="A482" s="50" t="s">
        <v>3392</v>
      </c>
      <c r="B482" s="115">
        <v>481</v>
      </c>
      <c r="C482" s="47"/>
      <c r="D482" s="47" t="s">
        <v>3393</v>
      </c>
      <c r="E482" s="47"/>
      <c r="F482" s="47"/>
      <c r="G482" s="47" t="s">
        <v>76</v>
      </c>
      <c r="H482" s="47" t="s">
        <v>1980</v>
      </c>
      <c r="I482" s="47" t="s">
        <v>3899</v>
      </c>
      <c r="J482" s="47" t="s">
        <v>312</v>
      </c>
      <c r="K482" s="47" t="s">
        <v>1223</v>
      </c>
      <c r="L482" s="47" t="s">
        <v>7218</v>
      </c>
      <c r="M482" s="48" t="s">
        <v>53</v>
      </c>
      <c r="N482" s="47" t="s">
        <v>31</v>
      </c>
      <c r="O482" s="47" t="s">
        <v>36</v>
      </c>
      <c r="P482" s="48" t="s">
        <v>64</v>
      </c>
      <c r="Q482" s="47"/>
      <c r="R482" s="47"/>
      <c r="S482" s="47" t="s">
        <v>3394</v>
      </c>
      <c r="T482" s="47" t="s">
        <v>766</v>
      </c>
      <c r="U482" s="52">
        <v>2855</v>
      </c>
      <c r="V482" s="118"/>
      <c r="W482" s="118"/>
      <c r="X482" s="47">
        <v>0</v>
      </c>
      <c r="Y482" s="47"/>
      <c r="Z482" s="118"/>
      <c r="AA482" s="118"/>
      <c r="AB482" s="118"/>
      <c r="AC482" s="47" t="s">
        <v>41</v>
      </c>
      <c r="AD482" s="14"/>
      <c r="AE482" s="47" t="s">
        <v>3218</v>
      </c>
      <c r="AF482" s="280"/>
      <c r="AG482" s="118"/>
      <c r="AH482" s="118"/>
      <c r="AI482" s="47" t="s">
        <v>6737</v>
      </c>
      <c r="AJ482" s="47" t="s">
        <v>306</v>
      </c>
      <c r="AK482" s="47" t="s">
        <v>390</v>
      </c>
      <c r="AL482" s="62" t="s">
        <v>390</v>
      </c>
      <c r="AM482" s="13" t="s">
        <v>390</v>
      </c>
      <c r="AN482" s="118"/>
      <c r="AO482" s="118"/>
      <c r="AP482" s="118"/>
      <c r="AQ482" s="118"/>
      <c r="AR482" s="118"/>
      <c r="AS482" s="47"/>
      <c r="AT482" s="118"/>
      <c r="AU482" s="47"/>
      <c r="AV482" s="47"/>
      <c r="AW482" s="118"/>
      <c r="AX482" s="118"/>
      <c r="AY482" s="118"/>
      <c r="AZ482" s="47"/>
      <c r="BA482" s="14"/>
      <c r="BB482" s="47"/>
      <c r="BC482" s="149"/>
      <c r="BD482" s="149"/>
    </row>
    <row r="483" spans="1:56" x14ac:dyDescent="0.35">
      <c r="A483" s="50" t="s">
        <v>3395</v>
      </c>
      <c r="B483" s="115">
        <v>482</v>
      </c>
      <c r="C483" s="47"/>
      <c r="D483" s="47" t="s">
        <v>3396</v>
      </c>
      <c r="E483" s="47"/>
      <c r="F483" s="47"/>
      <c r="G483" s="47" t="s">
        <v>76</v>
      </c>
      <c r="H483" s="47" t="s">
        <v>1980</v>
      </c>
      <c r="I483" s="47" t="s">
        <v>3899</v>
      </c>
      <c r="J483" s="47" t="s">
        <v>312</v>
      </c>
      <c r="K483" s="47" t="s">
        <v>1223</v>
      </c>
      <c r="L483" s="47" t="s">
        <v>7218</v>
      </c>
      <c r="M483" s="48" t="s">
        <v>53</v>
      </c>
      <c r="N483" s="47" t="s">
        <v>31</v>
      </c>
      <c r="O483" s="47" t="s">
        <v>36</v>
      </c>
      <c r="P483" s="48" t="s">
        <v>23</v>
      </c>
      <c r="Q483" s="47"/>
      <c r="R483" s="47"/>
      <c r="S483" s="47" t="s">
        <v>3397</v>
      </c>
      <c r="T483" s="47" t="s">
        <v>3398</v>
      </c>
      <c r="U483" s="52">
        <v>5165.21</v>
      </c>
      <c r="V483" s="118"/>
      <c r="W483" s="118"/>
      <c r="X483" s="47">
        <v>0</v>
      </c>
      <c r="Y483" s="47"/>
      <c r="Z483" s="118"/>
      <c r="AA483" s="118"/>
      <c r="AB483" s="118"/>
      <c r="AC483" s="47" t="s">
        <v>41</v>
      </c>
      <c r="AD483" s="14"/>
      <c r="AE483" s="47" t="s">
        <v>3218</v>
      </c>
      <c r="AF483" s="280"/>
      <c r="AG483" s="118"/>
      <c r="AH483" s="118"/>
      <c r="AI483" s="47" t="s">
        <v>6737</v>
      </c>
      <c r="AJ483" s="47" t="s">
        <v>306</v>
      </c>
      <c r="AK483" s="47" t="s">
        <v>390</v>
      </c>
      <c r="AL483" s="62" t="s">
        <v>390</v>
      </c>
      <c r="AM483" s="13" t="s">
        <v>390</v>
      </c>
      <c r="AN483" s="118"/>
      <c r="AO483" s="118"/>
      <c r="AP483" s="118"/>
      <c r="AQ483" s="118"/>
      <c r="AR483" s="118"/>
      <c r="AS483" s="47"/>
      <c r="AT483" s="118"/>
      <c r="AU483" s="47"/>
      <c r="AV483" s="47"/>
      <c r="AW483" s="118"/>
      <c r="AX483" s="118"/>
      <c r="AY483" s="118"/>
      <c r="AZ483" s="47"/>
      <c r="BA483" s="14"/>
      <c r="BB483" s="47"/>
      <c r="BC483" s="149"/>
      <c r="BD483" s="149"/>
    </row>
    <row r="484" spans="1:56" x14ac:dyDescent="0.35">
      <c r="A484" s="50" t="s">
        <v>3399</v>
      </c>
      <c r="B484" s="115">
        <v>483</v>
      </c>
      <c r="C484" s="47"/>
      <c r="D484" s="47" t="s">
        <v>3400</v>
      </c>
      <c r="E484" s="47"/>
      <c r="F484" s="47"/>
      <c r="G484" s="47" t="s">
        <v>76</v>
      </c>
      <c r="H484" s="47" t="s">
        <v>1980</v>
      </c>
      <c r="I484" s="47" t="s">
        <v>3899</v>
      </c>
      <c r="J484" s="47" t="s">
        <v>312</v>
      </c>
      <c r="K484" s="47" t="s">
        <v>1223</v>
      </c>
      <c r="L484" s="47" t="s">
        <v>7218</v>
      </c>
      <c r="M484" s="48" t="s">
        <v>53</v>
      </c>
      <c r="N484" s="47" t="s">
        <v>32</v>
      </c>
      <c r="O484" s="47" t="s">
        <v>37</v>
      </c>
      <c r="P484" s="48" t="s">
        <v>19</v>
      </c>
      <c r="Q484" s="47"/>
      <c r="R484" s="47"/>
      <c r="S484" s="47" t="s">
        <v>3401</v>
      </c>
      <c r="T484" s="47" t="s">
        <v>3402</v>
      </c>
      <c r="U484" s="52">
        <v>5650</v>
      </c>
      <c r="V484" s="118"/>
      <c r="W484" s="118"/>
      <c r="X484" s="47">
        <v>0</v>
      </c>
      <c r="Y484" s="47"/>
      <c r="Z484" s="118"/>
      <c r="AA484" s="118"/>
      <c r="AB484" s="118"/>
      <c r="AC484" s="47" t="s">
        <v>41</v>
      </c>
      <c r="AD484" s="14"/>
      <c r="AE484" s="47" t="s">
        <v>3218</v>
      </c>
      <c r="AF484" s="280"/>
      <c r="AG484" s="118"/>
      <c r="AH484" s="118"/>
      <c r="AI484" s="47" t="s">
        <v>6737</v>
      </c>
      <c r="AJ484" s="47" t="s">
        <v>306</v>
      </c>
      <c r="AK484" s="47" t="s">
        <v>390</v>
      </c>
      <c r="AL484" s="62" t="s">
        <v>390</v>
      </c>
      <c r="AM484" s="13" t="s">
        <v>390</v>
      </c>
      <c r="AN484" s="118"/>
      <c r="AO484" s="118"/>
      <c r="AP484" s="118"/>
      <c r="AQ484" s="118"/>
      <c r="AR484" s="118"/>
      <c r="AS484" s="47"/>
      <c r="AT484" s="118"/>
      <c r="AU484" s="47"/>
      <c r="AV484" s="47"/>
      <c r="AW484" s="118"/>
      <c r="AX484" s="118"/>
      <c r="AY484" s="118"/>
      <c r="AZ484" s="47"/>
      <c r="BA484" s="14"/>
      <c r="BB484" s="47"/>
      <c r="BC484" s="149"/>
      <c r="BD484" s="149"/>
    </row>
    <row r="485" spans="1:56" x14ac:dyDescent="0.35">
      <c r="A485" s="50" t="s">
        <v>3403</v>
      </c>
      <c r="B485" s="115">
        <v>484</v>
      </c>
      <c r="C485" s="47"/>
      <c r="D485" s="47" t="s">
        <v>3404</v>
      </c>
      <c r="E485" s="47"/>
      <c r="F485" s="47"/>
      <c r="G485" s="47" t="s">
        <v>76</v>
      </c>
      <c r="H485" s="47" t="s">
        <v>1980</v>
      </c>
      <c r="I485" s="47" t="s">
        <v>3899</v>
      </c>
      <c r="J485" s="47" t="s">
        <v>312</v>
      </c>
      <c r="K485" s="47" t="s">
        <v>1223</v>
      </c>
      <c r="L485" s="47" t="s">
        <v>7218</v>
      </c>
      <c r="M485" s="48" t="s">
        <v>53</v>
      </c>
      <c r="N485" s="47" t="s">
        <v>32</v>
      </c>
      <c r="O485" s="47" t="s">
        <v>37</v>
      </c>
      <c r="P485" s="48" t="s">
        <v>120</v>
      </c>
      <c r="Q485" s="47"/>
      <c r="R485" s="47"/>
      <c r="S485" s="47" t="s">
        <v>3405</v>
      </c>
      <c r="T485" s="47" t="s">
        <v>3406</v>
      </c>
      <c r="U485" s="52">
        <v>4691</v>
      </c>
      <c r="V485" s="118"/>
      <c r="W485" s="118"/>
      <c r="X485" s="47">
        <v>0</v>
      </c>
      <c r="Y485" s="47"/>
      <c r="Z485" s="118"/>
      <c r="AA485" s="118"/>
      <c r="AB485" s="118"/>
      <c r="AC485" s="47" t="s">
        <v>41</v>
      </c>
      <c r="AD485" s="14"/>
      <c r="AE485" s="47" t="s">
        <v>3218</v>
      </c>
      <c r="AF485" s="280"/>
      <c r="AG485" s="118"/>
      <c r="AH485" s="118"/>
      <c r="AI485" s="47" t="s">
        <v>6737</v>
      </c>
      <c r="AJ485" s="47" t="s">
        <v>306</v>
      </c>
      <c r="AK485" s="47" t="s">
        <v>390</v>
      </c>
      <c r="AL485" s="62" t="s">
        <v>390</v>
      </c>
      <c r="AM485" s="13" t="s">
        <v>390</v>
      </c>
      <c r="AN485" s="118"/>
      <c r="AO485" s="118"/>
      <c r="AP485" s="118"/>
      <c r="AQ485" s="118"/>
      <c r="AR485" s="118"/>
      <c r="AS485" s="47"/>
      <c r="AT485" s="118"/>
      <c r="AU485" s="47"/>
      <c r="AV485" s="47"/>
      <c r="AW485" s="118"/>
      <c r="AX485" s="118"/>
      <c r="AY485" s="118"/>
      <c r="AZ485" s="47"/>
      <c r="BA485" s="14"/>
      <c r="BB485" s="47"/>
      <c r="BC485" s="149"/>
      <c r="BD485" s="149"/>
    </row>
    <row r="486" spans="1:56" x14ac:dyDescent="0.35">
      <c r="A486" s="50" t="s">
        <v>3407</v>
      </c>
      <c r="B486" s="115">
        <v>485</v>
      </c>
      <c r="C486" s="47"/>
      <c r="D486" s="47" t="s">
        <v>3408</v>
      </c>
      <c r="E486" s="47"/>
      <c r="F486" s="47"/>
      <c r="G486" s="47" t="s">
        <v>76</v>
      </c>
      <c r="H486" s="47" t="s">
        <v>1980</v>
      </c>
      <c r="I486" s="47" t="s">
        <v>3899</v>
      </c>
      <c r="J486" s="47" t="s">
        <v>312</v>
      </c>
      <c r="K486" s="47" t="s">
        <v>1223</v>
      </c>
      <c r="L486" s="47" t="s">
        <v>7218</v>
      </c>
      <c r="M486" s="48" t="s">
        <v>53</v>
      </c>
      <c r="N486" s="47" t="s">
        <v>32</v>
      </c>
      <c r="O486" s="47" t="s">
        <v>37</v>
      </c>
      <c r="P486" s="48" t="s">
        <v>45</v>
      </c>
      <c r="Q486" s="47"/>
      <c r="R486" s="47"/>
      <c r="S486" s="47" t="s">
        <v>3409</v>
      </c>
      <c r="T486" s="47" t="s">
        <v>2062</v>
      </c>
      <c r="U486" s="52">
        <v>6170</v>
      </c>
      <c r="V486" s="118"/>
      <c r="W486" s="118"/>
      <c r="X486" s="47">
        <v>0</v>
      </c>
      <c r="Y486" s="47"/>
      <c r="Z486" s="118"/>
      <c r="AA486" s="118"/>
      <c r="AB486" s="118"/>
      <c r="AC486" s="47" t="s">
        <v>41</v>
      </c>
      <c r="AD486" s="14"/>
      <c r="AE486" s="47" t="s">
        <v>3218</v>
      </c>
      <c r="AF486" s="280"/>
      <c r="AG486" s="118"/>
      <c r="AH486" s="118"/>
      <c r="AI486" s="47" t="s">
        <v>6737</v>
      </c>
      <c r="AJ486" s="47" t="s">
        <v>306</v>
      </c>
      <c r="AK486" s="47" t="s">
        <v>390</v>
      </c>
      <c r="AL486" s="62" t="s">
        <v>390</v>
      </c>
      <c r="AM486" s="13" t="s">
        <v>390</v>
      </c>
      <c r="AN486" s="118"/>
      <c r="AO486" s="118"/>
      <c r="AP486" s="118"/>
      <c r="AQ486" s="118"/>
      <c r="AR486" s="118"/>
      <c r="AS486" s="47"/>
      <c r="AT486" s="118"/>
      <c r="AU486" s="47"/>
      <c r="AV486" s="47"/>
      <c r="AW486" s="118"/>
      <c r="AX486" s="118"/>
      <c r="AY486" s="118"/>
      <c r="AZ486" s="47"/>
      <c r="BA486" s="14"/>
      <c r="BB486" s="47"/>
      <c r="BC486" s="149"/>
      <c r="BD486" s="149"/>
    </row>
    <row r="487" spans="1:56" x14ac:dyDescent="0.35">
      <c r="A487" s="50" t="s">
        <v>3410</v>
      </c>
      <c r="B487" s="115">
        <v>486</v>
      </c>
      <c r="C487" s="47"/>
      <c r="D487" s="47" t="s">
        <v>3411</v>
      </c>
      <c r="E487" s="47"/>
      <c r="F487" s="47"/>
      <c r="G487" s="47" t="s">
        <v>76</v>
      </c>
      <c r="H487" s="47" t="s">
        <v>1980</v>
      </c>
      <c r="I487" s="47" t="s">
        <v>3899</v>
      </c>
      <c r="J487" s="47" t="s">
        <v>312</v>
      </c>
      <c r="K487" s="47" t="s">
        <v>1223</v>
      </c>
      <c r="L487" s="47" t="s">
        <v>7218</v>
      </c>
      <c r="M487" s="48" t="s">
        <v>53</v>
      </c>
      <c r="N487" s="47" t="s">
        <v>31</v>
      </c>
      <c r="O487" s="47" t="s">
        <v>36</v>
      </c>
      <c r="P487" s="48" t="s">
        <v>47</v>
      </c>
      <c r="Q487" s="47"/>
      <c r="R487" s="47"/>
      <c r="S487" s="47" t="s">
        <v>3412</v>
      </c>
      <c r="T487" s="47" t="s">
        <v>3413</v>
      </c>
      <c r="U487" s="52">
        <v>5813.64</v>
      </c>
      <c r="V487" s="118"/>
      <c r="W487" s="118"/>
      <c r="X487" s="47">
        <v>0</v>
      </c>
      <c r="Y487" s="47"/>
      <c r="Z487" s="118"/>
      <c r="AA487" s="118"/>
      <c r="AB487" s="118"/>
      <c r="AC487" s="47" t="s">
        <v>41</v>
      </c>
      <c r="AD487" s="14"/>
      <c r="AE487" s="47" t="s">
        <v>3218</v>
      </c>
      <c r="AF487" s="280"/>
      <c r="AG487" s="118"/>
      <c r="AH487" s="118"/>
      <c r="AI487" s="47" t="s">
        <v>6737</v>
      </c>
      <c r="AJ487" s="47" t="s">
        <v>306</v>
      </c>
      <c r="AK487" s="47" t="s">
        <v>390</v>
      </c>
      <c r="AL487" s="62" t="s">
        <v>390</v>
      </c>
      <c r="AM487" s="13" t="s">
        <v>390</v>
      </c>
      <c r="AN487" s="118"/>
      <c r="AO487" s="118"/>
      <c r="AP487" s="118"/>
      <c r="AQ487" s="118"/>
      <c r="AR487" s="118"/>
      <c r="AS487" s="47"/>
      <c r="AT487" s="118"/>
      <c r="AU487" s="47"/>
      <c r="AV487" s="47"/>
      <c r="AW487" s="118"/>
      <c r="AX487" s="118"/>
      <c r="AY487" s="118"/>
      <c r="AZ487" s="47"/>
      <c r="BA487" s="14"/>
      <c r="BB487" s="47"/>
      <c r="BC487" s="149"/>
      <c r="BD487" s="149"/>
    </row>
    <row r="488" spans="1:56" x14ac:dyDescent="0.35">
      <c r="A488" s="50" t="s">
        <v>3414</v>
      </c>
      <c r="B488" s="115">
        <v>487</v>
      </c>
      <c r="C488" s="47"/>
      <c r="D488" s="47" t="s">
        <v>3415</v>
      </c>
      <c r="E488" s="47"/>
      <c r="F488" s="47"/>
      <c r="G488" s="47" t="s">
        <v>76</v>
      </c>
      <c r="H488" s="47" t="s">
        <v>1980</v>
      </c>
      <c r="I488" s="47" t="s">
        <v>3899</v>
      </c>
      <c r="J488" s="47" t="s">
        <v>312</v>
      </c>
      <c r="K488" s="47" t="s">
        <v>1223</v>
      </c>
      <c r="L488" s="47" t="s">
        <v>7218</v>
      </c>
      <c r="M488" s="48" t="s">
        <v>53</v>
      </c>
      <c r="N488" s="47" t="s">
        <v>32</v>
      </c>
      <c r="O488" s="47" t="s">
        <v>37</v>
      </c>
      <c r="P488" s="48" t="s">
        <v>19</v>
      </c>
      <c r="Q488" s="47"/>
      <c r="R488" s="47"/>
      <c r="S488" s="47" t="s">
        <v>3416</v>
      </c>
      <c r="T488" s="47" t="s">
        <v>3417</v>
      </c>
      <c r="U488" s="52">
        <v>3660</v>
      </c>
      <c r="V488" s="118"/>
      <c r="W488" s="118"/>
      <c r="X488" s="47">
        <v>0</v>
      </c>
      <c r="Y488" s="47"/>
      <c r="Z488" s="118"/>
      <c r="AA488" s="118"/>
      <c r="AB488" s="118"/>
      <c r="AC488" s="47" t="s">
        <v>41</v>
      </c>
      <c r="AD488" s="14"/>
      <c r="AE488" s="47" t="s">
        <v>3218</v>
      </c>
      <c r="AF488" s="280"/>
      <c r="AG488" s="118"/>
      <c r="AH488" s="118"/>
      <c r="AI488" s="47" t="s">
        <v>6737</v>
      </c>
      <c r="AJ488" s="47" t="s">
        <v>306</v>
      </c>
      <c r="AK488" s="47" t="s">
        <v>390</v>
      </c>
      <c r="AL488" s="62" t="s">
        <v>390</v>
      </c>
      <c r="AM488" s="13" t="s">
        <v>390</v>
      </c>
      <c r="AN488" s="118"/>
      <c r="AO488" s="118"/>
      <c r="AP488" s="118"/>
      <c r="AQ488" s="118"/>
      <c r="AR488" s="118"/>
      <c r="AS488" s="47"/>
      <c r="AT488" s="118"/>
      <c r="AU488" s="47"/>
      <c r="AV488" s="47"/>
      <c r="AW488" s="118"/>
      <c r="AX488" s="118"/>
      <c r="AY488" s="118"/>
      <c r="AZ488" s="47"/>
      <c r="BA488" s="14"/>
      <c r="BB488" s="47"/>
      <c r="BC488" s="149"/>
      <c r="BD488" s="149"/>
    </row>
    <row r="489" spans="1:56" x14ac:dyDescent="0.35">
      <c r="A489" s="50" t="s">
        <v>3418</v>
      </c>
      <c r="B489" s="115">
        <v>488</v>
      </c>
      <c r="C489" s="47"/>
      <c r="D489" s="47" t="s">
        <v>3419</v>
      </c>
      <c r="E489" s="47"/>
      <c r="F489" s="47"/>
      <c r="G489" s="47" t="s">
        <v>76</v>
      </c>
      <c r="H489" s="47" t="s">
        <v>1980</v>
      </c>
      <c r="I489" s="47" t="s">
        <v>3899</v>
      </c>
      <c r="J489" s="47" t="s">
        <v>312</v>
      </c>
      <c r="K489" s="47" t="s">
        <v>1223</v>
      </c>
      <c r="L489" s="47" t="s">
        <v>7218</v>
      </c>
      <c r="M489" s="48" t="s">
        <v>53</v>
      </c>
      <c r="N489" s="47" t="s">
        <v>31</v>
      </c>
      <c r="O489" s="47" t="s">
        <v>36</v>
      </c>
      <c r="P489" s="48" t="s">
        <v>969</v>
      </c>
      <c r="Q489" s="47"/>
      <c r="R489" s="47"/>
      <c r="S489" s="47" t="s">
        <v>3420</v>
      </c>
      <c r="T489" s="47" t="s">
        <v>3421</v>
      </c>
      <c r="U489" s="52">
        <v>5097</v>
      </c>
      <c r="V489" s="118"/>
      <c r="W489" s="118"/>
      <c r="X489" s="47">
        <v>0</v>
      </c>
      <c r="Y489" s="47"/>
      <c r="Z489" s="118"/>
      <c r="AA489" s="118"/>
      <c r="AB489" s="118"/>
      <c r="AC489" s="47" t="s">
        <v>41</v>
      </c>
      <c r="AD489" s="14"/>
      <c r="AE489" s="47" t="s">
        <v>3218</v>
      </c>
      <c r="AF489" s="280"/>
      <c r="AG489" s="118"/>
      <c r="AH489" s="118"/>
      <c r="AI489" s="47" t="s">
        <v>6737</v>
      </c>
      <c r="AJ489" s="47" t="s">
        <v>306</v>
      </c>
      <c r="AK489" s="47" t="s">
        <v>390</v>
      </c>
      <c r="AL489" s="62" t="s">
        <v>390</v>
      </c>
      <c r="AM489" s="13" t="s">
        <v>390</v>
      </c>
      <c r="AN489" s="118"/>
      <c r="AO489" s="118"/>
      <c r="AP489" s="118"/>
      <c r="AQ489" s="118"/>
      <c r="AR489" s="118"/>
      <c r="AS489" s="47"/>
      <c r="AT489" s="118"/>
      <c r="AU489" s="47"/>
      <c r="AV489" s="47"/>
      <c r="AW489" s="118"/>
      <c r="AX489" s="118"/>
      <c r="AY489" s="118"/>
      <c r="AZ489" s="47"/>
      <c r="BA489" s="14"/>
      <c r="BB489" s="47"/>
      <c r="BC489" s="149"/>
      <c r="BD489" s="149"/>
    </row>
    <row r="490" spans="1:56" x14ac:dyDescent="0.35">
      <c r="A490" s="50" t="s">
        <v>3422</v>
      </c>
      <c r="B490" s="115">
        <v>489</v>
      </c>
      <c r="C490" s="47"/>
      <c r="D490" s="47" t="s">
        <v>3423</v>
      </c>
      <c r="E490" s="47"/>
      <c r="F490" s="47"/>
      <c r="G490" s="47" t="s">
        <v>76</v>
      </c>
      <c r="H490" s="47" t="s">
        <v>1980</v>
      </c>
      <c r="I490" s="47" t="s">
        <v>3899</v>
      </c>
      <c r="J490" s="47" t="s">
        <v>312</v>
      </c>
      <c r="K490" s="47" t="s">
        <v>1223</v>
      </c>
      <c r="L490" s="47" t="s">
        <v>7218</v>
      </c>
      <c r="M490" s="48" t="s">
        <v>53</v>
      </c>
      <c r="N490" s="47" t="s">
        <v>32</v>
      </c>
      <c r="O490" s="47" t="s">
        <v>37</v>
      </c>
      <c r="P490" s="48" t="s">
        <v>19</v>
      </c>
      <c r="Q490" s="47"/>
      <c r="R490" s="47"/>
      <c r="S490" s="47" t="s">
        <v>3424</v>
      </c>
      <c r="T490" s="47" t="s">
        <v>3425</v>
      </c>
      <c r="U490" s="52">
        <v>3745</v>
      </c>
      <c r="V490" s="118"/>
      <c r="W490" s="118"/>
      <c r="X490" s="47">
        <v>0</v>
      </c>
      <c r="Y490" s="47"/>
      <c r="Z490" s="118"/>
      <c r="AA490" s="118"/>
      <c r="AB490" s="118"/>
      <c r="AC490" s="47" t="s">
        <v>41</v>
      </c>
      <c r="AD490" s="14"/>
      <c r="AE490" s="47" t="s">
        <v>3218</v>
      </c>
      <c r="AF490" s="280"/>
      <c r="AG490" s="118"/>
      <c r="AH490" s="118"/>
      <c r="AI490" s="47" t="s">
        <v>6737</v>
      </c>
      <c r="AJ490" s="47" t="s">
        <v>306</v>
      </c>
      <c r="AK490" s="47" t="s">
        <v>390</v>
      </c>
      <c r="AL490" s="62" t="s">
        <v>390</v>
      </c>
      <c r="AM490" s="13" t="s">
        <v>390</v>
      </c>
      <c r="AN490" s="118"/>
      <c r="AO490" s="118"/>
      <c r="AP490" s="118"/>
      <c r="AQ490" s="118"/>
      <c r="AR490" s="118"/>
      <c r="AS490" s="47"/>
      <c r="AT490" s="118"/>
      <c r="AU490" s="47"/>
      <c r="AV490" s="47"/>
      <c r="AW490" s="118"/>
      <c r="AX490" s="118"/>
      <c r="AY490" s="118"/>
      <c r="AZ490" s="47"/>
      <c r="BA490" s="14"/>
      <c r="BB490" s="47"/>
      <c r="BC490" s="149"/>
      <c r="BD490" s="149"/>
    </row>
    <row r="491" spans="1:56" x14ac:dyDescent="0.35">
      <c r="A491" s="50" t="s">
        <v>3426</v>
      </c>
      <c r="B491" s="115">
        <v>490</v>
      </c>
      <c r="C491" s="47"/>
      <c r="D491" s="47" t="s">
        <v>3427</v>
      </c>
      <c r="E491" s="47"/>
      <c r="F491" s="47"/>
      <c r="G491" s="47" t="s">
        <v>76</v>
      </c>
      <c r="H491" s="47" t="s">
        <v>1980</v>
      </c>
      <c r="I491" s="47" t="s">
        <v>3899</v>
      </c>
      <c r="J491" s="47" t="s">
        <v>312</v>
      </c>
      <c r="K491" s="47" t="s">
        <v>1223</v>
      </c>
      <c r="L491" s="47" t="s">
        <v>7218</v>
      </c>
      <c r="M491" s="48" t="s">
        <v>53</v>
      </c>
      <c r="N491" s="47" t="s">
        <v>32</v>
      </c>
      <c r="O491" s="47" t="s">
        <v>37</v>
      </c>
      <c r="P491" s="48" t="s">
        <v>120</v>
      </c>
      <c r="Q491" s="47"/>
      <c r="R491" s="47"/>
      <c r="S491" s="47" t="s">
        <v>3428</v>
      </c>
      <c r="T491" s="47" t="s">
        <v>3429</v>
      </c>
      <c r="U491" s="52">
        <v>5465</v>
      </c>
      <c r="V491" s="118"/>
      <c r="W491" s="118"/>
      <c r="X491" s="47">
        <v>0</v>
      </c>
      <c r="Y491" s="47"/>
      <c r="Z491" s="118"/>
      <c r="AA491" s="118"/>
      <c r="AB491" s="118"/>
      <c r="AC491" s="47" t="s">
        <v>41</v>
      </c>
      <c r="AD491" s="14"/>
      <c r="AE491" s="47" t="s">
        <v>3218</v>
      </c>
      <c r="AF491" s="280"/>
      <c r="AG491" s="118"/>
      <c r="AH491" s="118"/>
      <c r="AI491" s="47" t="s">
        <v>6737</v>
      </c>
      <c r="AJ491" s="47" t="s">
        <v>306</v>
      </c>
      <c r="AK491" s="47" t="s">
        <v>390</v>
      </c>
      <c r="AL491" s="62" t="s">
        <v>390</v>
      </c>
      <c r="AM491" s="13" t="s">
        <v>390</v>
      </c>
      <c r="AN491" s="118"/>
      <c r="AO491" s="118"/>
      <c r="AP491" s="118"/>
      <c r="AQ491" s="118"/>
      <c r="AR491" s="118"/>
      <c r="AS491" s="47"/>
      <c r="AT491" s="118"/>
      <c r="AU491" s="47"/>
      <c r="AV491" s="47"/>
      <c r="AW491" s="118"/>
      <c r="AX491" s="118"/>
      <c r="AY491" s="118"/>
      <c r="AZ491" s="47"/>
      <c r="BA491" s="14"/>
      <c r="BB491" s="47"/>
      <c r="BC491" s="149"/>
      <c r="BD491" s="149"/>
    </row>
    <row r="492" spans="1:56" x14ac:dyDescent="0.35">
      <c r="A492" s="50" t="s">
        <v>3430</v>
      </c>
      <c r="B492" s="115">
        <v>491</v>
      </c>
      <c r="C492" s="47"/>
      <c r="D492" s="47" t="s">
        <v>3431</v>
      </c>
      <c r="E492" s="47"/>
      <c r="F492" s="47"/>
      <c r="G492" s="47" t="s">
        <v>76</v>
      </c>
      <c r="H492" s="47" t="s">
        <v>1980</v>
      </c>
      <c r="I492" s="47" t="s">
        <v>3899</v>
      </c>
      <c r="J492" s="47" t="s">
        <v>312</v>
      </c>
      <c r="K492" s="47" t="s">
        <v>1223</v>
      </c>
      <c r="L492" s="47" t="s">
        <v>7218</v>
      </c>
      <c r="M492" s="48" t="s">
        <v>53</v>
      </c>
      <c r="N492" s="47" t="s">
        <v>32</v>
      </c>
      <c r="O492" s="47" t="s">
        <v>37</v>
      </c>
      <c r="P492" s="48" t="s">
        <v>19</v>
      </c>
      <c r="Q492" s="47"/>
      <c r="R492" s="47"/>
      <c r="S492" s="47" t="s">
        <v>3432</v>
      </c>
      <c r="T492" s="47" t="s">
        <v>3433</v>
      </c>
      <c r="U492" s="52">
        <v>5673</v>
      </c>
      <c r="V492" s="118"/>
      <c r="W492" s="118"/>
      <c r="X492" s="47">
        <v>0</v>
      </c>
      <c r="Y492" s="47"/>
      <c r="Z492" s="118"/>
      <c r="AA492" s="118"/>
      <c r="AB492" s="118"/>
      <c r="AC492" s="47" t="s">
        <v>41</v>
      </c>
      <c r="AD492" s="14"/>
      <c r="AE492" s="47" t="s">
        <v>3218</v>
      </c>
      <c r="AF492" s="280"/>
      <c r="AG492" s="118"/>
      <c r="AH492" s="118"/>
      <c r="AI492" s="47" t="s">
        <v>6737</v>
      </c>
      <c r="AJ492" s="47" t="s">
        <v>306</v>
      </c>
      <c r="AK492" s="47" t="s">
        <v>390</v>
      </c>
      <c r="AL492" s="62" t="s">
        <v>390</v>
      </c>
      <c r="AM492" s="13" t="s">
        <v>390</v>
      </c>
      <c r="AN492" s="118"/>
      <c r="AO492" s="118"/>
      <c r="AP492" s="118"/>
      <c r="AQ492" s="118"/>
      <c r="AR492" s="118"/>
      <c r="AS492" s="47"/>
      <c r="AT492" s="118"/>
      <c r="AU492" s="47"/>
      <c r="AV492" s="47"/>
      <c r="AW492" s="118"/>
      <c r="AX492" s="118"/>
      <c r="AY492" s="118"/>
      <c r="AZ492" s="47"/>
      <c r="BA492" s="14"/>
      <c r="BB492" s="47"/>
      <c r="BC492" s="149"/>
      <c r="BD492" s="149"/>
    </row>
    <row r="493" spans="1:56" x14ac:dyDescent="0.35">
      <c r="A493" s="50" t="s">
        <v>3434</v>
      </c>
      <c r="B493" s="115">
        <v>492</v>
      </c>
      <c r="C493" s="47"/>
      <c r="D493" s="47" t="s">
        <v>3435</v>
      </c>
      <c r="E493" s="47"/>
      <c r="F493" s="47"/>
      <c r="G493" s="47" t="s">
        <v>76</v>
      </c>
      <c r="H493" s="47" t="s">
        <v>1980</v>
      </c>
      <c r="I493" s="47" t="s">
        <v>3899</v>
      </c>
      <c r="J493" s="47" t="s">
        <v>312</v>
      </c>
      <c r="K493" s="47" t="s">
        <v>1223</v>
      </c>
      <c r="L493" s="47" t="s">
        <v>7218</v>
      </c>
      <c r="M493" s="48" t="s">
        <v>53</v>
      </c>
      <c r="N493" s="47" t="s">
        <v>32</v>
      </c>
      <c r="O493" s="47" t="s">
        <v>37</v>
      </c>
      <c r="P493" s="48" t="s">
        <v>19</v>
      </c>
      <c r="Q493" s="47"/>
      <c r="R493" s="47"/>
      <c r="S493" s="47" t="s">
        <v>3436</v>
      </c>
      <c r="T493" s="47" t="s">
        <v>3437</v>
      </c>
      <c r="U493" s="52">
        <v>6080</v>
      </c>
      <c r="V493" s="118"/>
      <c r="W493" s="118"/>
      <c r="X493" s="47">
        <v>0</v>
      </c>
      <c r="Y493" s="47"/>
      <c r="Z493" s="118"/>
      <c r="AA493" s="118"/>
      <c r="AB493" s="118"/>
      <c r="AC493" s="47" t="s">
        <v>41</v>
      </c>
      <c r="AD493" s="14"/>
      <c r="AE493" s="47" t="s">
        <v>3218</v>
      </c>
      <c r="AF493" s="280"/>
      <c r="AG493" s="118"/>
      <c r="AH493" s="118"/>
      <c r="AI493" s="47" t="s">
        <v>6737</v>
      </c>
      <c r="AJ493" s="47" t="s">
        <v>306</v>
      </c>
      <c r="AK493" s="47" t="s">
        <v>390</v>
      </c>
      <c r="AL493" s="62" t="s">
        <v>390</v>
      </c>
      <c r="AM493" s="13" t="s">
        <v>390</v>
      </c>
      <c r="AN493" s="118"/>
      <c r="AO493" s="118"/>
      <c r="AP493" s="118"/>
      <c r="AQ493" s="118"/>
      <c r="AR493" s="118"/>
      <c r="AS493" s="47"/>
      <c r="AT493" s="118"/>
      <c r="AU493" s="47"/>
      <c r="AV493" s="47"/>
      <c r="AW493" s="118"/>
      <c r="AX493" s="118"/>
      <c r="AY493" s="118"/>
      <c r="AZ493" s="47"/>
      <c r="BA493" s="14"/>
      <c r="BB493" s="47"/>
      <c r="BC493" s="149"/>
      <c r="BD493" s="149"/>
    </row>
    <row r="494" spans="1:56" x14ac:dyDescent="0.35">
      <c r="A494" s="50" t="s">
        <v>3438</v>
      </c>
      <c r="B494" s="115">
        <v>493</v>
      </c>
      <c r="C494" s="47"/>
      <c r="D494" s="47" t="s">
        <v>3439</v>
      </c>
      <c r="E494" s="47"/>
      <c r="F494" s="47"/>
      <c r="G494" s="47" t="s">
        <v>76</v>
      </c>
      <c r="H494" s="47" t="s">
        <v>1980</v>
      </c>
      <c r="I494" s="47" t="s">
        <v>3899</v>
      </c>
      <c r="J494" s="47" t="s">
        <v>312</v>
      </c>
      <c r="K494" s="47" t="s">
        <v>1223</v>
      </c>
      <c r="L494" s="47" t="s">
        <v>7218</v>
      </c>
      <c r="M494" s="48" t="s">
        <v>53</v>
      </c>
      <c r="N494" s="47" t="s">
        <v>31</v>
      </c>
      <c r="O494" s="47" t="s">
        <v>36</v>
      </c>
      <c r="P494" s="48" t="s">
        <v>23</v>
      </c>
      <c r="Q494" s="47"/>
      <c r="R494" s="47"/>
      <c r="S494" s="47" t="s">
        <v>3440</v>
      </c>
      <c r="T494" s="47" t="s">
        <v>3441</v>
      </c>
      <c r="U494" s="52">
        <v>4503</v>
      </c>
      <c r="V494" s="118"/>
      <c r="W494" s="118"/>
      <c r="X494" s="47">
        <v>0</v>
      </c>
      <c r="Y494" s="47"/>
      <c r="Z494" s="118"/>
      <c r="AA494" s="118"/>
      <c r="AB494" s="118"/>
      <c r="AC494" s="47" t="s">
        <v>41</v>
      </c>
      <c r="AD494" s="14"/>
      <c r="AE494" s="47" t="s">
        <v>3218</v>
      </c>
      <c r="AF494" s="280"/>
      <c r="AG494" s="118"/>
      <c r="AH494" s="118"/>
      <c r="AI494" s="47" t="s">
        <v>6737</v>
      </c>
      <c r="AJ494" s="47" t="s">
        <v>306</v>
      </c>
      <c r="AK494" s="47" t="s">
        <v>390</v>
      </c>
      <c r="AL494" s="62" t="s">
        <v>390</v>
      </c>
      <c r="AM494" s="13" t="s">
        <v>390</v>
      </c>
      <c r="AN494" s="118"/>
      <c r="AO494" s="118"/>
      <c r="AP494" s="118"/>
      <c r="AQ494" s="118"/>
      <c r="AR494" s="118"/>
      <c r="AS494" s="47"/>
      <c r="AT494" s="118"/>
      <c r="AU494" s="47"/>
      <c r="AV494" s="47"/>
      <c r="AW494" s="118"/>
      <c r="AX494" s="118"/>
      <c r="AY494" s="118"/>
      <c r="AZ494" s="47"/>
      <c r="BA494" s="14"/>
      <c r="BB494" s="47"/>
      <c r="BC494" s="149"/>
      <c r="BD494" s="149"/>
    </row>
    <row r="495" spans="1:56" x14ac:dyDescent="0.35">
      <c r="A495" s="50" t="s">
        <v>3442</v>
      </c>
      <c r="B495" s="115">
        <v>494</v>
      </c>
      <c r="C495" s="47"/>
      <c r="D495" s="47" t="s">
        <v>3443</v>
      </c>
      <c r="E495" s="47"/>
      <c r="F495" s="47"/>
      <c r="G495" s="47" t="s">
        <v>76</v>
      </c>
      <c r="H495" s="47" t="s">
        <v>1980</v>
      </c>
      <c r="I495" s="47" t="s">
        <v>3899</v>
      </c>
      <c r="J495" s="47" t="s">
        <v>312</v>
      </c>
      <c r="K495" s="47" t="s">
        <v>1223</v>
      </c>
      <c r="L495" s="47" t="s">
        <v>7218</v>
      </c>
      <c r="M495" s="48" t="s">
        <v>53</v>
      </c>
      <c r="N495" s="47" t="s">
        <v>31</v>
      </c>
      <c r="O495" s="47" t="s">
        <v>36</v>
      </c>
      <c r="P495" s="48" t="s">
        <v>64</v>
      </c>
      <c r="Q495" s="47"/>
      <c r="R495" s="47"/>
      <c r="S495" s="47" t="s">
        <v>3444</v>
      </c>
      <c r="T495" s="47" t="s">
        <v>753</v>
      </c>
      <c r="U495" s="52">
        <v>1812</v>
      </c>
      <c r="V495" s="118"/>
      <c r="W495" s="118"/>
      <c r="X495" s="47">
        <v>0</v>
      </c>
      <c r="Y495" s="47"/>
      <c r="Z495" s="118"/>
      <c r="AA495" s="118"/>
      <c r="AB495" s="118"/>
      <c r="AC495" s="47" t="s">
        <v>41</v>
      </c>
      <c r="AD495" s="14"/>
      <c r="AE495" s="47" t="s">
        <v>3218</v>
      </c>
      <c r="AF495" s="280"/>
      <c r="AG495" s="118"/>
      <c r="AH495" s="118"/>
      <c r="AI495" s="47" t="s">
        <v>6737</v>
      </c>
      <c r="AJ495" s="47" t="s">
        <v>306</v>
      </c>
      <c r="AK495" s="47" t="s">
        <v>390</v>
      </c>
      <c r="AL495" s="62" t="s">
        <v>390</v>
      </c>
      <c r="AM495" s="13" t="s">
        <v>390</v>
      </c>
      <c r="AN495" s="118"/>
      <c r="AO495" s="118"/>
      <c r="AP495" s="118"/>
      <c r="AQ495" s="118"/>
      <c r="AR495" s="118"/>
      <c r="AS495" s="47"/>
      <c r="AT495" s="118"/>
      <c r="AU495" s="47"/>
      <c r="AV495" s="47"/>
      <c r="AW495" s="118"/>
      <c r="AX495" s="118"/>
      <c r="AY495" s="118"/>
      <c r="AZ495" s="47"/>
      <c r="BA495" s="14"/>
      <c r="BB495" s="47"/>
      <c r="BC495" s="149"/>
      <c r="BD495" s="149"/>
    </row>
    <row r="496" spans="1:56" x14ac:dyDescent="0.35">
      <c r="A496" s="50" t="s">
        <v>3445</v>
      </c>
      <c r="B496" s="115">
        <v>495</v>
      </c>
      <c r="C496" s="47"/>
      <c r="D496" s="47" t="s">
        <v>3446</v>
      </c>
      <c r="E496" s="47"/>
      <c r="F496" s="47"/>
      <c r="G496" s="47" t="s">
        <v>76</v>
      </c>
      <c r="H496" s="47" t="s">
        <v>1980</v>
      </c>
      <c r="I496" s="47" t="s">
        <v>3899</v>
      </c>
      <c r="J496" s="47" t="s">
        <v>312</v>
      </c>
      <c r="K496" s="47" t="s">
        <v>1223</v>
      </c>
      <c r="L496" s="47" t="s">
        <v>7218</v>
      </c>
      <c r="M496" s="48" t="s">
        <v>53</v>
      </c>
      <c r="N496" s="47" t="s">
        <v>31</v>
      </c>
      <c r="O496" s="47" t="s">
        <v>36</v>
      </c>
      <c r="P496" s="48" t="s">
        <v>23</v>
      </c>
      <c r="Q496" s="47"/>
      <c r="R496" s="47"/>
      <c r="S496" s="47" t="s">
        <v>3447</v>
      </c>
      <c r="T496" s="47" t="s">
        <v>3448</v>
      </c>
      <c r="U496" s="52">
        <v>4818.5</v>
      </c>
      <c r="V496" s="118"/>
      <c r="W496" s="118"/>
      <c r="X496" s="47">
        <v>0</v>
      </c>
      <c r="Y496" s="47"/>
      <c r="Z496" s="118"/>
      <c r="AA496" s="118"/>
      <c r="AB496" s="118"/>
      <c r="AC496" s="47" t="s">
        <v>41</v>
      </c>
      <c r="AD496" s="14"/>
      <c r="AE496" s="47" t="s">
        <v>3218</v>
      </c>
      <c r="AF496" s="280"/>
      <c r="AG496" s="118"/>
      <c r="AH496" s="118"/>
      <c r="AI496" s="47" t="s">
        <v>6737</v>
      </c>
      <c r="AJ496" s="47" t="s">
        <v>306</v>
      </c>
      <c r="AK496" s="47" t="s">
        <v>390</v>
      </c>
      <c r="AL496" s="62" t="s">
        <v>390</v>
      </c>
      <c r="AM496" s="13" t="s">
        <v>390</v>
      </c>
      <c r="AN496" s="118"/>
      <c r="AO496" s="118"/>
      <c r="AP496" s="118"/>
      <c r="AQ496" s="118"/>
      <c r="AR496" s="118"/>
      <c r="AS496" s="47"/>
      <c r="AT496" s="118"/>
      <c r="AU496" s="47"/>
      <c r="AV496" s="47"/>
      <c r="AW496" s="118"/>
      <c r="AX496" s="118"/>
      <c r="AY496" s="118"/>
      <c r="AZ496" s="47"/>
      <c r="BA496" s="14"/>
      <c r="BB496" s="47"/>
      <c r="BC496" s="149"/>
      <c r="BD496" s="149"/>
    </row>
    <row r="497" spans="1:56" x14ac:dyDescent="0.35">
      <c r="A497" s="50" t="s">
        <v>3449</v>
      </c>
      <c r="B497" s="115">
        <v>496</v>
      </c>
      <c r="C497" s="47"/>
      <c r="D497" s="47" t="s">
        <v>3450</v>
      </c>
      <c r="E497" s="47"/>
      <c r="F497" s="47"/>
      <c r="G497" s="47" t="s">
        <v>76</v>
      </c>
      <c r="H497" s="47" t="s">
        <v>1980</v>
      </c>
      <c r="I497" s="47" t="s">
        <v>3899</v>
      </c>
      <c r="J497" s="47" t="s">
        <v>312</v>
      </c>
      <c r="K497" s="47" t="s">
        <v>1223</v>
      </c>
      <c r="L497" s="47" t="s">
        <v>7218</v>
      </c>
      <c r="M497" s="48" t="s">
        <v>53</v>
      </c>
      <c r="N497" s="47" t="s">
        <v>32</v>
      </c>
      <c r="O497" s="47" t="s">
        <v>37</v>
      </c>
      <c r="P497" s="48" t="s">
        <v>120</v>
      </c>
      <c r="Q497" s="47"/>
      <c r="R497" s="47"/>
      <c r="S497" s="47" t="s">
        <v>3451</v>
      </c>
      <c r="T497" s="47" t="s">
        <v>3452</v>
      </c>
      <c r="U497" s="52">
        <v>4945</v>
      </c>
      <c r="V497" s="118"/>
      <c r="W497" s="118"/>
      <c r="X497" s="47">
        <v>0</v>
      </c>
      <c r="Y497" s="47"/>
      <c r="Z497" s="118"/>
      <c r="AA497" s="118"/>
      <c r="AB497" s="118"/>
      <c r="AC497" s="47" t="s">
        <v>41</v>
      </c>
      <c r="AD497" s="14"/>
      <c r="AE497" s="47" t="s">
        <v>3218</v>
      </c>
      <c r="AF497" s="280"/>
      <c r="AG497" s="118"/>
      <c r="AH497" s="118"/>
      <c r="AI497" s="47" t="s">
        <v>6737</v>
      </c>
      <c r="AJ497" s="47" t="s">
        <v>306</v>
      </c>
      <c r="AK497" s="47" t="s">
        <v>390</v>
      </c>
      <c r="AL497" s="62" t="s">
        <v>390</v>
      </c>
      <c r="AM497" s="13" t="s">
        <v>390</v>
      </c>
      <c r="AN497" s="118"/>
      <c r="AO497" s="118"/>
      <c r="AP497" s="118"/>
      <c r="AQ497" s="118"/>
      <c r="AR497" s="118"/>
      <c r="AS497" s="47"/>
      <c r="AT497" s="118"/>
      <c r="AU497" s="47"/>
      <c r="AV497" s="47"/>
      <c r="AW497" s="118"/>
      <c r="AX497" s="118"/>
      <c r="AY497" s="118"/>
      <c r="AZ497" s="47"/>
      <c r="BA497" s="14"/>
      <c r="BB497" s="47"/>
      <c r="BC497" s="149"/>
      <c r="BD497" s="149"/>
    </row>
    <row r="498" spans="1:56" x14ac:dyDescent="0.35">
      <c r="A498" s="50" t="s">
        <v>3453</v>
      </c>
      <c r="B498" s="115">
        <v>497</v>
      </c>
      <c r="C498" s="47"/>
      <c r="D498" s="47" t="s">
        <v>3454</v>
      </c>
      <c r="E498" s="47"/>
      <c r="F498" s="47"/>
      <c r="G498" s="47" t="s">
        <v>76</v>
      </c>
      <c r="H498" s="47" t="s">
        <v>1980</v>
      </c>
      <c r="I498" s="47" t="s">
        <v>3899</v>
      </c>
      <c r="J498" s="47" t="s">
        <v>312</v>
      </c>
      <c r="K498" s="47" t="s">
        <v>1223</v>
      </c>
      <c r="L498" s="47" t="s">
        <v>7218</v>
      </c>
      <c r="M498" s="48" t="s">
        <v>53</v>
      </c>
      <c r="N498" s="47" t="s">
        <v>32</v>
      </c>
      <c r="O498" s="47" t="s">
        <v>37</v>
      </c>
      <c r="P498" s="48" t="s">
        <v>19</v>
      </c>
      <c r="Q498" s="47"/>
      <c r="R498" s="47"/>
      <c r="S498" s="47" t="s">
        <v>3455</v>
      </c>
      <c r="T498" s="47" t="s">
        <v>3456</v>
      </c>
      <c r="U498" s="52">
        <v>3896</v>
      </c>
      <c r="V498" s="118"/>
      <c r="W498" s="118"/>
      <c r="X498" s="47">
        <v>0</v>
      </c>
      <c r="Y498" s="47"/>
      <c r="Z498" s="118"/>
      <c r="AA498" s="118"/>
      <c r="AB498" s="118"/>
      <c r="AC498" s="47" t="s">
        <v>700</v>
      </c>
      <c r="AD498" s="14"/>
      <c r="AE498" s="47" t="s">
        <v>3218</v>
      </c>
      <c r="AF498" s="280"/>
      <c r="AG498" s="118"/>
      <c r="AH498" s="118"/>
      <c r="AI498" s="47" t="s">
        <v>6737</v>
      </c>
      <c r="AJ498" s="47" t="s">
        <v>306</v>
      </c>
      <c r="AK498" s="47" t="s">
        <v>390</v>
      </c>
      <c r="AL498" s="62" t="s">
        <v>390</v>
      </c>
      <c r="AM498" s="13" t="s">
        <v>390</v>
      </c>
      <c r="AN498" s="118"/>
      <c r="AO498" s="118"/>
      <c r="AP498" s="118"/>
      <c r="AQ498" s="118"/>
      <c r="AR498" s="118"/>
      <c r="AS498" s="47"/>
      <c r="AT498" s="118"/>
      <c r="AU498" s="47"/>
      <c r="AV498" s="47"/>
      <c r="AW498" s="118"/>
      <c r="AX498" s="118"/>
      <c r="AY498" s="118"/>
      <c r="AZ498" s="47"/>
      <c r="BA498" s="14"/>
      <c r="BB498" s="47"/>
      <c r="BC498" s="149"/>
      <c r="BD498" s="149"/>
    </row>
    <row r="499" spans="1:56" x14ac:dyDescent="0.35">
      <c r="A499" s="50" t="s">
        <v>3457</v>
      </c>
      <c r="B499" s="115">
        <v>498</v>
      </c>
      <c r="C499" s="47"/>
      <c r="D499" s="47" t="s">
        <v>3458</v>
      </c>
      <c r="E499" s="47"/>
      <c r="F499" s="47"/>
      <c r="G499" s="47" t="s">
        <v>76</v>
      </c>
      <c r="H499" s="47" t="s">
        <v>1980</v>
      </c>
      <c r="I499" s="47" t="s">
        <v>3899</v>
      </c>
      <c r="J499" s="47" t="s">
        <v>312</v>
      </c>
      <c r="K499" s="47" t="s">
        <v>1223</v>
      </c>
      <c r="L499" s="47" t="s">
        <v>7218</v>
      </c>
      <c r="M499" s="48" t="s">
        <v>53</v>
      </c>
      <c r="N499" s="47" t="s">
        <v>31</v>
      </c>
      <c r="O499" s="47" t="s">
        <v>36</v>
      </c>
      <c r="P499" s="48" t="s">
        <v>47</v>
      </c>
      <c r="Q499" s="47"/>
      <c r="R499" s="47"/>
      <c r="S499" s="47" t="s">
        <v>3459</v>
      </c>
      <c r="T499" s="47" t="s">
        <v>3460</v>
      </c>
      <c r="U499" s="52">
        <v>4187.7700000000004</v>
      </c>
      <c r="V499" s="118"/>
      <c r="W499" s="118"/>
      <c r="X499" s="47">
        <v>0</v>
      </c>
      <c r="Y499" s="47"/>
      <c r="Z499" s="118"/>
      <c r="AA499" s="118"/>
      <c r="AB499" s="118"/>
      <c r="AC499" s="47" t="s">
        <v>41</v>
      </c>
      <c r="AD499" s="14"/>
      <c r="AE499" s="47" t="s">
        <v>3218</v>
      </c>
      <c r="AF499" s="280"/>
      <c r="AG499" s="118"/>
      <c r="AH499" s="118"/>
      <c r="AI499" s="47" t="s">
        <v>6737</v>
      </c>
      <c r="AJ499" s="47" t="s">
        <v>306</v>
      </c>
      <c r="AK499" s="47" t="s">
        <v>390</v>
      </c>
      <c r="AL499" s="62" t="s">
        <v>390</v>
      </c>
      <c r="AM499" s="13" t="s">
        <v>390</v>
      </c>
      <c r="AN499" s="118"/>
      <c r="AO499" s="118"/>
      <c r="AP499" s="118"/>
      <c r="AQ499" s="118"/>
      <c r="AR499" s="118"/>
      <c r="AS499" s="47"/>
      <c r="AT499" s="118"/>
      <c r="AU499" s="47"/>
      <c r="AV499" s="47"/>
      <c r="AW499" s="118"/>
      <c r="AX499" s="118"/>
      <c r="AY499" s="118"/>
      <c r="AZ499" s="47"/>
      <c r="BA499" s="14"/>
      <c r="BB499" s="47"/>
      <c r="BC499" s="149"/>
      <c r="BD499" s="149"/>
    </row>
    <row r="500" spans="1:56" x14ac:dyDescent="0.35">
      <c r="A500" s="50" t="s">
        <v>3461</v>
      </c>
      <c r="B500" s="115">
        <v>499</v>
      </c>
      <c r="C500" s="47"/>
      <c r="D500" s="47" t="s">
        <v>3462</v>
      </c>
      <c r="E500" s="47"/>
      <c r="F500" s="47"/>
      <c r="G500" s="47" t="s">
        <v>76</v>
      </c>
      <c r="H500" s="47" t="s">
        <v>1980</v>
      </c>
      <c r="I500" s="47" t="s">
        <v>3899</v>
      </c>
      <c r="J500" s="47" t="s">
        <v>312</v>
      </c>
      <c r="K500" s="47" t="s">
        <v>1223</v>
      </c>
      <c r="L500" s="47" t="s">
        <v>7218</v>
      </c>
      <c r="M500" s="48" t="s">
        <v>53</v>
      </c>
      <c r="N500" s="47" t="s">
        <v>32</v>
      </c>
      <c r="O500" s="47" t="s">
        <v>37</v>
      </c>
      <c r="P500" s="48" t="s">
        <v>19</v>
      </c>
      <c r="Q500" s="47"/>
      <c r="R500" s="47"/>
      <c r="S500" s="47" t="s">
        <v>3463</v>
      </c>
      <c r="T500" s="47" t="s">
        <v>3464</v>
      </c>
      <c r="U500" s="52">
        <v>4370</v>
      </c>
      <c r="V500" s="118"/>
      <c r="W500" s="118"/>
      <c r="X500" s="47">
        <v>0</v>
      </c>
      <c r="Y500" s="47"/>
      <c r="Z500" s="118"/>
      <c r="AA500" s="118"/>
      <c r="AB500" s="118"/>
      <c r="AC500" s="47" t="s">
        <v>41</v>
      </c>
      <c r="AD500" s="14"/>
      <c r="AE500" s="47" t="s">
        <v>3218</v>
      </c>
      <c r="AF500" s="280"/>
      <c r="AG500" s="118"/>
      <c r="AH500" s="118"/>
      <c r="AI500" s="47" t="s">
        <v>6737</v>
      </c>
      <c r="AJ500" s="47" t="s">
        <v>306</v>
      </c>
      <c r="AK500" s="47" t="s">
        <v>390</v>
      </c>
      <c r="AL500" s="62" t="s">
        <v>390</v>
      </c>
      <c r="AM500" s="13" t="s">
        <v>390</v>
      </c>
      <c r="AN500" s="118"/>
      <c r="AO500" s="118"/>
      <c r="AP500" s="118"/>
      <c r="AQ500" s="118"/>
      <c r="AR500" s="118"/>
      <c r="AS500" s="47"/>
      <c r="AT500" s="118"/>
      <c r="AU500" s="47"/>
      <c r="AV500" s="47"/>
      <c r="AW500" s="118"/>
      <c r="AX500" s="118"/>
      <c r="AY500" s="118"/>
      <c r="AZ500" s="47"/>
      <c r="BA500" s="14"/>
      <c r="BB500" s="47"/>
      <c r="BC500" s="149"/>
      <c r="BD500" s="149"/>
    </row>
    <row r="501" spans="1:56" x14ac:dyDescent="0.35">
      <c r="A501" s="50" t="s">
        <v>3465</v>
      </c>
      <c r="B501" s="115">
        <v>500</v>
      </c>
      <c r="C501" s="47"/>
      <c r="D501" s="47" t="s">
        <v>3466</v>
      </c>
      <c r="E501" s="47"/>
      <c r="F501" s="47"/>
      <c r="G501" s="47" t="s">
        <v>76</v>
      </c>
      <c r="H501" s="47" t="s">
        <v>1980</v>
      </c>
      <c r="I501" s="47" t="s">
        <v>3899</v>
      </c>
      <c r="J501" s="47" t="s">
        <v>312</v>
      </c>
      <c r="K501" s="47" t="s">
        <v>1223</v>
      </c>
      <c r="L501" s="47" t="s">
        <v>7218</v>
      </c>
      <c r="M501" s="48" t="s">
        <v>53</v>
      </c>
      <c r="N501" s="47" t="s">
        <v>31</v>
      </c>
      <c r="O501" s="47" t="s">
        <v>36</v>
      </c>
      <c r="P501" s="48" t="s">
        <v>969</v>
      </c>
      <c r="Q501" s="47"/>
      <c r="R501" s="47"/>
      <c r="S501" s="47" t="s">
        <v>3467</v>
      </c>
      <c r="T501" s="47" t="s">
        <v>3468</v>
      </c>
      <c r="U501" s="52">
        <v>4890.7299999999996</v>
      </c>
      <c r="V501" s="118"/>
      <c r="W501" s="118"/>
      <c r="X501" s="47">
        <v>0</v>
      </c>
      <c r="Y501" s="47"/>
      <c r="Z501" s="118"/>
      <c r="AA501" s="118"/>
      <c r="AB501" s="118"/>
      <c r="AC501" s="47" t="s">
        <v>41</v>
      </c>
      <c r="AD501" s="14"/>
      <c r="AE501" s="47" t="s">
        <v>3218</v>
      </c>
      <c r="AF501" s="280"/>
      <c r="AG501" s="118"/>
      <c r="AH501" s="118"/>
      <c r="AI501" s="47" t="s">
        <v>6737</v>
      </c>
      <c r="AJ501" s="47" t="s">
        <v>306</v>
      </c>
      <c r="AK501" s="47" t="s">
        <v>390</v>
      </c>
      <c r="AL501" s="62" t="s">
        <v>390</v>
      </c>
      <c r="AM501" s="13" t="s">
        <v>390</v>
      </c>
      <c r="AN501" s="118"/>
      <c r="AO501" s="118"/>
      <c r="AP501" s="118"/>
      <c r="AQ501" s="118"/>
      <c r="AR501" s="118"/>
      <c r="AS501" s="47"/>
      <c r="AT501" s="118"/>
      <c r="AU501" s="47"/>
      <c r="AV501" s="47"/>
      <c r="AW501" s="118"/>
      <c r="AX501" s="118"/>
      <c r="AY501" s="118"/>
      <c r="AZ501" s="47"/>
      <c r="BA501" s="14"/>
      <c r="BB501" s="47"/>
      <c r="BC501" s="149"/>
      <c r="BD501" s="149"/>
    </row>
    <row r="502" spans="1:56" x14ac:dyDescent="0.35">
      <c r="A502" s="50" t="s">
        <v>3469</v>
      </c>
      <c r="B502" s="115">
        <v>501</v>
      </c>
      <c r="C502" s="47"/>
      <c r="D502" s="47" t="s">
        <v>3470</v>
      </c>
      <c r="E502" s="47"/>
      <c r="F502" s="47"/>
      <c r="G502" s="47" t="s">
        <v>76</v>
      </c>
      <c r="H502" s="47" t="s">
        <v>1980</v>
      </c>
      <c r="I502" s="47" t="s">
        <v>3899</v>
      </c>
      <c r="J502" s="47" t="s">
        <v>312</v>
      </c>
      <c r="K502" s="47" t="s">
        <v>1223</v>
      </c>
      <c r="L502" s="47" t="s">
        <v>7218</v>
      </c>
      <c r="M502" s="48" t="s">
        <v>53</v>
      </c>
      <c r="N502" s="47" t="s">
        <v>32</v>
      </c>
      <c r="O502" s="47" t="s">
        <v>37</v>
      </c>
      <c r="P502" s="48" t="s">
        <v>19</v>
      </c>
      <c r="Q502" s="47"/>
      <c r="R502" s="47"/>
      <c r="S502" s="47" t="s">
        <v>3471</v>
      </c>
      <c r="T502" s="47" t="s">
        <v>3472</v>
      </c>
      <c r="U502" s="52">
        <v>4292</v>
      </c>
      <c r="V502" s="118"/>
      <c r="W502" s="118"/>
      <c r="X502" s="47">
        <v>0</v>
      </c>
      <c r="Y502" s="47"/>
      <c r="Z502" s="118"/>
      <c r="AA502" s="118"/>
      <c r="AB502" s="118"/>
      <c r="AC502" s="47" t="s">
        <v>41</v>
      </c>
      <c r="AD502" s="14"/>
      <c r="AE502" s="47" t="s">
        <v>3218</v>
      </c>
      <c r="AF502" s="280"/>
      <c r="AG502" s="118"/>
      <c r="AH502" s="118"/>
      <c r="AI502" s="47" t="s">
        <v>6737</v>
      </c>
      <c r="AJ502" s="47" t="s">
        <v>306</v>
      </c>
      <c r="AK502" s="47" t="s">
        <v>390</v>
      </c>
      <c r="AL502" s="62" t="s">
        <v>390</v>
      </c>
      <c r="AM502" s="13" t="s">
        <v>390</v>
      </c>
      <c r="AN502" s="118"/>
      <c r="AO502" s="118"/>
      <c r="AP502" s="118"/>
      <c r="AQ502" s="118"/>
      <c r="AR502" s="118"/>
      <c r="AS502" s="47"/>
      <c r="AT502" s="118"/>
      <c r="AU502" s="47"/>
      <c r="AV502" s="47"/>
      <c r="AW502" s="118"/>
      <c r="AX502" s="118"/>
      <c r="AY502" s="118"/>
      <c r="AZ502" s="47"/>
      <c r="BA502" s="14"/>
      <c r="BB502" s="47"/>
      <c r="BC502" s="149"/>
      <c r="BD502" s="149"/>
    </row>
    <row r="503" spans="1:56" x14ac:dyDescent="0.35">
      <c r="A503" s="50" t="s">
        <v>3473</v>
      </c>
      <c r="B503" s="115">
        <v>502</v>
      </c>
      <c r="C503" s="47"/>
      <c r="D503" s="47" t="s">
        <v>3474</v>
      </c>
      <c r="E503" s="47"/>
      <c r="F503" s="47"/>
      <c r="G503" s="47" t="s">
        <v>76</v>
      </c>
      <c r="H503" s="47" t="s">
        <v>1980</v>
      </c>
      <c r="I503" s="47" t="s">
        <v>3899</v>
      </c>
      <c r="J503" s="47" t="s">
        <v>312</v>
      </c>
      <c r="K503" s="47" t="s">
        <v>1223</v>
      </c>
      <c r="L503" s="47" t="s">
        <v>7218</v>
      </c>
      <c r="M503" s="48" t="s">
        <v>53</v>
      </c>
      <c r="N503" s="47" t="s">
        <v>31</v>
      </c>
      <c r="O503" s="47" t="s">
        <v>36</v>
      </c>
      <c r="P503" s="48" t="s">
        <v>64</v>
      </c>
      <c r="Q503" s="47"/>
      <c r="R503" s="47"/>
      <c r="S503" s="47" t="s">
        <v>3475</v>
      </c>
      <c r="T503" s="47" t="s">
        <v>766</v>
      </c>
      <c r="U503" s="52">
        <v>2216</v>
      </c>
      <c r="V503" s="118"/>
      <c r="W503" s="118"/>
      <c r="X503" s="47">
        <v>0</v>
      </c>
      <c r="Y503" s="47"/>
      <c r="Z503" s="118"/>
      <c r="AA503" s="118"/>
      <c r="AB503" s="118"/>
      <c r="AC503" s="47" t="s">
        <v>41</v>
      </c>
      <c r="AD503" s="14"/>
      <c r="AE503" s="47" t="s">
        <v>3218</v>
      </c>
      <c r="AF503" s="280"/>
      <c r="AG503" s="118"/>
      <c r="AH503" s="118"/>
      <c r="AI503" s="47" t="s">
        <v>6737</v>
      </c>
      <c r="AJ503" s="47" t="s">
        <v>306</v>
      </c>
      <c r="AK503" s="47" t="s">
        <v>390</v>
      </c>
      <c r="AL503" s="62" t="s">
        <v>390</v>
      </c>
      <c r="AM503" s="13" t="s">
        <v>390</v>
      </c>
      <c r="AN503" s="118"/>
      <c r="AO503" s="118"/>
      <c r="AP503" s="118"/>
      <c r="AQ503" s="118"/>
      <c r="AR503" s="118"/>
      <c r="AS503" s="47"/>
      <c r="AT503" s="118"/>
      <c r="AU503" s="47"/>
      <c r="AV503" s="47"/>
      <c r="AW503" s="118"/>
      <c r="AX503" s="118"/>
      <c r="AY503" s="118"/>
      <c r="AZ503" s="47"/>
      <c r="BA503" s="14"/>
      <c r="BB503" s="47"/>
      <c r="BC503" s="149"/>
      <c r="BD503" s="149"/>
    </row>
    <row r="504" spans="1:56" x14ac:dyDescent="0.35">
      <c r="A504" s="50" t="s">
        <v>3476</v>
      </c>
      <c r="B504" s="115">
        <v>503</v>
      </c>
      <c r="C504" s="47"/>
      <c r="D504" s="47" t="s">
        <v>3477</v>
      </c>
      <c r="E504" s="47"/>
      <c r="F504" s="47"/>
      <c r="G504" s="47" t="s">
        <v>76</v>
      </c>
      <c r="H504" s="47" t="s">
        <v>1980</v>
      </c>
      <c r="I504" s="47" t="s">
        <v>3899</v>
      </c>
      <c r="J504" s="47" t="s">
        <v>312</v>
      </c>
      <c r="K504" s="47" t="s">
        <v>1223</v>
      </c>
      <c r="L504" s="47" t="s">
        <v>7218</v>
      </c>
      <c r="M504" s="48" t="s">
        <v>53</v>
      </c>
      <c r="N504" s="47" t="s">
        <v>31</v>
      </c>
      <c r="O504" s="47" t="s">
        <v>36</v>
      </c>
      <c r="P504" s="48" t="s">
        <v>969</v>
      </c>
      <c r="Q504" s="47"/>
      <c r="R504" s="47"/>
      <c r="S504" s="47" t="s">
        <v>3478</v>
      </c>
      <c r="T504" s="47" t="s">
        <v>3479</v>
      </c>
      <c r="U504" s="52">
        <v>4006.47</v>
      </c>
      <c r="V504" s="118"/>
      <c r="W504" s="118"/>
      <c r="X504" s="47">
        <v>0</v>
      </c>
      <c r="Y504" s="47"/>
      <c r="Z504" s="118"/>
      <c r="AA504" s="118"/>
      <c r="AB504" s="118"/>
      <c r="AC504" s="47" t="s">
        <v>41</v>
      </c>
      <c r="AD504" s="14"/>
      <c r="AE504" s="47" t="s">
        <v>3218</v>
      </c>
      <c r="AF504" s="280"/>
      <c r="AG504" s="118"/>
      <c r="AH504" s="118"/>
      <c r="AI504" s="47" t="s">
        <v>6737</v>
      </c>
      <c r="AJ504" s="47" t="s">
        <v>306</v>
      </c>
      <c r="AK504" s="47" t="s">
        <v>390</v>
      </c>
      <c r="AL504" s="62" t="s">
        <v>390</v>
      </c>
      <c r="AM504" s="13" t="s">
        <v>390</v>
      </c>
      <c r="AN504" s="118"/>
      <c r="AO504" s="118"/>
      <c r="AP504" s="118"/>
      <c r="AQ504" s="118"/>
      <c r="AR504" s="118"/>
      <c r="AS504" s="47"/>
      <c r="AT504" s="118"/>
      <c r="AU504" s="47"/>
      <c r="AV504" s="47"/>
      <c r="AW504" s="118"/>
      <c r="AX504" s="118"/>
      <c r="AY504" s="118"/>
      <c r="AZ504" s="47"/>
      <c r="BA504" s="14"/>
      <c r="BB504" s="47"/>
      <c r="BC504" s="149"/>
      <c r="BD504" s="149"/>
    </row>
    <row r="505" spans="1:56" x14ac:dyDescent="0.35">
      <c r="A505" s="50" t="s">
        <v>3480</v>
      </c>
      <c r="B505" s="115">
        <v>504</v>
      </c>
      <c r="C505" s="47"/>
      <c r="D505" s="47" t="s">
        <v>3481</v>
      </c>
      <c r="E505" s="47"/>
      <c r="F505" s="47"/>
      <c r="G505" s="47" t="s">
        <v>76</v>
      </c>
      <c r="H505" s="47" t="s">
        <v>1980</v>
      </c>
      <c r="I505" s="47" t="s">
        <v>3899</v>
      </c>
      <c r="J505" s="47" t="s">
        <v>312</v>
      </c>
      <c r="K505" s="47" t="s">
        <v>1223</v>
      </c>
      <c r="L505" s="47" t="s">
        <v>7218</v>
      </c>
      <c r="M505" s="48" t="s">
        <v>53</v>
      </c>
      <c r="N505" s="47" t="s">
        <v>32</v>
      </c>
      <c r="O505" s="47" t="s">
        <v>37</v>
      </c>
      <c r="P505" s="48" t="s">
        <v>19</v>
      </c>
      <c r="Q505" s="47"/>
      <c r="R505" s="47"/>
      <c r="S505" s="47" t="s">
        <v>3482</v>
      </c>
      <c r="T505" s="47" t="s">
        <v>3483</v>
      </c>
      <c r="U505" s="52">
        <v>5019</v>
      </c>
      <c r="V505" s="118"/>
      <c r="W505" s="118"/>
      <c r="X505" s="47">
        <v>0</v>
      </c>
      <c r="Y505" s="47"/>
      <c r="Z505" s="118"/>
      <c r="AA505" s="118"/>
      <c r="AB505" s="118"/>
      <c r="AC505" s="47" t="s">
        <v>41</v>
      </c>
      <c r="AD505" s="14"/>
      <c r="AE505" s="47" t="s">
        <v>3218</v>
      </c>
      <c r="AF505" s="280"/>
      <c r="AG505" s="118"/>
      <c r="AH505" s="118"/>
      <c r="AI505" s="47" t="s">
        <v>6737</v>
      </c>
      <c r="AJ505" s="47" t="s">
        <v>306</v>
      </c>
      <c r="AK505" s="47" t="s">
        <v>390</v>
      </c>
      <c r="AL505" s="62" t="s">
        <v>390</v>
      </c>
      <c r="AM505" s="13" t="s">
        <v>390</v>
      </c>
      <c r="AN505" s="118"/>
      <c r="AO505" s="118"/>
      <c r="AP505" s="118"/>
      <c r="AQ505" s="118"/>
      <c r="AR505" s="118"/>
      <c r="AS505" s="47"/>
      <c r="AT505" s="118"/>
      <c r="AU505" s="47"/>
      <c r="AV505" s="47"/>
      <c r="AW505" s="118"/>
      <c r="AX505" s="118"/>
      <c r="AY505" s="118"/>
      <c r="AZ505" s="47"/>
      <c r="BA505" s="14"/>
      <c r="BB505" s="47"/>
      <c r="BC505" s="149"/>
      <c r="BD505" s="149"/>
    </row>
    <row r="506" spans="1:56" x14ac:dyDescent="0.35">
      <c r="A506" s="50" t="s">
        <v>3484</v>
      </c>
      <c r="B506" s="115">
        <v>505</v>
      </c>
      <c r="C506" s="47"/>
      <c r="D506" s="47" t="s">
        <v>3485</v>
      </c>
      <c r="E506" s="47" t="s">
        <v>7945</v>
      </c>
      <c r="F506" s="47" t="s">
        <v>7946</v>
      </c>
      <c r="G506" s="47" t="s">
        <v>76</v>
      </c>
      <c r="H506" s="47" t="s">
        <v>1980</v>
      </c>
      <c r="I506" s="47" t="s">
        <v>3899</v>
      </c>
      <c r="J506" s="47" t="s">
        <v>312</v>
      </c>
      <c r="K506" s="47" t="s">
        <v>1223</v>
      </c>
      <c r="L506" s="47" t="s">
        <v>7218</v>
      </c>
      <c r="M506" s="48" t="s">
        <v>53</v>
      </c>
      <c r="N506" s="47" t="s">
        <v>32</v>
      </c>
      <c r="O506" s="47" t="s">
        <v>37</v>
      </c>
      <c r="P506" s="48" t="s">
        <v>45</v>
      </c>
      <c r="Q506" s="47"/>
      <c r="R506" s="47"/>
      <c r="S506" s="47" t="s">
        <v>3486</v>
      </c>
      <c r="T506" s="47" t="s">
        <v>3487</v>
      </c>
      <c r="U506" s="52">
        <v>4851</v>
      </c>
      <c r="V506" s="118">
        <v>46149</v>
      </c>
      <c r="W506" s="118">
        <v>46149</v>
      </c>
      <c r="X506" s="47">
        <v>0</v>
      </c>
      <c r="Y506" s="47">
        <v>15</v>
      </c>
      <c r="Z506" s="118">
        <v>46164</v>
      </c>
      <c r="AA506" s="118">
        <v>46173</v>
      </c>
      <c r="AB506" s="118">
        <v>46171</v>
      </c>
      <c r="AC506" s="47" t="s">
        <v>3</v>
      </c>
      <c r="AD506" s="14">
        <v>1</v>
      </c>
      <c r="AE506" s="47" t="s">
        <v>3218</v>
      </c>
      <c r="AF506" s="280" t="s">
        <v>8951</v>
      </c>
      <c r="AG506" s="118"/>
      <c r="AH506" s="118" t="s">
        <v>152</v>
      </c>
      <c r="AI506" s="47" t="s">
        <v>6737</v>
      </c>
      <c r="AJ506" s="47" t="s">
        <v>306</v>
      </c>
      <c r="AK506" s="47" t="s">
        <v>2826</v>
      </c>
      <c r="AL506" s="62" t="s">
        <v>2925</v>
      </c>
      <c r="AM506" s="13" t="s">
        <v>390</v>
      </c>
      <c r="AN506" s="118"/>
      <c r="AO506" s="118"/>
      <c r="AP506" s="118"/>
      <c r="AQ506" s="118"/>
      <c r="AR506" s="118"/>
      <c r="AS506" s="47"/>
      <c r="AT506" s="118"/>
      <c r="AU506" s="47"/>
      <c r="AV506" s="47"/>
      <c r="AW506" s="118"/>
      <c r="AX506" s="118"/>
      <c r="AY506" s="118"/>
      <c r="AZ506" s="47"/>
      <c r="BA506" s="14"/>
      <c r="BB506" s="47"/>
      <c r="BC506" s="149"/>
      <c r="BD506" s="149"/>
    </row>
    <row r="507" spans="1:56" x14ac:dyDescent="0.35">
      <c r="A507" s="50" t="s">
        <v>3488</v>
      </c>
      <c r="B507" s="115">
        <v>506</v>
      </c>
      <c r="C507" s="47"/>
      <c r="D507" s="47" t="s">
        <v>3489</v>
      </c>
      <c r="E507" s="47"/>
      <c r="F507" s="47"/>
      <c r="G507" s="47" t="s">
        <v>76</v>
      </c>
      <c r="H507" s="47" t="s">
        <v>1980</v>
      </c>
      <c r="I507" s="47" t="s">
        <v>3899</v>
      </c>
      <c r="J507" s="47" t="s">
        <v>312</v>
      </c>
      <c r="K507" s="47" t="s">
        <v>1223</v>
      </c>
      <c r="L507" s="47" t="s">
        <v>7218</v>
      </c>
      <c r="M507" s="48" t="s">
        <v>53</v>
      </c>
      <c r="N507" s="47" t="s">
        <v>31</v>
      </c>
      <c r="O507" s="47" t="s">
        <v>36</v>
      </c>
      <c r="P507" s="48" t="s">
        <v>969</v>
      </c>
      <c r="Q507" s="47"/>
      <c r="R507" s="47"/>
      <c r="S507" s="47" t="s">
        <v>3490</v>
      </c>
      <c r="T507" s="47" t="s">
        <v>3491</v>
      </c>
      <c r="U507" s="52">
        <v>5660.55</v>
      </c>
      <c r="V507" s="118"/>
      <c r="W507" s="118"/>
      <c r="X507" s="47">
        <v>0</v>
      </c>
      <c r="Y507" s="47"/>
      <c r="Z507" s="118"/>
      <c r="AA507" s="118"/>
      <c r="AB507" s="118"/>
      <c r="AC507" s="47" t="s">
        <v>41</v>
      </c>
      <c r="AD507" s="14"/>
      <c r="AE507" s="47" t="s">
        <v>3218</v>
      </c>
      <c r="AF507" s="280"/>
      <c r="AG507" s="118"/>
      <c r="AH507" s="118"/>
      <c r="AI507" s="47" t="s">
        <v>6737</v>
      </c>
      <c r="AJ507" s="47" t="s">
        <v>306</v>
      </c>
      <c r="AK507" s="47" t="s">
        <v>390</v>
      </c>
      <c r="AL507" s="62" t="s">
        <v>390</v>
      </c>
      <c r="AM507" s="13" t="s">
        <v>390</v>
      </c>
      <c r="AN507" s="118"/>
      <c r="AO507" s="118"/>
      <c r="AP507" s="118"/>
      <c r="AQ507" s="118"/>
      <c r="AR507" s="118"/>
      <c r="AS507" s="47"/>
      <c r="AT507" s="118"/>
      <c r="AU507" s="47"/>
      <c r="AV507" s="47"/>
      <c r="AW507" s="118"/>
      <c r="AX507" s="118"/>
      <c r="AY507" s="118"/>
      <c r="AZ507" s="47"/>
      <c r="BA507" s="14"/>
      <c r="BB507" s="47"/>
      <c r="BC507" s="149"/>
      <c r="BD507" s="149"/>
    </row>
    <row r="508" spans="1:56" x14ac:dyDescent="0.35">
      <c r="A508" s="50" t="s">
        <v>3492</v>
      </c>
      <c r="B508" s="115">
        <v>507</v>
      </c>
      <c r="C508" s="47"/>
      <c r="D508" s="47" t="s">
        <v>3493</v>
      </c>
      <c r="E508" s="47"/>
      <c r="F508" s="47"/>
      <c r="G508" s="47" t="s">
        <v>76</v>
      </c>
      <c r="H508" s="47" t="s">
        <v>1980</v>
      </c>
      <c r="I508" s="47" t="s">
        <v>3899</v>
      </c>
      <c r="J508" s="47" t="s">
        <v>312</v>
      </c>
      <c r="K508" s="47" t="s">
        <v>1223</v>
      </c>
      <c r="L508" s="47" t="s">
        <v>7218</v>
      </c>
      <c r="M508" s="48" t="s">
        <v>53</v>
      </c>
      <c r="N508" s="47" t="s">
        <v>31</v>
      </c>
      <c r="O508" s="47" t="s">
        <v>36</v>
      </c>
      <c r="P508" s="48" t="s">
        <v>23</v>
      </c>
      <c r="Q508" s="47"/>
      <c r="R508" s="47"/>
      <c r="S508" s="47" t="s">
        <v>3494</v>
      </c>
      <c r="T508" s="47" t="s">
        <v>3495</v>
      </c>
      <c r="U508" s="52">
        <v>4852.84</v>
      </c>
      <c r="V508" s="118"/>
      <c r="W508" s="118"/>
      <c r="X508" s="47">
        <v>0</v>
      </c>
      <c r="Y508" s="47"/>
      <c r="Z508" s="118"/>
      <c r="AA508" s="118"/>
      <c r="AB508" s="118"/>
      <c r="AC508" s="47" t="s">
        <v>41</v>
      </c>
      <c r="AD508" s="14"/>
      <c r="AE508" s="47" t="s">
        <v>3218</v>
      </c>
      <c r="AF508" s="280"/>
      <c r="AG508" s="118"/>
      <c r="AH508" s="118"/>
      <c r="AI508" s="47" t="s">
        <v>6737</v>
      </c>
      <c r="AJ508" s="47" t="s">
        <v>306</v>
      </c>
      <c r="AK508" s="47" t="s">
        <v>390</v>
      </c>
      <c r="AL508" s="62" t="s">
        <v>390</v>
      </c>
      <c r="AM508" s="13" t="s">
        <v>390</v>
      </c>
      <c r="AN508" s="118"/>
      <c r="AO508" s="118"/>
      <c r="AP508" s="118"/>
      <c r="AQ508" s="118"/>
      <c r="AR508" s="118"/>
      <c r="AS508" s="47"/>
      <c r="AT508" s="118"/>
      <c r="AU508" s="47"/>
      <c r="AV508" s="47"/>
      <c r="AW508" s="118"/>
      <c r="AX508" s="118"/>
      <c r="AY508" s="118"/>
      <c r="AZ508" s="47"/>
      <c r="BA508" s="14"/>
      <c r="BB508" s="47"/>
      <c r="BC508" s="149"/>
      <c r="BD508" s="149"/>
    </row>
    <row r="509" spans="1:56" x14ac:dyDescent="0.35">
      <c r="A509" s="50" t="s">
        <v>3496</v>
      </c>
      <c r="B509" s="115">
        <v>508</v>
      </c>
      <c r="C509" s="47"/>
      <c r="D509" s="47" t="s">
        <v>3497</v>
      </c>
      <c r="E509" s="47" t="s">
        <v>7947</v>
      </c>
      <c r="F509" s="47" t="s">
        <v>7948</v>
      </c>
      <c r="G509" s="47" t="s">
        <v>76</v>
      </c>
      <c r="H509" s="47" t="s">
        <v>1980</v>
      </c>
      <c r="I509" s="47" t="s">
        <v>3899</v>
      </c>
      <c r="J509" s="47" t="s">
        <v>312</v>
      </c>
      <c r="K509" s="47" t="s">
        <v>1223</v>
      </c>
      <c r="L509" s="47" t="s">
        <v>7218</v>
      </c>
      <c r="M509" s="48" t="s">
        <v>53</v>
      </c>
      <c r="N509" s="47" t="s">
        <v>31</v>
      </c>
      <c r="O509" s="47" t="s">
        <v>36</v>
      </c>
      <c r="P509" s="48" t="s">
        <v>47</v>
      </c>
      <c r="Q509" s="47"/>
      <c r="R509" s="47"/>
      <c r="S509" s="47" t="s">
        <v>3498</v>
      </c>
      <c r="T509" s="47" t="s">
        <v>838</v>
      </c>
      <c r="U509" s="52">
        <v>9850.67</v>
      </c>
      <c r="V509" s="118">
        <v>46148</v>
      </c>
      <c r="W509" s="118">
        <v>46148</v>
      </c>
      <c r="X509" s="47">
        <v>0</v>
      </c>
      <c r="Y509" s="47">
        <v>15</v>
      </c>
      <c r="Z509" s="118">
        <v>46163</v>
      </c>
      <c r="AA509" s="118">
        <v>46163</v>
      </c>
      <c r="AB509" s="118">
        <v>46160</v>
      </c>
      <c r="AC509" s="47" t="s">
        <v>3</v>
      </c>
      <c r="AD509" s="14">
        <v>1</v>
      </c>
      <c r="AE509" s="47" t="s">
        <v>3218</v>
      </c>
      <c r="AF509" s="280">
        <v>46160</v>
      </c>
      <c r="AG509" s="118"/>
      <c r="AH509" s="118" t="s">
        <v>152</v>
      </c>
      <c r="AI509" s="47" t="s">
        <v>6737</v>
      </c>
      <c r="AJ509" s="47" t="s">
        <v>306</v>
      </c>
      <c r="AK509" s="47" t="s">
        <v>2826</v>
      </c>
      <c r="AL509" s="62" t="s">
        <v>2925</v>
      </c>
      <c r="AM509" s="13" t="s">
        <v>390</v>
      </c>
      <c r="AN509" s="118"/>
      <c r="AO509" s="118"/>
      <c r="AP509" s="118"/>
      <c r="AQ509" s="118"/>
      <c r="AR509" s="118"/>
      <c r="AS509" s="47"/>
      <c r="AT509" s="118"/>
      <c r="AU509" s="47"/>
      <c r="AV509" s="47"/>
      <c r="AW509" s="118"/>
      <c r="AX509" s="118"/>
      <c r="AY509" s="118"/>
      <c r="AZ509" s="47"/>
      <c r="BA509" s="14"/>
      <c r="BB509" s="47"/>
      <c r="BC509" s="149"/>
      <c r="BD509" s="149"/>
    </row>
    <row r="510" spans="1:56" x14ac:dyDescent="0.35">
      <c r="A510" s="50" t="s">
        <v>3499</v>
      </c>
      <c r="B510" s="115">
        <v>509</v>
      </c>
      <c r="C510" s="47"/>
      <c r="D510" s="47" t="s">
        <v>3500</v>
      </c>
      <c r="E510" s="47" t="s">
        <v>7949</v>
      </c>
      <c r="F510" s="47" t="s">
        <v>7950</v>
      </c>
      <c r="G510" s="47" t="s">
        <v>76</v>
      </c>
      <c r="H510" s="47" t="s">
        <v>1980</v>
      </c>
      <c r="I510" s="47" t="s">
        <v>3899</v>
      </c>
      <c r="J510" s="47" t="s">
        <v>312</v>
      </c>
      <c r="K510" s="47" t="s">
        <v>1223</v>
      </c>
      <c r="L510" s="47" t="s">
        <v>7218</v>
      </c>
      <c r="M510" s="48" t="s">
        <v>53</v>
      </c>
      <c r="N510" s="47" t="s">
        <v>31</v>
      </c>
      <c r="O510" s="47" t="s">
        <v>36</v>
      </c>
      <c r="P510" s="48" t="s">
        <v>46</v>
      </c>
      <c r="Q510" s="47"/>
      <c r="R510" s="47"/>
      <c r="S510" s="47" t="s">
        <v>3501</v>
      </c>
      <c r="T510" s="47" t="s">
        <v>767</v>
      </c>
      <c r="U510" s="52">
        <v>9989</v>
      </c>
      <c r="V510" s="118">
        <v>46143</v>
      </c>
      <c r="W510" s="118">
        <v>46143</v>
      </c>
      <c r="X510" s="47">
        <v>0</v>
      </c>
      <c r="Y510" s="47">
        <v>15</v>
      </c>
      <c r="Z510" s="118">
        <v>46158</v>
      </c>
      <c r="AA510" s="118">
        <v>46158</v>
      </c>
      <c r="AB510" s="118">
        <v>46154</v>
      </c>
      <c r="AC510" s="47" t="s">
        <v>3</v>
      </c>
      <c r="AD510" s="14">
        <v>1</v>
      </c>
      <c r="AE510" s="47" t="s">
        <v>3218</v>
      </c>
      <c r="AF510" s="280">
        <v>46153</v>
      </c>
      <c r="AG510" s="118"/>
      <c r="AH510" s="118" t="s">
        <v>152</v>
      </c>
      <c r="AI510" s="47" t="s">
        <v>6737</v>
      </c>
      <c r="AJ510" s="47" t="s">
        <v>306</v>
      </c>
      <c r="AK510" s="47" t="s">
        <v>2826</v>
      </c>
      <c r="AL510" s="62" t="s">
        <v>2925</v>
      </c>
      <c r="AM510" s="13" t="s">
        <v>390</v>
      </c>
      <c r="AN510" s="118"/>
      <c r="AO510" s="118"/>
      <c r="AP510" s="118"/>
      <c r="AQ510" s="118"/>
      <c r="AR510" s="118"/>
      <c r="AS510" s="47"/>
      <c r="AT510" s="118"/>
      <c r="AU510" s="47"/>
      <c r="AV510" s="47"/>
      <c r="AW510" s="118"/>
      <c r="AX510" s="118"/>
      <c r="AY510" s="118"/>
      <c r="AZ510" s="47"/>
      <c r="BA510" s="14"/>
      <c r="BB510" s="47"/>
      <c r="BC510" s="149"/>
      <c r="BD510" s="149"/>
    </row>
    <row r="511" spans="1:56" x14ac:dyDescent="0.35">
      <c r="A511" s="50" t="s">
        <v>3502</v>
      </c>
      <c r="B511" s="115">
        <v>510</v>
      </c>
      <c r="C511" s="47"/>
      <c r="D511" s="47" t="s">
        <v>3503</v>
      </c>
      <c r="E511" s="47"/>
      <c r="F511" s="47"/>
      <c r="G511" s="47" t="s">
        <v>76</v>
      </c>
      <c r="H511" s="47" t="s">
        <v>1980</v>
      </c>
      <c r="I511" s="47" t="s">
        <v>3899</v>
      </c>
      <c r="J511" s="47" t="s">
        <v>312</v>
      </c>
      <c r="K511" s="47" t="s">
        <v>1223</v>
      </c>
      <c r="L511" s="47" t="s">
        <v>7218</v>
      </c>
      <c r="M511" s="48" t="s">
        <v>53</v>
      </c>
      <c r="N511" s="47" t="s">
        <v>32</v>
      </c>
      <c r="O511" s="47" t="s">
        <v>37</v>
      </c>
      <c r="P511" s="48" t="s">
        <v>45</v>
      </c>
      <c r="Q511" s="47"/>
      <c r="R511" s="47"/>
      <c r="S511" s="47" t="s">
        <v>3504</v>
      </c>
      <c r="T511" s="47" t="s">
        <v>3505</v>
      </c>
      <c r="U511" s="52">
        <v>6332</v>
      </c>
      <c r="V511" s="118"/>
      <c r="W511" s="118"/>
      <c r="X511" s="47">
        <v>0</v>
      </c>
      <c r="Y511" s="47"/>
      <c r="Z511" s="118"/>
      <c r="AA511" s="118"/>
      <c r="AB511" s="118"/>
      <c r="AC511" s="47" t="s">
        <v>41</v>
      </c>
      <c r="AD511" s="14"/>
      <c r="AE511" s="47" t="s">
        <v>3218</v>
      </c>
      <c r="AF511" s="280"/>
      <c r="AG511" s="118"/>
      <c r="AH511" s="118"/>
      <c r="AI511" s="47" t="s">
        <v>6737</v>
      </c>
      <c r="AJ511" s="47" t="s">
        <v>306</v>
      </c>
      <c r="AK511" s="47" t="s">
        <v>390</v>
      </c>
      <c r="AL511" s="62" t="s">
        <v>390</v>
      </c>
      <c r="AM511" s="13" t="s">
        <v>390</v>
      </c>
      <c r="AN511" s="118"/>
      <c r="AO511" s="118"/>
      <c r="AP511" s="118"/>
      <c r="AQ511" s="118"/>
      <c r="AR511" s="118"/>
      <c r="AS511" s="47"/>
      <c r="AT511" s="118"/>
      <c r="AU511" s="47"/>
      <c r="AV511" s="47"/>
      <c r="AW511" s="118"/>
      <c r="AX511" s="118"/>
      <c r="AY511" s="118"/>
      <c r="AZ511" s="47"/>
      <c r="BA511" s="14"/>
      <c r="BB511" s="47"/>
      <c r="BC511" s="149"/>
      <c r="BD511" s="149"/>
    </row>
    <row r="512" spans="1:56" x14ac:dyDescent="0.35">
      <c r="A512" s="50" t="s">
        <v>3506</v>
      </c>
      <c r="B512" s="115">
        <v>511</v>
      </c>
      <c r="C512" s="47"/>
      <c r="D512" s="47" t="s">
        <v>1115</v>
      </c>
      <c r="E512" s="47"/>
      <c r="F512" s="47"/>
      <c r="G512" s="47" t="s">
        <v>76</v>
      </c>
      <c r="H512" s="47" t="s">
        <v>1980</v>
      </c>
      <c r="I512" s="47" t="s">
        <v>3899</v>
      </c>
      <c r="J512" s="47" t="s">
        <v>312</v>
      </c>
      <c r="K512" s="47" t="s">
        <v>1223</v>
      </c>
      <c r="L512" s="47" t="s">
        <v>7218</v>
      </c>
      <c r="M512" s="48" t="s">
        <v>53</v>
      </c>
      <c r="N512" s="47" t="s">
        <v>32</v>
      </c>
      <c r="O512" s="47" t="s">
        <v>37</v>
      </c>
      <c r="P512" s="48" t="s">
        <v>120</v>
      </c>
      <c r="Q512" s="47"/>
      <c r="R512" s="47"/>
      <c r="S512" s="47" t="s">
        <v>3507</v>
      </c>
      <c r="T512" s="47" t="s">
        <v>1456</v>
      </c>
      <c r="U512" s="52">
        <v>9811</v>
      </c>
      <c r="V512" s="118"/>
      <c r="W512" s="118"/>
      <c r="X512" s="47">
        <v>0</v>
      </c>
      <c r="Y512" s="47"/>
      <c r="Z512" s="118"/>
      <c r="AA512" s="118"/>
      <c r="AB512" s="118"/>
      <c r="AC512" s="47" t="s">
        <v>41</v>
      </c>
      <c r="AD512" s="14"/>
      <c r="AE512" s="47" t="s">
        <v>3218</v>
      </c>
      <c r="AF512" s="280"/>
      <c r="AG512" s="118"/>
      <c r="AH512" s="118"/>
      <c r="AI512" s="47" t="s">
        <v>6737</v>
      </c>
      <c r="AJ512" s="47" t="s">
        <v>306</v>
      </c>
      <c r="AK512" s="47" t="s">
        <v>390</v>
      </c>
      <c r="AL512" s="62" t="s">
        <v>390</v>
      </c>
      <c r="AM512" s="13" t="s">
        <v>390</v>
      </c>
      <c r="AN512" s="118"/>
      <c r="AO512" s="118"/>
      <c r="AP512" s="118"/>
      <c r="AQ512" s="118"/>
      <c r="AR512" s="118"/>
      <c r="AS512" s="47"/>
      <c r="AT512" s="118"/>
      <c r="AU512" s="47"/>
      <c r="AV512" s="47"/>
      <c r="AW512" s="118"/>
      <c r="AX512" s="118"/>
      <c r="AY512" s="118"/>
      <c r="AZ512" s="47"/>
      <c r="BA512" s="14"/>
      <c r="BB512" s="47"/>
      <c r="BC512" s="149"/>
      <c r="BD512" s="149"/>
    </row>
    <row r="513" spans="1:56" x14ac:dyDescent="0.35">
      <c r="A513" s="50" t="s">
        <v>3508</v>
      </c>
      <c r="B513" s="115">
        <v>512</v>
      </c>
      <c r="C513" s="47"/>
      <c r="D513" s="47" t="s">
        <v>3509</v>
      </c>
      <c r="E513" s="47"/>
      <c r="F513" s="47"/>
      <c r="G513" s="47" t="s">
        <v>76</v>
      </c>
      <c r="H513" s="47" t="s">
        <v>1980</v>
      </c>
      <c r="I513" s="47" t="s">
        <v>3899</v>
      </c>
      <c r="J513" s="47" t="s">
        <v>312</v>
      </c>
      <c r="K513" s="47" t="s">
        <v>1223</v>
      </c>
      <c r="L513" s="47" t="s">
        <v>7218</v>
      </c>
      <c r="M513" s="48" t="s">
        <v>53</v>
      </c>
      <c r="N513" s="47" t="s">
        <v>31</v>
      </c>
      <c r="O513" s="47" t="s">
        <v>36</v>
      </c>
      <c r="P513" s="48" t="s">
        <v>969</v>
      </c>
      <c r="Q513" s="47"/>
      <c r="R513" s="47"/>
      <c r="S513" s="47" t="s">
        <v>3510</v>
      </c>
      <c r="T513" s="47" t="s">
        <v>3511</v>
      </c>
      <c r="U513" s="52">
        <v>3504</v>
      </c>
      <c r="V513" s="118"/>
      <c r="W513" s="118"/>
      <c r="X513" s="47">
        <v>0</v>
      </c>
      <c r="Y513" s="47"/>
      <c r="Z513" s="118"/>
      <c r="AA513" s="118"/>
      <c r="AB513" s="118"/>
      <c r="AC513" s="47" t="s">
        <v>41</v>
      </c>
      <c r="AD513" s="14"/>
      <c r="AE513" s="47" t="s">
        <v>3218</v>
      </c>
      <c r="AF513" s="280"/>
      <c r="AG513" s="118"/>
      <c r="AH513" s="118"/>
      <c r="AI513" s="47" t="s">
        <v>6737</v>
      </c>
      <c r="AJ513" s="47" t="s">
        <v>306</v>
      </c>
      <c r="AK513" s="47" t="s">
        <v>390</v>
      </c>
      <c r="AL513" s="62" t="s">
        <v>390</v>
      </c>
      <c r="AM513" s="13" t="s">
        <v>390</v>
      </c>
      <c r="AN513" s="118"/>
      <c r="AO513" s="118"/>
      <c r="AP513" s="118"/>
      <c r="AQ513" s="118"/>
      <c r="AR513" s="118"/>
      <c r="AS513" s="47"/>
      <c r="AT513" s="118"/>
      <c r="AU513" s="47"/>
      <c r="AV513" s="47"/>
      <c r="AW513" s="118"/>
      <c r="AX513" s="118"/>
      <c r="AY513" s="118"/>
      <c r="AZ513" s="47"/>
      <c r="BA513" s="14"/>
      <c r="BB513" s="47"/>
      <c r="BC513" s="149"/>
      <c r="BD513" s="149"/>
    </row>
    <row r="514" spans="1:56" x14ac:dyDescent="0.35">
      <c r="A514" s="50" t="s">
        <v>3512</v>
      </c>
      <c r="B514" s="115">
        <v>513</v>
      </c>
      <c r="C514" s="47"/>
      <c r="D514" s="47" t="s">
        <v>3513</v>
      </c>
      <c r="E514" s="47"/>
      <c r="F514" s="47"/>
      <c r="G514" s="47" t="s">
        <v>76</v>
      </c>
      <c r="H514" s="47" t="s">
        <v>1980</v>
      </c>
      <c r="I514" s="47" t="s">
        <v>3899</v>
      </c>
      <c r="J514" s="47" t="s">
        <v>312</v>
      </c>
      <c r="K514" s="47" t="s">
        <v>1223</v>
      </c>
      <c r="L514" s="47" t="s">
        <v>7218</v>
      </c>
      <c r="M514" s="48" t="s">
        <v>53</v>
      </c>
      <c r="N514" s="47" t="s">
        <v>32</v>
      </c>
      <c r="O514" s="47" t="s">
        <v>37</v>
      </c>
      <c r="P514" s="48" t="s">
        <v>19</v>
      </c>
      <c r="Q514" s="47"/>
      <c r="R514" s="47"/>
      <c r="S514" s="47" t="s">
        <v>3514</v>
      </c>
      <c r="T514" s="47" t="s">
        <v>3515</v>
      </c>
      <c r="U514" s="52">
        <v>5247</v>
      </c>
      <c r="V514" s="118"/>
      <c r="W514" s="118"/>
      <c r="X514" s="47">
        <v>0</v>
      </c>
      <c r="Y514" s="47"/>
      <c r="Z514" s="118"/>
      <c r="AA514" s="118"/>
      <c r="AB514" s="118"/>
      <c r="AC514" s="47" t="s">
        <v>41</v>
      </c>
      <c r="AD514" s="14"/>
      <c r="AE514" s="47" t="s">
        <v>3218</v>
      </c>
      <c r="AF514" s="280"/>
      <c r="AG514" s="118"/>
      <c r="AH514" s="118"/>
      <c r="AI514" s="47" t="s">
        <v>6737</v>
      </c>
      <c r="AJ514" s="47" t="s">
        <v>306</v>
      </c>
      <c r="AK514" s="47" t="s">
        <v>390</v>
      </c>
      <c r="AL514" s="62" t="s">
        <v>390</v>
      </c>
      <c r="AM514" s="13" t="s">
        <v>390</v>
      </c>
      <c r="AN514" s="118"/>
      <c r="AO514" s="118"/>
      <c r="AP514" s="118"/>
      <c r="AQ514" s="118"/>
      <c r="AR514" s="118"/>
      <c r="AS514" s="47"/>
      <c r="AT514" s="118"/>
      <c r="AU514" s="47"/>
      <c r="AV514" s="47"/>
      <c r="AW514" s="118"/>
      <c r="AX514" s="118"/>
      <c r="AY514" s="118"/>
      <c r="AZ514" s="47"/>
      <c r="BA514" s="14"/>
      <c r="BB514" s="47"/>
      <c r="BC514" s="149"/>
      <c r="BD514" s="149"/>
    </row>
    <row r="515" spans="1:56" x14ac:dyDescent="0.35">
      <c r="A515" s="50" t="s">
        <v>3516</v>
      </c>
      <c r="B515" s="115">
        <v>514</v>
      </c>
      <c r="C515" s="47"/>
      <c r="D515" s="47" t="s">
        <v>3517</v>
      </c>
      <c r="E515" s="47"/>
      <c r="F515" s="47"/>
      <c r="G515" s="47" t="s">
        <v>76</v>
      </c>
      <c r="H515" s="47" t="s">
        <v>1980</v>
      </c>
      <c r="I515" s="47" t="s">
        <v>3899</v>
      </c>
      <c r="J515" s="47" t="s">
        <v>312</v>
      </c>
      <c r="K515" s="47" t="s">
        <v>1223</v>
      </c>
      <c r="L515" s="47" t="s">
        <v>7218</v>
      </c>
      <c r="M515" s="48" t="s">
        <v>53</v>
      </c>
      <c r="N515" s="47" t="s">
        <v>32</v>
      </c>
      <c r="O515" s="47" t="s">
        <v>37</v>
      </c>
      <c r="P515" s="48" t="s">
        <v>45</v>
      </c>
      <c r="Q515" s="47"/>
      <c r="R515" s="47"/>
      <c r="S515" s="47" t="s">
        <v>3518</v>
      </c>
      <c r="T515" s="47" t="s">
        <v>3519</v>
      </c>
      <c r="U515" s="52">
        <v>4274</v>
      </c>
      <c r="V515" s="118"/>
      <c r="W515" s="118"/>
      <c r="X515" s="47">
        <v>0</v>
      </c>
      <c r="Y515" s="47"/>
      <c r="Z515" s="118"/>
      <c r="AA515" s="118"/>
      <c r="AB515" s="118"/>
      <c r="AC515" s="47" t="s">
        <v>41</v>
      </c>
      <c r="AD515" s="14"/>
      <c r="AE515" s="47" t="s">
        <v>3218</v>
      </c>
      <c r="AF515" s="280"/>
      <c r="AG515" s="118"/>
      <c r="AH515" s="118"/>
      <c r="AI515" s="47" t="s">
        <v>6737</v>
      </c>
      <c r="AJ515" s="47" t="s">
        <v>306</v>
      </c>
      <c r="AK515" s="47" t="s">
        <v>390</v>
      </c>
      <c r="AL515" s="62" t="s">
        <v>390</v>
      </c>
      <c r="AM515" s="13" t="s">
        <v>390</v>
      </c>
      <c r="AN515" s="118"/>
      <c r="AO515" s="118"/>
      <c r="AP515" s="118"/>
      <c r="AQ515" s="118"/>
      <c r="AR515" s="118"/>
      <c r="AS515" s="47"/>
      <c r="AT515" s="118"/>
      <c r="AU515" s="47"/>
      <c r="AV515" s="47"/>
      <c r="AW515" s="118"/>
      <c r="AX515" s="118"/>
      <c r="AY515" s="118"/>
      <c r="AZ515" s="47"/>
      <c r="BA515" s="14"/>
      <c r="BB515" s="47"/>
      <c r="BC515" s="149"/>
      <c r="BD515" s="149"/>
    </row>
    <row r="516" spans="1:56" x14ac:dyDescent="0.35">
      <c r="A516" s="50" t="s">
        <v>3520</v>
      </c>
      <c r="B516" s="115">
        <v>515</v>
      </c>
      <c r="C516" s="47"/>
      <c r="D516" s="47" t="s">
        <v>3521</v>
      </c>
      <c r="E516" s="47"/>
      <c r="F516" s="47"/>
      <c r="G516" s="47" t="s">
        <v>76</v>
      </c>
      <c r="H516" s="47" t="s">
        <v>1980</v>
      </c>
      <c r="I516" s="47" t="s">
        <v>3899</v>
      </c>
      <c r="J516" s="47" t="s">
        <v>312</v>
      </c>
      <c r="K516" s="47" t="s">
        <v>1223</v>
      </c>
      <c r="L516" s="47" t="s">
        <v>7218</v>
      </c>
      <c r="M516" s="48" t="s">
        <v>53</v>
      </c>
      <c r="N516" s="47" t="s">
        <v>31</v>
      </c>
      <c r="O516" s="47" t="s">
        <v>36</v>
      </c>
      <c r="P516" s="48" t="s">
        <v>48</v>
      </c>
      <c r="Q516" s="47"/>
      <c r="R516" s="47"/>
      <c r="S516" s="47" t="s">
        <v>3522</v>
      </c>
      <c r="T516" s="47" t="s">
        <v>3523</v>
      </c>
      <c r="U516" s="52">
        <v>9175</v>
      </c>
      <c r="V516" s="118"/>
      <c r="W516" s="118"/>
      <c r="X516" s="47">
        <v>0</v>
      </c>
      <c r="Y516" s="47"/>
      <c r="Z516" s="118"/>
      <c r="AA516" s="118"/>
      <c r="AB516" s="118"/>
      <c r="AC516" s="47" t="s">
        <v>41</v>
      </c>
      <c r="AD516" s="14"/>
      <c r="AE516" s="47" t="s">
        <v>3218</v>
      </c>
      <c r="AF516" s="280"/>
      <c r="AG516" s="118"/>
      <c r="AH516" s="118"/>
      <c r="AI516" s="47" t="s">
        <v>6737</v>
      </c>
      <c r="AJ516" s="47" t="s">
        <v>306</v>
      </c>
      <c r="AK516" s="47" t="s">
        <v>390</v>
      </c>
      <c r="AL516" s="62" t="s">
        <v>390</v>
      </c>
      <c r="AM516" s="13" t="s">
        <v>390</v>
      </c>
      <c r="AN516" s="118"/>
      <c r="AO516" s="118"/>
      <c r="AP516" s="118"/>
      <c r="AQ516" s="118"/>
      <c r="AR516" s="118"/>
      <c r="AS516" s="47"/>
      <c r="AT516" s="118"/>
      <c r="AU516" s="47"/>
      <c r="AV516" s="47"/>
      <c r="AW516" s="118"/>
      <c r="AX516" s="118"/>
      <c r="AY516" s="118"/>
      <c r="AZ516" s="47"/>
      <c r="BA516" s="14"/>
      <c r="BB516" s="47"/>
      <c r="BC516" s="149"/>
      <c r="BD516" s="149"/>
    </row>
    <row r="517" spans="1:56" x14ac:dyDescent="0.35">
      <c r="A517" s="50" t="s">
        <v>3524</v>
      </c>
      <c r="B517" s="115">
        <v>516</v>
      </c>
      <c r="C517" s="47"/>
      <c r="D517" s="47" t="s">
        <v>3525</v>
      </c>
      <c r="E517" s="47"/>
      <c r="F517" s="47"/>
      <c r="G517" s="47" t="s">
        <v>76</v>
      </c>
      <c r="H517" s="47" t="s">
        <v>1980</v>
      </c>
      <c r="I517" s="47" t="s">
        <v>3899</v>
      </c>
      <c r="J517" s="47" t="s">
        <v>312</v>
      </c>
      <c r="K517" s="47" t="s">
        <v>1223</v>
      </c>
      <c r="L517" s="47" t="s">
        <v>7218</v>
      </c>
      <c r="M517" s="48" t="s">
        <v>53</v>
      </c>
      <c r="N517" s="47" t="s">
        <v>32</v>
      </c>
      <c r="O517" s="47" t="s">
        <v>37</v>
      </c>
      <c r="P517" s="48" t="s">
        <v>45</v>
      </c>
      <c r="Q517" s="47"/>
      <c r="R517" s="47"/>
      <c r="S517" s="47" t="s">
        <v>3526</v>
      </c>
      <c r="T517" s="47" t="s">
        <v>3527</v>
      </c>
      <c r="U517" s="52">
        <v>4008</v>
      </c>
      <c r="V517" s="118"/>
      <c r="W517" s="118"/>
      <c r="X517" s="47">
        <v>0</v>
      </c>
      <c r="Y517" s="47"/>
      <c r="Z517" s="118"/>
      <c r="AA517" s="118"/>
      <c r="AB517" s="118"/>
      <c r="AC517" s="47" t="s">
        <v>41</v>
      </c>
      <c r="AD517" s="14"/>
      <c r="AE517" s="47" t="s">
        <v>3218</v>
      </c>
      <c r="AF517" s="280"/>
      <c r="AG517" s="118"/>
      <c r="AH517" s="118"/>
      <c r="AI517" s="47" t="s">
        <v>6737</v>
      </c>
      <c r="AJ517" s="47" t="s">
        <v>306</v>
      </c>
      <c r="AK517" s="47" t="s">
        <v>390</v>
      </c>
      <c r="AL517" s="62" t="s">
        <v>390</v>
      </c>
      <c r="AM517" s="13" t="s">
        <v>390</v>
      </c>
      <c r="AN517" s="118"/>
      <c r="AO517" s="118"/>
      <c r="AP517" s="118"/>
      <c r="AQ517" s="118"/>
      <c r="AR517" s="118"/>
      <c r="AS517" s="47"/>
      <c r="AT517" s="118"/>
      <c r="AU517" s="47"/>
      <c r="AV517" s="47"/>
      <c r="AW517" s="118"/>
      <c r="AX517" s="118"/>
      <c r="AY517" s="118"/>
      <c r="AZ517" s="47"/>
      <c r="BA517" s="14"/>
      <c r="BB517" s="47"/>
      <c r="BC517" s="149"/>
      <c r="BD517" s="149"/>
    </row>
    <row r="518" spans="1:56" x14ac:dyDescent="0.35">
      <c r="A518" s="50" t="s">
        <v>3528</v>
      </c>
      <c r="B518" s="115">
        <v>517</v>
      </c>
      <c r="C518" s="47"/>
      <c r="D518" s="47" t="s">
        <v>3529</v>
      </c>
      <c r="E518" s="47"/>
      <c r="F518" s="47"/>
      <c r="G518" s="47" t="s">
        <v>76</v>
      </c>
      <c r="H518" s="47" t="s">
        <v>1980</v>
      </c>
      <c r="I518" s="47" t="s">
        <v>3899</v>
      </c>
      <c r="J518" s="47" t="s">
        <v>312</v>
      </c>
      <c r="K518" s="47" t="s">
        <v>1223</v>
      </c>
      <c r="L518" s="47" t="s">
        <v>7218</v>
      </c>
      <c r="M518" s="48" t="s">
        <v>53</v>
      </c>
      <c r="N518" s="47" t="s">
        <v>31</v>
      </c>
      <c r="O518" s="47" t="s">
        <v>36</v>
      </c>
      <c r="P518" s="48" t="s">
        <v>46</v>
      </c>
      <c r="Q518" s="47"/>
      <c r="R518" s="47"/>
      <c r="S518" s="47" t="s">
        <v>3530</v>
      </c>
      <c r="T518" s="47" t="s">
        <v>3531</v>
      </c>
      <c r="U518" s="52">
        <v>9599</v>
      </c>
      <c r="V518" s="118"/>
      <c r="W518" s="118"/>
      <c r="X518" s="47">
        <v>0</v>
      </c>
      <c r="Y518" s="47"/>
      <c r="Z518" s="118"/>
      <c r="AA518" s="118"/>
      <c r="AB518" s="118"/>
      <c r="AC518" s="47" t="s">
        <v>41</v>
      </c>
      <c r="AD518" s="14"/>
      <c r="AE518" s="47" t="s">
        <v>3218</v>
      </c>
      <c r="AF518" s="280"/>
      <c r="AG518" s="118"/>
      <c r="AH518" s="118"/>
      <c r="AI518" s="47" t="s">
        <v>6737</v>
      </c>
      <c r="AJ518" s="47" t="s">
        <v>306</v>
      </c>
      <c r="AK518" s="47" t="s">
        <v>390</v>
      </c>
      <c r="AL518" s="62" t="s">
        <v>390</v>
      </c>
      <c r="AM518" s="13" t="s">
        <v>390</v>
      </c>
      <c r="AN518" s="118"/>
      <c r="AO518" s="118"/>
      <c r="AP518" s="118"/>
      <c r="AQ518" s="118"/>
      <c r="AR518" s="118"/>
      <c r="AS518" s="47"/>
      <c r="AT518" s="118"/>
      <c r="AU518" s="47"/>
      <c r="AV518" s="47"/>
      <c r="AW518" s="118"/>
      <c r="AX518" s="118"/>
      <c r="AY518" s="118"/>
      <c r="AZ518" s="47"/>
      <c r="BA518" s="14"/>
      <c r="BB518" s="47"/>
      <c r="BC518" s="149"/>
      <c r="BD518" s="149"/>
    </row>
    <row r="519" spans="1:56" x14ac:dyDescent="0.35">
      <c r="A519" s="50" t="s">
        <v>3532</v>
      </c>
      <c r="B519" s="115">
        <v>518</v>
      </c>
      <c r="C519" s="47"/>
      <c r="D519" s="47" t="s">
        <v>3533</v>
      </c>
      <c r="E519" s="47"/>
      <c r="F519" s="47"/>
      <c r="G519" s="47" t="s">
        <v>76</v>
      </c>
      <c r="H519" s="47" t="s">
        <v>1980</v>
      </c>
      <c r="I519" s="47" t="s">
        <v>3899</v>
      </c>
      <c r="J519" s="47" t="s">
        <v>312</v>
      </c>
      <c r="K519" s="47" t="s">
        <v>1223</v>
      </c>
      <c r="L519" s="47" t="s">
        <v>7218</v>
      </c>
      <c r="M519" s="48" t="s">
        <v>53</v>
      </c>
      <c r="N519" s="47" t="s">
        <v>32</v>
      </c>
      <c r="O519" s="47" t="s">
        <v>37</v>
      </c>
      <c r="P519" s="48" t="s">
        <v>45</v>
      </c>
      <c r="Q519" s="47"/>
      <c r="R519" s="47"/>
      <c r="S519" s="47" t="s">
        <v>3534</v>
      </c>
      <c r="T519" s="47" t="s">
        <v>3535</v>
      </c>
      <c r="U519" s="52">
        <v>7237</v>
      </c>
      <c r="V519" s="118"/>
      <c r="W519" s="118"/>
      <c r="X519" s="47">
        <v>0</v>
      </c>
      <c r="Y519" s="47"/>
      <c r="Z519" s="118"/>
      <c r="AA519" s="118"/>
      <c r="AB519" s="118"/>
      <c r="AC519" s="47" t="s">
        <v>41</v>
      </c>
      <c r="AD519" s="14"/>
      <c r="AE519" s="47" t="s">
        <v>3218</v>
      </c>
      <c r="AF519" s="280"/>
      <c r="AG519" s="118"/>
      <c r="AH519" s="118"/>
      <c r="AI519" s="47" t="s">
        <v>6737</v>
      </c>
      <c r="AJ519" s="47" t="s">
        <v>306</v>
      </c>
      <c r="AK519" s="47" t="s">
        <v>390</v>
      </c>
      <c r="AL519" s="62" t="s">
        <v>390</v>
      </c>
      <c r="AM519" s="13" t="s">
        <v>390</v>
      </c>
      <c r="AN519" s="118"/>
      <c r="AO519" s="118"/>
      <c r="AP519" s="118"/>
      <c r="AQ519" s="118"/>
      <c r="AR519" s="118"/>
      <c r="AS519" s="47"/>
      <c r="AT519" s="118"/>
      <c r="AU519" s="47"/>
      <c r="AV519" s="47"/>
      <c r="AW519" s="118"/>
      <c r="AX519" s="118"/>
      <c r="AY519" s="118"/>
      <c r="AZ519" s="47"/>
      <c r="BA519" s="14"/>
      <c r="BB519" s="47"/>
      <c r="BC519" s="149"/>
      <c r="BD519" s="149"/>
    </row>
    <row r="520" spans="1:56" x14ac:dyDescent="0.35">
      <c r="A520" s="50" t="s">
        <v>3536</v>
      </c>
      <c r="B520" s="115">
        <v>519</v>
      </c>
      <c r="C520" s="47"/>
      <c r="D520" s="47" t="s">
        <v>3537</v>
      </c>
      <c r="E520" s="47"/>
      <c r="F520" s="47"/>
      <c r="G520" s="47" t="s">
        <v>76</v>
      </c>
      <c r="H520" s="47" t="s">
        <v>1980</v>
      </c>
      <c r="I520" s="47" t="s">
        <v>3899</v>
      </c>
      <c r="J520" s="47" t="s">
        <v>312</v>
      </c>
      <c r="K520" s="47" t="s">
        <v>1223</v>
      </c>
      <c r="L520" s="47" t="s">
        <v>7218</v>
      </c>
      <c r="M520" s="48" t="s">
        <v>53</v>
      </c>
      <c r="N520" s="47" t="s">
        <v>32</v>
      </c>
      <c r="O520" s="47" t="s">
        <v>37</v>
      </c>
      <c r="P520" s="48" t="s">
        <v>45</v>
      </c>
      <c r="Q520" s="47"/>
      <c r="R520" s="47"/>
      <c r="S520" s="47" t="s">
        <v>3538</v>
      </c>
      <c r="T520" s="47" t="s">
        <v>3539</v>
      </c>
      <c r="U520" s="52">
        <v>6621</v>
      </c>
      <c r="V520" s="118"/>
      <c r="W520" s="118"/>
      <c r="X520" s="47">
        <v>0</v>
      </c>
      <c r="Y520" s="47"/>
      <c r="Z520" s="118"/>
      <c r="AA520" s="118"/>
      <c r="AB520" s="118"/>
      <c r="AC520" s="47" t="s">
        <v>700</v>
      </c>
      <c r="AD520" s="14"/>
      <c r="AE520" s="47" t="s">
        <v>3218</v>
      </c>
      <c r="AF520" s="280"/>
      <c r="AG520" s="118"/>
      <c r="AH520" s="118"/>
      <c r="AI520" s="47" t="s">
        <v>6737</v>
      </c>
      <c r="AJ520" s="47" t="s">
        <v>306</v>
      </c>
      <c r="AK520" s="47" t="s">
        <v>390</v>
      </c>
      <c r="AL520" s="62" t="s">
        <v>390</v>
      </c>
      <c r="AM520" s="13" t="s">
        <v>390</v>
      </c>
      <c r="AN520" s="118"/>
      <c r="AO520" s="118"/>
      <c r="AP520" s="118"/>
      <c r="AQ520" s="118"/>
      <c r="AR520" s="118"/>
      <c r="AS520" s="47"/>
      <c r="AT520" s="118"/>
      <c r="AU520" s="47"/>
      <c r="AV520" s="47"/>
      <c r="AW520" s="118"/>
      <c r="AX520" s="118"/>
      <c r="AY520" s="118"/>
      <c r="AZ520" s="47"/>
      <c r="BA520" s="14"/>
      <c r="BB520" s="47"/>
      <c r="BC520" s="149"/>
      <c r="BD520" s="149"/>
    </row>
    <row r="521" spans="1:56" x14ac:dyDescent="0.35">
      <c r="A521" s="50" t="s">
        <v>3540</v>
      </c>
      <c r="B521" s="115">
        <v>520</v>
      </c>
      <c r="C521" s="47"/>
      <c r="D521" s="47" t="s">
        <v>3541</v>
      </c>
      <c r="E521" s="47"/>
      <c r="F521" s="47"/>
      <c r="G521" s="47" t="s">
        <v>76</v>
      </c>
      <c r="H521" s="47" t="s">
        <v>1980</v>
      </c>
      <c r="I521" s="47" t="s">
        <v>3899</v>
      </c>
      <c r="J521" s="47" t="s">
        <v>312</v>
      </c>
      <c r="K521" s="47" t="s">
        <v>1223</v>
      </c>
      <c r="L521" s="47" t="s">
        <v>7218</v>
      </c>
      <c r="M521" s="48" t="s">
        <v>53</v>
      </c>
      <c r="N521" s="47" t="s">
        <v>32</v>
      </c>
      <c r="O521" s="47" t="s">
        <v>37</v>
      </c>
      <c r="P521" s="48" t="s">
        <v>120</v>
      </c>
      <c r="Q521" s="47"/>
      <c r="R521" s="47"/>
      <c r="S521" s="47" t="s">
        <v>3542</v>
      </c>
      <c r="T521" s="47" t="s">
        <v>39</v>
      </c>
      <c r="U521" s="52">
        <v>8986</v>
      </c>
      <c r="V521" s="118"/>
      <c r="W521" s="118"/>
      <c r="X521" s="47">
        <v>0</v>
      </c>
      <c r="Y521" s="47"/>
      <c r="Z521" s="118"/>
      <c r="AA521" s="118"/>
      <c r="AB521" s="118"/>
      <c r="AC521" s="47" t="s">
        <v>41</v>
      </c>
      <c r="AD521" s="14"/>
      <c r="AE521" s="47" t="s">
        <v>3218</v>
      </c>
      <c r="AF521" s="280"/>
      <c r="AG521" s="118"/>
      <c r="AH521" s="118"/>
      <c r="AI521" s="47" t="s">
        <v>6737</v>
      </c>
      <c r="AJ521" s="47" t="s">
        <v>306</v>
      </c>
      <c r="AK521" s="47" t="s">
        <v>390</v>
      </c>
      <c r="AL521" s="62" t="s">
        <v>390</v>
      </c>
      <c r="AM521" s="13" t="s">
        <v>390</v>
      </c>
      <c r="AN521" s="118"/>
      <c r="AO521" s="118"/>
      <c r="AP521" s="118"/>
      <c r="AQ521" s="118"/>
      <c r="AR521" s="118"/>
      <c r="AS521" s="47"/>
      <c r="AT521" s="118"/>
      <c r="AU521" s="47"/>
      <c r="AV521" s="47"/>
      <c r="AW521" s="118"/>
      <c r="AX521" s="118"/>
      <c r="AY521" s="118"/>
      <c r="AZ521" s="47"/>
      <c r="BA521" s="14"/>
      <c r="BB521" s="47"/>
      <c r="BC521" s="149"/>
      <c r="BD521" s="149"/>
    </row>
    <row r="522" spans="1:56" x14ac:dyDescent="0.35">
      <c r="A522" s="50" t="s">
        <v>3543</v>
      </c>
      <c r="B522" s="115">
        <v>521</v>
      </c>
      <c r="C522" s="47"/>
      <c r="D522" s="47" t="s">
        <v>3544</v>
      </c>
      <c r="E522" s="47" t="s">
        <v>7236</v>
      </c>
      <c r="F522" s="47" t="s">
        <v>7237</v>
      </c>
      <c r="G522" s="47" t="s">
        <v>76</v>
      </c>
      <c r="H522" s="47" t="s">
        <v>1980</v>
      </c>
      <c r="I522" s="47" t="s">
        <v>3899</v>
      </c>
      <c r="J522" s="47" t="s">
        <v>312</v>
      </c>
      <c r="K522" s="47" t="s">
        <v>1223</v>
      </c>
      <c r="L522" s="47" t="s">
        <v>7218</v>
      </c>
      <c r="M522" s="48" t="s">
        <v>53</v>
      </c>
      <c r="N522" s="47" t="s">
        <v>32</v>
      </c>
      <c r="O522" s="47" t="s">
        <v>37</v>
      </c>
      <c r="P522" s="48" t="s">
        <v>45</v>
      </c>
      <c r="Q522" s="47"/>
      <c r="R522" s="47"/>
      <c r="S522" s="47" t="s">
        <v>3545</v>
      </c>
      <c r="T522" s="47" t="s">
        <v>3546</v>
      </c>
      <c r="U522" s="52">
        <v>6999</v>
      </c>
      <c r="V522" s="118">
        <v>46131</v>
      </c>
      <c r="W522" s="118">
        <v>46131</v>
      </c>
      <c r="X522" s="47">
        <v>0</v>
      </c>
      <c r="Y522" s="47">
        <v>15</v>
      </c>
      <c r="Z522" s="118">
        <v>46142</v>
      </c>
      <c r="AA522" s="118">
        <v>46146</v>
      </c>
      <c r="AB522" s="118">
        <v>46139</v>
      </c>
      <c r="AC522" s="47" t="s">
        <v>3</v>
      </c>
      <c r="AD522" s="14">
        <v>1</v>
      </c>
      <c r="AE522" s="47" t="s">
        <v>3218</v>
      </c>
      <c r="AF522" s="280" t="s">
        <v>8951</v>
      </c>
      <c r="AG522" s="118"/>
      <c r="AH522" s="118" t="s">
        <v>152</v>
      </c>
      <c r="AI522" s="47" t="s">
        <v>6737</v>
      </c>
      <c r="AJ522" s="47" t="s">
        <v>306</v>
      </c>
      <c r="AK522" s="47" t="s">
        <v>2829</v>
      </c>
      <c r="AL522" s="62" t="s">
        <v>2924</v>
      </c>
      <c r="AM522" s="13" t="s">
        <v>390</v>
      </c>
      <c r="AN522" s="118"/>
      <c r="AO522" s="118"/>
      <c r="AP522" s="118"/>
      <c r="AQ522" s="118"/>
      <c r="AR522" s="118"/>
      <c r="AS522" s="47"/>
      <c r="AT522" s="118"/>
      <c r="AU522" s="47"/>
      <c r="AV522" s="47"/>
      <c r="AW522" s="118"/>
      <c r="AX522" s="118"/>
      <c r="AY522" s="118"/>
      <c r="AZ522" s="47"/>
      <c r="BA522" s="14"/>
      <c r="BB522" s="47"/>
      <c r="BC522" s="149"/>
      <c r="BD522" s="149"/>
    </row>
    <row r="523" spans="1:56" x14ac:dyDescent="0.35">
      <c r="A523" s="50" t="s">
        <v>3547</v>
      </c>
      <c r="B523" s="115">
        <v>522</v>
      </c>
      <c r="C523" s="47"/>
      <c r="D523" s="47" t="s">
        <v>3548</v>
      </c>
      <c r="E523" s="47"/>
      <c r="F523" s="47"/>
      <c r="G523" s="47" t="s">
        <v>76</v>
      </c>
      <c r="H523" s="47" t="s">
        <v>1980</v>
      </c>
      <c r="I523" s="47" t="s">
        <v>3899</v>
      </c>
      <c r="J523" s="47" t="s">
        <v>312</v>
      </c>
      <c r="K523" s="47" t="s">
        <v>1223</v>
      </c>
      <c r="L523" s="47" t="s">
        <v>7218</v>
      </c>
      <c r="M523" s="48" t="s">
        <v>53</v>
      </c>
      <c r="N523" s="47" t="s">
        <v>32</v>
      </c>
      <c r="O523" s="47" t="s">
        <v>37</v>
      </c>
      <c r="P523" s="48" t="s">
        <v>45</v>
      </c>
      <c r="Q523" s="47"/>
      <c r="R523" s="47"/>
      <c r="S523" s="47" t="s">
        <v>3549</v>
      </c>
      <c r="T523" s="47" t="s">
        <v>3550</v>
      </c>
      <c r="U523" s="52">
        <v>3480</v>
      </c>
      <c r="V523" s="118"/>
      <c r="W523" s="118"/>
      <c r="X523" s="47">
        <v>0</v>
      </c>
      <c r="Y523" s="47"/>
      <c r="Z523" s="118"/>
      <c r="AA523" s="118"/>
      <c r="AB523" s="118"/>
      <c r="AC523" s="47" t="s">
        <v>41</v>
      </c>
      <c r="AD523" s="14"/>
      <c r="AE523" s="47" t="s">
        <v>3218</v>
      </c>
      <c r="AF523" s="280"/>
      <c r="AG523" s="118"/>
      <c r="AH523" s="118"/>
      <c r="AI523" s="47" t="s">
        <v>6737</v>
      </c>
      <c r="AJ523" s="47" t="s">
        <v>306</v>
      </c>
      <c r="AK523" s="47" t="s">
        <v>390</v>
      </c>
      <c r="AL523" s="62" t="s">
        <v>390</v>
      </c>
      <c r="AM523" s="13" t="s">
        <v>390</v>
      </c>
      <c r="AN523" s="118"/>
      <c r="AO523" s="118"/>
      <c r="AP523" s="118"/>
      <c r="AQ523" s="118"/>
      <c r="AR523" s="118"/>
      <c r="AS523" s="47"/>
      <c r="AT523" s="118"/>
      <c r="AU523" s="47"/>
      <c r="AV523" s="47"/>
      <c r="AW523" s="118"/>
      <c r="AX523" s="118"/>
      <c r="AY523" s="118"/>
      <c r="AZ523" s="47"/>
      <c r="BA523" s="14"/>
      <c r="BB523" s="47"/>
      <c r="BC523" s="149"/>
      <c r="BD523" s="149"/>
    </row>
    <row r="524" spans="1:56" x14ac:dyDescent="0.35">
      <c r="A524" s="50" t="s">
        <v>3551</v>
      </c>
      <c r="B524" s="115">
        <v>523</v>
      </c>
      <c r="C524" s="47"/>
      <c r="D524" s="47" t="s">
        <v>3552</v>
      </c>
      <c r="E524" s="47"/>
      <c r="F524" s="47"/>
      <c r="G524" s="47" t="s">
        <v>76</v>
      </c>
      <c r="H524" s="47" t="s">
        <v>1980</v>
      </c>
      <c r="I524" s="47" t="s">
        <v>3899</v>
      </c>
      <c r="J524" s="47" t="s">
        <v>312</v>
      </c>
      <c r="K524" s="47" t="s">
        <v>1223</v>
      </c>
      <c r="L524" s="47" t="s">
        <v>7218</v>
      </c>
      <c r="M524" s="48" t="s">
        <v>53</v>
      </c>
      <c r="N524" s="47" t="s">
        <v>31</v>
      </c>
      <c r="O524" s="47" t="s">
        <v>36</v>
      </c>
      <c r="P524" s="48" t="s">
        <v>47</v>
      </c>
      <c r="Q524" s="47"/>
      <c r="R524" s="47"/>
      <c r="S524" s="47" t="s">
        <v>3553</v>
      </c>
      <c r="T524" s="47" t="s">
        <v>3554</v>
      </c>
      <c r="U524" s="52">
        <v>6669.8</v>
      </c>
      <c r="V524" s="118"/>
      <c r="W524" s="118"/>
      <c r="X524" s="47">
        <v>0</v>
      </c>
      <c r="Y524" s="47"/>
      <c r="Z524" s="118"/>
      <c r="AA524" s="118"/>
      <c r="AB524" s="118"/>
      <c r="AC524" s="47" t="s">
        <v>41</v>
      </c>
      <c r="AD524" s="14"/>
      <c r="AE524" s="47" t="s">
        <v>3218</v>
      </c>
      <c r="AF524" s="280"/>
      <c r="AG524" s="118"/>
      <c r="AH524" s="118"/>
      <c r="AI524" s="47" t="s">
        <v>6737</v>
      </c>
      <c r="AJ524" s="47" t="s">
        <v>306</v>
      </c>
      <c r="AK524" s="47" t="s">
        <v>390</v>
      </c>
      <c r="AL524" s="62" t="s">
        <v>390</v>
      </c>
      <c r="AM524" s="13" t="s">
        <v>390</v>
      </c>
      <c r="AN524" s="118"/>
      <c r="AO524" s="118"/>
      <c r="AP524" s="118"/>
      <c r="AQ524" s="118"/>
      <c r="AR524" s="118"/>
      <c r="AS524" s="47"/>
      <c r="AT524" s="118"/>
      <c r="AU524" s="47"/>
      <c r="AV524" s="47"/>
      <c r="AW524" s="118"/>
      <c r="AX524" s="118"/>
      <c r="AY524" s="118"/>
      <c r="AZ524" s="47"/>
      <c r="BA524" s="14"/>
      <c r="BB524" s="47"/>
      <c r="BC524" s="149"/>
      <c r="BD524" s="149"/>
    </row>
    <row r="525" spans="1:56" x14ac:dyDescent="0.35">
      <c r="A525" s="50" t="s">
        <v>3555</v>
      </c>
      <c r="B525" s="115">
        <v>524</v>
      </c>
      <c r="C525" s="47"/>
      <c r="D525" s="47" t="s">
        <v>3556</v>
      </c>
      <c r="E525" s="47"/>
      <c r="F525" s="47"/>
      <c r="G525" s="47" t="s">
        <v>76</v>
      </c>
      <c r="H525" s="47" t="s">
        <v>1980</v>
      </c>
      <c r="I525" s="47" t="s">
        <v>3899</v>
      </c>
      <c r="J525" s="47" t="s">
        <v>312</v>
      </c>
      <c r="K525" s="47" t="s">
        <v>1223</v>
      </c>
      <c r="L525" s="47" t="s">
        <v>7218</v>
      </c>
      <c r="M525" s="48" t="s">
        <v>53</v>
      </c>
      <c r="N525" s="47" t="s">
        <v>32</v>
      </c>
      <c r="O525" s="47" t="s">
        <v>37</v>
      </c>
      <c r="P525" s="48" t="s">
        <v>45</v>
      </c>
      <c r="Q525" s="47"/>
      <c r="R525" s="47"/>
      <c r="S525" s="47" t="s">
        <v>3557</v>
      </c>
      <c r="T525" s="47" t="s">
        <v>2061</v>
      </c>
      <c r="U525" s="52">
        <v>3979</v>
      </c>
      <c r="V525" s="118"/>
      <c r="W525" s="118"/>
      <c r="X525" s="47">
        <v>0</v>
      </c>
      <c r="Y525" s="47"/>
      <c r="Z525" s="118"/>
      <c r="AA525" s="118"/>
      <c r="AB525" s="118"/>
      <c r="AC525" s="47" t="s">
        <v>41</v>
      </c>
      <c r="AD525" s="14"/>
      <c r="AE525" s="47" t="s">
        <v>3218</v>
      </c>
      <c r="AF525" s="280"/>
      <c r="AG525" s="118"/>
      <c r="AH525" s="118"/>
      <c r="AI525" s="47" t="s">
        <v>6737</v>
      </c>
      <c r="AJ525" s="47" t="s">
        <v>306</v>
      </c>
      <c r="AK525" s="47" t="s">
        <v>390</v>
      </c>
      <c r="AL525" s="62" t="s">
        <v>390</v>
      </c>
      <c r="AM525" s="13" t="s">
        <v>390</v>
      </c>
      <c r="AN525" s="118"/>
      <c r="AO525" s="118"/>
      <c r="AP525" s="118"/>
      <c r="AQ525" s="118"/>
      <c r="AR525" s="118"/>
      <c r="AS525" s="47"/>
      <c r="AT525" s="118"/>
      <c r="AU525" s="47"/>
      <c r="AV525" s="47"/>
      <c r="AW525" s="118"/>
      <c r="AX525" s="118"/>
      <c r="AY525" s="118"/>
      <c r="AZ525" s="47"/>
      <c r="BA525" s="14"/>
      <c r="BB525" s="47"/>
      <c r="BC525" s="149"/>
      <c r="BD525" s="149"/>
    </row>
    <row r="526" spans="1:56" x14ac:dyDescent="0.35">
      <c r="A526" s="50" t="s">
        <v>3558</v>
      </c>
      <c r="B526" s="115">
        <v>525</v>
      </c>
      <c r="C526" s="47"/>
      <c r="D526" s="47" t="s">
        <v>3559</v>
      </c>
      <c r="E526" s="47"/>
      <c r="F526" s="47"/>
      <c r="G526" s="47" t="s">
        <v>76</v>
      </c>
      <c r="H526" s="47" t="s">
        <v>1980</v>
      </c>
      <c r="I526" s="47" t="s">
        <v>3899</v>
      </c>
      <c r="J526" s="47" t="s">
        <v>312</v>
      </c>
      <c r="K526" s="47" t="s">
        <v>1223</v>
      </c>
      <c r="L526" s="47" t="s">
        <v>7218</v>
      </c>
      <c r="M526" s="48" t="s">
        <v>53</v>
      </c>
      <c r="N526" s="47" t="s">
        <v>32</v>
      </c>
      <c r="O526" s="47" t="s">
        <v>37</v>
      </c>
      <c r="P526" s="48" t="s">
        <v>45</v>
      </c>
      <c r="Q526" s="47"/>
      <c r="R526" s="47"/>
      <c r="S526" s="47" t="s">
        <v>3560</v>
      </c>
      <c r="T526" s="47" t="s">
        <v>3561</v>
      </c>
      <c r="U526" s="52">
        <v>4074</v>
      </c>
      <c r="V526" s="118"/>
      <c r="W526" s="118"/>
      <c r="X526" s="47">
        <v>0</v>
      </c>
      <c r="Y526" s="47"/>
      <c r="Z526" s="118"/>
      <c r="AA526" s="118"/>
      <c r="AB526" s="118"/>
      <c r="AC526" s="47" t="s">
        <v>41</v>
      </c>
      <c r="AD526" s="14"/>
      <c r="AE526" s="47" t="s">
        <v>3218</v>
      </c>
      <c r="AF526" s="280"/>
      <c r="AG526" s="118"/>
      <c r="AH526" s="118"/>
      <c r="AI526" s="47" t="s">
        <v>6737</v>
      </c>
      <c r="AJ526" s="47" t="s">
        <v>306</v>
      </c>
      <c r="AK526" s="47" t="s">
        <v>390</v>
      </c>
      <c r="AL526" s="62" t="s">
        <v>390</v>
      </c>
      <c r="AM526" s="13" t="s">
        <v>390</v>
      </c>
      <c r="AN526" s="118"/>
      <c r="AO526" s="118"/>
      <c r="AP526" s="118"/>
      <c r="AQ526" s="118"/>
      <c r="AR526" s="118"/>
      <c r="AS526" s="47"/>
      <c r="AT526" s="118"/>
      <c r="AU526" s="47"/>
      <c r="AV526" s="47"/>
      <c r="AW526" s="118"/>
      <c r="AX526" s="118"/>
      <c r="AY526" s="118"/>
      <c r="AZ526" s="47"/>
      <c r="BA526" s="14"/>
      <c r="BB526" s="47"/>
      <c r="BC526" s="149"/>
      <c r="BD526" s="149"/>
    </row>
    <row r="527" spans="1:56" x14ac:dyDescent="0.35">
      <c r="A527" s="50" t="s">
        <v>3562</v>
      </c>
      <c r="B527" s="115">
        <v>526</v>
      </c>
      <c r="C527" s="47"/>
      <c r="D527" s="47" t="s">
        <v>3563</v>
      </c>
      <c r="E527" s="47"/>
      <c r="F527" s="47"/>
      <c r="G527" s="47" t="s">
        <v>76</v>
      </c>
      <c r="H527" s="47" t="s">
        <v>1980</v>
      </c>
      <c r="I527" s="47" t="s">
        <v>3899</v>
      </c>
      <c r="J527" s="47" t="s">
        <v>312</v>
      </c>
      <c r="K527" s="47" t="s">
        <v>1223</v>
      </c>
      <c r="L527" s="47" t="s">
        <v>7218</v>
      </c>
      <c r="M527" s="48" t="s">
        <v>53</v>
      </c>
      <c r="N527" s="47" t="s">
        <v>31</v>
      </c>
      <c r="O527" s="47" t="s">
        <v>36</v>
      </c>
      <c r="P527" s="48" t="s">
        <v>969</v>
      </c>
      <c r="Q527" s="47"/>
      <c r="R527" s="47"/>
      <c r="S527" s="47" t="s">
        <v>3564</v>
      </c>
      <c r="T527" s="47" t="s">
        <v>3565</v>
      </c>
      <c r="U527" s="52">
        <v>6443</v>
      </c>
      <c r="V527" s="118"/>
      <c r="W527" s="118"/>
      <c r="X527" s="47">
        <v>0</v>
      </c>
      <c r="Y527" s="47"/>
      <c r="Z527" s="118"/>
      <c r="AA527" s="118"/>
      <c r="AB527" s="118"/>
      <c r="AC527" s="47" t="s">
        <v>41</v>
      </c>
      <c r="AD527" s="14"/>
      <c r="AE527" s="47" t="s">
        <v>3218</v>
      </c>
      <c r="AF527" s="280"/>
      <c r="AG527" s="118"/>
      <c r="AH527" s="118"/>
      <c r="AI527" s="47" t="s">
        <v>6737</v>
      </c>
      <c r="AJ527" s="47" t="s">
        <v>306</v>
      </c>
      <c r="AK527" s="47" t="s">
        <v>390</v>
      </c>
      <c r="AL527" s="62" t="s">
        <v>390</v>
      </c>
      <c r="AM527" s="13" t="s">
        <v>390</v>
      </c>
      <c r="AN527" s="118"/>
      <c r="AO527" s="118"/>
      <c r="AP527" s="118"/>
      <c r="AQ527" s="118"/>
      <c r="AR527" s="118"/>
      <c r="AS527" s="47"/>
      <c r="AT527" s="118"/>
      <c r="AU527" s="47"/>
      <c r="AV527" s="47"/>
      <c r="AW527" s="118"/>
      <c r="AX527" s="118"/>
      <c r="AY527" s="118"/>
      <c r="AZ527" s="47"/>
      <c r="BA527" s="14"/>
      <c r="BB527" s="47"/>
      <c r="BC527" s="149"/>
      <c r="BD527" s="149"/>
    </row>
    <row r="528" spans="1:56" x14ac:dyDescent="0.35">
      <c r="A528" s="50" t="s">
        <v>3566</v>
      </c>
      <c r="B528" s="115">
        <v>527</v>
      </c>
      <c r="C528" s="47"/>
      <c r="D528" s="47" t="s">
        <v>3567</v>
      </c>
      <c r="E528" s="47"/>
      <c r="F528" s="47"/>
      <c r="G528" s="47" t="s">
        <v>76</v>
      </c>
      <c r="H528" s="47" t="s">
        <v>1980</v>
      </c>
      <c r="I528" s="47" t="s">
        <v>3899</v>
      </c>
      <c r="J528" s="47" t="s">
        <v>312</v>
      </c>
      <c r="K528" s="47" t="s">
        <v>1223</v>
      </c>
      <c r="L528" s="47" t="s">
        <v>7218</v>
      </c>
      <c r="M528" s="48" t="s">
        <v>53</v>
      </c>
      <c r="N528" s="47" t="s">
        <v>32</v>
      </c>
      <c r="O528" s="47" t="s">
        <v>37</v>
      </c>
      <c r="P528" s="48" t="s">
        <v>19</v>
      </c>
      <c r="Q528" s="47"/>
      <c r="R528" s="47"/>
      <c r="S528" s="47" t="s">
        <v>3568</v>
      </c>
      <c r="T528" s="47" t="s">
        <v>3569</v>
      </c>
      <c r="U528" s="52">
        <v>5998</v>
      </c>
      <c r="V528" s="118"/>
      <c r="W528" s="118"/>
      <c r="X528" s="47">
        <v>0</v>
      </c>
      <c r="Y528" s="47"/>
      <c r="Z528" s="118"/>
      <c r="AA528" s="118"/>
      <c r="AB528" s="118"/>
      <c r="AC528" s="47" t="s">
        <v>41</v>
      </c>
      <c r="AD528" s="14"/>
      <c r="AE528" s="47" t="s">
        <v>3218</v>
      </c>
      <c r="AF528" s="280"/>
      <c r="AG528" s="118"/>
      <c r="AH528" s="118"/>
      <c r="AI528" s="47" t="s">
        <v>6737</v>
      </c>
      <c r="AJ528" s="47" t="s">
        <v>306</v>
      </c>
      <c r="AK528" s="47" t="s">
        <v>390</v>
      </c>
      <c r="AL528" s="62" t="s">
        <v>390</v>
      </c>
      <c r="AM528" s="13" t="s">
        <v>390</v>
      </c>
      <c r="AN528" s="118"/>
      <c r="AO528" s="118"/>
      <c r="AP528" s="118"/>
      <c r="AQ528" s="118"/>
      <c r="AR528" s="118"/>
      <c r="AS528" s="47"/>
      <c r="AT528" s="118"/>
      <c r="AU528" s="47"/>
      <c r="AV528" s="47"/>
      <c r="AW528" s="118"/>
      <c r="AX528" s="118"/>
      <c r="AY528" s="118"/>
      <c r="AZ528" s="47"/>
      <c r="BA528" s="14"/>
      <c r="BB528" s="47"/>
      <c r="BC528" s="149"/>
      <c r="BD528" s="149"/>
    </row>
    <row r="529" spans="1:56" x14ac:dyDescent="0.35">
      <c r="A529" s="50" t="s">
        <v>3570</v>
      </c>
      <c r="B529" s="115">
        <v>528</v>
      </c>
      <c r="C529" s="47"/>
      <c r="D529" s="47" t="s">
        <v>3571</v>
      </c>
      <c r="E529" s="47"/>
      <c r="F529" s="47"/>
      <c r="G529" s="47" t="s">
        <v>76</v>
      </c>
      <c r="H529" s="47" t="s">
        <v>1980</v>
      </c>
      <c r="I529" s="47" t="s">
        <v>3899</v>
      </c>
      <c r="J529" s="47" t="s">
        <v>312</v>
      </c>
      <c r="K529" s="47" t="s">
        <v>1223</v>
      </c>
      <c r="L529" s="47" t="s">
        <v>7218</v>
      </c>
      <c r="M529" s="48" t="s">
        <v>53</v>
      </c>
      <c r="N529" s="47" t="s">
        <v>31</v>
      </c>
      <c r="O529" s="47" t="s">
        <v>36</v>
      </c>
      <c r="P529" s="48" t="s">
        <v>47</v>
      </c>
      <c r="Q529" s="47"/>
      <c r="R529" s="47"/>
      <c r="S529" s="47" t="s">
        <v>3572</v>
      </c>
      <c r="T529" s="47" t="s">
        <v>3573</v>
      </c>
      <c r="U529" s="52">
        <v>6036</v>
      </c>
      <c r="V529" s="118"/>
      <c r="W529" s="118"/>
      <c r="X529" s="47">
        <v>0</v>
      </c>
      <c r="Y529" s="47"/>
      <c r="Z529" s="118"/>
      <c r="AA529" s="118"/>
      <c r="AB529" s="118"/>
      <c r="AC529" s="47" t="s">
        <v>41</v>
      </c>
      <c r="AD529" s="14"/>
      <c r="AE529" s="47" t="s">
        <v>3218</v>
      </c>
      <c r="AF529" s="280"/>
      <c r="AG529" s="118"/>
      <c r="AH529" s="118"/>
      <c r="AI529" s="47" t="s">
        <v>6737</v>
      </c>
      <c r="AJ529" s="47" t="s">
        <v>306</v>
      </c>
      <c r="AK529" s="47" t="s">
        <v>390</v>
      </c>
      <c r="AL529" s="62" t="s">
        <v>390</v>
      </c>
      <c r="AM529" s="13" t="s">
        <v>390</v>
      </c>
      <c r="AN529" s="118"/>
      <c r="AO529" s="118"/>
      <c r="AP529" s="118"/>
      <c r="AQ529" s="118"/>
      <c r="AR529" s="118"/>
      <c r="AS529" s="47"/>
      <c r="AT529" s="118"/>
      <c r="AU529" s="47"/>
      <c r="AV529" s="47"/>
      <c r="AW529" s="118"/>
      <c r="AX529" s="118"/>
      <c r="AY529" s="118"/>
      <c r="AZ529" s="47"/>
      <c r="BA529" s="14"/>
      <c r="BB529" s="47"/>
      <c r="BC529" s="149"/>
      <c r="BD529" s="149"/>
    </row>
    <row r="530" spans="1:56" x14ac:dyDescent="0.35">
      <c r="A530" s="50" t="s">
        <v>3574</v>
      </c>
      <c r="B530" s="115">
        <v>529</v>
      </c>
      <c r="C530" s="47"/>
      <c r="D530" s="47" t="s">
        <v>3575</v>
      </c>
      <c r="E530" s="47"/>
      <c r="F530" s="47"/>
      <c r="G530" s="47" t="s">
        <v>76</v>
      </c>
      <c r="H530" s="47" t="s">
        <v>1980</v>
      </c>
      <c r="I530" s="47" t="s">
        <v>3899</v>
      </c>
      <c r="J530" s="47" t="s">
        <v>312</v>
      </c>
      <c r="K530" s="47" t="s">
        <v>1223</v>
      </c>
      <c r="L530" s="47" t="s">
        <v>7218</v>
      </c>
      <c r="M530" s="48" t="s">
        <v>53</v>
      </c>
      <c r="N530" s="47" t="s">
        <v>32</v>
      </c>
      <c r="O530" s="47" t="s">
        <v>37</v>
      </c>
      <c r="P530" s="48" t="s">
        <v>45</v>
      </c>
      <c r="Q530" s="47"/>
      <c r="R530" s="47"/>
      <c r="S530" s="47" t="s">
        <v>3576</v>
      </c>
      <c r="T530" s="47" t="s">
        <v>3577</v>
      </c>
      <c r="U530" s="52">
        <v>4080</v>
      </c>
      <c r="V530" s="118"/>
      <c r="W530" s="118"/>
      <c r="X530" s="47">
        <v>0</v>
      </c>
      <c r="Y530" s="47"/>
      <c r="Z530" s="118"/>
      <c r="AA530" s="118"/>
      <c r="AB530" s="118"/>
      <c r="AC530" s="47" t="s">
        <v>41</v>
      </c>
      <c r="AD530" s="14"/>
      <c r="AE530" s="47" t="s">
        <v>3218</v>
      </c>
      <c r="AF530" s="280"/>
      <c r="AG530" s="118"/>
      <c r="AH530" s="118"/>
      <c r="AI530" s="47" t="s">
        <v>6737</v>
      </c>
      <c r="AJ530" s="47" t="s">
        <v>306</v>
      </c>
      <c r="AK530" s="47" t="s">
        <v>390</v>
      </c>
      <c r="AL530" s="62" t="s">
        <v>390</v>
      </c>
      <c r="AM530" s="13" t="s">
        <v>390</v>
      </c>
      <c r="AN530" s="118"/>
      <c r="AO530" s="118"/>
      <c r="AP530" s="118"/>
      <c r="AQ530" s="118"/>
      <c r="AR530" s="118"/>
      <c r="AS530" s="47"/>
      <c r="AT530" s="118"/>
      <c r="AU530" s="47"/>
      <c r="AV530" s="47"/>
      <c r="AW530" s="118"/>
      <c r="AX530" s="118"/>
      <c r="AY530" s="118"/>
      <c r="AZ530" s="47"/>
      <c r="BA530" s="14"/>
      <c r="BB530" s="47"/>
      <c r="BC530" s="149"/>
      <c r="BD530" s="149"/>
    </row>
    <row r="531" spans="1:56" x14ac:dyDescent="0.35">
      <c r="A531" s="50" t="s">
        <v>3578</v>
      </c>
      <c r="B531" s="115">
        <v>530</v>
      </c>
      <c r="C531" s="47"/>
      <c r="D531" s="47" t="s">
        <v>3579</v>
      </c>
      <c r="E531" s="47"/>
      <c r="F531" s="47"/>
      <c r="G531" s="47" t="s">
        <v>76</v>
      </c>
      <c r="H531" s="47" t="s">
        <v>1980</v>
      </c>
      <c r="I531" s="47" t="s">
        <v>3899</v>
      </c>
      <c r="J531" s="47" t="s">
        <v>312</v>
      </c>
      <c r="K531" s="47" t="s">
        <v>1223</v>
      </c>
      <c r="L531" s="47" t="s">
        <v>7218</v>
      </c>
      <c r="M531" s="48" t="s">
        <v>53</v>
      </c>
      <c r="N531" s="47" t="s">
        <v>31</v>
      </c>
      <c r="O531" s="47" t="s">
        <v>36</v>
      </c>
      <c r="P531" s="48" t="s">
        <v>63</v>
      </c>
      <c r="Q531" s="47"/>
      <c r="R531" s="47"/>
      <c r="S531" s="47" t="s">
        <v>3580</v>
      </c>
      <c r="T531" s="47" t="s">
        <v>3581</v>
      </c>
      <c r="U531" s="52">
        <v>9351</v>
      </c>
      <c r="V531" s="118"/>
      <c r="W531" s="118"/>
      <c r="X531" s="47">
        <v>0</v>
      </c>
      <c r="Y531" s="47"/>
      <c r="Z531" s="118"/>
      <c r="AA531" s="118"/>
      <c r="AB531" s="118"/>
      <c r="AC531" s="47" t="s">
        <v>41</v>
      </c>
      <c r="AD531" s="14"/>
      <c r="AE531" s="47" t="s">
        <v>3218</v>
      </c>
      <c r="AF531" s="280"/>
      <c r="AG531" s="118"/>
      <c r="AH531" s="118"/>
      <c r="AI531" s="47" t="s">
        <v>6737</v>
      </c>
      <c r="AJ531" s="47" t="s">
        <v>306</v>
      </c>
      <c r="AK531" s="47" t="s">
        <v>390</v>
      </c>
      <c r="AL531" s="62" t="s">
        <v>390</v>
      </c>
      <c r="AM531" s="13" t="s">
        <v>390</v>
      </c>
      <c r="AN531" s="118"/>
      <c r="AO531" s="118"/>
      <c r="AP531" s="118"/>
      <c r="AQ531" s="118"/>
      <c r="AR531" s="118"/>
      <c r="AS531" s="47"/>
      <c r="AT531" s="118"/>
      <c r="AU531" s="47"/>
      <c r="AV531" s="47"/>
      <c r="AW531" s="118"/>
      <c r="AX531" s="118"/>
      <c r="AY531" s="118"/>
      <c r="AZ531" s="47"/>
      <c r="BA531" s="14"/>
      <c r="BB531" s="47"/>
      <c r="BC531" s="149"/>
      <c r="BD531" s="149"/>
    </row>
    <row r="532" spans="1:56" x14ac:dyDescent="0.35">
      <c r="A532" s="50" t="s">
        <v>3582</v>
      </c>
      <c r="B532" s="115">
        <v>531</v>
      </c>
      <c r="C532" s="47"/>
      <c r="D532" s="47" t="s">
        <v>3583</v>
      </c>
      <c r="E532" s="47"/>
      <c r="F532" s="47"/>
      <c r="G532" s="47" t="s">
        <v>76</v>
      </c>
      <c r="H532" s="47" t="s">
        <v>1980</v>
      </c>
      <c r="I532" s="47" t="s">
        <v>3899</v>
      </c>
      <c r="J532" s="47" t="s">
        <v>312</v>
      </c>
      <c r="K532" s="47" t="s">
        <v>1223</v>
      </c>
      <c r="L532" s="47" t="s">
        <v>7218</v>
      </c>
      <c r="M532" s="48" t="s">
        <v>53</v>
      </c>
      <c r="N532" s="47" t="s">
        <v>32</v>
      </c>
      <c r="O532" s="47" t="s">
        <v>37</v>
      </c>
      <c r="P532" s="48" t="s">
        <v>19</v>
      </c>
      <c r="Q532" s="47"/>
      <c r="R532" s="47"/>
      <c r="S532" s="47" t="s">
        <v>3584</v>
      </c>
      <c r="T532" s="47" t="s">
        <v>3585</v>
      </c>
      <c r="U532" s="52">
        <v>5777</v>
      </c>
      <c r="V532" s="118"/>
      <c r="W532" s="118"/>
      <c r="X532" s="47">
        <v>0</v>
      </c>
      <c r="Y532" s="47"/>
      <c r="Z532" s="118"/>
      <c r="AA532" s="118"/>
      <c r="AB532" s="118"/>
      <c r="AC532" s="47" t="s">
        <v>41</v>
      </c>
      <c r="AD532" s="14"/>
      <c r="AE532" s="47" t="s">
        <v>3218</v>
      </c>
      <c r="AF532" s="280"/>
      <c r="AG532" s="118"/>
      <c r="AH532" s="118"/>
      <c r="AI532" s="47" t="s">
        <v>6737</v>
      </c>
      <c r="AJ532" s="47" t="s">
        <v>306</v>
      </c>
      <c r="AK532" s="47" t="s">
        <v>390</v>
      </c>
      <c r="AL532" s="62" t="s">
        <v>390</v>
      </c>
      <c r="AM532" s="13" t="s">
        <v>390</v>
      </c>
      <c r="AN532" s="118"/>
      <c r="AO532" s="118"/>
      <c r="AP532" s="118"/>
      <c r="AQ532" s="118"/>
      <c r="AR532" s="118"/>
      <c r="AS532" s="47"/>
      <c r="AT532" s="118"/>
      <c r="AU532" s="47"/>
      <c r="AV532" s="47"/>
      <c r="AW532" s="118"/>
      <c r="AX532" s="118"/>
      <c r="AY532" s="118"/>
      <c r="AZ532" s="47"/>
      <c r="BA532" s="14"/>
      <c r="BB532" s="47"/>
      <c r="BC532" s="149"/>
      <c r="BD532" s="149"/>
    </row>
    <row r="533" spans="1:56" x14ac:dyDescent="0.35">
      <c r="A533" s="50" t="s">
        <v>3586</v>
      </c>
      <c r="B533" s="115">
        <v>532</v>
      </c>
      <c r="C533" s="47"/>
      <c r="D533" s="47" t="s">
        <v>3587</v>
      </c>
      <c r="E533" s="47"/>
      <c r="F533" s="47"/>
      <c r="G533" s="47" t="s">
        <v>76</v>
      </c>
      <c r="H533" s="47" t="s">
        <v>1980</v>
      </c>
      <c r="I533" s="47" t="s">
        <v>3899</v>
      </c>
      <c r="J533" s="47" t="s">
        <v>312</v>
      </c>
      <c r="K533" s="47" t="s">
        <v>1223</v>
      </c>
      <c r="L533" s="47" t="s">
        <v>7218</v>
      </c>
      <c r="M533" s="48" t="s">
        <v>53</v>
      </c>
      <c r="N533" s="47" t="s">
        <v>32</v>
      </c>
      <c r="O533" s="47" t="s">
        <v>37</v>
      </c>
      <c r="P533" s="48" t="s">
        <v>19</v>
      </c>
      <c r="Q533" s="47"/>
      <c r="R533" s="47"/>
      <c r="S533" s="47" t="s">
        <v>3588</v>
      </c>
      <c r="T533" s="47" t="s">
        <v>3589</v>
      </c>
      <c r="U533" s="52">
        <v>5715</v>
      </c>
      <c r="V533" s="118"/>
      <c r="W533" s="118"/>
      <c r="X533" s="47">
        <v>0</v>
      </c>
      <c r="Y533" s="47"/>
      <c r="Z533" s="118"/>
      <c r="AA533" s="118"/>
      <c r="AB533" s="118"/>
      <c r="AC533" s="47" t="s">
        <v>41</v>
      </c>
      <c r="AD533" s="14"/>
      <c r="AE533" s="47" t="s">
        <v>3218</v>
      </c>
      <c r="AF533" s="280"/>
      <c r="AG533" s="118"/>
      <c r="AH533" s="118"/>
      <c r="AI533" s="47" t="s">
        <v>6737</v>
      </c>
      <c r="AJ533" s="47" t="s">
        <v>306</v>
      </c>
      <c r="AK533" s="47" t="s">
        <v>390</v>
      </c>
      <c r="AL533" s="62" t="s">
        <v>390</v>
      </c>
      <c r="AM533" s="13" t="s">
        <v>390</v>
      </c>
      <c r="AN533" s="118"/>
      <c r="AO533" s="118"/>
      <c r="AP533" s="118"/>
      <c r="AQ533" s="118"/>
      <c r="AR533" s="118"/>
      <c r="AS533" s="47"/>
      <c r="AT533" s="118"/>
      <c r="AU533" s="47"/>
      <c r="AV533" s="47"/>
      <c r="AW533" s="118"/>
      <c r="AX533" s="118"/>
      <c r="AY533" s="118"/>
      <c r="AZ533" s="47"/>
      <c r="BA533" s="14"/>
      <c r="BB533" s="47"/>
      <c r="BC533" s="149"/>
      <c r="BD533" s="149"/>
    </row>
    <row r="534" spans="1:56" x14ac:dyDescent="0.35">
      <c r="A534" s="50" t="s">
        <v>3590</v>
      </c>
      <c r="B534" s="115">
        <v>533</v>
      </c>
      <c r="C534" s="47"/>
      <c r="D534" s="47" t="s">
        <v>3591</v>
      </c>
      <c r="E534" s="47"/>
      <c r="F534" s="47"/>
      <c r="G534" s="47" t="s">
        <v>76</v>
      </c>
      <c r="H534" s="47" t="s">
        <v>1980</v>
      </c>
      <c r="I534" s="47" t="s">
        <v>3899</v>
      </c>
      <c r="J534" s="47" t="s">
        <v>312</v>
      </c>
      <c r="K534" s="47" t="s">
        <v>1223</v>
      </c>
      <c r="L534" s="47" t="s">
        <v>7218</v>
      </c>
      <c r="M534" s="48" t="s">
        <v>53</v>
      </c>
      <c r="N534" s="47" t="s">
        <v>31</v>
      </c>
      <c r="O534" s="47" t="s">
        <v>36</v>
      </c>
      <c r="P534" s="48" t="s">
        <v>23</v>
      </c>
      <c r="Q534" s="47"/>
      <c r="R534" s="47"/>
      <c r="S534" s="47" t="s">
        <v>3592</v>
      </c>
      <c r="T534" s="47" t="s">
        <v>3593</v>
      </c>
      <c r="U534" s="52">
        <v>6241.61</v>
      </c>
      <c r="V534" s="118"/>
      <c r="W534" s="118"/>
      <c r="X534" s="47">
        <v>0</v>
      </c>
      <c r="Y534" s="47"/>
      <c r="Z534" s="118"/>
      <c r="AA534" s="118"/>
      <c r="AB534" s="118"/>
      <c r="AC534" s="47" t="s">
        <v>41</v>
      </c>
      <c r="AD534" s="14"/>
      <c r="AE534" s="47" t="s">
        <v>3218</v>
      </c>
      <c r="AF534" s="280"/>
      <c r="AG534" s="118"/>
      <c r="AH534" s="118"/>
      <c r="AI534" s="47" t="s">
        <v>6737</v>
      </c>
      <c r="AJ534" s="47" t="s">
        <v>306</v>
      </c>
      <c r="AK534" s="47" t="s">
        <v>390</v>
      </c>
      <c r="AL534" s="62" t="s">
        <v>390</v>
      </c>
      <c r="AM534" s="13" t="s">
        <v>390</v>
      </c>
      <c r="AN534" s="118"/>
      <c r="AO534" s="118"/>
      <c r="AP534" s="118"/>
      <c r="AQ534" s="118"/>
      <c r="AR534" s="118"/>
      <c r="AS534" s="47"/>
      <c r="AT534" s="118"/>
      <c r="AU534" s="47"/>
      <c r="AV534" s="47"/>
      <c r="AW534" s="118"/>
      <c r="AX534" s="118"/>
      <c r="AY534" s="118"/>
      <c r="AZ534" s="47"/>
      <c r="BA534" s="14"/>
      <c r="BB534" s="47"/>
      <c r="BC534" s="149"/>
      <c r="BD534" s="149"/>
    </row>
    <row r="535" spans="1:56" x14ac:dyDescent="0.35">
      <c r="A535" s="50" t="s">
        <v>3594</v>
      </c>
      <c r="B535" s="115">
        <v>534</v>
      </c>
      <c r="C535" s="47"/>
      <c r="D535" s="47" t="s">
        <v>3595</v>
      </c>
      <c r="E535" s="47"/>
      <c r="F535" s="47"/>
      <c r="G535" s="47" t="s">
        <v>76</v>
      </c>
      <c r="H535" s="47" t="s">
        <v>1980</v>
      </c>
      <c r="I535" s="47" t="s">
        <v>3899</v>
      </c>
      <c r="J535" s="47" t="s">
        <v>312</v>
      </c>
      <c r="K535" s="47" t="s">
        <v>1223</v>
      </c>
      <c r="L535" s="47" t="s">
        <v>7218</v>
      </c>
      <c r="M535" s="48" t="s">
        <v>53</v>
      </c>
      <c r="N535" s="47" t="s">
        <v>31</v>
      </c>
      <c r="O535" s="47" t="s">
        <v>36</v>
      </c>
      <c r="P535" s="48" t="s">
        <v>47</v>
      </c>
      <c r="Q535" s="47"/>
      <c r="R535" s="47"/>
      <c r="S535" s="47" t="s">
        <v>3596</v>
      </c>
      <c r="T535" s="47" t="s">
        <v>3597</v>
      </c>
      <c r="U535" s="52">
        <v>4951</v>
      </c>
      <c r="V535" s="118"/>
      <c r="W535" s="118"/>
      <c r="X535" s="47">
        <v>0</v>
      </c>
      <c r="Y535" s="47"/>
      <c r="Z535" s="118"/>
      <c r="AA535" s="118"/>
      <c r="AB535" s="118"/>
      <c r="AC535" s="47" t="s">
        <v>41</v>
      </c>
      <c r="AD535" s="14"/>
      <c r="AE535" s="47" t="s">
        <v>3218</v>
      </c>
      <c r="AF535" s="280"/>
      <c r="AG535" s="118"/>
      <c r="AH535" s="118"/>
      <c r="AI535" s="47" t="s">
        <v>6737</v>
      </c>
      <c r="AJ535" s="47" t="s">
        <v>306</v>
      </c>
      <c r="AK535" s="47" t="s">
        <v>390</v>
      </c>
      <c r="AL535" s="62" t="s">
        <v>390</v>
      </c>
      <c r="AM535" s="13" t="s">
        <v>390</v>
      </c>
      <c r="AN535" s="118"/>
      <c r="AO535" s="118"/>
      <c r="AP535" s="118"/>
      <c r="AQ535" s="118"/>
      <c r="AR535" s="118"/>
      <c r="AS535" s="47"/>
      <c r="AT535" s="118"/>
      <c r="AU535" s="47"/>
      <c r="AV535" s="47"/>
      <c r="AW535" s="118"/>
      <c r="AX535" s="118"/>
      <c r="AY535" s="118"/>
      <c r="AZ535" s="47"/>
      <c r="BA535" s="14"/>
      <c r="BB535" s="47"/>
      <c r="BC535" s="149"/>
      <c r="BD535" s="149"/>
    </row>
    <row r="536" spans="1:56" x14ac:dyDescent="0.35">
      <c r="A536" s="50" t="s">
        <v>3598</v>
      </c>
      <c r="B536" s="115">
        <v>535</v>
      </c>
      <c r="C536" s="47"/>
      <c r="D536" s="47">
        <v>8002</v>
      </c>
      <c r="E536" s="47"/>
      <c r="F536" s="47"/>
      <c r="G536" s="47" t="s">
        <v>76</v>
      </c>
      <c r="H536" s="47" t="s">
        <v>1980</v>
      </c>
      <c r="I536" s="47" t="s">
        <v>3899</v>
      </c>
      <c r="J536" s="47" t="s">
        <v>1961</v>
      </c>
      <c r="K536" s="47" t="s">
        <v>319</v>
      </c>
      <c r="L536" s="47" t="s">
        <v>886</v>
      </c>
      <c r="M536" s="48" t="s">
        <v>53</v>
      </c>
      <c r="N536" s="47" t="s">
        <v>34</v>
      </c>
      <c r="O536" s="47" t="s">
        <v>4</v>
      </c>
      <c r="P536" s="48" t="s">
        <v>21</v>
      </c>
      <c r="Q536" s="47"/>
      <c r="R536" s="47"/>
      <c r="S536" s="47" t="s">
        <v>3599</v>
      </c>
      <c r="T536" s="47" t="s">
        <v>146</v>
      </c>
      <c r="U536" s="52">
        <v>6917</v>
      </c>
      <c r="V536" s="118"/>
      <c r="W536" s="118"/>
      <c r="X536" s="47">
        <v>0</v>
      </c>
      <c r="Y536" s="47"/>
      <c r="Z536" s="118"/>
      <c r="AA536" s="118"/>
      <c r="AB536" s="118"/>
      <c r="AC536" s="47" t="s">
        <v>41</v>
      </c>
      <c r="AD536" s="14"/>
      <c r="AE536" s="47" t="s">
        <v>3218</v>
      </c>
      <c r="AF536" s="280"/>
      <c r="AG536" s="118"/>
      <c r="AH536" s="118"/>
      <c r="AI536" s="47" t="s">
        <v>6737</v>
      </c>
      <c r="AJ536" s="47" t="s">
        <v>306</v>
      </c>
      <c r="AK536" s="47" t="s">
        <v>390</v>
      </c>
      <c r="AL536" s="62" t="s">
        <v>390</v>
      </c>
      <c r="AM536" s="13" t="s">
        <v>1572</v>
      </c>
      <c r="AN536" s="118"/>
      <c r="AO536" s="118"/>
      <c r="AP536" s="118"/>
      <c r="AQ536" s="118"/>
      <c r="AR536" s="118"/>
      <c r="AS536" s="47"/>
      <c r="AT536" s="118"/>
      <c r="AU536" s="47"/>
      <c r="AV536" s="47"/>
      <c r="AW536" s="118"/>
      <c r="AX536" s="118"/>
      <c r="AY536" s="118"/>
      <c r="AZ536" s="47"/>
      <c r="BA536" s="14"/>
      <c r="BB536" s="47"/>
      <c r="BC536" s="149"/>
      <c r="BD536" s="149"/>
    </row>
    <row r="537" spans="1:56" x14ac:dyDescent="0.35">
      <c r="A537" s="50" t="s">
        <v>3600</v>
      </c>
      <c r="B537" s="115">
        <v>536</v>
      </c>
      <c r="C537" s="47"/>
      <c r="D537" s="47" t="s">
        <v>3601</v>
      </c>
      <c r="E537" s="47"/>
      <c r="F537" s="47"/>
      <c r="G537" s="47" t="s">
        <v>76</v>
      </c>
      <c r="H537" s="47" t="s">
        <v>1980</v>
      </c>
      <c r="I537" s="47" t="s">
        <v>3899</v>
      </c>
      <c r="J537" s="47" t="s">
        <v>1961</v>
      </c>
      <c r="K537" s="47" t="s">
        <v>319</v>
      </c>
      <c r="L537" s="47" t="s">
        <v>886</v>
      </c>
      <c r="M537" s="48" t="s">
        <v>53</v>
      </c>
      <c r="N537" s="47" t="s">
        <v>34</v>
      </c>
      <c r="O537" s="47" t="s">
        <v>4</v>
      </c>
      <c r="P537" s="48" t="s">
        <v>27</v>
      </c>
      <c r="Q537" s="47"/>
      <c r="R537" s="47"/>
      <c r="S537" s="47" t="s">
        <v>3602</v>
      </c>
      <c r="T537" s="47" t="s">
        <v>3603</v>
      </c>
      <c r="U537" s="52">
        <v>7649</v>
      </c>
      <c r="V537" s="118"/>
      <c r="W537" s="118"/>
      <c r="X537" s="47">
        <v>0</v>
      </c>
      <c r="Y537" s="47"/>
      <c r="Z537" s="118"/>
      <c r="AA537" s="118"/>
      <c r="AB537" s="118"/>
      <c r="AC537" s="47" t="s">
        <v>41</v>
      </c>
      <c r="AD537" s="14"/>
      <c r="AE537" s="47" t="s">
        <v>3218</v>
      </c>
      <c r="AF537" s="280"/>
      <c r="AG537" s="118"/>
      <c r="AH537" s="118"/>
      <c r="AI537" s="47" t="s">
        <v>6737</v>
      </c>
      <c r="AJ537" s="47" t="s">
        <v>306</v>
      </c>
      <c r="AK537" s="47" t="s">
        <v>390</v>
      </c>
      <c r="AL537" s="62" t="s">
        <v>390</v>
      </c>
      <c r="AM537" s="13" t="s">
        <v>390</v>
      </c>
      <c r="AN537" s="118"/>
      <c r="AO537" s="118"/>
      <c r="AP537" s="118"/>
      <c r="AQ537" s="118"/>
      <c r="AR537" s="118"/>
      <c r="AS537" s="47"/>
      <c r="AT537" s="118"/>
      <c r="AU537" s="47"/>
      <c r="AV537" s="47"/>
      <c r="AW537" s="118"/>
      <c r="AX537" s="118"/>
      <c r="AY537" s="118"/>
      <c r="AZ537" s="47"/>
      <c r="BA537" s="14"/>
      <c r="BB537" s="47"/>
      <c r="BC537" s="149"/>
      <c r="BD537" s="149"/>
    </row>
    <row r="538" spans="1:56" x14ac:dyDescent="0.35">
      <c r="A538" s="50" t="s">
        <v>3604</v>
      </c>
      <c r="B538" s="115">
        <v>537</v>
      </c>
      <c r="C538" s="47"/>
      <c r="D538" s="47" t="s">
        <v>3605</v>
      </c>
      <c r="E538" s="47"/>
      <c r="F538" s="47"/>
      <c r="G538" s="47" t="s">
        <v>76</v>
      </c>
      <c r="H538" s="47" t="s">
        <v>1980</v>
      </c>
      <c r="I538" s="47" t="s">
        <v>3899</v>
      </c>
      <c r="J538" s="47" t="s">
        <v>1961</v>
      </c>
      <c r="K538" s="47" t="s">
        <v>319</v>
      </c>
      <c r="L538" s="47" t="s">
        <v>886</v>
      </c>
      <c r="M538" s="48" t="s">
        <v>53</v>
      </c>
      <c r="N538" s="47" t="s">
        <v>34</v>
      </c>
      <c r="O538" s="47" t="s">
        <v>4</v>
      </c>
      <c r="P538" s="48" t="s">
        <v>21</v>
      </c>
      <c r="Q538" s="47"/>
      <c r="R538" s="47"/>
      <c r="S538" s="47" t="s">
        <v>3606</v>
      </c>
      <c r="T538" s="47" t="s">
        <v>292</v>
      </c>
      <c r="U538" s="52">
        <v>1440</v>
      </c>
      <c r="V538" s="118"/>
      <c r="W538" s="118"/>
      <c r="X538" s="47">
        <v>0</v>
      </c>
      <c r="Y538" s="47"/>
      <c r="Z538" s="118"/>
      <c r="AA538" s="118"/>
      <c r="AB538" s="118"/>
      <c r="AC538" s="47" t="s">
        <v>41</v>
      </c>
      <c r="AD538" s="14"/>
      <c r="AE538" s="47" t="s">
        <v>3218</v>
      </c>
      <c r="AF538" s="280"/>
      <c r="AG538" s="118"/>
      <c r="AH538" s="118"/>
      <c r="AI538" s="47" t="s">
        <v>6737</v>
      </c>
      <c r="AJ538" s="47" t="s">
        <v>306</v>
      </c>
      <c r="AK538" s="47" t="s">
        <v>390</v>
      </c>
      <c r="AL538" s="62" t="s">
        <v>390</v>
      </c>
      <c r="AM538" s="13" t="s">
        <v>390</v>
      </c>
      <c r="AN538" s="118"/>
      <c r="AO538" s="118"/>
      <c r="AP538" s="118"/>
      <c r="AQ538" s="118"/>
      <c r="AR538" s="118"/>
      <c r="AS538" s="47"/>
      <c r="AT538" s="118"/>
      <c r="AU538" s="47"/>
      <c r="AV538" s="47"/>
      <c r="AW538" s="118"/>
      <c r="AX538" s="118"/>
      <c r="AY538" s="118"/>
      <c r="AZ538" s="47"/>
      <c r="BA538" s="14"/>
      <c r="BB538" s="47"/>
      <c r="BC538" s="149"/>
      <c r="BD538" s="149"/>
    </row>
    <row r="539" spans="1:56" x14ac:dyDescent="0.35">
      <c r="A539" s="50" t="s">
        <v>3607</v>
      </c>
      <c r="B539" s="115">
        <v>538</v>
      </c>
      <c r="C539" s="47"/>
      <c r="D539" s="47" t="s">
        <v>3608</v>
      </c>
      <c r="E539" s="47"/>
      <c r="F539" s="47"/>
      <c r="G539" s="47" t="s">
        <v>76</v>
      </c>
      <c r="H539" s="47" t="s">
        <v>1980</v>
      </c>
      <c r="I539" s="47" t="s">
        <v>3899</v>
      </c>
      <c r="J539" s="47" t="s">
        <v>1961</v>
      </c>
      <c r="K539" s="47" t="s">
        <v>319</v>
      </c>
      <c r="L539" s="47" t="s">
        <v>886</v>
      </c>
      <c r="M539" s="48" t="s">
        <v>53</v>
      </c>
      <c r="N539" s="47" t="s">
        <v>34</v>
      </c>
      <c r="O539" s="47" t="s">
        <v>4</v>
      </c>
      <c r="P539" s="48" t="s">
        <v>27</v>
      </c>
      <c r="Q539" s="47"/>
      <c r="R539" s="47"/>
      <c r="S539" s="47" t="s">
        <v>3609</v>
      </c>
      <c r="T539" s="47" t="s">
        <v>3610</v>
      </c>
      <c r="U539" s="52">
        <v>1442</v>
      </c>
      <c r="V539" s="118"/>
      <c r="W539" s="118"/>
      <c r="X539" s="47">
        <v>0</v>
      </c>
      <c r="Y539" s="47"/>
      <c r="Z539" s="118"/>
      <c r="AA539" s="118"/>
      <c r="AB539" s="118"/>
      <c r="AC539" s="47" t="s">
        <v>41</v>
      </c>
      <c r="AD539" s="14"/>
      <c r="AE539" s="47" t="s">
        <v>3218</v>
      </c>
      <c r="AF539" s="280"/>
      <c r="AG539" s="118"/>
      <c r="AH539" s="118"/>
      <c r="AI539" s="47" t="s">
        <v>6737</v>
      </c>
      <c r="AJ539" s="47" t="s">
        <v>306</v>
      </c>
      <c r="AK539" s="47" t="s">
        <v>390</v>
      </c>
      <c r="AL539" s="62" t="s">
        <v>390</v>
      </c>
      <c r="AM539" s="13" t="s">
        <v>390</v>
      </c>
      <c r="AN539" s="118"/>
      <c r="AO539" s="118"/>
      <c r="AP539" s="118"/>
      <c r="AQ539" s="118"/>
      <c r="AR539" s="118"/>
      <c r="AS539" s="47"/>
      <c r="AT539" s="118"/>
      <c r="AU539" s="47"/>
      <c r="AV539" s="47"/>
      <c r="AW539" s="118"/>
      <c r="AX539" s="118"/>
      <c r="AY539" s="118"/>
      <c r="AZ539" s="47"/>
      <c r="BA539" s="14"/>
      <c r="BB539" s="47"/>
      <c r="BC539" s="149"/>
      <c r="BD539" s="149"/>
    </row>
    <row r="540" spans="1:56" x14ac:dyDescent="0.35">
      <c r="A540" s="50" t="s">
        <v>3611</v>
      </c>
      <c r="B540" s="115">
        <v>539</v>
      </c>
      <c r="C540" s="47"/>
      <c r="D540" s="47" t="s">
        <v>3612</v>
      </c>
      <c r="E540" s="47" t="s">
        <v>8962</v>
      </c>
      <c r="F540" s="47" t="s">
        <v>8963</v>
      </c>
      <c r="G540" s="47" t="s">
        <v>76</v>
      </c>
      <c r="H540" s="47" t="s">
        <v>1980</v>
      </c>
      <c r="I540" s="47" t="s">
        <v>3899</v>
      </c>
      <c r="J540" s="47" t="s">
        <v>1961</v>
      </c>
      <c r="K540" s="47" t="s">
        <v>319</v>
      </c>
      <c r="L540" s="47" t="s">
        <v>886</v>
      </c>
      <c r="M540" s="48" t="s">
        <v>53</v>
      </c>
      <c r="N540" s="47" t="s">
        <v>33</v>
      </c>
      <c r="O540" s="47" t="s">
        <v>5473</v>
      </c>
      <c r="P540" s="48" t="s">
        <v>22</v>
      </c>
      <c r="Q540" s="47"/>
      <c r="R540" s="47"/>
      <c r="S540" s="47" t="s">
        <v>3613</v>
      </c>
      <c r="T540" s="47" t="s">
        <v>28</v>
      </c>
      <c r="U540" s="52">
        <v>1490</v>
      </c>
      <c r="V540" s="118">
        <v>46170</v>
      </c>
      <c r="W540" s="118">
        <v>46170</v>
      </c>
      <c r="X540" s="47">
        <v>0</v>
      </c>
      <c r="Y540" s="47">
        <v>15</v>
      </c>
      <c r="Z540" s="118">
        <v>46185</v>
      </c>
      <c r="AA540" s="118">
        <v>46185</v>
      </c>
      <c r="AB540" s="118"/>
      <c r="AC540" s="47" t="s">
        <v>5</v>
      </c>
      <c r="AD540" s="14"/>
      <c r="AE540" s="47" t="s">
        <v>3218</v>
      </c>
      <c r="AF540" s="280"/>
      <c r="AG540" s="118"/>
      <c r="AH540" s="118"/>
      <c r="AI540" s="47" t="s">
        <v>6737</v>
      </c>
      <c r="AJ540" s="47" t="s">
        <v>306</v>
      </c>
      <c r="AK540" s="47" t="s">
        <v>5080</v>
      </c>
      <c r="AL540" s="62" t="s">
        <v>390</v>
      </c>
      <c r="AM540" s="13" t="s">
        <v>390</v>
      </c>
      <c r="AN540" s="118"/>
      <c r="AO540" s="118"/>
      <c r="AP540" s="118"/>
      <c r="AQ540" s="118"/>
      <c r="AR540" s="118"/>
      <c r="AS540" s="47"/>
      <c r="AT540" s="118"/>
      <c r="AU540" s="47"/>
      <c r="AV540" s="47"/>
      <c r="AW540" s="118"/>
      <c r="AX540" s="118"/>
      <c r="AY540" s="118"/>
      <c r="AZ540" s="47"/>
      <c r="BA540" s="14"/>
      <c r="BB540" s="47"/>
      <c r="BC540" s="149"/>
      <c r="BD540" s="149"/>
    </row>
    <row r="541" spans="1:56" x14ac:dyDescent="0.35">
      <c r="A541" s="50" t="s">
        <v>3614</v>
      </c>
      <c r="B541" s="115">
        <v>540</v>
      </c>
      <c r="C541" s="47"/>
      <c r="D541" s="47" t="s">
        <v>3615</v>
      </c>
      <c r="E541" s="47" t="s">
        <v>7633</v>
      </c>
      <c r="F541" s="47" t="s">
        <v>7634</v>
      </c>
      <c r="G541" s="47" t="s">
        <v>76</v>
      </c>
      <c r="H541" s="47" t="s">
        <v>1980</v>
      </c>
      <c r="I541" s="47" t="s">
        <v>3899</v>
      </c>
      <c r="J541" s="47" t="s">
        <v>1961</v>
      </c>
      <c r="K541" s="47" t="s">
        <v>319</v>
      </c>
      <c r="L541" s="47" t="s">
        <v>886</v>
      </c>
      <c r="M541" s="48" t="s">
        <v>53</v>
      </c>
      <c r="N541" s="47" t="s">
        <v>34</v>
      </c>
      <c r="O541" s="47" t="s">
        <v>4</v>
      </c>
      <c r="P541" s="48" t="s">
        <v>21</v>
      </c>
      <c r="Q541" s="47"/>
      <c r="R541" s="47"/>
      <c r="S541" s="47" t="s">
        <v>3616</v>
      </c>
      <c r="T541" s="47" t="s">
        <v>1377</v>
      </c>
      <c r="U541" s="52">
        <v>1508</v>
      </c>
      <c r="V541" s="118">
        <v>46146</v>
      </c>
      <c r="W541" s="118">
        <v>46146</v>
      </c>
      <c r="X541" s="47">
        <v>0</v>
      </c>
      <c r="Y541" s="47">
        <v>15</v>
      </c>
      <c r="Z541" s="118">
        <v>46161</v>
      </c>
      <c r="AA541" s="118">
        <v>46161</v>
      </c>
      <c r="AB541" s="118">
        <v>46153</v>
      </c>
      <c r="AC541" s="47" t="s">
        <v>3</v>
      </c>
      <c r="AD541" s="14">
        <v>1</v>
      </c>
      <c r="AE541" s="47" t="s">
        <v>3218</v>
      </c>
      <c r="AF541" s="280">
        <v>46154</v>
      </c>
      <c r="AG541" s="118">
        <v>46154</v>
      </c>
      <c r="AH541" s="118" t="s">
        <v>6740</v>
      </c>
      <c r="AI541" s="47" t="s">
        <v>6737</v>
      </c>
      <c r="AJ541" s="47" t="s">
        <v>306</v>
      </c>
      <c r="AK541" s="47" t="s">
        <v>2826</v>
      </c>
      <c r="AL541" s="62" t="s">
        <v>2925</v>
      </c>
      <c r="AM541" s="13" t="s">
        <v>390</v>
      </c>
      <c r="AN541" s="118"/>
      <c r="AO541" s="118"/>
      <c r="AP541" s="118"/>
      <c r="AQ541" s="118"/>
      <c r="AR541" s="118"/>
      <c r="AS541" s="47"/>
      <c r="AT541" s="118"/>
      <c r="AU541" s="47"/>
      <c r="AV541" s="47"/>
      <c r="AW541" s="118"/>
      <c r="AX541" s="118"/>
      <c r="AY541" s="118"/>
      <c r="AZ541" s="47"/>
      <c r="BA541" s="14"/>
      <c r="BB541" s="47"/>
      <c r="BC541" s="149"/>
      <c r="BD541" s="149"/>
    </row>
    <row r="542" spans="1:56" x14ac:dyDescent="0.35">
      <c r="A542" s="50" t="s">
        <v>3617</v>
      </c>
      <c r="B542" s="115">
        <v>541</v>
      </c>
      <c r="C542" s="47"/>
      <c r="D542" s="47" t="s">
        <v>3618</v>
      </c>
      <c r="E542" s="47"/>
      <c r="F542" s="47"/>
      <c r="G542" s="47" t="s">
        <v>76</v>
      </c>
      <c r="H542" s="47" t="s">
        <v>1980</v>
      </c>
      <c r="I542" s="47" t="s">
        <v>3899</v>
      </c>
      <c r="J542" s="47" t="s">
        <v>1961</v>
      </c>
      <c r="K542" s="47" t="s">
        <v>319</v>
      </c>
      <c r="L542" s="47" t="s">
        <v>886</v>
      </c>
      <c r="M542" s="48" t="s">
        <v>53</v>
      </c>
      <c r="N542" s="47" t="s">
        <v>34</v>
      </c>
      <c r="O542" s="47" t="s">
        <v>4</v>
      </c>
      <c r="P542" s="48" t="s">
        <v>27</v>
      </c>
      <c r="Q542" s="47"/>
      <c r="R542" s="47"/>
      <c r="S542" s="47" t="s">
        <v>3619</v>
      </c>
      <c r="T542" s="47" t="s">
        <v>3620</v>
      </c>
      <c r="U542" s="52">
        <v>5141</v>
      </c>
      <c r="V542" s="118"/>
      <c r="W542" s="118"/>
      <c r="X542" s="47">
        <v>0</v>
      </c>
      <c r="Y542" s="47"/>
      <c r="Z542" s="118"/>
      <c r="AA542" s="118"/>
      <c r="AB542" s="118"/>
      <c r="AC542" s="47" t="s">
        <v>41</v>
      </c>
      <c r="AD542" s="14"/>
      <c r="AE542" s="47" t="s">
        <v>3218</v>
      </c>
      <c r="AF542" s="280"/>
      <c r="AG542" s="118"/>
      <c r="AH542" s="118"/>
      <c r="AI542" s="47" t="s">
        <v>6737</v>
      </c>
      <c r="AJ542" s="47" t="s">
        <v>306</v>
      </c>
      <c r="AK542" s="47" t="s">
        <v>390</v>
      </c>
      <c r="AL542" s="62" t="s">
        <v>390</v>
      </c>
      <c r="AM542" s="13" t="s">
        <v>390</v>
      </c>
      <c r="AN542" s="118"/>
      <c r="AO542" s="118"/>
      <c r="AP542" s="118"/>
      <c r="AQ542" s="118"/>
      <c r="AR542" s="118"/>
      <c r="AS542" s="47"/>
      <c r="AT542" s="118"/>
      <c r="AU542" s="47"/>
      <c r="AV542" s="47"/>
      <c r="AW542" s="118"/>
      <c r="AX542" s="118"/>
      <c r="AY542" s="118"/>
      <c r="AZ542" s="47"/>
      <c r="BA542" s="14"/>
      <c r="BB542" s="47"/>
      <c r="BC542" s="149"/>
      <c r="BD542" s="149"/>
    </row>
    <row r="543" spans="1:56" x14ac:dyDescent="0.35">
      <c r="A543" s="50" t="s">
        <v>3621</v>
      </c>
      <c r="B543" s="115">
        <v>542</v>
      </c>
      <c r="C543" s="47"/>
      <c r="D543" s="47" t="s">
        <v>3622</v>
      </c>
      <c r="E543" s="47" t="s">
        <v>8964</v>
      </c>
      <c r="F543" s="47" t="s">
        <v>8965</v>
      </c>
      <c r="G543" s="47" t="s">
        <v>76</v>
      </c>
      <c r="H543" s="47" t="s">
        <v>1980</v>
      </c>
      <c r="I543" s="47" t="s">
        <v>3899</v>
      </c>
      <c r="J543" s="47" t="s">
        <v>1961</v>
      </c>
      <c r="K543" s="47" t="s">
        <v>319</v>
      </c>
      <c r="L543" s="47" t="s">
        <v>886</v>
      </c>
      <c r="M543" s="48" t="s">
        <v>53</v>
      </c>
      <c r="N543" s="47" t="s">
        <v>34</v>
      </c>
      <c r="O543" s="47" t="s">
        <v>4</v>
      </c>
      <c r="P543" s="48" t="s">
        <v>21</v>
      </c>
      <c r="Q543" s="47"/>
      <c r="R543" s="47"/>
      <c r="S543" s="47" t="s">
        <v>3623</v>
      </c>
      <c r="T543" s="47" t="s">
        <v>292</v>
      </c>
      <c r="U543" s="52">
        <v>1264</v>
      </c>
      <c r="V543" s="118">
        <v>46164</v>
      </c>
      <c r="W543" s="118">
        <v>46164</v>
      </c>
      <c r="X543" s="47">
        <v>0</v>
      </c>
      <c r="Y543" s="47">
        <v>15</v>
      </c>
      <c r="Z543" s="118">
        <v>46173</v>
      </c>
      <c r="AA543" s="118">
        <v>46179</v>
      </c>
      <c r="AB543" s="118">
        <v>46168</v>
      </c>
      <c r="AC543" s="47" t="s">
        <v>3</v>
      </c>
      <c r="AD543" s="14">
        <v>1</v>
      </c>
      <c r="AE543" s="47" t="s">
        <v>3218</v>
      </c>
      <c r="AF543" s="280">
        <v>46172</v>
      </c>
      <c r="AG543" s="118"/>
      <c r="AH543" s="118" t="s">
        <v>152</v>
      </c>
      <c r="AI543" s="47" t="s">
        <v>6737</v>
      </c>
      <c r="AJ543" s="47" t="s">
        <v>306</v>
      </c>
      <c r="AK543" s="47" t="s">
        <v>2826</v>
      </c>
      <c r="AL543" s="62" t="s">
        <v>2925</v>
      </c>
      <c r="AM543" s="13" t="s">
        <v>390</v>
      </c>
      <c r="AN543" s="118"/>
      <c r="AO543" s="118"/>
      <c r="AP543" s="118"/>
      <c r="AQ543" s="118"/>
      <c r="AR543" s="118"/>
      <c r="AS543" s="47"/>
      <c r="AT543" s="118"/>
      <c r="AU543" s="47"/>
      <c r="AV543" s="47"/>
      <c r="AW543" s="118"/>
      <c r="AX543" s="118"/>
      <c r="AY543" s="118"/>
      <c r="AZ543" s="47"/>
      <c r="BA543" s="14"/>
      <c r="BB543" s="47"/>
      <c r="BC543" s="149"/>
      <c r="BD543" s="149"/>
    </row>
    <row r="544" spans="1:56" x14ac:dyDescent="0.35">
      <c r="A544" s="50" t="s">
        <v>3624</v>
      </c>
      <c r="B544" s="115">
        <v>543</v>
      </c>
      <c r="C544" s="47"/>
      <c r="D544" s="47" t="s">
        <v>3625</v>
      </c>
      <c r="E544" s="47" t="s">
        <v>7635</v>
      </c>
      <c r="F544" s="47" t="s">
        <v>7636</v>
      </c>
      <c r="G544" s="47" t="s">
        <v>76</v>
      </c>
      <c r="H544" s="47" t="s">
        <v>1980</v>
      </c>
      <c r="I544" s="47" t="s">
        <v>3899</v>
      </c>
      <c r="J544" s="47" t="s">
        <v>1961</v>
      </c>
      <c r="K544" s="47" t="s">
        <v>319</v>
      </c>
      <c r="L544" s="47" t="s">
        <v>886</v>
      </c>
      <c r="M544" s="48" t="s">
        <v>53</v>
      </c>
      <c r="N544" s="47" t="s">
        <v>34</v>
      </c>
      <c r="O544" s="47" t="s">
        <v>4</v>
      </c>
      <c r="P544" s="48" t="s">
        <v>21</v>
      </c>
      <c r="Q544" s="47"/>
      <c r="R544" s="47"/>
      <c r="S544" s="47" t="s">
        <v>3626</v>
      </c>
      <c r="T544" s="47" t="s">
        <v>1377</v>
      </c>
      <c r="U544" s="52">
        <v>1350</v>
      </c>
      <c r="V544" s="118">
        <v>46146</v>
      </c>
      <c r="W544" s="118">
        <v>46146</v>
      </c>
      <c r="X544" s="47">
        <v>0</v>
      </c>
      <c r="Y544" s="47">
        <v>15</v>
      </c>
      <c r="Z544" s="118">
        <v>46161</v>
      </c>
      <c r="AA544" s="118">
        <v>46161</v>
      </c>
      <c r="AB544" s="118">
        <v>46150</v>
      </c>
      <c r="AC544" s="47" t="s">
        <v>3</v>
      </c>
      <c r="AD544" s="14">
        <v>1</v>
      </c>
      <c r="AE544" s="47" t="s">
        <v>3218</v>
      </c>
      <c r="AF544" s="280">
        <v>46155</v>
      </c>
      <c r="AG544" s="118">
        <v>46155</v>
      </c>
      <c r="AH544" s="118" t="s">
        <v>6740</v>
      </c>
      <c r="AI544" s="47" t="s">
        <v>6737</v>
      </c>
      <c r="AJ544" s="47" t="s">
        <v>306</v>
      </c>
      <c r="AK544" s="47" t="s">
        <v>2826</v>
      </c>
      <c r="AL544" s="62" t="s">
        <v>2925</v>
      </c>
      <c r="AM544" s="13" t="s">
        <v>390</v>
      </c>
      <c r="AN544" s="118"/>
      <c r="AO544" s="118"/>
      <c r="AP544" s="118"/>
      <c r="AQ544" s="118"/>
      <c r="AR544" s="118"/>
      <c r="AS544" s="47"/>
      <c r="AT544" s="118"/>
      <c r="AU544" s="47"/>
      <c r="AV544" s="47"/>
      <c r="AW544" s="118"/>
      <c r="AX544" s="118"/>
      <c r="AY544" s="118"/>
      <c r="AZ544" s="47"/>
      <c r="BA544" s="14"/>
      <c r="BB544" s="47"/>
      <c r="BC544" s="149"/>
      <c r="BD544" s="149"/>
    </row>
    <row r="545" spans="1:56" x14ac:dyDescent="0.35">
      <c r="A545" s="50" t="s">
        <v>3627</v>
      </c>
      <c r="B545" s="115">
        <v>544</v>
      </c>
      <c r="C545" s="47"/>
      <c r="D545" s="47" t="s">
        <v>3628</v>
      </c>
      <c r="E545" s="47" t="s">
        <v>7951</v>
      </c>
      <c r="F545" s="47" t="s">
        <v>7952</v>
      </c>
      <c r="G545" s="47" t="s">
        <v>76</v>
      </c>
      <c r="H545" s="47" t="s">
        <v>1980</v>
      </c>
      <c r="I545" s="47" t="s">
        <v>3899</v>
      </c>
      <c r="J545" s="47" t="s">
        <v>1961</v>
      </c>
      <c r="K545" s="47" t="s">
        <v>319</v>
      </c>
      <c r="L545" s="47" t="s">
        <v>886</v>
      </c>
      <c r="M545" s="48" t="s">
        <v>53</v>
      </c>
      <c r="N545" s="47" t="s">
        <v>34</v>
      </c>
      <c r="O545" s="47" t="s">
        <v>4</v>
      </c>
      <c r="P545" s="48" t="s">
        <v>25</v>
      </c>
      <c r="Q545" s="47"/>
      <c r="R545" s="47"/>
      <c r="S545" s="47" t="s">
        <v>3629</v>
      </c>
      <c r="T545" s="47" t="s">
        <v>3630</v>
      </c>
      <c r="U545" s="52">
        <v>4342</v>
      </c>
      <c r="V545" s="118">
        <v>46160</v>
      </c>
      <c r="W545" s="118">
        <v>46160</v>
      </c>
      <c r="X545" s="47">
        <v>0</v>
      </c>
      <c r="Y545" s="47">
        <v>15</v>
      </c>
      <c r="Z545" s="118">
        <v>46173</v>
      </c>
      <c r="AA545" s="118">
        <v>46175</v>
      </c>
      <c r="AB545" s="118">
        <v>46167</v>
      </c>
      <c r="AC545" s="47" t="s">
        <v>3</v>
      </c>
      <c r="AD545" s="14">
        <v>1</v>
      </c>
      <c r="AE545" s="47" t="s">
        <v>3218</v>
      </c>
      <c r="AF545" s="280">
        <v>46167</v>
      </c>
      <c r="AG545" s="118"/>
      <c r="AH545" s="118" t="s">
        <v>152</v>
      </c>
      <c r="AI545" s="47" t="s">
        <v>6737</v>
      </c>
      <c r="AJ545" s="47" t="s">
        <v>306</v>
      </c>
      <c r="AK545" s="47" t="s">
        <v>2826</v>
      </c>
      <c r="AL545" s="62" t="s">
        <v>2925</v>
      </c>
      <c r="AM545" s="13" t="s">
        <v>390</v>
      </c>
      <c r="AN545" s="118"/>
      <c r="AO545" s="118"/>
      <c r="AP545" s="118"/>
      <c r="AQ545" s="118"/>
      <c r="AR545" s="118"/>
      <c r="AS545" s="47"/>
      <c r="AT545" s="118"/>
      <c r="AU545" s="47"/>
      <c r="AV545" s="47"/>
      <c r="AW545" s="118"/>
      <c r="AX545" s="118"/>
      <c r="AY545" s="118"/>
      <c r="AZ545" s="47"/>
      <c r="BA545" s="14"/>
      <c r="BB545" s="47"/>
      <c r="BC545" s="149"/>
      <c r="BD545" s="149"/>
    </row>
    <row r="546" spans="1:56" x14ac:dyDescent="0.35">
      <c r="A546" s="50" t="s">
        <v>3631</v>
      </c>
      <c r="B546" s="115">
        <v>545</v>
      </c>
      <c r="C546" s="47"/>
      <c r="D546" s="47" t="s">
        <v>3632</v>
      </c>
      <c r="E546" s="47" t="s">
        <v>7953</v>
      </c>
      <c r="F546" s="47" t="s">
        <v>7954</v>
      </c>
      <c r="G546" s="47" t="s">
        <v>76</v>
      </c>
      <c r="H546" s="47" t="s">
        <v>1980</v>
      </c>
      <c r="I546" s="47" t="s">
        <v>3899</v>
      </c>
      <c r="J546" s="47" t="s">
        <v>1961</v>
      </c>
      <c r="K546" s="47" t="s">
        <v>319</v>
      </c>
      <c r="L546" s="47" t="s">
        <v>886</v>
      </c>
      <c r="M546" s="48" t="s">
        <v>53</v>
      </c>
      <c r="N546" s="47" t="s">
        <v>34</v>
      </c>
      <c r="O546" s="47" t="s">
        <v>4</v>
      </c>
      <c r="P546" s="48" t="s">
        <v>21</v>
      </c>
      <c r="Q546" s="47"/>
      <c r="R546" s="47"/>
      <c r="S546" s="47" t="s">
        <v>3633</v>
      </c>
      <c r="T546" s="47" t="s">
        <v>3634</v>
      </c>
      <c r="U546" s="52">
        <v>3881</v>
      </c>
      <c r="V546" s="118">
        <v>46148</v>
      </c>
      <c r="W546" s="118">
        <v>46148</v>
      </c>
      <c r="X546" s="47">
        <v>0</v>
      </c>
      <c r="Y546" s="47">
        <v>15</v>
      </c>
      <c r="Z546" s="118">
        <v>46163</v>
      </c>
      <c r="AA546" s="118">
        <v>46163</v>
      </c>
      <c r="AB546" s="118">
        <v>46160</v>
      </c>
      <c r="AC546" s="47" t="s">
        <v>3</v>
      </c>
      <c r="AD546" s="14">
        <v>1</v>
      </c>
      <c r="AE546" s="47" t="s">
        <v>3218</v>
      </c>
      <c r="AF546" s="280">
        <v>46160</v>
      </c>
      <c r="AG546" s="118">
        <v>46160</v>
      </c>
      <c r="AH546" s="118" t="s">
        <v>6740</v>
      </c>
      <c r="AI546" s="47" t="s">
        <v>6737</v>
      </c>
      <c r="AJ546" s="47" t="s">
        <v>306</v>
      </c>
      <c r="AK546" s="47" t="s">
        <v>2826</v>
      </c>
      <c r="AL546" s="62" t="s">
        <v>2925</v>
      </c>
      <c r="AM546" s="13" t="s">
        <v>390</v>
      </c>
      <c r="AN546" s="118"/>
      <c r="AO546" s="118"/>
      <c r="AP546" s="118"/>
      <c r="AQ546" s="118"/>
      <c r="AR546" s="118"/>
      <c r="AS546" s="47"/>
      <c r="AT546" s="118"/>
      <c r="AU546" s="47"/>
      <c r="AV546" s="47"/>
      <c r="AW546" s="118"/>
      <c r="AX546" s="118"/>
      <c r="AY546" s="118"/>
      <c r="AZ546" s="47"/>
      <c r="BA546" s="14"/>
      <c r="BB546" s="47"/>
      <c r="BC546" s="149"/>
      <c r="BD546" s="149"/>
    </row>
    <row r="547" spans="1:56" x14ac:dyDescent="0.35">
      <c r="A547" s="50" t="s">
        <v>3635</v>
      </c>
      <c r="B547" s="115">
        <v>546</v>
      </c>
      <c r="C547" s="47"/>
      <c r="D547" s="47" t="s">
        <v>3636</v>
      </c>
      <c r="E547" s="47"/>
      <c r="F547" s="47"/>
      <c r="G547" s="47" t="s">
        <v>76</v>
      </c>
      <c r="H547" s="47" t="s">
        <v>1980</v>
      </c>
      <c r="I547" s="47" t="s">
        <v>3899</v>
      </c>
      <c r="J547" s="47" t="s">
        <v>1961</v>
      </c>
      <c r="K547" s="47" t="s">
        <v>319</v>
      </c>
      <c r="L547" s="47" t="s">
        <v>886</v>
      </c>
      <c r="M547" s="48" t="s">
        <v>53</v>
      </c>
      <c r="N547" s="47" t="s">
        <v>33</v>
      </c>
      <c r="O547" s="47" t="s">
        <v>5473</v>
      </c>
      <c r="P547" s="48" t="s">
        <v>20</v>
      </c>
      <c r="Q547" s="47"/>
      <c r="R547" s="47"/>
      <c r="S547" s="47" t="s">
        <v>3637</v>
      </c>
      <c r="T547" s="47" t="s">
        <v>158</v>
      </c>
      <c r="U547" s="52">
        <v>1818</v>
      </c>
      <c r="V547" s="118"/>
      <c r="W547" s="118"/>
      <c r="X547" s="47">
        <v>0</v>
      </c>
      <c r="Y547" s="47"/>
      <c r="Z547" s="118"/>
      <c r="AA547" s="118"/>
      <c r="AB547" s="118"/>
      <c r="AC547" s="47" t="s">
        <v>700</v>
      </c>
      <c r="AD547" s="14"/>
      <c r="AE547" s="47" t="s">
        <v>3218</v>
      </c>
      <c r="AF547" s="280"/>
      <c r="AG547" s="118"/>
      <c r="AH547" s="118"/>
      <c r="AI547" s="47" t="s">
        <v>6737</v>
      </c>
      <c r="AJ547" s="47" t="s">
        <v>306</v>
      </c>
      <c r="AK547" s="47" t="s">
        <v>390</v>
      </c>
      <c r="AL547" s="62" t="s">
        <v>390</v>
      </c>
      <c r="AM547" s="13" t="s">
        <v>2000</v>
      </c>
      <c r="AN547" s="118"/>
      <c r="AO547" s="118"/>
      <c r="AP547" s="118"/>
      <c r="AQ547" s="118"/>
      <c r="AR547" s="118"/>
      <c r="AS547" s="47"/>
      <c r="AT547" s="118"/>
      <c r="AU547" s="47"/>
      <c r="AV547" s="47"/>
      <c r="AW547" s="118"/>
      <c r="AX547" s="118"/>
      <c r="AY547" s="118"/>
      <c r="AZ547" s="47"/>
      <c r="BA547" s="14"/>
      <c r="BB547" s="47"/>
      <c r="BC547" s="149"/>
      <c r="BD547" s="149"/>
    </row>
    <row r="548" spans="1:56" x14ac:dyDescent="0.35">
      <c r="A548" s="50" t="s">
        <v>3638</v>
      </c>
      <c r="B548" s="115">
        <v>547</v>
      </c>
      <c r="C548" s="47"/>
      <c r="D548" s="47" t="s">
        <v>3639</v>
      </c>
      <c r="E548" s="47"/>
      <c r="F548" s="47"/>
      <c r="G548" s="47" t="s">
        <v>76</v>
      </c>
      <c r="H548" s="47" t="s">
        <v>1980</v>
      </c>
      <c r="I548" s="47" t="s">
        <v>3899</v>
      </c>
      <c r="J548" s="47" t="s">
        <v>1961</v>
      </c>
      <c r="K548" s="47" t="s">
        <v>319</v>
      </c>
      <c r="L548" s="47" t="s">
        <v>886</v>
      </c>
      <c r="M548" s="48" t="s">
        <v>53</v>
      </c>
      <c r="N548" s="47" t="s">
        <v>33</v>
      </c>
      <c r="O548" s="47" t="s">
        <v>5473</v>
      </c>
      <c r="P548" s="48" t="s">
        <v>22</v>
      </c>
      <c r="Q548" s="47"/>
      <c r="R548" s="47"/>
      <c r="S548" s="47" t="s">
        <v>3640</v>
      </c>
      <c r="T548" s="47" t="s">
        <v>1906</v>
      </c>
      <c r="U548" s="52">
        <v>1760</v>
      </c>
      <c r="V548" s="118"/>
      <c r="W548" s="118"/>
      <c r="X548" s="47">
        <v>0</v>
      </c>
      <c r="Y548" s="47"/>
      <c r="Z548" s="118"/>
      <c r="AA548" s="118"/>
      <c r="AB548" s="118"/>
      <c r="AC548" s="47" t="s">
        <v>41</v>
      </c>
      <c r="AD548" s="14"/>
      <c r="AE548" s="47" t="s">
        <v>3218</v>
      </c>
      <c r="AF548" s="280"/>
      <c r="AG548" s="118"/>
      <c r="AH548" s="118"/>
      <c r="AI548" s="47" t="s">
        <v>6737</v>
      </c>
      <c r="AJ548" s="47" t="s">
        <v>306</v>
      </c>
      <c r="AK548" s="47" t="s">
        <v>390</v>
      </c>
      <c r="AL548" s="62" t="s">
        <v>390</v>
      </c>
      <c r="AM548" s="13" t="s">
        <v>390</v>
      </c>
      <c r="AN548" s="118"/>
      <c r="AO548" s="118"/>
      <c r="AP548" s="118"/>
      <c r="AQ548" s="118"/>
      <c r="AR548" s="118"/>
      <c r="AS548" s="47"/>
      <c r="AT548" s="118"/>
      <c r="AU548" s="47"/>
      <c r="AV548" s="47"/>
      <c r="AW548" s="118"/>
      <c r="AX548" s="118"/>
      <c r="AY548" s="118"/>
      <c r="AZ548" s="47"/>
      <c r="BA548" s="14"/>
      <c r="BB548" s="47"/>
      <c r="BC548" s="149"/>
      <c r="BD548" s="149"/>
    </row>
    <row r="549" spans="1:56" x14ac:dyDescent="0.35">
      <c r="A549" s="50" t="s">
        <v>3641</v>
      </c>
      <c r="B549" s="115">
        <v>548</v>
      </c>
      <c r="C549" s="47"/>
      <c r="D549" s="47" t="s">
        <v>3642</v>
      </c>
      <c r="E549" s="47"/>
      <c r="F549" s="47"/>
      <c r="G549" s="47" t="s">
        <v>76</v>
      </c>
      <c r="H549" s="47" t="s">
        <v>1980</v>
      </c>
      <c r="I549" s="47" t="s">
        <v>3899</v>
      </c>
      <c r="J549" s="47" t="s">
        <v>1961</v>
      </c>
      <c r="K549" s="47" t="s">
        <v>319</v>
      </c>
      <c r="L549" s="47" t="s">
        <v>886</v>
      </c>
      <c r="M549" s="48" t="s">
        <v>53</v>
      </c>
      <c r="N549" s="47" t="s">
        <v>33</v>
      </c>
      <c r="O549" s="47" t="s">
        <v>5473</v>
      </c>
      <c r="P549" s="48" t="s">
        <v>26</v>
      </c>
      <c r="Q549" s="47"/>
      <c r="R549" s="47"/>
      <c r="S549" s="47" t="s">
        <v>3643</v>
      </c>
      <c r="T549" s="47" t="s">
        <v>3644</v>
      </c>
      <c r="U549" s="52">
        <v>1931</v>
      </c>
      <c r="V549" s="118"/>
      <c r="W549" s="118"/>
      <c r="X549" s="47">
        <v>0</v>
      </c>
      <c r="Y549" s="47"/>
      <c r="Z549" s="118"/>
      <c r="AA549" s="118"/>
      <c r="AB549" s="118"/>
      <c r="AC549" s="47" t="s">
        <v>41</v>
      </c>
      <c r="AD549" s="14"/>
      <c r="AE549" s="47" t="s">
        <v>3218</v>
      </c>
      <c r="AF549" s="280"/>
      <c r="AG549" s="118"/>
      <c r="AH549" s="118"/>
      <c r="AI549" s="47" t="s">
        <v>6737</v>
      </c>
      <c r="AJ549" s="47" t="s">
        <v>306</v>
      </c>
      <c r="AK549" s="47" t="s">
        <v>390</v>
      </c>
      <c r="AL549" s="62" t="s">
        <v>390</v>
      </c>
      <c r="AM549" s="13" t="s">
        <v>390</v>
      </c>
      <c r="AN549" s="118"/>
      <c r="AO549" s="118"/>
      <c r="AP549" s="118"/>
      <c r="AQ549" s="118"/>
      <c r="AR549" s="118"/>
      <c r="AS549" s="47"/>
      <c r="AT549" s="118"/>
      <c r="AU549" s="47"/>
      <c r="AV549" s="47"/>
      <c r="AW549" s="118"/>
      <c r="AX549" s="118"/>
      <c r="AY549" s="118"/>
      <c r="AZ549" s="47"/>
      <c r="BA549" s="14"/>
      <c r="BB549" s="47"/>
      <c r="BC549" s="149"/>
      <c r="BD549" s="149"/>
    </row>
    <row r="550" spans="1:56" x14ac:dyDescent="0.35">
      <c r="A550" s="50" t="s">
        <v>3645</v>
      </c>
      <c r="B550" s="115">
        <v>549</v>
      </c>
      <c r="C550" s="47"/>
      <c r="D550" s="47" t="s">
        <v>3646</v>
      </c>
      <c r="E550" s="47" t="s">
        <v>7955</v>
      </c>
      <c r="F550" s="47" t="s">
        <v>7956</v>
      </c>
      <c r="G550" s="47" t="s">
        <v>76</v>
      </c>
      <c r="H550" s="47" t="s">
        <v>1980</v>
      </c>
      <c r="I550" s="47" t="s">
        <v>3899</v>
      </c>
      <c r="J550" s="47" t="s">
        <v>1961</v>
      </c>
      <c r="K550" s="47" t="s">
        <v>319</v>
      </c>
      <c r="L550" s="47" t="s">
        <v>886</v>
      </c>
      <c r="M550" s="48" t="s">
        <v>53</v>
      </c>
      <c r="N550" s="47" t="s">
        <v>34</v>
      </c>
      <c r="O550" s="47" t="s">
        <v>4</v>
      </c>
      <c r="P550" s="48" t="s">
        <v>27</v>
      </c>
      <c r="Q550" s="47"/>
      <c r="R550" s="47"/>
      <c r="S550" s="47" t="s">
        <v>3647</v>
      </c>
      <c r="T550" s="47" t="s">
        <v>3648</v>
      </c>
      <c r="U550" s="52">
        <v>5428</v>
      </c>
      <c r="V550" s="118">
        <v>46157</v>
      </c>
      <c r="W550" s="118">
        <v>46157</v>
      </c>
      <c r="X550" s="47">
        <v>0</v>
      </c>
      <c r="Y550" s="47">
        <v>15</v>
      </c>
      <c r="Z550" s="118">
        <v>46172</v>
      </c>
      <c r="AA550" s="118">
        <v>46172</v>
      </c>
      <c r="AB550" s="118">
        <v>46173</v>
      </c>
      <c r="AC550" s="47" t="s">
        <v>3</v>
      </c>
      <c r="AD550" s="14">
        <v>1</v>
      </c>
      <c r="AE550" s="47" t="s">
        <v>3218</v>
      </c>
      <c r="AF550" s="280" t="s">
        <v>8951</v>
      </c>
      <c r="AG550" s="118"/>
      <c r="AH550" s="118" t="s">
        <v>152</v>
      </c>
      <c r="AI550" s="47" t="s">
        <v>6737</v>
      </c>
      <c r="AJ550" s="47" t="s">
        <v>306</v>
      </c>
      <c r="AK550" s="47" t="s">
        <v>2826</v>
      </c>
      <c r="AL550" s="62" t="s">
        <v>2925</v>
      </c>
      <c r="AM550" s="13" t="s">
        <v>390</v>
      </c>
      <c r="AN550" s="118"/>
      <c r="AO550" s="118"/>
      <c r="AP550" s="118"/>
      <c r="AQ550" s="118"/>
      <c r="AR550" s="118"/>
      <c r="AS550" s="47"/>
      <c r="AT550" s="118"/>
      <c r="AU550" s="47"/>
      <c r="AV550" s="47"/>
      <c r="AW550" s="118"/>
      <c r="AX550" s="118"/>
      <c r="AY550" s="118"/>
      <c r="AZ550" s="47"/>
      <c r="BA550" s="14"/>
      <c r="BB550" s="47"/>
      <c r="BC550" s="149"/>
      <c r="BD550" s="149"/>
    </row>
    <row r="551" spans="1:56" x14ac:dyDescent="0.35">
      <c r="A551" s="50" t="s">
        <v>3649</v>
      </c>
      <c r="B551" s="115">
        <v>550</v>
      </c>
      <c r="C551" s="47"/>
      <c r="D551" s="47" t="s">
        <v>3650</v>
      </c>
      <c r="E551" s="47" t="s">
        <v>8966</v>
      </c>
      <c r="F551" s="47" t="s">
        <v>8967</v>
      </c>
      <c r="G551" s="47" t="s">
        <v>76</v>
      </c>
      <c r="H551" s="47" t="s">
        <v>1980</v>
      </c>
      <c r="I551" s="47" t="s">
        <v>3899</v>
      </c>
      <c r="J551" s="47" t="s">
        <v>1961</v>
      </c>
      <c r="K551" s="47" t="s">
        <v>319</v>
      </c>
      <c r="L551" s="47" t="s">
        <v>886</v>
      </c>
      <c r="M551" s="48" t="s">
        <v>53</v>
      </c>
      <c r="N551" s="47" t="s">
        <v>34</v>
      </c>
      <c r="O551" s="47" t="s">
        <v>4</v>
      </c>
      <c r="P551" s="48" t="s">
        <v>21</v>
      </c>
      <c r="Q551" s="47"/>
      <c r="R551" s="47"/>
      <c r="S551" s="47" t="s">
        <v>3651</v>
      </c>
      <c r="T551" s="47" t="s">
        <v>833</v>
      </c>
      <c r="U551" s="52">
        <v>4641</v>
      </c>
      <c r="V551" s="118">
        <v>46170</v>
      </c>
      <c r="W551" s="118">
        <v>46170</v>
      </c>
      <c r="X551" s="47">
        <v>0</v>
      </c>
      <c r="Y551" s="47">
        <v>15</v>
      </c>
      <c r="Z551" s="118">
        <v>46185</v>
      </c>
      <c r="AA551" s="118">
        <v>46185</v>
      </c>
      <c r="AB551" s="118"/>
      <c r="AC551" s="47" t="s">
        <v>5</v>
      </c>
      <c r="AD551" s="14"/>
      <c r="AE551" s="47" t="s">
        <v>3218</v>
      </c>
      <c r="AF551" s="280"/>
      <c r="AG551" s="118"/>
      <c r="AH551" s="118"/>
      <c r="AI551" s="47" t="s">
        <v>6737</v>
      </c>
      <c r="AJ551" s="47" t="s">
        <v>306</v>
      </c>
      <c r="AK551" s="47" t="s">
        <v>5080</v>
      </c>
      <c r="AL551" s="62" t="s">
        <v>390</v>
      </c>
      <c r="AM551" s="13" t="s">
        <v>390</v>
      </c>
      <c r="AN551" s="118"/>
      <c r="AO551" s="118"/>
      <c r="AP551" s="118"/>
      <c r="AQ551" s="118"/>
      <c r="AR551" s="118"/>
      <c r="AS551" s="47"/>
      <c r="AT551" s="118"/>
      <c r="AU551" s="47"/>
      <c r="AV551" s="47"/>
      <c r="AW551" s="118"/>
      <c r="AX551" s="118"/>
      <c r="AY551" s="118"/>
      <c r="AZ551" s="47"/>
      <c r="BA551" s="14"/>
      <c r="BB551" s="47"/>
      <c r="BC551" s="149"/>
      <c r="BD551" s="149"/>
    </row>
    <row r="552" spans="1:56" x14ac:dyDescent="0.35">
      <c r="A552" s="50" t="s">
        <v>3652</v>
      </c>
      <c r="B552" s="115">
        <v>551</v>
      </c>
      <c r="C552" s="47"/>
      <c r="D552" s="47" t="s">
        <v>3653</v>
      </c>
      <c r="E552" s="47"/>
      <c r="F552" s="47"/>
      <c r="G552" s="47" t="s">
        <v>76</v>
      </c>
      <c r="H552" s="47" t="s">
        <v>1980</v>
      </c>
      <c r="I552" s="47" t="s">
        <v>3899</v>
      </c>
      <c r="J552" s="47" t="s">
        <v>1961</v>
      </c>
      <c r="K552" s="47" t="s">
        <v>319</v>
      </c>
      <c r="L552" s="47" t="s">
        <v>886</v>
      </c>
      <c r="M552" s="48" t="s">
        <v>53</v>
      </c>
      <c r="N552" s="47" t="s">
        <v>34</v>
      </c>
      <c r="O552" s="47" t="s">
        <v>4</v>
      </c>
      <c r="P552" s="48" t="s">
        <v>21</v>
      </c>
      <c r="Q552" s="47"/>
      <c r="R552" s="47"/>
      <c r="S552" s="47" t="s">
        <v>3654</v>
      </c>
      <c r="T552" s="47" t="s">
        <v>3655</v>
      </c>
      <c r="U552" s="52">
        <v>4015</v>
      </c>
      <c r="V552" s="118"/>
      <c r="W552" s="118"/>
      <c r="X552" s="47">
        <v>0</v>
      </c>
      <c r="Y552" s="47"/>
      <c r="Z552" s="118"/>
      <c r="AA552" s="118"/>
      <c r="AB552" s="118"/>
      <c r="AC552" s="47" t="s">
        <v>41</v>
      </c>
      <c r="AD552" s="14"/>
      <c r="AE552" s="47" t="s">
        <v>3218</v>
      </c>
      <c r="AF552" s="280"/>
      <c r="AG552" s="118"/>
      <c r="AH552" s="118"/>
      <c r="AI552" s="47" t="s">
        <v>6737</v>
      </c>
      <c r="AJ552" s="47" t="s">
        <v>306</v>
      </c>
      <c r="AK552" s="47" t="s">
        <v>390</v>
      </c>
      <c r="AL552" s="62" t="s">
        <v>390</v>
      </c>
      <c r="AM552" s="13" t="s">
        <v>390</v>
      </c>
      <c r="AN552" s="118"/>
      <c r="AO552" s="118"/>
      <c r="AP552" s="118"/>
      <c r="AQ552" s="118"/>
      <c r="AR552" s="118"/>
      <c r="AS552" s="47"/>
      <c r="AT552" s="118"/>
      <c r="AU552" s="47"/>
      <c r="AV552" s="47"/>
      <c r="AW552" s="118"/>
      <c r="AX552" s="118"/>
      <c r="AY552" s="118"/>
      <c r="AZ552" s="47"/>
      <c r="BA552" s="14"/>
      <c r="BB552" s="47"/>
      <c r="BC552" s="149"/>
      <c r="BD552" s="149"/>
    </row>
    <row r="553" spans="1:56" x14ac:dyDescent="0.35">
      <c r="A553" s="50" t="s">
        <v>3656</v>
      </c>
      <c r="B553" s="115">
        <v>552</v>
      </c>
      <c r="C553" s="47"/>
      <c r="D553" s="47" t="s">
        <v>3657</v>
      </c>
      <c r="E553" s="47" t="s">
        <v>7957</v>
      </c>
      <c r="F553" s="47" t="s">
        <v>7958</v>
      </c>
      <c r="G553" s="47" t="s">
        <v>76</v>
      </c>
      <c r="H553" s="47" t="s">
        <v>1980</v>
      </c>
      <c r="I553" s="47" t="s">
        <v>3899</v>
      </c>
      <c r="J553" s="47" t="s">
        <v>1961</v>
      </c>
      <c r="K553" s="47" t="s">
        <v>319</v>
      </c>
      <c r="L553" s="47" t="s">
        <v>886</v>
      </c>
      <c r="M553" s="48" t="s">
        <v>53</v>
      </c>
      <c r="N553" s="47" t="s">
        <v>34</v>
      </c>
      <c r="O553" s="47" t="s">
        <v>4</v>
      </c>
      <c r="P553" s="48" t="s">
        <v>21</v>
      </c>
      <c r="Q553" s="47"/>
      <c r="R553" s="47"/>
      <c r="S553" s="47" t="s">
        <v>3658</v>
      </c>
      <c r="T553" s="47" t="s">
        <v>3659</v>
      </c>
      <c r="U553" s="52">
        <v>3988</v>
      </c>
      <c r="V553" s="118">
        <v>46163</v>
      </c>
      <c r="W553" s="118">
        <v>46163</v>
      </c>
      <c r="X553" s="47">
        <v>0</v>
      </c>
      <c r="Y553" s="47">
        <v>15</v>
      </c>
      <c r="Z553" s="118">
        <v>46173</v>
      </c>
      <c r="AA553" s="118">
        <v>46178</v>
      </c>
      <c r="AB553" s="118">
        <v>46168</v>
      </c>
      <c r="AC553" s="47" t="s">
        <v>3</v>
      </c>
      <c r="AD553" s="14">
        <v>1</v>
      </c>
      <c r="AE553" s="47" t="s">
        <v>3218</v>
      </c>
      <c r="AF553" s="280">
        <v>46172</v>
      </c>
      <c r="AG553" s="118"/>
      <c r="AH553" s="118" t="s">
        <v>152</v>
      </c>
      <c r="AI553" s="47" t="s">
        <v>6737</v>
      </c>
      <c r="AJ553" s="47" t="s">
        <v>306</v>
      </c>
      <c r="AK553" s="47" t="s">
        <v>2826</v>
      </c>
      <c r="AL553" s="62" t="s">
        <v>2925</v>
      </c>
      <c r="AM553" s="13" t="s">
        <v>390</v>
      </c>
      <c r="AN553" s="118"/>
      <c r="AO553" s="118"/>
      <c r="AP553" s="118"/>
      <c r="AQ553" s="118"/>
      <c r="AR553" s="118"/>
      <c r="AS553" s="47"/>
      <c r="AT553" s="118"/>
      <c r="AU553" s="47"/>
      <c r="AV553" s="47"/>
      <c r="AW553" s="118"/>
      <c r="AX553" s="118"/>
      <c r="AY553" s="118"/>
      <c r="AZ553" s="47"/>
      <c r="BA553" s="14"/>
      <c r="BB553" s="47"/>
      <c r="BC553" s="149"/>
      <c r="BD553" s="149"/>
    </row>
    <row r="554" spans="1:56" x14ac:dyDescent="0.35">
      <c r="A554" s="50" t="s">
        <v>3660</v>
      </c>
      <c r="B554" s="115">
        <v>553</v>
      </c>
      <c r="C554" s="47"/>
      <c r="D554" s="47" t="s">
        <v>3661</v>
      </c>
      <c r="E554" s="47" t="s">
        <v>7959</v>
      </c>
      <c r="F554" s="47" t="s">
        <v>7960</v>
      </c>
      <c r="G554" s="47" t="s">
        <v>76</v>
      </c>
      <c r="H554" s="47" t="s">
        <v>1980</v>
      </c>
      <c r="I554" s="47" t="s">
        <v>3899</v>
      </c>
      <c r="J554" s="47" t="s">
        <v>1961</v>
      </c>
      <c r="K554" s="47" t="s">
        <v>319</v>
      </c>
      <c r="L554" s="47" t="s">
        <v>886</v>
      </c>
      <c r="M554" s="48" t="s">
        <v>53</v>
      </c>
      <c r="N554" s="47" t="s">
        <v>34</v>
      </c>
      <c r="O554" s="47" t="s">
        <v>4</v>
      </c>
      <c r="P554" s="48" t="s">
        <v>27</v>
      </c>
      <c r="Q554" s="47"/>
      <c r="R554" s="47"/>
      <c r="S554" s="47" t="s">
        <v>3662</v>
      </c>
      <c r="T554" s="47" t="s">
        <v>3663</v>
      </c>
      <c r="U554" s="52">
        <v>4918</v>
      </c>
      <c r="V554" s="118">
        <v>46155</v>
      </c>
      <c r="W554" s="118">
        <v>46155</v>
      </c>
      <c r="X554" s="47">
        <v>0</v>
      </c>
      <c r="Y554" s="47">
        <v>15</v>
      </c>
      <c r="Z554" s="118">
        <v>46170</v>
      </c>
      <c r="AA554" s="118">
        <v>46173</v>
      </c>
      <c r="AB554" s="118">
        <v>46171</v>
      </c>
      <c r="AC554" s="47" t="s">
        <v>3</v>
      </c>
      <c r="AD554" s="14">
        <v>1</v>
      </c>
      <c r="AE554" s="47" t="s">
        <v>3218</v>
      </c>
      <c r="AF554" s="280" t="s">
        <v>8951</v>
      </c>
      <c r="AG554" s="118"/>
      <c r="AH554" s="118" t="s">
        <v>152</v>
      </c>
      <c r="AI554" s="47" t="s">
        <v>6737</v>
      </c>
      <c r="AJ554" s="47" t="s">
        <v>306</v>
      </c>
      <c r="AK554" s="47" t="s">
        <v>2826</v>
      </c>
      <c r="AL554" s="62" t="s">
        <v>2925</v>
      </c>
      <c r="AM554" s="13" t="s">
        <v>390</v>
      </c>
      <c r="AN554" s="118"/>
      <c r="AO554" s="118"/>
      <c r="AP554" s="118"/>
      <c r="AQ554" s="118"/>
      <c r="AR554" s="118"/>
      <c r="AS554" s="47"/>
      <c r="AT554" s="118"/>
      <c r="AU554" s="47"/>
      <c r="AV554" s="47"/>
      <c r="AW554" s="118"/>
      <c r="AX554" s="118"/>
      <c r="AY554" s="118"/>
      <c r="AZ554" s="47"/>
      <c r="BA554" s="14"/>
      <c r="BB554" s="47"/>
      <c r="BC554" s="149"/>
      <c r="BD554" s="149"/>
    </row>
    <row r="555" spans="1:56" x14ac:dyDescent="0.35">
      <c r="A555" s="50" t="s">
        <v>3664</v>
      </c>
      <c r="B555" s="115">
        <v>554</v>
      </c>
      <c r="C555" s="47"/>
      <c r="D555" s="47" t="s">
        <v>3665</v>
      </c>
      <c r="E555" s="47"/>
      <c r="F555" s="47"/>
      <c r="G555" s="47" t="s">
        <v>76</v>
      </c>
      <c r="H555" s="47" t="s">
        <v>1980</v>
      </c>
      <c r="I555" s="47" t="s">
        <v>3899</v>
      </c>
      <c r="J555" s="47" t="s">
        <v>1961</v>
      </c>
      <c r="K555" s="47" t="s">
        <v>319</v>
      </c>
      <c r="L555" s="47" t="s">
        <v>886</v>
      </c>
      <c r="M555" s="48" t="s">
        <v>53</v>
      </c>
      <c r="N555" s="47" t="s">
        <v>33</v>
      </c>
      <c r="O555" s="47" t="s">
        <v>5473</v>
      </c>
      <c r="P555" s="48" t="s">
        <v>22</v>
      </c>
      <c r="Q555" s="47"/>
      <c r="R555" s="47"/>
      <c r="S555" s="47" t="s">
        <v>3666</v>
      </c>
      <c r="T555" s="47" t="s">
        <v>3667</v>
      </c>
      <c r="U555" s="52">
        <v>2438</v>
      </c>
      <c r="V555" s="118"/>
      <c r="W555" s="118"/>
      <c r="X555" s="47">
        <v>0</v>
      </c>
      <c r="Y555" s="47"/>
      <c r="Z555" s="118"/>
      <c r="AA555" s="118"/>
      <c r="AB555" s="118"/>
      <c r="AC555" s="47" t="s">
        <v>41</v>
      </c>
      <c r="AD555" s="14"/>
      <c r="AE555" s="47" t="s">
        <v>3218</v>
      </c>
      <c r="AF555" s="280"/>
      <c r="AG555" s="118"/>
      <c r="AH555" s="118"/>
      <c r="AI555" s="47" t="s">
        <v>6737</v>
      </c>
      <c r="AJ555" s="47" t="s">
        <v>306</v>
      </c>
      <c r="AK555" s="47" t="s">
        <v>390</v>
      </c>
      <c r="AL555" s="62" t="s">
        <v>390</v>
      </c>
      <c r="AM555" s="13" t="s">
        <v>390</v>
      </c>
      <c r="AN555" s="118"/>
      <c r="AO555" s="118"/>
      <c r="AP555" s="118"/>
      <c r="AQ555" s="118"/>
      <c r="AR555" s="118"/>
      <c r="AS555" s="47"/>
      <c r="AT555" s="118"/>
      <c r="AU555" s="47"/>
      <c r="AV555" s="47"/>
      <c r="AW555" s="118"/>
      <c r="AX555" s="118"/>
      <c r="AY555" s="118"/>
      <c r="AZ555" s="47"/>
      <c r="BA555" s="14"/>
      <c r="BB555" s="47"/>
      <c r="BC555" s="149"/>
      <c r="BD555" s="149"/>
    </row>
    <row r="556" spans="1:56" x14ac:dyDescent="0.35">
      <c r="A556" s="50" t="s">
        <v>3668</v>
      </c>
      <c r="B556" s="115">
        <v>555</v>
      </c>
      <c r="C556" s="47"/>
      <c r="D556" s="47" t="s">
        <v>3669</v>
      </c>
      <c r="E556" s="47"/>
      <c r="F556" s="47"/>
      <c r="G556" s="47" t="s">
        <v>76</v>
      </c>
      <c r="H556" s="47" t="s">
        <v>1980</v>
      </c>
      <c r="I556" s="47" t="s">
        <v>3899</v>
      </c>
      <c r="J556" s="47" t="s">
        <v>1961</v>
      </c>
      <c r="K556" s="47" t="s">
        <v>319</v>
      </c>
      <c r="L556" s="47" t="s">
        <v>886</v>
      </c>
      <c r="M556" s="48" t="s">
        <v>53</v>
      </c>
      <c r="N556" s="47" t="s">
        <v>34</v>
      </c>
      <c r="O556" s="47" t="s">
        <v>4</v>
      </c>
      <c r="P556" s="48" t="s">
        <v>30</v>
      </c>
      <c r="Q556" s="47"/>
      <c r="R556" s="47"/>
      <c r="S556" s="47" t="s">
        <v>3670</v>
      </c>
      <c r="T556" s="47" t="s">
        <v>3671</v>
      </c>
      <c r="U556" s="52">
        <v>4501</v>
      </c>
      <c r="V556" s="118"/>
      <c r="W556" s="118"/>
      <c r="X556" s="47">
        <v>0</v>
      </c>
      <c r="Y556" s="47"/>
      <c r="Z556" s="118"/>
      <c r="AA556" s="118"/>
      <c r="AB556" s="118"/>
      <c r="AC556" s="47" t="s">
        <v>700</v>
      </c>
      <c r="AD556" s="14"/>
      <c r="AE556" s="47" t="s">
        <v>3218</v>
      </c>
      <c r="AF556" s="280"/>
      <c r="AG556" s="118"/>
      <c r="AH556" s="118"/>
      <c r="AI556" s="47" t="s">
        <v>6737</v>
      </c>
      <c r="AJ556" s="47" t="s">
        <v>306</v>
      </c>
      <c r="AK556" s="47" t="s">
        <v>390</v>
      </c>
      <c r="AL556" s="62" t="s">
        <v>390</v>
      </c>
      <c r="AM556" s="13" t="s">
        <v>390</v>
      </c>
      <c r="AN556" s="118"/>
      <c r="AO556" s="118"/>
      <c r="AP556" s="118"/>
      <c r="AQ556" s="118"/>
      <c r="AR556" s="118"/>
      <c r="AS556" s="47"/>
      <c r="AT556" s="118"/>
      <c r="AU556" s="47"/>
      <c r="AV556" s="47"/>
      <c r="AW556" s="118"/>
      <c r="AX556" s="118"/>
      <c r="AY556" s="118"/>
      <c r="AZ556" s="47"/>
      <c r="BA556" s="14"/>
      <c r="BB556" s="47"/>
      <c r="BC556" s="149"/>
      <c r="BD556" s="149"/>
    </row>
    <row r="557" spans="1:56" x14ac:dyDescent="0.35">
      <c r="A557" s="50" t="s">
        <v>3672</v>
      </c>
      <c r="B557" s="115">
        <v>556</v>
      </c>
      <c r="C557" s="47"/>
      <c r="D557" s="47" t="s">
        <v>3673</v>
      </c>
      <c r="E557" s="47" t="s">
        <v>7961</v>
      </c>
      <c r="F557" s="47" t="s">
        <v>7962</v>
      </c>
      <c r="G557" s="47" t="s">
        <v>76</v>
      </c>
      <c r="H557" s="47" t="s">
        <v>1980</v>
      </c>
      <c r="I557" s="47" t="s">
        <v>3899</v>
      </c>
      <c r="J557" s="47" t="s">
        <v>1961</v>
      </c>
      <c r="K557" s="47" t="s">
        <v>319</v>
      </c>
      <c r="L557" s="47" t="s">
        <v>886</v>
      </c>
      <c r="M557" s="48" t="s">
        <v>53</v>
      </c>
      <c r="N557" s="47" t="s">
        <v>34</v>
      </c>
      <c r="O557" s="47" t="s">
        <v>4</v>
      </c>
      <c r="P557" s="48" t="s">
        <v>25</v>
      </c>
      <c r="Q557" s="47"/>
      <c r="R557" s="47"/>
      <c r="S557" s="47" t="s">
        <v>3674</v>
      </c>
      <c r="T557" s="47" t="s">
        <v>3675</v>
      </c>
      <c r="U557" s="52">
        <v>3868</v>
      </c>
      <c r="V557" s="118">
        <v>46150</v>
      </c>
      <c r="W557" s="118">
        <v>46150</v>
      </c>
      <c r="X557" s="47">
        <v>0</v>
      </c>
      <c r="Y557" s="47">
        <v>15</v>
      </c>
      <c r="Z557" s="118">
        <v>46165</v>
      </c>
      <c r="AA557" s="118">
        <v>46165</v>
      </c>
      <c r="AB557" s="118">
        <v>46163</v>
      </c>
      <c r="AC557" s="47" t="s">
        <v>3</v>
      </c>
      <c r="AD557" s="14">
        <v>1</v>
      </c>
      <c r="AE557" s="47" t="s">
        <v>3218</v>
      </c>
      <c r="AF557" s="280">
        <v>46163</v>
      </c>
      <c r="AG557" s="118"/>
      <c r="AH557" s="118" t="s">
        <v>152</v>
      </c>
      <c r="AI557" s="47" t="s">
        <v>6737</v>
      </c>
      <c r="AJ557" s="47" t="s">
        <v>306</v>
      </c>
      <c r="AK557" s="47" t="s">
        <v>2826</v>
      </c>
      <c r="AL557" s="62" t="s">
        <v>2925</v>
      </c>
      <c r="AM557" s="13" t="s">
        <v>390</v>
      </c>
      <c r="AN557" s="118"/>
      <c r="AO557" s="118"/>
      <c r="AP557" s="118"/>
      <c r="AQ557" s="118"/>
      <c r="AR557" s="118"/>
      <c r="AS557" s="47"/>
      <c r="AT557" s="118"/>
      <c r="AU557" s="47"/>
      <c r="AV557" s="47"/>
      <c r="AW557" s="118"/>
      <c r="AX557" s="118"/>
      <c r="AY557" s="118"/>
      <c r="AZ557" s="47"/>
      <c r="BA557" s="14"/>
      <c r="BB557" s="47"/>
      <c r="BC557" s="149"/>
      <c r="BD557" s="149"/>
    </row>
    <row r="558" spans="1:56" x14ac:dyDescent="0.35">
      <c r="A558" s="50" t="s">
        <v>3676</v>
      </c>
      <c r="B558" s="115">
        <v>557</v>
      </c>
      <c r="C558" s="47"/>
      <c r="D558" s="47" t="s">
        <v>3677</v>
      </c>
      <c r="E558" s="47"/>
      <c r="F558" s="47"/>
      <c r="G558" s="47" t="s">
        <v>76</v>
      </c>
      <c r="H558" s="47" t="s">
        <v>1980</v>
      </c>
      <c r="I558" s="47" t="s">
        <v>3899</v>
      </c>
      <c r="J558" s="47" t="s">
        <v>1961</v>
      </c>
      <c r="K558" s="47" t="s">
        <v>319</v>
      </c>
      <c r="L558" s="47" t="s">
        <v>886</v>
      </c>
      <c r="M558" s="48" t="s">
        <v>53</v>
      </c>
      <c r="N558" s="47" t="s">
        <v>33</v>
      </c>
      <c r="O558" s="47" t="s">
        <v>5473</v>
      </c>
      <c r="P558" s="48" t="s">
        <v>22</v>
      </c>
      <c r="Q558" s="47"/>
      <c r="R558" s="47"/>
      <c r="S558" s="47" t="s">
        <v>3678</v>
      </c>
      <c r="T558" s="47" t="s">
        <v>3679</v>
      </c>
      <c r="U558" s="52">
        <v>2101</v>
      </c>
      <c r="V558" s="118"/>
      <c r="W558" s="118"/>
      <c r="X558" s="47">
        <v>0</v>
      </c>
      <c r="Y558" s="47"/>
      <c r="Z558" s="118"/>
      <c r="AA558" s="118"/>
      <c r="AB558" s="118"/>
      <c r="AC558" s="47" t="s">
        <v>41</v>
      </c>
      <c r="AD558" s="14"/>
      <c r="AE558" s="47" t="s">
        <v>3218</v>
      </c>
      <c r="AF558" s="280"/>
      <c r="AG558" s="118"/>
      <c r="AH558" s="118"/>
      <c r="AI558" s="47" t="s">
        <v>6737</v>
      </c>
      <c r="AJ558" s="47" t="s">
        <v>306</v>
      </c>
      <c r="AK558" s="47" t="s">
        <v>390</v>
      </c>
      <c r="AL558" s="62" t="s">
        <v>390</v>
      </c>
      <c r="AM558" s="13" t="s">
        <v>390</v>
      </c>
      <c r="AN558" s="118"/>
      <c r="AO558" s="118"/>
      <c r="AP558" s="118"/>
      <c r="AQ558" s="118"/>
      <c r="AR558" s="118"/>
      <c r="AS558" s="47"/>
      <c r="AT558" s="118"/>
      <c r="AU558" s="47"/>
      <c r="AV558" s="47"/>
      <c r="AW558" s="118"/>
      <c r="AX558" s="118"/>
      <c r="AY558" s="118"/>
      <c r="AZ558" s="47"/>
      <c r="BA558" s="14"/>
      <c r="BB558" s="47"/>
      <c r="BC558" s="149"/>
      <c r="BD558" s="149"/>
    </row>
    <row r="559" spans="1:56" x14ac:dyDescent="0.35">
      <c r="A559" s="50" t="s">
        <v>3680</v>
      </c>
      <c r="B559" s="115">
        <v>558</v>
      </c>
      <c r="C559" s="47"/>
      <c r="D559" s="47" t="s">
        <v>3681</v>
      </c>
      <c r="E559" s="47"/>
      <c r="F559" s="47"/>
      <c r="G559" s="47" t="s">
        <v>76</v>
      </c>
      <c r="H559" s="47" t="s">
        <v>1980</v>
      </c>
      <c r="I559" s="47" t="s">
        <v>3899</v>
      </c>
      <c r="J559" s="47" t="s">
        <v>1961</v>
      </c>
      <c r="K559" s="47" t="s">
        <v>319</v>
      </c>
      <c r="L559" s="47" t="s">
        <v>886</v>
      </c>
      <c r="M559" s="48" t="s">
        <v>53</v>
      </c>
      <c r="N559" s="47" t="s">
        <v>33</v>
      </c>
      <c r="O559" s="47" t="s">
        <v>5473</v>
      </c>
      <c r="P559" s="48" t="s">
        <v>20</v>
      </c>
      <c r="Q559" s="47"/>
      <c r="R559" s="47"/>
      <c r="S559" s="47" t="s">
        <v>3682</v>
      </c>
      <c r="T559" s="47" t="s">
        <v>3683</v>
      </c>
      <c r="U559" s="52">
        <v>4514</v>
      </c>
      <c r="V559" s="118"/>
      <c r="W559" s="118"/>
      <c r="X559" s="47">
        <v>0</v>
      </c>
      <c r="Y559" s="47"/>
      <c r="Z559" s="118"/>
      <c r="AA559" s="118"/>
      <c r="AB559" s="118"/>
      <c r="AC559" s="47" t="s">
        <v>41</v>
      </c>
      <c r="AD559" s="14"/>
      <c r="AE559" s="47" t="s">
        <v>3218</v>
      </c>
      <c r="AF559" s="280"/>
      <c r="AG559" s="118"/>
      <c r="AH559" s="118"/>
      <c r="AI559" s="47" t="s">
        <v>6737</v>
      </c>
      <c r="AJ559" s="47" t="s">
        <v>306</v>
      </c>
      <c r="AK559" s="47" t="s">
        <v>390</v>
      </c>
      <c r="AL559" s="62" t="s">
        <v>390</v>
      </c>
      <c r="AM559" s="13" t="s">
        <v>390</v>
      </c>
      <c r="AN559" s="118"/>
      <c r="AO559" s="118"/>
      <c r="AP559" s="118"/>
      <c r="AQ559" s="118"/>
      <c r="AR559" s="118"/>
      <c r="AS559" s="47"/>
      <c r="AT559" s="118"/>
      <c r="AU559" s="47"/>
      <c r="AV559" s="47"/>
      <c r="AW559" s="118"/>
      <c r="AX559" s="118"/>
      <c r="AY559" s="118"/>
      <c r="AZ559" s="47"/>
      <c r="BA559" s="14"/>
      <c r="BB559" s="47"/>
      <c r="BC559" s="149"/>
      <c r="BD559" s="149"/>
    </row>
    <row r="560" spans="1:56" x14ac:dyDescent="0.35">
      <c r="A560" s="50" t="s">
        <v>3684</v>
      </c>
      <c r="B560" s="115">
        <v>559</v>
      </c>
      <c r="C560" s="47"/>
      <c r="D560" s="47" t="s">
        <v>3685</v>
      </c>
      <c r="E560" s="47" t="s">
        <v>7963</v>
      </c>
      <c r="F560" s="47" t="s">
        <v>7964</v>
      </c>
      <c r="G560" s="47" t="s">
        <v>76</v>
      </c>
      <c r="H560" s="47" t="s">
        <v>1980</v>
      </c>
      <c r="I560" s="47" t="s">
        <v>3899</v>
      </c>
      <c r="J560" s="47" t="s">
        <v>1961</v>
      </c>
      <c r="K560" s="47" t="s">
        <v>319</v>
      </c>
      <c r="L560" s="47" t="s">
        <v>886</v>
      </c>
      <c r="M560" s="48" t="s">
        <v>53</v>
      </c>
      <c r="N560" s="47" t="s">
        <v>34</v>
      </c>
      <c r="O560" s="47" t="s">
        <v>4</v>
      </c>
      <c r="P560" s="48" t="s">
        <v>27</v>
      </c>
      <c r="Q560" s="47"/>
      <c r="R560" s="47"/>
      <c r="S560" s="47" t="s">
        <v>3686</v>
      </c>
      <c r="T560" s="47" t="s">
        <v>3687</v>
      </c>
      <c r="U560" s="52">
        <v>6865</v>
      </c>
      <c r="V560" s="118">
        <v>46154</v>
      </c>
      <c r="W560" s="118">
        <v>46154</v>
      </c>
      <c r="X560" s="47">
        <v>0</v>
      </c>
      <c r="Y560" s="47">
        <v>15</v>
      </c>
      <c r="Z560" s="118">
        <v>46169</v>
      </c>
      <c r="AA560" s="118">
        <v>46169</v>
      </c>
      <c r="AB560" s="118">
        <v>46167</v>
      </c>
      <c r="AC560" s="47" t="s">
        <v>3</v>
      </c>
      <c r="AD560" s="14">
        <v>1</v>
      </c>
      <c r="AE560" s="47" t="s">
        <v>3218</v>
      </c>
      <c r="AF560" s="280">
        <v>46167</v>
      </c>
      <c r="AG560" s="118"/>
      <c r="AH560" s="118" t="s">
        <v>152</v>
      </c>
      <c r="AI560" s="47" t="s">
        <v>6737</v>
      </c>
      <c r="AJ560" s="47" t="s">
        <v>306</v>
      </c>
      <c r="AK560" s="47" t="s">
        <v>2826</v>
      </c>
      <c r="AL560" s="62" t="s">
        <v>2925</v>
      </c>
      <c r="AM560" s="13" t="s">
        <v>390</v>
      </c>
      <c r="AN560" s="118"/>
      <c r="AO560" s="118"/>
      <c r="AP560" s="118"/>
      <c r="AQ560" s="118"/>
      <c r="AR560" s="118"/>
      <c r="AS560" s="47"/>
      <c r="AT560" s="118"/>
      <c r="AU560" s="47"/>
      <c r="AV560" s="47"/>
      <c r="AW560" s="118"/>
      <c r="AX560" s="118"/>
      <c r="AY560" s="118"/>
      <c r="AZ560" s="47"/>
      <c r="BA560" s="14"/>
      <c r="BB560" s="47"/>
      <c r="BC560" s="149"/>
      <c r="BD560" s="149"/>
    </row>
    <row r="561" spans="1:56" x14ac:dyDescent="0.35">
      <c r="A561" s="50" t="s">
        <v>3688</v>
      </c>
      <c r="B561" s="115">
        <v>560</v>
      </c>
      <c r="C561" s="47"/>
      <c r="D561" s="47" t="s">
        <v>3689</v>
      </c>
      <c r="E561" s="47" t="s">
        <v>7965</v>
      </c>
      <c r="F561" s="47" t="s">
        <v>7966</v>
      </c>
      <c r="G561" s="47" t="s">
        <v>76</v>
      </c>
      <c r="H561" s="47" t="s">
        <v>1980</v>
      </c>
      <c r="I561" s="47" t="s">
        <v>3899</v>
      </c>
      <c r="J561" s="47" t="s">
        <v>1961</v>
      </c>
      <c r="K561" s="47" t="s">
        <v>319</v>
      </c>
      <c r="L561" s="47" t="s">
        <v>886</v>
      </c>
      <c r="M561" s="48" t="s">
        <v>53</v>
      </c>
      <c r="N561" s="47" t="s">
        <v>33</v>
      </c>
      <c r="O561" s="47" t="s">
        <v>5473</v>
      </c>
      <c r="P561" s="48" t="s">
        <v>26</v>
      </c>
      <c r="Q561" s="47"/>
      <c r="R561" s="47"/>
      <c r="S561" s="47" t="s">
        <v>3690</v>
      </c>
      <c r="T561" s="47" t="s">
        <v>901</v>
      </c>
      <c r="U561" s="52">
        <v>1638</v>
      </c>
      <c r="V561" s="118">
        <v>46151</v>
      </c>
      <c r="W561" s="118">
        <v>46151</v>
      </c>
      <c r="X561" s="47">
        <v>0</v>
      </c>
      <c r="Y561" s="47">
        <v>15</v>
      </c>
      <c r="Z561" s="118">
        <v>46166</v>
      </c>
      <c r="AA561" s="118">
        <v>46166</v>
      </c>
      <c r="AB561" s="118">
        <v>46156</v>
      </c>
      <c r="AC561" s="47" t="s">
        <v>3</v>
      </c>
      <c r="AD561" s="14">
        <v>1</v>
      </c>
      <c r="AE561" s="47" t="s">
        <v>3218</v>
      </c>
      <c r="AF561" s="280" t="s">
        <v>8951</v>
      </c>
      <c r="AG561" s="118"/>
      <c r="AH561" s="118" t="s">
        <v>152</v>
      </c>
      <c r="AI561" s="47" t="s">
        <v>6737</v>
      </c>
      <c r="AJ561" s="47" t="s">
        <v>306</v>
      </c>
      <c r="AK561" s="47" t="s">
        <v>2826</v>
      </c>
      <c r="AL561" s="62" t="s">
        <v>2925</v>
      </c>
      <c r="AM561" s="13" t="s">
        <v>390</v>
      </c>
      <c r="AN561" s="118"/>
      <c r="AO561" s="118"/>
      <c r="AP561" s="118"/>
      <c r="AQ561" s="118"/>
      <c r="AR561" s="118"/>
      <c r="AS561" s="47"/>
      <c r="AT561" s="118"/>
      <c r="AU561" s="47"/>
      <c r="AV561" s="47"/>
      <c r="AW561" s="118"/>
      <c r="AX561" s="118"/>
      <c r="AY561" s="118"/>
      <c r="AZ561" s="47"/>
      <c r="BA561" s="14"/>
      <c r="BB561" s="47"/>
      <c r="BC561" s="149"/>
      <c r="BD561" s="149"/>
    </row>
    <row r="562" spans="1:56" x14ac:dyDescent="0.35">
      <c r="A562" s="50" t="s">
        <v>3691</v>
      </c>
      <c r="B562" s="115">
        <v>561</v>
      </c>
      <c r="C562" s="47"/>
      <c r="D562" s="47" t="s">
        <v>3692</v>
      </c>
      <c r="E562" s="47"/>
      <c r="F562" s="47"/>
      <c r="G562" s="47" t="s">
        <v>76</v>
      </c>
      <c r="H562" s="47" t="s">
        <v>1980</v>
      </c>
      <c r="I562" s="47" t="s">
        <v>3899</v>
      </c>
      <c r="J562" s="47" t="s">
        <v>1961</v>
      </c>
      <c r="K562" s="47" t="s">
        <v>319</v>
      </c>
      <c r="L562" s="47" t="s">
        <v>886</v>
      </c>
      <c r="M562" s="48" t="s">
        <v>53</v>
      </c>
      <c r="N562" s="47" t="s">
        <v>34</v>
      </c>
      <c r="O562" s="47" t="s">
        <v>4</v>
      </c>
      <c r="P562" s="48" t="s">
        <v>27</v>
      </c>
      <c r="Q562" s="47"/>
      <c r="R562" s="47"/>
      <c r="S562" s="47" t="s">
        <v>3693</v>
      </c>
      <c r="T562" s="47" t="s">
        <v>3694</v>
      </c>
      <c r="U562" s="52">
        <v>5110</v>
      </c>
      <c r="V562" s="118"/>
      <c r="W562" s="118"/>
      <c r="X562" s="47">
        <v>0</v>
      </c>
      <c r="Y562" s="47"/>
      <c r="Z562" s="118"/>
      <c r="AA562" s="118"/>
      <c r="AB562" s="118"/>
      <c r="AC562" s="47" t="s">
        <v>41</v>
      </c>
      <c r="AD562" s="14"/>
      <c r="AE562" s="47" t="s">
        <v>3218</v>
      </c>
      <c r="AF562" s="280"/>
      <c r="AG562" s="118"/>
      <c r="AH562" s="118"/>
      <c r="AI562" s="47" t="s">
        <v>6737</v>
      </c>
      <c r="AJ562" s="47" t="s">
        <v>306</v>
      </c>
      <c r="AK562" s="47" t="s">
        <v>390</v>
      </c>
      <c r="AL562" s="62" t="s">
        <v>390</v>
      </c>
      <c r="AM562" s="13" t="s">
        <v>390</v>
      </c>
      <c r="AN562" s="118"/>
      <c r="AO562" s="118"/>
      <c r="AP562" s="118"/>
      <c r="AQ562" s="118"/>
      <c r="AR562" s="118"/>
      <c r="AS562" s="47"/>
      <c r="AT562" s="118"/>
      <c r="AU562" s="47"/>
      <c r="AV562" s="47"/>
      <c r="AW562" s="118"/>
      <c r="AX562" s="118"/>
      <c r="AY562" s="118"/>
      <c r="AZ562" s="47"/>
      <c r="BA562" s="14"/>
      <c r="BB562" s="47"/>
      <c r="BC562" s="149"/>
      <c r="BD562" s="149"/>
    </row>
    <row r="563" spans="1:56" x14ac:dyDescent="0.35">
      <c r="A563" s="50" t="s">
        <v>3695</v>
      </c>
      <c r="B563" s="115">
        <v>562</v>
      </c>
      <c r="C563" s="47"/>
      <c r="D563" s="47" t="s">
        <v>3696</v>
      </c>
      <c r="E563" s="47" t="s">
        <v>7967</v>
      </c>
      <c r="F563" s="47" t="s">
        <v>7968</v>
      </c>
      <c r="G563" s="47" t="s">
        <v>76</v>
      </c>
      <c r="H563" s="47" t="s">
        <v>1980</v>
      </c>
      <c r="I563" s="47" t="s">
        <v>3899</v>
      </c>
      <c r="J563" s="47" t="s">
        <v>1961</v>
      </c>
      <c r="K563" s="47" t="s">
        <v>319</v>
      </c>
      <c r="L563" s="47" t="s">
        <v>886</v>
      </c>
      <c r="M563" s="48" t="s">
        <v>53</v>
      </c>
      <c r="N563" s="47" t="s">
        <v>34</v>
      </c>
      <c r="O563" s="47" t="s">
        <v>4</v>
      </c>
      <c r="P563" s="48" t="s">
        <v>27</v>
      </c>
      <c r="Q563" s="47"/>
      <c r="R563" s="47"/>
      <c r="S563" s="47" t="s">
        <v>3697</v>
      </c>
      <c r="T563" s="47" t="s">
        <v>3698</v>
      </c>
      <c r="U563" s="52">
        <v>6450</v>
      </c>
      <c r="V563" s="118">
        <v>46157</v>
      </c>
      <c r="W563" s="118">
        <v>46157</v>
      </c>
      <c r="X563" s="47">
        <v>0</v>
      </c>
      <c r="Y563" s="47">
        <v>15</v>
      </c>
      <c r="Z563" s="118">
        <v>46172</v>
      </c>
      <c r="AA563" s="118">
        <v>46172</v>
      </c>
      <c r="AB563" s="118">
        <v>46171</v>
      </c>
      <c r="AC563" s="47" t="s">
        <v>3</v>
      </c>
      <c r="AD563" s="14">
        <v>1</v>
      </c>
      <c r="AE563" s="47" t="s">
        <v>3218</v>
      </c>
      <c r="AF563" s="280" t="s">
        <v>8951</v>
      </c>
      <c r="AG563" s="118"/>
      <c r="AH563" s="118" t="s">
        <v>152</v>
      </c>
      <c r="AI563" s="47" t="s">
        <v>6737</v>
      </c>
      <c r="AJ563" s="47" t="s">
        <v>306</v>
      </c>
      <c r="AK563" s="47" t="s">
        <v>2826</v>
      </c>
      <c r="AL563" s="62" t="s">
        <v>2925</v>
      </c>
      <c r="AM563" s="13" t="s">
        <v>390</v>
      </c>
      <c r="AN563" s="118"/>
      <c r="AO563" s="118"/>
      <c r="AP563" s="118"/>
      <c r="AQ563" s="118"/>
      <c r="AR563" s="118"/>
      <c r="AS563" s="47"/>
      <c r="AT563" s="118"/>
      <c r="AU563" s="47"/>
      <c r="AV563" s="47"/>
      <c r="AW563" s="118"/>
      <c r="AX563" s="118"/>
      <c r="AY563" s="118"/>
      <c r="AZ563" s="47"/>
      <c r="BA563" s="14"/>
      <c r="BB563" s="47"/>
      <c r="BC563" s="149"/>
      <c r="BD563" s="149"/>
    </row>
    <row r="564" spans="1:56" x14ac:dyDescent="0.35">
      <c r="A564" s="50" t="s">
        <v>3699</v>
      </c>
      <c r="B564" s="115">
        <v>563</v>
      </c>
      <c r="C564" s="47"/>
      <c r="D564" s="47" t="s">
        <v>3700</v>
      </c>
      <c r="E564" s="47" t="s">
        <v>7969</v>
      </c>
      <c r="F564" s="47" t="s">
        <v>7970</v>
      </c>
      <c r="G564" s="47" t="s">
        <v>76</v>
      </c>
      <c r="H564" s="47" t="s">
        <v>1980</v>
      </c>
      <c r="I564" s="47" t="s">
        <v>3899</v>
      </c>
      <c r="J564" s="47" t="s">
        <v>1961</v>
      </c>
      <c r="K564" s="47" t="s">
        <v>319</v>
      </c>
      <c r="L564" s="47" t="s">
        <v>886</v>
      </c>
      <c r="M564" s="48" t="s">
        <v>53</v>
      </c>
      <c r="N564" s="47" t="s">
        <v>34</v>
      </c>
      <c r="O564" s="47" t="s">
        <v>4</v>
      </c>
      <c r="P564" s="48" t="s">
        <v>27</v>
      </c>
      <c r="Q564" s="47"/>
      <c r="R564" s="47"/>
      <c r="S564" s="47" t="s">
        <v>3701</v>
      </c>
      <c r="T564" s="47" t="s">
        <v>108</v>
      </c>
      <c r="U564" s="52">
        <v>4020</v>
      </c>
      <c r="V564" s="118">
        <v>46156</v>
      </c>
      <c r="W564" s="118">
        <v>46156</v>
      </c>
      <c r="X564" s="47">
        <v>0</v>
      </c>
      <c r="Y564" s="47">
        <v>15</v>
      </c>
      <c r="Z564" s="118">
        <v>46171</v>
      </c>
      <c r="AA564" s="118">
        <v>46173</v>
      </c>
      <c r="AB564" s="118"/>
      <c r="AC564" s="47" t="s">
        <v>5</v>
      </c>
      <c r="AD564" s="14"/>
      <c r="AE564" s="47" t="s">
        <v>3218</v>
      </c>
      <c r="AF564" s="280"/>
      <c r="AG564" s="118"/>
      <c r="AH564" s="118"/>
      <c r="AI564" s="47" t="s">
        <v>6737</v>
      </c>
      <c r="AJ564" s="47" t="s">
        <v>306</v>
      </c>
      <c r="AK564" s="47" t="s">
        <v>2826</v>
      </c>
      <c r="AL564" s="62" t="s">
        <v>390</v>
      </c>
      <c r="AM564" s="13" t="s">
        <v>390</v>
      </c>
      <c r="AN564" s="118"/>
      <c r="AO564" s="118"/>
      <c r="AP564" s="118"/>
      <c r="AQ564" s="118"/>
      <c r="AR564" s="118"/>
      <c r="AS564" s="47"/>
      <c r="AT564" s="118"/>
      <c r="AU564" s="47"/>
      <c r="AV564" s="47"/>
      <c r="AW564" s="118"/>
      <c r="AX564" s="118"/>
      <c r="AY564" s="118"/>
      <c r="AZ564" s="47"/>
      <c r="BA564" s="14"/>
      <c r="BB564" s="47"/>
      <c r="BC564" s="149"/>
      <c r="BD564" s="149"/>
    </row>
    <row r="565" spans="1:56" x14ac:dyDescent="0.35">
      <c r="A565" s="50" t="s">
        <v>3702</v>
      </c>
      <c r="B565" s="115">
        <v>564</v>
      </c>
      <c r="C565" s="47"/>
      <c r="D565" s="47" t="s">
        <v>3703</v>
      </c>
      <c r="E565" s="47" t="s">
        <v>7637</v>
      </c>
      <c r="F565" s="47" t="s">
        <v>7638</v>
      </c>
      <c r="G565" s="47" t="s">
        <v>76</v>
      </c>
      <c r="H565" s="47" t="s">
        <v>1980</v>
      </c>
      <c r="I565" s="47" t="s">
        <v>3899</v>
      </c>
      <c r="J565" s="47" t="s">
        <v>1961</v>
      </c>
      <c r="K565" s="47" t="s">
        <v>319</v>
      </c>
      <c r="L565" s="47" t="s">
        <v>886</v>
      </c>
      <c r="M565" s="48" t="s">
        <v>53</v>
      </c>
      <c r="N565" s="47" t="s">
        <v>34</v>
      </c>
      <c r="O565" s="47" t="s">
        <v>4</v>
      </c>
      <c r="P565" s="48" t="s">
        <v>27</v>
      </c>
      <c r="Q565" s="47"/>
      <c r="R565" s="47"/>
      <c r="S565" s="47" t="s">
        <v>3704</v>
      </c>
      <c r="T565" s="47" t="s">
        <v>3705</v>
      </c>
      <c r="U565" s="52">
        <v>4647</v>
      </c>
      <c r="V565" s="118">
        <v>46147</v>
      </c>
      <c r="W565" s="118">
        <v>46147</v>
      </c>
      <c r="X565" s="47">
        <v>0</v>
      </c>
      <c r="Y565" s="47">
        <v>15</v>
      </c>
      <c r="Z565" s="118">
        <v>46162</v>
      </c>
      <c r="AA565" s="118">
        <v>46162</v>
      </c>
      <c r="AB565" s="118">
        <v>46162</v>
      </c>
      <c r="AC565" s="47" t="s">
        <v>3</v>
      </c>
      <c r="AD565" s="14">
        <v>1</v>
      </c>
      <c r="AE565" s="47" t="s">
        <v>3218</v>
      </c>
      <c r="AF565" s="280">
        <v>46160</v>
      </c>
      <c r="AG565" s="118">
        <v>46160</v>
      </c>
      <c r="AH565" s="118" t="s">
        <v>6740</v>
      </c>
      <c r="AI565" s="47" t="s">
        <v>6737</v>
      </c>
      <c r="AJ565" s="47" t="s">
        <v>306</v>
      </c>
      <c r="AK565" s="47" t="s">
        <v>2826</v>
      </c>
      <c r="AL565" s="62" t="s">
        <v>2925</v>
      </c>
      <c r="AM565" s="13" t="s">
        <v>390</v>
      </c>
      <c r="AN565" s="118"/>
      <c r="AO565" s="118"/>
      <c r="AP565" s="118"/>
      <c r="AQ565" s="118"/>
      <c r="AR565" s="118"/>
      <c r="AS565" s="47"/>
      <c r="AT565" s="118"/>
      <c r="AU565" s="47"/>
      <c r="AV565" s="47"/>
      <c r="AW565" s="118"/>
      <c r="AX565" s="118"/>
      <c r="AY565" s="118"/>
      <c r="AZ565" s="47"/>
      <c r="BA565" s="14"/>
      <c r="BB565" s="47"/>
      <c r="BC565" s="149"/>
      <c r="BD565" s="149"/>
    </row>
    <row r="566" spans="1:56" x14ac:dyDescent="0.35">
      <c r="A566" s="50" t="s">
        <v>3706</v>
      </c>
      <c r="B566" s="115">
        <v>565</v>
      </c>
      <c r="C566" s="47"/>
      <c r="D566" s="47" t="s">
        <v>3707</v>
      </c>
      <c r="E566" s="47"/>
      <c r="F566" s="47"/>
      <c r="G566" s="47" t="s">
        <v>76</v>
      </c>
      <c r="H566" s="47" t="s">
        <v>1980</v>
      </c>
      <c r="I566" s="47" t="s">
        <v>3899</v>
      </c>
      <c r="J566" s="47" t="s">
        <v>1961</v>
      </c>
      <c r="K566" s="47" t="s">
        <v>319</v>
      </c>
      <c r="L566" s="47" t="s">
        <v>886</v>
      </c>
      <c r="M566" s="48" t="s">
        <v>53</v>
      </c>
      <c r="N566" s="47" t="s">
        <v>34</v>
      </c>
      <c r="O566" s="47" t="s">
        <v>4</v>
      </c>
      <c r="P566" s="48" t="s">
        <v>27</v>
      </c>
      <c r="Q566" s="47"/>
      <c r="R566" s="47"/>
      <c r="S566" s="47" t="s">
        <v>3708</v>
      </c>
      <c r="T566" s="47" t="s">
        <v>3709</v>
      </c>
      <c r="U566" s="52">
        <v>6297</v>
      </c>
      <c r="V566" s="118"/>
      <c r="W566" s="118"/>
      <c r="X566" s="47">
        <v>0</v>
      </c>
      <c r="Y566" s="47"/>
      <c r="Z566" s="118"/>
      <c r="AA566" s="118"/>
      <c r="AB566" s="118"/>
      <c r="AC566" s="47" t="s">
        <v>41</v>
      </c>
      <c r="AD566" s="14"/>
      <c r="AE566" s="47" t="s">
        <v>3218</v>
      </c>
      <c r="AF566" s="280"/>
      <c r="AG566" s="118"/>
      <c r="AH566" s="118"/>
      <c r="AI566" s="47" t="s">
        <v>6737</v>
      </c>
      <c r="AJ566" s="47" t="s">
        <v>306</v>
      </c>
      <c r="AK566" s="47" t="s">
        <v>390</v>
      </c>
      <c r="AL566" s="62" t="s">
        <v>390</v>
      </c>
      <c r="AM566" s="13" t="s">
        <v>390</v>
      </c>
      <c r="AN566" s="118"/>
      <c r="AO566" s="118"/>
      <c r="AP566" s="118"/>
      <c r="AQ566" s="118"/>
      <c r="AR566" s="118"/>
      <c r="AS566" s="47"/>
      <c r="AT566" s="118"/>
      <c r="AU566" s="47"/>
      <c r="AV566" s="47"/>
      <c r="AW566" s="118"/>
      <c r="AX566" s="118"/>
      <c r="AY566" s="118"/>
      <c r="AZ566" s="47"/>
      <c r="BA566" s="14"/>
      <c r="BB566" s="47"/>
      <c r="BC566" s="149"/>
      <c r="BD566" s="149"/>
    </row>
    <row r="567" spans="1:56" x14ac:dyDescent="0.35">
      <c r="A567" s="50" t="s">
        <v>3710</v>
      </c>
      <c r="B567" s="115">
        <v>566</v>
      </c>
      <c r="C567" s="47"/>
      <c r="D567" s="47" t="s">
        <v>3711</v>
      </c>
      <c r="E567" s="47"/>
      <c r="F567" s="47"/>
      <c r="G567" s="47" t="s">
        <v>76</v>
      </c>
      <c r="H567" s="47" t="s">
        <v>1980</v>
      </c>
      <c r="I567" s="47" t="s">
        <v>3899</v>
      </c>
      <c r="J567" s="47" t="s">
        <v>1961</v>
      </c>
      <c r="K567" s="47" t="s">
        <v>319</v>
      </c>
      <c r="L567" s="47" t="s">
        <v>886</v>
      </c>
      <c r="M567" s="48" t="s">
        <v>53</v>
      </c>
      <c r="N567" s="47" t="s">
        <v>34</v>
      </c>
      <c r="O567" s="47" t="s">
        <v>4</v>
      </c>
      <c r="P567" s="48" t="s">
        <v>27</v>
      </c>
      <c r="Q567" s="47"/>
      <c r="R567" s="47"/>
      <c r="S567" s="47" t="s">
        <v>3712</v>
      </c>
      <c r="T567" s="47" t="s">
        <v>3713</v>
      </c>
      <c r="U567" s="52">
        <v>1797</v>
      </c>
      <c r="V567" s="118"/>
      <c r="W567" s="118"/>
      <c r="X567" s="47">
        <v>0</v>
      </c>
      <c r="Y567" s="47"/>
      <c r="Z567" s="118"/>
      <c r="AA567" s="118"/>
      <c r="AB567" s="118"/>
      <c r="AC567" s="47" t="s">
        <v>41</v>
      </c>
      <c r="AD567" s="14"/>
      <c r="AE567" s="47" t="s">
        <v>3218</v>
      </c>
      <c r="AF567" s="280"/>
      <c r="AG567" s="118"/>
      <c r="AH567" s="118"/>
      <c r="AI567" s="47" t="s">
        <v>6737</v>
      </c>
      <c r="AJ567" s="47" t="s">
        <v>306</v>
      </c>
      <c r="AK567" s="47" t="s">
        <v>390</v>
      </c>
      <c r="AL567" s="62" t="s">
        <v>390</v>
      </c>
      <c r="AM567" s="13" t="s">
        <v>390</v>
      </c>
      <c r="AN567" s="118"/>
      <c r="AO567" s="118"/>
      <c r="AP567" s="118"/>
      <c r="AQ567" s="118"/>
      <c r="AR567" s="118"/>
      <c r="AS567" s="47"/>
      <c r="AT567" s="118"/>
      <c r="AU567" s="47"/>
      <c r="AV567" s="47"/>
      <c r="AW567" s="118"/>
      <c r="AX567" s="118"/>
      <c r="AY567" s="118"/>
      <c r="AZ567" s="47"/>
      <c r="BA567" s="14"/>
      <c r="BB567" s="47"/>
      <c r="BC567" s="149"/>
      <c r="BD567" s="149"/>
    </row>
    <row r="568" spans="1:56" x14ac:dyDescent="0.35">
      <c r="A568" s="50" t="s">
        <v>3714</v>
      </c>
      <c r="B568" s="115">
        <v>567</v>
      </c>
      <c r="C568" s="47"/>
      <c r="D568" s="47" t="s">
        <v>3715</v>
      </c>
      <c r="E568" s="47" t="s">
        <v>8968</v>
      </c>
      <c r="F568" s="47" t="s">
        <v>8969</v>
      </c>
      <c r="G568" s="47" t="s">
        <v>76</v>
      </c>
      <c r="H568" s="47" t="s">
        <v>1980</v>
      </c>
      <c r="I568" s="47" t="s">
        <v>3899</v>
      </c>
      <c r="J568" s="47" t="s">
        <v>1961</v>
      </c>
      <c r="K568" s="47" t="s">
        <v>319</v>
      </c>
      <c r="L568" s="47" t="s">
        <v>886</v>
      </c>
      <c r="M568" s="48" t="s">
        <v>53</v>
      </c>
      <c r="N568" s="47" t="s">
        <v>33</v>
      </c>
      <c r="O568" s="47" t="s">
        <v>5473</v>
      </c>
      <c r="P568" s="48" t="s">
        <v>22</v>
      </c>
      <c r="Q568" s="47"/>
      <c r="R568" s="47"/>
      <c r="S568" s="47" t="s">
        <v>3716</v>
      </c>
      <c r="T568" s="47" t="s">
        <v>28</v>
      </c>
      <c r="U568" s="52">
        <v>1500</v>
      </c>
      <c r="V568" s="118">
        <v>46170</v>
      </c>
      <c r="W568" s="118">
        <v>46170</v>
      </c>
      <c r="X568" s="47">
        <v>0</v>
      </c>
      <c r="Y568" s="47">
        <v>15</v>
      </c>
      <c r="Z568" s="118">
        <v>46185</v>
      </c>
      <c r="AA568" s="118">
        <v>46185</v>
      </c>
      <c r="AB568" s="118"/>
      <c r="AC568" s="47" t="s">
        <v>5</v>
      </c>
      <c r="AD568" s="14"/>
      <c r="AE568" s="47" t="s">
        <v>3218</v>
      </c>
      <c r="AF568" s="280"/>
      <c r="AG568" s="118"/>
      <c r="AH568" s="118"/>
      <c r="AI568" s="47" t="s">
        <v>6737</v>
      </c>
      <c r="AJ568" s="47" t="s">
        <v>306</v>
      </c>
      <c r="AK568" s="47" t="s">
        <v>5080</v>
      </c>
      <c r="AL568" s="62" t="s">
        <v>390</v>
      </c>
      <c r="AM568" s="13" t="s">
        <v>390</v>
      </c>
      <c r="AN568" s="118"/>
      <c r="AO568" s="118"/>
      <c r="AP568" s="118"/>
      <c r="AQ568" s="118"/>
      <c r="AR568" s="118"/>
      <c r="AS568" s="47"/>
      <c r="AT568" s="118"/>
      <c r="AU568" s="47"/>
      <c r="AV568" s="47"/>
      <c r="AW568" s="118"/>
      <c r="AX568" s="118"/>
      <c r="AY568" s="118"/>
      <c r="AZ568" s="47"/>
      <c r="BA568" s="14"/>
      <c r="BB568" s="47"/>
      <c r="BC568" s="149"/>
      <c r="BD568" s="149"/>
    </row>
    <row r="569" spans="1:56" x14ac:dyDescent="0.35">
      <c r="A569" s="50" t="s">
        <v>3717</v>
      </c>
      <c r="B569" s="115">
        <v>568</v>
      </c>
      <c r="C569" s="47"/>
      <c r="D569" s="47" t="s">
        <v>3718</v>
      </c>
      <c r="E569" s="47" t="s">
        <v>7971</v>
      </c>
      <c r="F569" s="47" t="s">
        <v>7972</v>
      </c>
      <c r="G569" s="47" t="s">
        <v>76</v>
      </c>
      <c r="H569" s="47" t="s">
        <v>1980</v>
      </c>
      <c r="I569" s="47" t="s">
        <v>3899</v>
      </c>
      <c r="J569" s="47" t="s">
        <v>1961</v>
      </c>
      <c r="K569" s="47" t="s">
        <v>319</v>
      </c>
      <c r="L569" s="47" t="s">
        <v>886</v>
      </c>
      <c r="M569" s="48" t="s">
        <v>53</v>
      </c>
      <c r="N569" s="47" t="s">
        <v>34</v>
      </c>
      <c r="O569" s="47" t="s">
        <v>4</v>
      </c>
      <c r="P569" s="48" t="s">
        <v>27</v>
      </c>
      <c r="Q569" s="47"/>
      <c r="R569" s="47"/>
      <c r="S569" s="47" t="s">
        <v>3719</v>
      </c>
      <c r="T569" s="47" t="s">
        <v>3720</v>
      </c>
      <c r="U569" s="52">
        <v>5587</v>
      </c>
      <c r="V569" s="118">
        <v>46153</v>
      </c>
      <c r="W569" s="118">
        <v>46153</v>
      </c>
      <c r="X569" s="47">
        <v>0</v>
      </c>
      <c r="Y569" s="47">
        <v>15</v>
      </c>
      <c r="Z569" s="118">
        <v>46168</v>
      </c>
      <c r="AA569" s="118">
        <v>46168</v>
      </c>
      <c r="AB569" s="118">
        <v>46165</v>
      </c>
      <c r="AC569" s="47" t="s">
        <v>3</v>
      </c>
      <c r="AD569" s="14">
        <v>1</v>
      </c>
      <c r="AE569" s="47" t="s">
        <v>3218</v>
      </c>
      <c r="AF569" s="280" t="s">
        <v>8951</v>
      </c>
      <c r="AG569" s="118"/>
      <c r="AH569" s="118" t="s">
        <v>152</v>
      </c>
      <c r="AI569" s="47" t="s">
        <v>6737</v>
      </c>
      <c r="AJ569" s="47" t="s">
        <v>306</v>
      </c>
      <c r="AK569" s="47" t="s">
        <v>2826</v>
      </c>
      <c r="AL569" s="62" t="s">
        <v>2925</v>
      </c>
      <c r="AM569" s="13" t="s">
        <v>390</v>
      </c>
      <c r="AN569" s="118"/>
      <c r="AO569" s="118"/>
      <c r="AP569" s="118"/>
      <c r="AQ569" s="118"/>
      <c r="AR569" s="118"/>
      <c r="AS569" s="47"/>
      <c r="AT569" s="118"/>
      <c r="AU569" s="47"/>
      <c r="AV569" s="47"/>
      <c r="AW569" s="118"/>
      <c r="AX569" s="118"/>
      <c r="AY569" s="118"/>
      <c r="AZ569" s="47"/>
      <c r="BA569" s="14"/>
      <c r="BB569" s="47"/>
      <c r="BC569" s="149"/>
      <c r="BD569" s="149"/>
    </row>
    <row r="570" spans="1:56" x14ac:dyDescent="0.35">
      <c r="A570" s="50" t="s">
        <v>3721</v>
      </c>
      <c r="B570" s="115">
        <v>569</v>
      </c>
      <c r="C570" s="47"/>
      <c r="D570" s="47" t="s">
        <v>3722</v>
      </c>
      <c r="E570" s="47"/>
      <c r="F570" s="47"/>
      <c r="G570" s="47" t="s">
        <v>76</v>
      </c>
      <c r="H570" s="47" t="s">
        <v>1980</v>
      </c>
      <c r="I570" s="47" t="s">
        <v>3899</v>
      </c>
      <c r="J570" s="47" t="s">
        <v>1961</v>
      </c>
      <c r="K570" s="47" t="s">
        <v>319</v>
      </c>
      <c r="L570" s="47" t="s">
        <v>886</v>
      </c>
      <c r="M570" s="48" t="s">
        <v>53</v>
      </c>
      <c r="N570" s="47" t="s">
        <v>34</v>
      </c>
      <c r="O570" s="47" t="s">
        <v>4</v>
      </c>
      <c r="P570" s="48" t="s">
        <v>43</v>
      </c>
      <c r="Q570" s="47"/>
      <c r="R570" s="47"/>
      <c r="S570" s="47" t="s">
        <v>3723</v>
      </c>
      <c r="T570" s="47" t="s">
        <v>154</v>
      </c>
      <c r="U570" s="52">
        <v>2792</v>
      </c>
      <c r="V570" s="118"/>
      <c r="W570" s="118"/>
      <c r="X570" s="47">
        <v>0</v>
      </c>
      <c r="Y570" s="47"/>
      <c r="Z570" s="118"/>
      <c r="AA570" s="118"/>
      <c r="AB570" s="118"/>
      <c r="AC570" s="47" t="s">
        <v>41</v>
      </c>
      <c r="AD570" s="14"/>
      <c r="AE570" s="47" t="s">
        <v>3218</v>
      </c>
      <c r="AF570" s="280"/>
      <c r="AG570" s="118"/>
      <c r="AH570" s="118"/>
      <c r="AI570" s="47" t="s">
        <v>6737</v>
      </c>
      <c r="AJ570" s="47" t="s">
        <v>306</v>
      </c>
      <c r="AK570" s="47" t="s">
        <v>390</v>
      </c>
      <c r="AL570" s="62" t="s">
        <v>390</v>
      </c>
      <c r="AM570" s="13" t="s">
        <v>390</v>
      </c>
      <c r="AN570" s="118"/>
      <c r="AO570" s="118"/>
      <c r="AP570" s="118"/>
      <c r="AQ570" s="118"/>
      <c r="AR570" s="118"/>
      <c r="AS570" s="47"/>
      <c r="AT570" s="118"/>
      <c r="AU570" s="47"/>
      <c r="AV570" s="47"/>
      <c r="AW570" s="118"/>
      <c r="AX570" s="118"/>
      <c r="AY570" s="118"/>
      <c r="AZ570" s="47"/>
      <c r="BA570" s="14"/>
      <c r="BB570" s="47"/>
      <c r="BC570" s="149"/>
      <c r="BD570" s="149"/>
    </row>
    <row r="571" spans="1:56" x14ac:dyDescent="0.35">
      <c r="A571" s="50" t="s">
        <v>3724</v>
      </c>
      <c r="B571" s="115">
        <v>570</v>
      </c>
      <c r="C571" s="47"/>
      <c r="D571" s="47" t="s">
        <v>3725</v>
      </c>
      <c r="E571" s="47"/>
      <c r="F571" s="47"/>
      <c r="G571" s="47" t="s">
        <v>76</v>
      </c>
      <c r="H571" s="47" t="s">
        <v>1980</v>
      </c>
      <c r="I571" s="47" t="s">
        <v>3899</v>
      </c>
      <c r="J571" s="47" t="s">
        <v>1961</v>
      </c>
      <c r="K571" s="47" t="s">
        <v>319</v>
      </c>
      <c r="L571" s="47" t="s">
        <v>886</v>
      </c>
      <c r="M571" s="48" t="s">
        <v>53</v>
      </c>
      <c r="N571" s="47" t="s">
        <v>34</v>
      </c>
      <c r="O571" s="47" t="s">
        <v>4</v>
      </c>
      <c r="P571" s="48" t="s">
        <v>27</v>
      </c>
      <c r="Q571" s="47"/>
      <c r="R571" s="47"/>
      <c r="S571" s="47" t="s">
        <v>3726</v>
      </c>
      <c r="T571" s="47" t="s">
        <v>3727</v>
      </c>
      <c r="U571" s="52">
        <v>8406</v>
      </c>
      <c r="V571" s="118"/>
      <c r="W571" s="118"/>
      <c r="X571" s="47">
        <v>0</v>
      </c>
      <c r="Y571" s="47"/>
      <c r="Z571" s="118"/>
      <c r="AA571" s="118"/>
      <c r="AB571" s="118"/>
      <c r="AC571" s="47" t="s">
        <v>41</v>
      </c>
      <c r="AD571" s="14"/>
      <c r="AE571" s="47" t="s">
        <v>3218</v>
      </c>
      <c r="AF571" s="280"/>
      <c r="AG571" s="118"/>
      <c r="AH571" s="118"/>
      <c r="AI571" s="47" t="s">
        <v>6737</v>
      </c>
      <c r="AJ571" s="47" t="s">
        <v>306</v>
      </c>
      <c r="AK571" s="47" t="s">
        <v>390</v>
      </c>
      <c r="AL571" s="62" t="s">
        <v>390</v>
      </c>
      <c r="AM571" s="13" t="s">
        <v>390</v>
      </c>
      <c r="AN571" s="118"/>
      <c r="AO571" s="118"/>
      <c r="AP571" s="118"/>
      <c r="AQ571" s="118"/>
      <c r="AR571" s="118"/>
      <c r="AS571" s="47"/>
      <c r="AT571" s="118"/>
      <c r="AU571" s="47"/>
      <c r="AV571" s="47"/>
      <c r="AW571" s="118"/>
      <c r="AX571" s="118"/>
      <c r="AY571" s="118"/>
      <c r="AZ571" s="47"/>
      <c r="BA571" s="14"/>
      <c r="BB571" s="47"/>
      <c r="BC571" s="149"/>
      <c r="BD571" s="149"/>
    </row>
    <row r="572" spans="1:56" x14ac:dyDescent="0.35">
      <c r="A572" s="50" t="s">
        <v>3728</v>
      </c>
      <c r="B572" s="115">
        <v>571</v>
      </c>
      <c r="C572" s="47"/>
      <c r="D572" s="47" t="s">
        <v>3729</v>
      </c>
      <c r="E572" s="47" t="s">
        <v>7639</v>
      </c>
      <c r="F572" s="47" t="s">
        <v>7640</v>
      </c>
      <c r="G572" s="47" t="s">
        <v>76</v>
      </c>
      <c r="H572" s="47" t="s">
        <v>1980</v>
      </c>
      <c r="I572" s="47" t="s">
        <v>3899</v>
      </c>
      <c r="J572" s="47" t="s">
        <v>1961</v>
      </c>
      <c r="K572" s="47" t="s">
        <v>319</v>
      </c>
      <c r="L572" s="47" t="s">
        <v>886</v>
      </c>
      <c r="M572" s="48" t="s">
        <v>53</v>
      </c>
      <c r="N572" s="47" t="s">
        <v>34</v>
      </c>
      <c r="O572" s="47" t="s">
        <v>4</v>
      </c>
      <c r="P572" s="48" t="s">
        <v>27</v>
      </c>
      <c r="Q572" s="47"/>
      <c r="R572" s="47"/>
      <c r="S572" s="47" t="s">
        <v>3730</v>
      </c>
      <c r="T572" s="47" t="s">
        <v>162</v>
      </c>
      <c r="U572" s="52">
        <v>9228</v>
      </c>
      <c r="V572" s="118">
        <v>46147</v>
      </c>
      <c r="W572" s="118">
        <v>46147</v>
      </c>
      <c r="X572" s="47">
        <v>0</v>
      </c>
      <c r="Y572" s="47">
        <v>15</v>
      </c>
      <c r="Z572" s="118">
        <v>46162</v>
      </c>
      <c r="AA572" s="118">
        <v>46162</v>
      </c>
      <c r="AB572" s="118">
        <v>46162</v>
      </c>
      <c r="AC572" s="47" t="s">
        <v>3</v>
      </c>
      <c r="AD572" s="14">
        <v>1</v>
      </c>
      <c r="AE572" s="47" t="s">
        <v>3218</v>
      </c>
      <c r="AF572" s="280">
        <v>46161</v>
      </c>
      <c r="AG572" s="118">
        <v>46161</v>
      </c>
      <c r="AH572" s="118" t="s">
        <v>6740</v>
      </c>
      <c r="AI572" s="47" t="s">
        <v>6737</v>
      </c>
      <c r="AJ572" s="47" t="s">
        <v>306</v>
      </c>
      <c r="AK572" s="47" t="s">
        <v>2826</v>
      </c>
      <c r="AL572" s="62" t="s">
        <v>2925</v>
      </c>
      <c r="AM572" s="13" t="s">
        <v>390</v>
      </c>
      <c r="AN572" s="118"/>
      <c r="AO572" s="118"/>
      <c r="AP572" s="118"/>
      <c r="AQ572" s="118"/>
      <c r="AR572" s="118"/>
      <c r="AS572" s="47"/>
      <c r="AT572" s="118"/>
      <c r="AU572" s="47"/>
      <c r="AV572" s="47"/>
      <c r="AW572" s="118"/>
      <c r="AX572" s="118"/>
      <c r="AY572" s="118"/>
      <c r="AZ572" s="47"/>
      <c r="BA572" s="14"/>
      <c r="BB572" s="47"/>
      <c r="BC572" s="149"/>
      <c r="BD572" s="149"/>
    </row>
    <row r="573" spans="1:56" x14ac:dyDescent="0.35">
      <c r="A573" s="50" t="s">
        <v>3731</v>
      </c>
      <c r="B573" s="115">
        <v>572</v>
      </c>
      <c r="C573" s="47"/>
      <c r="D573" s="47" t="s">
        <v>3732</v>
      </c>
      <c r="E573" s="47"/>
      <c r="F573" s="47"/>
      <c r="G573" s="47" t="s">
        <v>76</v>
      </c>
      <c r="H573" s="47" t="s">
        <v>1980</v>
      </c>
      <c r="I573" s="47" t="s">
        <v>3899</v>
      </c>
      <c r="J573" s="47" t="s">
        <v>1961</v>
      </c>
      <c r="K573" s="47" t="s">
        <v>319</v>
      </c>
      <c r="L573" s="47" t="s">
        <v>886</v>
      </c>
      <c r="M573" s="48" t="s">
        <v>53</v>
      </c>
      <c r="N573" s="47" t="s">
        <v>33</v>
      </c>
      <c r="O573" s="47" t="s">
        <v>5473</v>
      </c>
      <c r="P573" s="48" t="s">
        <v>22</v>
      </c>
      <c r="Q573" s="47"/>
      <c r="R573" s="47"/>
      <c r="S573" s="47" t="s">
        <v>3733</v>
      </c>
      <c r="T573" s="47" t="s">
        <v>837</v>
      </c>
      <c r="U573" s="52">
        <v>1825</v>
      </c>
      <c r="V573" s="118"/>
      <c r="W573" s="118"/>
      <c r="X573" s="47">
        <v>0</v>
      </c>
      <c r="Y573" s="47"/>
      <c r="Z573" s="118"/>
      <c r="AA573" s="118"/>
      <c r="AB573" s="118"/>
      <c r="AC573" s="47" t="s">
        <v>41</v>
      </c>
      <c r="AD573" s="14"/>
      <c r="AE573" s="47" t="s">
        <v>3218</v>
      </c>
      <c r="AF573" s="280"/>
      <c r="AG573" s="118"/>
      <c r="AH573" s="118"/>
      <c r="AI573" s="47" t="s">
        <v>6737</v>
      </c>
      <c r="AJ573" s="47" t="s">
        <v>306</v>
      </c>
      <c r="AK573" s="47" t="s">
        <v>390</v>
      </c>
      <c r="AL573" s="62" t="s">
        <v>390</v>
      </c>
      <c r="AM573" s="13" t="s">
        <v>390</v>
      </c>
      <c r="AN573" s="118"/>
      <c r="AO573" s="118"/>
      <c r="AP573" s="118"/>
      <c r="AQ573" s="118"/>
      <c r="AR573" s="118"/>
      <c r="AS573" s="47"/>
      <c r="AT573" s="118"/>
      <c r="AU573" s="47"/>
      <c r="AV573" s="47"/>
      <c r="AW573" s="118"/>
      <c r="AX573" s="118"/>
      <c r="AY573" s="118"/>
      <c r="AZ573" s="47"/>
      <c r="BA573" s="14"/>
      <c r="BB573" s="47"/>
      <c r="BC573" s="149"/>
      <c r="BD573" s="149"/>
    </row>
    <row r="574" spans="1:56" x14ac:dyDescent="0.35">
      <c r="A574" s="50" t="s">
        <v>3734</v>
      </c>
      <c r="B574" s="115">
        <v>573</v>
      </c>
      <c r="C574" s="47"/>
      <c r="D574" s="47" t="s">
        <v>3735</v>
      </c>
      <c r="E574" s="47" t="s">
        <v>8970</v>
      </c>
      <c r="F574" s="47" t="s">
        <v>8971</v>
      </c>
      <c r="G574" s="47" t="s">
        <v>76</v>
      </c>
      <c r="H574" s="47" t="s">
        <v>1980</v>
      </c>
      <c r="I574" s="47" t="s">
        <v>3899</v>
      </c>
      <c r="J574" s="47" t="s">
        <v>1961</v>
      </c>
      <c r="K574" s="47" t="s">
        <v>319</v>
      </c>
      <c r="L574" s="47" t="s">
        <v>886</v>
      </c>
      <c r="M574" s="48" t="s">
        <v>53</v>
      </c>
      <c r="N574" s="47" t="s">
        <v>33</v>
      </c>
      <c r="O574" s="47" t="s">
        <v>5473</v>
      </c>
      <c r="P574" s="48" t="s">
        <v>26</v>
      </c>
      <c r="Q574" s="47"/>
      <c r="R574" s="47"/>
      <c r="S574" s="47" t="s">
        <v>3736</v>
      </c>
      <c r="T574" s="47" t="s">
        <v>3737</v>
      </c>
      <c r="U574" s="52">
        <v>1678</v>
      </c>
      <c r="V574" s="118">
        <v>46176</v>
      </c>
      <c r="W574" s="118">
        <v>46176</v>
      </c>
      <c r="X574" s="47">
        <v>0</v>
      </c>
      <c r="Y574" s="47">
        <v>15</v>
      </c>
      <c r="Z574" s="118">
        <v>46191</v>
      </c>
      <c r="AA574" s="118">
        <v>46191</v>
      </c>
      <c r="AB574" s="118"/>
      <c r="AC574" s="47" t="s">
        <v>5</v>
      </c>
      <c r="AD574" s="14"/>
      <c r="AE574" s="47" t="s">
        <v>3218</v>
      </c>
      <c r="AF574" s="280"/>
      <c r="AG574" s="118"/>
      <c r="AH574" s="118"/>
      <c r="AI574" s="47" t="s">
        <v>6737</v>
      </c>
      <c r="AJ574" s="47" t="s">
        <v>306</v>
      </c>
      <c r="AK574" s="47" t="s">
        <v>5080</v>
      </c>
      <c r="AL574" s="62" t="s">
        <v>390</v>
      </c>
      <c r="AM574" s="13" t="s">
        <v>390</v>
      </c>
      <c r="AN574" s="118"/>
      <c r="AO574" s="118"/>
      <c r="AP574" s="118"/>
      <c r="AQ574" s="118"/>
      <c r="AR574" s="118"/>
      <c r="AS574" s="47"/>
      <c r="AT574" s="118"/>
      <c r="AU574" s="47"/>
      <c r="AV574" s="47"/>
      <c r="AW574" s="118"/>
      <c r="AX574" s="118"/>
      <c r="AY574" s="118"/>
      <c r="AZ574" s="47"/>
      <c r="BA574" s="14"/>
      <c r="BB574" s="47"/>
      <c r="BC574" s="149"/>
      <c r="BD574" s="149"/>
    </row>
    <row r="575" spans="1:56" x14ac:dyDescent="0.35">
      <c r="A575" s="50" t="s">
        <v>3738</v>
      </c>
      <c r="B575" s="115">
        <v>574</v>
      </c>
      <c r="C575" s="47"/>
      <c r="D575" s="47" t="s">
        <v>3739</v>
      </c>
      <c r="E575" s="47" t="s">
        <v>8972</v>
      </c>
      <c r="F575" s="47" t="s">
        <v>8973</v>
      </c>
      <c r="G575" s="47" t="s">
        <v>76</v>
      </c>
      <c r="H575" s="47" t="s">
        <v>1980</v>
      </c>
      <c r="I575" s="47" t="s">
        <v>3899</v>
      </c>
      <c r="J575" s="47" t="s">
        <v>1961</v>
      </c>
      <c r="K575" s="47" t="s">
        <v>319</v>
      </c>
      <c r="L575" s="47" t="s">
        <v>886</v>
      </c>
      <c r="M575" s="48" t="s">
        <v>53</v>
      </c>
      <c r="N575" s="47" t="s">
        <v>33</v>
      </c>
      <c r="O575" s="47" t="s">
        <v>5473</v>
      </c>
      <c r="P575" s="48" t="s">
        <v>22</v>
      </c>
      <c r="Q575" s="47"/>
      <c r="R575" s="47"/>
      <c r="S575" s="47" t="s">
        <v>3740</v>
      </c>
      <c r="T575" s="47" t="s">
        <v>2072</v>
      </c>
      <c r="U575" s="52">
        <v>1790</v>
      </c>
      <c r="V575" s="118">
        <v>46151</v>
      </c>
      <c r="W575" s="118">
        <v>46151</v>
      </c>
      <c r="X575" s="47">
        <v>0</v>
      </c>
      <c r="Y575" s="47">
        <v>15</v>
      </c>
      <c r="Z575" s="118">
        <v>46166</v>
      </c>
      <c r="AA575" s="118">
        <v>46166</v>
      </c>
      <c r="AB575" s="118">
        <v>46156</v>
      </c>
      <c r="AC575" s="47" t="s">
        <v>3</v>
      </c>
      <c r="AD575" s="14">
        <v>1</v>
      </c>
      <c r="AE575" s="47" t="s">
        <v>3218</v>
      </c>
      <c r="AF575" s="280" t="s">
        <v>8951</v>
      </c>
      <c r="AG575" s="118"/>
      <c r="AH575" s="118" t="s">
        <v>152</v>
      </c>
      <c r="AI575" s="47" t="s">
        <v>6737</v>
      </c>
      <c r="AJ575" s="47" t="s">
        <v>306</v>
      </c>
      <c r="AK575" s="47" t="s">
        <v>2826</v>
      </c>
      <c r="AL575" s="62" t="s">
        <v>2925</v>
      </c>
      <c r="AM575" s="13" t="s">
        <v>390</v>
      </c>
      <c r="AN575" s="118"/>
      <c r="AO575" s="118"/>
      <c r="AP575" s="118"/>
      <c r="AQ575" s="118"/>
      <c r="AR575" s="118"/>
      <c r="AS575" s="47"/>
      <c r="AT575" s="118"/>
      <c r="AU575" s="47"/>
      <c r="AV575" s="47"/>
      <c r="AW575" s="118"/>
      <c r="AX575" s="118"/>
      <c r="AY575" s="118"/>
      <c r="AZ575" s="47"/>
      <c r="BA575" s="14"/>
      <c r="BB575" s="47"/>
      <c r="BC575" s="149"/>
      <c r="BD575" s="149"/>
    </row>
    <row r="576" spans="1:56" x14ac:dyDescent="0.35">
      <c r="A576" s="50" t="s">
        <v>3741</v>
      </c>
      <c r="B576" s="115">
        <v>575</v>
      </c>
      <c r="C576" s="47"/>
      <c r="D576" s="47" t="s">
        <v>3742</v>
      </c>
      <c r="E576" s="47" t="s">
        <v>7973</v>
      </c>
      <c r="F576" s="47" t="s">
        <v>7974</v>
      </c>
      <c r="G576" s="47" t="s">
        <v>76</v>
      </c>
      <c r="H576" s="47" t="s">
        <v>1980</v>
      </c>
      <c r="I576" s="47" t="s">
        <v>3899</v>
      </c>
      <c r="J576" s="47" t="s">
        <v>1961</v>
      </c>
      <c r="K576" s="47" t="s">
        <v>319</v>
      </c>
      <c r="L576" s="47" t="s">
        <v>886</v>
      </c>
      <c r="M576" s="48" t="s">
        <v>53</v>
      </c>
      <c r="N576" s="47" t="s">
        <v>34</v>
      </c>
      <c r="O576" s="47" t="s">
        <v>4</v>
      </c>
      <c r="P576" s="48" t="s">
        <v>27</v>
      </c>
      <c r="Q576" s="47"/>
      <c r="R576" s="47"/>
      <c r="S576" s="47" t="s">
        <v>3743</v>
      </c>
      <c r="T576" s="47" t="s">
        <v>3744</v>
      </c>
      <c r="U576" s="52">
        <v>9134</v>
      </c>
      <c r="V576" s="118">
        <v>46155</v>
      </c>
      <c r="W576" s="118">
        <v>46155</v>
      </c>
      <c r="X576" s="47">
        <v>0</v>
      </c>
      <c r="Y576" s="47">
        <v>15</v>
      </c>
      <c r="Z576" s="118">
        <v>46170</v>
      </c>
      <c r="AA576" s="118">
        <v>46173</v>
      </c>
      <c r="AB576" s="118"/>
      <c r="AC576" s="47" t="s">
        <v>5</v>
      </c>
      <c r="AD576" s="14"/>
      <c r="AE576" s="47" t="s">
        <v>3218</v>
      </c>
      <c r="AF576" s="280"/>
      <c r="AG576" s="118"/>
      <c r="AH576" s="118"/>
      <c r="AI576" s="47" t="s">
        <v>6737</v>
      </c>
      <c r="AJ576" s="47" t="s">
        <v>306</v>
      </c>
      <c r="AK576" s="47" t="s">
        <v>2826</v>
      </c>
      <c r="AL576" s="62" t="s">
        <v>390</v>
      </c>
      <c r="AM576" s="13" t="s">
        <v>390</v>
      </c>
      <c r="AN576" s="118"/>
      <c r="AO576" s="118"/>
      <c r="AP576" s="118"/>
      <c r="AQ576" s="118"/>
      <c r="AR576" s="118"/>
      <c r="AS576" s="47"/>
      <c r="AT576" s="118"/>
      <c r="AU576" s="47"/>
      <c r="AV576" s="47"/>
      <c r="AW576" s="118"/>
      <c r="AX576" s="118"/>
      <c r="AY576" s="118"/>
      <c r="AZ576" s="47"/>
      <c r="BA576" s="14"/>
      <c r="BB576" s="47"/>
      <c r="BC576" s="149"/>
      <c r="BD576" s="149"/>
    </row>
    <row r="577" spans="1:56" x14ac:dyDescent="0.35">
      <c r="A577" s="50" t="s">
        <v>3745</v>
      </c>
      <c r="B577" s="115">
        <v>576</v>
      </c>
      <c r="C577" s="47"/>
      <c r="D577" s="47" t="s">
        <v>3746</v>
      </c>
      <c r="E577" s="47"/>
      <c r="F577" s="47"/>
      <c r="G577" s="47" t="s">
        <v>76</v>
      </c>
      <c r="H577" s="47" t="s">
        <v>1980</v>
      </c>
      <c r="I577" s="47" t="s">
        <v>3899</v>
      </c>
      <c r="J577" s="47" t="s">
        <v>1961</v>
      </c>
      <c r="K577" s="47" t="s">
        <v>319</v>
      </c>
      <c r="L577" s="47" t="s">
        <v>886</v>
      </c>
      <c r="M577" s="48" t="s">
        <v>53</v>
      </c>
      <c r="N577" s="47" t="s">
        <v>34</v>
      </c>
      <c r="O577" s="47" t="s">
        <v>4</v>
      </c>
      <c r="P577" s="48" t="s">
        <v>21</v>
      </c>
      <c r="Q577" s="47"/>
      <c r="R577" s="47"/>
      <c r="S577" s="47" t="s">
        <v>3747</v>
      </c>
      <c r="T577" s="47" t="s">
        <v>1377</v>
      </c>
      <c r="U577" s="52">
        <v>1789.5</v>
      </c>
      <c r="V577" s="118"/>
      <c r="W577" s="118"/>
      <c r="X577" s="47">
        <v>0</v>
      </c>
      <c r="Y577" s="47"/>
      <c r="Z577" s="118"/>
      <c r="AA577" s="118"/>
      <c r="AB577" s="118"/>
      <c r="AC577" s="47" t="s">
        <v>41</v>
      </c>
      <c r="AD577" s="14"/>
      <c r="AE577" s="47" t="s">
        <v>3218</v>
      </c>
      <c r="AF577" s="280"/>
      <c r="AG577" s="118"/>
      <c r="AH577" s="118"/>
      <c r="AI577" s="47" t="s">
        <v>6737</v>
      </c>
      <c r="AJ577" s="47" t="s">
        <v>306</v>
      </c>
      <c r="AK577" s="47" t="s">
        <v>390</v>
      </c>
      <c r="AL577" s="62" t="s">
        <v>390</v>
      </c>
      <c r="AM577" s="13" t="s">
        <v>390</v>
      </c>
      <c r="AN577" s="118"/>
      <c r="AO577" s="118"/>
      <c r="AP577" s="118"/>
      <c r="AQ577" s="118"/>
      <c r="AR577" s="118"/>
      <c r="AS577" s="47"/>
      <c r="AT577" s="118"/>
      <c r="AU577" s="47"/>
      <c r="AV577" s="47"/>
      <c r="AW577" s="118"/>
      <c r="AX577" s="118"/>
      <c r="AY577" s="118"/>
      <c r="AZ577" s="47"/>
      <c r="BA577" s="14"/>
      <c r="BB577" s="47"/>
      <c r="BC577" s="149"/>
      <c r="BD577" s="149"/>
    </row>
    <row r="578" spans="1:56" x14ac:dyDescent="0.35">
      <c r="A578" s="50" t="s">
        <v>3748</v>
      </c>
      <c r="B578" s="115">
        <v>577</v>
      </c>
      <c r="C578" s="47"/>
      <c r="D578" s="47" t="s">
        <v>3749</v>
      </c>
      <c r="E578" s="47" t="s">
        <v>7975</v>
      </c>
      <c r="F578" s="47" t="s">
        <v>7976</v>
      </c>
      <c r="G578" s="47" t="s">
        <v>76</v>
      </c>
      <c r="H578" s="47" t="s">
        <v>1980</v>
      </c>
      <c r="I578" s="47" t="s">
        <v>3899</v>
      </c>
      <c r="J578" s="47" t="s">
        <v>1961</v>
      </c>
      <c r="K578" s="47" t="s">
        <v>319</v>
      </c>
      <c r="L578" s="47" t="s">
        <v>886</v>
      </c>
      <c r="M578" s="48" t="s">
        <v>53</v>
      </c>
      <c r="N578" s="47" t="s">
        <v>34</v>
      </c>
      <c r="O578" s="47" t="s">
        <v>4</v>
      </c>
      <c r="P578" s="48" t="s">
        <v>25</v>
      </c>
      <c r="Q578" s="47"/>
      <c r="R578" s="47"/>
      <c r="S578" s="47" t="s">
        <v>3750</v>
      </c>
      <c r="T578" s="47" t="s">
        <v>3751</v>
      </c>
      <c r="U578" s="52">
        <v>4391</v>
      </c>
      <c r="V578" s="118">
        <v>46151</v>
      </c>
      <c r="W578" s="118">
        <v>46151</v>
      </c>
      <c r="X578" s="47">
        <v>0</v>
      </c>
      <c r="Y578" s="47">
        <v>15</v>
      </c>
      <c r="Z578" s="118">
        <v>46166</v>
      </c>
      <c r="AA578" s="118">
        <v>46166</v>
      </c>
      <c r="AB578" s="118">
        <v>46163</v>
      </c>
      <c r="AC578" s="47" t="s">
        <v>3</v>
      </c>
      <c r="AD578" s="14">
        <v>1</v>
      </c>
      <c r="AE578" s="47" t="s">
        <v>3218</v>
      </c>
      <c r="AF578" s="280">
        <v>46163</v>
      </c>
      <c r="AG578" s="118"/>
      <c r="AH578" s="118" t="s">
        <v>152</v>
      </c>
      <c r="AI578" s="47" t="s">
        <v>6737</v>
      </c>
      <c r="AJ578" s="47" t="s">
        <v>306</v>
      </c>
      <c r="AK578" s="47" t="s">
        <v>2826</v>
      </c>
      <c r="AL578" s="62" t="s">
        <v>2925</v>
      </c>
      <c r="AM578" s="13" t="s">
        <v>390</v>
      </c>
      <c r="AN578" s="118"/>
      <c r="AO578" s="118"/>
      <c r="AP578" s="118"/>
      <c r="AQ578" s="118"/>
      <c r="AR578" s="118"/>
      <c r="AS578" s="47"/>
      <c r="AT578" s="118"/>
      <c r="AU578" s="47"/>
      <c r="AV578" s="47"/>
      <c r="AW578" s="118"/>
      <c r="AX578" s="118"/>
      <c r="AY578" s="118"/>
      <c r="AZ578" s="47"/>
      <c r="BA578" s="14"/>
      <c r="BB578" s="47"/>
      <c r="BC578" s="149"/>
      <c r="BD578" s="149"/>
    </row>
    <row r="579" spans="1:56" x14ac:dyDescent="0.35">
      <c r="A579" s="50" t="s">
        <v>3752</v>
      </c>
      <c r="B579" s="115">
        <v>578</v>
      </c>
      <c r="C579" s="47"/>
      <c r="D579" s="47" t="s">
        <v>3753</v>
      </c>
      <c r="E579" s="47" t="s">
        <v>7641</v>
      </c>
      <c r="F579" s="47" t="s">
        <v>7642</v>
      </c>
      <c r="G579" s="47" t="s">
        <v>76</v>
      </c>
      <c r="H579" s="47" t="s">
        <v>1980</v>
      </c>
      <c r="I579" s="47" t="s">
        <v>3899</v>
      </c>
      <c r="J579" s="47" t="s">
        <v>1961</v>
      </c>
      <c r="K579" s="47" t="s">
        <v>319</v>
      </c>
      <c r="L579" s="47" t="s">
        <v>886</v>
      </c>
      <c r="M579" s="48" t="s">
        <v>53</v>
      </c>
      <c r="N579" s="47" t="s">
        <v>34</v>
      </c>
      <c r="O579" s="47" t="s">
        <v>4</v>
      </c>
      <c r="P579" s="48" t="s">
        <v>25</v>
      </c>
      <c r="Q579" s="47"/>
      <c r="R579" s="47"/>
      <c r="S579" s="47" t="s">
        <v>3754</v>
      </c>
      <c r="T579" s="47" t="s">
        <v>3755</v>
      </c>
      <c r="U579" s="52">
        <v>5581</v>
      </c>
      <c r="V579" s="118">
        <v>46146</v>
      </c>
      <c r="W579" s="118">
        <v>46146</v>
      </c>
      <c r="X579" s="47">
        <v>0</v>
      </c>
      <c r="Y579" s="47">
        <v>15</v>
      </c>
      <c r="Z579" s="118">
        <v>46161</v>
      </c>
      <c r="AA579" s="118">
        <v>46173</v>
      </c>
      <c r="AB579" s="118">
        <v>46169</v>
      </c>
      <c r="AC579" s="47" t="s">
        <v>3</v>
      </c>
      <c r="AD579" s="14">
        <v>1</v>
      </c>
      <c r="AE579" s="47" t="s">
        <v>3218</v>
      </c>
      <c r="AF579" s="280" t="s">
        <v>8951</v>
      </c>
      <c r="AG579" s="118"/>
      <c r="AH579" s="118" t="s">
        <v>152</v>
      </c>
      <c r="AI579" s="47" t="s">
        <v>6737</v>
      </c>
      <c r="AJ579" s="47" t="s">
        <v>306</v>
      </c>
      <c r="AK579" s="47" t="s">
        <v>2826</v>
      </c>
      <c r="AL579" s="62" t="s">
        <v>2925</v>
      </c>
      <c r="AM579" s="13" t="s">
        <v>390</v>
      </c>
      <c r="AN579" s="118"/>
      <c r="AO579" s="118"/>
      <c r="AP579" s="118"/>
      <c r="AQ579" s="118"/>
      <c r="AR579" s="118"/>
      <c r="AS579" s="47"/>
      <c r="AT579" s="118"/>
      <c r="AU579" s="47"/>
      <c r="AV579" s="47"/>
      <c r="AW579" s="118"/>
      <c r="AX579" s="118"/>
      <c r="AY579" s="118"/>
      <c r="AZ579" s="47"/>
      <c r="BA579" s="14"/>
      <c r="BB579" s="47"/>
      <c r="BC579" s="149"/>
      <c r="BD579" s="149"/>
    </row>
    <row r="580" spans="1:56" x14ac:dyDescent="0.35">
      <c r="A580" s="50" t="s">
        <v>3756</v>
      </c>
      <c r="B580" s="115">
        <v>579</v>
      </c>
      <c r="C580" s="47"/>
      <c r="D580" s="47" t="s">
        <v>3757</v>
      </c>
      <c r="E580" s="47"/>
      <c r="F580" s="47"/>
      <c r="G580" s="47" t="s">
        <v>76</v>
      </c>
      <c r="H580" s="47" t="s">
        <v>1980</v>
      </c>
      <c r="I580" s="47" t="s">
        <v>3899</v>
      </c>
      <c r="J580" s="47" t="s">
        <v>1961</v>
      </c>
      <c r="K580" s="47" t="s">
        <v>319</v>
      </c>
      <c r="L580" s="47" t="s">
        <v>886</v>
      </c>
      <c r="M580" s="48" t="s">
        <v>53</v>
      </c>
      <c r="N580" s="47" t="s">
        <v>34</v>
      </c>
      <c r="O580" s="47" t="s">
        <v>4</v>
      </c>
      <c r="P580" s="48" t="s">
        <v>27</v>
      </c>
      <c r="Q580" s="47"/>
      <c r="R580" s="47"/>
      <c r="S580" s="47" t="s">
        <v>3758</v>
      </c>
      <c r="T580" s="47" t="s">
        <v>3759</v>
      </c>
      <c r="U580" s="52">
        <v>7994</v>
      </c>
      <c r="V580" s="118"/>
      <c r="W580" s="118"/>
      <c r="X580" s="47">
        <v>0</v>
      </c>
      <c r="Y580" s="47"/>
      <c r="Z580" s="118"/>
      <c r="AA580" s="118"/>
      <c r="AB580" s="118"/>
      <c r="AC580" s="47" t="s">
        <v>41</v>
      </c>
      <c r="AD580" s="14"/>
      <c r="AE580" s="47" t="s">
        <v>3218</v>
      </c>
      <c r="AF580" s="280"/>
      <c r="AG580" s="118"/>
      <c r="AH580" s="118"/>
      <c r="AI580" s="47" t="s">
        <v>6737</v>
      </c>
      <c r="AJ580" s="47" t="s">
        <v>306</v>
      </c>
      <c r="AK580" s="47" t="s">
        <v>390</v>
      </c>
      <c r="AL580" s="62" t="s">
        <v>390</v>
      </c>
      <c r="AM580" s="13" t="s">
        <v>1956</v>
      </c>
      <c r="AN580" s="118"/>
      <c r="AO580" s="118"/>
      <c r="AP580" s="118"/>
      <c r="AQ580" s="118"/>
      <c r="AR580" s="118"/>
      <c r="AS580" s="47"/>
      <c r="AT580" s="118"/>
      <c r="AU580" s="47"/>
      <c r="AV580" s="47"/>
      <c r="AW580" s="118"/>
      <c r="AX580" s="118"/>
      <c r="AY580" s="118"/>
      <c r="AZ580" s="47"/>
      <c r="BA580" s="14"/>
      <c r="BB580" s="47"/>
      <c r="BC580" s="149"/>
      <c r="BD580" s="149"/>
    </row>
    <row r="581" spans="1:56" x14ac:dyDescent="0.35">
      <c r="A581" s="50" t="s">
        <v>3760</v>
      </c>
      <c r="B581" s="115">
        <v>580</v>
      </c>
      <c r="C581" s="47"/>
      <c r="D581" s="47" t="s">
        <v>3761</v>
      </c>
      <c r="E581" s="47" t="s">
        <v>7977</v>
      </c>
      <c r="F581" s="47" t="s">
        <v>7978</v>
      </c>
      <c r="G581" s="47" t="s">
        <v>76</v>
      </c>
      <c r="H581" s="47" t="s">
        <v>1980</v>
      </c>
      <c r="I581" s="47" t="s">
        <v>3899</v>
      </c>
      <c r="J581" s="47" t="s">
        <v>1961</v>
      </c>
      <c r="K581" s="47" t="s">
        <v>319</v>
      </c>
      <c r="L581" s="47" t="s">
        <v>886</v>
      </c>
      <c r="M581" s="48" t="s">
        <v>53</v>
      </c>
      <c r="N581" s="47" t="s">
        <v>34</v>
      </c>
      <c r="O581" s="47" t="s">
        <v>4</v>
      </c>
      <c r="P581" s="48" t="s">
        <v>27</v>
      </c>
      <c r="Q581" s="47"/>
      <c r="R581" s="47"/>
      <c r="S581" s="47" t="s">
        <v>3762</v>
      </c>
      <c r="T581" s="47" t="s">
        <v>3763</v>
      </c>
      <c r="U581" s="52">
        <v>5670</v>
      </c>
      <c r="V581" s="118">
        <v>46156</v>
      </c>
      <c r="W581" s="118">
        <v>46156</v>
      </c>
      <c r="X581" s="47">
        <v>0</v>
      </c>
      <c r="Y581" s="47">
        <v>15</v>
      </c>
      <c r="Z581" s="118">
        <v>46171</v>
      </c>
      <c r="AA581" s="118">
        <v>46171</v>
      </c>
      <c r="AB581" s="118">
        <v>46159</v>
      </c>
      <c r="AC581" s="47" t="s">
        <v>3</v>
      </c>
      <c r="AD581" s="14">
        <v>1</v>
      </c>
      <c r="AE581" s="47" t="s">
        <v>3218</v>
      </c>
      <c r="AF581" s="280">
        <v>46159</v>
      </c>
      <c r="AG581" s="118"/>
      <c r="AH581" s="118" t="s">
        <v>152</v>
      </c>
      <c r="AI581" s="47" t="s">
        <v>6737</v>
      </c>
      <c r="AJ581" s="47" t="s">
        <v>306</v>
      </c>
      <c r="AK581" s="47" t="s">
        <v>2826</v>
      </c>
      <c r="AL581" s="62" t="s">
        <v>2925</v>
      </c>
      <c r="AM581" s="13" t="s">
        <v>390</v>
      </c>
      <c r="AN581" s="118"/>
      <c r="AO581" s="118"/>
      <c r="AP581" s="118"/>
      <c r="AQ581" s="118"/>
      <c r="AR581" s="118"/>
      <c r="AS581" s="47"/>
      <c r="AT581" s="118"/>
      <c r="AU581" s="47"/>
      <c r="AV581" s="47"/>
      <c r="AW581" s="118"/>
      <c r="AX581" s="118"/>
      <c r="AY581" s="118"/>
      <c r="AZ581" s="47"/>
      <c r="BA581" s="14"/>
      <c r="BB581" s="47"/>
      <c r="BC581" s="149"/>
      <c r="BD581" s="149"/>
    </row>
    <row r="582" spans="1:56" x14ac:dyDescent="0.35">
      <c r="A582" s="50" t="s">
        <v>3764</v>
      </c>
      <c r="B582" s="115">
        <v>581</v>
      </c>
      <c r="C582" s="47"/>
      <c r="D582" s="47" t="s">
        <v>3765</v>
      </c>
      <c r="E582" s="47"/>
      <c r="F582" s="47"/>
      <c r="G582" s="47" t="s">
        <v>76</v>
      </c>
      <c r="H582" s="47" t="s">
        <v>1980</v>
      </c>
      <c r="I582" s="47" t="s">
        <v>3899</v>
      </c>
      <c r="J582" s="47" t="s">
        <v>1961</v>
      </c>
      <c r="K582" s="47" t="s">
        <v>319</v>
      </c>
      <c r="L582" s="47" t="s">
        <v>886</v>
      </c>
      <c r="M582" s="48" t="s">
        <v>53</v>
      </c>
      <c r="N582" s="47" t="s">
        <v>34</v>
      </c>
      <c r="O582" s="47" t="s">
        <v>4</v>
      </c>
      <c r="P582" s="48" t="s">
        <v>27</v>
      </c>
      <c r="Q582" s="47"/>
      <c r="R582" s="47"/>
      <c r="S582" s="47" t="s">
        <v>3766</v>
      </c>
      <c r="T582" s="47" t="s">
        <v>3767</v>
      </c>
      <c r="U582" s="52">
        <v>5715</v>
      </c>
      <c r="V582" s="118"/>
      <c r="W582" s="118"/>
      <c r="X582" s="47">
        <v>0</v>
      </c>
      <c r="Y582" s="47"/>
      <c r="Z582" s="118"/>
      <c r="AA582" s="118"/>
      <c r="AB582" s="118"/>
      <c r="AC582" s="47" t="s">
        <v>41</v>
      </c>
      <c r="AD582" s="14"/>
      <c r="AE582" s="47" t="s">
        <v>3218</v>
      </c>
      <c r="AF582" s="280"/>
      <c r="AG582" s="118"/>
      <c r="AH582" s="118"/>
      <c r="AI582" s="47" t="s">
        <v>6737</v>
      </c>
      <c r="AJ582" s="47" t="s">
        <v>306</v>
      </c>
      <c r="AK582" s="47" t="s">
        <v>390</v>
      </c>
      <c r="AL582" s="62" t="s">
        <v>390</v>
      </c>
      <c r="AM582" s="13" t="s">
        <v>1572</v>
      </c>
      <c r="AN582" s="118"/>
      <c r="AO582" s="118"/>
      <c r="AP582" s="118"/>
      <c r="AQ582" s="118"/>
      <c r="AR582" s="118"/>
      <c r="AS582" s="47"/>
      <c r="AT582" s="118"/>
      <c r="AU582" s="47"/>
      <c r="AV582" s="47"/>
      <c r="AW582" s="118"/>
      <c r="AX582" s="118"/>
      <c r="AY582" s="118"/>
      <c r="AZ582" s="47"/>
      <c r="BA582" s="14"/>
      <c r="BB582" s="47"/>
      <c r="BC582" s="149"/>
      <c r="BD582" s="149"/>
    </row>
    <row r="583" spans="1:56" x14ac:dyDescent="0.35">
      <c r="A583" s="50" t="s">
        <v>3768</v>
      </c>
      <c r="B583" s="115">
        <v>582</v>
      </c>
      <c r="C583" s="47"/>
      <c r="D583" s="47" t="s">
        <v>3769</v>
      </c>
      <c r="E583" s="47" t="s">
        <v>7979</v>
      </c>
      <c r="F583" s="47" t="s">
        <v>7980</v>
      </c>
      <c r="G583" s="47" t="s">
        <v>76</v>
      </c>
      <c r="H583" s="47" t="s">
        <v>1980</v>
      </c>
      <c r="I583" s="47" t="s">
        <v>3899</v>
      </c>
      <c r="J583" s="47" t="s">
        <v>1961</v>
      </c>
      <c r="K583" s="47" t="s">
        <v>319</v>
      </c>
      <c r="L583" s="47" t="s">
        <v>886</v>
      </c>
      <c r="M583" s="48" t="s">
        <v>53</v>
      </c>
      <c r="N583" s="47" t="s">
        <v>34</v>
      </c>
      <c r="O583" s="47" t="s">
        <v>4</v>
      </c>
      <c r="P583" s="48" t="s">
        <v>27</v>
      </c>
      <c r="Q583" s="47"/>
      <c r="R583" s="47"/>
      <c r="S583" s="47" t="s">
        <v>3770</v>
      </c>
      <c r="T583" s="47" t="s">
        <v>3771</v>
      </c>
      <c r="U583" s="52">
        <v>7395</v>
      </c>
      <c r="V583" s="118">
        <v>46150</v>
      </c>
      <c r="W583" s="118">
        <v>46150</v>
      </c>
      <c r="X583" s="47">
        <v>0</v>
      </c>
      <c r="Y583" s="47">
        <v>15</v>
      </c>
      <c r="Z583" s="118">
        <v>46165</v>
      </c>
      <c r="AA583" s="118">
        <v>46173</v>
      </c>
      <c r="AB583" s="118">
        <v>46168</v>
      </c>
      <c r="AC583" s="47" t="s">
        <v>3</v>
      </c>
      <c r="AD583" s="14">
        <v>1</v>
      </c>
      <c r="AE583" s="47" t="s">
        <v>3218</v>
      </c>
      <c r="AF583" s="280">
        <v>46172</v>
      </c>
      <c r="AG583" s="118"/>
      <c r="AH583" s="118" t="s">
        <v>152</v>
      </c>
      <c r="AI583" s="47" t="s">
        <v>6737</v>
      </c>
      <c r="AJ583" s="47" t="s">
        <v>306</v>
      </c>
      <c r="AK583" s="47" t="s">
        <v>2826</v>
      </c>
      <c r="AL583" s="62" t="s">
        <v>2925</v>
      </c>
      <c r="AM583" s="13" t="s">
        <v>390</v>
      </c>
      <c r="AN583" s="118"/>
      <c r="AO583" s="118"/>
      <c r="AP583" s="118"/>
      <c r="AQ583" s="118"/>
      <c r="AR583" s="118"/>
      <c r="AS583" s="47"/>
      <c r="AT583" s="118"/>
      <c r="AU583" s="47"/>
      <c r="AV583" s="47"/>
      <c r="AW583" s="118"/>
      <c r="AX583" s="118"/>
      <c r="AY583" s="118"/>
      <c r="AZ583" s="47"/>
      <c r="BA583" s="14"/>
      <c r="BB583" s="47"/>
      <c r="BC583" s="149"/>
      <c r="BD583" s="149"/>
    </row>
    <row r="584" spans="1:56" x14ac:dyDescent="0.35">
      <c r="A584" s="50" t="s">
        <v>3772</v>
      </c>
      <c r="B584" s="115">
        <v>583</v>
      </c>
      <c r="C584" s="47"/>
      <c r="D584" s="47" t="s">
        <v>3773</v>
      </c>
      <c r="E584" s="47" t="s">
        <v>7981</v>
      </c>
      <c r="F584" s="47" t="s">
        <v>7982</v>
      </c>
      <c r="G584" s="47" t="s">
        <v>76</v>
      </c>
      <c r="H584" s="47" t="s">
        <v>1980</v>
      </c>
      <c r="I584" s="47" t="s">
        <v>3899</v>
      </c>
      <c r="J584" s="47" t="s">
        <v>1961</v>
      </c>
      <c r="K584" s="47" t="s">
        <v>319</v>
      </c>
      <c r="L584" s="47" t="s">
        <v>886</v>
      </c>
      <c r="M584" s="48" t="s">
        <v>53</v>
      </c>
      <c r="N584" s="47" t="s">
        <v>34</v>
      </c>
      <c r="O584" s="47" t="s">
        <v>4</v>
      </c>
      <c r="P584" s="48" t="s">
        <v>27</v>
      </c>
      <c r="Q584" s="47"/>
      <c r="R584" s="47"/>
      <c r="S584" s="47" t="s">
        <v>3774</v>
      </c>
      <c r="T584" s="47" t="s">
        <v>3775</v>
      </c>
      <c r="U584" s="52">
        <v>4742</v>
      </c>
      <c r="V584" s="118">
        <v>46152</v>
      </c>
      <c r="W584" s="118">
        <v>46152</v>
      </c>
      <c r="X584" s="47">
        <v>0</v>
      </c>
      <c r="Y584" s="47">
        <v>15</v>
      </c>
      <c r="Z584" s="118">
        <v>46167</v>
      </c>
      <c r="AA584" s="118">
        <v>46173</v>
      </c>
      <c r="AB584" s="118"/>
      <c r="AC584" s="47" t="s">
        <v>5</v>
      </c>
      <c r="AD584" s="14"/>
      <c r="AE584" s="47" t="s">
        <v>3218</v>
      </c>
      <c r="AF584" s="280"/>
      <c r="AG584" s="118"/>
      <c r="AH584" s="118"/>
      <c r="AI584" s="47" t="s">
        <v>6737</v>
      </c>
      <c r="AJ584" s="47" t="s">
        <v>306</v>
      </c>
      <c r="AK584" s="47" t="s">
        <v>2826</v>
      </c>
      <c r="AL584" s="62" t="s">
        <v>390</v>
      </c>
      <c r="AM584" s="13" t="s">
        <v>390</v>
      </c>
      <c r="AN584" s="118"/>
      <c r="AO584" s="118"/>
      <c r="AP584" s="118"/>
      <c r="AQ584" s="118"/>
      <c r="AR584" s="118"/>
      <c r="AS584" s="47"/>
      <c r="AT584" s="118"/>
      <c r="AU584" s="47"/>
      <c r="AV584" s="47"/>
      <c r="AW584" s="118"/>
      <c r="AX584" s="118"/>
      <c r="AY584" s="118"/>
      <c r="AZ584" s="47"/>
      <c r="BA584" s="14"/>
      <c r="BB584" s="47"/>
      <c r="BC584" s="149"/>
      <c r="BD584" s="149"/>
    </row>
    <row r="585" spans="1:56" x14ac:dyDescent="0.35">
      <c r="A585" s="50" t="s">
        <v>3776</v>
      </c>
      <c r="B585" s="115">
        <v>584</v>
      </c>
      <c r="C585" s="47"/>
      <c r="D585" s="47" t="s">
        <v>3777</v>
      </c>
      <c r="E585" s="47" t="s">
        <v>7983</v>
      </c>
      <c r="F585" s="47" t="s">
        <v>7984</v>
      </c>
      <c r="G585" s="47" t="s">
        <v>76</v>
      </c>
      <c r="H585" s="47" t="s">
        <v>1980</v>
      </c>
      <c r="I585" s="47" t="s">
        <v>3899</v>
      </c>
      <c r="J585" s="47" t="s">
        <v>1961</v>
      </c>
      <c r="K585" s="47" t="s">
        <v>319</v>
      </c>
      <c r="L585" s="47" t="s">
        <v>886</v>
      </c>
      <c r="M585" s="48" t="s">
        <v>53</v>
      </c>
      <c r="N585" s="47" t="s">
        <v>34</v>
      </c>
      <c r="O585" s="47" t="s">
        <v>4</v>
      </c>
      <c r="P585" s="48" t="s">
        <v>27</v>
      </c>
      <c r="Q585" s="47"/>
      <c r="R585" s="47"/>
      <c r="S585" s="47" t="s">
        <v>3778</v>
      </c>
      <c r="T585" s="47" t="s">
        <v>3779</v>
      </c>
      <c r="U585" s="52">
        <v>5215</v>
      </c>
      <c r="V585" s="118">
        <v>46155</v>
      </c>
      <c r="W585" s="118">
        <v>46155</v>
      </c>
      <c r="X585" s="47">
        <v>0</v>
      </c>
      <c r="Y585" s="47">
        <v>15</v>
      </c>
      <c r="Z585" s="118">
        <v>46170</v>
      </c>
      <c r="AA585" s="118">
        <v>46170</v>
      </c>
      <c r="AB585" s="118">
        <v>46166</v>
      </c>
      <c r="AC585" s="47" t="s">
        <v>3</v>
      </c>
      <c r="AD585" s="14">
        <v>1</v>
      </c>
      <c r="AE585" s="47" t="s">
        <v>3218</v>
      </c>
      <c r="AF585" s="280">
        <v>46166</v>
      </c>
      <c r="AG585" s="118"/>
      <c r="AH585" s="118" t="s">
        <v>152</v>
      </c>
      <c r="AI585" s="47" t="s">
        <v>6737</v>
      </c>
      <c r="AJ585" s="47" t="s">
        <v>306</v>
      </c>
      <c r="AK585" s="47" t="s">
        <v>2826</v>
      </c>
      <c r="AL585" s="62" t="s">
        <v>2925</v>
      </c>
      <c r="AM585" s="13" t="s">
        <v>390</v>
      </c>
      <c r="AN585" s="118"/>
      <c r="AO585" s="118"/>
      <c r="AP585" s="118"/>
      <c r="AQ585" s="118"/>
      <c r="AR585" s="118"/>
      <c r="AS585" s="47"/>
      <c r="AT585" s="118"/>
      <c r="AU585" s="47"/>
      <c r="AV585" s="47"/>
      <c r="AW585" s="118"/>
      <c r="AX585" s="118"/>
      <c r="AY585" s="118"/>
      <c r="AZ585" s="47"/>
      <c r="BA585" s="14"/>
      <c r="BB585" s="47"/>
      <c r="BC585" s="149"/>
      <c r="BD585" s="149"/>
    </row>
    <row r="586" spans="1:56" x14ac:dyDescent="0.35">
      <c r="A586" s="50" t="s">
        <v>3780</v>
      </c>
      <c r="B586" s="115">
        <v>585</v>
      </c>
      <c r="C586" s="47"/>
      <c r="D586" s="47" t="s">
        <v>3781</v>
      </c>
      <c r="E586" s="47"/>
      <c r="F586" s="47"/>
      <c r="G586" s="47" t="s">
        <v>76</v>
      </c>
      <c r="H586" s="47" t="s">
        <v>1980</v>
      </c>
      <c r="I586" s="47" t="s">
        <v>3899</v>
      </c>
      <c r="J586" s="47" t="s">
        <v>1961</v>
      </c>
      <c r="K586" s="47" t="s">
        <v>319</v>
      </c>
      <c r="L586" s="47" t="s">
        <v>886</v>
      </c>
      <c r="M586" s="48" t="s">
        <v>53</v>
      </c>
      <c r="N586" s="47" t="s">
        <v>34</v>
      </c>
      <c r="O586" s="47" t="s">
        <v>4</v>
      </c>
      <c r="P586" s="48" t="s">
        <v>27</v>
      </c>
      <c r="Q586" s="47"/>
      <c r="R586" s="47"/>
      <c r="S586" s="47" t="s">
        <v>3782</v>
      </c>
      <c r="T586" s="47" t="s">
        <v>2688</v>
      </c>
      <c r="U586" s="52">
        <v>1864</v>
      </c>
      <c r="V586" s="118"/>
      <c r="W586" s="118"/>
      <c r="X586" s="47">
        <v>0</v>
      </c>
      <c r="Y586" s="47"/>
      <c r="Z586" s="118"/>
      <c r="AA586" s="118"/>
      <c r="AB586" s="118"/>
      <c r="AC586" s="47" t="s">
        <v>41</v>
      </c>
      <c r="AD586" s="14"/>
      <c r="AE586" s="47" t="s">
        <v>3218</v>
      </c>
      <c r="AF586" s="280"/>
      <c r="AG586" s="118"/>
      <c r="AH586" s="118"/>
      <c r="AI586" s="47" t="s">
        <v>6737</v>
      </c>
      <c r="AJ586" s="47" t="s">
        <v>306</v>
      </c>
      <c r="AK586" s="47" t="s">
        <v>390</v>
      </c>
      <c r="AL586" s="62" t="s">
        <v>390</v>
      </c>
      <c r="AM586" s="13" t="s">
        <v>390</v>
      </c>
      <c r="AN586" s="118"/>
      <c r="AO586" s="118"/>
      <c r="AP586" s="118"/>
      <c r="AQ586" s="118"/>
      <c r="AR586" s="118"/>
      <c r="AS586" s="47"/>
      <c r="AT586" s="118"/>
      <c r="AU586" s="47"/>
      <c r="AV586" s="47"/>
      <c r="AW586" s="118"/>
      <c r="AX586" s="118"/>
      <c r="AY586" s="118"/>
      <c r="AZ586" s="47"/>
      <c r="BA586" s="14"/>
      <c r="BB586" s="47"/>
      <c r="BC586" s="149"/>
      <c r="BD586" s="149"/>
    </row>
    <row r="587" spans="1:56" x14ac:dyDescent="0.35">
      <c r="A587" s="50" t="s">
        <v>3783</v>
      </c>
      <c r="B587" s="115">
        <v>586</v>
      </c>
      <c r="C587" s="47"/>
      <c r="D587" s="47" t="s">
        <v>3784</v>
      </c>
      <c r="E587" s="47" t="s">
        <v>7643</v>
      </c>
      <c r="F587" s="47" t="s">
        <v>7644</v>
      </c>
      <c r="G587" s="47" t="s">
        <v>76</v>
      </c>
      <c r="H587" s="47" t="s">
        <v>1980</v>
      </c>
      <c r="I587" s="47" t="s">
        <v>3899</v>
      </c>
      <c r="J587" s="47" t="s">
        <v>1961</v>
      </c>
      <c r="K587" s="47" t="s">
        <v>319</v>
      </c>
      <c r="L587" s="47" t="s">
        <v>886</v>
      </c>
      <c r="M587" s="48" t="s">
        <v>53</v>
      </c>
      <c r="N587" s="47" t="s">
        <v>34</v>
      </c>
      <c r="O587" s="47" t="s">
        <v>4</v>
      </c>
      <c r="P587" s="48" t="s">
        <v>30</v>
      </c>
      <c r="Q587" s="47"/>
      <c r="R587" s="47"/>
      <c r="S587" s="47" t="s">
        <v>3785</v>
      </c>
      <c r="T587" s="47" t="s">
        <v>3786</v>
      </c>
      <c r="U587" s="52">
        <v>6192</v>
      </c>
      <c r="V587" s="118">
        <v>46147</v>
      </c>
      <c r="W587" s="118">
        <v>46147</v>
      </c>
      <c r="X587" s="47">
        <v>0</v>
      </c>
      <c r="Y587" s="47">
        <v>15</v>
      </c>
      <c r="Z587" s="118">
        <v>46162</v>
      </c>
      <c r="AA587" s="118">
        <v>46162</v>
      </c>
      <c r="AB587" s="118">
        <v>46157</v>
      </c>
      <c r="AC587" s="47" t="s">
        <v>3</v>
      </c>
      <c r="AD587" s="14">
        <v>1</v>
      </c>
      <c r="AE587" s="47" t="s">
        <v>3218</v>
      </c>
      <c r="AF587" s="280">
        <v>46159</v>
      </c>
      <c r="AG587" s="118">
        <v>46159</v>
      </c>
      <c r="AH587" s="118" t="s">
        <v>6740</v>
      </c>
      <c r="AI587" s="47" t="s">
        <v>6737</v>
      </c>
      <c r="AJ587" s="47" t="s">
        <v>306</v>
      </c>
      <c r="AK587" s="47" t="s">
        <v>2826</v>
      </c>
      <c r="AL587" s="62" t="s">
        <v>2925</v>
      </c>
      <c r="AM587" s="13" t="s">
        <v>390</v>
      </c>
      <c r="AN587" s="118"/>
      <c r="AO587" s="118"/>
      <c r="AP587" s="118"/>
      <c r="AQ587" s="118"/>
      <c r="AR587" s="118"/>
      <c r="AS587" s="47"/>
      <c r="AT587" s="118"/>
      <c r="AU587" s="47"/>
      <c r="AV587" s="47"/>
      <c r="AW587" s="118"/>
      <c r="AX587" s="118"/>
      <c r="AY587" s="118"/>
      <c r="AZ587" s="47"/>
      <c r="BA587" s="14"/>
      <c r="BB587" s="47"/>
      <c r="BC587" s="149"/>
      <c r="BD587" s="149"/>
    </row>
    <row r="588" spans="1:56" x14ac:dyDescent="0.35">
      <c r="A588" s="50" t="s">
        <v>3787</v>
      </c>
      <c r="B588" s="115">
        <v>587</v>
      </c>
      <c r="C588" s="47"/>
      <c r="D588" s="47" t="s">
        <v>3788</v>
      </c>
      <c r="E588" s="47" t="s">
        <v>7985</v>
      </c>
      <c r="F588" s="47" t="s">
        <v>7986</v>
      </c>
      <c r="G588" s="47" t="s">
        <v>76</v>
      </c>
      <c r="H588" s="47" t="s">
        <v>1980</v>
      </c>
      <c r="I588" s="47" t="s">
        <v>3899</v>
      </c>
      <c r="J588" s="47" t="s">
        <v>1961</v>
      </c>
      <c r="K588" s="47" t="s">
        <v>319</v>
      </c>
      <c r="L588" s="47" t="s">
        <v>886</v>
      </c>
      <c r="M588" s="48" t="s">
        <v>53</v>
      </c>
      <c r="N588" s="47" t="s">
        <v>34</v>
      </c>
      <c r="O588" s="47" t="s">
        <v>4</v>
      </c>
      <c r="P588" s="48" t="s">
        <v>27</v>
      </c>
      <c r="Q588" s="47"/>
      <c r="R588" s="47"/>
      <c r="S588" s="47" t="s">
        <v>3789</v>
      </c>
      <c r="T588" s="47" t="s">
        <v>2733</v>
      </c>
      <c r="U588" s="52">
        <v>6602</v>
      </c>
      <c r="V588" s="118">
        <v>46155</v>
      </c>
      <c r="W588" s="118">
        <v>46155</v>
      </c>
      <c r="X588" s="47">
        <v>0</v>
      </c>
      <c r="Y588" s="47">
        <v>15</v>
      </c>
      <c r="Z588" s="118">
        <v>46170</v>
      </c>
      <c r="AA588" s="118">
        <v>46170</v>
      </c>
      <c r="AB588" s="118">
        <v>46165</v>
      </c>
      <c r="AC588" s="47" t="s">
        <v>3</v>
      </c>
      <c r="AD588" s="14">
        <v>1</v>
      </c>
      <c r="AE588" s="47" t="s">
        <v>3218</v>
      </c>
      <c r="AF588" s="280" t="s">
        <v>8951</v>
      </c>
      <c r="AG588" s="118"/>
      <c r="AH588" s="118" t="s">
        <v>152</v>
      </c>
      <c r="AI588" s="47" t="s">
        <v>6737</v>
      </c>
      <c r="AJ588" s="47" t="s">
        <v>306</v>
      </c>
      <c r="AK588" s="47" t="s">
        <v>2826</v>
      </c>
      <c r="AL588" s="62" t="s">
        <v>2925</v>
      </c>
      <c r="AM588" s="13" t="s">
        <v>390</v>
      </c>
      <c r="AN588" s="118"/>
      <c r="AO588" s="118"/>
      <c r="AP588" s="118"/>
      <c r="AQ588" s="118"/>
      <c r="AR588" s="118"/>
      <c r="AS588" s="47"/>
      <c r="AT588" s="118"/>
      <c r="AU588" s="47"/>
      <c r="AV588" s="47"/>
      <c r="AW588" s="118"/>
      <c r="AX588" s="118"/>
      <c r="AY588" s="118"/>
      <c r="AZ588" s="47"/>
      <c r="BA588" s="14"/>
      <c r="BB588" s="47"/>
      <c r="BC588" s="149"/>
      <c r="BD588" s="149"/>
    </row>
    <row r="589" spans="1:56" x14ac:dyDescent="0.35">
      <c r="A589" s="50" t="s">
        <v>3790</v>
      </c>
      <c r="B589" s="115">
        <v>588</v>
      </c>
      <c r="C589" s="47"/>
      <c r="D589" s="47" t="s">
        <v>3791</v>
      </c>
      <c r="E589" s="47"/>
      <c r="F589" s="47"/>
      <c r="G589" s="47" t="s">
        <v>76</v>
      </c>
      <c r="H589" s="47" t="s">
        <v>1980</v>
      </c>
      <c r="I589" s="47" t="s">
        <v>3899</v>
      </c>
      <c r="J589" s="47" t="s">
        <v>1961</v>
      </c>
      <c r="K589" s="47" t="s">
        <v>319</v>
      </c>
      <c r="L589" s="47" t="s">
        <v>886</v>
      </c>
      <c r="M589" s="48" t="s">
        <v>53</v>
      </c>
      <c r="N589" s="47" t="s">
        <v>34</v>
      </c>
      <c r="O589" s="47" t="s">
        <v>4</v>
      </c>
      <c r="P589" s="48" t="s">
        <v>21</v>
      </c>
      <c r="Q589" s="47"/>
      <c r="R589" s="47"/>
      <c r="S589" s="47" t="s">
        <v>3792</v>
      </c>
      <c r="T589" s="47" t="s">
        <v>3793</v>
      </c>
      <c r="U589" s="52">
        <v>4380</v>
      </c>
      <c r="V589" s="118"/>
      <c r="W589" s="118"/>
      <c r="X589" s="47">
        <v>0</v>
      </c>
      <c r="Y589" s="47"/>
      <c r="Z589" s="118"/>
      <c r="AA589" s="118"/>
      <c r="AB589" s="118"/>
      <c r="AC589" s="47" t="s">
        <v>700</v>
      </c>
      <c r="AD589" s="14"/>
      <c r="AE589" s="47" t="s">
        <v>3218</v>
      </c>
      <c r="AF589" s="280"/>
      <c r="AG589" s="118"/>
      <c r="AH589" s="118"/>
      <c r="AI589" s="47" t="s">
        <v>6737</v>
      </c>
      <c r="AJ589" s="47" t="s">
        <v>306</v>
      </c>
      <c r="AK589" s="47" t="s">
        <v>390</v>
      </c>
      <c r="AL589" s="62" t="s">
        <v>390</v>
      </c>
      <c r="AM589" s="13" t="s">
        <v>390</v>
      </c>
      <c r="AN589" s="118"/>
      <c r="AO589" s="118"/>
      <c r="AP589" s="118"/>
      <c r="AQ589" s="118"/>
      <c r="AR589" s="118"/>
      <c r="AS589" s="47"/>
      <c r="AT589" s="118"/>
      <c r="AU589" s="47"/>
      <c r="AV589" s="47"/>
      <c r="AW589" s="118"/>
      <c r="AX589" s="118"/>
      <c r="AY589" s="118"/>
      <c r="AZ589" s="47"/>
      <c r="BA589" s="14"/>
      <c r="BB589" s="47"/>
      <c r="BC589" s="149"/>
      <c r="BD589" s="149"/>
    </row>
    <row r="590" spans="1:56" x14ac:dyDescent="0.35">
      <c r="A590" s="50" t="s">
        <v>3794</v>
      </c>
      <c r="B590" s="115">
        <v>589</v>
      </c>
      <c r="C590" s="47"/>
      <c r="D590" s="47" t="s">
        <v>3795</v>
      </c>
      <c r="E590" s="47" t="s">
        <v>7987</v>
      </c>
      <c r="F590" s="47" t="s">
        <v>7988</v>
      </c>
      <c r="G590" s="47" t="s">
        <v>76</v>
      </c>
      <c r="H590" s="47" t="s">
        <v>1980</v>
      </c>
      <c r="I590" s="47" t="s">
        <v>3899</v>
      </c>
      <c r="J590" s="47" t="s">
        <v>1961</v>
      </c>
      <c r="K590" s="47" t="s">
        <v>319</v>
      </c>
      <c r="L590" s="47" t="s">
        <v>886</v>
      </c>
      <c r="M590" s="48" t="s">
        <v>53</v>
      </c>
      <c r="N590" s="47" t="s">
        <v>34</v>
      </c>
      <c r="O590" s="47" t="s">
        <v>4</v>
      </c>
      <c r="P590" s="48" t="s">
        <v>21</v>
      </c>
      <c r="Q590" s="47"/>
      <c r="R590" s="47"/>
      <c r="S590" s="47" t="s">
        <v>3796</v>
      </c>
      <c r="T590" s="47" t="s">
        <v>3797</v>
      </c>
      <c r="U590" s="52">
        <v>3335</v>
      </c>
      <c r="V590" s="118">
        <v>46153</v>
      </c>
      <c r="W590" s="118">
        <v>46153</v>
      </c>
      <c r="X590" s="47">
        <v>0</v>
      </c>
      <c r="Y590" s="47">
        <v>15</v>
      </c>
      <c r="Z590" s="118">
        <v>46168</v>
      </c>
      <c r="AA590" s="118">
        <v>46168</v>
      </c>
      <c r="AB590" s="118">
        <v>46155</v>
      </c>
      <c r="AC590" s="47" t="s">
        <v>3</v>
      </c>
      <c r="AD590" s="14">
        <v>1</v>
      </c>
      <c r="AE590" s="47" t="s">
        <v>3218</v>
      </c>
      <c r="AF590" s="280">
        <v>46155</v>
      </c>
      <c r="AG590" s="118">
        <v>46155</v>
      </c>
      <c r="AH590" s="118" t="s">
        <v>6740</v>
      </c>
      <c r="AI590" s="47" t="s">
        <v>6737</v>
      </c>
      <c r="AJ590" s="47" t="s">
        <v>306</v>
      </c>
      <c r="AK590" s="47" t="s">
        <v>2826</v>
      </c>
      <c r="AL590" s="62" t="s">
        <v>2925</v>
      </c>
      <c r="AM590" s="13" t="s">
        <v>390</v>
      </c>
      <c r="AN590" s="118"/>
      <c r="AO590" s="118"/>
      <c r="AP590" s="118"/>
      <c r="AQ590" s="118"/>
      <c r="AR590" s="118"/>
      <c r="AS590" s="47"/>
      <c r="AT590" s="118"/>
      <c r="AU590" s="47"/>
      <c r="AV590" s="47"/>
      <c r="AW590" s="118"/>
      <c r="AX590" s="118"/>
      <c r="AY590" s="118"/>
      <c r="AZ590" s="47"/>
      <c r="BA590" s="14"/>
      <c r="BB590" s="47"/>
      <c r="BC590" s="149"/>
      <c r="BD590" s="149"/>
    </row>
    <row r="591" spans="1:56" x14ac:dyDescent="0.35">
      <c r="A591" s="50" t="s">
        <v>3798</v>
      </c>
      <c r="B591" s="115">
        <v>590</v>
      </c>
      <c r="C591" s="47"/>
      <c r="D591" s="47" t="s">
        <v>3799</v>
      </c>
      <c r="E591" s="47"/>
      <c r="F591" s="47"/>
      <c r="G591" s="47" t="s">
        <v>76</v>
      </c>
      <c r="H591" s="47" t="s">
        <v>1980</v>
      </c>
      <c r="I591" s="47" t="s">
        <v>3899</v>
      </c>
      <c r="J591" s="47" t="s">
        <v>1961</v>
      </c>
      <c r="K591" s="47" t="s">
        <v>319</v>
      </c>
      <c r="L591" s="47" t="s">
        <v>886</v>
      </c>
      <c r="M591" s="48" t="s">
        <v>53</v>
      </c>
      <c r="N591" s="47" t="s">
        <v>34</v>
      </c>
      <c r="O591" s="47" t="s">
        <v>4</v>
      </c>
      <c r="P591" s="48" t="s">
        <v>30</v>
      </c>
      <c r="Q591" s="47"/>
      <c r="R591" s="47"/>
      <c r="S591" s="47" t="s">
        <v>3800</v>
      </c>
      <c r="T591" s="47" t="s">
        <v>3801</v>
      </c>
      <c r="U591" s="52">
        <v>5051</v>
      </c>
      <c r="V591" s="118"/>
      <c r="W591" s="118"/>
      <c r="X591" s="47">
        <v>0</v>
      </c>
      <c r="Y591" s="47"/>
      <c r="Z591" s="118"/>
      <c r="AA591" s="118"/>
      <c r="AB591" s="118"/>
      <c r="AC591" s="47" t="s">
        <v>41</v>
      </c>
      <c r="AD591" s="14"/>
      <c r="AE591" s="47" t="s">
        <v>3218</v>
      </c>
      <c r="AF591" s="280"/>
      <c r="AG591" s="118"/>
      <c r="AH591" s="118"/>
      <c r="AI591" s="47" t="s">
        <v>6737</v>
      </c>
      <c r="AJ591" s="47" t="s">
        <v>306</v>
      </c>
      <c r="AK591" s="47" t="s">
        <v>390</v>
      </c>
      <c r="AL591" s="62" t="s">
        <v>390</v>
      </c>
      <c r="AM591" s="13" t="s">
        <v>390</v>
      </c>
      <c r="AN591" s="118"/>
      <c r="AO591" s="118"/>
      <c r="AP591" s="118"/>
      <c r="AQ591" s="118"/>
      <c r="AR591" s="118"/>
      <c r="AS591" s="47"/>
      <c r="AT591" s="118"/>
      <c r="AU591" s="47"/>
      <c r="AV591" s="47"/>
      <c r="AW591" s="118"/>
      <c r="AX591" s="118"/>
      <c r="AY591" s="118"/>
      <c r="AZ591" s="47"/>
      <c r="BA591" s="14"/>
      <c r="BB591" s="47"/>
      <c r="BC591" s="149"/>
      <c r="BD591" s="149"/>
    </row>
    <row r="592" spans="1:56" x14ac:dyDescent="0.35">
      <c r="A592" s="50" t="s">
        <v>3802</v>
      </c>
      <c r="B592" s="115">
        <v>591</v>
      </c>
      <c r="C592" s="47"/>
      <c r="D592" s="47" t="s">
        <v>3803</v>
      </c>
      <c r="E592" s="47" t="s">
        <v>7989</v>
      </c>
      <c r="F592" s="47" t="s">
        <v>7990</v>
      </c>
      <c r="G592" s="47" t="s">
        <v>76</v>
      </c>
      <c r="H592" s="47" t="s">
        <v>1980</v>
      </c>
      <c r="I592" s="47" t="s">
        <v>3899</v>
      </c>
      <c r="J592" s="47" t="s">
        <v>1961</v>
      </c>
      <c r="K592" s="47" t="s">
        <v>319</v>
      </c>
      <c r="L592" s="47" t="s">
        <v>886</v>
      </c>
      <c r="M592" s="48" t="s">
        <v>53</v>
      </c>
      <c r="N592" s="47" t="s">
        <v>34</v>
      </c>
      <c r="O592" s="47" t="s">
        <v>4</v>
      </c>
      <c r="P592" s="48" t="s">
        <v>21</v>
      </c>
      <c r="Q592" s="47"/>
      <c r="R592" s="47"/>
      <c r="S592" s="47" t="s">
        <v>3804</v>
      </c>
      <c r="T592" s="47" t="s">
        <v>3805</v>
      </c>
      <c r="U592" s="52">
        <v>4258</v>
      </c>
      <c r="V592" s="118">
        <v>46160</v>
      </c>
      <c r="W592" s="118">
        <v>46160</v>
      </c>
      <c r="X592" s="47">
        <v>0</v>
      </c>
      <c r="Y592" s="47">
        <v>15</v>
      </c>
      <c r="Z592" s="118">
        <v>46173</v>
      </c>
      <c r="AA592" s="118">
        <v>46175</v>
      </c>
      <c r="AB592" s="118">
        <v>46168</v>
      </c>
      <c r="AC592" s="47" t="s">
        <v>3</v>
      </c>
      <c r="AD592" s="14">
        <v>1</v>
      </c>
      <c r="AE592" s="47" t="s">
        <v>3218</v>
      </c>
      <c r="AF592" s="280">
        <v>46172</v>
      </c>
      <c r="AG592" s="118"/>
      <c r="AH592" s="118" t="s">
        <v>152</v>
      </c>
      <c r="AI592" s="47" t="s">
        <v>6737</v>
      </c>
      <c r="AJ592" s="47" t="s">
        <v>306</v>
      </c>
      <c r="AK592" s="47" t="s">
        <v>2826</v>
      </c>
      <c r="AL592" s="62" t="s">
        <v>2925</v>
      </c>
      <c r="AM592" s="13" t="s">
        <v>390</v>
      </c>
      <c r="AN592" s="118"/>
      <c r="AO592" s="118"/>
      <c r="AP592" s="118"/>
      <c r="AQ592" s="118"/>
      <c r="AR592" s="118"/>
      <c r="AS592" s="47"/>
      <c r="AT592" s="118"/>
      <c r="AU592" s="47"/>
      <c r="AV592" s="47"/>
      <c r="AW592" s="118"/>
      <c r="AX592" s="118"/>
      <c r="AY592" s="118"/>
      <c r="AZ592" s="47"/>
      <c r="BA592" s="14"/>
      <c r="BB592" s="47"/>
      <c r="BC592" s="149"/>
      <c r="BD592" s="149"/>
    </row>
    <row r="593" spans="1:56" x14ac:dyDescent="0.35">
      <c r="A593" s="50" t="s">
        <v>3807</v>
      </c>
      <c r="B593" s="115">
        <v>592</v>
      </c>
      <c r="C593" s="47"/>
      <c r="D593" s="47" t="s">
        <v>3808</v>
      </c>
      <c r="E593" s="47" t="s">
        <v>4704</v>
      </c>
      <c r="F593" s="47" t="s">
        <v>3809</v>
      </c>
      <c r="G593" s="47" t="s">
        <v>76</v>
      </c>
      <c r="H593" s="47" t="s">
        <v>1980</v>
      </c>
      <c r="I593" s="47" t="s">
        <v>3899</v>
      </c>
      <c r="J593" s="47" t="s">
        <v>1961</v>
      </c>
      <c r="K593" s="47" t="s">
        <v>319</v>
      </c>
      <c r="L593" s="47" t="s">
        <v>886</v>
      </c>
      <c r="M593" s="48" t="s">
        <v>53</v>
      </c>
      <c r="N593" s="47" t="s">
        <v>33</v>
      </c>
      <c r="O593" s="47" t="s">
        <v>49</v>
      </c>
      <c r="P593" s="48" t="s">
        <v>20</v>
      </c>
      <c r="Q593" s="47"/>
      <c r="R593" s="47" t="s">
        <v>2020</v>
      </c>
      <c r="S593" s="47" t="s">
        <v>3810</v>
      </c>
      <c r="T593" s="47" t="s">
        <v>62</v>
      </c>
      <c r="U593" s="52">
        <v>9213</v>
      </c>
      <c r="V593" s="118">
        <v>46062</v>
      </c>
      <c r="W593" s="118">
        <v>46062</v>
      </c>
      <c r="X593" s="47"/>
      <c r="Y593" s="47">
        <v>15</v>
      </c>
      <c r="Z593" s="118">
        <v>46077</v>
      </c>
      <c r="AA593" s="118">
        <v>46152</v>
      </c>
      <c r="AB593" s="118">
        <v>46163</v>
      </c>
      <c r="AC593" s="47" t="s">
        <v>3</v>
      </c>
      <c r="AD593" s="14">
        <v>1</v>
      </c>
      <c r="AE593" s="47" t="s">
        <v>3806</v>
      </c>
      <c r="AF593" s="280">
        <v>46163</v>
      </c>
      <c r="AG593" s="118">
        <v>46163</v>
      </c>
      <c r="AH593" s="118" t="s">
        <v>6740</v>
      </c>
      <c r="AI593" s="47" t="s">
        <v>6737</v>
      </c>
      <c r="AJ593" s="47" t="s">
        <v>306</v>
      </c>
      <c r="AK593" s="47" t="s">
        <v>1556</v>
      </c>
      <c r="AL593" s="62" t="s">
        <v>2925</v>
      </c>
      <c r="AM593" s="13" t="s">
        <v>390</v>
      </c>
      <c r="AN593" s="118"/>
      <c r="AO593" s="118"/>
      <c r="AP593" s="118"/>
      <c r="AQ593" s="118"/>
      <c r="AR593" s="118"/>
      <c r="AS593" s="47"/>
      <c r="AT593" s="118"/>
      <c r="AU593" s="47"/>
      <c r="AV593" s="47"/>
      <c r="AW593" s="118"/>
      <c r="AX593" s="118"/>
      <c r="AY593" s="118"/>
      <c r="AZ593" s="47"/>
      <c r="BA593" s="14"/>
      <c r="BB593" s="47"/>
      <c r="BC593" s="149"/>
      <c r="BD593" s="149"/>
    </row>
    <row r="594" spans="1:56" x14ac:dyDescent="0.35">
      <c r="A594" s="50" t="s">
        <v>3811</v>
      </c>
      <c r="B594" s="115">
        <v>593</v>
      </c>
      <c r="C594" s="47"/>
      <c r="D594" s="47">
        <v>8372</v>
      </c>
      <c r="E594" s="47" t="s">
        <v>4705</v>
      </c>
      <c r="F594" s="47" t="s">
        <v>3812</v>
      </c>
      <c r="G594" s="47" t="s">
        <v>76</v>
      </c>
      <c r="H594" s="47" t="s">
        <v>1980</v>
      </c>
      <c r="I594" s="47" t="s">
        <v>3899</v>
      </c>
      <c r="J594" s="47" t="s">
        <v>1961</v>
      </c>
      <c r="K594" s="47" t="s">
        <v>319</v>
      </c>
      <c r="L594" s="47" t="s">
        <v>886</v>
      </c>
      <c r="M594" s="48" t="s">
        <v>53</v>
      </c>
      <c r="N594" s="47" t="s">
        <v>33</v>
      </c>
      <c r="O594" s="47" t="s">
        <v>49</v>
      </c>
      <c r="P594" s="48" t="s">
        <v>20</v>
      </c>
      <c r="Q594" s="47"/>
      <c r="R594" s="47" t="s">
        <v>2020</v>
      </c>
      <c r="S594" s="47" t="s">
        <v>3813</v>
      </c>
      <c r="T594" s="47" t="s">
        <v>62</v>
      </c>
      <c r="U594" s="52">
        <v>10551</v>
      </c>
      <c r="V594" s="118">
        <v>46058</v>
      </c>
      <c r="W594" s="118">
        <v>46058</v>
      </c>
      <c r="X594" s="47"/>
      <c r="Y594" s="47">
        <v>15</v>
      </c>
      <c r="Z594" s="118">
        <v>46073</v>
      </c>
      <c r="AA594" s="118">
        <v>46152</v>
      </c>
      <c r="AB594" s="118">
        <v>46154</v>
      </c>
      <c r="AC594" s="47" t="s">
        <v>3</v>
      </c>
      <c r="AD594" s="14">
        <v>1</v>
      </c>
      <c r="AE594" s="47" t="s">
        <v>3806</v>
      </c>
      <c r="AF594" s="280">
        <v>46154</v>
      </c>
      <c r="AG594" s="118">
        <v>46154</v>
      </c>
      <c r="AH594" s="118" t="s">
        <v>6740</v>
      </c>
      <c r="AI594" s="47" t="s">
        <v>6737</v>
      </c>
      <c r="AJ594" s="47" t="s">
        <v>306</v>
      </c>
      <c r="AK594" s="47" t="s">
        <v>1556</v>
      </c>
      <c r="AL594" s="62" t="s">
        <v>2925</v>
      </c>
      <c r="AM594" s="13" t="s">
        <v>390</v>
      </c>
      <c r="AN594" s="118"/>
      <c r="AO594" s="118"/>
      <c r="AP594" s="118"/>
      <c r="AQ594" s="118"/>
      <c r="AR594" s="118"/>
      <c r="AS594" s="47"/>
      <c r="AT594" s="118"/>
      <c r="AU594" s="47"/>
      <c r="AV594" s="47"/>
      <c r="AW594" s="118"/>
      <c r="AX594" s="118"/>
      <c r="AY594" s="118"/>
      <c r="AZ594" s="47"/>
      <c r="BA594" s="14"/>
      <c r="BB594" s="47"/>
      <c r="BC594" s="149"/>
      <c r="BD594" s="149"/>
    </row>
    <row r="595" spans="1:56" x14ac:dyDescent="0.35">
      <c r="A595" s="50" t="s">
        <v>3842</v>
      </c>
      <c r="B595" s="115">
        <v>594</v>
      </c>
      <c r="C595" s="47"/>
      <c r="D595" s="47" t="s">
        <v>3843</v>
      </c>
      <c r="E595" s="47" t="s">
        <v>4706</v>
      </c>
      <c r="F595" s="47" t="s">
        <v>3844</v>
      </c>
      <c r="G595" s="47" t="s">
        <v>76</v>
      </c>
      <c r="H595" s="47" t="s">
        <v>1980</v>
      </c>
      <c r="I595" s="47" t="s">
        <v>3899</v>
      </c>
      <c r="J595" s="47" t="s">
        <v>1961</v>
      </c>
      <c r="K595" s="47" t="s">
        <v>319</v>
      </c>
      <c r="L595" s="47" t="s">
        <v>886</v>
      </c>
      <c r="M595" s="48" t="s">
        <v>53</v>
      </c>
      <c r="N595" s="47" t="s">
        <v>34</v>
      </c>
      <c r="O595" s="47" t="s">
        <v>4</v>
      </c>
      <c r="P595" s="48" t="s">
        <v>16</v>
      </c>
      <c r="Q595" s="47"/>
      <c r="R595" s="47" t="s">
        <v>3845</v>
      </c>
      <c r="S595" s="47" t="s">
        <v>3846</v>
      </c>
      <c r="T595" s="47" t="s">
        <v>128</v>
      </c>
      <c r="U595" s="52">
        <v>13534</v>
      </c>
      <c r="V595" s="118">
        <v>46067</v>
      </c>
      <c r="W595" s="118">
        <v>46067</v>
      </c>
      <c r="X595" s="47"/>
      <c r="Y595" s="47">
        <v>15</v>
      </c>
      <c r="Z595" s="118">
        <v>46082</v>
      </c>
      <c r="AA595" s="118">
        <v>46082</v>
      </c>
      <c r="AB595" s="118"/>
      <c r="AC595" s="47" t="s">
        <v>709</v>
      </c>
      <c r="AD595" s="14"/>
      <c r="AE595" s="47" t="s">
        <v>3806</v>
      </c>
      <c r="AF595" s="280"/>
      <c r="AG595" s="118"/>
      <c r="AH595" s="118"/>
      <c r="AI595" s="47" t="s">
        <v>6737</v>
      </c>
      <c r="AJ595" s="47" t="s">
        <v>306</v>
      </c>
      <c r="AK595" s="47" t="s">
        <v>390</v>
      </c>
      <c r="AL595" s="62" t="s">
        <v>390</v>
      </c>
      <c r="AM595" s="13" t="s">
        <v>390</v>
      </c>
      <c r="AN595" s="118"/>
      <c r="AO595" s="118"/>
      <c r="AP595" s="118"/>
      <c r="AQ595" s="118"/>
      <c r="AR595" s="118"/>
      <c r="AS595" s="47"/>
      <c r="AT595" s="118"/>
      <c r="AU595" s="47"/>
      <c r="AV595" s="47"/>
      <c r="AW595" s="118"/>
      <c r="AX595" s="118"/>
      <c r="AY595" s="118"/>
      <c r="AZ595" s="47"/>
      <c r="BA595" s="14"/>
      <c r="BB595" s="47"/>
      <c r="BC595" s="149"/>
      <c r="BD595" s="149"/>
    </row>
    <row r="596" spans="1:56" x14ac:dyDescent="0.35">
      <c r="A596" s="50" t="s">
        <v>3847</v>
      </c>
      <c r="B596" s="115">
        <v>595</v>
      </c>
      <c r="C596" s="47"/>
      <c r="D596" s="47">
        <v>9663</v>
      </c>
      <c r="E596" s="47" t="s">
        <v>4707</v>
      </c>
      <c r="F596" s="47" t="s">
        <v>3848</v>
      </c>
      <c r="G596" s="47" t="s">
        <v>76</v>
      </c>
      <c r="H596" s="47" t="s">
        <v>1980</v>
      </c>
      <c r="I596" s="47" t="s">
        <v>3899</v>
      </c>
      <c r="J596" s="47" t="s">
        <v>1961</v>
      </c>
      <c r="K596" s="47" t="s">
        <v>319</v>
      </c>
      <c r="L596" s="47" t="s">
        <v>886</v>
      </c>
      <c r="M596" s="48" t="s">
        <v>53</v>
      </c>
      <c r="N596" s="47" t="s">
        <v>33</v>
      </c>
      <c r="O596" s="47" t="s">
        <v>5473</v>
      </c>
      <c r="P596" s="48" t="s">
        <v>26</v>
      </c>
      <c r="Q596" s="47"/>
      <c r="R596" s="47"/>
      <c r="S596" s="47" t="s">
        <v>3849</v>
      </c>
      <c r="T596" s="47" t="s">
        <v>161</v>
      </c>
      <c r="U596" s="52">
        <v>11923</v>
      </c>
      <c r="V596" s="118">
        <v>46069</v>
      </c>
      <c r="W596" s="118">
        <v>46069</v>
      </c>
      <c r="X596" s="47"/>
      <c r="Y596" s="47">
        <v>15</v>
      </c>
      <c r="Z596" s="118">
        <v>46084</v>
      </c>
      <c r="AA596" s="118">
        <v>46136</v>
      </c>
      <c r="AB596" s="118">
        <v>46140</v>
      </c>
      <c r="AC596" s="47" t="s">
        <v>3</v>
      </c>
      <c r="AD596" s="14">
        <v>1</v>
      </c>
      <c r="AE596" s="47" t="s">
        <v>3806</v>
      </c>
      <c r="AF596" s="280">
        <v>46138</v>
      </c>
      <c r="AG596" s="118">
        <v>46138</v>
      </c>
      <c r="AH596" s="118" t="s">
        <v>6740</v>
      </c>
      <c r="AI596" s="47" t="s">
        <v>6737</v>
      </c>
      <c r="AJ596" s="47" t="s">
        <v>306</v>
      </c>
      <c r="AK596" s="47" t="s">
        <v>1557</v>
      </c>
      <c r="AL596" s="62" t="s">
        <v>2924</v>
      </c>
      <c r="AM596" s="13" t="s">
        <v>390</v>
      </c>
      <c r="AN596" s="118"/>
      <c r="AO596" s="118"/>
      <c r="AP596" s="118"/>
      <c r="AQ596" s="118"/>
      <c r="AR596" s="118"/>
      <c r="AS596" s="47"/>
      <c r="AT596" s="118"/>
      <c r="AU596" s="47"/>
      <c r="AV596" s="47"/>
      <c r="AW596" s="118"/>
      <c r="AX596" s="118"/>
      <c r="AY596" s="118"/>
      <c r="AZ596" s="47"/>
      <c r="BA596" s="14"/>
      <c r="BB596" s="47"/>
      <c r="BC596" s="149"/>
      <c r="BD596" s="149"/>
    </row>
    <row r="597" spans="1:56" x14ac:dyDescent="0.35">
      <c r="A597" s="50" t="s">
        <v>3850</v>
      </c>
      <c r="B597" s="115">
        <v>596</v>
      </c>
      <c r="C597" s="47"/>
      <c r="D597" s="47">
        <v>9574</v>
      </c>
      <c r="E597" s="47" t="s">
        <v>4708</v>
      </c>
      <c r="F597" s="47" t="s">
        <v>3851</v>
      </c>
      <c r="G597" s="47" t="s">
        <v>76</v>
      </c>
      <c r="H597" s="47" t="s">
        <v>1980</v>
      </c>
      <c r="I597" s="47" t="s">
        <v>3899</v>
      </c>
      <c r="J597" s="47" t="s">
        <v>1961</v>
      </c>
      <c r="K597" s="47" t="s">
        <v>319</v>
      </c>
      <c r="L597" s="47" t="s">
        <v>886</v>
      </c>
      <c r="M597" s="48" t="s">
        <v>53</v>
      </c>
      <c r="N597" s="47" t="s">
        <v>33</v>
      </c>
      <c r="O597" s="47" t="s">
        <v>5473</v>
      </c>
      <c r="P597" s="48" t="s">
        <v>26</v>
      </c>
      <c r="Q597" s="47"/>
      <c r="R597" s="47"/>
      <c r="S597" s="47" t="s">
        <v>3852</v>
      </c>
      <c r="T597" s="47" t="s">
        <v>161</v>
      </c>
      <c r="U597" s="52">
        <v>8777</v>
      </c>
      <c r="V597" s="118">
        <v>46069</v>
      </c>
      <c r="W597" s="118">
        <v>46069</v>
      </c>
      <c r="X597" s="47"/>
      <c r="Y597" s="47">
        <v>15</v>
      </c>
      <c r="Z597" s="118">
        <v>46084</v>
      </c>
      <c r="AA597" s="118">
        <v>46122</v>
      </c>
      <c r="AB597" s="118">
        <v>46122</v>
      </c>
      <c r="AC597" s="47" t="s">
        <v>3</v>
      </c>
      <c r="AD597" s="14">
        <v>1</v>
      </c>
      <c r="AE597" s="47" t="s">
        <v>3806</v>
      </c>
      <c r="AF597" s="280">
        <v>46123</v>
      </c>
      <c r="AG597" s="118">
        <v>46123</v>
      </c>
      <c r="AH597" s="118" t="s">
        <v>6740</v>
      </c>
      <c r="AI597" s="47" t="s">
        <v>6737</v>
      </c>
      <c r="AJ597" s="47" t="s">
        <v>306</v>
      </c>
      <c r="AK597" s="47" t="s">
        <v>1557</v>
      </c>
      <c r="AL597" s="62" t="s">
        <v>2924</v>
      </c>
      <c r="AM597" s="13" t="s">
        <v>390</v>
      </c>
      <c r="AN597" s="118"/>
      <c r="AO597" s="118"/>
      <c r="AP597" s="118"/>
      <c r="AQ597" s="118"/>
      <c r="AR597" s="118"/>
      <c r="AS597" s="47"/>
      <c r="AT597" s="118"/>
      <c r="AU597" s="47"/>
      <c r="AV597" s="47"/>
      <c r="AW597" s="118"/>
      <c r="AX597" s="118"/>
      <c r="AY597" s="118"/>
      <c r="AZ597" s="47"/>
      <c r="BA597" s="14"/>
      <c r="BB597" s="47"/>
      <c r="BC597" s="149"/>
      <c r="BD597" s="149"/>
    </row>
    <row r="598" spans="1:56" x14ac:dyDescent="0.35">
      <c r="A598" s="50" t="s">
        <v>3853</v>
      </c>
      <c r="B598" s="115">
        <v>597</v>
      </c>
      <c r="C598" s="47"/>
      <c r="D598" s="47">
        <v>8344</v>
      </c>
      <c r="E598" s="47" t="s">
        <v>4709</v>
      </c>
      <c r="F598" s="47" t="s">
        <v>3854</v>
      </c>
      <c r="G598" s="47" t="s">
        <v>76</v>
      </c>
      <c r="H598" s="47" t="s">
        <v>1980</v>
      </c>
      <c r="I598" s="47" t="s">
        <v>3899</v>
      </c>
      <c r="J598" s="47" t="s">
        <v>1961</v>
      </c>
      <c r="K598" s="47" t="s">
        <v>319</v>
      </c>
      <c r="L598" s="47" t="s">
        <v>886</v>
      </c>
      <c r="M598" s="48" t="s">
        <v>53</v>
      </c>
      <c r="N598" s="47" t="s">
        <v>34</v>
      </c>
      <c r="O598" s="47" t="s">
        <v>4</v>
      </c>
      <c r="P598" s="48" t="s">
        <v>30</v>
      </c>
      <c r="Q598" s="47"/>
      <c r="R598" s="47" t="s">
        <v>1078</v>
      </c>
      <c r="S598" s="47" t="s">
        <v>3855</v>
      </c>
      <c r="T598" s="47" t="s">
        <v>143</v>
      </c>
      <c r="U598" s="52">
        <v>11277</v>
      </c>
      <c r="V598" s="118">
        <v>46065</v>
      </c>
      <c r="W598" s="118">
        <v>46065</v>
      </c>
      <c r="X598" s="47"/>
      <c r="Y598" s="47">
        <v>15</v>
      </c>
      <c r="Z598" s="118">
        <v>46080</v>
      </c>
      <c r="AA598" s="118">
        <v>46122</v>
      </c>
      <c r="AB598" s="118">
        <v>46121</v>
      </c>
      <c r="AC598" s="47" t="s">
        <v>3</v>
      </c>
      <c r="AD598" s="14">
        <v>1</v>
      </c>
      <c r="AE598" s="47" t="s">
        <v>3806</v>
      </c>
      <c r="AF598" s="280">
        <v>46114</v>
      </c>
      <c r="AG598" s="118">
        <v>46114</v>
      </c>
      <c r="AH598" s="118" t="s">
        <v>6740</v>
      </c>
      <c r="AI598" s="47" t="s">
        <v>6737</v>
      </c>
      <c r="AJ598" s="47" t="s">
        <v>306</v>
      </c>
      <c r="AK598" s="47" t="s">
        <v>1556</v>
      </c>
      <c r="AL598" s="62" t="s">
        <v>2924</v>
      </c>
      <c r="AM598" s="13" t="s">
        <v>390</v>
      </c>
      <c r="AN598" s="118"/>
      <c r="AO598" s="118"/>
      <c r="AP598" s="118"/>
      <c r="AQ598" s="118"/>
      <c r="AR598" s="118"/>
      <c r="AS598" s="47"/>
      <c r="AT598" s="118"/>
      <c r="AU598" s="47"/>
      <c r="AV598" s="47"/>
      <c r="AW598" s="118"/>
      <c r="AX598" s="118"/>
      <c r="AY598" s="118"/>
      <c r="AZ598" s="47"/>
      <c r="BA598" s="14"/>
      <c r="BB598" s="47"/>
      <c r="BC598" s="149"/>
      <c r="BD598" s="149"/>
    </row>
    <row r="599" spans="1:56" x14ac:dyDescent="0.35">
      <c r="A599" s="50" t="s">
        <v>3856</v>
      </c>
      <c r="B599" s="115">
        <v>598</v>
      </c>
      <c r="C599" s="47"/>
      <c r="D599" s="47">
        <v>5799</v>
      </c>
      <c r="E599" s="47" t="s">
        <v>4710</v>
      </c>
      <c r="F599" s="47" t="s">
        <v>3857</v>
      </c>
      <c r="G599" s="47" t="s">
        <v>76</v>
      </c>
      <c r="H599" s="47" t="s">
        <v>1980</v>
      </c>
      <c r="I599" s="47" t="s">
        <v>3899</v>
      </c>
      <c r="J599" s="47" t="s">
        <v>1961</v>
      </c>
      <c r="K599" s="47" t="s">
        <v>319</v>
      </c>
      <c r="L599" s="47" t="s">
        <v>886</v>
      </c>
      <c r="M599" s="48" t="s">
        <v>53</v>
      </c>
      <c r="N599" s="47" t="s">
        <v>34</v>
      </c>
      <c r="O599" s="47" t="s">
        <v>4</v>
      </c>
      <c r="P599" s="48" t="s">
        <v>16</v>
      </c>
      <c r="Q599" s="47"/>
      <c r="R599" s="47"/>
      <c r="S599" s="47" t="s">
        <v>3858</v>
      </c>
      <c r="T599" s="47" t="s">
        <v>129</v>
      </c>
      <c r="U599" s="52">
        <v>9042</v>
      </c>
      <c r="V599" s="118">
        <v>46064</v>
      </c>
      <c r="W599" s="118">
        <v>46064</v>
      </c>
      <c r="X599" s="47"/>
      <c r="Y599" s="47">
        <v>15</v>
      </c>
      <c r="Z599" s="118">
        <v>46079</v>
      </c>
      <c r="AA599" s="118">
        <v>46122</v>
      </c>
      <c r="AB599" s="118">
        <v>46126</v>
      </c>
      <c r="AC599" s="47" t="s">
        <v>3</v>
      </c>
      <c r="AD599" s="14">
        <v>1</v>
      </c>
      <c r="AE599" s="47" t="s">
        <v>3806</v>
      </c>
      <c r="AF599" s="280">
        <v>46126</v>
      </c>
      <c r="AG599" s="118">
        <v>46126</v>
      </c>
      <c r="AH599" s="118" t="s">
        <v>6740</v>
      </c>
      <c r="AI599" s="47" t="s">
        <v>6737</v>
      </c>
      <c r="AJ599" s="47" t="s">
        <v>306</v>
      </c>
      <c r="AK599" s="47" t="s">
        <v>1556</v>
      </c>
      <c r="AL599" s="62" t="s">
        <v>2924</v>
      </c>
      <c r="AM599" s="13" t="s">
        <v>390</v>
      </c>
      <c r="AN599" s="118"/>
      <c r="AO599" s="118"/>
      <c r="AP599" s="118"/>
      <c r="AQ599" s="118"/>
      <c r="AR599" s="118"/>
      <c r="AS599" s="47"/>
      <c r="AT599" s="118"/>
      <c r="AU599" s="47"/>
      <c r="AV599" s="47"/>
      <c r="AW599" s="118"/>
      <c r="AX599" s="118"/>
      <c r="AY599" s="118"/>
      <c r="AZ599" s="47"/>
      <c r="BA599" s="14"/>
      <c r="BB599" s="47"/>
      <c r="BC599" s="149"/>
      <c r="BD599" s="149"/>
    </row>
    <row r="600" spans="1:56" x14ac:dyDescent="0.35">
      <c r="A600" s="50" t="s">
        <v>3859</v>
      </c>
      <c r="B600" s="115">
        <v>599</v>
      </c>
      <c r="C600" s="47"/>
      <c r="D600" s="47">
        <v>8093</v>
      </c>
      <c r="E600" s="47" t="s">
        <v>4711</v>
      </c>
      <c r="F600" s="47" t="s">
        <v>3860</v>
      </c>
      <c r="G600" s="47" t="s">
        <v>76</v>
      </c>
      <c r="H600" s="47" t="s">
        <v>1980</v>
      </c>
      <c r="I600" s="47" t="s">
        <v>3899</v>
      </c>
      <c r="J600" s="47" t="s">
        <v>1961</v>
      </c>
      <c r="K600" s="47" t="s">
        <v>319</v>
      </c>
      <c r="L600" s="47" t="s">
        <v>886</v>
      </c>
      <c r="M600" s="48" t="s">
        <v>53</v>
      </c>
      <c r="N600" s="47" t="s">
        <v>34</v>
      </c>
      <c r="O600" s="47" t="s">
        <v>4</v>
      </c>
      <c r="P600" s="48" t="s">
        <v>133</v>
      </c>
      <c r="Q600" s="47"/>
      <c r="R600" s="47" t="s">
        <v>2239</v>
      </c>
      <c r="S600" s="47" t="s">
        <v>3861</v>
      </c>
      <c r="T600" s="47" t="s">
        <v>1533</v>
      </c>
      <c r="U600" s="52">
        <v>9451</v>
      </c>
      <c r="V600" s="118">
        <v>46064</v>
      </c>
      <c r="W600" s="118">
        <v>46064</v>
      </c>
      <c r="X600" s="47"/>
      <c r="Y600" s="47">
        <v>15</v>
      </c>
      <c r="Z600" s="118">
        <v>46079</v>
      </c>
      <c r="AA600" s="118">
        <v>46122</v>
      </c>
      <c r="AB600" s="118">
        <v>46123</v>
      </c>
      <c r="AC600" s="47" t="s">
        <v>3</v>
      </c>
      <c r="AD600" s="14">
        <v>1</v>
      </c>
      <c r="AE600" s="47" t="s">
        <v>3806</v>
      </c>
      <c r="AF600" s="280">
        <v>46123</v>
      </c>
      <c r="AG600" s="118">
        <v>46123</v>
      </c>
      <c r="AH600" s="118" t="s">
        <v>6740</v>
      </c>
      <c r="AI600" s="47" t="s">
        <v>6737</v>
      </c>
      <c r="AJ600" s="47" t="s">
        <v>306</v>
      </c>
      <c r="AK600" s="47" t="s">
        <v>1556</v>
      </c>
      <c r="AL600" s="62" t="s">
        <v>2924</v>
      </c>
      <c r="AM600" s="13" t="s">
        <v>390</v>
      </c>
      <c r="AN600" s="118"/>
      <c r="AO600" s="118"/>
      <c r="AP600" s="118"/>
      <c r="AQ600" s="118"/>
      <c r="AR600" s="118"/>
      <c r="AS600" s="47"/>
      <c r="AT600" s="118"/>
      <c r="AU600" s="47"/>
      <c r="AV600" s="47"/>
      <c r="AW600" s="118"/>
      <c r="AX600" s="118"/>
      <c r="AY600" s="118"/>
      <c r="AZ600" s="47"/>
      <c r="BA600" s="14"/>
      <c r="BB600" s="47"/>
      <c r="BC600" s="149"/>
      <c r="BD600" s="149"/>
    </row>
    <row r="601" spans="1:56" x14ac:dyDescent="0.35">
      <c r="A601" s="50" t="s">
        <v>3862</v>
      </c>
      <c r="B601" s="115">
        <v>600</v>
      </c>
      <c r="C601" s="47"/>
      <c r="D601" s="47">
        <v>8330</v>
      </c>
      <c r="E601" s="47" t="s">
        <v>4712</v>
      </c>
      <c r="F601" s="47" t="s">
        <v>3863</v>
      </c>
      <c r="G601" s="47" t="s">
        <v>76</v>
      </c>
      <c r="H601" s="47" t="s">
        <v>1980</v>
      </c>
      <c r="I601" s="47" t="s">
        <v>3899</v>
      </c>
      <c r="J601" s="47" t="s">
        <v>1961</v>
      </c>
      <c r="K601" s="47" t="s">
        <v>319</v>
      </c>
      <c r="L601" s="47" t="s">
        <v>886</v>
      </c>
      <c r="M601" s="48" t="s">
        <v>53</v>
      </c>
      <c r="N601" s="47" t="s">
        <v>34</v>
      </c>
      <c r="O601" s="47" t="s">
        <v>4</v>
      </c>
      <c r="P601" s="48" t="s">
        <v>25</v>
      </c>
      <c r="Q601" s="47"/>
      <c r="R601" s="47" t="s">
        <v>1080</v>
      </c>
      <c r="S601" s="47" t="s">
        <v>3864</v>
      </c>
      <c r="T601" s="47" t="s">
        <v>759</v>
      </c>
      <c r="U601" s="52">
        <v>10185</v>
      </c>
      <c r="V601" s="118">
        <v>46066</v>
      </c>
      <c r="W601" s="118">
        <v>46066</v>
      </c>
      <c r="X601" s="47"/>
      <c r="Y601" s="47">
        <v>15</v>
      </c>
      <c r="Z601" s="118">
        <v>46081</v>
      </c>
      <c r="AA601" s="118">
        <v>46130</v>
      </c>
      <c r="AB601" s="118">
        <v>46130</v>
      </c>
      <c r="AC601" s="47" t="s">
        <v>3</v>
      </c>
      <c r="AD601" s="14">
        <v>1</v>
      </c>
      <c r="AE601" s="47" t="s">
        <v>3806</v>
      </c>
      <c r="AF601" s="280">
        <v>46130</v>
      </c>
      <c r="AG601" s="118">
        <v>46130</v>
      </c>
      <c r="AH601" s="118" t="s">
        <v>6740</v>
      </c>
      <c r="AI601" s="47" t="s">
        <v>6737</v>
      </c>
      <c r="AJ601" s="47" t="s">
        <v>306</v>
      </c>
      <c r="AK601" s="47" t="s">
        <v>1556</v>
      </c>
      <c r="AL601" s="62" t="s">
        <v>2924</v>
      </c>
      <c r="AM601" s="13" t="s">
        <v>390</v>
      </c>
      <c r="AN601" s="118"/>
      <c r="AO601" s="118"/>
      <c r="AP601" s="118"/>
      <c r="AQ601" s="118"/>
      <c r="AR601" s="118"/>
      <c r="AS601" s="47"/>
      <c r="AT601" s="118"/>
      <c r="AU601" s="47"/>
      <c r="AV601" s="47"/>
      <c r="AW601" s="118"/>
      <c r="AX601" s="118"/>
      <c r="AY601" s="118"/>
      <c r="AZ601" s="47"/>
      <c r="BA601" s="14"/>
      <c r="BB601" s="47"/>
      <c r="BC601" s="149"/>
      <c r="BD601" s="149"/>
    </row>
    <row r="602" spans="1:56" x14ac:dyDescent="0.35">
      <c r="A602" s="50" t="s">
        <v>3865</v>
      </c>
      <c r="B602" s="115">
        <v>601</v>
      </c>
      <c r="C602" s="47"/>
      <c r="D602" s="47" t="s">
        <v>3866</v>
      </c>
      <c r="E602" s="47"/>
      <c r="F602" s="47" t="s">
        <v>3867</v>
      </c>
      <c r="G602" s="47" t="s">
        <v>76</v>
      </c>
      <c r="H602" s="47" t="s">
        <v>1980</v>
      </c>
      <c r="I602" s="47" t="s">
        <v>3899</v>
      </c>
      <c r="J602" s="47" t="s">
        <v>1961</v>
      </c>
      <c r="K602" s="47" t="s">
        <v>319</v>
      </c>
      <c r="L602" s="47" t="s">
        <v>886</v>
      </c>
      <c r="M602" s="48" t="s">
        <v>53</v>
      </c>
      <c r="N602" s="47" t="s">
        <v>34</v>
      </c>
      <c r="O602" s="47" t="s">
        <v>4</v>
      </c>
      <c r="P602" s="48" t="s">
        <v>16</v>
      </c>
      <c r="Q602" s="47"/>
      <c r="R602" s="47" t="s">
        <v>872</v>
      </c>
      <c r="S602" s="47" t="s">
        <v>3868</v>
      </c>
      <c r="T602" s="47" t="s">
        <v>674</v>
      </c>
      <c r="U602" s="52">
        <v>12650</v>
      </c>
      <c r="V602" s="118"/>
      <c r="W602" s="118"/>
      <c r="X602" s="47"/>
      <c r="Y602" s="47">
        <v>15</v>
      </c>
      <c r="Z602" s="118">
        <v>15</v>
      </c>
      <c r="AA602" s="118">
        <v>15</v>
      </c>
      <c r="AB602" s="118"/>
      <c r="AC602" s="47" t="s">
        <v>709</v>
      </c>
      <c r="AD602" s="14"/>
      <c r="AE602" s="47" t="s">
        <v>3806</v>
      </c>
      <c r="AF602" s="280"/>
      <c r="AG602" s="118"/>
      <c r="AH602" s="118"/>
      <c r="AI602" s="47" t="s">
        <v>6737</v>
      </c>
      <c r="AJ602" s="47" t="s">
        <v>306</v>
      </c>
      <c r="AK602" s="47" t="s">
        <v>390</v>
      </c>
      <c r="AL602" s="62" t="s">
        <v>390</v>
      </c>
      <c r="AM602" s="13" t="s">
        <v>390</v>
      </c>
      <c r="AN602" s="118"/>
      <c r="AO602" s="118"/>
      <c r="AP602" s="118"/>
      <c r="AQ602" s="118"/>
      <c r="AR602" s="118"/>
      <c r="AS602" s="47"/>
      <c r="AT602" s="118"/>
      <c r="AU602" s="47"/>
      <c r="AV602" s="47"/>
      <c r="AW602" s="118"/>
      <c r="AX602" s="118"/>
      <c r="AY602" s="118"/>
      <c r="AZ602" s="47"/>
      <c r="BA602" s="14"/>
      <c r="BB602" s="47"/>
      <c r="BC602" s="149"/>
      <c r="BD602" s="149"/>
    </row>
    <row r="603" spans="1:56" x14ac:dyDescent="0.35">
      <c r="A603" s="50" t="s">
        <v>3869</v>
      </c>
      <c r="B603" s="115">
        <v>602</v>
      </c>
      <c r="C603" s="47"/>
      <c r="D603" s="47" t="s">
        <v>3870</v>
      </c>
      <c r="E603" s="47" t="s">
        <v>4713</v>
      </c>
      <c r="F603" s="47" t="s">
        <v>3871</v>
      </c>
      <c r="G603" s="47" t="s">
        <v>76</v>
      </c>
      <c r="H603" s="47" t="s">
        <v>1980</v>
      </c>
      <c r="I603" s="47" t="s">
        <v>3899</v>
      </c>
      <c r="J603" s="47" t="s">
        <v>1961</v>
      </c>
      <c r="K603" s="47" t="s">
        <v>319</v>
      </c>
      <c r="L603" s="47" t="s">
        <v>886</v>
      </c>
      <c r="M603" s="48" t="s">
        <v>53</v>
      </c>
      <c r="N603" s="47" t="s">
        <v>34</v>
      </c>
      <c r="O603" s="47" t="s">
        <v>4</v>
      </c>
      <c r="P603" s="48" t="s">
        <v>21</v>
      </c>
      <c r="Q603" s="47"/>
      <c r="R603" s="47" t="s">
        <v>2025</v>
      </c>
      <c r="S603" s="47" t="s">
        <v>3872</v>
      </c>
      <c r="T603" s="47" t="s">
        <v>2038</v>
      </c>
      <c r="U603" s="52">
        <v>13600</v>
      </c>
      <c r="V603" s="118">
        <v>46065</v>
      </c>
      <c r="W603" s="118">
        <v>46065</v>
      </c>
      <c r="X603" s="47"/>
      <c r="Y603" s="47">
        <v>15</v>
      </c>
      <c r="Z603" s="118">
        <v>46080</v>
      </c>
      <c r="AA603" s="118">
        <v>46152</v>
      </c>
      <c r="AB603" s="118">
        <v>46156</v>
      </c>
      <c r="AC603" s="47" t="s">
        <v>3</v>
      </c>
      <c r="AD603" s="14">
        <v>1</v>
      </c>
      <c r="AE603" s="47" t="s">
        <v>3806</v>
      </c>
      <c r="AF603" s="280">
        <v>46156</v>
      </c>
      <c r="AG603" s="118">
        <v>46156</v>
      </c>
      <c r="AH603" s="118" t="s">
        <v>6740</v>
      </c>
      <c r="AI603" s="47" t="s">
        <v>6737</v>
      </c>
      <c r="AJ603" s="47" t="s">
        <v>306</v>
      </c>
      <c r="AK603" s="47" t="s">
        <v>1556</v>
      </c>
      <c r="AL603" s="62" t="s">
        <v>2925</v>
      </c>
      <c r="AM603" s="13" t="s">
        <v>390</v>
      </c>
      <c r="AN603" s="118"/>
      <c r="AO603" s="118"/>
      <c r="AP603" s="118"/>
      <c r="AQ603" s="118"/>
      <c r="AR603" s="118"/>
      <c r="AS603" s="47"/>
      <c r="AT603" s="118"/>
      <c r="AU603" s="47"/>
      <c r="AV603" s="47"/>
      <c r="AW603" s="118"/>
      <c r="AX603" s="118"/>
      <c r="AY603" s="118"/>
      <c r="AZ603" s="47"/>
      <c r="BA603" s="14"/>
      <c r="BB603" s="47"/>
      <c r="BC603" s="149"/>
      <c r="BD603" s="149"/>
    </row>
    <row r="604" spans="1:56" x14ac:dyDescent="0.35">
      <c r="A604" s="50" t="s">
        <v>3874</v>
      </c>
      <c r="B604" s="115">
        <v>603</v>
      </c>
      <c r="C604" s="47"/>
      <c r="D604" s="47" t="s">
        <v>3875</v>
      </c>
      <c r="E604" s="47" t="s">
        <v>4714</v>
      </c>
      <c r="F604" s="47" t="s">
        <v>3876</v>
      </c>
      <c r="G604" s="47" t="s">
        <v>76</v>
      </c>
      <c r="H604" s="47" t="s">
        <v>1980</v>
      </c>
      <c r="I604" s="47" t="s">
        <v>3899</v>
      </c>
      <c r="J604" s="47" t="s">
        <v>1961</v>
      </c>
      <c r="K604" s="47" t="s">
        <v>319</v>
      </c>
      <c r="L604" s="47" t="s">
        <v>886</v>
      </c>
      <c r="M604" s="48" t="s">
        <v>53</v>
      </c>
      <c r="N604" s="47" t="s">
        <v>33</v>
      </c>
      <c r="O604" s="47" t="s">
        <v>5473</v>
      </c>
      <c r="P604" s="48" t="s">
        <v>26</v>
      </c>
      <c r="Q604" s="47"/>
      <c r="R604" s="47" t="s">
        <v>3827</v>
      </c>
      <c r="S604" s="47" t="s">
        <v>3877</v>
      </c>
      <c r="T604" s="47" t="s">
        <v>3878</v>
      </c>
      <c r="U604" s="52">
        <v>12175</v>
      </c>
      <c r="V604" s="118">
        <v>46069</v>
      </c>
      <c r="W604" s="118">
        <v>46069</v>
      </c>
      <c r="X604" s="47"/>
      <c r="Y604" s="47">
        <v>15</v>
      </c>
      <c r="Z604" s="118">
        <v>46084</v>
      </c>
      <c r="AA604" s="118">
        <v>46142</v>
      </c>
      <c r="AB604" s="118">
        <v>46143</v>
      </c>
      <c r="AC604" s="47" t="s">
        <v>3</v>
      </c>
      <c r="AD604" s="14">
        <v>1</v>
      </c>
      <c r="AE604" s="47" t="s">
        <v>3873</v>
      </c>
      <c r="AF604" s="280">
        <v>46144</v>
      </c>
      <c r="AG604" s="118">
        <v>46144</v>
      </c>
      <c r="AH604" s="118" t="s">
        <v>6740</v>
      </c>
      <c r="AI604" s="47" t="s">
        <v>6737</v>
      </c>
      <c r="AJ604" s="47" t="s">
        <v>306</v>
      </c>
      <c r="AK604" s="47" t="s">
        <v>1557</v>
      </c>
      <c r="AL604" s="62" t="s">
        <v>2925</v>
      </c>
      <c r="AM604" s="13" t="s">
        <v>390</v>
      </c>
      <c r="AN604" s="118"/>
      <c r="AO604" s="118"/>
      <c r="AP604" s="118"/>
      <c r="AQ604" s="118"/>
      <c r="AR604" s="118"/>
      <c r="AS604" s="47"/>
      <c r="AT604" s="118"/>
      <c r="AU604" s="47"/>
      <c r="AV604" s="47"/>
      <c r="AW604" s="118"/>
      <c r="AX604" s="118"/>
      <c r="AY604" s="118"/>
      <c r="AZ604" s="47"/>
      <c r="BA604" s="14"/>
      <c r="BB604" s="47"/>
      <c r="BC604" s="149"/>
      <c r="BD604" s="149"/>
    </row>
    <row r="605" spans="1:56" x14ac:dyDescent="0.35">
      <c r="A605" s="50" t="s">
        <v>3880</v>
      </c>
      <c r="B605" s="115">
        <v>604</v>
      </c>
      <c r="C605" s="47"/>
      <c r="D605" s="47" t="s">
        <v>3881</v>
      </c>
      <c r="E605" s="47" t="s">
        <v>4715</v>
      </c>
      <c r="F605" s="47" t="s">
        <v>3882</v>
      </c>
      <c r="G605" s="47" t="s">
        <v>76</v>
      </c>
      <c r="H605" s="47" t="s">
        <v>1980</v>
      </c>
      <c r="I605" s="47" t="s">
        <v>3899</v>
      </c>
      <c r="J605" s="47" t="s">
        <v>1961</v>
      </c>
      <c r="K605" s="47" t="s">
        <v>319</v>
      </c>
      <c r="L605" s="47" t="s">
        <v>886</v>
      </c>
      <c r="M605" s="48" t="s">
        <v>53</v>
      </c>
      <c r="N605" s="47" t="s">
        <v>33</v>
      </c>
      <c r="O605" s="47" t="s">
        <v>5473</v>
      </c>
      <c r="P605" s="48" t="s">
        <v>26</v>
      </c>
      <c r="Q605" s="47"/>
      <c r="R605" s="47"/>
      <c r="S605" s="47" t="s">
        <v>3883</v>
      </c>
      <c r="T605" s="47" t="s">
        <v>3884</v>
      </c>
      <c r="U605" s="52">
        <v>10050</v>
      </c>
      <c r="V605" s="118">
        <v>46069</v>
      </c>
      <c r="W605" s="118">
        <v>46069</v>
      </c>
      <c r="X605" s="47"/>
      <c r="Y605" s="47">
        <v>15</v>
      </c>
      <c r="Z605" s="118">
        <v>46084</v>
      </c>
      <c r="AA605" s="118">
        <v>46173</v>
      </c>
      <c r="AB605" s="118"/>
      <c r="AC605" s="47" t="s">
        <v>5</v>
      </c>
      <c r="AD605" s="14"/>
      <c r="AE605" s="47" t="s">
        <v>3879</v>
      </c>
      <c r="AF605" s="280"/>
      <c r="AG605" s="118"/>
      <c r="AH605" s="118"/>
      <c r="AI605" s="47" t="s">
        <v>6737</v>
      </c>
      <c r="AJ605" s="47" t="s">
        <v>306</v>
      </c>
      <c r="AK605" s="47" t="s">
        <v>1557</v>
      </c>
      <c r="AL605" s="62" t="s">
        <v>390</v>
      </c>
      <c r="AM605" s="13" t="s">
        <v>390</v>
      </c>
      <c r="AN605" s="118"/>
      <c r="AO605" s="118"/>
      <c r="AP605" s="118"/>
      <c r="AQ605" s="118"/>
      <c r="AR605" s="118"/>
      <c r="AS605" s="47"/>
      <c r="AT605" s="118"/>
      <c r="AU605" s="47"/>
      <c r="AV605" s="47"/>
      <c r="AW605" s="118"/>
      <c r="AX605" s="118"/>
      <c r="AY605" s="118"/>
      <c r="AZ605" s="47"/>
      <c r="BA605" s="14"/>
      <c r="BB605" s="47"/>
      <c r="BC605" s="149"/>
      <c r="BD605" s="149"/>
    </row>
    <row r="606" spans="1:56" x14ac:dyDescent="0.35">
      <c r="A606" s="50" t="s">
        <v>3885</v>
      </c>
      <c r="B606" s="115">
        <v>605</v>
      </c>
      <c r="C606" s="47"/>
      <c r="D606" s="47" t="s">
        <v>7238</v>
      </c>
      <c r="E606" s="47" t="s">
        <v>4716</v>
      </c>
      <c r="F606" s="47" t="s">
        <v>3886</v>
      </c>
      <c r="G606" s="47" t="s">
        <v>52</v>
      </c>
      <c r="H606" s="47" t="s">
        <v>95</v>
      </c>
      <c r="I606" s="47" t="s">
        <v>54</v>
      </c>
      <c r="J606" s="47" t="s">
        <v>312</v>
      </c>
      <c r="K606" s="47" t="s">
        <v>1223</v>
      </c>
      <c r="L606" s="47" t="s">
        <v>898</v>
      </c>
      <c r="M606" s="48" t="s">
        <v>221</v>
      </c>
      <c r="N606" s="47" t="s">
        <v>32</v>
      </c>
      <c r="O606" s="47" t="s">
        <v>50</v>
      </c>
      <c r="P606" s="48" t="s">
        <v>45</v>
      </c>
      <c r="Q606" s="47"/>
      <c r="R606" s="47" t="s">
        <v>1088</v>
      </c>
      <c r="S606" s="47" t="s">
        <v>3887</v>
      </c>
      <c r="T606" s="47" t="s">
        <v>147</v>
      </c>
      <c r="U606" s="52">
        <v>200285</v>
      </c>
      <c r="V606" s="118">
        <v>46066</v>
      </c>
      <c r="W606" s="118">
        <v>46070</v>
      </c>
      <c r="X606" s="47">
        <v>30</v>
      </c>
      <c r="Y606" s="47">
        <v>0</v>
      </c>
      <c r="Z606" s="118">
        <v>46100</v>
      </c>
      <c r="AA606" s="118">
        <v>46173</v>
      </c>
      <c r="AB606" s="118">
        <v>46176</v>
      </c>
      <c r="AC606" s="47" t="s">
        <v>3</v>
      </c>
      <c r="AD606" s="14">
        <v>1</v>
      </c>
      <c r="AE606" s="47"/>
      <c r="AF606" s="280" t="s">
        <v>8951</v>
      </c>
      <c r="AG606" s="118"/>
      <c r="AH606" s="118" t="s">
        <v>152</v>
      </c>
      <c r="AI606" s="47" t="s">
        <v>6737</v>
      </c>
      <c r="AJ606" s="47" t="s">
        <v>144</v>
      </c>
      <c r="AK606" s="47" t="s">
        <v>1557</v>
      </c>
      <c r="AL606" s="62" t="s">
        <v>5467</v>
      </c>
      <c r="AM606" s="13" t="s">
        <v>390</v>
      </c>
      <c r="AN606" s="118"/>
      <c r="AO606" s="118"/>
      <c r="AP606" s="118"/>
      <c r="AQ606" s="118"/>
      <c r="AR606" s="118"/>
      <c r="AS606" s="47"/>
      <c r="AT606" s="118"/>
      <c r="AU606" s="47"/>
      <c r="AV606" s="47"/>
      <c r="AW606" s="118"/>
      <c r="AX606" s="118"/>
      <c r="AY606" s="118"/>
      <c r="AZ606" s="47"/>
      <c r="BA606" s="14"/>
      <c r="BB606" s="47"/>
      <c r="BC606" s="149"/>
      <c r="BD606" s="149"/>
    </row>
    <row r="607" spans="1:56" x14ac:dyDescent="0.35">
      <c r="A607" s="50" t="s">
        <v>3929</v>
      </c>
      <c r="B607" s="115">
        <v>606</v>
      </c>
      <c r="C607" s="47"/>
      <c r="D607" s="47"/>
      <c r="E607" s="47"/>
      <c r="F607" s="47"/>
      <c r="G607" s="47" t="s">
        <v>2036</v>
      </c>
      <c r="H607" s="47" t="s">
        <v>2032</v>
      </c>
      <c r="I607" s="47" t="s">
        <v>1823</v>
      </c>
      <c r="J607" s="47" t="s">
        <v>312</v>
      </c>
      <c r="K607" s="47" t="s">
        <v>319</v>
      </c>
      <c r="L607" s="47" t="s">
        <v>886</v>
      </c>
      <c r="M607" s="48" t="s">
        <v>55</v>
      </c>
      <c r="N607" s="47" t="s">
        <v>31</v>
      </c>
      <c r="O607" s="47" t="s">
        <v>36</v>
      </c>
      <c r="P607" s="48" t="s">
        <v>64</v>
      </c>
      <c r="Q607" s="47"/>
      <c r="R607" s="47"/>
      <c r="S607" s="47" t="s">
        <v>3930</v>
      </c>
      <c r="T607" s="47" t="s">
        <v>18</v>
      </c>
      <c r="U607" s="52">
        <v>904.39</v>
      </c>
      <c r="V607" s="118"/>
      <c r="W607" s="118"/>
      <c r="X607" s="47"/>
      <c r="Y607" s="47"/>
      <c r="Z607" s="118"/>
      <c r="AA607" s="118"/>
      <c r="AB607" s="118"/>
      <c r="AC607" s="47" t="s">
        <v>709</v>
      </c>
      <c r="AD607" s="14"/>
      <c r="AE607" s="47"/>
      <c r="AF607" s="280"/>
      <c r="AG607" s="118"/>
      <c r="AH607" s="118"/>
      <c r="AI607" s="47" t="s">
        <v>6737</v>
      </c>
      <c r="AJ607" s="47" t="s">
        <v>144</v>
      </c>
      <c r="AK607" s="47" t="s">
        <v>390</v>
      </c>
      <c r="AL607" s="62" t="s">
        <v>390</v>
      </c>
      <c r="AM607" s="13" t="s">
        <v>2221</v>
      </c>
      <c r="AN607" s="118"/>
      <c r="AO607" s="118"/>
      <c r="AP607" s="118"/>
      <c r="AQ607" s="118"/>
      <c r="AR607" s="118"/>
      <c r="AS607" s="47"/>
      <c r="AT607" s="118"/>
      <c r="AU607" s="47"/>
      <c r="AV607" s="47"/>
      <c r="AW607" s="118"/>
      <c r="AX607" s="118"/>
      <c r="AY607" s="118"/>
      <c r="AZ607" s="47"/>
      <c r="BA607" s="14"/>
      <c r="BB607" s="47"/>
      <c r="BC607" s="149"/>
      <c r="BD607" s="149"/>
    </row>
    <row r="608" spans="1:56" x14ac:dyDescent="0.35">
      <c r="A608" s="50" t="s">
        <v>3931</v>
      </c>
      <c r="B608" s="115">
        <v>607</v>
      </c>
      <c r="C608" s="47"/>
      <c r="D608" s="47" t="s">
        <v>4718</v>
      </c>
      <c r="E608" s="47" t="s">
        <v>4718</v>
      </c>
      <c r="F608" s="47" t="s">
        <v>3932</v>
      </c>
      <c r="G608" s="47" t="s">
        <v>2036</v>
      </c>
      <c r="H608" s="47" t="s">
        <v>2032</v>
      </c>
      <c r="I608" s="47" t="s">
        <v>1823</v>
      </c>
      <c r="J608" s="47" t="s">
        <v>312</v>
      </c>
      <c r="K608" s="47" t="s">
        <v>319</v>
      </c>
      <c r="L608" s="47" t="s">
        <v>886</v>
      </c>
      <c r="M608" s="48" t="s">
        <v>55</v>
      </c>
      <c r="N608" s="47" t="s">
        <v>31</v>
      </c>
      <c r="O608" s="47" t="s">
        <v>36</v>
      </c>
      <c r="P608" s="48" t="s">
        <v>969</v>
      </c>
      <c r="Q608" s="47"/>
      <c r="R608" s="47" t="s">
        <v>3000</v>
      </c>
      <c r="S608" s="47" t="s">
        <v>3933</v>
      </c>
      <c r="T608" s="47" t="s">
        <v>150</v>
      </c>
      <c r="U608" s="52">
        <v>403</v>
      </c>
      <c r="V608" s="118">
        <v>46076</v>
      </c>
      <c r="W608" s="118">
        <v>46082</v>
      </c>
      <c r="X608" s="47">
        <v>35</v>
      </c>
      <c r="Y608" s="47"/>
      <c r="Z608" s="118">
        <v>46117</v>
      </c>
      <c r="AA608" s="118">
        <v>46150</v>
      </c>
      <c r="AB608" s="118">
        <v>46150</v>
      </c>
      <c r="AC608" s="47" t="s">
        <v>3</v>
      </c>
      <c r="AD608" s="14">
        <v>1</v>
      </c>
      <c r="AE608" s="47"/>
      <c r="AF608" s="280">
        <v>46160</v>
      </c>
      <c r="AG608" s="118">
        <v>46158</v>
      </c>
      <c r="AH608" s="118" t="s">
        <v>6740</v>
      </c>
      <c r="AI608" s="47" t="s">
        <v>6737</v>
      </c>
      <c r="AJ608" s="47" t="s">
        <v>144</v>
      </c>
      <c r="AK608" s="47" t="s">
        <v>2829</v>
      </c>
      <c r="AL608" s="62" t="s">
        <v>2925</v>
      </c>
      <c r="AM608" s="13" t="s">
        <v>390</v>
      </c>
      <c r="AN608" s="118"/>
      <c r="AO608" s="118"/>
      <c r="AP608" s="118"/>
      <c r="AQ608" s="118"/>
      <c r="AR608" s="118"/>
      <c r="AS608" s="47"/>
      <c r="AT608" s="118"/>
      <c r="AU608" s="47"/>
      <c r="AV608" s="47"/>
      <c r="AW608" s="118"/>
      <c r="AX608" s="118"/>
      <c r="AY608" s="118"/>
      <c r="AZ608" s="47"/>
      <c r="BA608" s="14"/>
      <c r="BB608" s="47"/>
      <c r="BC608" s="149"/>
      <c r="BD608" s="149"/>
    </row>
    <row r="609" spans="1:56" x14ac:dyDescent="0.35">
      <c r="A609" s="50" t="s">
        <v>3934</v>
      </c>
      <c r="B609" s="115">
        <v>608</v>
      </c>
      <c r="C609" s="47"/>
      <c r="D609" s="47"/>
      <c r="E609" s="47"/>
      <c r="F609" s="47"/>
      <c r="G609" s="47" t="s">
        <v>2036</v>
      </c>
      <c r="H609" s="47" t="s">
        <v>2032</v>
      </c>
      <c r="I609" s="47" t="s">
        <v>1823</v>
      </c>
      <c r="J609" s="47" t="s">
        <v>312</v>
      </c>
      <c r="K609" s="47" t="s">
        <v>319</v>
      </c>
      <c r="L609" s="47" t="s">
        <v>886</v>
      </c>
      <c r="M609" s="48" t="s">
        <v>55</v>
      </c>
      <c r="N609" s="47" t="s">
        <v>31</v>
      </c>
      <c r="O609" s="47" t="s">
        <v>36</v>
      </c>
      <c r="P609" s="48" t="s">
        <v>47</v>
      </c>
      <c r="Q609" s="47"/>
      <c r="R609" s="47"/>
      <c r="S609" s="47" t="s">
        <v>3935</v>
      </c>
      <c r="T609" s="47" t="s">
        <v>757</v>
      </c>
      <c r="U609" s="52">
        <v>997.07</v>
      </c>
      <c r="V609" s="118"/>
      <c r="W609" s="118"/>
      <c r="X609" s="47"/>
      <c r="Y609" s="47"/>
      <c r="Z609" s="118"/>
      <c r="AA609" s="118"/>
      <c r="AB609" s="118"/>
      <c r="AC609" s="47" t="s">
        <v>399</v>
      </c>
      <c r="AD609" s="14"/>
      <c r="AE609" s="47"/>
      <c r="AF609" s="280"/>
      <c r="AG609" s="118"/>
      <c r="AH609" s="118"/>
      <c r="AI609" s="47" t="s">
        <v>6737</v>
      </c>
      <c r="AJ609" s="47" t="s">
        <v>144</v>
      </c>
      <c r="AK609" s="47" t="s">
        <v>390</v>
      </c>
      <c r="AL609" s="62" t="s">
        <v>390</v>
      </c>
      <c r="AM609" s="13" t="s">
        <v>390</v>
      </c>
      <c r="AN609" s="118"/>
      <c r="AO609" s="118"/>
      <c r="AP609" s="118"/>
      <c r="AQ609" s="118"/>
      <c r="AR609" s="118"/>
      <c r="AS609" s="47"/>
      <c r="AT609" s="118"/>
      <c r="AU609" s="47"/>
      <c r="AV609" s="47"/>
      <c r="AW609" s="118"/>
      <c r="AX609" s="118"/>
      <c r="AY609" s="118"/>
      <c r="AZ609" s="47"/>
      <c r="BA609" s="14"/>
      <c r="BB609" s="47"/>
      <c r="BC609" s="149"/>
      <c r="BD609" s="149"/>
    </row>
    <row r="610" spans="1:56" x14ac:dyDescent="0.35">
      <c r="A610" s="50" t="s">
        <v>3941</v>
      </c>
      <c r="B610" s="115">
        <v>609</v>
      </c>
      <c r="C610" s="47"/>
      <c r="D610" s="47"/>
      <c r="E610" s="47"/>
      <c r="F610" s="47"/>
      <c r="G610" s="47" t="s">
        <v>76</v>
      </c>
      <c r="H610" s="47" t="s">
        <v>1980</v>
      </c>
      <c r="I610" s="47" t="s">
        <v>379</v>
      </c>
      <c r="J610" s="47" t="s">
        <v>312</v>
      </c>
      <c r="K610" s="47" t="s">
        <v>319</v>
      </c>
      <c r="L610" s="47" t="s">
        <v>886</v>
      </c>
      <c r="M610" s="48" t="s">
        <v>55</v>
      </c>
      <c r="N610" s="47" t="s">
        <v>32</v>
      </c>
      <c r="O610" s="47" t="s">
        <v>37</v>
      </c>
      <c r="P610" s="48" t="s">
        <v>38</v>
      </c>
      <c r="Q610" s="47"/>
      <c r="R610" s="47"/>
      <c r="S610" s="47" t="s">
        <v>3942</v>
      </c>
      <c r="T610" s="47" t="s">
        <v>3943</v>
      </c>
      <c r="U610" s="52"/>
      <c r="V610" s="118"/>
      <c r="W610" s="118"/>
      <c r="X610" s="47"/>
      <c r="Y610" s="47"/>
      <c r="Z610" s="118"/>
      <c r="AA610" s="118"/>
      <c r="AB610" s="118"/>
      <c r="AC610" s="47" t="s">
        <v>407</v>
      </c>
      <c r="AD610" s="14"/>
      <c r="AE610" s="47"/>
      <c r="AF610" s="280"/>
      <c r="AG610" s="118"/>
      <c r="AH610" s="118"/>
      <c r="AI610" s="47" t="s">
        <v>6737</v>
      </c>
      <c r="AJ610" s="47" t="s">
        <v>144</v>
      </c>
      <c r="AK610" s="47" t="s">
        <v>390</v>
      </c>
      <c r="AL610" s="62" t="s">
        <v>390</v>
      </c>
      <c r="AM610" s="13" t="s">
        <v>2221</v>
      </c>
      <c r="AN610" s="118"/>
      <c r="AO610" s="118"/>
      <c r="AP610" s="118"/>
      <c r="AQ610" s="118"/>
      <c r="AR610" s="118"/>
      <c r="AS610" s="47"/>
      <c r="AT610" s="118"/>
      <c r="AU610" s="47"/>
      <c r="AV610" s="47"/>
      <c r="AW610" s="118"/>
      <c r="AX610" s="118"/>
      <c r="AY610" s="118"/>
      <c r="AZ610" s="47"/>
      <c r="BA610" s="14"/>
      <c r="BB610" s="47"/>
      <c r="BC610" s="149"/>
      <c r="BD610" s="149"/>
    </row>
    <row r="611" spans="1:56" x14ac:dyDescent="0.35">
      <c r="A611" s="50" t="s">
        <v>3947</v>
      </c>
      <c r="B611" s="115">
        <v>610</v>
      </c>
      <c r="C611" s="47"/>
      <c r="D611" s="47"/>
      <c r="E611" s="47"/>
      <c r="F611" s="47"/>
      <c r="G611" s="47" t="s">
        <v>76</v>
      </c>
      <c r="H611" s="47" t="s">
        <v>1980</v>
      </c>
      <c r="I611" s="47" t="s">
        <v>379</v>
      </c>
      <c r="J611" s="47" t="s">
        <v>312</v>
      </c>
      <c r="K611" s="47" t="s">
        <v>319</v>
      </c>
      <c r="L611" s="47" t="s">
        <v>886</v>
      </c>
      <c r="M611" s="48" t="s">
        <v>55</v>
      </c>
      <c r="N611" s="47" t="s">
        <v>32</v>
      </c>
      <c r="O611" s="47" t="s">
        <v>37</v>
      </c>
      <c r="P611" s="48" t="s">
        <v>44</v>
      </c>
      <c r="Q611" s="47"/>
      <c r="R611" s="47"/>
      <c r="S611" s="47" t="s">
        <v>8974</v>
      </c>
      <c r="T611" s="47" t="s">
        <v>351</v>
      </c>
      <c r="U611" s="52"/>
      <c r="V611" s="118"/>
      <c r="W611" s="118"/>
      <c r="X611" s="47"/>
      <c r="Y611" s="47"/>
      <c r="Z611" s="118"/>
      <c r="AA611" s="118"/>
      <c r="AB611" s="118"/>
      <c r="AC611" s="47" t="s">
        <v>403</v>
      </c>
      <c r="AD611" s="14"/>
      <c r="AE611" s="47"/>
      <c r="AF611" s="280"/>
      <c r="AG611" s="118"/>
      <c r="AH611" s="118"/>
      <c r="AI611" s="47" t="s">
        <v>6737</v>
      </c>
      <c r="AJ611" s="47" t="s">
        <v>144</v>
      </c>
      <c r="AK611" s="47" t="s">
        <v>390</v>
      </c>
      <c r="AL611" s="62" t="s">
        <v>390</v>
      </c>
      <c r="AM611" s="13" t="s">
        <v>390</v>
      </c>
      <c r="AN611" s="118"/>
      <c r="AO611" s="118"/>
      <c r="AP611" s="118"/>
      <c r="AQ611" s="118"/>
      <c r="AR611" s="118"/>
      <c r="AS611" s="47"/>
      <c r="AT611" s="118"/>
      <c r="AU611" s="47"/>
      <c r="AV611" s="47"/>
      <c r="AW611" s="118"/>
      <c r="AX611" s="118"/>
      <c r="AY611" s="118"/>
      <c r="AZ611" s="47"/>
      <c r="BA611" s="14"/>
      <c r="BB611" s="47"/>
      <c r="BC611" s="149"/>
      <c r="BD611" s="149"/>
    </row>
    <row r="612" spans="1:56" x14ac:dyDescent="0.35">
      <c r="A612" s="50" t="s">
        <v>3976</v>
      </c>
      <c r="B612" s="115">
        <v>611</v>
      </c>
      <c r="C612" s="47"/>
      <c r="D612" s="47"/>
      <c r="E612" s="47"/>
      <c r="F612" s="47"/>
      <c r="G612" s="47" t="s">
        <v>76</v>
      </c>
      <c r="H612" s="47" t="s">
        <v>1980</v>
      </c>
      <c r="I612" s="47" t="s">
        <v>379</v>
      </c>
      <c r="J612" s="47" t="s">
        <v>312</v>
      </c>
      <c r="K612" s="47" t="s">
        <v>319</v>
      </c>
      <c r="L612" s="47" t="s">
        <v>886</v>
      </c>
      <c r="M612" s="48" t="s">
        <v>55</v>
      </c>
      <c r="N612" s="47" t="s">
        <v>32</v>
      </c>
      <c r="O612" s="47" t="s">
        <v>37</v>
      </c>
      <c r="P612" s="48" t="s">
        <v>45</v>
      </c>
      <c r="Q612" s="47" t="s">
        <v>1305</v>
      </c>
      <c r="R612" s="47"/>
      <c r="S612" s="47" t="s">
        <v>3977</v>
      </c>
      <c r="T612" s="47"/>
      <c r="U612" s="52"/>
      <c r="V612" s="118"/>
      <c r="W612" s="118"/>
      <c r="X612" s="47"/>
      <c r="Y612" s="47"/>
      <c r="Z612" s="118"/>
      <c r="AA612" s="118"/>
      <c r="AB612" s="118"/>
      <c r="AC612" s="47" t="s">
        <v>407</v>
      </c>
      <c r="AD612" s="14"/>
      <c r="AE612" s="47"/>
      <c r="AF612" s="280"/>
      <c r="AG612" s="118"/>
      <c r="AH612" s="118"/>
      <c r="AI612" s="47" t="s">
        <v>6737</v>
      </c>
      <c r="AJ612" s="47" t="s">
        <v>144</v>
      </c>
      <c r="AK612" s="47" t="s">
        <v>390</v>
      </c>
      <c r="AL612" s="62" t="s">
        <v>390</v>
      </c>
      <c r="AM612" s="13" t="s">
        <v>390</v>
      </c>
      <c r="AN612" s="118"/>
      <c r="AO612" s="118"/>
      <c r="AP612" s="118"/>
      <c r="AQ612" s="118"/>
      <c r="AR612" s="118"/>
      <c r="AS612" s="47"/>
      <c r="AT612" s="118"/>
      <c r="AU612" s="47"/>
      <c r="AV612" s="47"/>
      <c r="AW612" s="118"/>
      <c r="AX612" s="118"/>
      <c r="AY612" s="118"/>
      <c r="AZ612" s="47"/>
      <c r="BA612" s="14"/>
      <c r="BB612" s="47"/>
      <c r="BC612" s="149"/>
      <c r="BD612" s="149"/>
    </row>
    <row r="613" spans="1:56" x14ac:dyDescent="0.35">
      <c r="A613" s="50" t="s">
        <v>3978</v>
      </c>
      <c r="B613" s="115">
        <v>612</v>
      </c>
      <c r="C613" s="47"/>
      <c r="D613" s="47"/>
      <c r="E613" s="47"/>
      <c r="F613" s="47"/>
      <c r="G613" s="47" t="s">
        <v>76</v>
      </c>
      <c r="H613" s="47" t="s">
        <v>1980</v>
      </c>
      <c r="I613" s="47" t="s">
        <v>379</v>
      </c>
      <c r="J613" s="47" t="s">
        <v>312</v>
      </c>
      <c r="K613" s="47" t="s">
        <v>319</v>
      </c>
      <c r="L613" s="47" t="s">
        <v>886</v>
      </c>
      <c r="M613" s="48" t="s">
        <v>55</v>
      </c>
      <c r="N613" s="47" t="s">
        <v>32</v>
      </c>
      <c r="O613" s="47" t="s">
        <v>37</v>
      </c>
      <c r="P613" s="48" t="s">
        <v>45</v>
      </c>
      <c r="Q613" s="47" t="s">
        <v>1305</v>
      </c>
      <c r="R613" s="47"/>
      <c r="S613" s="47" t="s">
        <v>3979</v>
      </c>
      <c r="T613" s="47"/>
      <c r="U613" s="52"/>
      <c r="V613" s="118"/>
      <c r="W613" s="118"/>
      <c r="X613" s="47"/>
      <c r="Y613" s="47"/>
      <c r="Z613" s="118"/>
      <c r="AA613" s="118"/>
      <c r="AB613" s="118"/>
      <c r="AC613" s="47" t="s">
        <v>407</v>
      </c>
      <c r="AD613" s="14"/>
      <c r="AE613" s="47"/>
      <c r="AF613" s="280"/>
      <c r="AG613" s="118"/>
      <c r="AH613" s="118"/>
      <c r="AI613" s="47" t="s">
        <v>6737</v>
      </c>
      <c r="AJ613" s="47" t="s">
        <v>144</v>
      </c>
      <c r="AK613" s="47" t="s">
        <v>390</v>
      </c>
      <c r="AL613" s="62" t="s">
        <v>390</v>
      </c>
      <c r="AM613" s="13" t="s">
        <v>390</v>
      </c>
      <c r="AN613" s="118"/>
      <c r="AO613" s="118"/>
      <c r="AP613" s="118"/>
      <c r="AQ613" s="118"/>
      <c r="AR613" s="118"/>
      <c r="AS613" s="47"/>
      <c r="AT613" s="118"/>
      <c r="AU613" s="47"/>
      <c r="AV613" s="47"/>
      <c r="AW613" s="118"/>
      <c r="AX613" s="118"/>
      <c r="AY613" s="118"/>
      <c r="AZ613" s="47"/>
      <c r="BA613" s="14"/>
      <c r="BB613" s="47"/>
      <c r="BC613" s="149"/>
      <c r="BD613" s="149"/>
    </row>
    <row r="614" spans="1:56" x14ac:dyDescent="0.35">
      <c r="A614" s="50" t="s">
        <v>3982</v>
      </c>
      <c r="B614" s="115">
        <v>613</v>
      </c>
      <c r="C614" s="47"/>
      <c r="D614" s="47"/>
      <c r="E614" s="47"/>
      <c r="F614" s="47"/>
      <c r="G614" s="47" t="s">
        <v>76</v>
      </c>
      <c r="H614" s="47" t="s">
        <v>1980</v>
      </c>
      <c r="I614" s="47" t="s">
        <v>379</v>
      </c>
      <c r="J614" s="47" t="s">
        <v>312</v>
      </c>
      <c r="K614" s="47" t="s">
        <v>319</v>
      </c>
      <c r="L614" s="47" t="s">
        <v>886</v>
      </c>
      <c r="M614" s="48" t="s">
        <v>55</v>
      </c>
      <c r="N614" s="47" t="s">
        <v>31</v>
      </c>
      <c r="O614" s="47" t="s">
        <v>36</v>
      </c>
      <c r="P614" s="48" t="s">
        <v>46</v>
      </c>
      <c r="Q614" s="47"/>
      <c r="R614" s="47"/>
      <c r="S614" s="47" t="s">
        <v>3983</v>
      </c>
      <c r="T614" s="47"/>
      <c r="U614" s="52"/>
      <c r="V614" s="118"/>
      <c r="W614" s="118"/>
      <c r="X614" s="47"/>
      <c r="Y614" s="47"/>
      <c r="Z614" s="118"/>
      <c r="AA614" s="118"/>
      <c r="AB614" s="118"/>
      <c r="AC614" s="47" t="s">
        <v>402</v>
      </c>
      <c r="AD614" s="14"/>
      <c r="AE614" s="47"/>
      <c r="AF614" s="280"/>
      <c r="AG614" s="118"/>
      <c r="AH614" s="118"/>
      <c r="AI614" s="47" t="s">
        <v>6737</v>
      </c>
      <c r="AJ614" s="47" t="s">
        <v>144</v>
      </c>
      <c r="AK614" s="47" t="s">
        <v>390</v>
      </c>
      <c r="AL614" s="62" t="s">
        <v>390</v>
      </c>
      <c r="AM614" s="13" t="s">
        <v>390</v>
      </c>
      <c r="AN614" s="118"/>
      <c r="AO614" s="118"/>
      <c r="AP614" s="118"/>
      <c r="AQ614" s="118"/>
      <c r="AR614" s="118"/>
      <c r="AS614" s="47"/>
      <c r="AT614" s="118"/>
      <c r="AU614" s="47"/>
      <c r="AV614" s="47"/>
      <c r="AW614" s="118"/>
      <c r="AX614" s="118"/>
      <c r="AY614" s="118"/>
      <c r="AZ614" s="47"/>
      <c r="BA614" s="14"/>
      <c r="BB614" s="47"/>
      <c r="BC614" s="149"/>
      <c r="BD614" s="149"/>
    </row>
    <row r="615" spans="1:56" x14ac:dyDescent="0.35">
      <c r="A615" s="50" t="s">
        <v>3984</v>
      </c>
      <c r="B615" s="115">
        <v>614</v>
      </c>
      <c r="C615" s="47"/>
      <c r="D615" s="47"/>
      <c r="E615" s="47"/>
      <c r="F615" s="47"/>
      <c r="G615" s="47" t="s">
        <v>76</v>
      </c>
      <c r="H615" s="47" t="s">
        <v>1980</v>
      </c>
      <c r="I615" s="47" t="s">
        <v>379</v>
      </c>
      <c r="J615" s="47" t="s">
        <v>312</v>
      </c>
      <c r="K615" s="47" t="s">
        <v>319</v>
      </c>
      <c r="L615" s="47" t="s">
        <v>886</v>
      </c>
      <c r="M615" s="48" t="s">
        <v>55</v>
      </c>
      <c r="N615" s="47" t="s">
        <v>31</v>
      </c>
      <c r="O615" s="47" t="s">
        <v>36</v>
      </c>
      <c r="P615" s="48" t="s">
        <v>47</v>
      </c>
      <c r="Q615" s="47"/>
      <c r="R615" s="47"/>
      <c r="S615" s="47" t="s">
        <v>3935</v>
      </c>
      <c r="T615" s="47" t="s">
        <v>757</v>
      </c>
      <c r="U615" s="52"/>
      <c r="V615" s="118"/>
      <c r="W615" s="118"/>
      <c r="X615" s="47"/>
      <c r="Y615" s="47"/>
      <c r="Z615" s="118"/>
      <c r="AA615" s="118"/>
      <c r="AB615" s="118"/>
      <c r="AC615" s="47" t="s">
        <v>402</v>
      </c>
      <c r="AD615" s="14"/>
      <c r="AE615" s="47"/>
      <c r="AF615" s="280"/>
      <c r="AG615" s="118"/>
      <c r="AH615" s="118"/>
      <c r="AI615" s="47" t="s">
        <v>6737</v>
      </c>
      <c r="AJ615" s="47" t="s">
        <v>144</v>
      </c>
      <c r="AK615" s="47" t="s">
        <v>390</v>
      </c>
      <c r="AL615" s="62" t="s">
        <v>390</v>
      </c>
      <c r="AM615" s="13" t="s">
        <v>390</v>
      </c>
      <c r="AN615" s="118"/>
      <c r="AO615" s="118"/>
      <c r="AP615" s="118"/>
      <c r="AQ615" s="118"/>
      <c r="AR615" s="118"/>
      <c r="AS615" s="47"/>
      <c r="AT615" s="118"/>
      <c r="AU615" s="47"/>
      <c r="AV615" s="47"/>
      <c r="AW615" s="118"/>
      <c r="AX615" s="118"/>
      <c r="AY615" s="118"/>
      <c r="AZ615" s="47"/>
      <c r="BA615" s="14"/>
      <c r="BB615" s="47"/>
      <c r="BC615" s="149"/>
      <c r="BD615" s="149"/>
    </row>
    <row r="616" spans="1:56" x14ac:dyDescent="0.35">
      <c r="A616" s="50" t="s">
        <v>3997</v>
      </c>
      <c r="B616" s="115">
        <v>615</v>
      </c>
      <c r="C616" s="47"/>
      <c r="D616" s="47"/>
      <c r="E616" s="47"/>
      <c r="F616" s="47"/>
      <c r="G616" s="47" t="s">
        <v>76</v>
      </c>
      <c r="H616" s="47" t="s">
        <v>1980</v>
      </c>
      <c r="I616" s="47" t="s">
        <v>379</v>
      </c>
      <c r="J616" s="47" t="s">
        <v>312</v>
      </c>
      <c r="K616" s="47" t="s">
        <v>319</v>
      </c>
      <c r="L616" s="47" t="s">
        <v>886</v>
      </c>
      <c r="M616" s="48" t="s">
        <v>55</v>
      </c>
      <c r="N616" s="47" t="s">
        <v>31</v>
      </c>
      <c r="O616" s="47" t="s">
        <v>36</v>
      </c>
      <c r="P616" s="48" t="s">
        <v>969</v>
      </c>
      <c r="Q616" s="47"/>
      <c r="R616" s="47"/>
      <c r="S616" s="47" t="s">
        <v>3998</v>
      </c>
      <c r="T616" s="47"/>
      <c r="U616" s="52"/>
      <c r="V616" s="118"/>
      <c r="W616" s="118"/>
      <c r="X616" s="47"/>
      <c r="Y616" s="47"/>
      <c r="Z616" s="118"/>
      <c r="AA616" s="118"/>
      <c r="AB616" s="118"/>
      <c r="AC616" s="47" t="s">
        <v>407</v>
      </c>
      <c r="AD616" s="14"/>
      <c r="AE616" s="47"/>
      <c r="AF616" s="280"/>
      <c r="AG616" s="118"/>
      <c r="AH616" s="118"/>
      <c r="AI616" s="47" t="s">
        <v>6737</v>
      </c>
      <c r="AJ616" s="47" t="s">
        <v>144</v>
      </c>
      <c r="AK616" s="47" t="s">
        <v>390</v>
      </c>
      <c r="AL616" s="62" t="s">
        <v>390</v>
      </c>
      <c r="AM616" s="13" t="s">
        <v>390</v>
      </c>
      <c r="AN616" s="118"/>
      <c r="AO616" s="118"/>
      <c r="AP616" s="118"/>
      <c r="AQ616" s="118"/>
      <c r="AR616" s="118"/>
      <c r="AS616" s="47"/>
      <c r="AT616" s="118"/>
      <c r="AU616" s="47"/>
      <c r="AV616" s="47"/>
      <c r="AW616" s="118"/>
      <c r="AX616" s="118"/>
      <c r="AY616" s="118"/>
      <c r="AZ616" s="47"/>
      <c r="BA616" s="14"/>
      <c r="BB616" s="47"/>
      <c r="BC616" s="149"/>
      <c r="BD616" s="149"/>
    </row>
    <row r="617" spans="1:56" x14ac:dyDescent="0.35">
      <c r="A617" s="50" t="s">
        <v>4005</v>
      </c>
      <c r="B617" s="115">
        <v>616</v>
      </c>
      <c r="C617" s="47"/>
      <c r="D617" s="47" t="s">
        <v>4006</v>
      </c>
      <c r="E617" s="47" t="s">
        <v>4719</v>
      </c>
      <c r="F617" s="47" t="s">
        <v>4007</v>
      </c>
      <c r="G617" s="47" t="s">
        <v>76</v>
      </c>
      <c r="H617" s="47" t="s">
        <v>1980</v>
      </c>
      <c r="I617" s="47" t="s">
        <v>3899</v>
      </c>
      <c r="J617" s="47" t="s">
        <v>312</v>
      </c>
      <c r="K617" s="47" t="s">
        <v>1223</v>
      </c>
      <c r="L617" s="47" t="s">
        <v>7218</v>
      </c>
      <c r="M617" s="48" t="s">
        <v>53</v>
      </c>
      <c r="N617" s="47" t="s">
        <v>31</v>
      </c>
      <c r="O617" s="47" t="s">
        <v>36</v>
      </c>
      <c r="P617" s="48" t="s">
        <v>969</v>
      </c>
      <c r="Q617" s="47"/>
      <c r="R617" s="47"/>
      <c r="S617" s="47" t="s">
        <v>4008</v>
      </c>
      <c r="T617" s="47" t="s">
        <v>121</v>
      </c>
      <c r="U617" s="52">
        <v>10451</v>
      </c>
      <c r="V617" s="118">
        <v>46073</v>
      </c>
      <c r="W617" s="118">
        <v>46073</v>
      </c>
      <c r="X617" s="47"/>
      <c r="Y617" s="47">
        <v>15</v>
      </c>
      <c r="Z617" s="118">
        <v>46088</v>
      </c>
      <c r="AA617" s="118">
        <v>46122</v>
      </c>
      <c r="AB617" s="118">
        <v>46121</v>
      </c>
      <c r="AC617" s="47" t="s">
        <v>3</v>
      </c>
      <c r="AD617" s="14">
        <v>1</v>
      </c>
      <c r="AE617" s="47" t="s">
        <v>3806</v>
      </c>
      <c r="AF617" s="280">
        <v>46132</v>
      </c>
      <c r="AG617" s="118">
        <v>46132</v>
      </c>
      <c r="AH617" s="118" t="s">
        <v>6740</v>
      </c>
      <c r="AI617" s="47" t="s">
        <v>6737</v>
      </c>
      <c r="AJ617" s="47" t="s">
        <v>306</v>
      </c>
      <c r="AK617" s="47" t="s">
        <v>1557</v>
      </c>
      <c r="AL617" s="62" t="s">
        <v>2924</v>
      </c>
      <c r="AM617" s="13" t="s">
        <v>390</v>
      </c>
      <c r="AN617" s="118"/>
      <c r="AO617" s="118"/>
      <c r="AP617" s="118"/>
      <c r="AQ617" s="118"/>
      <c r="AR617" s="118"/>
      <c r="AS617" s="47"/>
      <c r="AT617" s="118"/>
      <c r="AU617" s="47"/>
      <c r="AV617" s="47"/>
      <c r="AW617" s="118"/>
      <c r="AX617" s="118"/>
      <c r="AY617" s="118"/>
      <c r="AZ617" s="47"/>
      <c r="BA617" s="14"/>
      <c r="BB617" s="47"/>
      <c r="BC617" s="149"/>
      <c r="BD617" s="149"/>
    </row>
    <row r="618" spans="1:56" x14ac:dyDescent="0.35">
      <c r="A618" s="50" t="s">
        <v>4009</v>
      </c>
      <c r="B618" s="115">
        <v>617</v>
      </c>
      <c r="C618" s="47"/>
      <c r="D618" s="47" t="s">
        <v>4010</v>
      </c>
      <c r="E618" s="47" t="s">
        <v>4720</v>
      </c>
      <c r="F618" s="47" t="s">
        <v>4011</v>
      </c>
      <c r="G618" s="47" t="s">
        <v>76</v>
      </c>
      <c r="H618" s="47" t="s">
        <v>1980</v>
      </c>
      <c r="I618" s="47" t="s">
        <v>3899</v>
      </c>
      <c r="J618" s="47" t="s">
        <v>1961</v>
      </c>
      <c r="K618" s="47" t="s">
        <v>319</v>
      </c>
      <c r="L618" s="47" t="s">
        <v>886</v>
      </c>
      <c r="M618" s="48" t="s">
        <v>53</v>
      </c>
      <c r="N618" s="47" t="s">
        <v>34</v>
      </c>
      <c r="O618" s="47" t="s">
        <v>4</v>
      </c>
      <c r="P618" s="48" t="s">
        <v>16</v>
      </c>
      <c r="Q618" s="47"/>
      <c r="R618" s="47"/>
      <c r="S618" s="47" t="s">
        <v>4012</v>
      </c>
      <c r="T618" s="47" t="s">
        <v>128</v>
      </c>
      <c r="U618" s="52">
        <v>10003</v>
      </c>
      <c r="V618" s="118">
        <v>46072</v>
      </c>
      <c r="W618" s="118">
        <v>46072</v>
      </c>
      <c r="X618" s="47"/>
      <c r="Y618" s="47">
        <v>15</v>
      </c>
      <c r="Z618" s="118">
        <v>46087</v>
      </c>
      <c r="AA618" s="118">
        <v>46122</v>
      </c>
      <c r="AB618" s="118">
        <v>46127</v>
      </c>
      <c r="AC618" s="47" t="s">
        <v>3</v>
      </c>
      <c r="AD618" s="14">
        <v>1</v>
      </c>
      <c r="AE618" s="47" t="s">
        <v>3879</v>
      </c>
      <c r="AF618" s="280" t="s">
        <v>8951</v>
      </c>
      <c r="AG618" s="118"/>
      <c r="AH618" s="118" t="s">
        <v>152</v>
      </c>
      <c r="AI618" s="47" t="s">
        <v>6737</v>
      </c>
      <c r="AJ618" s="47" t="s">
        <v>306</v>
      </c>
      <c r="AK618" s="47" t="s">
        <v>1557</v>
      </c>
      <c r="AL618" s="62" t="s">
        <v>2924</v>
      </c>
      <c r="AM618" s="13" t="s">
        <v>390</v>
      </c>
      <c r="AN618" s="118"/>
      <c r="AO618" s="118"/>
      <c r="AP618" s="118"/>
      <c r="AQ618" s="118"/>
      <c r="AR618" s="118"/>
      <c r="AS618" s="47"/>
      <c r="AT618" s="118"/>
      <c r="AU618" s="47"/>
      <c r="AV618" s="47"/>
      <c r="AW618" s="118"/>
      <c r="AX618" s="118"/>
      <c r="AY618" s="118"/>
      <c r="AZ618" s="47"/>
      <c r="BA618" s="14"/>
      <c r="BB618" s="47"/>
      <c r="BC618" s="149"/>
      <c r="BD618" s="149"/>
    </row>
    <row r="619" spans="1:56" x14ac:dyDescent="0.35">
      <c r="A619" s="50" t="s">
        <v>4014</v>
      </c>
      <c r="B619" s="115">
        <v>618</v>
      </c>
      <c r="C619" s="47"/>
      <c r="D619" s="47" t="s">
        <v>4015</v>
      </c>
      <c r="E619" s="47" t="s">
        <v>4721</v>
      </c>
      <c r="F619" s="47" t="s">
        <v>4016</v>
      </c>
      <c r="G619" s="47" t="s">
        <v>76</v>
      </c>
      <c r="H619" s="47" t="s">
        <v>1980</v>
      </c>
      <c r="I619" s="47" t="s">
        <v>3899</v>
      </c>
      <c r="J619" s="47" t="s">
        <v>1961</v>
      </c>
      <c r="K619" s="47" t="s">
        <v>319</v>
      </c>
      <c r="L619" s="47" t="s">
        <v>886</v>
      </c>
      <c r="M619" s="48" t="s">
        <v>53</v>
      </c>
      <c r="N619" s="47" t="s">
        <v>34</v>
      </c>
      <c r="O619" s="47" t="s">
        <v>4</v>
      </c>
      <c r="P619" s="48" t="s">
        <v>16</v>
      </c>
      <c r="Q619" s="47"/>
      <c r="R619" s="47"/>
      <c r="S619" s="47" t="s">
        <v>4017</v>
      </c>
      <c r="T619" s="47" t="s">
        <v>157</v>
      </c>
      <c r="U619" s="52">
        <v>9466</v>
      </c>
      <c r="V619" s="118">
        <v>46071</v>
      </c>
      <c r="W619" s="118">
        <v>46071</v>
      </c>
      <c r="X619" s="47"/>
      <c r="Y619" s="47">
        <v>15</v>
      </c>
      <c r="Z619" s="118">
        <v>46086</v>
      </c>
      <c r="AA619" s="118">
        <v>46117</v>
      </c>
      <c r="AB619" s="118">
        <v>46119</v>
      </c>
      <c r="AC619" s="47" t="s">
        <v>3</v>
      </c>
      <c r="AD619" s="14">
        <v>1</v>
      </c>
      <c r="AE619" s="47" t="s">
        <v>3873</v>
      </c>
      <c r="AF619" s="280">
        <v>46119</v>
      </c>
      <c r="AG619" s="118">
        <v>46119</v>
      </c>
      <c r="AH619" s="118" t="s">
        <v>6740</v>
      </c>
      <c r="AI619" s="47" t="s">
        <v>6737</v>
      </c>
      <c r="AJ619" s="47" t="s">
        <v>306</v>
      </c>
      <c r="AK619" s="47" t="s">
        <v>1557</v>
      </c>
      <c r="AL619" s="62" t="s">
        <v>2924</v>
      </c>
      <c r="AM619" s="13" t="s">
        <v>390</v>
      </c>
      <c r="AN619" s="118"/>
      <c r="AO619" s="118"/>
      <c r="AP619" s="118"/>
      <c r="AQ619" s="118"/>
      <c r="AR619" s="118"/>
      <c r="AS619" s="47"/>
      <c r="AT619" s="118"/>
      <c r="AU619" s="47"/>
      <c r="AV619" s="47"/>
      <c r="AW619" s="118"/>
      <c r="AX619" s="118"/>
      <c r="AY619" s="118"/>
      <c r="AZ619" s="47"/>
      <c r="BA619" s="14"/>
      <c r="BB619" s="47"/>
      <c r="BC619" s="149"/>
      <c r="BD619" s="149"/>
    </row>
    <row r="620" spans="1:56" x14ac:dyDescent="0.35">
      <c r="A620" s="50" t="s">
        <v>4018</v>
      </c>
      <c r="B620" s="115">
        <v>619</v>
      </c>
      <c r="C620" s="47"/>
      <c r="D620" s="47" t="s">
        <v>4019</v>
      </c>
      <c r="E620" s="47" t="s">
        <v>4722</v>
      </c>
      <c r="F620" s="47" t="s">
        <v>4020</v>
      </c>
      <c r="G620" s="47" t="s">
        <v>76</v>
      </c>
      <c r="H620" s="47" t="s">
        <v>1980</v>
      </c>
      <c r="I620" s="47" t="s">
        <v>3899</v>
      </c>
      <c r="J620" s="47" t="s">
        <v>1961</v>
      </c>
      <c r="K620" s="47" t="s">
        <v>319</v>
      </c>
      <c r="L620" s="47" t="s">
        <v>886</v>
      </c>
      <c r="M620" s="48" t="s">
        <v>53</v>
      </c>
      <c r="N620" s="47" t="s">
        <v>34</v>
      </c>
      <c r="O620" s="47" t="s">
        <v>4</v>
      </c>
      <c r="P620" s="48" t="s">
        <v>16</v>
      </c>
      <c r="Q620" s="47"/>
      <c r="R620" s="47"/>
      <c r="S620" s="47" t="s">
        <v>4021</v>
      </c>
      <c r="T620" s="47" t="s">
        <v>207</v>
      </c>
      <c r="U620" s="52">
        <v>11566</v>
      </c>
      <c r="V620" s="118">
        <v>46072</v>
      </c>
      <c r="W620" s="118">
        <v>46072</v>
      </c>
      <c r="X620" s="47"/>
      <c r="Y620" s="47">
        <v>15</v>
      </c>
      <c r="Z620" s="118">
        <v>46087</v>
      </c>
      <c r="AA620" s="118">
        <v>46130</v>
      </c>
      <c r="AB620" s="118">
        <v>46127</v>
      </c>
      <c r="AC620" s="47" t="s">
        <v>3</v>
      </c>
      <c r="AD620" s="14">
        <v>1</v>
      </c>
      <c r="AE620" s="47" t="s">
        <v>3873</v>
      </c>
      <c r="AF620" s="280">
        <v>46127</v>
      </c>
      <c r="AG620" s="118">
        <v>46127</v>
      </c>
      <c r="AH620" s="118" t="s">
        <v>6740</v>
      </c>
      <c r="AI620" s="47" t="s">
        <v>6737</v>
      </c>
      <c r="AJ620" s="47" t="s">
        <v>306</v>
      </c>
      <c r="AK620" s="47" t="s">
        <v>1557</v>
      </c>
      <c r="AL620" s="62" t="s">
        <v>2924</v>
      </c>
      <c r="AM620" s="13" t="s">
        <v>390</v>
      </c>
      <c r="AN620" s="118"/>
      <c r="AO620" s="118"/>
      <c r="AP620" s="118"/>
      <c r="AQ620" s="118"/>
      <c r="AR620" s="118"/>
      <c r="AS620" s="47"/>
      <c r="AT620" s="118"/>
      <c r="AU620" s="47"/>
      <c r="AV620" s="47"/>
      <c r="AW620" s="118"/>
      <c r="AX620" s="118"/>
      <c r="AY620" s="118"/>
      <c r="AZ620" s="47"/>
      <c r="BA620" s="14"/>
      <c r="BB620" s="47"/>
      <c r="BC620" s="149"/>
      <c r="BD620" s="149"/>
    </row>
    <row r="621" spans="1:56" x14ac:dyDescent="0.35">
      <c r="A621" s="50" t="s">
        <v>4022</v>
      </c>
      <c r="B621" s="115">
        <v>620</v>
      </c>
      <c r="C621" s="47"/>
      <c r="D621" s="47">
        <v>9089</v>
      </c>
      <c r="E621" s="47" t="s">
        <v>4723</v>
      </c>
      <c r="F621" s="47" t="s">
        <v>4023</v>
      </c>
      <c r="G621" s="47" t="s">
        <v>76</v>
      </c>
      <c r="H621" s="47" t="s">
        <v>1980</v>
      </c>
      <c r="I621" s="47" t="s">
        <v>3899</v>
      </c>
      <c r="J621" s="47" t="s">
        <v>1961</v>
      </c>
      <c r="K621" s="47" t="s">
        <v>319</v>
      </c>
      <c r="L621" s="47" t="s">
        <v>886</v>
      </c>
      <c r="M621" s="48" t="s">
        <v>53</v>
      </c>
      <c r="N621" s="47" t="s">
        <v>34</v>
      </c>
      <c r="O621" s="47" t="s">
        <v>4</v>
      </c>
      <c r="P621" s="48" t="s">
        <v>16</v>
      </c>
      <c r="Q621" s="47"/>
      <c r="R621" s="47"/>
      <c r="S621" s="47" t="s">
        <v>4024</v>
      </c>
      <c r="T621" s="47" t="s">
        <v>815</v>
      </c>
      <c r="U621" s="52">
        <v>9356</v>
      </c>
      <c r="V621" s="118">
        <v>46070</v>
      </c>
      <c r="W621" s="118">
        <v>46070</v>
      </c>
      <c r="X621" s="47"/>
      <c r="Y621" s="47">
        <v>15</v>
      </c>
      <c r="Z621" s="118">
        <v>46085</v>
      </c>
      <c r="AA621" s="118">
        <v>46130</v>
      </c>
      <c r="AB621" s="118">
        <v>46127</v>
      </c>
      <c r="AC621" s="47" t="s">
        <v>3</v>
      </c>
      <c r="AD621" s="14">
        <v>1</v>
      </c>
      <c r="AE621" s="47" t="s">
        <v>3879</v>
      </c>
      <c r="AF621" s="280">
        <v>46127</v>
      </c>
      <c r="AG621" s="118">
        <v>46127</v>
      </c>
      <c r="AH621" s="118" t="s">
        <v>6740</v>
      </c>
      <c r="AI621" s="47" t="s">
        <v>6737</v>
      </c>
      <c r="AJ621" s="47" t="s">
        <v>306</v>
      </c>
      <c r="AK621" s="47" t="s">
        <v>1557</v>
      </c>
      <c r="AL621" s="62" t="s">
        <v>2924</v>
      </c>
      <c r="AM621" s="13" t="s">
        <v>390</v>
      </c>
      <c r="AN621" s="118"/>
      <c r="AO621" s="118"/>
      <c r="AP621" s="118"/>
      <c r="AQ621" s="118"/>
      <c r="AR621" s="118"/>
      <c r="AS621" s="47"/>
      <c r="AT621" s="118"/>
      <c r="AU621" s="47"/>
      <c r="AV621" s="47"/>
      <c r="AW621" s="118"/>
      <c r="AX621" s="118"/>
      <c r="AY621" s="118"/>
      <c r="AZ621" s="47"/>
      <c r="BA621" s="14"/>
      <c r="BB621" s="47"/>
      <c r="BC621" s="149"/>
      <c r="BD621" s="149"/>
    </row>
    <row r="622" spans="1:56" x14ac:dyDescent="0.35">
      <c r="A622" s="50" t="s">
        <v>4025</v>
      </c>
      <c r="B622" s="115">
        <v>621</v>
      </c>
      <c r="C622" s="47"/>
      <c r="D622" s="47" t="s">
        <v>4026</v>
      </c>
      <c r="E622" s="47" t="s">
        <v>7020</v>
      </c>
      <c r="F622" s="47" t="s">
        <v>4027</v>
      </c>
      <c r="G622" s="47" t="s">
        <v>76</v>
      </c>
      <c r="H622" s="47" t="s">
        <v>1980</v>
      </c>
      <c r="I622" s="47" t="s">
        <v>3899</v>
      </c>
      <c r="J622" s="47" t="s">
        <v>1961</v>
      </c>
      <c r="K622" s="47" t="s">
        <v>319</v>
      </c>
      <c r="L622" s="47" t="s">
        <v>886</v>
      </c>
      <c r="M622" s="48" t="s">
        <v>53</v>
      </c>
      <c r="N622" s="47" t="s">
        <v>33</v>
      </c>
      <c r="O622" s="47" t="s">
        <v>5473</v>
      </c>
      <c r="P622" s="48" t="s">
        <v>26</v>
      </c>
      <c r="Q622" s="47"/>
      <c r="R622" s="47"/>
      <c r="S622" s="47" t="s">
        <v>4028</v>
      </c>
      <c r="T622" s="47" t="s">
        <v>373</v>
      </c>
      <c r="U622" s="52">
        <v>11099</v>
      </c>
      <c r="V622" s="118">
        <v>46114</v>
      </c>
      <c r="W622" s="118">
        <v>46114</v>
      </c>
      <c r="X622" s="47"/>
      <c r="Y622" s="47">
        <v>15</v>
      </c>
      <c r="Z622" s="118">
        <v>46129</v>
      </c>
      <c r="AA622" s="118">
        <v>46142</v>
      </c>
      <c r="AB622" s="118">
        <v>46148</v>
      </c>
      <c r="AC622" s="47" t="s">
        <v>3</v>
      </c>
      <c r="AD622" s="14">
        <v>1</v>
      </c>
      <c r="AE622" s="47" t="s">
        <v>3873</v>
      </c>
      <c r="AF622" s="280">
        <v>46146</v>
      </c>
      <c r="AG622" s="118">
        <v>46146</v>
      </c>
      <c r="AH622" s="118" t="s">
        <v>6740</v>
      </c>
      <c r="AI622" s="47" t="s">
        <v>6737</v>
      </c>
      <c r="AJ622" s="47" t="s">
        <v>306</v>
      </c>
      <c r="AK622" s="47" t="s">
        <v>2829</v>
      </c>
      <c r="AL622" s="62" t="s">
        <v>2925</v>
      </c>
      <c r="AM622" s="13" t="s">
        <v>390</v>
      </c>
      <c r="AN622" s="118"/>
      <c r="AO622" s="118"/>
      <c r="AP622" s="118"/>
      <c r="AQ622" s="118"/>
      <c r="AR622" s="118"/>
      <c r="AS622" s="47"/>
      <c r="AT622" s="118"/>
      <c r="AU622" s="47"/>
      <c r="AV622" s="47"/>
      <c r="AW622" s="118"/>
      <c r="AX622" s="118"/>
      <c r="AY622" s="118"/>
      <c r="AZ622" s="47"/>
      <c r="BA622" s="14"/>
      <c r="BB622" s="47"/>
      <c r="BC622" s="149"/>
      <c r="BD622" s="149"/>
    </row>
    <row r="623" spans="1:56" x14ac:dyDescent="0.35">
      <c r="A623" s="50" t="s">
        <v>4029</v>
      </c>
      <c r="B623" s="115">
        <v>622</v>
      </c>
      <c r="C623" s="47"/>
      <c r="D623" s="47">
        <v>8300</v>
      </c>
      <c r="E623" s="47" t="s">
        <v>4724</v>
      </c>
      <c r="F623" s="47" t="s">
        <v>4030</v>
      </c>
      <c r="G623" s="47" t="s">
        <v>76</v>
      </c>
      <c r="H623" s="47" t="s">
        <v>1980</v>
      </c>
      <c r="I623" s="47" t="s">
        <v>3899</v>
      </c>
      <c r="J623" s="47" t="s">
        <v>1961</v>
      </c>
      <c r="K623" s="47" t="s">
        <v>319</v>
      </c>
      <c r="L623" s="47" t="s">
        <v>886</v>
      </c>
      <c r="M623" s="48" t="s">
        <v>53</v>
      </c>
      <c r="N623" s="47" t="s">
        <v>34</v>
      </c>
      <c r="O623" s="47" t="s">
        <v>4</v>
      </c>
      <c r="P623" s="48" t="s">
        <v>21</v>
      </c>
      <c r="Q623" s="47"/>
      <c r="R623" s="47"/>
      <c r="S623" s="47" t="s">
        <v>4031</v>
      </c>
      <c r="T623" s="47" t="s">
        <v>292</v>
      </c>
      <c r="U623" s="52">
        <v>10300</v>
      </c>
      <c r="V623" s="118">
        <v>46070</v>
      </c>
      <c r="W623" s="118">
        <v>46070</v>
      </c>
      <c r="X623" s="47"/>
      <c r="Y623" s="47">
        <v>15</v>
      </c>
      <c r="Z623" s="118">
        <v>46085</v>
      </c>
      <c r="AA623" s="118">
        <v>46142</v>
      </c>
      <c r="AB623" s="118">
        <v>46146</v>
      </c>
      <c r="AC623" s="47" t="s">
        <v>3</v>
      </c>
      <c r="AD623" s="14">
        <v>1</v>
      </c>
      <c r="AE623" s="47" t="s">
        <v>3806</v>
      </c>
      <c r="AF623" s="280">
        <v>46146</v>
      </c>
      <c r="AG623" s="118">
        <v>46146</v>
      </c>
      <c r="AH623" s="118" t="s">
        <v>6740</v>
      </c>
      <c r="AI623" s="47" t="s">
        <v>6737</v>
      </c>
      <c r="AJ623" s="47" t="s">
        <v>306</v>
      </c>
      <c r="AK623" s="47" t="s">
        <v>1557</v>
      </c>
      <c r="AL623" s="62" t="s">
        <v>2925</v>
      </c>
      <c r="AM623" s="13" t="s">
        <v>390</v>
      </c>
      <c r="AN623" s="118"/>
      <c r="AO623" s="118"/>
      <c r="AP623" s="118"/>
      <c r="AQ623" s="118"/>
      <c r="AR623" s="118"/>
      <c r="AS623" s="47"/>
      <c r="AT623" s="118"/>
      <c r="AU623" s="47"/>
      <c r="AV623" s="47"/>
      <c r="AW623" s="118"/>
      <c r="AX623" s="118"/>
      <c r="AY623" s="118"/>
      <c r="AZ623" s="47"/>
      <c r="BA623" s="14"/>
      <c r="BB623" s="47"/>
      <c r="BC623" s="149"/>
      <c r="BD623" s="149"/>
    </row>
    <row r="624" spans="1:56" x14ac:dyDescent="0.35">
      <c r="A624" s="50" t="s">
        <v>4032</v>
      </c>
      <c r="B624" s="115">
        <v>623</v>
      </c>
      <c r="C624" s="47"/>
      <c r="D624" s="47" t="s">
        <v>4033</v>
      </c>
      <c r="E624" s="47" t="s">
        <v>4725</v>
      </c>
      <c r="F624" s="47" t="s">
        <v>4034</v>
      </c>
      <c r="G624" s="47" t="s">
        <v>76</v>
      </c>
      <c r="H624" s="47" t="s">
        <v>1980</v>
      </c>
      <c r="I624" s="47" t="s">
        <v>3899</v>
      </c>
      <c r="J624" s="47" t="s">
        <v>1961</v>
      </c>
      <c r="K624" s="47" t="s">
        <v>319</v>
      </c>
      <c r="L624" s="47" t="s">
        <v>886</v>
      </c>
      <c r="M624" s="48" t="s">
        <v>53</v>
      </c>
      <c r="N624" s="47" t="s">
        <v>34</v>
      </c>
      <c r="O624" s="47" t="s">
        <v>4</v>
      </c>
      <c r="P624" s="48" t="s">
        <v>21</v>
      </c>
      <c r="Q624" s="47"/>
      <c r="R624" s="47"/>
      <c r="S624" s="47" t="s">
        <v>4035</v>
      </c>
      <c r="T624" s="47" t="s">
        <v>1232</v>
      </c>
      <c r="U624" s="52">
        <v>11243</v>
      </c>
      <c r="V624" s="118">
        <v>46071</v>
      </c>
      <c r="W624" s="118">
        <v>46071</v>
      </c>
      <c r="X624" s="47"/>
      <c r="Y624" s="47">
        <v>15</v>
      </c>
      <c r="Z624" s="118">
        <v>46086</v>
      </c>
      <c r="AA624" s="118">
        <v>46122</v>
      </c>
      <c r="AB624" s="118">
        <v>46122</v>
      </c>
      <c r="AC624" s="47" t="s">
        <v>3</v>
      </c>
      <c r="AD624" s="14">
        <v>1</v>
      </c>
      <c r="AE624" s="47" t="s">
        <v>3806</v>
      </c>
      <c r="AF624" s="280">
        <v>46121</v>
      </c>
      <c r="AG624" s="118">
        <v>46121</v>
      </c>
      <c r="AH624" s="118" t="s">
        <v>6740</v>
      </c>
      <c r="AI624" s="47" t="s">
        <v>6737</v>
      </c>
      <c r="AJ624" s="47" t="s">
        <v>306</v>
      </c>
      <c r="AK624" s="47" t="s">
        <v>1557</v>
      </c>
      <c r="AL624" s="62" t="s">
        <v>2924</v>
      </c>
      <c r="AM624" s="13" t="s">
        <v>390</v>
      </c>
      <c r="AN624" s="118"/>
      <c r="AO624" s="118"/>
      <c r="AP624" s="118"/>
      <c r="AQ624" s="118"/>
      <c r="AR624" s="118"/>
      <c r="AS624" s="47"/>
      <c r="AT624" s="118"/>
      <c r="AU624" s="47"/>
      <c r="AV624" s="47"/>
      <c r="AW624" s="118"/>
      <c r="AX624" s="118"/>
      <c r="AY624" s="118"/>
      <c r="AZ624" s="47"/>
      <c r="BA624" s="14"/>
      <c r="BB624" s="47"/>
      <c r="BC624" s="149"/>
      <c r="BD624" s="149"/>
    </row>
    <row r="625" spans="1:56" x14ac:dyDescent="0.35">
      <c r="A625" s="50" t="s">
        <v>4036</v>
      </c>
      <c r="B625" s="115">
        <v>624</v>
      </c>
      <c r="C625" s="47"/>
      <c r="D625" s="47" t="s">
        <v>4037</v>
      </c>
      <c r="E625" s="47" t="s">
        <v>4726</v>
      </c>
      <c r="F625" s="47" t="s">
        <v>4038</v>
      </c>
      <c r="G625" s="47" t="s">
        <v>76</v>
      </c>
      <c r="H625" s="47" t="s">
        <v>1980</v>
      </c>
      <c r="I625" s="47" t="s">
        <v>3899</v>
      </c>
      <c r="J625" s="47" t="s">
        <v>1961</v>
      </c>
      <c r="K625" s="47" t="s">
        <v>319</v>
      </c>
      <c r="L625" s="47" t="s">
        <v>886</v>
      </c>
      <c r="M625" s="48" t="s">
        <v>53</v>
      </c>
      <c r="N625" s="47" t="s">
        <v>34</v>
      </c>
      <c r="O625" s="47" t="s">
        <v>4</v>
      </c>
      <c r="P625" s="48" t="s">
        <v>21</v>
      </c>
      <c r="Q625" s="47"/>
      <c r="R625" s="47"/>
      <c r="S625" s="47" t="s">
        <v>4039</v>
      </c>
      <c r="T625" s="47" t="s">
        <v>167</v>
      </c>
      <c r="U625" s="52">
        <v>11901</v>
      </c>
      <c r="V625" s="118">
        <v>46071</v>
      </c>
      <c r="W625" s="118">
        <v>46071</v>
      </c>
      <c r="X625" s="47"/>
      <c r="Y625" s="47">
        <v>15</v>
      </c>
      <c r="Z625" s="118">
        <v>46086</v>
      </c>
      <c r="AA625" s="118">
        <v>46152</v>
      </c>
      <c r="AB625" s="118">
        <v>46149</v>
      </c>
      <c r="AC625" s="47" t="s">
        <v>3</v>
      </c>
      <c r="AD625" s="14">
        <v>1</v>
      </c>
      <c r="AE625" s="47" t="s">
        <v>3806</v>
      </c>
      <c r="AF625" s="280">
        <v>46159</v>
      </c>
      <c r="AG625" s="118">
        <v>46159</v>
      </c>
      <c r="AH625" s="118" t="s">
        <v>6740</v>
      </c>
      <c r="AI625" s="47" t="s">
        <v>6737</v>
      </c>
      <c r="AJ625" s="47" t="s">
        <v>306</v>
      </c>
      <c r="AK625" s="47" t="s">
        <v>1557</v>
      </c>
      <c r="AL625" s="62" t="s">
        <v>2925</v>
      </c>
      <c r="AM625" s="13" t="s">
        <v>1872</v>
      </c>
      <c r="AN625" s="118"/>
      <c r="AO625" s="118"/>
      <c r="AP625" s="118"/>
      <c r="AQ625" s="118"/>
      <c r="AR625" s="118"/>
      <c r="AS625" s="47"/>
      <c r="AT625" s="118"/>
      <c r="AU625" s="47"/>
      <c r="AV625" s="47"/>
      <c r="AW625" s="118"/>
      <c r="AX625" s="118"/>
      <c r="AY625" s="118"/>
      <c r="AZ625" s="47"/>
      <c r="BA625" s="14"/>
      <c r="BB625" s="47"/>
      <c r="BC625" s="149"/>
      <c r="BD625" s="149"/>
    </row>
    <row r="626" spans="1:56" x14ac:dyDescent="0.35">
      <c r="A626" s="50" t="s">
        <v>4040</v>
      </c>
      <c r="B626" s="115">
        <v>625</v>
      </c>
      <c r="C626" s="47"/>
      <c r="D626" s="47">
        <v>5970</v>
      </c>
      <c r="E626" s="47" t="s">
        <v>4727</v>
      </c>
      <c r="F626" s="47" t="s">
        <v>4041</v>
      </c>
      <c r="G626" s="47" t="s">
        <v>76</v>
      </c>
      <c r="H626" s="47" t="s">
        <v>1980</v>
      </c>
      <c r="I626" s="47" t="s">
        <v>3899</v>
      </c>
      <c r="J626" s="47" t="s">
        <v>1961</v>
      </c>
      <c r="K626" s="47" t="s">
        <v>319</v>
      </c>
      <c r="L626" s="47" t="s">
        <v>886</v>
      </c>
      <c r="M626" s="48" t="s">
        <v>53</v>
      </c>
      <c r="N626" s="47" t="s">
        <v>34</v>
      </c>
      <c r="O626" s="47" t="s">
        <v>4</v>
      </c>
      <c r="P626" s="48" t="s">
        <v>133</v>
      </c>
      <c r="Q626" s="47"/>
      <c r="R626" s="47"/>
      <c r="S626" s="47" t="s">
        <v>4042</v>
      </c>
      <c r="T626" s="47" t="s">
        <v>4043</v>
      </c>
      <c r="U626" s="52">
        <v>14568</v>
      </c>
      <c r="V626" s="118">
        <v>46071</v>
      </c>
      <c r="W626" s="118">
        <v>46071</v>
      </c>
      <c r="X626" s="47"/>
      <c r="Y626" s="47">
        <v>15</v>
      </c>
      <c r="Z626" s="118">
        <v>46086</v>
      </c>
      <c r="AA626" s="118">
        <v>46142</v>
      </c>
      <c r="AB626" s="118">
        <v>46142</v>
      </c>
      <c r="AC626" s="47" t="s">
        <v>3</v>
      </c>
      <c r="AD626" s="14">
        <v>1</v>
      </c>
      <c r="AE626" s="47" t="s">
        <v>3806</v>
      </c>
      <c r="AF626" s="280">
        <v>46145</v>
      </c>
      <c r="AG626" s="118">
        <v>46145</v>
      </c>
      <c r="AH626" s="118" t="s">
        <v>6740</v>
      </c>
      <c r="AI626" s="47" t="s">
        <v>6737</v>
      </c>
      <c r="AJ626" s="47" t="s">
        <v>306</v>
      </c>
      <c r="AK626" s="47" t="s">
        <v>1557</v>
      </c>
      <c r="AL626" s="62" t="s">
        <v>2924</v>
      </c>
      <c r="AM626" s="13" t="s">
        <v>390</v>
      </c>
      <c r="AN626" s="118"/>
      <c r="AO626" s="118"/>
      <c r="AP626" s="118"/>
      <c r="AQ626" s="118"/>
      <c r="AR626" s="118"/>
      <c r="AS626" s="47"/>
      <c r="AT626" s="118"/>
      <c r="AU626" s="47"/>
      <c r="AV626" s="47"/>
      <c r="AW626" s="118"/>
      <c r="AX626" s="118"/>
      <c r="AY626" s="118"/>
      <c r="AZ626" s="47"/>
      <c r="BA626" s="14"/>
      <c r="BB626" s="47"/>
      <c r="BC626" s="149"/>
      <c r="BD626" s="149"/>
    </row>
    <row r="627" spans="1:56" x14ac:dyDescent="0.35">
      <c r="A627" s="50" t="s">
        <v>4044</v>
      </c>
      <c r="B627" s="115">
        <v>626</v>
      </c>
      <c r="C627" s="47"/>
      <c r="D627" s="47" t="s">
        <v>4045</v>
      </c>
      <c r="E627" s="47" t="s">
        <v>4728</v>
      </c>
      <c r="F627" s="47" t="s">
        <v>4046</v>
      </c>
      <c r="G627" s="47" t="s">
        <v>76</v>
      </c>
      <c r="H627" s="47" t="s">
        <v>1980</v>
      </c>
      <c r="I627" s="47" t="s">
        <v>3899</v>
      </c>
      <c r="J627" s="47" t="s">
        <v>1961</v>
      </c>
      <c r="K627" s="47" t="s">
        <v>319</v>
      </c>
      <c r="L627" s="47" t="s">
        <v>886</v>
      </c>
      <c r="M627" s="48" t="s">
        <v>53</v>
      </c>
      <c r="N627" s="47" t="s">
        <v>34</v>
      </c>
      <c r="O627" s="47" t="s">
        <v>4</v>
      </c>
      <c r="P627" s="48" t="s">
        <v>133</v>
      </c>
      <c r="Q627" s="47"/>
      <c r="R627" s="47"/>
      <c r="S627" s="47" t="s">
        <v>4047</v>
      </c>
      <c r="T627" s="47" t="s">
        <v>177</v>
      </c>
      <c r="U627" s="52">
        <v>14075</v>
      </c>
      <c r="V627" s="118">
        <v>46071</v>
      </c>
      <c r="W627" s="118">
        <v>46071</v>
      </c>
      <c r="X627" s="47"/>
      <c r="Y627" s="47">
        <v>15</v>
      </c>
      <c r="Z627" s="118">
        <v>46086</v>
      </c>
      <c r="AA627" s="118">
        <v>46122</v>
      </c>
      <c r="AB627" s="118">
        <v>46126</v>
      </c>
      <c r="AC627" s="47" t="s">
        <v>3</v>
      </c>
      <c r="AD627" s="14">
        <v>1</v>
      </c>
      <c r="AE627" s="47" t="s">
        <v>3879</v>
      </c>
      <c r="AF627" s="280">
        <v>46127</v>
      </c>
      <c r="AG627" s="118">
        <v>46127</v>
      </c>
      <c r="AH627" s="118" t="s">
        <v>6740</v>
      </c>
      <c r="AI627" s="47" t="s">
        <v>6737</v>
      </c>
      <c r="AJ627" s="47" t="s">
        <v>306</v>
      </c>
      <c r="AK627" s="47" t="s">
        <v>1557</v>
      </c>
      <c r="AL627" s="62" t="s">
        <v>2924</v>
      </c>
      <c r="AM627" s="13" t="s">
        <v>390</v>
      </c>
      <c r="AN627" s="118"/>
      <c r="AO627" s="118"/>
      <c r="AP627" s="118"/>
      <c r="AQ627" s="118"/>
      <c r="AR627" s="118"/>
      <c r="AS627" s="47"/>
      <c r="AT627" s="118"/>
      <c r="AU627" s="47"/>
      <c r="AV627" s="47"/>
      <c r="AW627" s="118"/>
      <c r="AX627" s="118"/>
      <c r="AY627" s="118"/>
      <c r="AZ627" s="47"/>
      <c r="BA627" s="14"/>
      <c r="BB627" s="47"/>
      <c r="BC627" s="149"/>
      <c r="BD627" s="149"/>
    </row>
    <row r="628" spans="1:56" x14ac:dyDescent="0.35">
      <c r="A628" s="50" t="s">
        <v>4048</v>
      </c>
      <c r="B628" s="115">
        <v>627</v>
      </c>
      <c r="C628" s="47"/>
      <c r="D628" s="47">
        <v>9647</v>
      </c>
      <c r="E628" s="47" t="s">
        <v>4729</v>
      </c>
      <c r="F628" s="47" t="s">
        <v>4049</v>
      </c>
      <c r="G628" s="47" t="s">
        <v>76</v>
      </c>
      <c r="H628" s="47" t="s">
        <v>1980</v>
      </c>
      <c r="I628" s="47" t="s">
        <v>3899</v>
      </c>
      <c r="J628" s="47" t="s">
        <v>1961</v>
      </c>
      <c r="K628" s="47" t="s">
        <v>319</v>
      </c>
      <c r="L628" s="47" t="s">
        <v>886</v>
      </c>
      <c r="M628" s="48" t="s">
        <v>53</v>
      </c>
      <c r="N628" s="47" t="s">
        <v>33</v>
      </c>
      <c r="O628" s="47" t="s">
        <v>5473</v>
      </c>
      <c r="P628" s="48" t="s">
        <v>26</v>
      </c>
      <c r="Q628" s="47"/>
      <c r="R628" s="47"/>
      <c r="S628" s="47" t="s">
        <v>4050</v>
      </c>
      <c r="T628" s="47" t="s">
        <v>4051</v>
      </c>
      <c r="U628" s="52">
        <v>7707</v>
      </c>
      <c r="V628" s="118">
        <v>46071</v>
      </c>
      <c r="W628" s="118">
        <v>46071</v>
      </c>
      <c r="X628" s="47"/>
      <c r="Y628" s="47">
        <v>15</v>
      </c>
      <c r="Z628" s="118">
        <v>46086</v>
      </c>
      <c r="AA628" s="118">
        <v>46152</v>
      </c>
      <c r="AB628" s="118">
        <v>46150</v>
      </c>
      <c r="AC628" s="47" t="s">
        <v>3</v>
      </c>
      <c r="AD628" s="14">
        <v>1</v>
      </c>
      <c r="AE628" s="47" t="s">
        <v>3879</v>
      </c>
      <c r="AF628" s="280">
        <v>46166</v>
      </c>
      <c r="AG628" s="118">
        <v>46166</v>
      </c>
      <c r="AH628" s="118" t="s">
        <v>6740</v>
      </c>
      <c r="AI628" s="47" t="s">
        <v>6737</v>
      </c>
      <c r="AJ628" s="47" t="s">
        <v>306</v>
      </c>
      <c r="AK628" s="47" t="s">
        <v>1557</v>
      </c>
      <c r="AL628" s="62" t="s">
        <v>2925</v>
      </c>
      <c r="AM628" s="13" t="s">
        <v>390</v>
      </c>
      <c r="AN628" s="118"/>
      <c r="AO628" s="118"/>
      <c r="AP628" s="118"/>
      <c r="AQ628" s="118"/>
      <c r="AR628" s="118"/>
      <c r="AS628" s="47"/>
      <c r="AT628" s="118"/>
      <c r="AU628" s="47"/>
      <c r="AV628" s="47"/>
      <c r="AW628" s="118"/>
      <c r="AX628" s="118"/>
      <c r="AY628" s="118"/>
      <c r="AZ628" s="47"/>
      <c r="BA628" s="14"/>
      <c r="BB628" s="47"/>
      <c r="BC628" s="149"/>
      <c r="BD628" s="149"/>
    </row>
    <row r="629" spans="1:56" x14ac:dyDescent="0.35">
      <c r="A629" s="50" t="s">
        <v>4052</v>
      </c>
      <c r="B629" s="115">
        <v>628</v>
      </c>
      <c r="C629" s="47"/>
      <c r="D629" s="47">
        <v>9535</v>
      </c>
      <c r="E629" s="47" t="s">
        <v>4730</v>
      </c>
      <c r="F629" s="47" t="s">
        <v>4053</v>
      </c>
      <c r="G629" s="47" t="s">
        <v>76</v>
      </c>
      <c r="H629" s="47" t="s">
        <v>1980</v>
      </c>
      <c r="I629" s="47" t="s">
        <v>3899</v>
      </c>
      <c r="J629" s="47" t="s">
        <v>1961</v>
      </c>
      <c r="K629" s="47" t="s">
        <v>319</v>
      </c>
      <c r="L629" s="47" t="s">
        <v>886</v>
      </c>
      <c r="M629" s="48" t="s">
        <v>53</v>
      </c>
      <c r="N629" s="47" t="s">
        <v>33</v>
      </c>
      <c r="O629" s="47" t="s">
        <v>5473</v>
      </c>
      <c r="P629" s="48" t="s">
        <v>26</v>
      </c>
      <c r="Q629" s="47"/>
      <c r="R629" s="47"/>
      <c r="S629" s="47" t="s">
        <v>4054</v>
      </c>
      <c r="T629" s="47" t="s">
        <v>4055</v>
      </c>
      <c r="U629" s="52">
        <v>8716</v>
      </c>
      <c r="V629" s="118">
        <v>46071</v>
      </c>
      <c r="W629" s="118">
        <v>46071</v>
      </c>
      <c r="X629" s="47"/>
      <c r="Y629" s="47">
        <v>15</v>
      </c>
      <c r="Z629" s="118">
        <v>46086</v>
      </c>
      <c r="AA629" s="118">
        <v>46173</v>
      </c>
      <c r="AB629" s="118">
        <v>46168</v>
      </c>
      <c r="AC629" s="47" t="s">
        <v>3</v>
      </c>
      <c r="AD629" s="14">
        <v>1</v>
      </c>
      <c r="AE629" s="47" t="s">
        <v>3879</v>
      </c>
      <c r="AF629" s="280" t="s">
        <v>8951</v>
      </c>
      <c r="AG629" s="118"/>
      <c r="AH629" s="118" t="s">
        <v>152</v>
      </c>
      <c r="AI629" s="47" t="s">
        <v>6737</v>
      </c>
      <c r="AJ629" s="47" t="s">
        <v>306</v>
      </c>
      <c r="AK629" s="47" t="s">
        <v>1557</v>
      </c>
      <c r="AL629" s="62" t="s">
        <v>2925</v>
      </c>
      <c r="AM629" s="13" t="s">
        <v>390</v>
      </c>
      <c r="AN629" s="118"/>
      <c r="AO629" s="118"/>
      <c r="AP629" s="118"/>
      <c r="AQ629" s="118"/>
      <c r="AR629" s="118"/>
      <c r="AS629" s="47"/>
      <c r="AT629" s="118"/>
      <c r="AU629" s="47"/>
      <c r="AV629" s="47"/>
      <c r="AW629" s="118"/>
      <c r="AX629" s="118"/>
      <c r="AY629" s="118"/>
      <c r="AZ629" s="47"/>
      <c r="BA629" s="14"/>
      <c r="BB629" s="47"/>
      <c r="BC629" s="149"/>
      <c r="BD629" s="149"/>
    </row>
    <row r="630" spans="1:56" x14ac:dyDescent="0.35">
      <c r="A630" s="50" t="s">
        <v>4056</v>
      </c>
      <c r="B630" s="115">
        <v>629</v>
      </c>
      <c r="C630" s="47"/>
      <c r="D630" s="47" t="s">
        <v>4057</v>
      </c>
      <c r="E630" s="47" t="s">
        <v>4731</v>
      </c>
      <c r="F630" s="47" t="s">
        <v>4058</v>
      </c>
      <c r="G630" s="47" t="s">
        <v>76</v>
      </c>
      <c r="H630" s="47" t="s">
        <v>1980</v>
      </c>
      <c r="I630" s="47" t="s">
        <v>3899</v>
      </c>
      <c r="J630" s="47" t="s">
        <v>1961</v>
      </c>
      <c r="K630" s="47" t="s">
        <v>319</v>
      </c>
      <c r="L630" s="47" t="s">
        <v>886</v>
      </c>
      <c r="M630" s="48" t="s">
        <v>53</v>
      </c>
      <c r="N630" s="47" t="s">
        <v>34</v>
      </c>
      <c r="O630" s="47" t="s">
        <v>4</v>
      </c>
      <c r="P630" s="48" t="s">
        <v>27</v>
      </c>
      <c r="Q630" s="47"/>
      <c r="R630" s="47"/>
      <c r="S630" s="47" t="s">
        <v>4059</v>
      </c>
      <c r="T630" s="47" t="s">
        <v>145</v>
      </c>
      <c r="U630" s="52">
        <v>7802</v>
      </c>
      <c r="V630" s="118">
        <v>46073</v>
      </c>
      <c r="W630" s="118">
        <v>46073</v>
      </c>
      <c r="X630" s="47"/>
      <c r="Y630" s="47">
        <v>15</v>
      </c>
      <c r="Z630" s="118">
        <v>46088</v>
      </c>
      <c r="AA630" s="118">
        <v>46130</v>
      </c>
      <c r="AB630" s="118">
        <v>46127</v>
      </c>
      <c r="AC630" s="47" t="s">
        <v>3</v>
      </c>
      <c r="AD630" s="14">
        <v>1</v>
      </c>
      <c r="AE630" s="47" t="s">
        <v>3806</v>
      </c>
      <c r="AF630" s="280">
        <v>46127</v>
      </c>
      <c r="AG630" s="118">
        <v>46127</v>
      </c>
      <c r="AH630" s="118" t="s">
        <v>6740</v>
      </c>
      <c r="AI630" s="47" t="s">
        <v>6737</v>
      </c>
      <c r="AJ630" s="47" t="s">
        <v>306</v>
      </c>
      <c r="AK630" s="47" t="s">
        <v>1557</v>
      </c>
      <c r="AL630" s="62" t="s">
        <v>2924</v>
      </c>
      <c r="AM630" s="13" t="s">
        <v>1572</v>
      </c>
      <c r="AN630" s="118"/>
      <c r="AO630" s="118"/>
      <c r="AP630" s="118"/>
      <c r="AQ630" s="118"/>
      <c r="AR630" s="118"/>
      <c r="AS630" s="47"/>
      <c r="AT630" s="118"/>
      <c r="AU630" s="47"/>
      <c r="AV630" s="47"/>
      <c r="AW630" s="118"/>
      <c r="AX630" s="118"/>
      <c r="AY630" s="118"/>
      <c r="AZ630" s="47"/>
      <c r="BA630" s="14"/>
      <c r="BB630" s="47"/>
      <c r="BC630" s="149"/>
      <c r="BD630" s="149"/>
    </row>
    <row r="631" spans="1:56" x14ac:dyDescent="0.35">
      <c r="A631" s="50" t="s">
        <v>4060</v>
      </c>
      <c r="B631" s="115">
        <v>630</v>
      </c>
      <c r="C631" s="47"/>
      <c r="D631" s="47" t="s">
        <v>4061</v>
      </c>
      <c r="E631" s="47" t="s">
        <v>7021</v>
      </c>
      <c r="F631" s="47" t="s">
        <v>4062</v>
      </c>
      <c r="G631" s="47" t="s">
        <v>76</v>
      </c>
      <c r="H631" s="47" t="s">
        <v>1980</v>
      </c>
      <c r="I631" s="47" t="s">
        <v>3899</v>
      </c>
      <c r="J631" s="47" t="s">
        <v>1961</v>
      </c>
      <c r="K631" s="47" t="s">
        <v>319</v>
      </c>
      <c r="L631" s="47" t="s">
        <v>886</v>
      </c>
      <c r="M631" s="48" t="s">
        <v>53</v>
      </c>
      <c r="N631" s="47" t="s">
        <v>33</v>
      </c>
      <c r="O631" s="47" t="s">
        <v>5473</v>
      </c>
      <c r="P631" s="48" t="s">
        <v>26</v>
      </c>
      <c r="Q631" s="47"/>
      <c r="R631" s="47"/>
      <c r="S631" s="47" t="s">
        <v>4063</v>
      </c>
      <c r="T631" s="47" t="s">
        <v>4064</v>
      </c>
      <c r="U631" s="52">
        <v>7037</v>
      </c>
      <c r="V631" s="118">
        <v>46114</v>
      </c>
      <c r="W631" s="118">
        <v>46114</v>
      </c>
      <c r="X631" s="47"/>
      <c r="Y631" s="47">
        <v>15</v>
      </c>
      <c r="Z631" s="118">
        <v>46129</v>
      </c>
      <c r="AA631" s="118">
        <v>46152</v>
      </c>
      <c r="AB631" s="118">
        <v>46160</v>
      </c>
      <c r="AC631" s="47" t="s">
        <v>3</v>
      </c>
      <c r="AD631" s="14">
        <v>1</v>
      </c>
      <c r="AE631" s="47" t="s">
        <v>3879</v>
      </c>
      <c r="AF631" s="280">
        <v>46166</v>
      </c>
      <c r="AG631" s="118">
        <v>46166</v>
      </c>
      <c r="AH631" s="118" t="s">
        <v>6740</v>
      </c>
      <c r="AI631" s="47" t="s">
        <v>6737</v>
      </c>
      <c r="AJ631" s="47" t="s">
        <v>306</v>
      </c>
      <c r="AK631" s="47" t="s">
        <v>2829</v>
      </c>
      <c r="AL631" s="62" t="s">
        <v>2925</v>
      </c>
      <c r="AM631" s="13" t="s">
        <v>1572</v>
      </c>
      <c r="AN631" s="118"/>
      <c r="AO631" s="118"/>
      <c r="AP631" s="118"/>
      <c r="AQ631" s="118"/>
      <c r="AR631" s="118"/>
      <c r="AS631" s="47"/>
      <c r="AT631" s="118"/>
      <c r="AU631" s="47"/>
      <c r="AV631" s="47"/>
      <c r="AW631" s="118"/>
      <c r="AX631" s="118"/>
      <c r="AY631" s="118"/>
      <c r="AZ631" s="47"/>
      <c r="BA631" s="14"/>
      <c r="BB631" s="47"/>
      <c r="BC631" s="149"/>
      <c r="BD631" s="149"/>
    </row>
    <row r="632" spans="1:56" x14ac:dyDescent="0.35">
      <c r="A632" s="50" t="s">
        <v>4065</v>
      </c>
      <c r="B632" s="115">
        <v>631</v>
      </c>
      <c r="C632" s="47"/>
      <c r="D632" s="47" t="s">
        <v>4066</v>
      </c>
      <c r="E632" s="47" t="s">
        <v>4732</v>
      </c>
      <c r="F632" s="47" t="s">
        <v>4067</v>
      </c>
      <c r="G632" s="47" t="s">
        <v>76</v>
      </c>
      <c r="H632" s="47" t="s">
        <v>1980</v>
      </c>
      <c r="I632" s="47" t="s">
        <v>3899</v>
      </c>
      <c r="J632" s="47" t="s">
        <v>1961</v>
      </c>
      <c r="K632" s="47" t="s">
        <v>319</v>
      </c>
      <c r="L632" s="47" t="s">
        <v>886</v>
      </c>
      <c r="M632" s="48" t="s">
        <v>53</v>
      </c>
      <c r="N632" s="47" t="s">
        <v>33</v>
      </c>
      <c r="O632" s="47" t="s">
        <v>5473</v>
      </c>
      <c r="P632" s="48" t="s">
        <v>26</v>
      </c>
      <c r="Q632" s="47"/>
      <c r="R632" s="47"/>
      <c r="S632" s="47" t="s">
        <v>4068</v>
      </c>
      <c r="T632" s="47" t="s">
        <v>4069</v>
      </c>
      <c r="U632" s="52">
        <v>6710</v>
      </c>
      <c r="V632" s="118">
        <v>46071</v>
      </c>
      <c r="W632" s="118">
        <v>46071</v>
      </c>
      <c r="X632" s="47"/>
      <c r="Y632" s="47">
        <v>15</v>
      </c>
      <c r="Z632" s="118">
        <v>46086</v>
      </c>
      <c r="AA632" s="118">
        <v>46152</v>
      </c>
      <c r="AB632" s="118"/>
      <c r="AC632" s="47" t="s">
        <v>709</v>
      </c>
      <c r="AD632" s="14"/>
      <c r="AE632" s="47" t="s">
        <v>3879</v>
      </c>
      <c r="AF632" s="280"/>
      <c r="AG632" s="118"/>
      <c r="AH632" s="118"/>
      <c r="AI632" s="47" t="s">
        <v>6737</v>
      </c>
      <c r="AJ632" s="47" t="s">
        <v>306</v>
      </c>
      <c r="AK632" s="47" t="s">
        <v>390</v>
      </c>
      <c r="AL632" s="62" t="s">
        <v>390</v>
      </c>
      <c r="AM632" s="13" t="s">
        <v>390</v>
      </c>
      <c r="AN632" s="118"/>
      <c r="AO632" s="118"/>
      <c r="AP632" s="118"/>
      <c r="AQ632" s="118"/>
      <c r="AR632" s="118"/>
      <c r="AS632" s="47"/>
      <c r="AT632" s="118"/>
      <c r="AU632" s="47"/>
      <c r="AV632" s="47"/>
      <c r="AW632" s="118"/>
      <c r="AX632" s="118"/>
      <c r="AY632" s="118"/>
      <c r="AZ632" s="47"/>
      <c r="BA632" s="14"/>
      <c r="BB632" s="47"/>
      <c r="BC632" s="149"/>
      <c r="BD632" s="149"/>
    </row>
    <row r="633" spans="1:56" x14ac:dyDescent="0.35">
      <c r="A633" s="50" t="s">
        <v>4070</v>
      </c>
      <c r="B633" s="115">
        <v>632</v>
      </c>
      <c r="C633" s="47"/>
      <c r="D633" s="47" t="s">
        <v>7991</v>
      </c>
      <c r="E633" s="47" t="s">
        <v>7992</v>
      </c>
      <c r="F633" s="47" t="s">
        <v>7993</v>
      </c>
      <c r="G633" s="47" t="s">
        <v>52</v>
      </c>
      <c r="H633" s="47" t="s">
        <v>95</v>
      </c>
      <c r="I633" s="47" t="s">
        <v>54</v>
      </c>
      <c r="J633" s="47" t="s">
        <v>312</v>
      </c>
      <c r="K633" s="47" t="s">
        <v>327</v>
      </c>
      <c r="L633" s="47" t="s">
        <v>328</v>
      </c>
      <c r="M633" s="48" t="s">
        <v>221</v>
      </c>
      <c r="N633" s="47" t="s">
        <v>34</v>
      </c>
      <c r="O633" s="47" t="s">
        <v>4</v>
      </c>
      <c r="P633" s="48" t="s">
        <v>133</v>
      </c>
      <c r="Q633" s="47" t="s">
        <v>177</v>
      </c>
      <c r="R633" s="47" t="s">
        <v>7994</v>
      </c>
      <c r="S633" s="47" t="s">
        <v>4071</v>
      </c>
      <c r="T633" s="47" t="s">
        <v>177</v>
      </c>
      <c r="U633" s="52">
        <v>136878</v>
      </c>
      <c r="V633" s="118">
        <v>46126</v>
      </c>
      <c r="W633" s="118">
        <v>46126</v>
      </c>
      <c r="X633" s="47"/>
      <c r="Y633" s="47">
        <v>45</v>
      </c>
      <c r="Z633" s="118">
        <v>46171</v>
      </c>
      <c r="AA633" s="118">
        <v>46188</v>
      </c>
      <c r="AB633" s="118"/>
      <c r="AC633" s="47" t="s">
        <v>5</v>
      </c>
      <c r="AD633" s="14">
        <v>0.85</v>
      </c>
      <c r="AE633" s="47"/>
      <c r="AF633" s="280"/>
      <c r="AG633" s="118"/>
      <c r="AH633" s="118"/>
      <c r="AI633" s="47" t="s">
        <v>6737</v>
      </c>
      <c r="AJ633" s="47" t="s">
        <v>144</v>
      </c>
      <c r="AK633" s="47" t="s">
        <v>2826</v>
      </c>
      <c r="AL633" s="62" t="s">
        <v>390</v>
      </c>
      <c r="AM633" s="13" t="s">
        <v>390</v>
      </c>
      <c r="AN633" s="118"/>
      <c r="AO633" s="118"/>
      <c r="AP633" s="118"/>
      <c r="AQ633" s="118"/>
      <c r="AR633" s="118"/>
      <c r="AS633" s="47"/>
      <c r="AT633" s="118"/>
      <c r="AU633" s="47"/>
      <c r="AV633" s="47"/>
      <c r="AW633" s="118"/>
      <c r="AX633" s="118"/>
      <c r="AY633" s="118"/>
      <c r="AZ633" s="47"/>
      <c r="BA633" s="14"/>
      <c r="BB633" s="47"/>
      <c r="BC633" s="149"/>
      <c r="BD633" s="149"/>
    </row>
    <row r="634" spans="1:56" x14ac:dyDescent="0.35">
      <c r="A634" s="50" t="s">
        <v>4072</v>
      </c>
      <c r="B634" s="115">
        <v>633</v>
      </c>
      <c r="C634" s="47"/>
      <c r="D634" s="47"/>
      <c r="E634" s="47"/>
      <c r="F634" s="47"/>
      <c r="G634" s="47" t="s">
        <v>52</v>
      </c>
      <c r="H634" s="47" t="s">
        <v>95</v>
      </c>
      <c r="I634" s="47" t="s">
        <v>119</v>
      </c>
      <c r="J634" s="47" t="s">
        <v>312</v>
      </c>
      <c r="K634" s="47" t="s">
        <v>327</v>
      </c>
      <c r="L634" s="47" t="s">
        <v>328</v>
      </c>
      <c r="M634" s="48" t="s">
        <v>221</v>
      </c>
      <c r="N634" s="47" t="s">
        <v>34</v>
      </c>
      <c r="O634" s="47" t="s">
        <v>49</v>
      </c>
      <c r="P634" s="48" t="s">
        <v>43</v>
      </c>
      <c r="Q634" s="47" t="s">
        <v>154</v>
      </c>
      <c r="R634" s="47"/>
      <c r="S634" s="47" t="s">
        <v>4073</v>
      </c>
      <c r="T634" s="47"/>
      <c r="U634" s="52"/>
      <c r="V634" s="118"/>
      <c r="W634" s="118"/>
      <c r="X634" s="47"/>
      <c r="Y634" s="47"/>
      <c r="Z634" s="118"/>
      <c r="AA634" s="118"/>
      <c r="AB634" s="118"/>
      <c r="AC634" s="47" t="s">
        <v>403</v>
      </c>
      <c r="AD634" s="14"/>
      <c r="AE634" s="47"/>
      <c r="AF634" s="280"/>
      <c r="AG634" s="118"/>
      <c r="AH634" s="118"/>
      <c r="AI634" s="47" t="s">
        <v>6737</v>
      </c>
      <c r="AJ634" s="47" t="s">
        <v>144</v>
      </c>
      <c r="AK634" s="47" t="s">
        <v>390</v>
      </c>
      <c r="AL634" s="62" t="s">
        <v>390</v>
      </c>
      <c r="AM634" s="13" t="s">
        <v>390</v>
      </c>
      <c r="AN634" s="118"/>
      <c r="AO634" s="118"/>
      <c r="AP634" s="118"/>
      <c r="AQ634" s="118"/>
      <c r="AR634" s="118"/>
      <c r="AS634" s="47"/>
      <c r="AT634" s="118"/>
      <c r="AU634" s="47"/>
      <c r="AV634" s="47"/>
      <c r="AW634" s="118"/>
      <c r="AX634" s="118"/>
      <c r="AY634" s="118"/>
      <c r="AZ634" s="47"/>
      <c r="BA634" s="14"/>
      <c r="BB634" s="47"/>
      <c r="BC634" s="149"/>
      <c r="BD634" s="149"/>
    </row>
    <row r="635" spans="1:56" x14ac:dyDescent="0.35">
      <c r="A635" s="50" t="s">
        <v>4074</v>
      </c>
      <c r="B635" s="115">
        <v>634</v>
      </c>
      <c r="C635" s="47"/>
      <c r="D635" s="47"/>
      <c r="E635" s="47"/>
      <c r="F635" s="47"/>
      <c r="G635" s="47" t="s">
        <v>52</v>
      </c>
      <c r="H635" s="47" t="s">
        <v>95</v>
      </c>
      <c r="I635" s="47" t="s">
        <v>119</v>
      </c>
      <c r="J635" s="47" t="s">
        <v>312</v>
      </c>
      <c r="K635" s="47" t="s">
        <v>327</v>
      </c>
      <c r="L635" s="47" t="s">
        <v>328</v>
      </c>
      <c r="M635" s="48" t="s">
        <v>221</v>
      </c>
      <c r="N635" s="47" t="s">
        <v>33</v>
      </c>
      <c r="O635" s="47" t="s">
        <v>49</v>
      </c>
      <c r="P635" s="48" t="s">
        <v>22</v>
      </c>
      <c r="Q635" s="47" t="s">
        <v>126</v>
      </c>
      <c r="R635" s="47"/>
      <c r="S635" s="47" t="s">
        <v>4075</v>
      </c>
      <c r="T635" s="47"/>
      <c r="U635" s="52"/>
      <c r="V635" s="118"/>
      <c r="W635" s="118"/>
      <c r="X635" s="47"/>
      <c r="Y635" s="47"/>
      <c r="Z635" s="118"/>
      <c r="AA635" s="118"/>
      <c r="AB635" s="118"/>
      <c r="AC635" s="47" t="s">
        <v>402</v>
      </c>
      <c r="AD635" s="14"/>
      <c r="AE635" s="47"/>
      <c r="AF635" s="280"/>
      <c r="AG635" s="118"/>
      <c r="AH635" s="118"/>
      <c r="AI635" s="47" t="s">
        <v>6737</v>
      </c>
      <c r="AJ635" s="47" t="s">
        <v>144</v>
      </c>
      <c r="AK635" s="47" t="s">
        <v>390</v>
      </c>
      <c r="AL635" s="62" t="s">
        <v>390</v>
      </c>
      <c r="AM635" s="13" t="s">
        <v>390</v>
      </c>
      <c r="AN635" s="118"/>
      <c r="AO635" s="118"/>
      <c r="AP635" s="118"/>
      <c r="AQ635" s="118"/>
      <c r="AR635" s="118"/>
      <c r="AS635" s="47"/>
      <c r="AT635" s="118"/>
      <c r="AU635" s="47"/>
      <c r="AV635" s="47"/>
      <c r="AW635" s="118"/>
      <c r="AX635" s="118"/>
      <c r="AY635" s="118"/>
      <c r="AZ635" s="47"/>
      <c r="BA635" s="14"/>
      <c r="BB635" s="47"/>
      <c r="BC635" s="149"/>
      <c r="BD635" s="149"/>
    </row>
    <row r="636" spans="1:56" x14ac:dyDescent="0.35">
      <c r="A636" s="50" t="s">
        <v>4076</v>
      </c>
      <c r="B636" s="115">
        <v>635</v>
      </c>
      <c r="C636" s="47"/>
      <c r="D636" s="47"/>
      <c r="E636" s="47"/>
      <c r="F636" s="47"/>
      <c r="G636" s="47" t="s">
        <v>52</v>
      </c>
      <c r="H636" s="47" t="s">
        <v>221</v>
      </c>
      <c r="I636" s="47" t="s">
        <v>353</v>
      </c>
      <c r="J636" s="47" t="s">
        <v>312</v>
      </c>
      <c r="K636" s="47" t="s">
        <v>327</v>
      </c>
      <c r="L636" s="47" t="s">
        <v>328</v>
      </c>
      <c r="M636" s="48" t="s">
        <v>106</v>
      </c>
      <c r="N636" s="47" t="s">
        <v>34</v>
      </c>
      <c r="O636" s="47" t="s">
        <v>49</v>
      </c>
      <c r="P636" s="48" t="s">
        <v>21</v>
      </c>
      <c r="Q636" s="47"/>
      <c r="R636" s="47"/>
      <c r="S636" s="47" t="s">
        <v>4077</v>
      </c>
      <c r="T636" s="47"/>
      <c r="U636" s="52"/>
      <c r="V636" s="118"/>
      <c r="W636" s="118"/>
      <c r="X636" s="47"/>
      <c r="Y636" s="47"/>
      <c r="Z636" s="118"/>
      <c r="AA636" s="118"/>
      <c r="AB636" s="118"/>
      <c r="AC636" s="47" t="s">
        <v>402</v>
      </c>
      <c r="AD636" s="14"/>
      <c r="AE636" s="47"/>
      <c r="AF636" s="280"/>
      <c r="AG636" s="118"/>
      <c r="AH636" s="118"/>
      <c r="AI636" s="47" t="s">
        <v>6737</v>
      </c>
      <c r="AJ636" s="47" t="s">
        <v>144</v>
      </c>
      <c r="AK636" s="47" t="s">
        <v>390</v>
      </c>
      <c r="AL636" s="62" t="s">
        <v>390</v>
      </c>
      <c r="AM636" s="13" t="s">
        <v>1872</v>
      </c>
      <c r="AN636" s="118"/>
      <c r="AO636" s="118"/>
      <c r="AP636" s="118"/>
      <c r="AQ636" s="118"/>
      <c r="AR636" s="118"/>
      <c r="AS636" s="47"/>
      <c r="AT636" s="118"/>
      <c r="AU636" s="47"/>
      <c r="AV636" s="47"/>
      <c r="AW636" s="118"/>
      <c r="AX636" s="118"/>
      <c r="AY636" s="118"/>
      <c r="AZ636" s="47"/>
      <c r="BA636" s="14"/>
      <c r="BB636" s="47"/>
      <c r="BC636" s="149"/>
      <c r="BD636" s="149"/>
    </row>
    <row r="637" spans="1:56" x14ac:dyDescent="0.35">
      <c r="A637" s="50" t="s">
        <v>4078</v>
      </c>
      <c r="B637" s="115">
        <v>636</v>
      </c>
      <c r="C637" s="47"/>
      <c r="D637" s="47"/>
      <c r="E637" s="47"/>
      <c r="F637" s="47"/>
      <c r="G637" s="47" t="s">
        <v>52</v>
      </c>
      <c r="H637" s="47" t="s">
        <v>221</v>
      </c>
      <c r="I637" s="47" t="s">
        <v>353</v>
      </c>
      <c r="J637" s="47" t="s">
        <v>312</v>
      </c>
      <c r="K637" s="47" t="s">
        <v>327</v>
      </c>
      <c r="L637" s="47" t="s">
        <v>328</v>
      </c>
      <c r="M637" s="48" t="s">
        <v>106</v>
      </c>
      <c r="N637" s="47" t="s">
        <v>34</v>
      </c>
      <c r="O637" s="47" t="s">
        <v>49</v>
      </c>
      <c r="P637" s="48" t="s">
        <v>27</v>
      </c>
      <c r="Q637" s="47"/>
      <c r="R637" s="47"/>
      <c r="S637" s="47" t="s">
        <v>4079</v>
      </c>
      <c r="T637" s="47"/>
      <c r="U637" s="52"/>
      <c r="V637" s="118"/>
      <c r="W637" s="118"/>
      <c r="X637" s="47"/>
      <c r="Y637" s="47"/>
      <c r="Z637" s="118"/>
      <c r="AA637" s="118"/>
      <c r="AB637" s="118"/>
      <c r="AC637" s="47" t="s">
        <v>1053</v>
      </c>
      <c r="AD637" s="14"/>
      <c r="AE637" s="47"/>
      <c r="AF637" s="280"/>
      <c r="AG637" s="118"/>
      <c r="AH637" s="118"/>
      <c r="AI637" s="47" t="s">
        <v>6737</v>
      </c>
      <c r="AJ637" s="47" t="s">
        <v>144</v>
      </c>
      <c r="AK637" s="47" t="s">
        <v>390</v>
      </c>
      <c r="AL637" s="62" t="s">
        <v>390</v>
      </c>
      <c r="AM637" s="13" t="s">
        <v>390</v>
      </c>
      <c r="AN637" s="118"/>
      <c r="AO637" s="118"/>
      <c r="AP637" s="118"/>
      <c r="AQ637" s="118"/>
      <c r="AR637" s="118"/>
      <c r="AS637" s="47"/>
      <c r="AT637" s="118"/>
      <c r="AU637" s="47"/>
      <c r="AV637" s="47"/>
      <c r="AW637" s="118"/>
      <c r="AX637" s="118"/>
      <c r="AY637" s="118"/>
      <c r="AZ637" s="47"/>
      <c r="BA637" s="14"/>
      <c r="BB637" s="47"/>
      <c r="BC637" s="149"/>
      <c r="BD637" s="149"/>
    </row>
    <row r="638" spans="1:56" x14ac:dyDescent="0.35">
      <c r="A638" s="50" t="s">
        <v>4080</v>
      </c>
      <c r="B638" s="115">
        <v>637</v>
      </c>
      <c r="C638" s="47"/>
      <c r="D638" s="47"/>
      <c r="E638" s="47"/>
      <c r="F638" s="47"/>
      <c r="G638" s="47" t="s">
        <v>52</v>
      </c>
      <c r="H638" s="47" t="s">
        <v>95</v>
      </c>
      <c r="I638" s="47" t="s">
        <v>65</v>
      </c>
      <c r="J638" s="47" t="s">
        <v>312</v>
      </c>
      <c r="K638" s="47" t="s">
        <v>1223</v>
      </c>
      <c r="L638" s="47" t="s">
        <v>898</v>
      </c>
      <c r="M638" s="48" t="s">
        <v>221</v>
      </c>
      <c r="N638" s="47" t="s">
        <v>31</v>
      </c>
      <c r="O638" s="47" t="s">
        <v>50</v>
      </c>
      <c r="P638" s="48" t="s">
        <v>64</v>
      </c>
      <c r="Q638" s="47"/>
      <c r="R638" s="47"/>
      <c r="S638" s="47" t="s">
        <v>4081</v>
      </c>
      <c r="T638" s="47" t="s">
        <v>2263</v>
      </c>
      <c r="U638" s="52"/>
      <c r="V638" s="118"/>
      <c r="W638" s="118"/>
      <c r="X638" s="47"/>
      <c r="Y638" s="47"/>
      <c r="Z638" s="118"/>
      <c r="AA638" s="118"/>
      <c r="AB638" s="118"/>
      <c r="AC638" s="47" t="s">
        <v>399</v>
      </c>
      <c r="AD638" s="14"/>
      <c r="AE638" s="47"/>
      <c r="AF638" s="280"/>
      <c r="AG638" s="118"/>
      <c r="AH638" s="118"/>
      <c r="AI638" s="47" t="s">
        <v>6737</v>
      </c>
      <c r="AJ638" s="47" t="s">
        <v>306</v>
      </c>
      <c r="AK638" s="47" t="s">
        <v>390</v>
      </c>
      <c r="AL638" s="62" t="s">
        <v>390</v>
      </c>
      <c r="AM638" s="13" t="s">
        <v>2221</v>
      </c>
      <c r="AN638" s="118"/>
      <c r="AO638" s="118"/>
      <c r="AP638" s="118"/>
      <c r="AQ638" s="118"/>
      <c r="AR638" s="118"/>
      <c r="AS638" s="47"/>
      <c r="AT638" s="118"/>
      <c r="AU638" s="47"/>
      <c r="AV638" s="47"/>
      <c r="AW638" s="118"/>
      <c r="AX638" s="118"/>
      <c r="AY638" s="118"/>
      <c r="AZ638" s="47"/>
      <c r="BA638" s="14"/>
      <c r="BB638" s="47"/>
      <c r="BC638" s="149"/>
      <c r="BD638" s="149"/>
    </row>
    <row r="639" spans="1:56" x14ac:dyDescent="0.35">
      <c r="A639" s="50" t="s">
        <v>4082</v>
      </c>
      <c r="B639" s="115">
        <v>638</v>
      </c>
      <c r="C639" s="47"/>
      <c r="D639" s="47"/>
      <c r="E639" s="47"/>
      <c r="F639" s="47"/>
      <c r="G639" s="47" t="s">
        <v>52</v>
      </c>
      <c r="H639" s="47" t="s">
        <v>221</v>
      </c>
      <c r="I639" s="47" t="s">
        <v>98</v>
      </c>
      <c r="J639" s="47" t="s">
        <v>312</v>
      </c>
      <c r="K639" s="47" t="s">
        <v>1223</v>
      </c>
      <c r="L639" s="47" t="s">
        <v>898</v>
      </c>
      <c r="M639" s="48" t="s">
        <v>221</v>
      </c>
      <c r="N639" s="47" t="s">
        <v>31</v>
      </c>
      <c r="O639" s="47" t="s">
        <v>50</v>
      </c>
      <c r="P639" s="48" t="s">
        <v>64</v>
      </c>
      <c r="Q639" s="47"/>
      <c r="R639" s="47"/>
      <c r="S639" s="47" t="s">
        <v>4083</v>
      </c>
      <c r="T639" s="47" t="s">
        <v>18</v>
      </c>
      <c r="U639" s="52"/>
      <c r="V639" s="118"/>
      <c r="W639" s="118"/>
      <c r="X639" s="47"/>
      <c r="Y639" s="47"/>
      <c r="Z639" s="118"/>
      <c r="AA639" s="118"/>
      <c r="AB639" s="118"/>
      <c r="AC639" s="47" t="s">
        <v>403</v>
      </c>
      <c r="AD639" s="14"/>
      <c r="AE639" s="47"/>
      <c r="AF639" s="280"/>
      <c r="AG639" s="118"/>
      <c r="AH639" s="118"/>
      <c r="AI639" s="47" t="s">
        <v>6737</v>
      </c>
      <c r="AJ639" s="47" t="s">
        <v>144</v>
      </c>
      <c r="AK639" s="47" t="s">
        <v>390</v>
      </c>
      <c r="AL639" s="62" t="s">
        <v>390</v>
      </c>
      <c r="AM639" s="13" t="s">
        <v>390</v>
      </c>
      <c r="AN639" s="118"/>
      <c r="AO639" s="118"/>
      <c r="AP639" s="118"/>
      <c r="AQ639" s="118"/>
      <c r="AR639" s="118"/>
      <c r="AS639" s="47"/>
      <c r="AT639" s="118"/>
      <c r="AU639" s="47"/>
      <c r="AV639" s="47"/>
      <c r="AW639" s="118"/>
      <c r="AX639" s="118"/>
      <c r="AY639" s="118"/>
      <c r="AZ639" s="47"/>
      <c r="BA639" s="14"/>
      <c r="BB639" s="47"/>
      <c r="BC639" s="149"/>
      <c r="BD639" s="149"/>
    </row>
    <row r="640" spans="1:56" x14ac:dyDescent="0.35">
      <c r="A640" s="50" t="s">
        <v>4084</v>
      </c>
      <c r="B640" s="115">
        <v>639</v>
      </c>
      <c r="C640" s="47"/>
      <c r="D640" s="47"/>
      <c r="E640" s="47"/>
      <c r="F640" s="47"/>
      <c r="G640" s="47" t="s">
        <v>52</v>
      </c>
      <c r="H640" s="47" t="s">
        <v>95</v>
      </c>
      <c r="I640" s="47" t="s">
        <v>54</v>
      </c>
      <c r="J640" s="47" t="s">
        <v>312</v>
      </c>
      <c r="K640" s="47" t="s">
        <v>1223</v>
      </c>
      <c r="L640" s="47" t="s">
        <v>898</v>
      </c>
      <c r="M640" s="48" t="s">
        <v>221</v>
      </c>
      <c r="N640" s="47" t="s">
        <v>31</v>
      </c>
      <c r="O640" s="47" t="s">
        <v>50</v>
      </c>
      <c r="P640" s="48" t="s">
        <v>29</v>
      </c>
      <c r="Q640" s="47"/>
      <c r="R640" s="47"/>
      <c r="S640" s="47" t="s">
        <v>4085</v>
      </c>
      <c r="T640" s="47" t="s">
        <v>1567</v>
      </c>
      <c r="U640" s="52"/>
      <c r="V640" s="118"/>
      <c r="W640" s="118"/>
      <c r="X640" s="47"/>
      <c r="Y640" s="47"/>
      <c r="Z640" s="118"/>
      <c r="AA640" s="118"/>
      <c r="AB640" s="118"/>
      <c r="AC640" s="47" t="s">
        <v>402</v>
      </c>
      <c r="AD640" s="14"/>
      <c r="AE640" s="47"/>
      <c r="AF640" s="280"/>
      <c r="AG640" s="118"/>
      <c r="AH640" s="118"/>
      <c r="AI640" s="47" t="s">
        <v>6737</v>
      </c>
      <c r="AJ640" s="47" t="s">
        <v>144</v>
      </c>
      <c r="AK640" s="47" t="s">
        <v>390</v>
      </c>
      <c r="AL640" s="62" t="s">
        <v>390</v>
      </c>
      <c r="AM640" s="13" t="s">
        <v>390</v>
      </c>
      <c r="AN640" s="118"/>
      <c r="AO640" s="118"/>
      <c r="AP640" s="118"/>
      <c r="AQ640" s="118"/>
      <c r="AR640" s="118"/>
      <c r="AS640" s="47"/>
      <c r="AT640" s="118"/>
      <c r="AU640" s="47"/>
      <c r="AV640" s="47"/>
      <c r="AW640" s="118"/>
      <c r="AX640" s="118"/>
      <c r="AY640" s="118"/>
      <c r="AZ640" s="47"/>
      <c r="BA640" s="14"/>
      <c r="BB640" s="47"/>
      <c r="BC640" s="149"/>
      <c r="BD640" s="149"/>
    </row>
    <row r="641" spans="1:56" x14ac:dyDescent="0.35">
      <c r="A641" s="50" t="s">
        <v>4086</v>
      </c>
      <c r="B641" s="115">
        <v>640</v>
      </c>
      <c r="C641" s="47"/>
      <c r="D641" s="47"/>
      <c r="E641" s="47"/>
      <c r="F641" s="47"/>
      <c r="G641" s="47" t="s">
        <v>52</v>
      </c>
      <c r="H641" s="47" t="s">
        <v>95</v>
      </c>
      <c r="I641" s="47" t="s">
        <v>393</v>
      </c>
      <c r="J641" s="47" t="s">
        <v>312</v>
      </c>
      <c r="K641" s="47" t="s">
        <v>1223</v>
      </c>
      <c r="L641" s="47" t="s">
        <v>898</v>
      </c>
      <c r="M641" s="48" t="s">
        <v>221</v>
      </c>
      <c r="N641" s="47" t="s">
        <v>32</v>
      </c>
      <c r="O641" s="47" t="s">
        <v>50</v>
      </c>
      <c r="P641" s="48" t="s">
        <v>44</v>
      </c>
      <c r="Q641" s="47"/>
      <c r="R641" s="47"/>
      <c r="S641" s="47" t="s">
        <v>4087</v>
      </c>
      <c r="T641" s="47"/>
      <c r="U641" s="52"/>
      <c r="V641" s="118"/>
      <c r="W641" s="118"/>
      <c r="X641" s="47"/>
      <c r="Y641" s="47"/>
      <c r="Z641" s="118"/>
      <c r="AA641" s="118"/>
      <c r="AB641" s="118"/>
      <c r="AC641" s="47" t="s">
        <v>407</v>
      </c>
      <c r="AD641" s="14"/>
      <c r="AE641" s="47"/>
      <c r="AF641" s="280"/>
      <c r="AG641" s="118"/>
      <c r="AH641" s="118"/>
      <c r="AI641" s="47" t="s">
        <v>6737</v>
      </c>
      <c r="AJ641" s="47" t="s">
        <v>306</v>
      </c>
      <c r="AK641" s="47" t="s">
        <v>390</v>
      </c>
      <c r="AL641" s="62" t="s">
        <v>390</v>
      </c>
      <c r="AM641" s="13" t="s">
        <v>390</v>
      </c>
      <c r="AN641" s="118"/>
      <c r="AO641" s="118"/>
      <c r="AP641" s="118"/>
      <c r="AQ641" s="118"/>
      <c r="AR641" s="118"/>
      <c r="AS641" s="47"/>
      <c r="AT641" s="118"/>
      <c r="AU641" s="47"/>
      <c r="AV641" s="47"/>
      <c r="AW641" s="118"/>
      <c r="AX641" s="118"/>
      <c r="AY641" s="118"/>
      <c r="AZ641" s="47"/>
      <c r="BA641" s="14"/>
      <c r="BB641" s="47"/>
      <c r="BC641" s="149"/>
      <c r="BD641" s="149"/>
    </row>
    <row r="642" spans="1:56" x14ac:dyDescent="0.35">
      <c r="A642" s="50" t="s">
        <v>4088</v>
      </c>
      <c r="B642" s="115">
        <v>641</v>
      </c>
      <c r="C642" s="47"/>
      <c r="D642" s="47"/>
      <c r="E642" s="47"/>
      <c r="F642" s="47"/>
      <c r="G642" s="47" t="s">
        <v>52</v>
      </c>
      <c r="H642" s="47" t="s">
        <v>95</v>
      </c>
      <c r="I642" s="47" t="s">
        <v>54</v>
      </c>
      <c r="J642" s="47" t="s">
        <v>312</v>
      </c>
      <c r="K642" s="47" t="s">
        <v>1223</v>
      </c>
      <c r="L642" s="47" t="s">
        <v>898</v>
      </c>
      <c r="M642" s="48" t="s">
        <v>221</v>
      </c>
      <c r="N642" s="47" t="s">
        <v>32</v>
      </c>
      <c r="O642" s="47" t="s">
        <v>50</v>
      </c>
      <c r="P642" s="48" t="s">
        <v>44</v>
      </c>
      <c r="Q642" s="47"/>
      <c r="R642" s="47"/>
      <c r="S642" s="47" t="s">
        <v>4089</v>
      </c>
      <c r="T642" s="47"/>
      <c r="U642" s="52"/>
      <c r="V642" s="118"/>
      <c r="W642" s="118"/>
      <c r="X642" s="47"/>
      <c r="Y642" s="47"/>
      <c r="Z642" s="118"/>
      <c r="AA642" s="118"/>
      <c r="AB642" s="118"/>
      <c r="AC642" s="47" t="s">
        <v>402</v>
      </c>
      <c r="AD642" s="14"/>
      <c r="AE642" s="47"/>
      <c r="AF642" s="280"/>
      <c r="AG642" s="118"/>
      <c r="AH642" s="118"/>
      <c r="AI642" s="47" t="s">
        <v>6737</v>
      </c>
      <c r="AJ642" s="47" t="s">
        <v>144</v>
      </c>
      <c r="AK642" s="47" t="s">
        <v>390</v>
      </c>
      <c r="AL642" s="62" t="s">
        <v>390</v>
      </c>
      <c r="AM642" s="13" t="s">
        <v>2000</v>
      </c>
      <c r="AN642" s="118"/>
      <c r="AO642" s="118"/>
      <c r="AP642" s="118"/>
      <c r="AQ642" s="118"/>
      <c r="AR642" s="118"/>
      <c r="AS642" s="47"/>
      <c r="AT642" s="118"/>
      <c r="AU642" s="47"/>
      <c r="AV642" s="47"/>
      <c r="AW642" s="118"/>
      <c r="AX642" s="118"/>
      <c r="AY642" s="118"/>
      <c r="AZ642" s="47"/>
      <c r="BA642" s="14"/>
      <c r="BB642" s="47"/>
      <c r="BC642" s="149"/>
      <c r="BD642" s="149"/>
    </row>
    <row r="643" spans="1:56" x14ac:dyDescent="0.35">
      <c r="A643" s="50" t="s">
        <v>4090</v>
      </c>
      <c r="B643" s="115">
        <v>642</v>
      </c>
      <c r="C643" s="47"/>
      <c r="D643" s="47"/>
      <c r="E643" s="47"/>
      <c r="F643" s="47"/>
      <c r="G643" s="47" t="s">
        <v>52</v>
      </c>
      <c r="H643" s="47" t="s">
        <v>95</v>
      </c>
      <c r="I643" s="47" t="s">
        <v>56</v>
      </c>
      <c r="J643" s="47" t="s">
        <v>312</v>
      </c>
      <c r="K643" s="47" t="s">
        <v>1223</v>
      </c>
      <c r="L643" s="47" t="s">
        <v>898</v>
      </c>
      <c r="M643" s="48" t="s">
        <v>221</v>
      </c>
      <c r="N643" s="47" t="s">
        <v>31</v>
      </c>
      <c r="O643" s="47" t="s">
        <v>50</v>
      </c>
      <c r="P643" s="48" t="s">
        <v>63</v>
      </c>
      <c r="Q643" s="47"/>
      <c r="R643" s="47"/>
      <c r="S643" s="47" t="s">
        <v>115</v>
      </c>
      <c r="T643" s="47"/>
      <c r="U643" s="52"/>
      <c r="V643" s="118"/>
      <c r="W643" s="118"/>
      <c r="X643" s="47"/>
      <c r="Y643" s="47"/>
      <c r="Z643" s="118"/>
      <c r="AA643" s="118"/>
      <c r="AB643" s="118"/>
      <c r="AC643" s="47" t="s">
        <v>407</v>
      </c>
      <c r="AD643" s="14"/>
      <c r="AE643" s="47"/>
      <c r="AF643" s="280"/>
      <c r="AG643" s="118"/>
      <c r="AH643" s="118"/>
      <c r="AI643" s="47" t="s">
        <v>6737</v>
      </c>
      <c r="AJ643" s="47" t="s">
        <v>144</v>
      </c>
      <c r="AK643" s="47" t="s">
        <v>390</v>
      </c>
      <c r="AL643" s="62" t="s">
        <v>390</v>
      </c>
      <c r="AM643" s="13" t="s">
        <v>390</v>
      </c>
      <c r="AN643" s="118"/>
      <c r="AO643" s="118"/>
      <c r="AP643" s="118"/>
      <c r="AQ643" s="118"/>
      <c r="AR643" s="118"/>
      <c r="AS643" s="47"/>
      <c r="AT643" s="118"/>
      <c r="AU643" s="47"/>
      <c r="AV643" s="47"/>
      <c r="AW643" s="118"/>
      <c r="AX643" s="118"/>
      <c r="AY643" s="118"/>
      <c r="AZ643" s="47"/>
      <c r="BA643" s="14"/>
      <c r="BB643" s="47"/>
      <c r="BC643" s="149"/>
      <c r="BD643" s="149"/>
    </row>
    <row r="644" spans="1:56" x14ac:dyDescent="0.35">
      <c r="A644" s="50" t="s">
        <v>4091</v>
      </c>
      <c r="B644" s="115">
        <v>643</v>
      </c>
      <c r="C644" s="47"/>
      <c r="D644" s="47"/>
      <c r="E644" s="47"/>
      <c r="F644" s="47"/>
      <c r="G644" s="47" t="s">
        <v>52</v>
      </c>
      <c r="H644" s="47" t="s">
        <v>95</v>
      </c>
      <c r="I644" s="47" t="s">
        <v>56</v>
      </c>
      <c r="J644" s="47" t="s">
        <v>312</v>
      </c>
      <c r="K644" s="47" t="s">
        <v>1223</v>
      </c>
      <c r="L644" s="47" t="s">
        <v>898</v>
      </c>
      <c r="M644" s="48" t="s">
        <v>221</v>
      </c>
      <c r="N644" s="47" t="s">
        <v>32</v>
      </c>
      <c r="O644" s="47" t="s">
        <v>50</v>
      </c>
      <c r="P644" s="48" t="s">
        <v>38</v>
      </c>
      <c r="Q644" s="47"/>
      <c r="R644" s="47"/>
      <c r="S644" s="47" t="s">
        <v>107</v>
      </c>
      <c r="T644" s="47"/>
      <c r="U644" s="52"/>
      <c r="V644" s="118"/>
      <c r="W644" s="118"/>
      <c r="X644" s="47"/>
      <c r="Y644" s="47"/>
      <c r="Z644" s="118"/>
      <c r="AA644" s="118"/>
      <c r="AB644" s="118"/>
      <c r="AC644" s="47" t="s">
        <v>407</v>
      </c>
      <c r="AD644" s="14"/>
      <c r="AE644" s="47"/>
      <c r="AF644" s="280"/>
      <c r="AG644" s="118"/>
      <c r="AH644" s="118"/>
      <c r="AI644" s="47" t="s">
        <v>6737</v>
      </c>
      <c r="AJ644" s="47" t="s">
        <v>144</v>
      </c>
      <c r="AK644" s="47" t="s">
        <v>390</v>
      </c>
      <c r="AL644" s="62" t="s">
        <v>390</v>
      </c>
      <c r="AM644" s="13" t="s">
        <v>390</v>
      </c>
      <c r="AN644" s="118"/>
      <c r="AO644" s="118"/>
      <c r="AP644" s="118"/>
      <c r="AQ644" s="118"/>
      <c r="AR644" s="118"/>
      <c r="AS644" s="47"/>
      <c r="AT644" s="118"/>
      <c r="AU644" s="47"/>
      <c r="AV644" s="47"/>
      <c r="AW644" s="118"/>
      <c r="AX644" s="118"/>
      <c r="AY644" s="118"/>
      <c r="AZ644" s="47"/>
      <c r="BA644" s="14"/>
      <c r="BB644" s="47"/>
      <c r="BC644" s="149"/>
      <c r="BD644" s="149"/>
    </row>
    <row r="645" spans="1:56" x14ac:dyDescent="0.35">
      <c r="A645" s="50" t="s">
        <v>4092</v>
      </c>
      <c r="B645" s="115">
        <v>644</v>
      </c>
      <c r="C645" s="47"/>
      <c r="D645" s="47"/>
      <c r="E645" s="47"/>
      <c r="F645" s="47"/>
      <c r="G645" s="47" t="s">
        <v>52</v>
      </c>
      <c r="H645" s="47" t="s">
        <v>95</v>
      </c>
      <c r="I645" s="47" t="s">
        <v>189</v>
      </c>
      <c r="J645" s="47" t="s">
        <v>312</v>
      </c>
      <c r="K645" s="47" t="s">
        <v>1223</v>
      </c>
      <c r="L645" s="47" t="s">
        <v>898</v>
      </c>
      <c r="M645" s="48" t="s">
        <v>221</v>
      </c>
      <c r="N645" s="47" t="s">
        <v>32</v>
      </c>
      <c r="O645" s="47" t="s">
        <v>50</v>
      </c>
      <c r="P645" s="48" t="s">
        <v>38</v>
      </c>
      <c r="Q645" s="47"/>
      <c r="R645" s="47"/>
      <c r="S645" s="47" t="s">
        <v>4093</v>
      </c>
      <c r="T645" s="47"/>
      <c r="U645" s="52"/>
      <c r="V645" s="118"/>
      <c r="W645" s="118"/>
      <c r="X645" s="47"/>
      <c r="Y645" s="47"/>
      <c r="Z645" s="118"/>
      <c r="AA645" s="118"/>
      <c r="AB645" s="118"/>
      <c r="AC645" s="47" t="s">
        <v>402</v>
      </c>
      <c r="AD645" s="14"/>
      <c r="AE645" s="47"/>
      <c r="AF645" s="280"/>
      <c r="AG645" s="118"/>
      <c r="AH645" s="118"/>
      <c r="AI645" s="47" t="s">
        <v>6737</v>
      </c>
      <c r="AJ645" s="47" t="s">
        <v>144</v>
      </c>
      <c r="AK645" s="47" t="s">
        <v>390</v>
      </c>
      <c r="AL645" s="62" t="s">
        <v>390</v>
      </c>
      <c r="AM645" s="13" t="s">
        <v>390</v>
      </c>
      <c r="AN645" s="118"/>
      <c r="AO645" s="118"/>
      <c r="AP645" s="118"/>
      <c r="AQ645" s="118"/>
      <c r="AR645" s="118"/>
      <c r="AS645" s="47"/>
      <c r="AT645" s="118"/>
      <c r="AU645" s="47"/>
      <c r="AV645" s="47"/>
      <c r="AW645" s="118"/>
      <c r="AX645" s="118"/>
      <c r="AY645" s="118"/>
      <c r="AZ645" s="47"/>
      <c r="BA645" s="14"/>
      <c r="BB645" s="47"/>
      <c r="BC645" s="149"/>
      <c r="BD645" s="149"/>
    </row>
    <row r="646" spans="1:56" x14ac:dyDescent="0.35">
      <c r="A646" s="50" t="s">
        <v>4094</v>
      </c>
      <c r="B646" s="115">
        <v>645</v>
      </c>
      <c r="C646" s="47"/>
      <c r="D646" s="47"/>
      <c r="E646" s="47"/>
      <c r="F646" s="47"/>
      <c r="G646" s="47" t="s">
        <v>52</v>
      </c>
      <c r="H646" s="47" t="s">
        <v>95</v>
      </c>
      <c r="I646" s="47" t="s">
        <v>65</v>
      </c>
      <c r="J646" s="47" t="s">
        <v>312</v>
      </c>
      <c r="K646" s="47" t="s">
        <v>1223</v>
      </c>
      <c r="L646" s="47" t="s">
        <v>898</v>
      </c>
      <c r="M646" s="48" t="s">
        <v>221</v>
      </c>
      <c r="N646" s="47" t="s">
        <v>32</v>
      </c>
      <c r="O646" s="47" t="s">
        <v>50</v>
      </c>
      <c r="P646" s="48" t="s">
        <v>38</v>
      </c>
      <c r="Q646" s="47"/>
      <c r="R646" s="47"/>
      <c r="S646" s="47" t="s">
        <v>4093</v>
      </c>
      <c r="T646" s="47"/>
      <c r="U646" s="52"/>
      <c r="V646" s="118"/>
      <c r="W646" s="118"/>
      <c r="X646" s="47"/>
      <c r="Y646" s="47"/>
      <c r="Z646" s="118"/>
      <c r="AA646" s="118"/>
      <c r="AB646" s="118"/>
      <c r="AC646" s="47" t="s">
        <v>402</v>
      </c>
      <c r="AD646" s="14"/>
      <c r="AE646" s="47"/>
      <c r="AF646" s="280"/>
      <c r="AG646" s="118"/>
      <c r="AH646" s="118"/>
      <c r="AI646" s="47" t="s">
        <v>6737</v>
      </c>
      <c r="AJ646" s="47" t="s">
        <v>306</v>
      </c>
      <c r="AK646" s="47" t="s">
        <v>390</v>
      </c>
      <c r="AL646" s="62" t="s">
        <v>390</v>
      </c>
      <c r="AM646" s="13" t="s">
        <v>390</v>
      </c>
      <c r="AN646" s="118"/>
      <c r="AO646" s="118"/>
      <c r="AP646" s="118"/>
      <c r="AQ646" s="118"/>
      <c r="AR646" s="118"/>
      <c r="AS646" s="47"/>
      <c r="AT646" s="118"/>
      <c r="AU646" s="47"/>
      <c r="AV646" s="47"/>
      <c r="AW646" s="118"/>
      <c r="AX646" s="118"/>
      <c r="AY646" s="118"/>
      <c r="AZ646" s="47"/>
      <c r="BA646" s="14"/>
      <c r="BB646" s="47"/>
      <c r="BC646" s="149"/>
      <c r="BD646" s="149"/>
    </row>
    <row r="647" spans="1:56" x14ac:dyDescent="0.35">
      <c r="A647" s="50" t="s">
        <v>4095</v>
      </c>
      <c r="B647" s="115">
        <v>646</v>
      </c>
      <c r="C647" s="47"/>
      <c r="D647" s="47"/>
      <c r="E647" s="47"/>
      <c r="F647" s="47"/>
      <c r="G647" s="47" t="s">
        <v>52</v>
      </c>
      <c r="H647" s="47" t="s">
        <v>95</v>
      </c>
      <c r="I647" s="47" t="s">
        <v>54</v>
      </c>
      <c r="J647" s="47" t="s">
        <v>312</v>
      </c>
      <c r="K647" s="47" t="s">
        <v>1223</v>
      </c>
      <c r="L647" s="47" t="s">
        <v>898</v>
      </c>
      <c r="M647" s="48" t="s">
        <v>221</v>
      </c>
      <c r="N647" s="47" t="s">
        <v>32</v>
      </c>
      <c r="O647" s="47" t="s">
        <v>50</v>
      </c>
      <c r="P647" s="48" t="s">
        <v>38</v>
      </c>
      <c r="Q647" s="47"/>
      <c r="R647" s="47"/>
      <c r="S647" s="47" t="s">
        <v>4096</v>
      </c>
      <c r="T647" s="47"/>
      <c r="U647" s="52"/>
      <c r="V647" s="118"/>
      <c r="W647" s="118"/>
      <c r="X647" s="47"/>
      <c r="Y647" s="47"/>
      <c r="Z647" s="118"/>
      <c r="AA647" s="118"/>
      <c r="AB647" s="118"/>
      <c r="AC647" s="47" t="s">
        <v>399</v>
      </c>
      <c r="AD647" s="14"/>
      <c r="AE647" s="47"/>
      <c r="AF647" s="280"/>
      <c r="AG647" s="118"/>
      <c r="AH647" s="118"/>
      <c r="AI647" s="47" t="s">
        <v>6737</v>
      </c>
      <c r="AJ647" s="47" t="s">
        <v>144</v>
      </c>
      <c r="AK647" s="47" t="s">
        <v>390</v>
      </c>
      <c r="AL647" s="62" t="s">
        <v>390</v>
      </c>
      <c r="AM647" s="13" t="s">
        <v>1872</v>
      </c>
      <c r="AN647" s="118"/>
      <c r="AO647" s="118"/>
      <c r="AP647" s="118"/>
      <c r="AQ647" s="118"/>
      <c r="AR647" s="118"/>
      <c r="AS647" s="47"/>
      <c r="AT647" s="118"/>
      <c r="AU647" s="47"/>
      <c r="AV647" s="47"/>
      <c r="AW647" s="118"/>
      <c r="AX647" s="118"/>
      <c r="AY647" s="118"/>
      <c r="AZ647" s="47"/>
      <c r="BA647" s="14"/>
      <c r="BB647" s="47"/>
      <c r="BC647" s="149"/>
      <c r="BD647" s="149"/>
    </row>
    <row r="648" spans="1:56" x14ac:dyDescent="0.35">
      <c r="A648" s="50" t="s">
        <v>4097</v>
      </c>
      <c r="B648" s="115">
        <v>647</v>
      </c>
      <c r="C648" s="47"/>
      <c r="D648" s="47"/>
      <c r="E648" s="47"/>
      <c r="F648" s="47"/>
      <c r="G648" s="47" t="s">
        <v>52</v>
      </c>
      <c r="H648" s="47" t="s">
        <v>95</v>
      </c>
      <c r="I648" s="47" t="s">
        <v>189</v>
      </c>
      <c r="J648" s="47" t="s">
        <v>312</v>
      </c>
      <c r="K648" s="47" t="s">
        <v>1223</v>
      </c>
      <c r="L648" s="47" t="s">
        <v>898</v>
      </c>
      <c r="M648" s="48" t="s">
        <v>221</v>
      </c>
      <c r="N648" s="47" t="s">
        <v>32</v>
      </c>
      <c r="O648" s="47" t="s">
        <v>50</v>
      </c>
      <c r="P648" s="48" t="s">
        <v>38</v>
      </c>
      <c r="Q648" s="47"/>
      <c r="R648" s="47"/>
      <c r="S648" s="47" t="s">
        <v>2655</v>
      </c>
      <c r="T648" s="47"/>
      <c r="U648" s="52"/>
      <c r="V648" s="118"/>
      <c r="W648" s="118"/>
      <c r="X648" s="47"/>
      <c r="Y648" s="47"/>
      <c r="Z648" s="118"/>
      <c r="AA648" s="118"/>
      <c r="AB648" s="118"/>
      <c r="AC648" s="47" t="s">
        <v>402</v>
      </c>
      <c r="AD648" s="14"/>
      <c r="AE648" s="47"/>
      <c r="AF648" s="280"/>
      <c r="AG648" s="118"/>
      <c r="AH648" s="118"/>
      <c r="AI648" s="47" t="s">
        <v>6737</v>
      </c>
      <c r="AJ648" s="47" t="s">
        <v>144</v>
      </c>
      <c r="AK648" s="47" t="s">
        <v>390</v>
      </c>
      <c r="AL648" s="62" t="s">
        <v>390</v>
      </c>
      <c r="AM648" s="13" t="s">
        <v>390</v>
      </c>
      <c r="AN648" s="118"/>
      <c r="AO648" s="118"/>
      <c r="AP648" s="118"/>
      <c r="AQ648" s="118"/>
      <c r="AR648" s="118"/>
      <c r="AS648" s="47"/>
      <c r="AT648" s="118"/>
      <c r="AU648" s="47"/>
      <c r="AV648" s="47"/>
      <c r="AW648" s="118"/>
      <c r="AX648" s="118"/>
      <c r="AY648" s="118"/>
      <c r="AZ648" s="47"/>
      <c r="BA648" s="14"/>
      <c r="BB648" s="47"/>
      <c r="BC648" s="149"/>
      <c r="BD648" s="149"/>
    </row>
    <row r="649" spans="1:56" x14ac:dyDescent="0.35">
      <c r="A649" s="50" t="s">
        <v>4098</v>
      </c>
      <c r="B649" s="115">
        <v>648</v>
      </c>
      <c r="C649" s="47"/>
      <c r="D649" s="47"/>
      <c r="E649" s="47"/>
      <c r="F649" s="47"/>
      <c r="G649" s="47" t="s">
        <v>52</v>
      </c>
      <c r="H649" s="47" t="s">
        <v>95</v>
      </c>
      <c r="I649" s="47" t="s">
        <v>56</v>
      </c>
      <c r="J649" s="47" t="s">
        <v>312</v>
      </c>
      <c r="K649" s="47" t="s">
        <v>1223</v>
      </c>
      <c r="L649" s="47" t="s">
        <v>898</v>
      </c>
      <c r="M649" s="48" t="s">
        <v>221</v>
      </c>
      <c r="N649" s="47" t="s">
        <v>32</v>
      </c>
      <c r="O649" s="47" t="s">
        <v>50</v>
      </c>
      <c r="P649" s="48" t="s">
        <v>38</v>
      </c>
      <c r="Q649" s="47"/>
      <c r="R649" s="47"/>
      <c r="S649" s="47" t="s">
        <v>4099</v>
      </c>
      <c r="T649" s="47"/>
      <c r="U649" s="52"/>
      <c r="V649" s="118"/>
      <c r="W649" s="118"/>
      <c r="X649" s="47"/>
      <c r="Y649" s="47"/>
      <c r="Z649" s="118"/>
      <c r="AA649" s="118"/>
      <c r="AB649" s="118"/>
      <c r="AC649" s="47" t="s">
        <v>402</v>
      </c>
      <c r="AD649" s="14"/>
      <c r="AE649" s="47"/>
      <c r="AF649" s="280"/>
      <c r="AG649" s="118"/>
      <c r="AH649" s="118"/>
      <c r="AI649" s="47" t="s">
        <v>6737</v>
      </c>
      <c r="AJ649" s="47" t="s">
        <v>144</v>
      </c>
      <c r="AK649" s="47" t="s">
        <v>390</v>
      </c>
      <c r="AL649" s="62" t="s">
        <v>390</v>
      </c>
      <c r="AM649" s="13" t="s">
        <v>390</v>
      </c>
      <c r="AN649" s="118"/>
      <c r="AO649" s="118"/>
      <c r="AP649" s="118"/>
      <c r="AQ649" s="118"/>
      <c r="AR649" s="118"/>
      <c r="AS649" s="47"/>
      <c r="AT649" s="118"/>
      <c r="AU649" s="47"/>
      <c r="AV649" s="47"/>
      <c r="AW649" s="118"/>
      <c r="AX649" s="118"/>
      <c r="AY649" s="118"/>
      <c r="AZ649" s="47"/>
      <c r="BA649" s="14"/>
      <c r="BB649" s="47"/>
      <c r="BC649" s="149"/>
      <c r="BD649" s="149"/>
    </row>
    <row r="650" spans="1:56" x14ac:dyDescent="0.35">
      <c r="A650" s="50" t="s">
        <v>4100</v>
      </c>
      <c r="B650" s="115">
        <v>649</v>
      </c>
      <c r="C650" s="47"/>
      <c r="D650" s="47"/>
      <c r="E650" s="47"/>
      <c r="F650" s="47"/>
      <c r="G650" s="47" t="s">
        <v>52</v>
      </c>
      <c r="H650" s="47" t="s">
        <v>95</v>
      </c>
      <c r="I650" s="47" t="s">
        <v>54</v>
      </c>
      <c r="J650" s="47" t="s">
        <v>312</v>
      </c>
      <c r="K650" s="47" t="s">
        <v>1223</v>
      </c>
      <c r="L650" s="47" t="s">
        <v>898</v>
      </c>
      <c r="M650" s="48" t="s">
        <v>221</v>
      </c>
      <c r="N650" s="47" t="s">
        <v>32</v>
      </c>
      <c r="O650" s="47" t="s">
        <v>50</v>
      </c>
      <c r="P650" s="48" t="s">
        <v>45</v>
      </c>
      <c r="Q650" s="47"/>
      <c r="R650" s="47"/>
      <c r="S650" s="47" t="s">
        <v>4101</v>
      </c>
      <c r="T650" s="47"/>
      <c r="U650" s="52"/>
      <c r="V650" s="118"/>
      <c r="W650" s="118"/>
      <c r="X650" s="47"/>
      <c r="Y650" s="47"/>
      <c r="Z650" s="118"/>
      <c r="AA650" s="118"/>
      <c r="AB650" s="118"/>
      <c r="AC650" s="47" t="s">
        <v>403</v>
      </c>
      <c r="AD650" s="14"/>
      <c r="AE650" s="47"/>
      <c r="AF650" s="280"/>
      <c r="AG650" s="118"/>
      <c r="AH650" s="118"/>
      <c r="AI650" s="47" t="s">
        <v>6737</v>
      </c>
      <c r="AJ650" s="47" t="s">
        <v>144</v>
      </c>
      <c r="AK650" s="47" t="s">
        <v>390</v>
      </c>
      <c r="AL650" s="62" t="s">
        <v>390</v>
      </c>
      <c r="AM650" s="13" t="s">
        <v>2221</v>
      </c>
      <c r="AN650" s="118"/>
      <c r="AO650" s="118"/>
      <c r="AP650" s="118"/>
      <c r="AQ650" s="118"/>
      <c r="AR650" s="118"/>
      <c r="AS650" s="47"/>
      <c r="AT650" s="118"/>
      <c r="AU650" s="47"/>
      <c r="AV650" s="47"/>
      <c r="AW650" s="118"/>
      <c r="AX650" s="118"/>
      <c r="AY650" s="118"/>
      <c r="AZ650" s="47"/>
      <c r="BA650" s="14"/>
      <c r="BB650" s="47"/>
      <c r="BC650" s="149"/>
      <c r="BD650" s="149"/>
    </row>
    <row r="651" spans="1:56" x14ac:dyDescent="0.35">
      <c r="A651" s="50" t="s">
        <v>4102</v>
      </c>
      <c r="B651" s="115">
        <v>650</v>
      </c>
      <c r="C651" s="47"/>
      <c r="D651" s="47"/>
      <c r="E651" s="47"/>
      <c r="F651" s="47"/>
      <c r="G651" s="47" t="s">
        <v>52</v>
      </c>
      <c r="H651" s="47" t="s">
        <v>95</v>
      </c>
      <c r="I651" s="47" t="s">
        <v>56</v>
      </c>
      <c r="J651" s="47" t="s">
        <v>312</v>
      </c>
      <c r="K651" s="47" t="s">
        <v>1223</v>
      </c>
      <c r="L651" s="47" t="s">
        <v>898</v>
      </c>
      <c r="M651" s="48" t="s">
        <v>221</v>
      </c>
      <c r="N651" s="47" t="s">
        <v>32</v>
      </c>
      <c r="O651" s="47" t="s">
        <v>50</v>
      </c>
      <c r="P651" s="48" t="s">
        <v>45</v>
      </c>
      <c r="Q651" s="47"/>
      <c r="R651" s="47"/>
      <c r="S651" s="47" t="s">
        <v>4103</v>
      </c>
      <c r="T651" s="47"/>
      <c r="U651" s="52"/>
      <c r="V651" s="118"/>
      <c r="W651" s="118"/>
      <c r="X651" s="47"/>
      <c r="Y651" s="47"/>
      <c r="Z651" s="118"/>
      <c r="AA651" s="118"/>
      <c r="AB651" s="118"/>
      <c r="AC651" s="47" t="s">
        <v>709</v>
      </c>
      <c r="AD651" s="14"/>
      <c r="AE651" s="47"/>
      <c r="AF651" s="280"/>
      <c r="AG651" s="118"/>
      <c r="AH651" s="118"/>
      <c r="AI651" s="47" t="s">
        <v>6737</v>
      </c>
      <c r="AJ651" s="47" t="s">
        <v>144</v>
      </c>
      <c r="AK651" s="47" t="s">
        <v>390</v>
      </c>
      <c r="AL651" s="62" t="s">
        <v>390</v>
      </c>
      <c r="AM651" s="13" t="s">
        <v>1572</v>
      </c>
      <c r="AN651" s="118"/>
      <c r="AO651" s="118"/>
      <c r="AP651" s="118"/>
      <c r="AQ651" s="118"/>
      <c r="AR651" s="118"/>
      <c r="AS651" s="47"/>
      <c r="AT651" s="118"/>
      <c r="AU651" s="47"/>
      <c r="AV651" s="47"/>
      <c r="AW651" s="118"/>
      <c r="AX651" s="118"/>
      <c r="AY651" s="118"/>
      <c r="AZ651" s="47"/>
      <c r="BA651" s="14"/>
      <c r="BB651" s="47"/>
      <c r="BC651" s="149"/>
      <c r="BD651" s="149"/>
    </row>
    <row r="652" spans="1:56" x14ac:dyDescent="0.35">
      <c r="A652" s="50" t="s">
        <v>4104</v>
      </c>
      <c r="B652" s="115">
        <v>651</v>
      </c>
      <c r="C652" s="47"/>
      <c r="D652" s="47"/>
      <c r="E652" s="47"/>
      <c r="F652" s="47"/>
      <c r="G652" s="47" t="s">
        <v>52</v>
      </c>
      <c r="H652" s="47" t="s">
        <v>95</v>
      </c>
      <c r="I652" s="47" t="s">
        <v>54</v>
      </c>
      <c r="J652" s="47" t="s">
        <v>312</v>
      </c>
      <c r="K652" s="47" t="s">
        <v>1223</v>
      </c>
      <c r="L652" s="47" t="s">
        <v>898</v>
      </c>
      <c r="M652" s="48" t="s">
        <v>221</v>
      </c>
      <c r="N652" s="47" t="s">
        <v>32</v>
      </c>
      <c r="O652" s="47" t="s">
        <v>50</v>
      </c>
      <c r="P652" s="48" t="s">
        <v>38</v>
      </c>
      <c r="Q652" s="47"/>
      <c r="R652" s="47"/>
      <c r="S652" s="47" t="s">
        <v>4105</v>
      </c>
      <c r="T652" s="47"/>
      <c r="U652" s="52"/>
      <c r="V652" s="118"/>
      <c r="W652" s="118"/>
      <c r="X652" s="47"/>
      <c r="Y652" s="47"/>
      <c r="Z652" s="118"/>
      <c r="AA652" s="118"/>
      <c r="AB652" s="118"/>
      <c r="AC652" s="47" t="s">
        <v>402</v>
      </c>
      <c r="AD652" s="14"/>
      <c r="AE652" s="47"/>
      <c r="AF652" s="280"/>
      <c r="AG652" s="118"/>
      <c r="AH652" s="118"/>
      <c r="AI652" s="47" t="s">
        <v>6737</v>
      </c>
      <c r="AJ652" s="47" t="s">
        <v>144</v>
      </c>
      <c r="AK652" s="47" t="s">
        <v>390</v>
      </c>
      <c r="AL652" s="62" t="s">
        <v>390</v>
      </c>
      <c r="AM652" s="13" t="s">
        <v>390</v>
      </c>
      <c r="AN652" s="118"/>
      <c r="AO652" s="118"/>
      <c r="AP652" s="118"/>
      <c r="AQ652" s="118"/>
      <c r="AR652" s="118"/>
      <c r="AS652" s="47"/>
      <c r="AT652" s="118"/>
      <c r="AU652" s="47"/>
      <c r="AV652" s="47"/>
      <c r="AW652" s="118"/>
      <c r="AX652" s="118"/>
      <c r="AY652" s="118"/>
      <c r="AZ652" s="47"/>
      <c r="BA652" s="14"/>
      <c r="BB652" s="47"/>
      <c r="BC652" s="149"/>
      <c r="BD652" s="149"/>
    </row>
    <row r="653" spans="1:56" x14ac:dyDescent="0.35">
      <c r="A653" s="50" t="s">
        <v>4106</v>
      </c>
      <c r="B653" s="115">
        <v>652</v>
      </c>
      <c r="C653" s="47"/>
      <c r="D653" s="47"/>
      <c r="E653" s="47"/>
      <c r="F653" s="47"/>
      <c r="G653" s="47" t="s">
        <v>52</v>
      </c>
      <c r="H653" s="47" t="s">
        <v>95</v>
      </c>
      <c r="I653" s="47" t="s">
        <v>1690</v>
      </c>
      <c r="J653" s="47" t="s">
        <v>312</v>
      </c>
      <c r="K653" s="47" t="s">
        <v>1223</v>
      </c>
      <c r="L653" s="47" t="s">
        <v>898</v>
      </c>
      <c r="M653" s="48" t="s">
        <v>221</v>
      </c>
      <c r="N653" s="47" t="s">
        <v>31</v>
      </c>
      <c r="O653" s="47" t="s">
        <v>50</v>
      </c>
      <c r="P653" s="48" t="s">
        <v>47</v>
      </c>
      <c r="Q653" s="47"/>
      <c r="R653" s="47"/>
      <c r="S653" s="47" t="s">
        <v>4107</v>
      </c>
      <c r="T653" s="47"/>
      <c r="U653" s="52"/>
      <c r="V653" s="118"/>
      <c r="W653" s="118"/>
      <c r="X653" s="47"/>
      <c r="Y653" s="47"/>
      <c r="Z653" s="118"/>
      <c r="AA653" s="118"/>
      <c r="AB653" s="118"/>
      <c r="AC653" s="47" t="s">
        <v>407</v>
      </c>
      <c r="AD653" s="14"/>
      <c r="AE653" s="47"/>
      <c r="AF653" s="280"/>
      <c r="AG653" s="118"/>
      <c r="AH653" s="118"/>
      <c r="AI653" s="47" t="s">
        <v>6737</v>
      </c>
      <c r="AJ653" s="47" t="s">
        <v>306</v>
      </c>
      <c r="AK653" s="47" t="s">
        <v>390</v>
      </c>
      <c r="AL653" s="62" t="s">
        <v>390</v>
      </c>
      <c r="AM653" s="13" t="s">
        <v>390</v>
      </c>
      <c r="AN653" s="118"/>
      <c r="AO653" s="118"/>
      <c r="AP653" s="118"/>
      <c r="AQ653" s="118"/>
      <c r="AR653" s="118"/>
      <c r="AS653" s="47"/>
      <c r="AT653" s="118"/>
      <c r="AU653" s="47"/>
      <c r="AV653" s="47"/>
      <c r="AW653" s="118"/>
      <c r="AX653" s="118"/>
      <c r="AY653" s="118"/>
      <c r="AZ653" s="47"/>
      <c r="BA653" s="14"/>
      <c r="BB653" s="47"/>
      <c r="BC653" s="149"/>
      <c r="BD653" s="149"/>
    </row>
    <row r="654" spans="1:56" x14ac:dyDescent="0.35">
      <c r="A654" s="50" t="s">
        <v>4108</v>
      </c>
      <c r="B654" s="115">
        <v>653</v>
      </c>
      <c r="C654" s="47"/>
      <c r="D654" s="47"/>
      <c r="E654" s="47"/>
      <c r="F654" s="47"/>
      <c r="G654" s="47" t="s">
        <v>52</v>
      </c>
      <c r="H654" s="47" t="s">
        <v>95</v>
      </c>
      <c r="I654" s="47" t="s">
        <v>54</v>
      </c>
      <c r="J654" s="47" t="s">
        <v>312</v>
      </c>
      <c r="K654" s="47" t="s">
        <v>1223</v>
      </c>
      <c r="L654" s="47" t="s">
        <v>898</v>
      </c>
      <c r="M654" s="48" t="s">
        <v>221</v>
      </c>
      <c r="N654" s="47" t="s">
        <v>31</v>
      </c>
      <c r="O654" s="47" t="s">
        <v>50</v>
      </c>
      <c r="P654" s="48" t="s">
        <v>969</v>
      </c>
      <c r="Q654" s="47"/>
      <c r="R654" s="47"/>
      <c r="S654" s="47" t="s">
        <v>150</v>
      </c>
      <c r="T654" s="47"/>
      <c r="U654" s="52"/>
      <c r="V654" s="118"/>
      <c r="W654" s="118"/>
      <c r="X654" s="47"/>
      <c r="Y654" s="47"/>
      <c r="Z654" s="118"/>
      <c r="AA654" s="118"/>
      <c r="AB654" s="118"/>
      <c r="AC654" s="47" t="s">
        <v>407</v>
      </c>
      <c r="AD654" s="14"/>
      <c r="AE654" s="47"/>
      <c r="AF654" s="280"/>
      <c r="AG654" s="118"/>
      <c r="AH654" s="118"/>
      <c r="AI654" s="47" t="s">
        <v>6737</v>
      </c>
      <c r="AJ654" s="47" t="s">
        <v>144</v>
      </c>
      <c r="AK654" s="47" t="s">
        <v>390</v>
      </c>
      <c r="AL654" s="62" t="s">
        <v>390</v>
      </c>
      <c r="AM654" s="13" t="s">
        <v>390</v>
      </c>
      <c r="AN654" s="118"/>
      <c r="AO654" s="118"/>
      <c r="AP654" s="118"/>
      <c r="AQ654" s="118"/>
      <c r="AR654" s="118"/>
      <c r="AS654" s="47"/>
      <c r="AT654" s="118"/>
      <c r="AU654" s="47"/>
      <c r="AV654" s="47"/>
      <c r="AW654" s="118"/>
      <c r="AX654" s="118"/>
      <c r="AY654" s="118"/>
      <c r="AZ654" s="47"/>
      <c r="BA654" s="14"/>
      <c r="BB654" s="47"/>
      <c r="BC654" s="149"/>
      <c r="BD654" s="149"/>
    </row>
    <row r="655" spans="1:56" x14ac:dyDescent="0.35">
      <c r="A655" s="50" t="s">
        <v>4109</v>
      </c>
      <c r="B655" s="115">
        <v>654</v>
      </c>
      <c r="C655" s="47"/>
      <c r="D655" s="47"/>
      <c r="E655" s="47"/>
      <c r="F655" s="47"/>
      <c r="G655" s="47" t="s">
        <v>52</v>
      </c>
      <c r="H655" s="47" t="s">
        <v>95</v>
      </c>
      <c r="I655" s="47" t="s">
        <v>119</v>
      </c>
      <c r="J655" s="47" t="s">
        <v>312</v>
      </c>
      <c r="K655" s="47" t="s">
        <v>1223</v>
      </c>
      <c r="L655" s="47" t="s">
        <v>898</v>
      </c>
      <c r="M655" s="48" t="s">
        <v>221</v>
      </c>
      <c r="N655" s="47" t="s">
        <v>31</v>
      </c>
      <c r="O655" s="47" t="s">
        <v>50</v>
      </c>
      <c r="P655" s="48" t="s">
        <v>969</v>
      </c>
      <c r="Q655" s="47"/>
      <c r="R655" s="47"/>
      <c r="S655" s="47" t="s">
        <v>4110</v>
      </c>
      <c r="T655" s="47"/>
      <c r="U655" s="52"/>
      <c r="V655" s="118"/>
      <c r="W655" s="118"/>
      <c r="X655" s="47"/>
      <c r="Y655" s="47"/>
      <c r="Z655" s="118"/>
      <c r="AA655" s="118"/>
      <c r="AB655" s="118"/>
      <c r="AC655" s="47" t="s">
        <v>399</v>
      </c>
      <c r="AD655" s="14"/>
      <c r="AE655" s="47"/>
      <c r="AF655" s="280"/>
      <c r="AG655" s="118"/>
      <c r="AH655" s="118"/>
      <c r="AI655" s="47" t="s">
        <v>6737</v>
      </c>
      <c r="AJ655" s="47" t="s">
        <v>144</v>
      </c>
      <c r="AK655" s="47" t="s">
        <v>390</v>
      </c>
      <c r="AL655" s="62" t="s">
        <v>390</v>
      </c>
      <c r="AM655" s="13" t="s">
        <v>2082</v>
      </c>
      <c r="AN655" s="118"/>
      <c r="AO655" s="118"/>
      <c r="AP655" s="118"/>
      <c r="AQ655" s="118"/>
      <c r="AR655" s="118"/>
      <c r="AS655" s="47"/>
      <c r="AT655" s="118"/>
      <c r="AU655" s="47"/>
      <c r="AV655" s="47"/>
      <c r="AW655" s="118"/>
      <c r="AX655" s="118"/>
      <c r="AY655" s="118"/>
      <c r="AZ655" s="47"/>
      <c r="BA655" s="14"/>
      <c r="BB655" s="47"/>
      <c r="BC655" s="149"/>
      <c r="BD655" s="149"/>
    </row>
    <row r="656" spans="1:56" x14ac:dyDescent="0.35">
      <c r="A656" s="50" t="s">
        <v>4111</v>
      </c>
      <c r="B656" s="115">
        <v>655</v>
      </c>
      <c r="C656" s="47"/>
      <c r="D656" s="47"/>
      <c r="E656" s="47"/>
      <c r="F656" s="47"/>
      <c r="G656" s="47" t="s">
        <v>52</v>
      </c>
      <c r="H656" s="47" t="s">
        <v>95</v>
      </c>
      <c r="I656" s="47" t="s">
        <v>56</v>
      </c>
      <c r="J656" s="47" t="s">
        <v>312</v>
      </c>
      <c r="K656" s="47" t="s">
        <v>1223</v>
      </c>
      <c r="L656" s="47" t="s">
        <v>898</v>
      </c>
      <c r="M656" s="48" t="s">
        <v>221</v>
      </c>
      <c r="N656" s="47" t="s">
        <v>31</v>
      </c>
      <c r="O656" s="47" t="s">
        <v>50</v>
      </c>
      <c r="P656" s="48" t="s">
        <v>23</v>
      </c>
      <c r="Q656" s="47"/>
      <c r="R656" s="47"/>
      <c r="S656" s="47" t="s">
        <v>24</v>
      </c>
      <c r="T656" s="47"/>
      <c r="U656" s="52"/>
      <c r="V656" s="118"/>
      <c r="W656" s="118"/>
      <c r="X656" s="47"/>
      <c r="Y656" s="47"/>
      <c r="Z656" s="118"/>
      <c r="AA656" s="118"/>
      <c r="AB656" s="118"/>
      <c r="AC656" s="47" t="s">
        <v>407</v>
      </c>
      <c r="AD656" s="14"/>
      <c r="AE656" s="47"/>
      <c r="AF656" s="280"/>
      <c r="AG656" s="118"/>
      <c r="AH656" s="118"/>
      <c r="AI656" s="47" t="s">
        <v>6737</v>
      </c>
      <c r="AJ656" s="47" t="s">
        <v>144</v>
      </c>
      <c r="AK656" s="47" t="s">
        <v>390</v>
      </c>
      <c r="AL656" s="62" t="s">
        <v>390</v>
      </c>
      <c r="AM656" s="13" t="s">
        <v>2000</v>
      </c>
      <c r="AN656" s="118"/>
      <c r="AO656" s="118"/>
      <c r="AP656" s="118"/>
      <c r="AQ656" s="118"/>
      <c r="AR656" s="118"/>
      <c r="AS656" s="47"/>
      <c r="AT656" s="118"/>
      <c r="AU656" s="47"/>
      <c r="AV656" s="47"/>
      <c r="AW656" s="118"/>
      <c r="AX656" s="118"/>
      <c r="AY656" s="118"/>
      <c r="AZ656" s="47"/>
      <c r="BA656" s="14"/>
      <c r="BB656" s="47"/>
      <c r="BC656" s="149"/>
      <c r="BD656" s="149"/>
    </row>
    <row r="657" spans="1:56" x14ac:dyDescent="0.35">
      <c r="A657" s="50" t="s">
        <v>4112</v>
      </c>
      <c r="B657" s="115">
        <v>656</v>
      </c>
      <c r="C657" s="47"/>
      <c r="D657" s="47"/>
      <c r="E657" s="47"/>
      <c r="F657" s="47"/>
      <c r="G657" s="47" t="s">
        <v>52</v>
      </c>
      <c r="H657" s="47" t="s">
        <v>221</v>
      </c>
      <c r="I657" s="47" t="s">
        <v>353</v>
      </c>
      <c r="J657" s="47" t="s">
        <v>312</v>
      </c>
      <c r="K657" s="47" t="s">
        <v>1223</v>
      </c>
      <c r="L657" s="47" t="s">
        <v>898</v>
      </c>
      <c r="M657" s="48" t="s">
        <v>106</v>
      </c>
      <c r="N657" s="47" t="s">
        <v>31</v>
      </c>
      <c r="O657" s="47" t="s">
        <v>50</v>
      </c>
      <c r="P657" s="48" t="s">
        <v>29</v>
      </c>
      <c r="Q657" s="47"/>
      <c r="R657" s="47"/>
      <c r="S657" s="47" t="s">
        <v>4113</v>
      </c>
      <c r="T657" s="47"/>
      <c r="U657" s="52"/>
      <c r="V657" s="118"/>
      <c r="W657" s="118"/>
      <c r="X657" s="47"/>
      <c r="Y657" s="47"/>
      <c r="Z657" s="118"/>
      <c r="AA657" s="118"/>
      <c r="AB657" s="118"/>
      <c r="AC657" s="47" t="s">
        <v>399</v>
      </c>
      <c r="AD657" s="14"/>
      <c r="AE657" s="47"/>
      <c r="AF657" s="280"/>
      <c r="AG657" s="118"/>
      <c r="AH657" s="118"/>
      <c r="AI657" s="47" t="s">
        <v>6737</v>
      </c>
      <c r="AJ657" s="47" t="s">
        <v>144</v>
      </c>
      <c r="AK657" s="47" t="s">
        <v>390</v>
      </c>
      <c r="AL657" s="62" t="s">
        <v>390</v>
      </c>
      <c r="AM657" s="13" t="s">
        <v>1956</v>
      </c>
      <c r="AN657" s="118"/>
      <c r="AO657" s="118"/>
      <c r="AP657" s="118"/>
      <c r="AQ657" s="118"/>
      <c r="AR657" s="118"/>
      <c r="AS657" s="47"/>
      <c r="AT657" s="118"/>
      <c r="AU657" s="47"/>
      <c r="AV657" s="47"/>
      <c r="AW657" s="118"/>
      <c r="AX657" s="118"/>
      <c r="AY657" s="118"/>
      <c r="AZ657" s="47"/>
      <c r="BA657" s="14"/>
      <c r="BB657" s="47"/>
      <c r="BC657" s="149"/>
      <c r="BD657" s="149"/>
    </row>
    <row r="658" spans="1:56" x14ac:dyDescent="0.35">
      <c r="A658" s="50" t="s">
        <v>4114</v>
      </c>
      <c r="B658" s="115">
        <v>657</v>
      </c>
      <c r="C658" s="47"/>
      <c r="D658" s="47"/>
      <c r="E658" s="47"/>
      <c r="F658" s="47"/>
      <c r="G658" s="47" t="s">
        <v>52</v>
      </c>
      <c r="H658" s="47" t="s">
        <v>221</v>
      </c>
      <c r="I658" s="47" t="s">
        <v>353</v>
      </c>
      <c r="J658" s="47" t="s">
        <v>312</v>
      </c>
      <c r="K658" s="47" t="s">
        <v>1223</v>
      </c>
      <c r="L658" s="47" t="s">
        <v>898</v>
      </c>
      <c r="M658" s="48" t="s">
        <v>106</v>
      </c>
      <c r="N658" s="47" t="s">
        <v>31</v>
      </c>
      <c r="O658" s="47" t="s">
        <v>50</v>
      </c>
      <c r="P658" s="48" t="s">
        <v>29</v>
      </c>
      <c r="Q658" s="47"/>
      <c r="R658" s="47"/>
      <c r="S658" s="47" t="s">
        <v>4115</v>
      </c>
      <c r="T658" s="47"/>
      <c r="U658" s="52"/>
      <c r="V658" s="118"/>
      <c r="W658" s="118"/>
      <c r="X658" s="47"/>
      <c r="Y658" s="47"/>
      <c r="Z658" s="118"/>
      <c r="AA658" s="118"/>
      <c r="AB658" s="118"/>
      <c r="AC658" s="47" t="s">
        <v>399</v>
      </c>
      <c r="AD658" s="14"/>
      <c r="AE658" s="47"/>
      <c r="AF658" s="280"/>
      <c r="AG658" s="118"/>
      <c r="AH658" s="118"/>
      <c r="AI658" s="47" t="s">
        <v>6737</v>
      </c>
      <c r="AJ658" s="47" t="s">
        <v>144</v>
      </c>
      <c r="AK658" s="47" t="s">
        <v>390</v>
      </c>
      <c r="AL658" s="62" t="s">
        <v>390</v>
      </c>
      <c r="AM658" s="13" t="s">
        <v>390</v>
      </c>
      <c r="AN658" s="118"/>
      <c r="AO658" s="118"/>
      <c r="AP658" s="118"/>
      <c r="AQ658" s="118"/>
      <c r="AR658" s="118"/>
      <c r="AS658" s="47"/>
      <c r="AT658" s="118"/>
      <c r="AU658" s="47"/>
      <c r="AV658" s="47"/>
      <c r="AW658" s="118"/>
      <c r="AX658" s="118"/>
      <c r="AY658" s="118"/>
      <c r="AZ658" s="47"/>
      <c r="BA658" s="14"/>
      <c r="BB658" s="47"/>
      <c r="BC658" s="149"/>
      <c r="BD658" s="149"/>
    </row>
    <row r="659" spans="1:56" x14ac:dyDescent="0.35">
      <c r="A659" s="50" t="s">
        <v>4116</v>
      </c>
      <c r="B659" s="115">
        <v>658</v>
      </c>
      <c r="C659" s="47"/>
      <c r="D659" s="47" t="s">
        <v>7239</v>
      </c>
      <c r="E659" s="47" t="s">
        <v>1806</v>
      </c>
      <c r="F659" s="47" t="s">
        <v>1807</v>
      </c>
      <c r="G659" s="47" t="s">
        <v>52</v>
      </c>
      <c r="H659" s="47" t="s">
        <v>95</v>
      </c>
      <c r="I659" s="47" t="s">
        <v>57</v>
      </c>
      <c r="J659" s="47" t="s">
        <v>312</v>
      </c>
      <c r="K659" s="47" t="s">
        <v>327</v>
      </c>
      <c r="L659" s="47" t="s">
        <v>328</v>
      </c>
      <c r="M659" s="48" t="s">
        <v>221</v>
      </c>
      <c r="N659" s="47" t="s">
        <v>34</v>
      </c>
      <c r="O659" s="47" t="s">
        <v>49</v>
      </c>
      <c r="P659" s="48" t="s">
        <v>27</v>
      </c>
      <c r="Q659" s="47"/>
      <c r="R659" s="47"/>
      <c r="S659" s="47" t="s">
        <v>4117</v>
      </c>
      <c r="T659" s="47" t="s">
        <v>145</v>
      </c>
      <c r="U659" s="52">
        <v>238407</v>
      </c>
      <c r="V659" s="118">
        <v>46059</v>
      </c>
      <c r="W659" s="118">
        <v>46059</v>
      </c>
      <c r="X659" s="47">
        <v>30</v>
      </c>
      <c r="Y659" s="47">
        <v>0</v>
      </c>
      <c r="Z659" s="118">
        <v>46089</v>
      </c>
      <c r="AA659" s="118">
        <v>46203</v>
      </c>
      <c r="AB659" s="118"/>
      <c r="AC659" s="47" t="s">
        <v>5</v>
      </c>
      <c r="AD659" s="14">
        <v>0.57999999999999996</v>
      </c>
      <c r="AE659" s="47"/>
      <c r="AF659" s="280"/>
      <c r="AG659" s="118"/>
      <c r="AH659" s="118"/>
      <c r="AI659" s="47" t="s">
        <v>6737</v>
      </c>
      <c r="AJ659" s="47" t="s">
        <v>144</v>
      </c>
      <c r="AK659" s="47" t="s">
        <v>1557</v>
      </c>
      <c r="AL659" s="62" t="s">
        <v>390</v>
      </c>
      <c r="AM659" s="13" t="s">
        <v>390</v>
      </c>
      <c r="AN659" s="118"/>
      <c r="AO659" s="118"/>
      <c r="AP659" s="118"/>
      <c r="AQ659" s="118"/>
      <c r="AR659" s="118"/>
      <c r="AS659" s="47"/>
      <c r="AT659" s="118"/>
      <c r="AU659" s="47"/>
      <c r="AV659" s="47"/>
      <c r="AW659" s="118"/>
      <c r="AX659" s="118"/>
      <c r="AY659" s="118"/>
      <c r="AZ659" s="47"/>
      <c r="BA659" s="14"/>
      <c r="BB659" s="47"/>
      <c r="BC659" s="149"/>
      <c r="BD659" s="149"/>
    </row>
    <row r="660" spans="1:56" x14ac:dyDescent="0.35">
      <c r="A660" s="50" t="s">
        <v>4119</v>
      </c>
      <c r="B660" s="115">
        <v>659</v>
      </c>
      <c r="C660" s="47"/>
      <c r="D660" s="47" t="s">
        <v>4120</v>
      </c>
      <c r="E660" s="47" t="s">
        <v>4733</v>
      </c>
      <c r="F660" s="47" t="s">
        <v>4121</v>
      </c>
      <c r="G660" s="47" t="s">
        <v>76</v>
      </c>
      <c r="H660" s="47" t="s">
        <v>1980</v>
      </c>
      <c r="I660" s="47" t="s">
        <v>3899</v>
      </c>
      <c r="J660" s="47" t="s">
        <v>312</v>
      </c>
      <c r="K660" s="47" t="s">
        <v>1223</v>
      </c>
      <c r="L660" s="47" t="s">
        <v>7218</v>
      </c>
      <c r="M660" s="48" t="s">
        <v>53</v>
      </c>
      <c r="N660" s="47" t="s">
        <v>32</v>
      </c>
      <c r="O660" s="47" t="s">
        <v>37</v>
      </c>
      <c r="P660" s="48" t="s">
        <v>19</v>
      </c>
      <c r="Q660" s="47"/>
      <c r="R660" s="47"/>
      <c r="S660" s="47" t="s">
        <v>4122</v>
      </c>
      <c r="T660" s="47" t="s">
        <v>4118</v>
      </c>
      <c r="U660" s="52">
        <v>6141</v>
      </c>
      <c r="V660" s="118">
        <v>46074</v>
      </c>
      <c r="W660" s="118">
        <v>46074</v>
      </c>
      <c r="X660" s="47"/>
      <c r="Y660" s="47">
        <v>15</v>
      </c>
      <c r="Z660" s="118">
        <v>46089</v>
      </c>
      <c r="AA660" s="118">
        <v>46117</v>
      </c>
      <c r="AB660" s="118">
        <f>MASTER[[#This Row],[HOTO Date]]</f>
        <v>46119</v>
      </c>
      <c r="AC660" s="47" t="s">
        <v>3</v>
      </c>
      <c r="AD660" s="14">
        <v>1</v>
      </c>
      <c r="AE660" s="47" t="s">
        <v>3873</v>
      </c>
      <c r="AF660" s="280">
        <v>46119</v>
      </c>
      <c r="AG660" s="118">
        <v>46119</v>
      </c>
      <c r="AH660" s="118" t="s">
        <v>6740</v>
      </c>
      <c r="AI660" s="47" t="s">
        <v>6737</v>
      </c>
      <c r="AJ660" s="47" t="s">
        <v>306</v>
      </c>
      <c r="AK660" s="47" t="s">
        <v>1557</v>
      </c>
      <c r="AL660" s="62" t="s">
        <v>2924</v>
      </c>
      <c r="AM660" s="13" t="s">
        <v>2082</v>
      </c>
      <c r="AN660" s="118"/>
      <c r="AO660" s="118"/>
      <c r="AP660" s="118"/>
      <c r="AQ660" s="118"/>
      <c r="AR660" s="118"/>
      <c r="AS660" s="47"/>
      <c r="AT660" s="118"/>
      <c r="AU660" s="47"/>
      <c r="AV660" s="47"/>
      <c r="AW660" s="118"/>
      <c r="AX660" s="118"/>
      <c r="AY660" s="118"/>
      <c r="AZ660" s="47"/>
      <c r="BA660" s="14"/>
      <c r="BB660" s="47"/>
      <c r="BC660" s="149"/>
      <c r="BD660" s="149"/>
    </row>
    <row r="661" spans="1:56" x14ac:dyDescent="0.35">
      <c r="A661" s="50" t="s">
        <v>4123</v>
      </c>
      <c r="B661" s="115">
        <v>660</v>
      </c>
      <c r="C661" s="47"/>
      <c r="D661" s="47">
        <v>5805</v>
      </c>
      <c r="E661" s="47" t="s">
        <v>4734</v>
      </c>
      <c r="F661" s="47" t="s">
        <v>4124</v>
      </c>
      <c r="G661" s="47" t="s">
        <v>76</v>
      </c>
      <c r="H661" s="47" t="s">
        <v>1980</v>
      </c>
      <c r="I661" s="47" t="s">
        <v>3899</v>
      </c>
      <c r="J661" s="47" t="s">
        <v>1961</v>
      </c>
      <c r="K661" s="47" t="s">
        <v>319</v>
      </c>
      <c r="L661" s="47" t="s">
        <v>886</v>
      </c>
      <c r="M661" s="48" t="s">
        <v>53</v>
      </c>
      <c r="N661" s="47" t="s">
        <v>34</v>
      </c>
      <c r="O661" s="47" t="s">
        <v>4</v>
      </c>
      <c r="P661" s="48" t="s">
        <v>16</v>
      </c>
      <c r="Q661" s="47"/>
      <c r="R661" s="47"/>
      <c r="S661" s="47" t="s">
        <v>4125</v>
      </c>
      <c r="T661" s="47" t="s">
        <v>4126</v>
      </c>
      <c r="U661" s="52">
        <v>8904</v>
      </c>
      <c r="V661" s="118">
        <v>46074</v>
      </c>
      <c r="W661" s="118">
        <v>46074</v>
      </c>
      <c r="X661" s="47"/>
      <c r="Y661" s="47">
        <v>15</v>
      </c>
      <c r="Z661" s="118">
        <v>46089</v>
      </c>
      <c r="AA661" s="118">
        <v>46117</v>
      </c>
      <c r="AB661" s="118">
        <v>46119</v>
      </c>
      <c r="AC661" s="47" t="s">
        <v>3</v>
      </c>
      <c r="AD661" s="14">
        <v>1</v>
      </c>
      <c r="AE661" s="47" t="s">
        <v>3873</v>
      </c>
      <c r="AF661" s="280">
        <v>46119</v>
      </c>
      <c r="AG661" s="118">
        <v>46119</v>
      </c>
      <c r="AH661" s="118" t="s">
        <v>6740</v>
      </c>
      <c r="AI661" s="47" t="s">
        <v>6737</v>
      </c>
      <c r="AJ661" s="47" t="s">
        <v>306</v>
      </c>
      <c r="AK661" s="47" t="s">
        <v>1557</v>
      </c>
      <c r="AL661" s="62" t="s">
        <v>2924</v>
      </c>
      <c r="AM661" s="13" t="s">
        <v>390</v>
      </c>
      <c r="AN661" s="118"/>
      <c r="AO661" s="118"/>
      <c r="AP661" s="118"/>
      <c r="AQ661" s="118"/>
      <c r="AR661" s="118"/>
      <c r="AS661" s="47"/>
      <c r="AT661" s="118"/>
      <c r="AU661" s="47"/>
      <c r="AV661" s="47"/>
      <c r="AW661" s="118"/>
      <c r="AX661" s="118"/>
      <c r="AY661" s="118"/>
      <c r="AZ661" s="47"/>
      <c r="BA661" s="14"/>
      <c r="BB661" s="47"/>
      <c r="BC661" s="149"/>
      <c r="BD661" s="149"/>
    </row>
    <row r="662" spans="1:56" x14ac:dyDescent="0.35">
      <c r="A662" s="50" t="s">
        <v>4127</v>
      </c>
      <c r="B662" s="115">
        <v>661</v>
      </c>
      <c r="C662" s="47"/>
      <c r="D662" s="47">
        <v>9087</v>
      </c>
      <c r="E662" s="47" t="s">
        <v>4735</v>
      </c>
      <c r="F662" s="47" t="s">
        <v>4128</v>
      </c>
      <c r="G662" s="47" t="s">
        <v>76</v>
      </c>
      <c r="H662" s="47" t="s">
        <v>1980</v>
      </c>
      <c r="I662" s="47" t="s">
        <v>3899</v>
      </c>
      <c r="J662" s="47" t="s">
        <v>1961</v>
      </c>
      <c r="K662" s="47" t="s">
        <v>319</v>
      </c>
      <c r="L662" s="47" t="s">
        <v>886</v>
      </c>
      <c r="M662" s="48" t="s">
        <v>53</v>
      </c>
      <c r="N662" s="47" t="s">
        <v>34</v>
      </c>
      <c r="O662" s="47" t="s">
        <v>4</v>
      </c>
      <c r="P662" s="48" t="s">
        <v>21</v>
      </c>
      <c r="Q662" s="47"/>
      <c r="R662" s="47"/>
      <c r="S662" s="47" t="s">
        <v>4129</v>
      </c>
      <c r="T662" s="47" t="s">
        <v>3007</v>
      </c>
      <c r="U662" s="52">
        <v>5646</v>
      </c>
      <c r="V662" s="118">
        <v>46075</v>
      </c>
      <c r="W662" s="118">
        <v>46075</v>
      </c>
      <c r="X662" s="47"/>
      <c r="Y662" s="47">
        <v>15</v>
      </c>
      <c r="Z662" s="118">
        <v>46090</v>
      </c>
      <c r="AA662" s="118">
        <v>46130</v>
      </c>
      <c r="AB662" s="118">
        <v>46128</v>
      </c>
      <c r="AC662" s="47" t="s">
        <v>3</v>
      </c>
      <c r="AD662" s="14">
        <v>1</v>
      </c>
      <c r="AE662" s="47" t="s">
        <v>3806</v>
      </c>
      <c r="AF662" s="280">
        <v>46127</v>
      </c>
      <c r="AG662" s="118">
        <v>46127</v>
      </c>
      <c r="AH662" s="118" t="s">
        <v>6740</v>
      </c>
      <c r="AI662" s="47" t="s">
        <v>6737</v>
      </c>
      <c r="AJ662" s="47" t="s">
        <v>306</v>
      </c>
      <c r="AK662" s="47" t="s">
        <v>1557</v>
      </c>
      <c r="AL662" s="62" t="s">
        <v>2924</v>
      </c>
      <c r="AM662" s="13" t="s">
        <v>2221</v>
      </c>
      <c r="AN662" s="118"/>
      <c r="AO662" s="118"/>
      <c r="AP662" s="118"/>
      <c r="AQ662" s="118"/>
      <c r="AR662" s="118"/>
      <c r="AS662" s="47"/>
      <c r="AT662" s="118"/>
      <c r="AU662" s="47"/>
      <c r="AV662" s="47"/>
      <c r="AW662" s="118"/>
      <c r="AX662" s="118"/>
      <c r="AY662" s="118"/>
      <c r="AZ662" s="47"/>
      <c r="BA662" s="14"/>
      <c r="BB662" s="47"/>
      <c r="BC662" s="149"/>
      <c r="BD662" s="149"/>
    </row>
    <row r="663" spans="1:56" x14ac:dyDescent="0.35">
      <c r="A663" s="50" t="s">
        <v>4130</v>
      </c>
      <c r="B663" s="115">
        <v>662</v>
      </c>
      <c r="C663" s="47"/>
      <c r="D663" s="47" t="s">
        <v>4131</v>
      </c>
      <c r="E663" s="47" t="s">
        <v>4736</v>
      </c>
      <c r="F663" s="47" t="s">
        <v>4132</v>
      </c>
      <c r="G663" s="47" t="s">
        <v>76</v>
      </c>
      <c r="H663" s="47" t="s">
        <v>1980</v>
      </c>
      <c r="I663" s="47" t="s">
        <v>3899</v>
      </c>
      <c r="J663" s="47" t="s">
        <v>1961</v>
      </c>
      <c r="K663" s="47" t="s">
        <v>319</v>
      </c>
      <c r="L663" s="47" t="s">
        <v>886</v>
      </c>
      <c r="M663" s="48" t="s">
        <v>53</v>
      </c>
      <c r="N663" s="47" t="s">
        <v>34</v>
      </c>
      <c r="O663" s="47" t="s">
        <v>4</v>
      </c>
      <c r="P663" s="48" t="s">
        <v>16</v>
      </c>
      <c r="Q663" s="47"/>
      <c r="R663" s="47"/>
      <c r="S663" s="47" t="s">
        <v>4133</v>
      </c>
      <c r="T663" s="47" t="s">
        <v>4134</v>
      </c>
      <c r="U663" s="52">
        <v>12614</v>
      </c>
      <c r="V663" s="118">
        <v>46074</v>
      </c>
      <c r="W663" s="118">
        <v>46074</v>
      </c>
      <c r="X663" s="47"/>
      <c r="Y663" s="47">
        <v>15</v>
      </c>
      <c r="Z663" s="118">
        <v>46089</v>
      </c>
      <c r="AA663" s="118">
        <v>46136</v>
      </c>
      <c r="AB663" s="118">
        <v>46133</v>
      </c>
      <c r="AC663" s="47" t="s">
        <v>3</v>
      </c>
      <c r="AD663" s="14">
        <v>1</v>
      </c>
      <c r="AE663" s="47" t="s">
        <v>3806</v>
      </c>
      <c r="AF663" s="280">
        <v>46133</v>
      </c>
      <c r="AG663" s="118">
        <v>46133</v>
      </c>
      <c r="AH663" s="118" t="s">
        <v>6740</v>
      </c>
      <c r="AI663" s="47" t="s">
        <v>6737</v>
      </c>
      <c r="AJ663" s="47" t="s">
        <v>306</v>
      </c>
      <c r="AK663" s="47" t="s">
        <v>1557</v>
      </c>
      <c r="AL663" s="62" t="s">
        <v>2924</v>
      </c>
      <c r="AM663" s="13" t="s">
        <v>1956</v>
      </c>
      <c r="AN663" s="118"/>
      <c r="AO663" s="118"/>
      <c r="AP663" s="118"/>
      <c r="AQ663" s="118"/>
      <c r="AR663" s="118"/>
      <c r="AS663" s="47"/>
      <c r="AT663" s="118"/>
      <c r="AU663" s="47"/>
      <c r="AV663" s="47"/>
      <c r="AW663" s="118"/>
      <c r="AX663" s="118"/>
      <c r="AY663" s="118"/>
      <c r="AZ663" s="47"/>
      <c r="BA663" s="14"/>
      <c r="BB663" s="47"/>
      <c r="BC663" s="149"/>
      <c r="BD663" s="149"/>
    </row>
    <row r="664" spans="1:56" x14ac:dyDescent="0.35">
      <c r="A664" s="50" t="s">
        <v>4135</v>
      </c>
      <c r="B664" s="115">
        <v>663</v>
      </c>
      <c r="C664" s="47"/>
      <c r="D664" s="47" t="s">
        <v>4136</v>
      </c>
      <c r="E664" s="47" t="s">
        <v>4737</v>
      </c>
      <c r="F664" s="47" t="s">
        <v>4137</v>
      </c>
      <c r="G664" s="47" t="s">
        <v>76</v>
      </c>
      <c r="H664" s="47" t="s">
        <v>1980</v>
      </c>
      <c r="I664" s="47" t="s">
        <v>3899</v>
      </c>
      <c r="J664" s="47" t="s">
        <v>1961</v>
      </c>
      <c r="K664" s="47" t="s">
        <v>319</v>
      </c>
      <c r="L664" s="47" t="s">
        <v>886</v>
      </c>
      <c r="M664" s="48" t="s">
        <v>53</v>
      </c>
      <c r="N664" s="47" t="s">
        <v>34</v>
      </c>
      <c r="O664" s="47" t="s">
        <v>4</v>
      </c>
      <c r="P664" s="48" t="s">
        <v>21</v>
      </c>
      <c r="Q664" s="47"/>
      <c r="R664" s="47"/>
      <c r="S664" s="47" t="s">
        <v>4138</v>
      </c>
      <c r="T664" s="47" t="s">
        <v>1377</v>
      </c>
      <c r="U664" s="52">
        <v>9569</v>
      </c>
      <c r="V664" s="118">
        <v>46075</v>
      </c>
      <c r="W664" s="118">
        <v>46075</v>
      </c>
      <c r="X664" s="47"/>
      <c r="Y664" s="47">
        <v>15</v>
      </c>
      <c r="Z664" s="118">
        <v>46090</v>
      </c>
      <c r="AA664" s="118">
        <v>46117</v>
      </c>
      <c r="AB664" s="118">
        <v>46116</v>
      </c>
      <c r="AC664" s="47" t="s">
        <v>3</v>
      </c>
      <c r="AD664" s="14">
        <v>1</v>
      </c>
      <c r="AE664" s="47" t="s">
        <v>3806</v>
      </c>
      <c r="AF664" s="280">
        <v>46116</v>
      </c>
      <c r="AG664" s="118">
        <v>46116</v>
      </c>
      <c r="AH664" s="118" t="s">
        <v>6740</v>
      </c>
      <c r="AI664" s="47" t="s">
        <v>6737</v>
      </c>
      <c r="AJ664" s="47" t="s">
        <v>306</v>
      </c>
      <c r="AK664" s="47" t="s">
        <v>1557</v>
      </c>
      <c r="AL664" s="62" t="s">
        <v>2924</v>
      </c>
      <c r="AM664" s="13" t="s">
        <v>390</v>
      </c>
      <c r="AN664" s="118"/>
      <c r="AO664" s="118"/>
      <c r="AP664" s="118"/>
      <c r="AQ664" s="118"/>
      <c r="AR664" s="118"/>
      <c r="AS664" s="47"/>
      <c r="AT664" s="118"/>
      <c r="AU664" s="47"/>
      <c r="AV664" s="47"/>
      <c r="AW664" s="118"/>
      <c r="AX664" s="118"/>
      <c r="AY664" s="118"/>
      <c r="AZ664" s="47"/>
      <c r="BA664" s="14"/>
      <c r="BB664" s="47"/>
      <c r="BC664" s="149"/>
      <c r="BD664" s="149"/>
    </row>
    <row r="665" spans="1:56" x14ac:dyDescent="0.35">
      <c r="A665" s="50" t="s">
        <v>4139</v>
      </c>
      <c r="B665" s="115">
        <v>664</v>
      </c>
      <c r="C665" s="47"/>
      <c r="D665" s="47">
        <v>8094</v>
      </c>
      <c r="E665" s="47" t="s">
        <v>4738</v>
      </c>
      <c r="F665" s="47" t="s">
        <v>4140</v>
      </c>
      <c r="G665" s="47" t="s">
        <v>76</v>
      </c>
      <c r="H665" s="47" t="s">
        <v>1980</v>
      </c>
      <c r="I665" s="47" t="s">
        <v>3899</v>
      </c>
      <c r="J665" s="47" t="s">
        <v>1961</v>
      </c>
      <c r="K665" s="47" t="s">
        <v>319</v>
      </c>
      <c r="L665" s="47" t="s">
        <v>886</v>
      </c>
      <c r="M665" s="48" t="s">
        <v>53</v>
      </c>
      <c r="N665" s="47" t="s">
        <v>34</v>
      </c>
      <c r="O665" s="47" t="s">
        <v>4</v>
      </c>
      <c r="P665" s="48" t="s">
        <v>43</v>
      </c>
      <c r="Q665" s="47"/>
      <c r="R665" s="47"/>
      <c r="S665" s="47" t="s">
        <v>4141</v>
      </c>
      <c r="T665" s="47" t="s">
        <v>154</v>
      </c>
      <c r="U665" s="52">
        <v>26688</v>
      </c>
      <c r="V665" s="118">
        <v>46075</v>
      </c>
      <c r="W665" s="118">
        <v>46075</v>
      </c>
      <c r="X665" s="47"/>
      <c r="Y665" s="47">
        <v>15</v>
      </c>
      <c r="Z665" s="118">
        <v>46090</v>
      </c>
      <c r="AA665" s="118">
        <v>46152</v>
      </c>
      <c r="AB665" s="118">
        <v>46160</v>
      </c>
      <c r="AC665" s="47" t="s">
        <v>3</v>
      </c>
      <c r="AD665" s="14">
        <v>1</v>
      </c>
      <c r="AE665" s="47" t="s">
        <v>3806</v>
      </c>
      <c r="AF665" s="280">
        <v>46130</v>
      </c>
      <c r="AG665" s="118">
        <v>46130</v>
      </c>
      <c r="AH665" s="118" t="s">
        <v>6740</v>
      </c>
      <c r="AI665" s="47" t="s">
        <v>6737</v>
      </c>
      <c r="AJ665" s="47" t="s">
        <v>306</v>
      </c>
      <c r="AK665" s="47" t="s">
        <v>1557</v>
      </c>
      <c r="AL665" s="62" t="s">
        <v>2925</v>
      </c>
      <c r="AM665" s="13" t="s">
        <v>390</v>
      </c>
      <c r="AN665" s="118"/>
      <c r="AO665" s="118"/>
      <c r="AP665" s="118"/>
      <c r="AQ665" s="118"/>
      <c r="AR665" s="118"/>
      <c r="AS665" s="47"/>
      <c r="AT665" s="118"/>
      <c r="AU665" s="47"/>
      <c r="AV665" s="47"/>
      <c r="AW665" s="118"/>
      <c r="AX665" s="118"/>
      <c r="AY665" s="118"/>
      <c r="AZ665" s="47"/>
      <c r="BA665" s="14"/>
      <c r="BB665" s="47"/>
      <c r="BC665" s="149"/>
      <c r="BD665" s="149"/>
    </row>
    <row r="666" spans="1:56" x14ac:dyDescent="0.35">
      <c r="A666" s="50" t="s">
        <v>4142</v>
      </c>
      <c r="B666" s="115">
        <v>665</v>
      </c>
      <c r="C666" s="47"/>
      <c r="D666" s="47" t="s">
        <v>4143</v>
      </c>
      <c r="E666" s="47" t="s">
        <v>4739</v>
      </c>
      <c r="F666" s="47" t="s">
        <v>4144</v>
      </c>
      <c r="G666" s="47" t="s">
        <v>76</v>
      </c>
      <c r="H666" s="47" t="s">
        <v>1980</v>
      </c>
      <c r="I666" s="47" t="s">
        <v>3899</v>
      </c>
      <c r="J666" s="47" t="s">
        <v>1961</v>
      </c>
      <c r="K666" s="47" t="s">
        <v>319</v>
      </c>
      <c r="L666" s="47" t="s">
        <v>886</v>
      </c>
      <c r="M666" s="48" t="s">
        <v>53</v>
      </c>
      <c r="N666" s="47" t="s">
        <v>34</v>
      </c>
      <c r="O666" s="47" t="s">
        <v>4</v>
      </c>
      <c r="P666" s="48" t="s">
        <v>133</v>
      </c>
      <c r="Q666" s="47"/>
      <c r="R666" s="47"/>
      <c r="S666" s="47" t="s">
        <v>4145</v>
      </c>
      <c r="T666" s="47" t="s">
        <v>4146</v>
      </c>
      <c r="U666" s="52">
        <v>10450</v>
      </c>
      <c r="V666" s="118">
        <v>46075</v>
      </c>
      <c r="W666" s="118">
        <v>46075</v>
      </c>
      <c r="X666" s="47"/>
      <c r="Y666" s="47">
        <v>15</v>
      </c>
      <c r="Z666" s="118">
        <v>46090</v>
      </c>
      <c r="AA666" s="118">
        <v>46117</v>
      </c>
      <c r="AB666" s="118">
        <v>46116</v>
      </c>
      <c r="AC666" s="47" t="s">
        <v>3</v>
      </c>
      <c r="AD666" s="14">
        <v>1</v>
      </c>
      <c r="AE666" s="47" t="s">
        <v>3879</v>
      </c>
      <c r="AF666" s="280">
        <v>46125</v>
      </c>
      <c r="AG666" s="118">
        <v>46125</v>
      </c>
      <c r="AH666" s="118" t="s">
        <v>6740</v>
      </c>
      <c r="AI666" s="47" t="s">
        <v>6737</v>
      </c>
      <c r="AJ666" s="47" t="s">
        <v>306</v>
      </c>
      <c r="AK666" s="47" t="s">
        <v>1557</v>
      </c>
      <c r="AL666" s="62" t="s">
        <v>2924</v>
      </c>
      <c r="AM666" s="13" t="s">
        <v>390</v>
      </c>
      <c r="AN666" s="118"/>
      <c r="AO666" s="118"/>
      <c r="AP666" s="118"/>
      <c r="AQ666" s="118"/>
      <c r="AR666" s="118"/>
      <c r="AS666" s="47"/>
      <c r="AT666" s="118"/>
      <c r="AU666" s="47"/>
      <c r="AV666" s="47"/>
      <c r="AW666" s="118"/>
      <c r="AX666" s="118"/>
      <c r="AY666" s="118"/>
      <c r="AZ666" s="47"/>
      <c r="BA666" s="14"/>
      <c r="BB666" s="47"/>
      <c r="BC666" s="149"/>
      <c r="BD666" s="149"/>
    </row>
    <row r="667" spans="1:56" x14ac:dyDescent="0.35">
      <c r="A667" s="50" t="s">
        <v>4147</v>
      </c>
      <c r="B667" s="115">
        <v>666</v>
      </c>
      <c r="C667" s="47"/>
      <c r="D667" s="47" t="s">
        <v>4148</v>
      </c>
      <c r="E667" s="47" t="s">
        <v>4740</v>
      </c>
      <c r="F667" s="47" t="s">
        <v>4149</v>
      </c>
      <c r="G667" s="47" t="s">
        <v>76</v>
      </c>
      <c r="H667" s="47" t="s">
        <v>1980</v>
      </c>
      <c r="I667" s="47" t="s">
        <v>3899</v>
      </c>
      <c r="J667" s="47" t="s">
        <v>1961</v>
      </c>
      <c r="K667" s="47" t="s">
        <v>319</v>
      </c>
      <c r="L667" s="47" t="s">
        <v>886</v>
      </c>
      <c r="M667" s="48" t="s">
        <v>53</v>
      </c>
      <c r="N667" s="47" t="s">
        <v>34</v>
      </c>
      <c r="O667" s="47" t="s">
        <v>4</v>
      </c>
      <c r="P667" s="48" t="s">
        <v>133</v>
      </c>
      <c r="Q667" s="47"/>
      <c r="R667" s="47"/>
      <c r="S667" s="47" t="s">
        <v>4150</v>
      </c>
      <c r="T667" s="47" t="s">
        <v>4150</v>
      </c>
      <c r="U667" s="52">
        <v>11911</v>
      </c>
      <c r="V667" s="118">
        <v>46075</v>
      </c>
      <c r="W667" s="118">
        <v>46075</v>
      </c>
      <c r="X667" s="47"/>
      <c r="Y667" s="47">
        <v>15</v>
      </c>
      <c r="Z667" s="118">
        <v>46090</v>
      </c>
      <c r="AA667" s="118">
        <v>46117</v>
      </c>
      <c r="AB667" s="118">
        <v>46116</v>
      </c>
      <c r="AC667" s="47" t="s">
        <v>3</v>
      </c>
      <c r="AD667" s="14">
        <v>1</v>
      </c>
      <c r="AE667" s="47" t="s">
        <v>3879</v>
      </c>
      <c r="AF667" s="280">
        <v>46116</v>
      </c>
      <c r="AG667" s="118">
        <v>46116</v>
      </c>
      <c r="AH667" s="118" t="s">
        <v>6740</v>
      </c>
      <c r="AI667" s="47" t="s">
        <v>6737</v>
      </c>
      <c r="AJ667" s="47" t="s">
        <v>306</v>
      </c>
      <c r="AK667" s="47" t="s">
        <v>1557</v>
      </c>
      <c r="AL667" s="62" t="s">
        <v>2924</v>
      </c>
      <c r="AM667" s="13" t="s">
        <v>390</v>
      </c>
      <c r="AN667" s="118"/>
      <c r="AO667" s="118"/>
      <c r="AP667" s="118"/>
      <c r="AQ667" s="118"/>
      <c r="AR667" s="118"/>
      <c r="AS667" s="47"/>
      <c r="AT667" s="118"/>
      <c r="AU667" s="47"/>
      <c r="AV667" s="47"/>
      <c r="AW667" s="118"/>
      <c r="AX667" s="118"/>
      <c r="AY667" s="118"/>
      <c r="AZ667" s="47"/>
      <c r="BA667" s="14"/>
      <c r="BB667" s="47"/>
      <c r="BC667" s="149"/>
      <c r="BD667" s="149"/>
    </row>
    <row r="668" spans="1:56" x14ac:dyDescent="0.35">
      <c r="A668" s="50" t="s">
        <v>4151</v>
      </c>
      <c r="B668" s="115">
        <v>667</v>
      </c>
      <c r="C668" s="47"/>
      <c r="D668" s="47">
        <v>8397</v>
      </c>
      <c r="E668" s="47" t="s">
        <v>4741</v>
      </c>
      <c r="F668" s="47" t="s">
        <v>4152</v>
      </c>
      <c r="G668" s="47" t="s">
        <v>76</v>
      </c>
      <c r="H668" s="47" t="s">
        <v>1980</v>
      </c>
      <c r="I668" s="47" t="s">
        <v>3899</v>
      </c>
      <c r="J668" s="47" t="s">
        <v>1961</v>
      </c>
      <c r="K668" s="47" t="s">
        <v>319</v>
      </c>
      <c r="L668" s="47" t="s">
        <v>886</v>
      </c>
      <c r="M668" s="48" t="s">
        <v>53</v>
      </c>
      <c r="N668" s="47" t="s">
        <v>34</v>
      </c>
      <c r="O668" s="47" t="s">
        <v>4</v>
      </c>
      <c r="P668" s="48" t="s">
        <v>133</v>
      </c>
      <c r="Q668" s="47"/>
      <c r="R668" s="47"/>
      <c r="S668" s="47" t="s">
        <v>4153</v>
      </c>
      <c r="T668" s="47" t="s">
        <v>1463</v>
      </c>
      <c r="U668" s="52">
        <v>5246</v>
      </c>
      <c r="V668" s="118">
        <v>46074</v>
      </c>
      <c r="W668" s="118">
        <v>46074</v>
      </c>
      <c r="X668" s="47"/>
      <c r="Y668" s="47">
        <v>15</v>
      </c>
      <c r="Z668" s="118">
        <v>46089</v>
      </c>
      <c r="AA668" s="118">
        <v>46117</v>
      </c>
      <c r="AB668" s="118">
        <v>46116</v>
      </c>
      <c r="AC668" s="47" t="s">
        <v>3</v>
      </c>
      <c r="AD668" s="14">
        <v>1</v>
      </c>
      <c r="AE668" s="47" t="s">
        <v>3879</v>
      </c>
      <c r="AF668" s="280">
        <v>46125</v>
      </c>
      <c r="AG668" s="118">
        <v>46125</v>
      </c>
      <c r="AH668" s="118" t="s">
        <v>6740</v>
      </c>
      <c r="AI668" s="47" t="s">
        <v>6737</v>
      </c>
      <c r="AJ668" s="47" t="s">
        <v>306</v>
      </c>
      <c r="AK668" s="47" t="s">
        <v>1557</v>
      </c>
      <c r="AL668" s="62" t="s">
        <v>2924</v>
      </c>
      <c r="AM668" s="13" t="s">
        <v>390</v>
      </c>
      <c r="AN668" s="118"/>
      <c r="AO668" s="118"/>
      <c r="AP668" s="118"/>
      <c r="AQ668" s="118"/>
      <c r="AR668" s="118"/>
      <c r="AS668" s="47"/>
      <c r="AT668" s="118"/>
      <c r="AU668" s="47"/>
      <c r="AV668" s="47"/>
      <c r="AW668" s="118"/>
      <c r="AX668" s="118"/>
      <c r="AY668" s="118"/>
      <c r="AZ668" s="47"/>
      <c r="BA668" s="14"/>
      <c r="BB668" s="47"/>
      <c r="BC668" s="149"/>
      <c r="BD668" s="149"/>
    </row>
    <row r="669" spans="1:56" x14ac:dyDescent="0.35">
      <c r="A669" s="50" t="s">
        <v>4164</v>
      </c>
      <c r="B669" s="115">
        <v>668</v>
      </c>
      <c r="C669" s="47"/>
      <c r="D669" s="47">
        <v>8008</v>
      </c>
      <c r="E669" s="47" t="s">
        <v>4742</v>
      </c>
      <c r="F669" s="47" t="s">
        <v>4165</v>
      </c>
      <c r="G669" s="47" t="s">
        <v>76</v>
      </c>
      <c r="H669" s="47" t="s">
        <v>1980</v>
      </c>
      <c r="I669" s="47" t="s">
        <v>3899</v>
      </c>
      <c r="J669" s="47" t="s">
        <v>1961</v>
      </c>
      <c r="K669" s="47" t="s">
        <v>319</v>
      </c>
      <c r="L669" s="47" t="s">
        <v>886</v>
      </c>
      <c r="M669" s="48" t="s">
        <v>53</v>
      </c>
      <c r="N669" s="47" t="s">
        <v>34</v>
      </c>
      <c r="O669" s="47" t="s">
        <v>4</v>
      </c>
      <c r="P669" s="48" t="s">
        <v>25</v>
      </c>
      <c r="Q669" s="47"/>
      <c r="R669" s="47"/>
      <c r="S669" s="47" t="s">
        <v>4166</v>
      </c>
      <c r="T669" s="47" t="s">
        <v>127</v>
      </c>
      <c r="U669" s="52">
        <v>10947</v>
      </c>
      <c r="V669" s="118">
        <v>46079</v>
      </c>
      <c r="W669" s="118">
        <v>46079</v>
      </c>
      <c r="X669" s="47"/>
      <c r="Y669" s="47">
        <v>15</v>
      </c>
      <c r="Z669" s="118">
        <v>46094</v>
      </c>
      <c r="AA669" s="118">
        <v>46130</v>
      </c>
      <c r="AB669" s="118">
        <v>46127</v>
      </c>
      <c r="AC669" s="47" t="s">
        <v>3</v>
      </c>
      <c r="AD669" s="14">
        <v>1</v>
      </c>
      <c r="AE669" s="47" t="s">
        <v>3806</v>
      </c>
      <c r="AF669" s="280">
        <v>46127</v>
      </c>
      <c r="AG669" s="118">
        <v>46127</v>
      </c>
      <c r="AH669" s="118" t="s">
        <v>6740</v>
      </c>
      <c r="AI669" s="47" t="s">
        <v>6737</v>
      </c>
      <c r="AJ669" s="47" t="s">
        <v>306</v>
      </c>
      <c r="AK669" s="47" t="s">
        <v>1557</v>
      </c>
      <c r="AL669" s="62" t="s">
        <v>2924</v>
      </c>
      <c r="AM669" s="13" t="s">
        <v>390</v>
      </c>
      <c r="AN669" s="118"/>
      <c r="AO669" s="118"/>
      <c r="AP669" s="118"/>
      <c r="AQ669" s="118"/>
      <c r="AR669" s="118"/>
      <c r="AS669" s="47"/>
      <c r="AT669" s="118"/>
      <c r="AU669" s="47"/>
      <c r="AV669" s="47"/>
      <c r="AW669" s="118"/>
      <c r="AX669" s="118"/>
      <c r="AY669" s="118"/>
      <c r="AZ669" s="47"/>
      <c r="BA669" s="14"/>
      <c r="BB669" s="47"/>
      <c r="BC669" s="149"/>
      <c r="BD669" s="149"/>
    </row>
    <row r="670" spans="1:56" x14ac:dyDescent="0.35">
      <c r="A670" s="50" t="s">
        <v>4167</v>
      </c>
      <c r="B670" s="115">
        <v>669</v>
      </c>
      <c r="C670" s="47"/>
      <c r="D670" s="47">
        <v>5861</v>
      </c>
      <c r="E670" s="47" t="s">
        <v>4743</v>
      </c>
      <c r="F670" s="47" t="s">
        <v>4168</v>
      </c>
      <c r="G670" s="47" t="s">
        <v>76</v>
      </c>
      <c r="H670" s="47" t="s">
        <v>1980</v>
      </c>
      <c r="I670" s="47" t="s">
        <v>3899</v>
      </c>
      <c r="J670" s="47" t="s">
        <v>1961</v>
      </c>
      <c r="K670" s="47" t="s">
        <v>319</v>
      </c>
      <c r="L670" s="47" t="s">
        <v>886</v>
      </c>
      <c r="M670" s="48" t="s">
        <v>53</v>
      </c>
      <c r="N670" s="47" t="s">
        <v>34</v>
      </c>
      <c r="O670" s="47" t="s">
        <v>4</v>
      </c>
      <c r="P670" s="48" t="s">
        <v>21</v>
      </c>
      <c r="Q670" s="47"/>
      <c r="R670" s="47"/>
      <c r="S670" s="47" t="s">
        <v>4169</v>
      </c>
      <c r="T670" s="47" t="s">
        <v>778</v>
      </c>
      <c r="U670" s="52">
        <v>10005</v>
      </c>
      <c r="V670" s="118">
        <v>46079</v>
      </c>
      <c r="W670" s="118">
        <v>46079</v>
      </c>
      <c r="X670" s="47"/>
      <c r="Y670" s="47">
        <v>15</v>
      </c>
      <c r="Z670" s="118">
        <v>46094</v>
      </c>
      <c r="AA670" s="118">
        <v>46173</v>
      </c>
      <c r="AB670" s="118">
        <v>46174</v>
      </c>
      <c r="AC670" s="47" t="s">
        <v>3</v>
      </c>
      <c r="AD670" s="14">
        <v>1</v>
      </c>
      <c r="AE670" s="47" t="s">
        <v>3806</v>
      </c>
      <c r="AF670" s="280" t="s">
        <v>8951</v>
      </c>
      <c r="AG670" s="118"/>
      <c r="AH670" s="118" t="s">
        <v>152</v>
      </c>
      <c r="AI670" s="47" t="s">
        <v>6737</v>
      </c>
      <c r="AJ670" s="47" t="s">
        <v>306</v>
      </c>
      <c r="AK670" s="47" t="s">
        <v>1557</v>
      </c>
      <c r="AL670" s="62" t="s">
        <v>5467</v>
      </c>
      <c r="AM670" s="13" t="s">
        <v>390</v>
      </c>
      <c r="AN670" s="118"/>
      <c r="AO670" s="118"/>
      <c r="AP670" s="118"/>
      <c r="AQ670" s="118"/>
      <c r="AR670" s="118"/>
      <c r="AS670" s="47"/>
      <c r="AT670" s="118"/>
      <c r="AU670" s="47"/>
      <c r="AV670" s="47"/>
      <c r="AW670" s="118"/>
      <c r="AX670" s="118"/>
      <c r="AY670" s="118"/>
      <c r="AZ670" s="47"/>
      <c r="BA670" s="14"/>
      <c r="BB670" s="47"/>
      <c r="BC670" s="149"/>
      <c r="BD670" s="149"/>
    </row>
    <row r="671" spans="1:56" x14ac:dyDescent="0.35">
      <c r="A671" s="50" t="s">
        <v>4170</v>
      </c>
      <c r="B671" s="115">
        <v>670</v>
      </c>
      <c r="C671" s="47"/>
      <c r="D671" s="47" t="s">
        <v>4171</v>
      </c>
      <c r="E671" s="47" t="s">
        <v>4744</v>
      </c>
      <c r="F671" s="47" t="s">
        <v>4172</v>
      </c>
      <c r="G671" s="47" t="s">
        <v>76</v>
      </c>
      <c r="H671" s="47" t="s">
        <v>1980</v>
      </c>
      <c r="I671" s="47" t="s">
        <v>3899</v>
      </c>
      <c r="J671" s="47" t="s">
        <v>1961</v>
      </c>
      <c r="K671" s="47" t="s">
        <v>319</v>
      </c>
      <c r="L671" s="47" t="s">
        <v>886</v>
      </c>
      <c r="M671" s="48" t="s">
        <v>53</v>
      </c>
      <c r="N671" s="47" t="s">
        <v>34</v>
      </c>
      <c r="O671" s="47" t="s">
        <v>4</v>
      </c>
      <c r="P671" s="48" t="s">
        <v>43</v>
      </c>
      <c r="Q671" s="47"/>
      <c r="R671" s="47"/>
      <c r="S671" s="47" t="s">
        <v>4173</v>
      </c>
      <c r="T671" s="47" t="s">
        <v>776</v>
      </c>
      <c r="U671" s="52">
        <v>14979</v>
      </c>
      <c r="V671" s="118">
        <v>46079</v>
      </c>
      <c r="W671" s="118">
        <v>46079</v>
      </c>
      <c r="X671" s="47"/>
      <c r="Y671" s="47">
        <v>15</v>
      </c>
      <c r="Z671" s="118">
        <v>46094</v>
      </c>
      <c r="AA671" s="118">
        <v>46130</v>
      </c>
      <c r="AB671" s="118">
        <v>46130</v>
      </c>
      <c r="AC671" s="47" t="s">
        <v>3</v>
      </c>
      <c r="AD671" s="14">
        <v>1</v>
      </c>
      <c r="AE671" s="47" t="s">
        <v>3873</v>
      </c>
      <c r="AF671" s="280">
        <v>46130</v>
      </c>
      <c r="AG671" s="118">
        <v>46130</v>
      </c>
      <c r="AH671" s="118" t="s">
        <v>6740</v>
      </c>
      <c r="AI671" s="47" t="s">
        <v>6737</v>
      </c>
      <c r="AJ671" s="47" t="s">
        <v>306</v>
      </c>
      <c r="AK671" s="47" t="s">
        <v>1557</v>
      </c>
      <c r="AL671" s="62" t="s">
        <v>2924</v>
      </c>
      <c r="AM671" s="13" t="s">
        <v>390</v>
      </c>
      <c r="AN671" s="118"/>
      <c r="AO671" s="118"/>
      <c r="AP671" s="118"/>
      <c r="AQ671" s="118"/>
      <c r="AR671" s="118"/>
      <c r="AS671" s="47"/>
      <c r="AT671" s="118"/>
      <c r="AU671" s="47"/>
      <c r="AV671" s="47"/>
      <c r="AW671" s="118"/>
      <c r="AX671" s="118"/>
      <c r="AY671" s="118"/>
      <c r="AZ671" s="47"/>
      <c r="BA671" s="14"/>
      <c r="BB671" s="47"/>
      <c r="BC671" s="149"/>
      <c r="BD671" s="149"/>
    </row>
    <row r="672" spans="1:56" x14ac:dyDescent="0.35">
      <c r="A672" s="50" t="s">
        <v>4174</v>
      </c>
      <c r="B672" s="115">
        <v>671</v>
      </c>
      <c r="C672" s="47"/>
      <c r="D672" s="47" t="s">
        <v>4175</v>
      </c>
      <c r="E672" s="47" t="s">
        <v>4745</v>
      </c>
      <c r="F672" s="47" t="s">
        <v>4176</v>
      </c>
      <c r="G672" s="47" t="s">
        <v>76</v>
      </c>
      <c r="H672" s="47" t="s">
        <v>1980</v>
      </c>
      <c r="I672" s="47" t="s">
        <v>3899</v>
      </c>
      <c r="J672" s="47" t="s">
        <v>1961</v>
      </c>
      <c r="K672" s="47" t="s">
        <v>319</v>
      </c>
      <c r="L672" s="47" t="s">
        <v>886</v>
      </c>
      <c r="M672" s="48" t="s">
        <v>53</v>
      </c>
      <c r="N672" s="47" t="s">
        <v>33</v>
      </c>
      <c r="O672" s="47" t="s">
        <v>5473</v>
      </c>
      <c r="P672" s="48" t="s">
        <v>26</v>
      </c>
      <c r="Q672" s="47"/>
      <c r="R672" s="47"/>
      <c r="S672" s="47" t="s">
        <v>4177</v>
      </c>
      <c r="T672" s="47" t="s">
        <v>188</v>
      </c>
      <c r="U672" s="52">
        <v>14510</v>
      </c>
      <c r="V672" s="118">
        <v>46078</v>
      </c>
      <c r="W672" s="118">
        <v>46078</v>
      </c>
      <c r="X672" s="47"/>
      <c r="Y672" s="47">
        <v>15</v>
      </c>
      <c r="Z672" s="118">
        <v>46093</v>
      </c>
      <c r="AA672" s="118">
        <v>46122</v>
      </c>
      <c r="AB672" s="118">
        <v>46121</v>
      </c>
      <c r="AC672" s="47" t="s">
        <v>3</v>
      </c>
      <c r="AD672" s="14">
        <v>1</v>
      </c>
      <c r="AE672" s="47" t="s">
        <v>3806</v>
      </c>
      <c r="AF672" s="280">
        <v>46121</v>
      </c>
      <c r="AG672" s="118">
        <v>46121</v>
      </c>
      <c r="AH672" s="118" t="s">
        <v>6740</v>
      </c>
      <c r="AI672" s="47" t="s">
        <v>6737</v>
      </c>
      <c r="AJ672" s="47" t="s">
        <v>306</v>
      </c>
      <c r="AK672" s="47" t="s">
        <v>1557</v>
      </c>
      <c r="AL672" s="62" t="s">
        <v>2924</v>
      </c>
      <c r="AM672" s="13" t="s">
        <v>390</v>
      </c>
      <c r="AN672" s="118"/>
      <c r="AO672" s="118"/>
      <c r="AP672" s="118"/>
      <c r="AQ672" s="118"/>
      <c r="AR672" s="118"/>
      <c r="AS672" s="47"/>
      <c r="AT672" s="118"/>
      <c r="AU672" s="47"/>
      <c r="AV672" s="47"/>
      <c r="AW672" s="118"/>
      <c r="AX672" s="118"/>
      <c r="AY672" s="118"/>
      <c r="AZ672" s="47"/>
      <c r="BA672" s="14"/>
      <c r="BB672" s="47"/>
      <c r="BC672" s="149"/>
      <c r="BD672" s="149"/>
    </row>
    <row r="673" spans="1:56" x14ac:dyDescent="0.35">
      <c r="A673" s="50" t="s">
        <v>4178</v>
      </c>
      <c r="B673" s="115">
        <v>672</v>
      </c>
      <c r="C673" s="47"/>
      <c r="D673" s="47">
        <v>5907</v>
      </c>
      <c r="E673" s="47" t="s">
        <v>4746</v>
      </c>
      <c r="F673" s="47" t="s">
        <v>4179</v>
      </c>
      <c r="G673" s="47" t="s">
        <v>76</v>
      </c>
      <c r="H673" s="47" t="s">
        <v>1980</v>
      </c>
      <c r="I673" s="47" t="s">
        <v>3899</v>
      </c>
      <c r="J673" s="47" t="s">
        <v>1961</v>
      </c>
      <c r="K673" s="47" t="s">
        <v>319</v>
      </c>
      <c r="L673" s="47" t="s">
        <v>886</v>
      </c>
      <c r="M673" s="48" t="s">
        <v>53</v>
      </c>
      <c r="N673" s="47" t="s">
        <v>34</v>
      </c>
      <c r="O673" s="47" t="s">
        <v>4</v>
      </c>
      <c r="P673" s="48" t="s">
        <v>21</v>
      </c>
      <c r="Q673" s="47"/>
      <c r="R673" s="47"/>
      <c r="S673" s="47" t="s">
        <v>4180</v>
      </c>
      <c r="T673" s="47" t="s">
        <v>292</v>
      </c>
      <c r="U673" s="52">
        <v>8956</v>
      </c>
      <c r="V673" s="118">
        <v>46079</v>
      </c>
      <c r="W673" s="118">
        <v>46079</v>
      </c>
      <c r="X673" s="47"/>
      <c r="Y673" s="47">
        <v>15</v>
      </c>
      <c r="Z673" s="118">
        <v>46094</v>
      </c>
      <c r="AA673" s="118">
        <v>46142</v>
      </c>
      <c r="AB673" s="118">
        <v>46146</v>
      </c>
      <c r="AC673" s="47" t="s">
        <v>3</v>
      </c>
      <c r="AD673" s="14">
        <v>1</v>
      </c>
      <c r="AE673" s="47" t="s">
        <v>3873</v>
      </c>
      <c r="AF673" s="280">
        <v>46146</v>
      </c>
      <c r="AG673" s="118">
        <v>46146</v>
      </c>
      <c r="AH673" s="118" t="s">
        <v>6740</v>
      </c>
      <c r="AI673" s="47" t="s">
        <v>6737</v>
      </c>
      <c r="AJ673" s="47" t="s">
        <v>306</v>
      </c>
      <c r="AK673" s="47" t="s">
        <v>1557</v>
      </c>
      <c r="AL673" s="62" t="s">
        <v>2925</v>
      </c>
      <c r="AM673" s="13" t="s">
        <v>390</v>
      </c>
      <c r="AN673" s="118"/>
      <c r="AO673" s="118"/>
      <c r="AP673" s="118"/>
      <c r="AQ673" s="118"/>
      <c r="AR673" s="118"/>
      <c r="AS673" s="47"/>
      <c r="AT673" s="118"/>
      <c r="AU673" s="47"/>
      <c r="AV673" s="47"/>
      <c r="AW673" s="118"/>
      <c r="AX673" s="118"/>
      <c r="AY673" s="118"/>
      <c r="AZ673" s="47"/>
      <c r="BA673" s="14"/>
      <c r="BB673" s="47"/>
      <c r="BC673" s="149"/>
      <c r="BD673" s="149"/>
    </row>
    <row r="674" spans="1:56" x14ac:dyDescent="0.35">
      <c r="A674" s="50" t="s">
        <v>4181</v>
      </c>
      <c r="B674" s="115">
        <v>673</v>
      </c>
      <c r="C674" s="47"/>
      <c r="D674" s="47">
        <v>8381</v>
      </c>
      <c r="E674" s="47" t="s">
        <v>4747</v>
      </c>
      <c r="F674" s="47" t="s">
        <v>4182</v>
      </c>
      <c r="G674" s="47" t="s">
        <v>76</v>
      </c>
      <c r="H674" s="47" t="s">
        <v>1980</v>
      </c>
      <c r="I674" s="47" t="s">
        <v>3899</v>
      </c>
      <c r="J674" s="47" t="s">
        <v>1961</v>
      </c>
      <c r="K674" s="47" t="s">
        <v>319</v>
      </c>
      <c r="L674" s="47" t="s">
        <v>886</v>
      </c>
      <c r="M674" s="48" t="s">
        <v>53</v>
      </c>
      <c r="N674" s="47" t="s">
        <v>34</v>
      </c>
      <c r="O674" s="47" t="s">
        <v>4</v>
      </c>
      <c r="P674" s="48" t="s">
        <v>27</v>
      </c>
      <c r="Q674" s="47"/>
      <c r="R674" s="47"/>
      <c r="S674" s="47" t="s">
        <v>4183</v>
      </c>
      <c r="T674" s="47" t="s">
        <v>1262</v>
      </c>
      <c r="U674" s="52">
        <v>7340</v>
      </c>
      <c r="V674" s="118">
        <v>46080</v>
      </c>
      <c r="W674" s="118">
        <v>46080</v>
      </c>
      <c r="X674" s="47"/>
      <c r="Y674" s="47">
        <v>15</v>
      </c>
      <c r="Z674" s="118">
        <v>46095</v>
      </c>
      <c r="AA674" s="118">
        <v>46130</v>
      </c>
      <c r="AB674" s="118">
        <v>46127</v>
      </c>
      <c r="AC674" s="47" t="s">
        <v>3</v>
      </c>
      <c r="AD674" s="14">
        <v>1</v>
      </c>
      <c r="AE674" s="47" t="s">
        <v>3873</v>
      </c>
      <c r="AF674" s="280">
        <v>46133</v>
      </c>
      <c r="AG674" s="118">
        <v>46133</v>
      </c>
      <c r="AH674" s="118" t="s">
        <v>6740</v>
      </c>
      <c r="AI674" s="47" t="s">
        <v>6737</v>
      </c>
      <c r="AJ674" s="47" t="s">
        <v>306</v>
      </c>
      <c r="AK674" s="47" t="s">
        <v>1557</v>
      </c>
      <c r="AL674" s="62" t="s">
        <v>2924</v>
      </c>
      <c r="AM674" s="13" t="s">
        <v>390</v>
      </c>
      <c r="AN674" s="118"/>
      <c r="AO674" s="118"/>
      <c r="AP674" s="118"/>
      <c r="AQ674" s="118"/>
      <c r="AR674" s="118"/>
      <c r="AS674" s="47"/>
      <c r="AT674" s="118"/>
      <c r="AU674" s="47"/>
      <c r="AV674" s="47"/>
      <c r="AW674" s="118"/>
      <c r="AX674" s="118"/>
      <c r="AY674" s="118"/>
      <c r="AZ674" s="47"/>
      <c r="BA674" s="14"/>
      <c r="BB674" s="47"/>
      <c r="BC674" s="149"/>
      <c r="BD674" s="149"/>
    </row>
    <row r="675" spans="1:56" x14ac:dyDescent="0.35">
      <c r="A675" s="50" t="s">
        <v>4184</v>
      </c>
      <c r="B675" s="115">
        <v>674</v>
      </c>
      <c r="C675" s="47"/>
      <c r="D675" s="47" t="s">
        <v>4185</v>
      </c>
      <c r="E675" s="47" t="s">
        <v>4748</v>
      </c>
      <c r="F675" s="47" t="s">
        <v>4186</v>
      </c>
      <c r="G675" s="47" t="s">
        <v>76</v>
      </c>
      <c r="H675" s="47" t="s">
        <v>1980</v>
      </c>
      <c r="I675" s="47" t="s">
        <v>3899</v>
      </c>
      <c r="J675" s="47" t="s">
        <v>1961</v>
      </c>
      <c r="K675" s="47" t="s">
        <v>319</v>
      </c>
      <c r="L675" s="47" t="s">
        <v>886</v>
      </c>
      <c r="M675" s="48" t="s">
        <v>53</v>
      </c>
      <c r="N675" s="47" t="s">
        <v>34</v>
      </c>
      <c r="O675" s="47" t="s">
        <v>4</v>
      </c>
      <c r="P675" s="48" t="s">
        <v>25</v>
      </c>
      <c r="Q675" s="47"/>
      <c r="R675" s="47"/>
      <c r="S675" s="47" t="s">
        <v>4187</v>
      </c>
      <c r="T675" s="47" t="s">
        <v>670</v>
      </c>
      <c r="U675" s="52">
        <v>10171</v>
      </c>
      <c r="V675" s="118">
        <v>46079</v>
      </c>
      <c r="W675" s="118">
        <v>46079</v>
      </c>
      <c r="X675" s="47"/>
      <c r="Y675" s="47">
        <v>15</v>
      </c>
      <c r="Z675" s="118">
        <v>46094</v>
      </c>
      <c r="AA675" s="118">
        <v>46130</v>
      </c>
      <c r="AB675" s="118">
        <v>46129</v>
      </c>
      <c r="AC675" s="47" t="s">
        <v>3</v>
      </c>
      <c r="AD675" s="14">
        <v>1</v>
      </c>
      <c r="AE675" s="47" t="s">
        <v>3873</v>
      </c>
      <c r="AF675" s="280">
        <v>46127</v>
      </c>
      <c r="AG675" s="118">
        <v>46127</v>
      </c>
      <c r="AH675" s="118" t="s">
        <v>6740</v>
      </c>
      <c r="AI675" s="47" t="s">
        <v>6737</v>
      </c>
      <c r="AJ675" s="47" t="s">
        <v>306</v>
      </c>
      <c r="AK675" s="47" t="s">
        <v>1557</v>
      </c>
      <c r="AL675" s="62" t="s">
        <v>2924</v>
      </c>
      <c r="AM675" s="13" t="s">
        <v>390</v>
      </c>
      <c r="AN675" s="118"/>
      <c r="AO675" s="118"/>
      <c r="AP675" s="118"/>
      <c r="AQ675" s="118"/>
      <c r="AR675" s="118"/>
      <c r="AS675" s="47"/>
      <c r="AT675" s="118"/>
      <c r="AU675" s="47"/>
      <c r="AV675" s="47"/>
      <c r="AW675" s="118"/>
      <c r="AX675" s="118"/>
      <c r="AY675" s="118"/>
      <c r="AZ675" s="47"/>
      <c r="BA675" s="14"/>
      <c r="BB675" s="47"/>
      <c r="BC675" s="149"/>
      <c r="BD675" s="149"/>
    </row>
    <row r="676" spans="1:56" x14ac:dyDescent="0.35">
      <c r="A676" s="50" t="s">
        <v>4188</v>
      </c>
      <c r="B676" s="115">
        <v>675</v>
      </c>
      <c r="C676" s="47"/>
      <c r="D676" s="47" t="s">
        <v>4189</v>
      </c>
      <c r="E676" s="47" t="s">
        <v>4749</v>
      </c>
      <c r="F676" s="47" t="s">
        <v>4190</v>
      </c>
      <c r="G676" s="47" t="s">
        <v>76</v>
      </c>
      <c r="H676" s="47" t="s">
        <v>1980</v>
      </c>
      <c r="I676" s="47" t="s">
        <v>3899</v>
      </c>
      <c r="J676" s="47" t="s">
        <v>1961</v>
      </c>
      <c r="K676" s="47" t="s">
        <v>319</v>
      </c>
      <c r="L676" s="47" t="s">
        <v>886</v>
      </c>
      <c r="M676" s="48" t="s">
        <v>53</v>
      </c>
      <c r="N676" s="47" t="s">
        <v>34</v>
      </c>
      <c r="O676" s="47" t="s">
        <v>4</v>
      </c>
      <c r="P676" s="48" t="s">
        <v>21</v>
      </c>
      <c r="Q676" s="47"/>
      <c r="R676" s="47"/>
      <c r="S676" s="47" t="s">
        <v>4191</v>
      </c>
      <c r="T676" s="47" t="s">
        <v>3058</v>
      </c>
      <c r="U676" s="52">
        <v>9085</v>
      </c>
      <c r="V676" s="118">
        <v>46076</v>
      </c>
      <c r="W676" s="118">
        <v>46076</v>
      </c>
      <c r="X676" s="47"/>
      <c r="Y676" s="47">
        <v>15</v>
      </c>
      <c r="Z676" s="118">
        <v>46091</v>
      </c>
      <c r="AA676" s="118">
        <v>46130</v>
      </c>
      <c r="AB676" s="118">
        <v>46128</v>
      </c>
      <c r="AC676" s="47" t="s">
        <v>3</v>
      </c>
      <c r="AD676" s="14">
        <v>1</v>
      </c>
      <c r="AE676" s="47" t="s">
        <v>3806</v>
      </c>
      <c r="AF676" s="280">
        <v>46127</v>
      </c>
      <c r="AG676" s="118">
        <v>46127</v>
      </c>
      <c r="AH676" s="118" t="s">
        <v>6740</v>
      </c>
      <c r="AI676" s="47" t="s">
        <v>6737</v>
      </c>
      <c r="AJ676" s="47" t="s">
        <v>306</v>
      </c>
      <c r="AK676" s="47" t="s">
        <v>1557</v>
      </c>
      <c r="AL676" s="62" t="s">
        <v>2924</v>
      </c>
      <c r="AM676" s="13" t="s">
        <v>2000</v>
      </c>
      <c r="AN676" s="118"/>
      <c r="AO676" s="118"/>
      <c r="AP676" s="118"/>
      <c r="AQ676" s="118"/>
      <c r="AR676" s="118"/>
      <c r="AS676" s="47"/>
      <c r="AT676" s="118"/>
      <c r="AU676" s="47"/>
      <c r="AV676" s="47"/>
      <c r="AW676" s="118"/>
      <c r="AX676" s="118"/>
      <c r="AY676" s="118"/>
      <c r="AZ676" s="47"/>
      <c r="BA676" s="14"/>
      <c r="BB676" s="47"/>
      <c r="BC676" s="149"/>
      <c r="BD676" s="149"/>
    </row>
    <row r="677" spans="1:56" x14ac:dyDescent="0.35">
      <c r="A677" s="50" t="s">
        <v>4192</v>
      </c>
      <c r="B677" s="115">
        <v>676</v>
      </c>
      <c r="C677" s="47"/>
      <c r="D677" s="47" t="s">
        <v>4193</v>
      </c>
      <c r="E677" s="47" t="s">
        <v>4750</v>
      </c>
      <c r="F677" s="47" t="s">
        <v>4194</v>
      </c>
      <c r="G677" s="47" t="s">
        <v>76</v>
      </c>
      <c r="H677" s="47" t="s">
        <v>1980</v>
      </c>
      <c r="I677" s="47" t="s">
        <v>3899</v>
      </c>
      <c r="J677" s="47" t="s">
        <v>1961</v>
      </c>
      <c r="K677" s="47" t="s">
        <v>319</v>
      </c>
      <c r="L677" s="47" t="s">
        <v>886</v>
      </c>
      <c r="M677" s="48" t="s">
        <v>53</v>
      </c>
      <c r="N677" s="47" t="s">
        <v>33</v>
      </c>
      <c r="O677" s="47" t="s">
        <v>5473</v>
      </c>
      <c r="P677" s="48" t="s">
        <v>26</v>
      </c>
      <c r="Q677" s="47"/>
      <c r="R677" s="47"/>
      <c r="S677" s="47" t="s">
        <v>4195</v>
      </c>
      <c r="T677" s="47" t="s">
        <v>4196</v>
      </c>
      <c r="U677" s="52">
        <v>9352</v>
      </c>
      <c r="V677" s="118">
        <v>46077</v>
      </c>
      <c r="W677" s="118">
        <v>46077</v>
      </c>
      <c r="X677" s="47"/>
      <c r="Y677" s="47">
        <v>15</v>
      </c>
      <c r="Z677" s="118">
        <v>46092</v>
      </c>
      <c r="AA677" s="118">
        <v>46152</v>
      </c>
      <c r="AB677" s="118">
        <v>46155</v>
      </c>
      <c r="AC677" s="47" t="s">
        <v>3</v>
      </c>
      <c r="AD677" s="14">
        <v>1</v>
      </c>
      <c r="AE677" s="47" t="s">
        <v>3873</v>
      </c>
      <c r="AF677" s="280">
        <v>46161</v>
      </c>
      <c r="AG677" s="118">
        <v>46161</v>
      </c>
      <c r="AH677" s="118" t="s">
        <v>6740</v>
      </c>
      <c r="AI677" s="47" t="s">
        <v>6737</v>
      </c>
      <c r="AJ677" s="47" t="s">
        <v>306</v>
      </c>
      <c r="AK677" s="47" t="s">
        <v>1557</v>
      </c>
      <c r="AL677" s="62" t="s">
        <v>2925</v>
      </c>
      <c r="AM677" s="13" t="s">
        <v>1956</v>
      </c>
      <c r="AN677" s="118"/>
      <c r="AO677" s="118"/>
      <c r="AP677" s="118"/>
      <c r="AQ677" s="118"/>
      <c r="AR677" s="118"/>
      <c r="AS677" s="47"/>
      <c r="AT677" s="118"/>
      <c r="AU677" s="47"/>
      <c r="AV677" s="47"/>
      <c r="AW677" s="118"/>
      <c r="AX677" s="118"/>
      <c r="AY677" s="118"/>
      <c r="AZ677" s="47"/>
      <c r="BA677" s="14"/>
      <c r="BB677" s="47"/>
      <c r="BC677" s="149"/>
      <c r="BD677" s="149"/>
    </row>
    <row r="678" spans="1:56" x14ac:dyDescent="0.35">
      <c r="A678" s="50" t="s">
        <v>4197</v>
      </c>
      <c r="B678" s="115">
        <v>677</v>
      </c>
      <c r="C678" s="47"/>
      <c r="D678" s="47">
        <v>1994</v>
      </c>
      <c r="E678" s="47" t="s">
        <v>4751</v>
      </c>
      <c r="F678" s="47" t="s">
        <v>4198</v>
      </c>
      <c r="G678" s="47" t="s">
        <v>76</v>
      </c>
      <c r="H678" s="47" t="s">
        <v>1980</v>
      </c>
      <c r="I678" s="47" t="s">
        <v>3899</v>
      </c>
      <c r="J678" s="47" t="s">
        <v>1961</v>
      </c>
      <c r="K678" s="47" t="s">
        <v>319</v>
      </c>
      <c r="L678" s="47" t="s">
        <v>886</v>
      </c>
      <c r="M678" s="48" t="s">
        <v>53</v>
      </c>
      <c r="N678" s="47" t="s">
        <v>34</v>
      </c>
      <c r="O678" s="47" t="s">
        <v>4</v>
      </c>
      <c r="P678" s="48" t="s">
        <v>21</v>
      </c>
      <c r="Q678" s="47"/>
      <c r="R678" s="47"/>
      <c r="S678" s="47" t="s">
        <v>4199</v>
      </c>
      <c r="T678" s="47" t="s">
        <v>679</v>
      </c>
      <c r="U678" s="52">
        <v>11004</v>
      </c>
      <c r="V678" s="118">
        <v>46076</v>
      </c>
      <c r="W678" s="118">
        <v>46076</v>
      </c>
      <c r="X678" s="47"/>
      <c r="Y678" s="47">
        <v>15</v>
      </c>
      <c r="Z678" s="118">
        <v>46091</v>
      </c>
      <c r="AA678" s="118">
        <v>46173</v>
      </c>
      <c r="AB678" s="118">
        <v>46168</v>
      </c>
      <c r="AC678" s="47" t="s">
        <v>3</v>
      </c>
      <c r="AD678" s="14">
        <v>1</v>
      </c>
      <c r="AE678" s="47" t="s">
        <v>3806</v>
      </c>
      <c r="AF678" s="280">
        <v>46172</v>
      </c>
      <c r="AG678" s="118"/>
      <c r="AH678" s="118" t="s">
        <v>152</v>
      </c>
      <c r="AI678" s="47" t="s">
        <v>6737</v>
      </c>
      <c r="AJ678" s="47" t="s">
        <v>306</v>
      </c>
      <c r="AK678" s="47" t="s">
        <v>1557</v>
      </c>
      <c r="AL678" s="62" t="s">
        <v>2925</v>
      </c>
      <c r="AM678" s="13" t="s">
        <v>390</v>
      </c>
      <c r="AN678" s="118"/>
      <c r="AO678" s="118"/>
      <c r="AP678" s="118"/>
      <c r="AQ678" s="118"/>
      <c r="AR678" s="118"/>
      <c r="AS678" s="47"/>
      <c r="AT678" s="118"/>
      <c r="AU678" s="47"/>
      <c r="AV678" s="47"/>
      <c r="AW678" s="118"/>
      <c r="AX678" s="118"/>
      <c r="AY678" s="118"/>
      <c r="AZ678" s="47"/>
      <c r="BA678" s="14"/>
      <c r="BB678" s="47"/>
      <c r="BC678" s="149"/>
      <c r="BD678" s="149"/>
    </row>
    <row r="679" spans="1:56" x14ac:dyDescent="0.35">
      <c r="A679" s="50" t="s">
        <v>4200</v>
      </c>
      <c r="B679" s="115">
        <v>678</v>
      </c>
      <c r="C679" s="47"/>
      <c r="D679" s="47" t="s">
        <v>4201</v>
      </c>
      <c r="E679" s="47" t="s">
        <v>4752</v>
      </c>
      <c r="F679" s="47" t="s">
        <v>4202</v>
      </c>
      <c r="G679" s="47" t="s">
        <v>76</v>
      </c>
      <c r="H679" s="47" t="s">
        <v>1980</v>
      </c>
      <c r="I679" s="47" t="s">
        <v>3899</v>
      </c>
      <c r="J679" s="47" t="s">
        <v>1961</v>
      </c>
      <c r="K679" s="47" t="s">
        <v>319</v>
      </c>
      <c r="L679" s="47" t="s">
        <v>886</v>
      </c>
      <c r="M679" s="48" t="s">
        <v>53</v>
      </c>
      <c r="N679" s="47" t="s">
        <v>34</v>
      </c>
      <c r="O679" s="47" t="s">
        <v>4</v>
      </c>
      <c r="P679" s="48" t="s">
        <v>16</v>
      </c>
      <c r="Q679" s="47"/>
      <c r="R679" s="47"/>
      <c r="S679" s="47" t="s">
        <v>4203</v>
      </c>
      <c r="T679" s="47" t="s">
        <v>4204</v>
      </c>
      <c r="U679" s="52">
        <v>10073</v>
      </c>
      <c r="V679" s="118">
        <v>46081</v>
      </c>
      <c r="W679" s="118">
        <v>46081</v>
      </c>
      <c r="X679" s="47"/>
      <c r="Y679" s="47">
        <v>15</v>
      </c>
      <c r="Z679" s="118">
        <v>46096</v>
      </c>
      <c r="AA679" s="118">
        <v>46130</v>
      </c>
      <c r="AB679" s="118">
        <v>46133</v>
      </c>
      <c r="AC679" s="47" t="s">
        <v>3</v>
      </c>
      <c r="AD679" s="14">
        <v>1</v>
      </c>
      <c r="AE679" s="47" t="s">
        <v>3873</v>
      </c>
      <c r="AF679" s="280">
        <v>46133</v>
      </c>
      <c r="AG679" s="118">
        <v>46133</v>
      </c>
      <c r="AH679" s="118" t="s">
        <v>6740</v>
      </c>
      <c r="AI679" s="47" t="s">
        <v>6737</v>
      </c>
      <c r="AJ679" s="47" t="s">
        <v>306</v>
      </c>
      <c r="AK679" s="47" t="s">
        <v>1557</v>
      </c>
      <c r="AL679" s="62" t="s">
        <v>2924</v>
      </c>
      <c r="AM679" s="13" t="s">
        <v>390</v>
      </c>
      <c r="AN679" s="118"/>
      <c r="AO679" s="118"/>
      <c r="AP679" s="118"/>
      <c r="AQ679" s="118"/>
      <c r="AR679" s="118"/>
      <c r="AS679" s="47"/>
      <c r="AT679" s="118"/>
      <c r="AU679" s="47"/>
      <c r="AV679" s="47"/>
      <c r="AW679" s="118"/>
      <c r="AX679" s="118"/>
      <c r="AY679" s="118"/>
      <c r="AZ679" s="47"/>
      <c r="BA679" s="14"/>
      <c r="BB679" s="47"/>
      <c r="BC679" s="149"/>
      <c r="BD679" s="149"/>
    </row>
    <row r="680" spans="1:56" x14ac:dyDescent="0.35">
      <c r="A680" s="50" t="s">
        <v>4205</v>
      </c>
      <c r="B680" s="115">
        <v>679</v>
      </c>
      <c r="C680" s="47"/>
      <c r="D680" s="47" t="s">
        <v>4206</v>
      </c>
      <c r="E680" s="47" t="s">
        <v>4753</v>
      </c>
      <c r="F680" s="47" t="s">
        <v>4207</v>
      </c>
      <c r="G680" s="47" t="s">
        <v>76</v>
      </c>
      <c r="H680" s="47" t="s">
        <v>1980</v>
      </c>
      <c r="I680" s="47" t="s">
        <v>3899</v>
      </c>
      <c r="J680" s="47" t="s">
        <v>1961</v>
      </c>
      <c r="K680" s="47" t="s">
        <v>319</v>
      </c>
      <c r="L680" s="47" t="s">
        <v>886</v>
      </c>
      <c r="M680" s="48" t="s">
        <v>53</v>
      </c>
      <c r="N680" s="47" t="s">
        <v>34</v>
      </c>
      <c r="O680" s="47" t="s">
        <v>4</v>
      </c>
      <c r="P680" s="48" t="s">
        <v>27</v>
      </c>
      <c r="Q680" s="47"/>
      <c r="R680" s="47"/>
      <c r="S680" s="47" t="s">
        <v>4208</v>
      </c>
      <c r="T680" s="47" t="s">
        <v>672</v>
      </c>
      <c r="U680" s="52">
        <v>8135</v>
      </c>
      <c r="V680" s="118">
        <v>46082</v>
      </c>
      <c r="W680" s="118">
        <v>46082</v>
      </c>
      <c r="X680" s="47"/>
      <c r="Y680" s="47">
        <v>15</v>
      </c>
      <c r="Z680" s="118">
        <v>46097</v>
      </c>
      <c r="AA680" s="118">
        <v>46130</v>
      </c>
      <c r="AB680" s="118">
        <v>46127</v>
      </c>
      <c r="AC680" s="47" t="s">
        <v>3</v>
      </c>
      <c r="AD680" s="14">
        <v>1</v>
      </c>
      <c r="AE680" s="47" t="s">
        <v>3873</v>
      </c>
      <c r="AF680" s="280">
        <v>46129</v>
      </c>
      <c r="AG680" s="118">
        <v>46129</v>
      </c>
      <c r="AH680" s="118" t="s">
        <v>6740</v>
      </c>
      <c r="AI680" s="47" t="s">
        <v>6737</v>
      </c>
      <c r="AJ680" s="47" t="s">
        <v>306</v>
      </c>
      <c r="AK680" s="47" t="s">
        <v>1557</v>
      </c>
      <c r="AL680" s="62" t="s">
        <v>2924</v>
      </c>
      <c r="AM680" s="13" t="s">
        <v>1872</v>
      </c>
      <c r="AN680" s="118"/>
      <c r="AO680" s="118"/>
      <c r="AP680" s="118"/>
      <c r="AQ680" s="118"/>
      <c r="AR680" s="118"/>
      <c r="AS680" s="47"/>
      <c r="AT680" s="118"/>
      <c r="AU680" s="47"/>
      <c r="AV680" s="47"/>
      <c r="AW680" s="118"/>
      <c r="AX680" s="118"/>
      <c r="AY680" s="118"/>
      <c r="AZ680" s="47"/>
      <c r="BA680" s="14"/>
      <c r="BB680" s="47"/>
      <c r="BC680" s="149"/>
      <c r="BD680" s="149"/>
    </row>
    <row r="681" spans="1:56" x14ac:dyDescent="0.35">
      <c r="A681" s="50" t="s">
        <v>4209</v>
      </c>
      <c r="B681" s="115">
        <v>680</v>
      </c>
      <c r="C681" s="47"/>
      <c r="D681" s="47">
        <v>5700</v>
      </c>
      <c r="E681" s="47" t="s">
        <v>4754</v>
      </c>
      <c r="F681" s="47" t="s">
        <v>4210</v>
      </c>
      <c r="G681" s="47" t="s">
        <v>76</v>
      </c>
      <c r="H681" s="47" t="s">
        <v>1980</v>
      </c>
      <c r="I681" s="47" t="s">
        <v>3899</v>
      </c>
      <c r="J681" s="47" t="s">
        <v>1961</v>
      </c>
      <c r="K681" s="47" t="s">
        <v>319</v>
      </c>
      <c r="L681" s="47" t="s">
        <v>886</v>
      </c>
      <c r="M681" s="48" t="s">
        <v>53</v>
      </c>
      <c r="N681" s="47" t="s">
        <v>33</v>
      </c>
      <c r="O681" s="47" t="s">
        <v>5473</v>
      </c>
      <c r="P681" s="48" t="s">
        <v>26</v>
      </c>
      <c r="Q681" s="47"/>
      <c r="R681" s="47"/>
      <c r="S681" s="47" t="s">
        <v>4211</v>
      </c>
      <c r="T681" s="47" t="s">
        <v>161</v>
      </c>
      <c r="U681" s="52">
        <v>7370</v>
      </c>
      <c r="V681" s="118">
        <v>46079</v>
      </c>
      <c r="W681" s="118">
        <v>46079</v>
      </c>
      <c r="X681" s="47"/>
      <c r="Y681" s="47">
        <v>15</v>
      </c>
      <c r="Z681" s="118">
        <v>46094</v>
      </c>
      <c r="AA681" s="118">
        <v>46130</v>
      </c>
      <c r="AB681" s="118"/>
      <c r="AC681" s="47" t="s">
        <v>709</v>
      </c>
      <c r="AD681" s="14"/>
      <c r="AE681" s="47" t="s">
        <v>3806</v>
      </c>
      <c r="AF681" s="280"/>
      <c r="AG681" s="118"/>
      <c r="AH681" s="118"/>
      <c r="AI681" s="47" t="s">
        <v>6737</v>
      </c>
      <c r="AJ681" s="47" t="s">
        <v>306</v>
      </c>
      <c r="AK681" s="47" t="s">
        <v>390</v>
      </c>
      <c r="AL681" s="62" t="s">
        <v>390</v>
      </c>
      <c r="AM681" s="13" t="s">
        <v>1956</v>
      </c>
      <c r="AN681" s="118"/>
      <c r="AO681" s="118"/>
      <c r="AP681" s="118"/>
      <c r="AQ681" s="118"/>
      <c r="AR681" s="118"/>
      <c r="AS681" s="47"/>
      <c r="AT681" s="118"/>
      <c r="AU681" s="47"/>
      <c r="AV681" s="47"/>
      <c r="AW681" s="118"/>
      <c r="AX681" s="118"/>
      <c r="AY681" s="118"/>
      <c r="AZ681" s="47"/>
      <c r="BA681" s="14"/>
      <c r="BB681" s="47"/>
      <c r="BC681" s="149"/>
      <c r="BD681" s="149"/>
    </row>
    <row r="682" spans="1:56" x14ac:dyDescent="0.35">
      <c r="A682" s="50" t="s">
        <v>4212</v>
      </c>
      <c r="B682" s="115">
        <v>681</v>
      </c>
      <c r="C682" s="47"/>
      <c r="D682" s="47" t="s">
        <v>4213</v>
      </c>
      <c r="E682" s="47" t="s">
        <v>4755</v>
      </c>
      <c r="F682" s="47" t="s">
        <v>4214</v>
      </c>
      <c r="G682" s="47" t="s">
        <v>76</v>
      </c>
      <c r="H682" s="47" t="s">
        <v>1980</v>
      </c>
      <c r="I682" s="47" t="s">
        <v>3899</v>
      </c>
      <c r="J682" s="47" t="s">
        <v>1961</v>
      </c>
      <c r="K682" s="47" t="s">
        <v>319</v>
      </c>
      <c r="L682" s="47" t="s">
        <v>886</v>
      </c>
      <c r="M682" s="48" t="s">
        <v>53</v>
      </c>
      <c r="N682" s="47" t="s">
        <v>34</v>
      </c>
      <c r="O682" s="47" t="s">
        <v>4</v>
      </c>
      <c r="P682" s="48" t="s">
        <v>27</v>
      </c>
      <c r="Q682" s="47"/>
      <c r="R682" s="47"/>
      <c r="S682" s="47" t="s">
        <v>4215</v>
      </c>
      <c r="T682" s="47" t="s">
        <v>3841</v>
      </c>
      <c r="U682" s="52">
        <v>11334</v>
      </c>
      <c r="V682" s="118">
        <v>46081</v>
      </c>
      <c r="W682" s="118">
        <v>46081</v>
      </c>
      <c r="X682" s="47"/>
      <c r="Y682" s="47">
        <v>15</v>
      </c>
      <c r="Z682" s="118">
        <v>46096</v>
      </c>
      <c r="AA682" s="118">
        <v>46122</v>
      </c>
      <c r="AB682" s="118">
        <v>46126</v>
      </c>
      <c r="AC682" s="47" t="s">
        <v>3</v>
      </c>
      <c r="AD682" s="14">
        <v>1</v>
      </c>
      <c r="AE682" s="47" t="s">
        <v>3873</v>
      </c>
      <c r="AF682" s="280">
        <v>46125</v>
      </c>
      <c r="AG682" s="118">
        <v>46125</v>
      </c>
      <c r="AH682" s="118" t="s">
        <v>6740</v>
      </c>
      <c r="AI682" s="47" t="s">
        <v>6737</v>
      </c>
      <c r="AJ682" s="47" t="s">
        <v>306</v>
      </c>
      <c r="AK682" s="47" t="s">
        <v>1557</v>
      </c>
      <c r="AL682" s="62" t="s">
        <v>2924</v>
      </c>
      <c r="AM682" s="13" t="s">
        <v>1956</v>
      </c>
      <c r="AN682" s="118"/>
      <c r="AO682" s="118"/>
      <c r="AP682" s="118"/>
      <c r="AQ682" s="118"/>
      <c r="AR682" s="118"/>
      <c r="AS682" s="47"/>
      <c r="AT682" s="118"/>
      <c r="AU682" s="47"/>
      <c r="AV682" s="47"/>
      <c r="AW682" s="118"/>
      <c r="AX682" s="118"/>
      <c r="AY682" s="118"/>
      <c r="AZ682" s="47"/>
      <c r="BA682" s="14"/>
      <c r="BB682" s="47"/>
      <c r="BC682" s="149"/>
      <c r="BD682" s="149"/>
    </row>
    <row r="683" spans="1:56" x14ac:dyDescent="0.35">
      <c r="A683" s="50" t="s">
        <v>4216</v>
      </c>
      <c r="B683" s="115">
        <v>682</v>
      </c>
      <c r="C683" s="47"/>
      <c r="D683" s="47">
        <v>8016</v>
      </c>
      <c r="E683" s="47" t="s">
        <v>4756</v>
      </c>
      <c r="F683" s="47" t="s">
        <v>4217</v>
      </c>
      <c r="G683" s="47" t="s">
        <v>76</v>
      </c>
      <c r="H683" s="47" t="s">
        <v>1980</v>
      </c>
      <c r="I683" s="47" t="s">
        <v>3899</v>
      </c>
      <c r="J683" s="47" t="s">
        <v>1961</v>
      </c>
      <c r="K683" s="47" t="s">
        <v>319</v>
      </c>
      <c r="L683" s="47" t="s">
        <v>886</v>
      </c>
      <c r="M683" s="48" t="s">
        <v>53</v>
      </c>
      <c r="N683" s="47" t="s">
        <v>34</v>
      </c>
      <c r="O683" s="47" t="s">
        <v>4</v>
      </c>
      <c r="P683" s="48" t="s">
        <v>25</v>
      </c>
      <c r="Q683" s="47"/>
      <c r="R683" s="47"/>
      <c r="S683" s="47" t="s">
        <v>4218</v>
      </c>
      <c r="T683" s="47" t="s">
        <v>164</v>
      </c>
      <c r="U683" s="52">
        <v>10146</v>
      </c>
      <c r="V683" s="118">
        <v>46084</v>
      </c>
      <c r="W683" s="118">
        <v>46084</v>
      </c>
      <c r="X683" s="47"/>
      <c r="Y683" s="47">
        <v>15</v>
      </c>
      <c r="Z683" s="118">
        <v>46099</v>
      </c>
      <c r="AA683" s="118">
        <v>46130</v>
      </c>
      <c r="AB683" s="118">
        <v>46129</v>
      </c>
      <c r="AC683" s="47" t="s">
        <v>3</v>
      </c>
      <c r="AD683" s="14">
        <v>1</v>
      </c>
      <c r="AE683" s="47" t="s">
        <v>3873</v>
      </c>
      <c r="AF683" s="280">
        <v>46130</v>
      </c>
      <c r="AG683" s="118">
        <v>46130</v>
      </c>
      <c r="AH683" s="118" t="s">
        <v>6740</v>
      </c>
      <c r="AI683" s="47" t="s">
        <v>6737</v>
      </c>
      <c r="AJ683" s="47" t="s">
        <v>306</v>
      </c>
      <c r="AK683" s="47" t="s">
        <v>1557</v>
      </c>
      <c r="AL683" s="62" t="s">
        <v>2924</v>
      </c>
      <c r="AM683" s="13" t="s">
        <v>1562</v>
      </c>
      <c r="AN683" s="118"/>
      <c r="AO683" s="118"/>
      <c r="AP683" s="118"/>
      <c r="AQ683" s="118"/>
      <c r="AR683" s="118"/>
      <c r="AS683" s="47"/>
      <c r="AT683" s="118"/>
      <c r="AU683" s="47"/>
      <c r="AV683" s="47"/>
      <c r="AW683" s="118"/>
      <c r="AX683" s="118"/>
      <c r="AY683" s="118"/>
      <c r="AZ683" s="47"/>
      <c r="BA683" s="14"/>
      <c r="BB683" s="47"/>
      <c r="BC683" s="149"/>
      <c r="BD683" s="149"/>
    </row>
    <row r="684" spans="1:56" x14ac:dyDescent="0.35">
      <c r="A684" s="50" t="s">
        <v>4219</v>
      </c>
      <c r="B684" s="115">
        <v>683</v>
      </c>
      <c r="C684" s="47"/>
      <c r="D684" s="47">
        <v>1882</v>
      </c>
      <c r="E684" s="47" t="s">
        <v>4757</v>
      </c>
      <c r="F684" s="47" t="s">
        <v>4220</v>
      </c>
      <c r="G684" s="47" t="s">
        <v>76</v>
      </c>
      <c r="H684" s="47" t="s">
        <v>1980</v>
      </c>
      <c r="I684" s="47" t="s">
        <v>3899</v>
      </c>
      <c r="J684" s="47" t="s">
        <v>1961</v>
      </c>
      <c r="K684" s="47" t="s">
        <v>319</v>
      </c>
      <c r="L684" s="47" t="s">
        <v>886</v>
      </c>
      <c r="M684" s="48" t="s">
        <v>53</v>
      </c>
      <c r="N684" s="47" t="s">
        <v>34</v>
      </c>
      <c r="O684" s="47" t="s">
        <v>4</v>
      </c>
      <c r="P684" s="48" t="s">
        <v>133</v>
      </c>
      <c r="Q684" s="47"/>
      <c r="R684" s="47"/>
      <c r="S684" s="47" t="s">
        <v>4221</v>
      </c>
      <c r="T684" s="47" t="s">
        <v>1786</v>
      </c>
      <c r="U684" s="52">
        <v>10703.2</v>
      </c>
      <c r="V684" s="118">
        <v>46083</v>
      </c>
      <c r="W684" s="118">
        <v>46083</v>
      </c>
      <c r="X684" s="47"/>
      <c r="Y684" s="47">
        <v>15</v>
      </c>
      <c r="Z684" s="118">
        <v>46098</v>
      </c>
      <c r="AA684" s="118">
        <v>46122</v>
      </c>
      <c r="AB684" s="118">
        <v>46123</v>
      </c>
      <c r="AC684" s="47" t="s">
        <v>3</v>
      </c>
      <c r="AD684" s="14">
        <v>1</v>
      </c>
      <c r="AE684" s="47" t="s">
        <v>3873</v>
      </c>
      <c r="AF684" s="280">
        <v>46123</v>
      </c>
      <c r="AG684" s="118">
        <v>46123</v>
      </c>
      <c r="AH684" s="118" t="s">
        <v>6740</v>
      </c>
      <c r="AI684" s="47" t="s">
        <v>6737</v>
      </c>
      <c r="AJ684" s="47" t="s">
        <v>306</v>
      </c>
      <c r="AK684" s="47" t="s">
        <v>1557</v>
      </c>
      <c r="AL684" s="62" t="s">
        <v>2924</v>
      </c>
      <c r="AM684" s="13" t="s">
        <v>390</v>
      </c>
      <c r="AN684" s="118"/>
      <c r="AO684" s="118"/>
      <c r="AP684" s="118"/>
      <c r="AQ684" s="118"/>
      <c r="AR684" s="118"/>
      <c r="AS684" s="47"/>
      <c r="AT684" s="118"/>
      <c r="AU684" s="47"/>
      <c r="AV684" s="47"/>
      <c r="AW684" s="118"/>
      <c r="AX684" s="118"/>
      <c r="AY684" s="118"/>
      <c r="AZ684" s="47"/>
      <c r="BA684" s="14"/>
      <c r="BB684" s="47"/>
      <c r="BC684" s="149"/>
      <c r="BD684" s="149"/>
    </row>
    <row r="685" spans="1:56" x14ac:dyDescent="0.35">
      <c r="A685" s="50" t="s">
        <v>4222</v>
      </c>
      <c r="B685" s="115">
        <v>684</v>
      </c>
      <c r="C685" s="47"/>
      <c r="D685" s="47" t="s">
        <v>4223</v>
      </c>
      <c r="E685" s="47" t="s">
        <v>4758</v>
      </c>
      <c r="F685" s="47" t="s">
        <v>4224</v>
      </c>
      <c r="G685" s="47" t="s">
        <v>76</v>
      </c>
      <c r="H685" s="47" t="s">
        <v>1980</v>
      </c>
      <c r="I685" s="47" t="s">
        <v>3899</v>
      </c>
      <c r="J685" s="47" t="s">
        <v>1961</v>
      </c>
      <c r="K685" s="47" t="s">
        <v>319</v>
      </c>
      <c r="L685" s="47" t="s">
        <v>886</v>
      </c>
      <c r="M685" s="48" t="s">
        <v>53</v>
      </c>
      <c r="N685" s="47" t="s">
        <v>34</v>
      </c>
      <c r="O685" s="47" t="s">
        <v>4</v>
      </c>
      <c r="P685" s="48" t="s">
        <v>21</v>
      </c>
      <c r="Q685" s="47"/>
      <c r="R685" s="47"/>
      <c r="S685" s="47" t="s">
        <v>4225</v>
      </c>
      <c r="T685" s="47" t="s">
        <v>2038</v>
      </c>
      <c r="U685" s="52">
        <v>13048</v>
      </c>
      <c r="V685" s="118">
        <v>46076</v>
      </c>
      <c r="W685" s="118">
        <v>46076</v>
      </c>
      <c r="X685" s="47"/>
      <c r="Y685" s="47">
        <v>15</v>
      </c>
      <c r="Z685" s="118">
        <v>46091</v>
      </c>
      <c r="AA685" s="118">
        <v>46142</v>
      </c>
      <c r="AB685" s="118">
        <v>46140</v>
      </c>
      <c r="AC685" s="47" t="s">
        <v>3</v>
      </c>
      <c r="AD685" s="14">
        <v>1</v>
      </c>
      <c r="AE685" s="47" t="s">
        <v>3873</v>
      </c>
      <c r="AF685" s="280" t="s">
        <v>8951</v>
      </c>
      <c r="AG685" s="118"/>
      <c r="AH685" s="118" t="s">
        <v>152</v>
      </c>
      <c r="AI685" s="47" t="s">
        <v>6737</v>
      </c>
      <c r="AJ685" s="47" t="s">
        <v>306</v>
      </c>
      <c r="AK685" s="47" t="s">
        <v>1557</v>
      </c>
      <c r="AL685" s="62" t="s">
        <v>2924</v>
      </c>
      <c r="AM685" s="13" t="s">
        <v>390</v>
      </c>
      <c r="AN685" s="118"/>
      <c r="AO685" s="118"/>
      <c r="AP685" s="118"/>
      <c r="AQ685" s="118"/>
      <c r="AR685" s="118"/>
      <c r="AS685" s="47"/>
      <c r="AT685" s="118"/>
      <c r="AU685" s="47"/>
      <c r="AV685" s="47"/>
      <c r="AW685" s="118"/>
      <c r="AX685" s="118"/>
      <c r="AY685" s="118"/>
      <c r="AZ685" s="47"/>
      <c r="BA685" s="14"/>
      <c r="BB685" s="47"/>
      <c r="BC685" s="149"/>
      <c r="BD685" s="149"/>
    </row>
    <row r="686" spans="1:56" x14ac:dyDescent="0.35">
      <c r="A686" s="50" t="s">
        <v>4226</v>
      </c>
      <c r="B686" s="115">
        <v>685</v>
      </c>
      <c r="C686" s="47"/>
      <c r="D686" s="47" t="s">
        <v>4227</v>
      </c>
      <c r="E686" s="47" t="s">
        <v>4759</v>
      </c>
      <c r="F686" s="47" t="s">
        <v>4228</v>
      </c>
      <c r="G686" s="47" t="s">
        <v>76</v>
      </c>
      <c r="H686" s="47" t="s">
        <v>1980</v>
      </c>
      <c r="I686" s="47" t="s">
        <v>3899</v>
      </c>
      <c r="J686" s="47" t="s">
        <v>1961</v>
      </c>
      <c r="K686" s="47" t="s">
        <v>319</v>
      </c>
      <c r="L686" s="47" t="s">
        <v>886</v>
      </c>
      <c r="M686" s="48" t="s">
        <v>53</v>
      </c>
      <c r="N686" s="47" t="s">
        <v>34</v>
      </c>
      <c r="O686" s="47" t="s">
        <v>4</v>
      </c>
      <c r="P686" s="48" t="s">
        <v>27</v>
      </c>
      <c r="Q686" s="47"/>
      <c r="R686" s="47"/>
      <c r="S686" s="47" t="s">
        <v>4229</v>
      </c>
      <c r="T686" s="47" t="s">
        <v>1262</v>
      </c>
      <c r="U686" s="52">
        <v>10703</v>
      </c>
      <c r="V686" s="118">
        <v>46081</v>
      </c>
      <c r="W686" s="118">
        <v>46081</v>
      </c>
      <c r="X686" s="47"/>
      <c r="Y686" s="47">
        <v>15</v>
      </c>
      <c r="Z686" s="118">
        <v>46096</v>
      </c>
      <c r="AA686" s="118">
        <v>46122</v>
      </c>
      <c r="AB686" s="118">
        <v>46125</v>
      </c>
      <c r="AC686" s="47" t="s">
        <v>3</v>
      </c>
      <c r="AD686" s="14">
        <v>1</v>
      </c>
      <c r="AE686" s="47" t="s">
        <v>3879</v>
      </c>
      <c r="AF686" s="280">
        <v>46125</v>
      </c>
      <c r="AG686" s="118">
        <v>46125</v>
      </c>
      <c r="AH686" s="118" t="s">
        <v>6740</v>
      </c>
      <c r="AI686" s="47" t="s">
        <v>6737</v>
      </c>
      <c r="AJ686" s="47" t="s">
        <v>306</v>
      </c>
      <c r="AK686" s="47" t="s">
        <v>1557</v>
      </c>
      <c r="AL686" s="62" t="s">
        <v>2924</v>
      </c>
      <c r="AM686" s="13" t="s">
        <v>2493</v>
      </c>
      <c r="AN686" s="118"/>
      <c r="AO686" s="118"/>
      <c r="AP686" s="118"/>
      <c r="AQ686" s="118"/>
      <c r="AR686" s="118"/>
      <c r="AS686" s="47"/>
      <c r="AT686" s="118"/>
      <c r="AU686" s="47"/>
      <c r="AV686" s="47"/>
      <c r="AW686" s="118"/>
      <c r="AX686" s="118"/>
      <c r="AY686" s="118"/>
      <c r="AZ686" s="47"/>
      <c r="BA686" s="14"/>
      <c r="BB686" s="47"/>
      <c r="BC686" s="149"/>
      <c r="BD686" s="149"/>
    </row>
    <row r="687" spans="1:56" x14ac:dyDescent="0.35">
      <c r="A687" s="50" t="s">
        <v>4230</v>
      </c>
      <c r="B687" s="115">
        <v>686</v>
      </c>
      <c r="C687" s="47"/>
      <c r="D687" s="47">
        <v>8398</v>
      </c>
      <c r="E687" s="47" t="s">
        <v>4760</v>
      </c>
      <c r="F687" s="47" t="s">
        <v>4231</v>
      </c>
      <c r="G687" s="47" t="s">
        <v>76</v>
      </c>
      <c r="H687" s="47" t="s">
        <v>1980</v>
      </c>
      <c r="I687" s="47" t="s">
        <v>3899</v>
      </c>
      <c r="J687" s="47" t="s">
        <v>1961</v>
      </c>
      <c r="K687" s="47" t="s">
        <v>319</v>
      </c>
      <c r="L687" s="47" t="s">
        <v>886</v>
      </c>
      <c r="M687" s="48" t="s">
        <v>53</v>
      </c>
      <c r="N687" s="47" t="s">
        <v>34</v>
      </c>
      <c r="O687" s="47" t="s">
        <v>4</v>
      </c>
      <c r="P687" s="48" t="s">
        <v>133</v>
      </c>
      <c r="Q687" s="47"/>
      <c r="R687" s="47"/>
      <c r="S687" s="47" t="s">
        <v>4232</v>
      </c>
      <c r="T687" s="47" t="s">
        <v>175</v>
      </c>
      <c r="U687" s="52">
        <v>7862</v>
      </c>
      <c r="V687" s="118">
        <v>46079</v>
      </c>
      <c r="W687" s="118">
        <v>46079</v>
      </c>
      <c r="X687" s="47"/>
      <c r="Y687" s="47">
        <v>15</v>
      </c>
      <c r="Z687" s="118">
        <v>46094</v>
      </c>
      <c r="AA687" s="118">
        <v>46136</v>
      </c>
      <c r="AB687" s="118">
        <v>46134</v>
      </c>
      <c r="AC687" s="47" t="s">
        <v>3</v>
      </c>
      <c r="AD687" s="14">
        <v>1</v>
      </c>
      <c r="AE687" s="47" t="s">
        <v>3873</v>
      </c>
      <c r="AF687" s="280">
        <v>46134</v>
      </c>
      <c r="AG687" s="118">
        <v>46134</v>
      </c>
      <c r="AH687" s="118" t="s">
        <v>6740</v>
      </c>
      <c r="AI687" s="47" t="s">
        <v>6737</v>
      </c>
      <c r="AJ687" s="47" t="s">
        <v>306</v>
      </c>
      <c r="AK687" s="47" t="s">
        <v>1557</v>
      </c>
      <c r="AL687" s="62" t="s">
        <v>2924</v>
      </c>
      <c r="AM687" s="13" t="s">
        <v>390</v>
      </c>
      <c r="AN687" s="118"/>
      <c r="AO687" s="118"/>
      <c r="AP687" s="118"/>
      <c r="AQ687" s="118"/>
      <c r="AR687" s="118"/>
      <c r="AS687" s="47"/>
      <c r="AT687" s="118"/>
      <c r="AU687" s="47"/>
      <c r="AV687" s="47"/>
      <c r="AW687" s="118"/>
      <c r="AX687" s="118"/>
      <c r="AY687" s="118"/>
      <c r="AZ687" s="47"/>
      <c r="BA687" s="14"/>
      <c r="BB687" s="47"/>
      <c r="BC687" s="149"/>
      <c r="BD687" s="149"/>
    </row>
    <row r="688" spans="1:56" x14ac:dyDescent="0.35">
      <c r="A688" s="50" t="s">
        <v>4233</v>
      </c>
      <c r="B688" s="115">
        <v>687</v>
      </c>
      <c r="C688" s="47"/>
      <c r="D688" s="47" t="s">
        <v>4234</v>
      </c>
      <c r="E688" s="47" t="s">
        <v>4761</v>
      </c>
      <c r="F688" s="47" t="s">
        <v>4235</v>
      </c>
      <c r="G688" s="47" t="s">
        <v>76</v>
      </c>
      <c r="H688" s="47" t="s">
        <v>1980</v>
      </c>
      <c r="I688" s="47" t="s">
        <v>3899</v>
      </c>
      <c r="J688" s="47" t="s">
        <v>1961</v>
      </c>
      <c r="K688" s="47" t="s">
        <v>319</v>
      </c>
      <c r="L688" s="47" t="s">
        <v>886</v>
      </c>
      <c r="M688" s="48" t="s">
        <v>53</v>
      </c>
      <c r="N688" s="47" t="s">
        <v>34</v>
      </c>
      <c r="O688" s="47" t="s">
        <v>4</v>
      </c>
      <c r="P688" s="48" t="s">
        <v>21</v>
      </c>
      <c r="Q688" s="47"/>
      <c r="R688" s="47"/>
      <c r="S688" s="47" t="s">
        <v>4236</v>
      </c>
      <c r="T688" s="47" t="s">
        <v>778</v>
      </c>
      <c r="U688" s="52">
        <v>12896</v>
      </c>
      <c r="V688" s="118">
        <v>46079</v>
      </c>
      <c r="W688" s="118">
        <v>46079</v>
      </c>
      <c r="X688" s="47"/>
      <c r="Y688" s="47">
        <v>15</v>
      </c>
      <c r="Z688" s="118">
        <v>46094</v>
      </c>
      <c r="AA688" s="118">
        <v>46173</v>
      </c>
      <c r="AB688" s="118"/>
      <c r="AC688" s="47" t="s">
        <v>5</v>
      </c>
      <c r="AD688" s="14"/>
      <c r="AE688" s="47" t="s">
        <v>3873</v>
      </c>
      <c r="AF688" s="280"/>
      <c r="AG688" s="118"/>
      <c r="AH688" s="118"/>
      <c r="AI688" s="47" t="s">
        <v>6737</v>
      </c>
      <c r="AJ688" s="47" t="s">
        <v>306</v>
      </c>
      <c r="AK688" s="47" t="s">
        <v>1557</v>
      </c>
      <c r="AL688" s="62" t="s">
        <v>390</v>
      </c>
      <c r="AM688" s="13" t="s">
        <v>390</v>
      </c>
      <c r="AN688" s="118"/>
      <c r="AO688" s="118"/>
      <c r="AP688" s="118"/>
      <c r="AQ688" s="118"/>
      <c r="AR688" s="118"/>
      <c r="AS688" s="47"/>
      <c r="AT688" s="118"/>
      <c r="AU688" s="47"/>
      <c r="AV688" s="47"/>
      <c r="AW688" s="118"/>
      <c r="AX688" s="118"/>
      <c r="AY688" s="118"/>
      <c r="AZ688" s="47"/>
      <c r="BA688" s="14"/>
      <c r="BB688" s="47"/>
      <c r="BC688" s="149"/>
      <c r="BD688" s="149"/>
    </row>
    <row r="689" spans="1:56" x14ac:dyDescent="0.35">
      <c r="A689" s="50" t="s">
        <v>4237</v>
      </c>
      <c r="B689" s="115">
        <v>688</v>
      </c>
      <c r="C689" s="47"/>
      <c r="D689" s="47">
        <v>8311</v>
      </c>
      <c r="E689" s="47" t="s">
        <v>4762</v>
      </c>
      <c r="F689" s="47" t="s">
        <v>4238</v>
      </c>
      <c r="G689" s="47" t="s">
        <v>76</v>
      </c>
      <c r="H689" s="47" t="s">
        <v>1980</v>
      </c>
      <c r="I689" s="47" t="s">
        <v>3899</v>
      </c>
      <c r="J689" s="47" t="s">
        <v>1961</v>
      </c>
      <c r="K689" s="47" t="s">
        <v>319</v>
      </c>
      <c r="L689" s="47" t="s">
        <v>886</v>
      </c>
      <c r="M689" s="48" t="s">
        <v>53</v>
      </c>
      <c r="N689" s="47" t="s">
        <v>34</v>
      </c>
      <c r="O689" s="47" t="s">
        <v>4</v>
      </c>
      <c r="P689" s="48" t="s">
        <v>133</v>
      </c>
      <c r="Q689" s="47"/>
      <c r="R689" s="47"/>
      <c r="S689" s="47" t="s">
        <v>4239</v>
      </c>
      <c r="T689" s="47" t="s">
        <v>377</v>
      </c>
      <c r="U689" s="52">
        <v>8209</v>
      </c>
      <c r="V689" s="118">
        <v>46079</v>
      </c>
      <c r="W689" s="118">
        <v>46079</v>
      </c>
      <c r="X689" s="47"/>
      <c r="Y689" s="47">
        <v>15</v>
      </c>
      <c r="Z689" s="118">
        <v>46094</v>
      </c>
      <c r="AA689" s="118">
        <v>46130</v>
      </c>
      <c r="AB689" s="118">
        <v>46129</v>
      </c>
      <c r="AC689" s="47" t="s">
        <v>3</v>
      </c>
      <c r="AD689" s="14">
        <v>1</v>
      </c>
      <c r="AE689" s="47" t="s">
        <v>3873</v>
      </c>
      <c r="AF689" s="280">
        <v>46129</v>
      </c>
      <c r="AG689" s="118">
        <v>46129</v>
      </c>
      <c r="AH689" s="118" t="s">
        <v>6740</v>
      </c>
      <c r="AI689" s="47" t="s">
        <v>6737</v>
      </c>
      <c r="AJ689" s="47" t="s">
        <v>306</v>
      </c>
      <c r="AK689" s="47" t="s">
        <v>1557</v>
      </c>
      <c r="AL689" s="62" t="s">
        <v>2924</v>
      </c>
      <c r="AM689" s="13" t="s">
        <v>390</v>
      </c>
      <c r="AN689" s="118"/>
      <c r="AO689" s="118"/>
      <c r="AP689" s="118"/>
      <c r="AQ689" s="118"/>
      <c r="AR689" s="118"/>
      <c r="AS689" s="47"/>
      <c r="AT689" s="118"/>
      <c r="AU689" s="47"/>
      <c r="AV689" s="47"/>
      <c r="AW689" s="118"/>
      <c r="AX689" s="118"/>
      <c r="AY689" s="118"/>
      <c r="AZ689" s="47"/>
      <c r="BA689" s="14"/>
      <c r="BB689" s="47"/>
      <c r="BC689" s="149"/>
      <c r="BD689" s="149"/>
    </row>
    <row r="690" spans="1:56" x14ac:dyDescent="0.35">
      <c r="A690" s="50" t="s">
        <v>4240</v>
      </c>
      <c r="B690" s="115">
        <v>689</v>
      </c>
      <c r="C690" s="47"/>
      <c r="D690" s="47" t="s">
        <v>4241</v>
      </c>
      <c r="E690" s="47" t="s">
        <v>4763</v>
      </c>
      <c r="F690" s="47" t="s">
        <v>4242</v>
      </c>
      <c r="G690" s="47" t="s">
        <v>76</v>
      </c>
      <c r="H690" s="47" t="s">
        <v>1980</v>
      </c>
      <c r="I690" s="47" t="s">
        <v>3899</v>
      </c>
      <c r="J690" s="47" t="s">
        <v>1961</v>
      </c>
      <c r="K690" s="47" t="s">
        <v>319</v>
      </c>
      <c r="L690" s="47" t="s">
        <v>886</v>
      </c>
      <c r="M690" s="48" t="s">
        <v>53</v>
      </c>
      <c r="N690" s="47" t="s">
        <v>34</v>
      </c>
      <c r="O690" s="47" t="s">
        <v>4</v>
      </c>
      <c r="P690" s="48" t="s">
        <v>21</v>
      </c>
      <c r="Q690" s="47"/>
      <c r="R690" s="47"/>
      <c r="S690" s="47" t="s">
        <v>4243</v>
      </c>
      <c r="T690" s="47" t="s">
        <v>292</v>
      </c>
      <c r="U690" s="52">
        <v>12464</v>
      </c>
      <c r="V690" s="118">
        <v>46079</v>
      </c>
      <c r="W690" s="118">
        <v>46079</v>
      </c>
      <c r="X690" s="47"/>
      <c r="Y690" s="47">
        <v>15</v>
      </c>
      <c r="Z690" s="118">
        <v>46094</v>
      </c>
      <c r="AA690" s="118">
        <v>46152</v>
      </c>
      <c r="AB690" s="118">
        <v>46168</v>
      </c>
      <c r="AC690" s="47" t="s">
        <v>3</v>
      </c>
      <c r="AD690" s="14">
        <v>1</v>
      </c>
      <c r="AE690" s="47" t="s">
        <v>3873</v>
      </c>
      <c r="AF690" s="280">
        <v>46170</v>
      </c>
      <c r="AG690" s="118"/>
      <c r="AH690" s="118" t="s">
        <v>152</v>
      </c>
      <c r="AI690" s="47" t="s">
        <v>6737</v>
      </c>
      <c r="AJ690" s="47" t="s">
        <v>306</v>
      </c>
      <c r="AK690" s="47" t="s">
        <v>1557</v>
      </c>
      <c r="AL690" s="62" t="s">
        <v>2925</v>
      </c>
      <c r="AM690" s="13" t="s">
        <v>390</v>
      </c>
      <c r="AN690" s="118"/>
      <c r="AO690" s="118"/>
      <c r="AP690" s="118"/>
      <c r="AQ690" s="118"/>
      <c r="AR690" s="118"/>
      <c r="AS690" s="47"/>
      <c r="AT690" s="118"/>
      <c r="AU690" s="47"/>
      <c r="AV690" s="47"/>
      <c r="AW690" s="118"/>
      <c r="AX690" s="118"/>
      <c r="AY690" s="118"/>
      <c r="AZ690" s="47"/>
      <c r="BA690" s="14"/>
      <c r="BB690" s="47"/>
      <c r="BC690" s="149"/>
      <c r="BD690" s="149"/>
    </row>
    <row r="691" spans="1:56" x14ac:dyDescent="0.35">
      <c r="A691" s="50" t="s">
        <v>4244</v>
      </c>
      <c r="B691" s="115">
        <v>690</v>
      </c>
      <c r="C691" s="47"/>
      <c r="D691" s="47" t="s">
        <v>4245</v>
      </c>
      <c r="E691" s="47" t="s">
        <v>4764</v>
      </c>
      <c r="F691" s="47" t="s">
        <v>4246</v>
      </c>
      <c r="G691" s="47" t="s">
        <v>76</v>
      </c>
      <c r="H691" s="47" t="s">
        <v>1980</v>
      </c>
      <c r="I691" s="47" t="s">
        <v>3899</v>
      </c>
      <c r="J691" s="47" t="s">
        <v>1961</v>
      </c>
      <c r="K691" s="47" t="s">
        <v>319</v>
      </c>
      <c r="L691" s="47" t="s">
        <v>886</v>
      </c>
      <c r="M691" s="48" t="s">
        <v>53</v>
      </c>
      <c r="N691" s="47" t="s">
        <v>34</v>
      </c>
      <c r="O691" s="47" t="s">
        <v>4</v>
      </c>
      <c r="P691" s="48" t="s">
        <v>133</v>
      </c>
      <c r="Q691" s="47"/>
      <c r="R691" s="47"/>
      <c r="S691" s="47" t="s">
        <v>4247</v>
      </c>
      <c r="T691" s="47" t="s">
        <v>377</v>
      </c>
      <c r="U691" s="52">
        <v>11246</v>
      </c>
      <c r="V691" s="118">
        <v>46079</v>
      </c>
      <c r="W691" s="118">
        <v>46079</v>
      </c>
      <c r="X691" s="47"/>
      <c r="Y691" s="47">
        <v>15</v>
      </c>
      <c r="Z691" s="118">
        <v>46094</v>
      </c>
      <c r="AA691" s="118">
        <v>46117</v>
      </c>
      <c r="AB691" s="118">
        <v>46118</v>
      </c>
      <c r="AC691" s="47" t="s">
        <v>3</v>
      </c>
      <c r="AD691" s="14">
        <v>1</v>
      </c>
      <c r="AE691" s="47" t="s">
        <v>3873</v>
      </c>
      <c r="AF691" s="280">
        <v>46125</v>
      </c>
      <c r="AG691" s="118">
        <v>46125</v>
      </c>
      <c r="AH691" s="118" t="s">
        <v>6740</v>
      </c>
      <c r="AI691" s="47" t="s">
        <v>6737</v>
      </c>
      <c r="AJ691" s="47" t="s">
        <v>306</v>
      </c>
      <c r="AK691" s="47" t="s">
        <v>1557</v>
      </c>
      <c r="AL691" s="62" t="s">
        <v>2924</v>
      </c>
      <c r="AM691" s="13" t="s">
        <v>2000</v>
      </c>
      <c r="AN691" s="118"/>
      <c r="AO691" s="118"/>
      <c r="AP691" s="118"/>
      <c r="AQ691" s="118"/>
      <c r="AR691" s="118"/>
      <c r="AS691" s="47"/>
      <c r="AT691" s="118"/>
      <c r="AU691" s="47"/>
      <c r="AV691" s="47"/>
      <c r="AW691" s="118"/>
      <c r="AX691" s="118"/>
      <c r="AY691" s="118"/>
      <c r="AZ691" s="47"/>
      <c r="BA691" s="14"/>
      <c r="BB691" s="47"/>
      <c r="BC691" s="149"/>
      <c r="BD691" s="149"/>
    </row>
    <row r="692" spans="1:56" x14ac:dyDescent="0.35">
      <c r="A692" s="50" t="s">
        <v>4248</v>
      </c>
      <c r="B692" s="115">
        <v>691</v>
      </c>
      <c r="C692" s="47"/>
      <c r="D692" s="47" t="s">
        <v>4249</v>
      </c>
      <c r="E692" s="47" t="s">
        <v>4765</v>
      </c>
      <c r="F692" s="47" t="s">
        <v>4250</v>
      </c>
      <c r="G692" s="47" t="s">
        <v>76</v>
      </c>
      <c r="H692" s="47" t="s">
        <v>1980</v>
      </c>
      <c r="I692" s="47" t="s">
        <v>3899</v>
      </c>
      <c r="J692" s="47" t="s">
        <v>1961</v>
      </c>
      <c r="K692" s="47" t="s">
        <v>319</v>
      </c>
      <c r="L692" s="47" t="s">
        <v>886</v>
      </c>
      <c r="M692" s="48" t="s">
        <v>53</v>
      </c>
      <c r="N692" s="47" t="s">
        <v>34</v>
      </c>
      <c r="O692" s="47" t="s">
        <v>4</v>
      </c>
      <c r="P692" s="48" t="s">
        <v>21</v>
      </c>
      <c r="Q692" s="47"/>
      <c r="R692" s="47"/>
      <c r="S692" s="47" t="s">
        <v>4251</v>
      </c>
      <c r="T692" s="47" t="s">
        <v>3007</v>
      </c>
      <c r="U692" s="52">
        <v>5545</v>
      </c>
      <c r="V692" s="118">
        <v>46079</v>
      </c>
      <c r="W692" s="118">
        <v>46079</v>
      </c>
      <c r="X692" s="47"/>
      <c r="Y692" s="47">
        <v>15</v>
      </c>
      <c r="Z692" s="118">
        <v>46094</v>
      </c>
      <c r="AA692" s="118">
        <v>46130</v>
      </c>
      <c r="AB692" s="118">
        <v>46130</v>
      </c>
      <c r="AC692" s="47" t="s">
        <v>3</v>
      </c>
      <c r="AD692" s="14">
        <v>1</v>
      </c>
      <c r="AE692" s="47" t="s">
        <v>3873</v>
      </c>
      <c r="AF692" s="280">
        <v>46133</v>
      </c>
      <c r="AG692" s="118">
        <v>46133</v>
      </c>
      <c r="AH692" s="118" t="s">
        <v>6740</v>
      </c>
      <c r="AI692" s="47" t="s">
        <v>6737</v>
      </c>
      <c r="AJ692" s="47" t="s">
        <v>306</v>
      </c>
      <c r="AK692" s="47" t="s">
        <v>1557</v>
      </c>
      <c r="AL692" s="62" t="s">
        <v>2924</v>
      </c>
      <c r="AM692" s="13" t="s">
        <v>390</v>
      </c>
      <c r="AN692" s="118"/>
      <c r="AO692" s="118"/>
      <c r="AP692" s="118"/>
      <c r="AQ692" s="118"/>
      <c r="AR692" s="118"/>
      <c r="AS692" s="47"/>
      <c r="AT692" s="118"/>
      <c r="AU692" s="47"/>
      <c r="AV692" s="47"/>
      <c r="AW692" s="118"/>
      <c r="AX692" s="118"/>
      <c r="AY692" s="118"/>
      <c r="AZ692" s="47"/>
      <c r="BA692" s="14"/>
      <c r="BB692" s="47"/>
      <c r="BC692" s="149"/>
      <c r="BD692" s="149"/>
    </row>
    <row r="693" spans="1:56" x14ac:dyDescent="0.35">
      <c r="A693" s="50" t="s">
        <v>4252</v>
      </c>
      <c r="B693" s="115">
        <v>692</v>
      </c>
      <c r="C693" s="47"/>
      <c r="D693" s="47" t="s">
        <v>4253</v>
      </c>
      <c r="E693" s="47" t="s">
        <v>4766</v>
      </c>
      <c r="F693" s="47" t="s">
        <v>4254</v>
      </c>
      <c r="G693" s="47" t="s">
        <v>76</v>
      </c>
      <c r="H693" s="47" t="s">
        <v>1980</v>
      </c>
      <c r="I693" s="47" t="s">
        <v>3899</v>
      </c>
      <c r="J693" s="47" t="s">
        <v>1961</v>
      </c>
      <c r="K693" s="47" t="s">
        <v>319</v>
      </c>
      <c r="L693" s="47" t="s">
        <v>886</v>
      </c>
      <c r="M693" s="48" t="s">
        <v>53</v>
      </c>
      <c r="N693" s="47" t="s">
        <v>33</v>
      </c>
      <c r="O693" s="47" t="s">
        <v>49</v>
      </c>
      <c r="P693" s="48" t="s">
        <v>22</v>
      </c>
      <c r="Q693" s="47"/>
      <c r="R693" s="47" t="s">
        <v>5140</v>
      </c>
      <c r="S693" s="47" t="s">
        <v>4255</v>
      </c>
      <c r="T693" s="47" t="s">
        <v>770</v>
      </c>
      <c r="U693" s="52">
        <v>9479</v>
      </c>
      <c r="V693" s="118">
        <v>46085</v>
      </c>
      <c r="W693" s="118">
        <v>46085</v>
      </c>
      <c r="X693" s="47"/>
      <c r="Y693" s="47">
        <v>15</v>
      </c>
      <c r="Z693" s="118">
        <v>46100</v>
      </c>
      <c r="AA693" s="118">
        <v>46173</v>
      </c>
      <c r="AB693" s="118"/>
      <c r="AC693" s="47" t="s">
        <v>5</v>
      </c>
      <c r="AD693" s="14"/>
      <c r="AE693" s="47" t="s">
        <v>3806</v>
      </c>
      <c r="AF693" s="280"/>
      <c r="AG693" s="118"/>
      <c r="AH693" s="118"/>
      <c r="AI693" s="47" t="s">
        <v>6737</v>
      </c>
      <c r="AJ693" s="47" t="s">
        <v>306</v>
      </c>
      <c r="AK693" s="47" t="s">
        <v>1557</v>
      </c>
      <c r="AL693" s="62" t="s">
        <v>390</v>
      </c>
      <c r="AM693" s="13" t="s">
        <v>390</v>
      </c>
      <c r="AN693" s="118"/>
      <c r="AO693" s="118"/>
      <c r="AP693" s="118"/>
      <c r="AQ693" s="118"/>
      <c r="AR693" s="118"/>
      <c r="AS693" s="47"/>
      <c r="AT693" s="118"/>
      <c r="AU693" s="47"/>
      <c r="AV693" s="47"/>
      <c r="AW693" s="118"/>
      <c r="AX693" s="118"/>
      <c r="AY693" s="118"/>
      <c r="AZ693" s="47"/>
      <c r="BA693" s="14"/>
      <c r="BB693" s="47"/>
      <c r="BC693" s="149"/>
      <c r="BD693" s="149"/>
    </row>
    <row r="694" spans="1:56" x14ac:dyDescent="0.35">
      <c r="A694" s="50" t="s">
        <v>4256</v>
      </c>
      <c r="B694" s="115">
        <v>693</v>
      </c>
      <c r="C694" s="47"/>
      <c r="D694" s="47">
        <v>1879</v>
      </c>
      <c r="E694" s="47" t="s">
        <v>4767</v>
      </c>
      <c r="F694" s="47" t="s">
        <v>4257</v>
      </c>
      <c r="G694" s="47" t="s">
        <v>76</v>
      </c>
      <c r="H694" s="47" t="s">
        <v>1980</v>
      </c>
      <c r="I694" s="47" t="s">
        <v>3899</v>
      </c>
      <c r="J694" s="47" t="s">
        <v>1961</v>
      </c>
      <c r="K694" s="47" t="s">
        <v>319</v>
      </c>
      <c r="L694" s="47" t="s">
        <v>886</v>
      </c>
      <c r="M694" s="48" t="s">
        <v>53</v>
      </c>
      <c r="N694" s="47" t="s">
        <v>34</v>
      </c>
      <c r="O694" s="47" t="s">
        <v>4</v>
      </c>
      <c r="P694" s="48" t="s">
        <v>43</v>
      </c>
      <c r="Q694" s="47"/>
      <c r="R694" s="47"/>
      <c r="S694" s="47" t="s">
        <v>4258</v>
      </c>
      <c r="T694" s="47" t="s">
        <v>4259</v>
      </c>
      <c r="U694" s="52">
        <v>8154</v>
      </c>
      <c r="V694" s="118">
        <v>46079</v>
      </c>
      <c r="W694" s="118">
        <v>46079</v>
      </c>
      <c r="X694" s="47"/>
      <c r="Y694" s="47">
        <v>15</v>
      </c>
      <c r="Z694" s="118">
        <v>46094</v>
      </c>
      <c r="AA694" s="118">
        <v>46152</v>
      </c>
      <c r="AB694" s="118">
        <v>46151</v>
      </c>
      <c r="AC694" s="47" t="s">
        <v>3</v>
      </c>
      <c r="AD694" s="14">
        <v>1</v>
      </c>
      <c r="AE694" s="47" t="s">
        <v>3873</v>
      </c>
      <c r="AF694" s="280">
        <v>46151</v>
      </c>
      <c r="AG694" s="118">
        <v>46151</v>
      </c>
      <c r="AH694" s="118" t="s">
        <v>6740</v>
      </c>
      <c r="AI694" s="47" t="s">
        <v>6737</v>
      </c>
      <c r="AJ694" s="47" t="s">
        <v>306</v>
      </c>
      <c r="AK694" s="47" t="s">
        <v>1557</v>
      </c>
      <c r="AL694" s="62" t="s">
        <v>2925</v>
      </c>
      <c r="AM694" s="13" t="s">
        <v>390</v>
      </c>
      <c r="AN694" s="118"/>
      <c r="AO694" s="118"/>
      <c r="AP694" s="118"/>
      <c r="AQ694" s="118"/>
      <c r="AR694" s="118"/>
      <c r="AS694" s="47"/>
      <c r="AT694" s="118"/>
      <c r="AU694" s="47"/>
      <c r="AV694" s="47"/>
      <c r="AW694" s="118"/>
      <c r="AX694" s="118"/>
      <c r="AY694" s="118"/>
      <c r="AZ694" s="47"/>
      <c r="BA694" s="14"/>
      <c r="BB694" s="47"/>
      <c r="BC694" s="149"/>
      <c r="BD694" s="149"/>
    </row>
    <row r="695" spans="1:56" x14ac:dyDescent="0.35">
      <c r="A695" s="50" t="s">
        <v>4260</v>
      </c>
      <c r="B695" s="115">
        <v>694</v>
      </c>
      <c r="C695" s="47"/>
      <c r="D695" s="47" t="s">
        <v>4261</v>
      </c>
      <c r="E695" s="47" t="s">
        <v>4768</v>
      </c>
      <c r="F695" s="47" t="s">
        <v>4262</v>
      </c>
      <c r="G695" s="47" t="s">
        <v>76</v>
      </c>
      <c r="H695" s="47" t="s">
        <v>1980</v>
      </c>
      <c r="I695" s="47" t="s">
        <v>3899</v>
      </c>
      <c r="J695" s="47" t="s">
        <v>1961</v>
      </c>
      <c r="K695" s="47" t="s">
        <v>319</v>
      </c>
      <c r="L695" s="47" t="s">
        <v>886</v>
      </c>
      <c r="M695" s="48" t="s">
        <v>53</v>
      </c>
      <c r="N695" s="47" t="s">
        <v>34</v>
      </c>
      <c r="O695" s="47" t="s">
        <v>4</v>
      </c>
      <c r="P695" s="48" t="s">
        <v>27</v>
      </c>
      <c r="Q695" s="47"/>
      <c r="R695" s="47"/>
      <c r="S695" s="47" t="s">
        <v>4263</v>
      </c>
      <c r="T695" s="47" t="s">
        <v>1464</v>
      </c>
      <c r="U695" s="52">
        <v>12462</v>
      </c>
      <c r="V695" s="118">
        <v>46081</v>
      </c>
      <c r="W695" s="118">
        <v>46081</v>
      </c>
      <c r="X695" s="47"/>
      <c r="Y695" s="47">
        <v>15</v>
      </c>
      <c r="Z695" s="118">
        <v>46096</v>
      </c>
      <c r="AA695" s="118">
        <v>46130</v>
      </c>
      <c r="AB695" s="118">
        <v>46128</v>
      </c>
      <c r="AC695" s="47" t="s">
        <v>3</v>
      </c>
      <c r="AD695" s="14">
        <v>1</v>
      </c>
      <c r="AE695" s="47" t="s">
        <v>3873</v>
      </c>
      <c r="AF695" s="280">
        <v>46127</v>
      </c>
      <c r="AG695" s="118">
        <v>46127</v>
      </c>
      <c r="AH695" s="118" t="s">
        <v>6740</v>
      </c>
      <c r="AI695" s="47" t="s">
        <v>6737</v>
      </c>
      <c r="AJ695" s="47" t="s">
        <v>306</v>
      </c>
      <c r="AK695" s="47" t="s">
        <v>1557</v>
      </c>
      <c r="AL695" s="62" t="s">
        <v>2924</v>
      </c>
      <c r="AM695" s="13" t="s">
        <v>390</v>
      </c>
      <c r="AN695" s="118"/>
      <c r="AO695" s="118"/>
      <c r="AP695" s="118"/>
      <c r="AQ695" s="118"/>
      <c r="AR695" s="118"/>
      <c r="AS695" s="47"/>
      <c r="AT695" s="118"/>
      <c r="AU695" s="47"/>
      <c r="AV695" s="47"/>
      <c r="AW695" s="118"/>
      <c r="AX695" s="118"/>
      <c r="AY695" s="118"/>
      <c r="AZ695" s="47"/>
      <c r="BA695" s="14"/>
      <c r="BB695" s="47"/>
      <c r="BC695" s="149"/>
      <c r="BD695" s="149"/>
    </row>
    <row r="696" spans="1:56" x14ac:dyDescent="0.35">
      <c r="A696" s="50" t="s">
        <v>4264</v>
      </c>
      <c r="B696" s="115">
        <v>695</v>
      </c>
      <c r="C696" s="47"/>
      <c r="D696" s="47" t="s">
        <v>4265</v>
      </c>
      <c r="E696" s="47" t="s">
        <v>4769</v>
      </c>
      <c r="F696" s="47" t="s">
        <v>4266</v>
      </c>
      <c r="G696" s="47" t="s">
        <v>76</v>
      </c>
      <c r="H696" s="47" t="s">
        <v>1980</v>
      </c>
      <c r="I696" s="47" t="s">
        <v>3899</v>
      </c>
      <c r="J696" s="47" t="s">
        <v>1961</v>
      </c>
      <c r="K696" s="47" t="s">
        <v>319</v>
      </c>
      <c r="L696" s="47" t="s">
        <v>886</v>
      </c>
      <c r="M696" s="48" t="s">
        <v>53</v>
      </c>
      <c r="N696" s="47" t="s">
        <v>34</v>
      </c>
      <c r="O696" s="47" t="s">
        <v>4</v>
      </c>
      <c r="P696" s="48" t="s">
        <v>27</v>
      </c>
      <c r="Q696" s="47"/>
      <c r="R696" s="47"/>
      <c r="S696" s="47" t="s">
        <v>4267</v>
      </c>
      <c r="T696" s="47" t="s">
        <v>2792</v>
      </c>
      <c r="U696" s="52">
        <v>9934</v>
      </c>
      <c r="V696" s="118">
        <v>46081</v>
      </c>
      <c r="W696" s="118">
        <v>46081</v>
      </c>
      <c r="X696" s="47"/>
      <c r="Y696" s="47">
        <v>15</v>
      </c>
      <c r="Z696" s="118">
        <v>46096</v>
      </c>
      <c r="AA696" s="118">
        <v>46130</v>
      </c>
      <c r="AB696" s="118">
        <v>46127</v>
      </c>
      <c r="AC696" s="47" t="s">
        <v>3</v>
      </c>
      <c r="AD696" s="14">
        <v>1</v>
      </c>
      <c r="AE696" s="47" t="s">
        <v>3873</v>
      </c>
      <c r="AF696" s="280">
        <v>46133</v>
      </c>
      <c r="AG696" s="118">
        <v>46133</v>
      </c>
      <c r="AH696" s="118" t="s">
        <v>6740</v>
      </c>
      <c r="AI696" s="47" t="s">
        <v>6737</v>
      </c>
      <c r="AJ696" s="47" t="s">
        <v>306</v>
      </c>
      <c r="AK696" s="47" t="s">
        <v>1557</v>
      </c>
      <c r="AL696" s="62" t="s">
        <v>2924</v>
      </c>
      <c r="AM696" s="13" t="s">
        <v>390</v>
      </c>
      <c r="AN696" s="118"/>
      <c r="AO696" s="118"/>
      <c r="AP696" s="118"/>
      <c r="AQ696" s="118"/>
      <c r="AR696" s="118"/>
      <c r="AS696" s="47"/>
      <c r="AT696" s="118"/>
      <c r="AU696" s="47"/>
      <c r="AV696" s="47"/>
      <c r="AW696" s="118"/>
      <c r="AX696" s="118"/>
      <c r="AY696" s="118"/>
      <c r="AZ696" s="47"/>
      <c r="BA696" s="14"/>
      <c r="BB696" s="47"/>
      <c r="BC696" s="149"/>
      <c r="BD696" s="149"/>
    </row>
    <row r="697" spans="1:56" x14ac:dyDescent="0.35">
      <c r="A697" s="50" t="s">
        <v>4268</v>
      </c>
      <c r="B697" s="115">
        <v>696</v>
      </c>
      <c r="C697" s="47"/>
      <c r="D697" s="47">
        <v>8299</v>
      </c>
      <c r="E697" s="47" t="s">
        <v>4770</v>
      </c>
      <c r="F697" s="47" t="s">
        <v>4269</v>
      </c>
      <c r="G697" s="47" t="s">
        <v>76</v>
      </c>
      <c r="H697" s="47" t="s">
        <v>1980</v>
      </c>
      <c r="I697" s="47" t="s">
        <v>3899</v>
      </c>
      <c r="J697" s="47" t="s">
        <v>1961</v>
      </c>
      <c r="K697" s="47" t="s">
        <v>319</v>
      </c>
      <c r="L697" s="47" t="s">
        <v>886</v>
      </c>
      <c r="M697" s="48" t="s">
        <v>53</v>
      </c>
      <c r="N697" s="47" t="s">
        <v>34</v>
      </c>
      <c r="O697" s="47" t="s">
        <v>4</v>
      </c>
      <c r="P697" s="48" t="s">
        <v>25</v>
      </c>
      <c r="Q697" s="47"/>
      <c r="R697" s="47"/>
      <c r="S697" s="47" t="s">
        <v>4270</v>
      </c>
      <c r="T697" s="47" t="s">
        <v>164</v>
      </c>
      <c r="U697" s="52">
        <v>7643</v>
      </c>
      <c r="V697" s="118">
        <v>46101</v>
      </c>
      <c r="W697" s="118">
        <v>46101</v>
      </c>
      <c r="X697" s="47">
        <v>0</v>
      </c>
      <c r="Y697" s="47">
        <v>15</v>
      </c>
      <c r="Z697" s="118">
        <v>46116</v>
      </c>
      <c r="AA697" s="118">
        <v>46152</v>
      </c>
      <c r="AB697" s="118">
        <v>46167</v>
      </c>
      <c r="AC697" s="47" t="s">
        <v>3</v>
      </c>
      <c r="AD697" s="14">
        <v>1</v>
      </c>
      <c r="AE697" s="47" t="s">
        <v>3873</v>
      </c>
      <c r="AF697" s="280">
        <v>46172</v>
      </c>
      <c r="AG697" s="118"/>
      <c r="AH697" s="118" t="s">
        <v>152</v>
      </c>
      <c r="AI697" s="47" t="s">
        <v>6737</v>
      </c>
      <c r="AJ697" s="47" t="s">
        <v>306</v>
      </c>
      <c r="AK697" s="47" t="s">
        <v>2829</v>
      </c>
      <c r="AL697" s="62" t="s">
        <v>2925</v>
      </c>
      <c r="AM697" s="13" t="s">
        <v>390</v>
      </c>
      <c r="AN697" s="118"/>
      <c r="AO697" s="118"/>
      <c r="AP697" s="118"/>
      <c r="AQ697" s="118"/>
      <c r="AR697" s="118"/>
      <c r="AS697" s="47"/>
      <c r="AT697" s="118"/>
      <c r="AU697" s="47"/>
      <c r="AV697" s="47"/>
      <c r="AW697" s="118"/>
      <c r="AX697" s="118"/>
      <c r="AY697" s="118"/>
      <c r="AZ697" s="47"/>
      <c r="BA697" s="14"/>
      <c r="BB697" s="47"/>
      <c r="BC697" s="149"/>
      <c r="BD697" s="149"/>
    </row>
    <row r="698" spans="1:56" x14ac:dyDescent="0.35">
      <c r="A698" s="50" t="s">
        <v>4271</v>
      </c>
      <c r="B698" s="115">
        <v>697</v>
      </c>
      <c r="C698" s="47"/>
      <c r="D698" s="47" t="s">
        <v>4272</v>
      </c>
      <c r="E698" s="47" t="s">
        <v>4771</v>
      </c>
      <c r="F698" s="47" t="s">
        <v>4273</v>
      </c>
      <c r="G698" s="47" t="s">
        <v>76</v>
      </c>
      <c r="H698" s="47" t="s">
        <v>1980</v>
      </c>
      <c r="I698" s="47" t="s">
        <v>3899</v>
      </c>
      <c r="J698" s="47" t="s">
        <v>1961</v>
      </c>
      <c r="K698" s="47" t="s">
        <v>319</v>
      </c>
      <c r="L698" s="47" t="s">
        <v>886</v>
      </c>
      <c r="M698" s="48" t="s">
        <v>53</v>
      </c>
      <c r="N698" s="47" t="s">
        <v>33</v>
      </c>
      <c r="O698" s="47" t="s">
        <v>5473</v>
      </c>
      <c r="P698" s="48" t="s">
        <v>26</v>
      </c>
      <c r="Q698" s="47"/>
      <c r="R698" s="47"/>
      <c r="S698" s="47" t="s">
        <v>4274</v>
      </c>
      <c r="T698" s="47" t="s">
        <v>4275</v>
      </c>
      <c r="U698" s="52">
        <v>7976</v>
      </c>
      <c r="V698" s="118">
        <v>46081</v>
      </c>
      <c r="W698" s="118">
        <v>46081</v>
      </c>
      <c r="X698" s="47"/>
      <c r="Y698" s="47">
        <v>15</v>
      </c>
      <c r="Z698" s="118">
        <v>46096</v>
      </c>
      <c r="AA698" s="118">
        <v>46152</v>
      </c>
      <c r="AB698" s="118">
        <v>46158</v>
      </c>
      <c r="AC698" s="47" t="s">
        <v>3</v>
      </c>
      <c r="AD698" s="14">
        <v>1</v>
      </c>
      <c r="AE698" s="47" t="s">
        <v>3873</v>
      </c>
      <c r="AF698" s="280">
        <v>46166</v>
      </c>
      <c r="AG698" s="118">
        <v>46166</v>
      </c>
      <c r="AH698" s="118" t="s">
        <v>6740</v>
      </c>
      <c r="AI698" s="47" t="s">
        <v>6737</v>
      </c>
      <c r="AJ698" s="47" t="s">
        <v>306</v>
      </c>
      <c r="AK698" s="47" t="s">
        <v>1557</v>
      </c>
      <c r="AL698" s="62" t="s">
        <v>2925</v>
      </c>
      <c r="AM698" s="13" t="s">
        <v>1572</v>
      </c>
      <c r="AN698" s="118"/>
      <c r="AO698" s="118"/>
      <c r="AP698" s="118"/>
      <c r="AQ698" s="118"/>
      <c r="AR698" s="118"/>
      <c r="AS698" s="47"/>
      <c r="AT698" s="118"/>
      <c r="AU698" s="47"/>
      <c r="AV698" s="47"/>
      <c r="AW698" s="118"/>
      <c r="AX698" s="118"/>
      <c r="AY698" s="118"/>
      <c r="AZ698" s="47"/>
      <c r="BA698" s="14"/>
      <c r="BB698" s="47"/>
      <c r="BC698" s="149"/>
      <c r="BD698" s="149"/>
    </row>
    <row r="699" spans="1:56" x14ac:dyDescent="0.35">
      <c r="A699" s="50" t="s">
        <v>4276</v>
      </c>
      <c r="B699" s="115">
        <v>698</v>
      </c>
      <c r="C699" s="47"/>
      <c r="D699" s="47" t="s">
        <v>4277</v>
      </c>
      <c r="E699" s="47" t="s">
        <v>4772</v>
      </c>
      <c r="F699" s="47" t="s">
        <v>4278</v>
      </c>
      <c r="G699" s="47" t="s">
        <v>76</v>
      </c>
      <c r="H699" s="47" t="s">
        <v>1980</v>
      </c>
      <c r="I699" s="47" t="s">
        <v>3899</v>
      </c>
      <c r="J699" s="47" t="s">
        <v>1961</v>
      </c>
      <c r="K699" s="47" t="s">
        <v>319</v>
      </c>
      <c r="L699" s="47" t="s">
        <v>886</v>
      </c>
      <c r="M699" s="48" t="s">
        <v>53</v>
      </c>
      <c r="N699" s="47" t="s">
        <v>34</v>
      </c>
      <c r="O699" s="47" t="s">
        <v>4</v>
      </c>
      <c r="P699" s="48" t="s">
        <v>133</v>
      </c>
      <c r="Q699" s="47"/>
      <c r="R699" s="47"/>
      <c r="S699" s="47" t="s">
        <v>4279</v>
      </c>
      <c r="T699" s="47" t="s">
        <v>1463</v>
      </c>
      <c r="U699" s="52">
        <v>11663</v>
      </c>
      <c r="V699" s="118">
        <v>46079</v>
      </c>
      <c r="W699" s="118">
        <v>46079</v>
      </c>
      <c r="X699" s="47"/>
      <c r="Y699" s="47">
        <v>15</v>
      </c>
      <c r="Z699" s="118">
        <v>46094</v>
      </c>
      <c r="AA699" s="118">
        <v>46117</v>
      </c>
      <c r="AB699" s="118">
        <v>46115</v>
      </c>
      <c r="AC699" s="47" t="s">
        <v>3</v>
      </c>
      <c r="AD699" s="14">
        <v>1</v>
      </c>
      <c r="AE699" s="47" t="s">
        <v>3873</v>
      </c>
      <c r="AF699" s="280">
        <v>46115</v>
      </c>
      <c r="AG699" s="118">
        <v>46115</v>
      </c>
      <c r="AH699" s="118" t="s">
        <v>6740</v>
      </c>
      <c r="AI699" s="47" t="s">
        <v>6737</v>
      </c>
      <c r="AJ699" s="47" t="s">
        <v>306</v>
      </c>
      <c r="AK699" s="47" t="s">
        <v>1557</v>
      </c>
      <c r="AL699" s="62" t="s">
        <v>2924</v>
      </c>
      <c r="AM699" s="13" t="s">
        <v>390</v>
      </c>
      <c r="AN699" s="118"/>
      <c r="AO699" s="118"/>
      <c r="AP699" s="118"/>
      <c r="AQ699" s="118"/>
      <c r="AR699" s="118"/>
      <c r="AS699" s="47"/>
      <c r="AT699" s="118"/>
      <c r="AU699" s="47"/>
      <c r="AV699" s="47"/>
      <c r="AW699" s="118"/>
      <c r="AX699" s="118"/>
      <c r="AY699" s="118"/>
      <c r="AZ699" s="47"/>
      <c r="BA699" s="14"/>
      <c r="BB699" s="47"/>
      <c r="BC699" s="149"/>
      <c r="BD699" s="149"/>
    </row>
    <row r="700" spans="1:56" x14ac:dyDescent="0.35">
      <c r="A700" s="50" t="s">
        <v>4280</v>
      </c>
      <c r="B700" s="115">
        <v>699</v>
      </c>
      <c r="C700" s="47"/>
      <c r="D700" s="47" t="s">
        <v>4281</v>
      </c>
      <c r="E700" s="47" t="s">
        <v>4773</v>
      </c>
      <c r="F700" s="47" t="s">
        <v>4282</v>
      </c>
      <c r="G700" s="47" t="s">
        <v>76</v>
      </c>
      <c r="H700" s="47" t="s">
        <v>1980</v>
      </c>
      <c r="I700" s="47" t="s">
        <v>3899</v>
      </c>
      <c r="J700" s="47" t="s">
        <v>1961</v>
      </c>
      <c r="K700" s="47" t="s">
        <v>319</v>
      </c>
      <c r="L700" s="47" t="s">
        <v>886</v>
      </c>
      <c r="M700" s="48" t="s">
        <v>53</v>
      </c>
      <c r="N700" s="47" t="s">
        <v>33</v>
      </c>
      <c r="O700" s="47" t="s">
        <v>5473</v>
      </c>
      <c r="P700" s="48" t="s">
        <v>26</v>
      </c>
      <c r="Q700" s="47"/>
      <c r="R700" s="47"/>
      <c r="S700" s="47" t="s">
        <v>4283</v>
      </c>
      <c r="T700" s="47" t="s">
        <v>2751</v>
      </c>
      <c r="U700" s="52">
        <v>12557</v>
      </c>
      <c r="V700" s="118">
        <v>46079</v>
      </c>
      <c r="W700" s="118">
        <v>46079</v>
      </c>
      <c r="X700" s="47"/>
      <c r="Y700" s="47">
        <v>15</v>
      </c>
      <c r="Z700" s="118">
        <v>46094</v>
      </c>
      <c r="AA700" s="118">
        <v>46152</v>
      </c>
      <c r="AB700" s="118">
        <v>46158</v>
      </c>
      <c r="AC700" s="47" t="s">
        <v>3</v>
      </c>
      <c r="AD700" s="14">
        <v>1</v>
      </c>
      <c r="AE700" s="47" t="s">
        <v>3873</v>
      </c>
      <c r="AF700" s="280" t="s">
        <v>8951</v>
      </c>
      <c r="AG700" s="118"/>
      <c r="AH700" s="118" t="s">
        <v>152</v>
      </c>
      <c r="AI700" s="47" t="s">
        <v>6737</v>
      </c>
      <c r="AJ700" s="47" t="s">
        <v>306</v>
      </c>
      <c r="AK700" s="47" t="s">
        <v>1557</v>
      </c>
      <c r="AL700" s="62" t="s">
        <v>2925</v>
      </c>
      <c r="AM700" s="13" t="s">
        <v>390</v>
      </c>
      <c r="AN700" s="118"/>
      <c r="AO700" s="118"/>
      <c r="AP700" s="118"/>
      <c r="AQ700" s="118"/>
      <c r="AR700" s="118"/>
      <c r="AS700" s="47"/>
      <c r="AT700" s="118"/>
      <c r="AU700" s="47"/>
      <c r="AV700" s="47"/>
      <c r="AW700" s="118"/>
      <c r="AX700" s="118"/>
      <c r="AY700" s="118"/>
      <c r="AZ700" s="47"/>
      <c r="BA700" s="14"/>
      <c r="BB700" s="47"/>
      <c r="BC700" s="149"/>
      <c r="BD700" s="149"/>
    </row>
    <row r="701" spans="1:56" x14ac:dyDescent="0.35">
      <c r="A701" s="50" t="s">
        <v>4284</v>
      </c>
      <c r="B701" s="115">
        <v>700</v>
      </c>
      <c r="C701" s="47"/>
      <c r="D701" s="47" t="s">
        <v>4285</v>
      </c>
      <c r="E701" s="47" t="s">
        <v>4774</v>
      </c>
      <c r="F701" s="47" t="s">
        <v>4286</v>
      </c>
      <c r="G701" s="47" t="s">
        <v>76</v>
      </c>
      <c r="H701" s="47" t="s">
        <v>1980</v>
      </c>
      <c r="I701" s="47" t="s">
        <v>3899</v>
      </c>
      <c r="J701" s="47" t="s">
        <v>1961</v>
      </c>
      <c r="K701" s="47" t="s">
        <v>319</v>
      </c>
      <c r="L701" s="47" t="s">
        <v>886</v>
      </c>
      <c r="M701" s="48" t="s">
        <v>53</v>
      </c>
      <c r="N701" s="47" t="s">
        <v>34</v>
      </c>
      <c r="O701" s="47" t="s">
        <v>4</v>
      </c>
      <c r="P701" s="48" t="s">
        <v>21</v>
      </c>
      <c r="Q701" s="47"/>
      <c r="R701" s="47"/>
      <c r="S701" s="47" t="s">
        <v>4287</v>
      </c>
      <c r="T701" s="47" t="s">
        <v>169</v>
      </c>
      <c r="U701" s="52">
        <v>11453</v>
      </c>
      <c r="V701" s="118">
        <v>46079</v>
      </c>
      <c r="W701" s="118">
        <v>46079</v>
      </c>
      <c r="X701" s="47"/>
      <c r="Y701" s="47">
        <v>15</v>
      </c>
      <c r="Z701" s="118">
        <v>46094</v>
      </c>
      <c r="AA701" s="118">
        <v>46152</v>
      </c>
      <c r="AB701" s="118">
        <v>46151</v>
      </c>
      <c r="AC701" s="47" t="s">
        <v>3</v>
      </c>
      <c r="AD701" s="14">
        <v>1</v>
      </c>
      <c r="AE701" s="47" t="s">
        <v>3873</v>
      </c>
      <c r="AF701" s="280">
        <v>46150</v>
      </c>
      <c r="AG701" s="118">
        <v>46150</v>
      </c>
      <c r="AH701" s="118" t="s">
        <v>6740</v>
      </c>
      <c r="AI701" s="47" t="s">
        <v>6737</v>
      </c>
      <c r="AJ701" s="47" t="s">
        <v>306</v>
      </c>
      <c r="AK701" s="47" t="s">
        <v>1557</v>
      </c>
      <c r="AL701" s="62" t="s">
        <v>2925</v>
      </c>
      <c r="AM701" s="13" t="s">
        <v>390</v>
      </c>
      <c r="AN701" s="118"/>
      <c r="AO701" s="118"/>
      <c r="AP701" s="118"/>
      <c r="AQ701" s="118"/>
      <c r="AR701" s="118"/>
      <c r="AS701" s="47"/>
      <c r="AT701" s="118"/>
      <c r="AU701" s="47"/>
      <c r="AV701" s="47"/>
      <c r="AW701" s="118"/>
      <c r="AX701" s="118"/>
      <c r="AY701" s="118"/>
      <c r="AZ701" s="47"/>
      <c r="BA701" s="14"/>
      <c r="BB701" s="47"/>
      <c r="BC701" s="149"/>
      <c r="BD701" s="149"/>
    </row>
    <row r="702" spans="1:56" x14ac:dyDescent="0.35">
      <c r="A702" s="50" t="s">
        <v>4288</v>
      </c>
      <c r="B702" s="115">
        <v>701</v>
      </c>
      <c r="C702" s="47"/>
      <c r="D702" s="47" t="s">
        <v>4289</v>
      </c>
      <c r="E702" s="47" t="s">
        <v>4775</v>
      </c>
      <c r="F702" s="47" t="s">
        <v>4290</v>
      </c>
      <c r="G702" s="47" t="s">
        <v>76</v>
      </c>
      <c r="H702" s="47" t="s">
        <v>1980</v>
      </c>
      <c r="I702" s="47" t="s">
        <v>3899</v>
      </c>
      <c r="J702" s="47" t="s">
        <v>1961</v>
      </c>
      <c r="K702" s="47" t="s">
        <v>319</v>
      </c>
      <c r="L702" s="47" t="s">
        <v>886</v>
      </c>
      <c r="M702" s="48" t="s">
        <v>53</v>
      </c>
      <c r="N702" s="47" t="s">
        <v>33</v>
      </c>
      <c r="O702" s="47" t="s">
        <v>5473</v>
      </c>
      <c r="P702" s="48" t="s">
        <v>26</v>
      </c>
      <c r="Q702" s="47"/>
      <c r="R702" s="47"/>
      <c r="S702" s="47" t="s">
        <v>4291</v>
      </c>
      <c r="T702" s="47" t="s">
        <v>161</v>
      </c>
      <c r="U702" s="52">
        <v>13550</v>
      </c>
      <c r="V702" s="118">
        <v>46078</v>
      </c>
      <c r="W702" s="118">
        <v>46078</v>
      </c>
      <c r="X702" s="47"/>
      <c r="Y702" s="47">
        <v>15</v>
      </c>
      <c r="Z702" s="118">
        <v>46093</v>
      </c>
      <c r="AA702" s="118">
        <v>46173</v>
      </c>
      <c r="AB702" s="118"/>
      <c r="AC702" s="47" t="s">
        <v>5</v>
      </c>
      <c r="AD702" s="14"/>
      <c r="AE702" s="47" t="s">
        <v>3879</v>
      </c>
      <c r="AF702" s="280"/>
      <c r="AG702" s="118"/>
      <c r="AH702" s="118"/>
      <c r="AI702" s="47" t="s">
        <v>6737</v>
      </c>
      <c r="AJ702" s="47" t="s">
        <v>306</v>
      </c>
      <c r="AK702" s="47" t="s">
        <v>1557</v>
      </c>
      <c r="AL702" s="62" t="s">
        <v>390</v>
      </c>
      <c r="AM702" s="13" t="s">
        <v>390</v>
      </c>
      <c r="AN702" s="118"/>
      <c r="AO702" s="118"/>
      <c r="AP702" s="118"/>
      <c r="AQ702" s="118"/>
      <c r="AR702" s="118"/>
      <c r="AS702" s="47"/>
      <c r="AT702" s="118"/>
      <c r="AU702" s="47"/>
      <c r="AV702" s="47"/>
      <c r="AW702" s="118"/>
      <c r="AX702" s="118"/>
      <c r="AY702" s="118"/>
      <c r="AZ702" s="47"/>
      <c r="BA702" s="14"/>
      <c r="BB702" s="47"/>
      <c r="BC702" s="149"/>
      <c r="BD702" s="149"/>
    </row>
    <row r="703" spans="1:56" x14ac:dyDescent="0.35">
      <c r="A703" s="50" t="s">
        <v>4292</v>
      </c>
      <c r="B703" s="115">
        <v>702</v>
      </c>
      <c r="C703" s="47"/>
      <c r="D703" s="47" t="s">
        <v>4293</v>
      </c>
      <c r="E703" s="47" t="s">
        <v>4776</v>
      </c>
      <c r="F703" s="47" t="s">
        <v>4294</v>
      </c>
      <c r="G703" s="47" t="s">
        <v>76</v>
      </c>
      <c r="H703" s="47" t="s">
        <v>1980</v>
      </c>
      <c r="I703" s="47" t="s">
        <v>3899</v>
      </c>
      <c r="J703" s="47" t="s">
        <v>1961</v>
      </c>
      <c r="K703" s="47" t="s">
        <v>319</v>
      </c>
      <c r="L703" s="47" t="s">
        <v>886</v>
      </c>
      <c r="M703" s="48" t="s">
        <v>53</v>
      </c>
      <c r="N703" s="47" t="s">
        <v>34</v>
      </c>
      <c r="O703" s="47" t="s">
        <v>4</v>
      </c>
      <c r="P703" s="48" t="s">
        <v>25</v>
      </c>
      <c r="Q703" s="47"/>
      <c r="R703" s="47"/>
      <c r="S703" s="47" t="s">
        <v>4295</v>
      </c>
      <c r="T703" s="47" t="s">
        <v>4296</v>
      </c>
      <c r="U703" s="52">
        <v>13352</v>
      </c>
      <c r="V703" s="118">
        <v>46079</v>
      </c>
      <c r="W703" s="118">
        <v>46079</v>
      </c>
      <c r="X703" s="47"/>
      <c r="Y703" s="47">
        <v>15</v>
      </c>
      <c r="Z703" s="118">
        <v>46094</v>
      </c>
      <c r="AA703" s="118">
        <v>46130</v>
      </c>
      <c r="AB703" s="118">
        <v>46129</v>
      </c>
      <c r="AC703" s="47" t="s">
        <v>3</v>
      </c>
      <c r="AD703" s="14">
        <v>1</v>
      </c>
      <c r="AE703" s="47" t="s">
        <v>3806</v>
      </c>
      <c r="AF703" s="280">
        <v>46129</v>
      </c>
      <c r="AG703" s="118">
        <v>46129</v>
      </c>
      <c r="AH703" s="118" t="s">
        <v>6740</v>
      </c>
      <c r="AI703" s="47" t="s">
        <v>6737</v>
      </c>
      <c r="AJ703" s="47" t="s">
        <v>306</v>
      </c>
      <c r="AK703" s="47" t="s">
        <v>1557</v>
      </c>
      <c r="AL703" s="62" t="s">
        <v>2924</v>
      </c>
      <c r="AM703" s="13" t="s">
        <v>1872</v>
      </c>
      <c r="AN703" s="118"/>
      <c r="AO703" s="118"/>
      <c r="AP703" s="118"/>
      <c r="AQ703" s="118"/>
      <c r="AR703" s="118"/>
      <c r="AS703" s="47"/>
      <c r="AT703" s="118"/>
      <c r="AU703" s="47"/>
      <c r="AV703" s="47"/>
      <c r="AW703" s="118"/>
      <c r="AX703" s="118"/>
      <c r="AY703" s="118"/>
      <c r="AZ703" s="47"/>
      <c r="BA703" s="14"/>
      <c r="BB703" s="47"/>
      <c r="BC703" s="149"/>
      <c r="BD703" s="149"/>
    </row>
    <row r="704" spans="1:56" x14ac:dyDescent="0.35">
      <c r="A704" s="50" t="s">
        <v>4297</v>
      </c>
      <c r="B704" s="115">
        <v>703</v>
      </c>
      <c r="C704" s="47"/>
      <c r="D704" s="47" t="s">
        <v>4298</v>
      </c>
      <c r="E704" s="47" t="s">
        <v>4777</v>
      </c>
      <c r="F704" s="47" t="s">
        <v>4299</v>
      </c>
      <c r="G704" s="47" t="s">
        <v>76</v>
      </c>
      <c r="H704" s="47" t="s">
        <v>1980</v>
      </c>
      <c r="I704" s="47" t="s">
        <v>3899</v>
      </c>
      <c r="J704" s="47" t="s">
        <v>1961</v>
      </c>
      <c r="K704" s="47" t="s">
        <v>319</v>
      </c>
      <c r="L704" s="47" t="s">
        <v>886</v>
      </c>
      <c r="M704" s="48" t="s">
        <v>53</v>
      </c>
      <c r="N704" s="47" t="s">
        <v>34</v>
      </c>
      <c r="O704" s="47" t="s">
        <v>4</v>
      </c>
      <c r="P704" s="48" t="s">
        <v>30</v>
      </c>
      <c r="Q704" s="47"/>
      <c r="R704" s="47"/>
      <c r="S704" s="47" t="s">
        <v>4300</v>
      </c>
      <c r="T704" s="47" t="s">
        <v>4301</v>
      </c>
      <c r="U704" s="52">
        <v>9141</v>
      </c>
      <c r="V704" s="118">
        <v>46081</v>
      </c>
      <c r="W704" s="118">
        <v>46081</v>
      </c>
      <c r="X704" s="47"/>
      <c r="Y704" s="47">
        <v>15</v>
      </c>
      <c r="Z704" s="118">
        <v>46096</v>
      </c>
      <c r="AA704" s="118">
        <v>46130</v>
      </c>
      <c r="AB704" s="118">
        <v>46131</v>
      </c>
      <c r="AC704" s="47" t="s">
        <v>3</v>
      </c>
      <c r="AD704" s="14">
        <v>1</v>
      </c>
      <c r="AE704" s="47" t="s">
        <v>3879</v>
      </c>
      <c r="AF704" s="280">
        <v>46133</v>
      </c>
      <c r="AG704" s="118">
        <v>46133</v>
      </c>
      <c r="AH704" s="118" t="s">
        <v>6740</v>
      </c>
      <c r="AI704" s="47" t="s">
        <v>6737</v>
      </c>
      <c r="AJ704" s="47" t="s">
        <v>306</v>
      </c>
      <c r="AK704" s="47" t="s">
        <v>1557</v>
      </c>
      <c r="AL704" s="62" t="s">
        <v>2924</v>
      </c>
      <c r="AM704" s="13" t="s">
        <v>390</v>
      </c>
      <c r="AN704" s="118"/>
      <c r="AO704" s="118"/>
      <c r="AP704" s="118"/>
      <c r="AQ704" s="118"/>
      <c r="AR704" s="118"/>
      <c r="AS704" s="47"/>
      <c r="AT704" s="118"/>
      <c r="AU704" s="47"/>
      <c r="AV704" s="47"/>
      <c r="AW704" s="118"/>
      <c r="AX704" s="118"/>
      <c r="AY704" s="118"/>
      <c r="AZ704" s="47"/>
      <c r="BA704" s="14"/>
      <c r="BB704" s="47"/>
      <c r="BC704" s="149"/>
      <c r="BD704" s="149"/>
    </row>
    <row r="705" spans="1:56" x14ac:dyDescent="0.35">
      <c r="A705" s="50" t="s">
        <v>4302</v>
      </c>
      <c r="B705" s="115">
        <v>704</v>
      </c>
      <c r="C705" s="47"/>
      <c r="D705" s="47" t="s">
        <v>4303</v>
      </c>
      <c r="E705" s="47" t="s">
        <v>4778</v>
      </c>
      <c r="F705" s="47" t="s">
        <v>4304</v>
      </c>
      <c r="G705" s="47" t="s">
        <v>76</v>
      </c>
      <c r="H705" s="47" t="s">
        <v>1980</v>
      </c>
      <c r="I705" s="47" t="s">
        <v>3899</v>
      </c>
      <c r="J705" s="47" t="s">
        <v>1961</v>
      </c>
      <c r="K705" s="47" t="s">
        <v>319</v>
      </c>
      <c r="L705" s="47" t="s">
        <v>886</v>
      </c>
      <c r="M705" s="48" t="s">
        <v>53</v>
      </c>
      <c r="N705" s="47" t="s">
        <v>34</v>
      </c>
      <c r="O705" s="47" t="s">
        <v>4</v>
      </c>
      <c r="P705" s="48" t="s">
        <v>27</v>
      </c>
      <c r="Q705" s="47"/>
      <c r="R705" s="47"/>
      <c r="S705" s="47" t="s">
        <v>4305</v>
      </c>
      <c r="T705" s="47" t="s">
        <v>681</v>
      </c>
      <c r="U705" s="52">
        <v>8000</v>
      </c>
      <c r="V705" s="118">
        <v>46079</v>
      </c>
      <c r="W705" s="118">
        <v>46079</v>
      </c>
      <c r="X705" s="47"/>
      <c r="Y705" s="47">
        <v>15</v>
      </c>
      <c r="Z705" s="118">
        <v>46094</v>
      </c>
      <c r="AA705" s="118">
        <v>46130</v>
      </c>
      <c r="AB705" s="118">
        <v>46127</v>
      </c>
      <c r="AC705" s="47" t="s">
        <v>3</v>
      </c>
      <c r="AD705" s="14">
        <v>1</v>
      </c>
      <c r="AE705" s="47" t="s">
        <v>3873</v>
      </c>
      <c r="AF705" s="280">
        <v>46129</v>
      </c>
      <c r="AG705" s="118">
        <v>46129</v>
      </c>
      <c r="AH705" s="118" t="s">
        <v>6740</v>
      </c>
      <c r="AI705" s="47" t="s">
        <v>6737</v>
      </c>
      <c r="AJ705" s="47" t="s">
        <v>306</v>
      </c>
      <c r="AK705" s="47" t="s">
        <v>1557</v>
      </c>
      <c r="AL705" s="62" t="s">
        <v>2924</v>
      </c>
      <c r="AM705" s="13" t="s">
        <v>1572</v>
      </c>
      <c r="AN705" s="118"/>
      <c r="AO705" s="118"/>
      <c r="AP705" s="118"/>
      <c r="AQ705" s="118"/>
      <c r="AR705" s="118"/>
      <c r="AS705" s="47"/>
      <c r="AT705" s="118"/>
      <c r="AU705" s="47"/>
      <c r="AV705" s="47"/>
      <c r="AW705" s="118"/>
      <c r="AX705" s="118"/>
      <c r="AY705" s="118"/>
      <c r="AZ705" s="47"/>
      <c r="BA705" s="14"/>
      <c r="BB705" s="47"/>
      <c r="BC705" s="149"/>
      <c r="BD705" s="149"/>
    </row>
    <row r="706" spans="1:56" x14ac:dyDescent="0.35">
      <c r="A706" s="50" t="s">
        <v>4306</v>
      </c>
      <c r="B706" s="115">
        <v>705</v>
      </c>
      <c r="C706" s="47"/>
      <c r="D706" s="47" t="s">
        <v>4307</v>
      </c>
      <c r="E706" s="47" t="s">
        <v>4779</v>
      </c>
      <c r="F706" s="47" t="s">
        <v>4308</v>
      </c>
      <c r="G706" s="47" t="s">
        <v>76</v>
      </c>
      <c r="H706" s="47" t="s">
        <v>1980</v>
      </c>
      <c r="I706" s="47" t="s">
        <v>3899</v>
      </c>
      <c r="J706" s="47" t="s">
        <v>1961</v>
      </c>
      <c r="K706" s="47" t="s">
        <v>319</v>
      </c>
      <c r="L706" s="47" t="s">
        <v>886</v>
      </c>
      <c r="M706" s="48" t="s">
        <v>53</v>
      </c>
      <c r="N706" s="47" t="s">
        <v>34</v>
      </c>
      <c r="O706" s="47" t="s">
        <v>4</v>
      </c>
      <c r="P706" s="48" t="s">
        <v>27</v>
      </c>
      <c r="Q706" s="47"/>
      <c r="R706" s="47"/>
      <c r="S706" s="47" t="s">
        <v>4309</v>
      </c>
      <c r="T706" s="47" t="s">
        <v>4310</v>
      </c>
      <c r="U706" s="52">
        <v>13710</v>
      </c>
      <c r="V706" s="118">
        <v>46079</v>
      </c>
      <c r="W706" s="118">
        <v>46079</v>
      </c>
      <c r="X706" s="47"/>
      <c r="Y706" s="47">
        <v>15</v>
      </c>
      <c r="Z706" s="118">
        <v>46094</v>
      </c>
      <c r="AA706" s="118">
        <v>46122</v>
      </c>
      <c r="AB706" s="118">
        <v>46121</v>
      </c>
      <c r="AC706" s="47" t="s">
        <v>3</v>
      </c>
      <c r="AD706" s="14">
        <v>1</v>
      </c>
      <c r="AE706" s="47" t="s">
        <v>3806</v>
      </c>
      <c r="AF706" s="280">
        <v>46120</v>
      </c>
      <c r="AG706" s="118">
        <v>46120</v>
      </c>
      <c r="AH706" s="118" t="s">
        <v>6740</v>
      </c>
      <c r="AI706" s="47" t="s">
        <v>6737</v>
      </c>
      <c r="AJ706" s="47" t="s">
        <v>306</v>
      </c>
      <c r="AK706" s="47" t="s">
        <v>1557</v>
      </c>
      <c r="AL706" s="62" t="s">
        <v>2924</v>
      </c>
      <c r="AM706" s="13" t="s">
        <v>1562</v>
      </c>
      <c r="AN706" s="118"/>
      <c r="AO706" s="118"/>
      <c r="AP706" s="118"/>
      <c r="AQ706" s="118"/>
      <c r="AR706" s="118"/>
      <c r="AS706" s="47"/>
      <c r="AT706" s="118"/>
      <c r="AU706" s="47"/>
      <c r="AV706" s="47"/>
      <c r="AW706" s="118"/>
      <c r="AX706" s="118"/>
      <c r="AY706" s="118"/>
      <c r="AZ706" s="47"/>
      <c r="BA706" s="14"/>
      <c r="BB706" s="47"/>
      <c r="BC706" s="149"/>
      <c r="BD706" s="149"/>
    </row>
    <row r="707" spans="1:56" x14ac:dyDescent="0.35">
      <c r="A707" s="50" t="s">
        <v>4311</v>
      </c>
      <c r="B707" s="115">
        <v>706</v>
      </c>
      <c r="C707" s="47"/>
      <c r="D707" s="47">
        <v>5934</v>
      </c>
      <c r="E707" s="47" t="s">
        <v>4780</v>
      </c>
      <c r="F707" s="47" t="s">
        <v>4312</v>
      </c>
      <c r="G707" s="47" t="s">
        <v>76</v>
      </c>
      <c r="H707" s="47" t="s">
        <v>1980</v>
      </c>
      <c r="I707" s="47" t="s">
        <v>3899</v>
      </c>
      <c r="J707" s="47" t="s">
        <v>1961</v>
      </c>
      <c r="K707" s="47" t="s">
        <v>319</v>
      </c>
      <c r="L707" s="47" t="s">
        <v>886</v>
      </c>
      <c r="M707" s="48" t="s">
        <v>53</v>
      </c>
      <c r="N707" s="47" t="s">
        <v>34</v>
      </c>
      <c r="O707" s="47" t="s">
        <v>4</v>
      </c>
      <c r="P707" s="48" t="s">
        <v>27</v>
      </c>
      <c r="Q707" s="47"/>
      <c r="R707" s="47"/>
      <c r="S707" s="47" t="s">
        <v>4313</v>
      </c>
      <c r="T707" s="47" t="s">
        <v>836</v>
      </c>
      <c r="U707" s="52">
        <v>10424</v>
      </c>
      <c r="V707" s="118">
        <v>46079</v>
      </c>
      <c r="W707" s="118">
        <v>46079</v>
      </c>
      <c r="X707" s="47"/>
      <c r="Y707" s="47">
        <v>15</v>
      </c>
      <c r="Z707" s="118">
        <v>46094</v>
      </c>
      <c r="AA707" s="118">
        <v>46130</v>
      </c>
      <c r="AB707" s="118">
        <v>46127</v>
      </c>
      <c r="AC707" s="47" t="s">
        <v>3</v>
      </c>
      <c r="AD707" s="14">
        <v>1</v>
      </c>
      <c r="AE707" s="47" t="s">
        <v>3806</v>
      </c>
      <c r="AF707" s="280">
        <v>46129</v>
      </c>
      <c r="AG707" s="118">
        <v>46129</v>
      </c>
      <c r="AH707" s="118" t="s">
        <v>6740</v>
      </c>
      <c r="AI707" s="47" t="s">
        <v>6737</v>
      </c>
      <c r="AJ707" s="47" t="s">
        <v>306</v>
      </c>
      <c r="AK707" s="47" t="s">
        <v>1557</v>
      </c>
      <c r="AL707" s="62" t="s">
        <v>2924</v>
      </c>
      <c r="AM707" s="13" t="s">
        <v>390</v>
      </c>
      <c r="AN707" s="118"/>
      <c r="AO707" s="118"/>
      <c r="AP707" s="118"/>
      <c r="AQ707" s="118"/>
      <c r="AR707" s="118"/>
      <c r="AS707" s="47"/>
      <c r="AT707" s="118"/>
      <c r="AU707" s="47"/>
      <c r="AV707" s="47"/>
      <c r="AW707" s="118"/>
      <c r="AX707" s="118"/>
      <c r="AY707" s="118"/>
      <c r="AZ707" s="47"/>
      <c r="BA707" s="14"/>
      <c r="BB707" s="47"/>
      <c r="BC707" s="149"/>
      <c r="BD707" s="149"/>
    </row>
    <row r="708" spans="1:56" x14ac:dyDescent="0.35">
      <c r="A708" s="50" t="s">
        <v>4314</v>
      </c>
      <c r="B708" s="115">
        <v>707</v>
      </c>
      <c r="C708" s="47"/>
      <c r="D708" s="47" t="s">
        <v>4315</v>
      </c>
      <c r="E708" s="47" t="s">
        <v>4781</v>
      </c>
      <c r="F708" s="47" t="s">
        <v>4316</v>
      </c>
      <c r="G708" s="47" t="s">
        <v>76</v>
      </c>
      <c r="H708" s="47" t="s">
        <v>1980</v>
      </c>
      <c r="I708" s="47" t="s">
        <v>3899</v>
      </c>
      <c r="J708" s="47" t="s">
        <v>1961</v>
      </c>
      <c r="K708" s="47" t="s">
        <v>319</v>
      </c>
      <c r="L708" s="47" t="s">
        <v>886</v>
      </c>
      <c r="M708" s="48" t="s">
        <v>53</v>
      </c>
      <c r="N708" s="47" t="s">
        <v>34</v>
      </c>
      <c r="O708" s="47" t="s">
        <v>4</v>
      </c>
      <c r="P708" s="48" t="s">
        <v>27</v>
      </c>
      <c r="Q708" s="47"/>
      <c r="R708" s="47"/>
      <c r="S708" s="47" t="s">
        <v>4317</v>
      </c>
      <c r="T708" s="47" t="s">
        <v>819</v>
      </c>
      <c r="U708" s="52">
        <v>11920</v>
      </c>
      <c r="V708" s="118">
        <v>46079</v>
      </c>
      <c r="W708" s="118">
        <v>46079</v>
      </c>
      <c r="X708" s="47"/>
      <c r="Y708" s="47">
        <v>15</v>
      </c>
      <c r="Z708" s="118">
        <v>46094</v>
      </c>
      <c r="AA708" s="118">
        <v>46122</v>
      </c>
      <c r="AB708" s="118">
        <v>46126</v>
      </c>
      <c r="AC708" s="47" t="s">
        <v>3</v>
      </c>
      <c r="AD708" s="14">
        <v>1</v>
      </c>
      <c r="AE708" s="47" t="s">
        <v>3806</v>
      </c>
      <c r="AF708" s="280">
        <v>46125</v>
      </c>
      <c r="AG708" s="118">
        <v>46125</v>
      </c>
      <c r="AH708" s="118" t="s">
        <v>6740</v>
      </c>
      <c r="AI708" s="47" t="s">
        <v>6737</v>
      </c>
      <c r="AJ708" s="47" t="s">
        <v>306</v>
      </c>
      <c r="AK708" s="47" t="s">
        <v>1557</v>
      </c>
      <c r="AL708" s="62" t="s">
        <v>2924</v>
      </c>
      <c r="AM708" s="13" t="s">
        <v>390</v>
      </c>
      <c r="AN708" s="118"/>
      <c r="AO708" s="118"/>
      <c r="AP708" s="118"/>
      <c r="AQ708" s="118"/>
      <c r="AR708" s="118"/>
      <c r="AS708" s="47"/>
      <c r="AT708" s="118"/>
      <c r="AU708" s="47"/>
      <c r="AV708" s="47"/>
      <c r="AW708" s="118"/>
      <c r="AX708" s="118"/>
      <c r="AY708" s="118"/>
      <c r="AZ708" s="47"/>
      <c r="BA708" s="14"/>
      <c r="BB708" s="47"/>
      <c r="BC708" s="149"/>
      <c r="BD708" s="149"/>
    </row>
    <row r="709" spans="1:56" x14ac:dyDescent="0.35">
      <c r="A709" s="50" t="s">
        <v>4318</v>
      </c>
      <c r="B709" s="115">
        <v>708</v>
      </c>
      <c r="C709" s="47"/>
      <c r="D709" s="47">
        <v>8001</v>
      </c>
      <c r="E709" s="47" t="s">
        <v>4782</v>
      </c>
      <c r="F709" s="47" t="s">
        <v>4319</v>
      </c>
      <c r="G709" s="47" t="s">
        <v>76</v>
      </c>
      <c r="H709" s="47" t="s">
        <v>1980</v>
      </c>
      <c r="I709" s="47" t="s">
        <v>3899</v>
      </c>
      <c r="J709" s="47" t="s">
        <v>1961</v>
      </c>
      <c r="K709" s="47" t="s">
        <v>319</v>
      </c>
      <c r="L709" s="47" t="s">
        <v>886</v>
      </c>
      <c r="M709" s="48" t="s">
        <v>53</v>
      </c>
      <c r="N709" s="47" t="s">
        <v>34</v>
      </c>
      <c r="O709" s="47" t="s">
        <v>4</v>
      </c>
      <c r="P709" s="48" t="s">
        <v>21</v>
      </c>
      <c r="Q709" s="47"/>
      <c r="R709" s="47"/>
      <c r="S709" s="47" t="s">
        <v>4320</v>
      </c>
      <c r="T709" s="47" t="s">
        <v>1735</v>
      </c>
      <c r="U709" s="52">
        <v>14446</v>
      </c>
      <c r="V709" s="118">
        <v>46079</v>
      </c>
      <c r="W709" s="118">
        <v>46079</v>
      </c>
      <c r="X709" s="47"/>
      <c r="Y709" s="47">
        <v>15</v>
      </c>
      <c r="Z709" s="118">
        <v>46094</v>
      </c>
      <c r="AA709" s="118">
        <v>46173</v>
      </c>
      <c r="AB709" s="118">
        <v>46169</v>
      </c>
      <c r="AC709" s="47" t="s">
        <v>3</v>
      </c>
      <c r="AD709" s="14">
        <v>1</v>
      </c>
      <c r="AE709" s="47" t="s">
        <v>3806</v>
      </c>
      <c r="AF709" s="280">
        <v>46203</v>
      </c>
      <c r="AG709" s="118"/>
      <c r="AH709" s="118" t="s">
        <v>152</v>
      </c>
      <c r="AI709" s="47" t="s">
        <v>6737</v>
      </c>
      <c r="AJ709" s="47" t="s">
        <v>306</v>
      </c>
      <c r="AK709" s="47" t="s">
        <v>1557</v>
      </c>
      <c r="AL709" s="62" t="s">
        <v>2925</v>
      </c>
      <c r="AM709" s="13" t="s">
        <v>390</v>
      </c>
      <c r="AN709" s="118"/>
      <c r="AO709" s="118"/>
      <c r="AP709" s="118"/>
      <c r="AQ709" s="118"/>
      <c r="AR709" s="118"/>
      <c r="AS709" s="47"/>
      <c r="AT709" s="118"/>
      <c r="AU709" s="47"/>
      <c r="AV709" s="47"/>
      <c r="AW709" s="118"/>
      <c r="AX709" s="118"/>
      <c r="AY709" s="118"/>
      <c r="AZ709" s="47"/>
      <c r="BA709" s="14"/>
      <c r="BB709" s="47"/>
      <c r="BC709" s="149"/>
      <c r="BD709" s="149"/>
    </row>
    <row r="710" spans="1:56" x14ac:dyDescent="0.35">
      <c r="A710" s="50" t="s">
        <v>4321</v>
      </c>
      <c r="B710" s="115">
        <v>709</v>
      </c>
      <c r="C710" s="47"/>
      <c r="D710" s="47" t="s">
        <v>4322</v>
      </c>
      <c r="E710" s="47" t="s">
        <v>4783</v>
      </c>
      <c r="F710" s="47" t="s">
        <v>4323</v>
      </c>
      <c r="G710" s="47" t="s">
        <v>76</v>
      </c>
      <c r="H710" s="47" t="s">
        <v>1980</v>
      </c>
      <c r="I710" s="47" t="s">
        <v>3899</v>
      </c>
      <c r="J710" s="47" t="s">
        <v>1961</v>
      </c>
      <c r="K710" s="47" t="s">
        <v>319</v>
      </c>
      <c r="L710" s="47" t="s">
        <v>886</v>
      </c>
      <c r="M710" s="48" t="s">
        <v>53</v>
      </c>
      <c r="N710" s="47" t="s">
        <v>34</v>
      </c>
      <c r="O710" s="47" t="s">
        <v>4</v>
      </c>
      <c r="P710" s="48" t="s">
        <v>21</v>
      </c>
      <c r="Q710" s="47"/>
      <c r="R710" s="47"/>
      <c r="S710" s="47" t="s">
        <v>4324</v>
      </c>
      <c r="T710" s="47" t="s">
        <v>146</v>
      </c>
      <c r="U710" s="52">
        <v>18156</v>
      </c>
      <c r="V710" s="118">
        <v>46079</v>
      </c>
      <c r="W710" s="118">
        <v>46079</v>
      </c>
      <c r="X710" s="47"/>
      <c r="Y710" s="47">
        <v>15</v>
      </c>
      <c r="Z710" s="118">
        <v>46094</v>
      </c>
      <c r="AA710" s="118">
        <v>46117</v>
      </c>
      <c r="AB710" s="118">
        <v>46120</v>
      </c>
      <c r="AC710" s="47" t="s">
        <v>3</v>
      </c>
      <c r="AD710" s="14">
        <v>1</v>
      </c>
      <c r="AE710" s="47" t="s">
        <v>3806</v>
      </c>
      <c r="AF710" s="280">
        <v>46120</v>
      </c>
      <c r="AG710" s="118">
        <v>46120</v>
      </c>
      <c r="AH710" s="118" t="s">
        <v>6740</v>
      </c>
      <c r="AI710" s="47" t="s">
        <v>6737</v>
      </c>
      <c r="AJ710" s="47" t="s">
        <v>306</v>
      </c>
      <c r="AK710" s="47" t="s">
        <v>1557</v>
      </c>
      <c r="AL710" s="62" t="s">
        <v>2924</v>
      </c>
      <c r="AM710" s="13" t="s">
        <v>390</v>
      </c>
      <c r="AN710" s="118"/>
      <c r="AO710" s="118"/>
      <c r="AP710" s="118"/>
      <c r="AQ710" s="118"/>
      <c r="AR710" s="118"/>
      <c r="AS710" s="47"/>
      <c r="AT710" s="118"/>
      <c r="AU710" s="47"/>
      <c r="AV710" s="47"/>
      <c r="AW710" s="118"/>
      <c r="AX710" s="118"/>
      <c r="AY710" s="118"/>
      <c r="AZ710" s="47"/>
      <c r="BA710" s="14"/>
      <c r="BB710" s="47"/>
      <c r="BC710" s="149"/>
      <c r="BD710" s="149"/>
    </row>
    <row r="711" spans="1:56" x14ac:dyDescent="0.35">
      <c r="A711" s="50" t="s">
        <v>4325</v>
      </c>
      <c r="B711" s="115">
        <v>710</v>
      </c>
      <c r="C711" s="47"/>
      <c r="D711" s="47">
        <v>1989</v>
      </c>
      <c r="E711" s="47" t="s">
        <v>4784</v>
      </c>
      <c r="F711" s="47" t="s">
        <v>4326</v>
      </c>
      <c r="G711" s="47" t="s">
        <v>76</v>
      </c>
      <c r="H711" s="47" t="s">
        <v>1980</v>
      </c>
      <c r="I711" s="47" t="s">
        <v>3899</v>
      </c>
      <c r="J711" s="47" t="s">
        <v>1961</v>
      </c>
      <c r="K711" s="47" t="s">
        <v>319</v>
      </c>
      <c r="L711" s="47" t="s">
        <v>886</v>
      </c>
      <c r="M711" s="48" t="s">
        <v>53</v>
      </c>
      <c r="N711" s="47" t="s">
        <v>34</v>
      </c>
      <c r="O711" s="47" t="s">
        <v>4</v>
      </c>
      <c r="P711" s="48" t="s">
        <v>21</v>
      </c>
      <c r="Q711" s="47"/>
      <c r="R711" s="47"/>
      <c r="S711" s="47" t="s">
        <v>4327</v>
      </c>
      <c r="T711" s="47" t="s">
        <v>169</v>
      </c>
      <c r="U711" s="52">
        <v>9856</v>
      </c>
      <c r="V711" s="118">
        <v>46079</v>
      </c>
      <c r="W711" s="118">
        <v>46079</v>
      </c>
      <c r="X711" s="47"/>
      <c r="Y711" s="47">
        <v>15</v>
      </c>
      <c r="Z711" s="118">
        <v>46094</v>
      </c>
      <c r="AA711" s="118">
        <v>46152</v>
      </c>
      <c r="AB711" s="118">
        <v>46151</v>
      </c>
      <c r="AC711" s="47" t="s">
        <v>3</v>
      </c>
      <c r="AD711" s="14">
        <v>1</v>
      </c>
      <c r="AE711" s="47" t="s">
        <v>3806</v>
      </c>
      <c r="AF711" s="280">
        <v>46151</v>
      </c>
      <c r="AG711" s="118">
        <v>46151</v>
      </c>
      <c r="AH711" s="118" t="s">
        <v>6740</v>
      </c>
      <c r="AI711" s="47" t="s">
        <v>6737</v>
      </c>
      <c r="AJ711" s="47" t="s">
        <v>306</v>
      </c>
      <c r="AK711" s="47" t="s">
        <v>1557</v>
      </c>
      <c r="AL711" s="62" t="s">
        <v>2925</v>
      </c>
      <c r="AM711" s="13" t="s">
        <v>390</v>
      </c>
      <c r="AN711" s="118"/>
      <c r="AO711" s="118"/>
      <c r="AP711" s="118"/>
      <c r="AQ711" s="118"/>
      <c r="AR711" s="118"/>
      <c r="AS711" s="47"/>
      <c r="AT711" s="118"/>
      <c r="AU711" s="47"/>
      <c r="AV711" s="47"/>
      <c r="AW711" s="118"/>
      <c r="AX711" s="118"/>
      <c r="AY711" s="118"/>
      <c r="AZ711" s="47"/>
      <c r="BA711" s="14"/>
      <c r="BB711" s="47"/>
      <c r="BC711" s="149"/>
      <c r="BD711" s="149"/>
    </row>
    <row r="712" spans="1:56" x14ac:dyDescent="0.35">
      <c r="A712" s="50" t="s">
        <v>4328</v>
      </c>
      <c r="B712" s="115">
        <v>711</v>
      </c>
      <c r="C712" s="47"/>
      <c r="D712" s="47" t="s">
        <v>4329</v>
      </c>
      <c r="E712" s="47" t="s">
        <v>4785</v>
      </c>
      <c r="F712" s="47" t="s">
        <v>4330</v>
      </c>
      <c r="G712" s="47" t="s">
        <v>76</v>
      </c>
      <c r="H712" s="47" t="s">
        <v>1980</v>
      </c>
      <c r="I712" s="47" t="s">
        <v>3899</v>
      </c>
      <c r="J712" s="47" t="s">
        <v>1961</v>
      </c>
      <c r="K712" s="47" t="s">
        <v>319</v>
      </c>
      <c r="L712" s="47" t="s">
        <v>886</v>
      </c>
      <c r="M712" s="48" t="s">
        <v>53</v>
      </c>
      <c r="N712" s="47" t="s">
        <v>34</v>
      </c>
      <c r="O712" s="47" t="s">
        <v>4</v>
      </c>
      <c r="P712" s="48" t="s">
        <v>21</v>
      </c>
      <c r="Q712" s="47"/>
      <c r="R712" s="47"/>
      <c r="S712" s="47" t="s">
        <v>4331</v>
      </c>
      <c r="T712" s="47" t="s">
        <v>2592</v>
      </c>
      <c r="U712" s="52">
        <v>11185</v>
      </c>
      <c r="V712" s="118">
        <v>46079</v>
      </c>
      <c r="W712" s="118">
        <v>46079</v>
      </c>
      <c r="X712" s="47"/>
      <c r="Y712" s="47">
        <v>15</v>
      </c>
      <c r="Z712" s="118">
        <v>46094</v>
      </c>
      <c r="AA712" s="118">
        <v>46117</v>
      </c>
      <c r="AB712" s="118">
        <v>46116</v>
      </c>
      <c r="AC712" s="47" t="s">
        <v>3</v>
      </c>
      <c r="AD712" s="14">
        <v>1</v>
      </c>
      <c r="AE712" s="47" t="s">
        <v>3806</v>
      </c>
      <c r="AF712" s="280">
        <v>46116</v>
      </c>
      <c r="AG712" s="118">
        <v>46116</v>
      </c>
      <c r="AH712" s="118" t="s">
        <v>6740</v>
      </c>
      <c r="AI712" s="47" t="s">
        <v>6737</v>
      </c>
      <c r="AJ712" s="47" t="s">
        <v>306</v>
      </c>
      <c r="AK712" s="47" t="s">
        <v>1557</v>
      </c>
      <c r="AL712" s="62" t="s">
        <v>2924</v>
      </c>
      <c r="AM712" s="13" t="s">
        <v>390</v>
      </c>
      <c r="AN712" s="118"/>
      <c r="AO712" s="118"/>
      <c r="AP712" s="118"/>
      <c r="AQ712" s="118"/>
      <c r="AR712" s="118"/>
      <c r="AS712" s="47"/>
      <c r="AT712" s="118"/>
      <c r="AU712" s="47"/>
      <c r="AV712" s="47"/>
      <c r="AW712" s="118"/>
      <c r="AX712" s="118"/>
      <c r="AY712" s="118"/>
      <c r="AZ712" s="47"/>
      <c r="BA712" s="14"/>
      <c r="BB712" s="47"/>
      <c r="BC712" s="149"/>
      <c r="BD712" s="149"/>
    </row>
    <row r="713" spans="1:56" x14ac:dyDescent="0.35">
      <c r="A713" s="50" t="s">
        <v>4332</v>
      </c>
      <c r="B713" s="115">
        <v>712</v>
      </c>
      <c r="C713" s="47"/>
      <c r="D713" s="47">
        <v>5908</v>
      </c>
      <c r="E713" s="47" t="s">
        <v>4786</v>
      </c>
      <c r="F713" s="47" t="s">
        <v>4333</v>
      </c>
      <c r="G713" s="47" t="s">
        <v>76</v>
      </c>
      <c r="H713" s="47" t="s">
        <v>1980</v>
      </c>
      <c r="I713" s="47" t="s">
        <v>3899</v>
      </c>
      <c r="J713" s="47" t="s">
        <v>1961</v>
      </c>
      <c r="K713" s="47" t="s">
        <v>319</v>
      </c>
      <c r="L713" s="47" t="s">
        <v>886</v>
      </c>
      <c r="M713" s="48" t="s">
        <v>53</v>
      </c>
      <c r="N713" s="47" t="s">
        <v>34</v>
      </c>
      <c r="O713" s="47" t="s">
        <v>4</v>
      </c>
      <c r="P713" s="48" t="s">
        <v>30</v>
      </c>
      <c r="Q713" s="47"/>
      <c r="R713" s="47"/>
      <c r="S713" s="47" t="s">
        <v>4334</v>
      </c>
      <c r="T713" s="47" t="s">
        <v>675</v>
      </c>
      <c r="U713" s="52">
        <v>9728</v>
      </c>
      <c r="V713" s="118">
        <v>46079</v>
      </c>
      <c r="W713" s="118">
        <v>46079</v>
      </c>
      <c r="X713" s="47"/>
      <c r="Y713" s="47">
        <v>15</v>
      </c>
      <c r="Z713" s="118">
        <v>46094</v>
      </c>
      <c r="AA713" s="118">
        <v>46130</v>
      </c>
      <c r="AB713" s="118">
        <v>46129</v>
      </c>
      <c r="AC713" s="47" t="s">
        <v>3</v>
      </c>
      <c r="AD713" s="14">
        <v>1</v>
      </c>
      <c r="AE713" s="47" t="s">
        <v>3806</v>
      </c>
      <c r="AF713" s="280">
        <v>46129</v>
      </c>
      <c r="AG713" s="118">
        <v>46129</v>
      </c>
      <c r="AH713" s="118" t="s">
        <v>6740</v>
      </c>
      <c r="AI713" s="47" t="s">
        <v>6737</v>
      </c>
      <c r="AJ713" s="47" t="s">
        <v>306</v>
      </c>
      <c r="AK713" s="47" t="s">
        <v>1557</v>
      </c>
      <c r="AL713" s="62" t="s">
        <v>2924</v>
      </c>
      <c r="AM713" s="13" t="s">
        <v>1572</v>
      </c>
      <c r="AN713" s="118"/>
      <c r="AO713" s="118"/>
      <c r="AP713" s="118"/>
      <c r="AQ713" s="118"/>
      <c r="AR713" s="118"/>
      <c r="AS713" s="47"/>
      <c r="AT713" s="118"/>
      <c r="AU713" s="47"/>
      <c r="AV713" s="47"/>
      <c r="AW713" s="118"/>
      <c r="AX713" s="118"/>
      <c r="AY713" s="118"/>
      <c r="AZ713" s="47"/>
      <c r="BA713" s="14"/>
      <c r="BB713" s="47"/>
      <c r="BC713" s="149"/>
      <c r="BD713" s="149"/>
    </row>
    <row r="714" spans="1:56" x14ac:dyDescent="0.35">
      <c r="A714" s="50" t="s">
        <v>4335</v>
      </c>
      <c r="B714" s="115">
        <v>713</v>
      </c>
      <c r="C714" s="47"/>
      <c r="D714" s="47" t="s">
        <v>4336</v>
      </c>
      <c r="E714" s="47" t="s">
        <v>4787</v>
      </c>
      <c r="F714" s="47" t="s">
        <v>4337</v>
      </c>
      <c r="G714" s="47" t="s">
        <v>76</v>
      </c>
      <c r="H714" s="47" t="s">
        <v>1980</v>
      </c>
      <c r="I714" s="47" t="s">
        <v>3899</v>
      </c>
      <c r="J714" s="47" t="s">
        <v>1961</v>
      </c>
      <c r="K714" s="47" t="s">
        <v>319</v>
      </c>
      <c r="L714" s="47" t="s">
        <v>886</v>
      </c>
      <c r="M714" s="48" t="s">
        <v>53</v>
      </c>
      <c r="N714" s="47" t="s">
        <v>34</v>
      </c>
      <c r="O714" s="47" t="s">
        <v>4</v>
      </c>
      <c r="P714" s="48" t="s">
        <v>30</v>
      </c>
      <c r="Q714" s="47"/>
      <c r="R714" s="47"/>
      <c r="S714" s="47" t="s">
        <v>4338</v>
      </c>
      <c r="T714" s="47" t="s">
        <v>213</v>
      </c>
      <c r="U714" s="52">
        <v>7130</v>
      </c>
      <c r="V714" s="118">
        <v>46079</v>
      </c>
      <c r="W714" s="118">
        <v>46079</v>
      </c>
      <c r="X714" s="47"/>
      <c r="Y714" s="47">
        <v>15</v>
      </c>
      <c r="Z714" s="118">
        <v>46094</v>
      </c>
      <c r="AA714" s="118">
        <v>46117</v>
      </c>
      <c r="AB714" s="118">
        <v>46120</v>
      </c>
      <c r="AC714" s="47" t="s">
        <v>3</v>
      </c>
      <c r="AD714" s="14">
        <v>1</v>
      </c>
      <c r="AE714" s="47" t="s">
        <v>3806</v>
      </c>
      <c r="AF714" s="280">
        <v>46120</v>
      </c>
      <c r="AG714" s="118">
        <v>46120</v>
      </c>
      <c r="AH714" s="118" t="s">
        <v>6740</v>
      </c>
      <c r="AI714" s="47" t="s">
        <v>6737</v>
      </c>
      <c r="AJ714" s="47" t="s">
        <v>306</v>
      </c>
      <c r="AK714" s="47" t="s">
        <v>1557</v>
      </c>
      <c r="AL714" s="62" t="s">
        <v>2924</v>
      </c>
      <c r="AM714" s="13" t="s">
        <v>1572</v>
      </c>
      <c r="AN714" s="118"/>
      <c r="AO714" s="118"/>
      <c r="AP714" s="118"/>
      <c r="AQ714" s="118"/>
      <c r="AR714" s="118"/>
      <c r="AS714" s="47"/>
      <c r="AT714" s="118"/>
      <c r="AU714" s="47"/>
      <c r="AV714" s="47"/>
      <c r="AW714" s="118"/>
      <c r="AX714" s="118"/>
      <c r="AY714" s="118"/>
      <c r="AZ714" s="47"/>
      <c r="BA714" s="14"/>
      <c r="BB714" s="47"/>
      <c r="BC714" s="149"/>
      <c r="BD714" s="149"/>
    </row>
    <row r="715" spans="1:56" x14ac:dyDescent="0.35">
      <c r="A715" s="50" t="s">
        <v>4339</v>
      </c>
      <c r="B715" s="115">
        <v>714</v>
      </c>
      <c r="C715" s="47"/>
      <c r="D715" s="47">
        <v>8003</v>
      </c>
      <c r="E715" s="47" t="s">
        <v>4788</v>
      </c>
      <c r="F715" s="47" t="s">
        <v>4340</v>
      </c>
      <c r="G715" s="47" t="s">
        <v>76</v>
      </c>
      <c r="H715" s="47" t="s">
        <v>1980</v>
      </c>
      <c r="I715" s="47" t="s">
        <v>3899</v>
      </c>
      <c r="J715" s="47" t="s">
        <v>1961</v>
      </c>
      <c r="K715" s="47" t="s">
        <v>319</v>
      </c>
      <c r="L715" s="47" t="s">
        <v>886</v>
      </c>
      <c r="M715" s="48" t="s">
        <v>53</v>
      </c>
      <c r="N715" s="47" t="s">
        <v>34</v>
      </c>
      <c r="O715" s="47" t="s">
        <v>4</v>
      </c>
      <c r="P715" s="48" t="s">
        <v>21</v>
      </c>
      <c r="Q715" s="47"/>
      <c r="R715" s="47"/>
      <c r="S715" s="47" t="s">
        <v>4341</v>
      </c>
      <c r="T715" s="47" t="s">
        <v>146</v>
      </c>
      <c r="U715" s="52">
        <v>14021</v>
      </c>
      <c r="V715" s="118">
        <v>46076</v>
      </c>
      <c r="W715" s="118">
        <v>46076</v>
      </c>
      <c r="X715" s="47"/>
      <c r="Y715" s="47">
        <v>15</v>
      </c>
      <c r="Z715" s="118">
        <v>46091</v>
      </c>
      <c r="AA715" s="118">
        <v>46130</v>
      </c>
      <c r="AB715" s="118">
        <v>46128</v>
      </c>
      <c r="AC715" s="47" t="s">
        <v>3</v>
      </c>
      <c r="AD715" s="14">
        <v>1</v>
      </c>
      <c r="AE715" s="47" t="s">
        <v>3806</v>
      </c>
      <c r="AF715" s="280">
        <v>46127</v>
      </c>
      <c r="AG715" s="118">
        <v>46127</v>
      </c>
      <c r="AH715" s="118" t="s">
        <v>6740</v>
      </c>
      <c r="AI715" s="47" t="s">
        <v>6737</v>
      </c>
      <c r="AJ715" s="47" t="s">
        <v>306</v>
      </c>
      <c r="AK715" s="47" t="s">
        <v>1557</v>
      </c>
      <c r="AL715" s="62" t="s">
        <v>2924</v>
      </c>
      <c r="AM715" s="13" t="s">
        <v>2221</v>
      </c>
      <c r="AN715" s="118"/>
      <c r="AO715" s="118"/>
      <c r="AP715" s="118"/>
      <c r="AQ715" s="118"/>
      <c r="AR715" s="118"/>
      <c r="AS715" s="47"/>
      <c r="AT715" s="118"/>
      <c r="AU715" s="47"/>
      <c r="AV715" s="47"/>
      <c r="AW715" s="118"/>
      <c r="AX715" s="118"/>
      <c r="AY715" s="118"/>
      <c r="AZ715" s="47"/>
      <c r="BA715" s="14"/>
      <c r="BB715" s="47"/>
      <c r="BC715" s="149"/>
      <c r="BD715" s="149"/>
    </row>
    <row r="716" spans="1:56" x14ac:dyDescent="0.35">
      <c r="A716" s="50" t="s">
        <v>4342</v>
      </c>
      <c r="B716" s="115">
        <v>715</v>
      </c>
      <c r="C716" s="47"/>
      <c r="D716" s="47" t="s">
        <v>4343</v>
      </c>
      <c r="E716" s="47" t="s">
        <v>4789</v>
      </c>
      <c r="F716" s="47" t="s">
        <v>4344</v>
      </c>
      <c r="G716" s="47" t="s">
        <v>76</v>
      </c>
      <c r="H716" s="47" t="s">
        <v>1980</v>
      </c>
      <c r="I716" s="47" t="s">
        <v>3899</v>
      </c>
      <c r="J716" s="47" t="s">
        <v>1961</v>
      </c>
      <c r="K716" s="47" t="s">
        <v>319</v>
      </c>
      <c r="L716" s="47" t="s">
        <v>886</v>
      </c>
      <c r="M716" s="48" t="s">
        <v>53</v>
      </c>
      <c r="N716" s="47" t="s">
        <v>34</v>
      </c>
      <c r="O716" s="47" t="s">
        <v>4</v>
      </c>
      <c r="P716" s="48" t="s">
        <v>25</v>
      </c>
      <c r="Q716" s="47"/>
      <c r="R716" s="47"/>
      <c r="S716" s="47" t="s">
        <v>4345</v>
      </c>
      <c r="T716" s="47" t="s">
        <v>164</v>
      </c>
      <c r="U716" s="52">
        <v>13802</v>
      </c>
      <c r="V716" s="118">
        <v>46081</v>
      </c>
      <c r="W716" s="118">
        <v>46081</v>
      </c>
      <c r="X716" s="47"/>
      <c r="Y716" s="47">
        <v>15</v>
      </c>
      <c r="Z716" s="118">
        <v>46096</v>
      </c>
      <c r="AA716" s="118">
        <v>46173</v>
      </c>
      <c r="AB716" s="118">
        <v>46171</v>
      </c>
      <c r="AC716" s="47" t="s">
        <v>3</v>
      </c>
      <c r="AD716" s="14">
        <v>1</v>
      </c>
      <c r="AE716" s="47" t="s">
        <v>3806</v>
      </c>
      <c r="AF716" s="280" t="s">
        <v>8951</v>
      </c>
      <c r="AG716" s="118"/>
      <c r="AH716" s="118" t="s">
        <v>152</v>
      </c>
      <c r="AI716" s="47" t="s">
        <v>6737</v>
      </c>
      <c r="AJ716" s="47" t="s">
        <v>306</v>
      </c>
      <c r="AK716" s="47" t="s">
        <v>1557</v>
      </c>
      <c r="AL716" s="62" t="s">
        <v>2925</v>
      </c>
      <c r="AM716" s="13" t="s">
        <v>390</v>
      </c>
      <c r="AN716" s="118"/>
      <c r="AO716" s="118"/>
      <c r="AP716" s="118"/>
      <c r="AQ716" s="118"/>
      <c r="AR716" s="118"/>
      <c r="AS716" s="47"/>
      <c r="AT716" s="118"/>
      <c r="AU716" s="47"/>
      <c r="AV716" s="47"/>
      <c r="AW716" s="118"/>
      <c r="AX716" s="118"/>
      <c r="AY716" s="118"/>
      <c r="AZ716" s="47"/>
      <c r="BA716" s="14"/>
      <c r="BB716" s="47"/>
      <c r="BC716" s="149"/>
      <c r="BD716" s="149"/>
    </row>
    <row r="717" spans="1:56" x14ac:dyDescent="0.35">
      <c r="A717" s="50" t="s">
        <v>4346</v>
      </c>
      <c r="B717" s="115">
        <v>716</v>
      </c>
      <c r="C717" s="47"/>
      <c r="D717" s="47" t="s">
        <v>4347</v>
      </c>
      <c r="E717" s="47" t="s">
        <v>4790</v>
      </c>
      <c r="F717" s="47" t="s">
        <v>4348</v>
      </c>
      <c r="G717" s="47" t="s">
        <v>76</v>
      </c>
      <c r="H717" s="47" t="s">
        <v>1980</v>
      </c>
      <c r="I717" s="47" t="s">
        <v>3899</v>
      </c>
      <c r="J717" s="47" t="s">
        <v>1961</v>
      </c>
      <c r="K717" s="47" t="s">
        <v>319</v>
      </c>
      <c r="L717" s="47" t="s">
        <v>886</v>
      </c>
      <c r="M717" s="48" t="s">
        <v>53</v>
      </c>
      <c r="N717" s="47" t="s">
        <v>34</v>
      </c>
      <c r="O717" s="47" t="s">
        <v>4</v>
      </c>
      <c r="P717" s="48" t="s">
        <v>27</v>
      </c>
      <c r="Q717" s="47"/>
      <c r="R717" s="47"/>
      <c r="S717" s="47" t="s">
        <v>4349</v>
      </c>
      <c r="T717" s="47" t="s">
        <v>2688</v>
      </c>
      <c r="U717" s="52">
        <v>11677</v>
      </c>
      <c r="V717" s="118">
        <v>46079</v>
      </c>
      <c r="W717" s="118">
        <v>46079</v>
      </c>
      <c r="X717" s="47"/>
      <c r="Y717" s="47">
        <v>15</v>
      </c>
      <c r="Z717" s="118">
        <v>46094</v>
      </c>
      <c r="AA717" s="118">
        <v>46130</v>
      </c>
      <c r="AB717" s="118">
        <v>46127</v>
      </c>
      <c r="AC717" s="47" t="s">
        <v>3</v>
      </c>
      <c r="AD717" s="14">
        <v>1</v>
      </c>
      <c r="AE717" s="47" t="s">
        <v>3806</v>
      </c>
      <c r="AF717" s="280">
        <v>46125</v>
      </c>
      <c r="AG717" s="118">
        <v>46125</v>
      </c>
      <c r="AH717" s="118" t="s">
        <v>6740</v>
      </c>
      <c r="AI717" s="47" t="s">
        <v>6737</v>
      </c>
      <c r="AJ717" s="47" t="s">
        <v>306</v>
      </c>
      <c r="AK717" s="47" t="s">
        <v>1557</v>
      </c>
      <c r="AL717" s="62" t="s">
        <v>2924</v>
      </c>
      <c r="AM717" s="13" t="s">
        <v>390</v>
      </c>
      <c r="AN717" s="118"/>
      <c r="AO717" s="118"/>
      <c r="AP717" s="118"/>
      <c r="AQ717" s="118"/>
      <c r="AR717" s="118"/>
      <c r="AS717" s="47"/>
      <c r="AT717" s="118"/>
      <c r="AU717" s="47"/>
      <c r="AV717" s="47"/>
      <c r="AW717" s="118"/>
      <c r="AX717" s="118"/>
      <c r="AY717" s="118"/>
      <c r="AZ717" s="47"/>
      <c r="BA717" s="14"/>
      <c r="BB717" s="47"/>
      <c r="BC717" s="149"/>
      <c r="BD717" s="149"/>
    </row>
    <row r="718" spans="1:56" x14ac:dyDescent="0.35">
      <c r="A718" s="50" t="s">
        <v>4350</v>
      </c>
      <c r="B718" s="115">
        <v>717</v>
      </c>
      <c r="C718" s="47"/>
      <c r="D718" s="47">
        <v>1903</v>
      </c>
      <c r="E718" s="47" t="s">
        <v>4791</v>
      </c>
      <c r="F718" s="47" t="s">
        <v>4351</v>
      </c>
      <c r="G718" s="47" t="s">
        <v>76</v>
      </c>
      <c r="H718" s="47" t="s">
        <v>1980</v>
      </c>
      <c r="I718" s="47" t="s">
        <v>3899</v>
      </c>
      <c r="J718" s="47" t="s">
        <v>1961</v>
      </c>
      <c r="K718" s="47" t="s">
        <v>319</v>
      </c>
      <c r="L718" s="47" t="s">
        <v>886</v>
      </c>
      <c r="M718" s="48" t="s">
        <v>53</v>
      </c>
      <c r="N718" s="47" t="s">
        <v>34</v>
      </c>
      <c r="O718" s="47" t="s">
        <v>4</v>
      </c>
      <c r="P718" s="48" t="s">
        <v>133</v>
      </c>
      <c r="Q718" s="47"/>
      <c r="R718" s="47"/>
      <c r="S718" s="47" t="s">
        <v>4352</v>
      </c>
      <c r="T718" s="47" t="s">
        <v>177</v>
      </c>
      <c r="U718" s="52">
        <v>12026</v>
      </c>
      <c r="V718" s="118">
        <v>46079</v>
      </c>
      <c r="W718" s="118">
        <v>46079</v>
      </c>
      <c r="X718" s="47"/>
      <c r="Y718" s="47">
        <v>15</v>
      </c>
      <c r="Z718" s="118">
        <v>46094</v>
      </c>
      <c r="AA718" s="118">
        <v>46130</v>
      </c>
      <c r="AB718" s="118">
        <v>46130</v>
      </c>
      <c r="AC718" s="47" t="s">
        <v>3</v>
      </c>
      <c r="AD718" s="14">
        <v>1</v>
      </c>
      <c r="AE718" s="47" t="s">
        <v>3873</v>
      </c>
      <c r="AF718" s="280">
        <v>46133</v>
      </c>
      <c r="AG718" s="118">
        <v>46133</v>
      </c>
      <c r="AH718" s="118" t="s">
        <v>6740</v>
      </c>
      <c r="AI718" s="47" t="s">
        <v>6737</v>
      </c>
      <c r="AJ718" s="47" t="s">
        <v>306</v>
      </c>
      <c r="AK718" s="47" t="s">
        <v>1557</v>
      </c>
      <c r="AL718" s="62" t="s">
        <v>2924</v>
      </c>
      <c r="AM718" s="13" t="s">
        <v>1872</v>
      </c>
      <c r="AN718" s="118"/>
      <c r="AO718" s="118"/>
      <c r="AP718" s="118"/>
      <c r="AQ718" s="118"/>
      <c r="AR718" s="118"/>
      <c r="AS718" s="47"/>
      <c r="AT718" s="118"/>
      <c r="AU718" s="47"/>
      <c r="AV718" s="47"/>
      <c r="AW718" s="118"/>
      <c r="AX718" s="118"/>
      <c r="AY718" s="118"/>
      <c r="AZ718" s="47"/>
      <c r="BA718" s="14"/>
      <c r="BB718" s="47"/>
      <c r="BC718" s="149"/>
      <c r="BD718" s="149"/>
    </row>
    <row r="719" spans="1:56" x14ac:dyDescent="0.35">
      <c r="A719" s="50" t="s">
        <v>4353</v>
      </c>
      <c r="B719" s="115">
        <v>718</v>
      </c>
      <c r="C719" s="47"/>
      <c r="D719" s="47" t="s">
        <v>4354</v>
      </c>
      <c r="E719" s="47" t="s">
        <v>4792</v>
      </c>
      <c r="F719" s="47" t="s">
        <v>4355</v>
      </c>
      <c r="G719" s="47" t="s">
        <v>76</v>
      </c>
      <c r="H719" s="47" t="s">
        <v>1980</v>
      </c>
      <c r="I719" s="47" t="s">
        <v>3899</v>
      </c>
      <c r="J719" s="47" t="s">
        <v>1961</v>
      </c>
      <c r="K719" s="47" t="s">
        <v>319</v>
      </c>
      <c r="L719" s="47" t="s">
        <v>886</v>
      </c>
      <c r="M719" s="48" t="s">
        <v>53</v>
      </c>
      <c r="N719" s="47" t="s">
        <v>34</v>
      </c>
      <c r="O719" s="47" t="s">
        <v>4</v>
      </c>
      <c r="P719" s="48" t="s">
        <v>27</v>
      </c>
      <c r="Q719" s="47"/>
      <c r="R719" s="47"/>
      <c r="S719" s="47" t="s">
        <v>4356</v>
      </c>
      <c r="T719" s="47" t="s">
        <v>350</v>
      </c>
      <c r="U719" s="52">
        <v>11388</v>
      </c>
      <c r="V719" s="118">
        <v>46082</v>
      </c>
      <c r="W719" s="118">
        <v>46082</v>
      </c>
      <c r="X719" s="47"/>
      <c r="Y719" s="47">
        <v>15</v>
      </c>
      <c r="Z719" s="118">
        <v>46097</v>
      </c>
      <c r="AA719" s="118">
        <v>46136</v>
      </c>
      <c r="AB719" s="118">
        <v>46136</v>
      </c>
      <c r="AC719" s="47" t="s">
        <v>3</v>
      </c>
      <c r="AD719" s="14">
        <v>1</v>
      </c>
      <c r="AE719" s="47" t="s">
        <v>3879</v>
      </c>
      <c r="AF719" s="280">
        <v>46136</v>
      </c>
      <c r="AG719" s="118">
        <v>46136</v>
      </c>
      <c r="AH719" s="118" t="s">
        <v>6740</v>
      </c>
      <c r="AI719" s="47" t="s">
        <v>6737</v>
      </c>
      <c r="AJ719" s="47" t="s">
        <v>306</v>
      </c>
      <c r="AK719" s="47" t="s">
        <v>1557</v>
      </c>
      <c r="AL719" s="62" t="s">
        <v>2924</v>
      </c>
      <c r="AM719" s="13" t="s">
        <v>1572</v>
      </c>
      <c r="AN719" s="118"/>
      <c r="AO719" s="118"/>
      <c r="AP719" s="118"/>
      <c r="AQ719" s="118"/>
      <c r="AR719" s="118"/>
      <c r="AS719" s="47"/>
      <c r="AT719" s="118"/>
      <c r="AU719" s="47"/>
      <c r="AV719" s="47"/>
      <c r="AW719" s="118"/>
      <c r="AX719" s="118"/>
      <c r="AY719" s="118"/>
      <c r="AZ719" s="47"/>
      <c r="BA719" s="14"/>
      <c r="BB719" s="47"/>
      <c r="BC719" s="149"/>
      <c r="BD719" s="149"/>
    </row>
    <row r="720" spans="1:56" x14ac:dyDescent="0.35">
      <c r="A720" s="50" t="s">
        <v>4357</v>
      </c>
      <c r="B720" s="115">
        <v>719</v>
      </c>
      <c r="C720" s="47"/>
      <c r="D720" s="47" t="s">
        <v>4358</v>
      </c>
      <c r="E720" s="47" t="s">
        <v>4793</v>
      </c>
      <c r="F720" s="47" t="s">
        <v>4359</v>
      </c>
      <c r="G720" s="47" t="s">
        <v>76</v>
      </c>
      <c r="H720" s="47" t="s">
        <v>1980</v>
      </c>
      <c r="I720" s="47" t="s">
        <v>3899</v>
      </c>
      <c r="J720" s="47" t="s">
        <v>1961</v>
      </c>
      <c r="K720" s="47" t="s">
        <v>319</v>
      </c>
      <c r="L720" s="47" t="s">
        <v>886</v>
      </c>
      <c r="M720" s="48" t="s">
        <v>53</v>
      </c>
      <c r="N720" s="47" t="s">
        <v>34</v>
      </c>
      <c r="O720" s="47" t="s">
        <v>4</v>
      </c>
      <c r="P720" s="48" t="s">
        <v>27</v>
      </c>
      <c r="Q720" s="47"/>
      <c r="R720" s="47"/>
      <c r="S720" s="47" t="s">
        <v>4360</v>
      </c>
      <c r="T720" s="47" t="s">
        <v>4361</v>
      </c>
      <c r="U720" s="52">
        <v>11770</v>
      </c>
      <c r="V720" s="118">
        <v>46082</v>
      </c>
      <c r="W720" s="118">
        <v>46082</v>
      </c>
      <c r="X720" s="47"/>
      <c r="Y720" s="47">
        <v>15</v>
      </c>
      <c r="Z720" s="118">
        <v>46097</v>
      </c>
      <c r="AA720" s="118">
        <v>46130</v>
      </c>
      <c r="AB720" s="118">
        <v>46127</v>
      </c>
      <c r="AC720" s="47" t="s">
        <v>3</v>
      </c>
      <c r="AD720" s="14">
        <v>1</v>
      </c>
      <c r="AE720" s="47" t="s">
        <v>3879</v>
      </c>
      <c r="AF720" s="280">
        <v>46127</v>
      </c>
      <c r="AG720" s="118">
        <v>46127</v>
      </c>
      <c r="AH720" s="118" t="s">
        <v>6740</v>
      </c>
      <c r="AI720" s="47" t="s">
        <v>6737</v>
      </c>
      <c r="AJ720" s="47" t="s">
        <v>306</v>
      </c>
      <c r="AK720" s="47" t="s">
        <v>1557</v>
      </c>
      <c r="AL720" s="62" t="s">
        <v>2924</v>
      </c>
      <c r="AM720" s="13" t="s">
        <v>1562</v>
      </c>
      <c r="AN720" s="118"/>
      <c r="AO720" s="118"/>
      <c r="AP720" s="118"/>
      <c r="AQ720" s="118"/>
      <c r="AR720" s="118"/>
      <c r="AS720" s="47"/>
      <c r="AT720" s="118"/>
      <c r="AU720" s="47"/>
      <c r="AV720" s="47"/>
      <c r="AW720" s="118"/>
      <c r="AX720" s="118"/>
      <c r="AY720" s="118"/>
      <c r="AZ720" s="47"/>
      <c r="BA720" s="14"/>
      <c r="BB720" s="47"/>
      <c r="BC720" s="149"/>
      <c r="BD720" s="149"/>
    </row>
    <row r="721" spans="1:56" x14ac:dyDescent="0.35">
      <c r="A721" s="50" t="s">
        <v>4362</v>
      </c>
      <c r="B721" s="115">
        <v>720</v>
      </c>
      <c r="C721" s="47"/>
      <c r="D721" s="47" t="s">
        <v>4363</v>
      </c>
      <c r="E721" s="47" t="s">
        <v>4794</v>
      </c>
      <c r="F721" s="47" t="s">
        <v>4364</v>
      </c>
      <c r="G721" s="47" t="s">
        <v>76</v>
      </c>
      <c r="H721" s="47" t="s">
        <v>1980</v>
      </c>
      <c r="I721" s="47" t="s">
        <v>3899</v>
      </c>
      <c r="J721" s="47" t="s">
        <v>1961</v>
      </c>
      <c r="K721" s="47" t="s">
        <v>319</v>
      </c>
      <c r="L721" s="47" t="s">
        <v>886</v>
      </c>
      <c r="M721" s="48" t="s">
        <v>53</v>
      </c>
      <c r="N721" s="47" t="s">
        <v>34</v>
      </c>
      <c r="O721" s="47" t="s">
        <v>4</v>
      </c>
      <c r="P721" s="48" t="s">
        <v>133</v>
      </c>
      <c r="Q721" s="47"/>
      <c r="R721" s="47"/>
      <c r="S721" s="47" t="s">
        <v>4365</v>
      </c>
      <c r="T721" s="47" t="s">
        <v>1560</v>
      </c>
      <c r="U721" s="52">
        <v>8122</v>
      </c>
      <c r="V721" s="118">
        <v>46079</v>
      </c>
      <c r="W721" s="118">
        <v>46079</v>
      </c>
      <c r="X721" s="47"/>
      <c r="Y721" s="47">
        <v>15</v>
      </c>
      <c r="Z721" s="118">
        <v>46094</v>
      </c>
      <c r="AA721" s="118">
        <v>46130</v>
      </c>
      <c r="AB721" s="118">
        <v>46130</v>
      </c>
      <c r="AC721" s="47" t="s">
        <v>3</v>
      </c>
      <c r="AD721" s="14">
        <v>1</v>
      </c>
      <c r="AE721" s="47" t="s">
        <v>3879</v>
      </c>
      <c r="AF721" s="280">
        <v>46133</v>
      </c>
      <c r="AG721" s="118">
        <v>46133</v>
      </c>
      <c r="AH721" s="118" t="s">
        <v>6740</v>
      </c>
      <c r="AI721" s="47" t="s">
        <v>6737</v>
      </c>
      <c r="AJ721" s="47" t="s">
        <v>306</v>
      </c>
      <c r="AK721" s="47" t="s">
        <v>1557</v>
      </c>
      <c r="AL721" s="62" t="s">
        <v>2924</v>
      </c>
      <c r="AM721" s="13" t="s">
        <v>2000</v>
      </c>
      <c r="AN721" s="118"/>
      <c r="AO721" s="118"/>
      <c r="AP721" s="118"/>
      <c r="AQ721" s="118"/>
      <c r="AR721" s="118"/>
      <c r="AS721" s="47"/>
      <c r="AT721" s="118"/>
      <c r="AU721" s="47"/>
      <c r="AV721" s="47"/>
      <c r="AW721" s="118"/>
      <c r="AX721" s="118"/>
      <c r="AY721" s="118"/>
      <c r="AZ721" s="47"/>
      <c r="BA721" s="14"/>
      <c r="BB721" s="47"/>
      <c r="BC721" s="149"/>
      <c r="BD721" s="149"/>
    </row>
    <row r="722" spans="1:56" x14ac:dyDescent="0.35">
      <c r="A722" s="50" t="s">
        <v>4366</v>
      </c>
      <c r="B722" s="115">
        <v>721</v>
      </c>
      <c r="C722" s="47"/>
      <c r="D722" s="47" t="s">
        <v>4367</v>
      </c>
      <c r="E722" s="47" t="s">
        <v>4795</v>
      </c>
      <c r="F722" s="47" t="s">
        <v>4368</v>
      </c>
      <c r="G722" s="47" t="s">
        <v>76</v>
      </c>
      <c r="H722" s="47" t="s">
        <v>1980</v>
      </c>
      <c r="I722" s="47" t="s">
        <v>3899</v>
      </c>
      <c r="J722" s="47" t="s">
        <v>1961</v>
      </c>
      <c r="K722" s="47" t="s">
        <v>319</v>
      </c>
      <c r="L722" s="47" t="s">
        <v>886</v>
      </c>
      <c r="M722" s="48" t="s">
        <v>53</v>
      </c>
      <c r="N722" s="47" t="s">
        <v>34</v>
      </c>
      <c r="O722" s="47" t="s">
        <v>4</v>
      </c>
      <c r="P722" s="48" t="s">
        <v>27</v>
      </c>
      <c r="Q722" s="47"/>
      <c r="R722" s="47"/>
      <c r="S722" s="47" t="s">
        <v>4369</v>
      </c>
      <c r="T722" s="47" t="s">
        <v>4370</v>
      </c>
      <c r="U722" s="52">
        <v>10243</v>
      </c>
      <c r="V722" s="118">
        <v>46079</v>
      </c>
      <c r="W722" s="118">
        <v>46079</v>
      </c>
      <c r="X722" s="47"/>
      <c r="Y722" s="47">
        <v>15</v>
      </c>
      <c r="Z722" s="118">
        <v>46094</v>
      </c>
      <c r="AA722" s="118">
        <v>46117</v>
      </c>
      <c r="AB722" s="118">
        <v>46116</v>
      </c>
      <c r="AC722" s="47" t="s">
        <v>3</v>
      </c>
      <c r="AD722" s="14">
        <v>1</v>
      </c>
      <c r="AE722" s="47" t="s">
        <v>3879</v>
      </c>
      <c r="AF722" s="280">
        <v>46116</v>
      </c>
      <c r="AG722" s="118">
        <v>46116</v>
      </c>
      <c r="AH722" s="118" t="s">
        <v>6740</v>
      </c>
      <c r="AI722" s="47" t="s">
        <v>6737</v>
      </c>
      <c r="AJ722" s="47" t="s">
        <v>306</v>
      </c>
      <c r="AK722" s="47" t="s">
        <v>1557</v>
      </c>
      <c r="AL722" s="62" t="s">
        <v>2924</v>
      </c>
      <c r="AM722" s="13" t="s">
        <v>390</v>
      </c>
      <c r="AN722" s="118"/>
      <c r="AO722" s="118"/>
      <c r="AP722" s="118"/>
      <c r="AQ722" s="118"/>
      <c r="AR722" s="118"/>
      <c r="AS722" s="47"/>
      <c r="AT722" s="118"/>
      <c r="AU722" s="47"/>
      <c r="AV722" s="47"/>
      <c r="AW722" s="118"/>
      <c r="AX722" s="118"/>
      <c r="AY722" s="118"/>
      <c r="AZ722" s="47"/>
      <c r="BA722" s="14"/>
      <c r="BB722" s="47"/>
      <c r="BC722" s="149"/>
      <c r="BD722" s="149"/>
    </row>
    <row r="723" spans="1:56" x14ac:dyDescent="0.35">
      <c r="A723" s="50" t="s">
        <v>4371</v>
      </c>
      <c r="B723" s="115">
        <v>722</v>
      </c>
      <c r="C723" s="47"/>
      <c r="D723" s="47" t="s">
        <v>4372</v>
      </c>
      <c r="E723" s="47" t="s">
        <v>4796</v>
      </c>
      <c r="F723" s="47" t="s">
        <v>4373</v>
      </c>
      <c r="G723" s="47" t="s">
        <v>76</v>
      </c>
      <c r="H723" s="47" t="s">
        <v>1980</v>
      </c>
      <c r="I723" s="47" t="s">
        <v>3899</v>
      </c>
      <c r="J723" s="47" t="s">
        <v>1961</v>
      </c>
      <c r="K723" s="47" t="s">
        <v>319</v>
      </c>
      <c r="L723" s="47" t="s">
        <v>886</v>
      </c>
      <c r="M723" s="48" t="s">
        <v>53</v>
      </c>
      <c r="N723" s="47" t="s">
        <v>34</v>
      </c>
      <c r="O723" s="47" t="s">
        <v>4</v>
      </c>
      <c r="P723" s="48" t="s">
        <v>133</v>
      </c>
      <c r="Q723" s="47"/>
      <c r="R723" s="47"/>
      <c r="S723" s="47" t="s">
        <v>4374</v>
      </c>
      <c r="T723" s="47" t="s">
        <v>4375</v>
      </c>
      <c r="U723" s="52">
        <v>9748</v>
      </c>
      <c r="V723" s="118">
        <v>46084</v>
      </c>
      <c r="W723" s="118">
        <v>46084</v>
      </c>
      <c r="X723" s="47"/>
      <c r="Y723" s="47">
        <v>15</v>
      </c>
      <c r="Z723" s="118">
        <v>46099</v>
      </c>
      <c r="AA723" s="118">
        <v>46136</v>
      </c>
      <c r="AB723" s="118">
        <v>46135</v>
      </c>
      <c r="AC723" s="47" t="s">
        <v>3</v>
      </c>
      <c r="AD723" s="14">
        <v>1</v>
      </c>
      <c r="AE723" s="47" t="s">
        <v>3879</v>
      </c>
      <c r="AF723" s="280" t="s">
        <v>8951</v>
      </c>
      <c r="AG723" s="118"/>
      <c r="AH723" s="118" t="s">
        <v>152</v>
      </c>
      <c r="AI723" s="47" t="s">
        <v>6737</v>
      </c>
      <c r="AJ723" s="47" t="s">
        <v>306</v>
      </c>
      <c r="AK723" s="47" t="s">
        <v>1557</v>
      </c>
      <c r="AL723" s="62" t="s">
        <v>2924</v>
      </c>
      <c r="AM723" s="13" t="s">
        <v>390</v>
      </c>
      <c r="AN723" s="118"/>
      <c r="AO723" s="118"/>
      <c r="AP723" s="118"/>
      <c r="AQ723" s="118"/>
      <c r="AR723" s="118"/>
      <c r="AS723" s="47"/>
      <c r="AT723" s="118"/>
      <c r="AU723" s="47"/>
      <c r="AV723" s="47"/>
      <c r="AW723" s="118"/>
      <c r="AX723" s="118"/>
      <c r="AY723" s="118"/>
      <c r="AZ723" s="47"/>
      <c r="BA723" s="14"/>
      <c r="BB723" s="47"/>
      <c r="BC723" s="149"/>
      <c r="BD723" s="149"/>
    </row>
    <row r="724" spans="1:56" x14ac:dyDescent="0.35">
      <c r="A724" s="50" t="s">
        <v>4376</v>
      </c>
      <c r="B724" s="115">
        <v>723</v>
      </c>
      <c r="C724" s="47"/>
      <c r="D724" s="47" t="s">
        <v>4377</v>
      </c>
      <c r="E724" s="47" t="s">
        <v>4797</v>
      </c>
      <c r="F724" s="47" t="s">
        <v>4378</v>
      </c>
      <c r="G724" s="47" t="s">
        <v>76</v>
      </c>
      <c r="H724" s="47" t="s">
        <v>1980</v>
      </c>
      <c r="I724" s="47" t="s">
        <v>3899</v>
      </c>
      <c r="J724" s="47" t="s">
        <v>1961</v>
      </c>
      <c r="K724" s="47" t="s">
        <v>319</v>
      </c>
      <c r="L724" s="47" t="s">
        <v>886</v>
      </c>
      <c r="M724" s="48" t="s">
        <v>53</v>
      </c>
      <c r="N724" s="47" t="s">
        <v>34</v>
      </c>
      <c r="O724" s="47" t="s">
        <v>4</v>
      </c>
      <c r="P724" s="48" t="s">
        <v>25</v>
      </c>
      <c r="Q724" s="47"/>
      <c r="R724" s="47"/>
      <c r="S724" s="47" t="s">
        <v>4379</v>
      </c>
      <c r="T724" s="47" t="s">
        <v>164</v>
      </c>
      <c r="U724" s="52">
        <v>9884</v>
      </c>
      <c r="V724" s="118">
        <v>46079</v>
      </c>
      <c r="W724" s="118">
        <v>46079</v>
      </c>
      <c r="X724" s="47"/>
      <c r="Y724" s="47">
        <v>15</v>
      </c>
      <c r="Z724" s="118">
        <v>46094</v>
      </c>
      <c r="AA724" s="118">
        <v>46130</v>
      </c>
      <c r="AB724" s="118">
        <v>46129</v>
      </c>
      <c r="AC724" s="47" t="s">
        <v>3</v>
      </c>
      <c r="AD724" s="14">
        <v>1</v>
      </c>
      <c r="AE724" s="47" t="s">
        <v>3879</v>
      </c>
      <c r="AF724" s="280">
        <v>46129</v>
      </c>
      <c r="AG724" s="118">
        <v>46129</v>
      </c>
      <c r="AH724" s="118" t="s">
        <v>6740</v>
      </c>
      <c r="AI724" s="47" t="s">
        <v>6737</v>
      </c>
      <c r="AJ724" s="47" t="s">
        <v>306</v>
      </c>
      <c r="AK724" s="47" t="s">
        <v>1557</v>
      </c>
      <c r="AL724" s="62" t="s">
        <v>2924</v>
      </c>
      <c r="AM724" s="13" t="s">
        <v>2000</v>
      </c>
      <c r="AN724" s="118"/>
      <c r="AO724" s="118"/>
      <c r="AP724" s="118"/>
      <c r="AQ724" s="118"/>
      <c r="AR724" s="118"/>
      <c r="AS724" s="47"/>
      <c r="AT724" s="118"/>
      <c r="AU724" s="47"/>
      <c r="AV724" s="47"/>
      <c r="AW724" s="118"/>
      <c r="AX724" s="118"/>
      <c r="AY724" s="118"/>
      <c r="AZ724" s="47"/>
      <c r="BA724" s="14"/>
      <c r="BB724" s="47"/>
      <c r="BC724" s="149"/>
      <c r="BD724" s="149"/>
    </row>
    <row r="725" spans="1:56" x14ac:dyDescent="0.35">
      <c r="A725" s="50" t="s">
        <v>4380</v>
      </c>
      <c r="B725" s="115">
        <v>724</v>
      </c>
      <c r="C725" s="47"/>
      <c r="D725" s="47" t="s">
        <v>4381</v>
      </c>
      <c r="E725" s="47" t="s">
        <v>4798</v>
      </c>
      <c r="F725" s="47" t="s">
        <v>4382</v>
      </c>
      <c r="G725" s="47" t="s">
        <v>76</v>
      </c>
      <c r="H725" s="47" t="s">
        <v>1980</v>
      </c>
      <c r="I725" s="47" t="s">
        <v>3899</v>
      </c>
      <c r="J725" s="47" t="s">
        <v>1961</v>
      </c>
      <c r="K725" s="47" t="s">
        <v>319</v>
      </c>
      <c r="L725" s="47" t="s">
        <v>886</v>
      </c>
      <c r="M725" s="48" t="s">
        <v>53</v>
      </c>
      <c r="N725" s="47" t="s">
        <v>34</v>
      </c>
      <c r="O725" s="47" t="s">
        <v>4</v>
      </c>
      <c r="P725" s="48" t="s">
        <v>27</v>
      </c>
      <c r="Q725" s="47"/>
      <c r="R725" s="47"/>
      <c r="S725" s="47" t="s">
        <v>4383</v>
      </c>
      <c r="T725" s="47" t="s">
        <v>4384</v>
      </c>
      <c r="U725" s="52">
        <v>12248</v>
      </c>
      <c r="V725" s="118">
        <v>46082</v>
      </c>
      <c r="W725" s="118">
        <v>46082</v>
      </c>
      <c r="X725" s="47"/>
      <c r="Y725" s="47">
        <v>15</v>
      </c>
      <c r="Z725" s="118">
        <v>46097</v>
      </c>
      <c r="AA725" s="118">
        <v>46122</v>
      </c>
      <c r="AB725" s="118">
        <v>46125</v>
      </c>
      <c r="AC725" s="47" t="s">
        <v>3</v>
      </c>
      <c r="AD725" s="14">
        <v>1</v>
      </c>
      <c r="AE725" s="47" t="s">
        <v>3879</v>
      </c>
      <c r="AF725" s="280">
        <v>46120</v>
      </c>
      <c r="AG725" s="118">
        <v>46120</v>
      </c>
      <c r="AH725" s="118" t="s">
        <v>6740</v>
      </c>
      <c r="AI725" s="47" t="s">
        <v>6737</v>
      </c>
      <c r="AJ725" s="47" t="s">
        <v>306</v>
      </c>
      <c r="AK725" s="47" t="s">
        <v>1557</v>
      </c>
      <c r="AL725" s="62" t="s">
        <v>2924</v>
      </c>
      <c r="AM725" s="13" t="s">
        <v>390</v>
      </c>
      <c r="AN725" s="118"/>
      <c r="AO725" s="118"/>
      <c r="AP725" s="118"/>
      <c r="AQ725" s="118"/>
      <c r="AR725" s="118"/>
      <c r="AS725" s="47"/>
      <c r="AT725" s="118"/>
      <c r="AU725" s="47"/>
      <c r="AV725" s="47"/>
      <c r="AW725" s="118"/>
      <c r="AX725" s="118"/>
      <c r="AY725" s="118"/>
      <c r="AZ725" s="47"/>
      <c r="BA725" s="14"/>
      <c r="BB725" s="47"/>
      <c r="BC725" s="149"/>
      <c r="BD725" s="149"/>
    </row>
    <row r="726" spans="1:56" x14ac:dyDescent="0.35">
      <c r="A726" s="50" t="s">
        <v>4385</v>
      </c>
      <c r="B726" s="115">
        <v>725</v>
      </c>
      <c r="C726" s="47"/>
      <c r="D726" s="47">
        <v>9532</v>
      </c>
      <c r="E726" s="47" t="s">
        <v>4799</v>
      </c>
      <c r="F726" s="47" t="s">
        <v>4386</v>
      </c>
      <c r="G726" s="47" t="s">
        <v>76</v>
      </c>
      <c r="H726" s="47" t="s">
        <v>1980</v>
      </c>
      <c r="I726" s="47" t="s">
        <v>3899</v>
      </c>
      <c r="J726" s="47" t="s">
        <v>1961</v>
      </c>
      <c r="K726" s="47" t="s">
        <v>319</v>
      </c>
      <c r="L726" s="47" t="s">
        <v>886</v>
      </c>
      <c r="M726" s="48" t="s">
        <v>53</v>
      </c>
      <c r="N726" s="47" t="s">
        <v>33</v>
      </c>
      <c r="O726" s="47" t="s">
        <v>5473</v>
      </c>
      <c r="P726" s="48" t="s">
        <v>26</v>
      </c>
      <c r="Q726" s="47"/>
      <c r="R726" s="47"/>
      <c r="S726" s="47" t="s">
        <v>4387</v>
      </c>
      <c r="T726" s="47" t="s">
        <v>4055</v>
      </c>
      <c r="U726" s="52">
        <v>9138</v>
      </c>
      <c r="V726" s="118">
        <v>46077</v>
      </c>
      <c r="W726" s="118">
        <v>46077</v>
      </c>
      <c r="X726" s="47"/>
      <c r="Y726" s="47">
        <v>15</v>
      </c>
      <c r="Z726" s="118">
        <v>46092</v>
      </c>
      <c r="AA726" s="118">
        <v>46173</v>
      </c>
      <c r="AB726" s="118">
        <v>46165</v>
      </c>
      <c r="AC726" s="47" t="s">
        <v>3</v>
      </c>
      <c r="AD726" s="14">
        <v>1</v>
      </c>
      <c r="AE726" s="47" t="s">
        <v>3873</v>
      </c>
      <c r="AF726" s="280" t="s">
        <v>8951</v>
      </c>
      <c r="AG726" s="118"/>
      <c r="AH726" s="118" t="s">
        <v>152</v>
      </c>
      <c r="AI726" s="47" t="s">
        <v>6737</v>
      </c>
      <c r="AJ726" s="47" t="s">
        <v>306</v>
      </c>
      <c r="AK726" s="47" t="s">
        <v>1557</v>
      </c>
      <c r="AL726" s="62" t="s">
        <v>2925</v>
      </c>
      <c r="AM726" s="13" t="s">
        <v>390</v>
      </c>
      <c r="AN726" s="118"/>
      <c r="AO726" s="118"/>
      <c r="AP726" s="118"/>
      <c r="AQ726" s="118"/>
      <c r="AR726" s="118"/>
      <c r="AS726" s="47"/>
      <c r="AT726" s="118"/>
      <c r="AU726" s="47"/>
      <c r="AV726" s="47"/>
      <c r="AW726" s="118"/>
      <c r="AX726" s="118"/>
      <c r="AY726" s="118"/>
      <c r="AZ726" s="47"/>
      <c r="BA726" s="14"/>
      <c r="BB726" s="47"/>
      <c r="BC726" s="149"/>
      <c r="BD726" s="149"/>
    </row>
    <row r="727" spans="1:56" x14ac:dyDescent="0.35">
      <c r="A727" s="50" t="s">
        <v>4388</v>
      </c>
      <c r="B727" s="115">
        <v>726</v>
      </c>
      <c r="C727" s="47"/>
      <c r="D727" s="47" t="s">
        <v>4389</v>
      </c>
      <c r="E727" s="47" t="s">
        <v>4800</v>
      </c>
      <c r="F727" s="47" t="s">
        <v>4390</v>
      </c>
      <c r="G727" s="47" t="s">
        <v>76</v>
      </c>
      <c r="H727" s="47" t="s">
        <v>1980</v>
      </c>
      <c r="I727" s="47" t="s">
        <v>3899</v>
      </c>
      <c r="J727" s="47" t="s">
        <v>1961</v>
      </c>
      <c r="K727" s="47" t="s">
        <v>319</v>
      </c>
      <c r="L727" s="47" t="s">
        <v>886</v>
      </c>
      <c r="M727" s="48" t="s">
        <v>53</v>
      </c>
      <c r="N727" s="47" t="s">
        <v>34</v>
      </c>
      <c r="O727" s="47" t="s">
        <v>4</v>
      </c>
      <c r="P727" s="48" t="s">
        <v>21</v>
      </c>
      <c r="Q727" s="47"/>
      <c r="R727" s="47"/>
      <c r="S727" s="47" t="s">
        <v>4391</v>
      </c>
      <c r="T727" s="47" t="s">
        <v>2069</v>
      </c>
      <c r="U727" s="52">
        <v>4480</v>
      </c>
      <c r="V727" s="118">
        <v>46109</v>
      </c>
      <c r="W727" s="118">
        <v>46109</v>
      </c>
      <c r="X727" s="47">
        <v>0</v>
      </c>
      <c r="Y727" s="47">
        <v>15</v>
      </c>
      <c r="Z727" s="118">
        <v>46124</v>
      </c>
      <c r="AA727" s="118">
        <v>46124</v>
      </c>
      <c r="AB727" s="118">
        <v>46125</v>
      </c>
      <c r="AC727" s="47" t="s">
        <v>3</v>
      </c>
      <c r="AD727" s="14">
        <v>1</v>
      </c>
      <c r="AE727" s="47" t="s">
        <v>3879</v>
      </c>
      <c r="AF727" s="280">
        <v>46125</v>
      </c>
      <c r="AG727" s="118">
        <v>46125</v>
      </c>
      <c r="AH727" s="118" t="s">
        <v>6740</v>
      </c>
      <c r="AI727" s="47" t="s">
        <v>6737</v>
      </c>
      <c r="AJ727" s="47" t="s">
        <v>306</v>
      </c>
      <c r="AK727" s="47" t="s">
        <v>2829</v>
      </c>
      <c r="AL727" s="62" t="s">
        <v>2924</v>
      </c>
      <c r="AM727" s="13" t="s">
        <v>390</v>
      </c>
      <c r="AN727" s="118"/>
      <c r="AO727" s="118"/>
      <c r="AP727" s="118"/>
      <c r="AQ727" s="118"/>
      <c r="AR727" s="118"/>
      <c r="AS727" s="47"/>
      <c r="AT727" s="118"/>
      <c r="AU727" s="47"/>
      <c r="AV727" s="47"/>
      <c r="AW727" s="118"/>
      <c r="AX727" s="118"/>
      <c r="AY727" s="118"/>
      <c r="AZ727" s="47"/>
      <c r="BA727" s="14"/>
      <c r="BB727" s="47"/>
      <c r="BC727" s="149"/>
      <c r="BD727" s="149"/>
    </row>
    <row r="728" spans="1:56" x14ac:dyDescent="0.35">
      <c r="A728" s="50" t="s">
        <v>4392</v>
      </c>
      <c r="B728" s="115">
        <v>727</v>
      </c>
      <c r="C728" s="47"/>
      <c r="D728" s="47" t="s">
        <v>4393</v>
      </c>
      <c r="E728" s="47" t="s">
        <v>4801</v>
      </c>
      <c r="F728" s="47" t="s">
        <v>4394</v>
      </c>
      <c r="G728" s="47" t="s">
        <v>76</v>
      </c>
      <c r="H728" s="47" t="s">
        <v>1980</v>
      </c>
      <c r="I728" s="47" t="s">
        <v>3899</v>
      </c>
      <c r="J728" s="47" t="s">
        <v>1961</v>
      </c>
      <c r="K728" s="47" t="s">
        <v>319</v>
      </c>
      <c r="L728" s="47" t="s">
        <v>886</v>
      </c>
      <c r="M728" s="48" t="s">
        <v>53</v>
      </c>
      <c r="N728" s="47" t="s">
        <v>34</v>
      </c>
      <c r="O728" s="47" t="s">
        <v>4</v>
      </c>
      <c r="P728" s="48" t="s">
        <v>27</v>
      </c>
      <c r="Q728" s="47"/>
      <c r="R728" s="47"/>
      <c r="S728" s="47" t="s">
        <v>4395</v>
      </c>
      <c r="T728" s="47" t="s">
        <v>781</v>
      </c>
      <c r="U728" s="52">
        <v>13063</v>
      </c>
      <c r="V728" s="118">
        <v>46079</v>
      </c>
      <c r="W728" s="118">
        <v>46079</v>
      </c>
      <c r="X728" s="47"/>
      <c r="Y728" s="47">
        <v>15</v>
      </c>
      <c r="Z728" s="118">
        <v>46094</v>
      </c>
      <c r="AA728" s="118">
        <v>46130</v>
      </c>
      <c r="AB728" s="118">
        <v>46127</v>
      </c>
      <c r="AC728" s="47" t="s">
        <v>3</v>
      </c>
      <c r="AD728" s="14">
        <v>1</v>
      </c>
      <c r="AE728" s="47" t="s">
        <v>3879</v>
      </c>
      <c r="AF728" s="280">
        <v>46130</v>
      </c>
      <c r="AG728" s="118">
        <v>46130</v>
      </c>
      <c r="AH728" s="118" t="s">
        <v>6740</v>
      </c>
      <c r="AI728" s="47" t="s">
        <v>6737</v>
      </c>
      <c r="AJ728" s="47" t="s">
        <v>306</v>
      </c>
      <c r="AK728" s="47" t="s">
        <v>1557</v>
      </c>
      <c r="AL728" s="62" t="s">
        <v>2924</v>
      </c>
      <c r="AM728" s="13" t="s">
        <v>390</v>
      </c>
      <c r="AN728" s="118"/>
      <c r="AO728" s="118"/>
      <c r="AP728" s="118"/>
      <c r="AQ728" s="118"/>
      <c r="AR728" s="118"/>
      <c r="AS728" s="47"/>
      <c r="AT728" s="118"/>
      <c r="AU728" s="47"/>
      <c r="AV728" s="47"/>
      <c r="AW728" s="118"/>
      <c r="AX728" s="118"/>
      <c r="AY728" s="118"/>
      <c r="AZ728" s="47"/>
      <c r="BA728" s="14"/>
      <c r="BB728" s="47"/>
      <c r="BC728" s="149"/>
      <c r="BD728" s="149"/>
    </row>
    <row r="729" spans="1:56" x14ac:dyDescent="0.35">
      <c r="A729" s="50" t="s">
        <v>4396</v>
      </c>
      <c r="B729" s="115">
        <v>728</v>
      </c>
      <c r="C729" s="47"/>
      <c r="D729" s="47" t="s">
        <v>4397</v>
      </c>
      <c r="E729" s="47" t="s">
        <v>4802</v>
      </c>
      <c r="F729" s="47" t="s">
        <v>4398</v>
      </c>
      <c r="G729" s="47" t="s">
        <v>76</v>
      </c>
      <c r="H729" s="47" t="s">
        <v>1980</v>
      </c>
      <c r="I729" s="47" t="s">
        <v>3899</v>
      </c>
      <c r="J729" s="47" t="s">
        <v>1961</v>
      </c>
      <c r="K729" s="47" t="s">
        <v>319</v>
      </c>
      <c r="L729" s="47" t="s">
        <v>886</v>
      </c>
      <c r="M729" s="48" t="s">
        <v>53</v>
      </c>
      <c r="N729" s="47" t="s">
        <v>34</v>
      </c>
      <c r="O729" s="47" t="s">
        <v>4</v>
      </c>
      <c r="P729" s="48" t="s">
        <v>43</v>
      </c>
      <c r="Q729" s="47"/>
      <c r="R729" s="47"/>
      <c r="S729" s="47" t="s">
        <v>4399</v>
      </c>
      <c r="T729" s="47" t="s">
        <v>154</v>
      </c>
      <c r="U729" s="52">
        <v>15730</v>
      </c>
      <c r="V729" s="118">
        <v>46079</v>
      </c>
      <c r="W729" s="118">
        <v>46079</v>
      </c>
      <c r="X729" s="47"/>
      <c r="Y729" s="47">
        <v>15</v>
      </c>
      <c r="Z729" s="118">
        <v>46094</v>
      </c>
      <c r="AA729" s="118">
        <v>46122</v>
      </c>
      <c r="AB729" s="118">
        <v>46122</v>
      </c>
      <c r="AC729" s="47" t="s">
        <v>3</v>
      </c>
      <c r="AD729" s="14">
        <v>1</v>
      </c>
      <c r="AE729" s="47" t="s">
        <v>3873</v>
      </c>
      <c r="AF729" s="280">
        <v>46121</v>
      </c>
      <c r="AG729" s="118">
        <v>46121</v>
      </c>
      <c r="AH729" s="118" t="s">
        <v>6740</v>
      </c>
      <c r="AI729" s="47" t="s">
        <v>6737</v>
      </c>
      <c r="AJ729" s="47" t="s">
        <v>306</v>
      </c>
      <c r="AK729" s="47" t="s">
        <v>1557</v>
      </c>
      <c r="AL729" s="62" t="s">
        <v>2924</v>
      </c>
      <c r="AM729" s="13" t="s">
        <v>390</v>
      </c>
      <c r="AN729" s="118"/>
      <c r="AO729" s="118"/>
      <c r="AP729" s="118"/>
      <c r="AQ729" s="118"/>
      <c r="AR729" s="118"/>
      <c r="AS729" s="47"/>
      <c r="AT729" s="118"/>
      <c r="AU729" s="47"/>
      <c r="AV729" s="47"/>
      <c r="AW729" s="118"/>
      <c r="AX729" s="118"/>
      <c r="AY729" s="118"/>
      <c r="AZ729" s="47"/>
      <c r="BA729" s="14"/>
      <c r="BB729" s="47"/>
      <c r="BC729" s="149"/>
      <c r="BD729" s="149"/>
    </row>
    <row r="730" spans="1:56" x14ac:dyDescent="0.35">
      <c r="A730" s="50" t="s">
        <v>4400</v>
      </c>
      <c r="B730" s="115">
        <v>729</v>
      </c>
      <c r="C730" s="47"/>
      <c r="D730" s="47" t="s">
        <v>4401</v>
      </c>
      <c r="E730" s="47" t="s">
        <v>4803</v>
      </c>
      <c r="F730" s="47" t="s">
        <v>4402</v>
      </c>
      <c r="G730" s="47" t="s">
        <v>76</v>
      </c>
      <c r="H730" s="47" t="s">
        <v>1980</v>
      </c>
      <c r="I730" s="47" t="s">
        <v>3899</v>
      </c>
      <c r="J730" s="47" t="s">
        <v>1961</v>
      </c>
      <c r="K730" s="47" t="s">
        <v>319</v>
      </c>
      <c r="L730" s="47" t="s">
        <v>886</v>
      </c>
      <c r="M730" s="48" t="s">
        <v>53</v>
      </c>
      <c r="N730" s="47" t="s">
        <v>34</v>
      </c>
      <c r="O730" s="47" t="s">
        <v>4</v>
      </c>
      <c r="P730" s="48" t="s">
        <v>16</v>
      </c>
      <c r="Q730" s="47"/>
      <c r="R730" s="47"/>
      <c r="S730" s="47" t="s">
        <v>4403</v>
      </c>
      <c r="T730" s="47" t="s">
        <v>4404</v>
      </c>
      <c r="U730" s="52">
        <v>10536</v>
      </c>
      <c r="V730" s="118">
        <v>46081</v>
      </c>
      <c r="W730" s="118">
        <v>46081</v>
      </c>
      <c r="X730" s="47"/>
      <c r="Y730" s="47">
        <v>15</v>
      </c>
      <c r="Z730" s="118">
        <v>46096</v>
      </c>
      <c r="AA730" s="118">
        <v>46130</v>
      </c>
      <c r="AB730" s="118">
        <v>46129</v>
      </c>
      <c r="AC730" s="47" t="s">
        <v>3</v>
      </c>
      <c r="AD730" s="14">
        <v>1</v>
      </c>
      <c r="AE730" s="47" t="s">
        <v>3879</v>
      </c>
      <c r="AF730" s="280">
        <v>46129</v>
      </c>
      <c r="AG730" s="118">
        <v>46129</v>
      </c>
      <c r="AH730" s="118" t="s">
        <v>6740</v>
      </c>
      <c r="AI730" s="47" t="s">
        <v>6737</v>
      </c>
      <c r="AJ730" s="47" t="s">
        <v>306</v>
      </c>
      <c r="AK730" s="47" t="s">
        <v>1557</v>
      </c>
      <c r="AL730" s="62" t="s">
        <v>2924</v>
      </c>
      <c r="AM730" s="13" t="s">
        <v>390</v>
      </c>
      <c r="AN730" s="118"/>
      <c r="AO730" s="118"/>
      <c r="AP730" s="118"/>
      <c r="AQ730" s="118"/>
      <c r="AR730" s="118"/>
      <c r="AS730" s="47"/>
      <c r="AT730" s="118"/>
      <c r="AU730" s="47"/>
      <c r="AV730" s="47"/>
      <c r="AW730" s="118"/>
      <c r="AX730" s="118"/>
      <c r="AY730" s="118"/>
      <c r="AZ730" s="47"/>
      <c r="BA730" s="14"/>
      <c r="BB730" s="47"/>
      <c r="BC730" s="149"/>
      <c r="BD730" s="149"/>
    </row>
    <row r="731" spans="1:56" x14ac:dyDescent="0.35">
      <c r="A731" s="50" t="s">
        <v>4405</v>
      </c>
      <c r="B731" s="115">
        <v>730</v>
      </c>
      <c r="C731" s="47"/>
      <c r="D731" s="47" t="s">
        <v>4406</v>
      </c>
      <c r="E731" s="47" t="s">
        <v>4804</v>
      </c>
      <c r="F731" s="47" t="s">
        <v>4407</v>
      </c>
      <c r="G731" s="47" t="s">
        <v>76</v>
      </c>
      <c r="H731" s="47" t="s">
        <v>1980</v>
      </c>
      <c r="I731" s="47" t="s">
        <v>3899</v>
      </c>
      <c r="J731" s="47" t="s">
        <v>1961</v>
      </c>
      <c r="K731" s="47" t="s">
        <v>319</v>
      </c>
      <c r="L731" s="47" t="s">
        <v>886</v>
      </c>
      <c r="M731" s="48" t="s">
        <v>53</v>
      </c>
      <c r="N731" s="47" t="s">
        <v>34</v>
      </c>
      <c r="O731" s="47" t="s">
        <v>4</v>
      </c>
      <c r="P731" s="48" t="s">
        <v>30</v>
      </c>
      <c r="Q731" s="47"/>
      <c r="R731" s="47"/>
      <c r="S731" s="47" t="s">
        <v>4408</v>
      </c>
      <c r="T731" s="47" t="s">
        <v>4409</v>
      </c>
      <c r="U731" s="52">
        <v>9748</v>
      </c>
      <c r="V731" s="118">
        <v>46079</v>
      </c>
      <c r="W731" s="118">
        <v>46079</v>
      </c>
      <c r="X731" s="47"/>
      <c r="Y731" s="47">
        <v>15</v>
      </c>
      <c r="Z731" s="118">
        <v>46094</v>
      </c>
      <c r="AA731" s="118">
        <v>46117</v>
      </c>
      <c r="AB731" s="118">
        <v>46120</v>
      </c>
      <c r="AC731" s="47" t="s">
        <v>3</v>
      </c>
      <c r="AD731" s="14">
        <v>1</v>
      </c>
      <c r="AE731" s="47" t="s">
        <v>3879</v>
      </c>
      <c r="AF731" s="280">
        <v>46119</v>
      </c>
      <c r="AG731" s="118">
        <v>46119</v>
      </c>
      <c r="AH731" s="118" t="s">
        <v>6740</v>
      </c>
      <c r="AI731" s="47" t="s">
        <v>6737</v>
      </c>
      <c r="AJ731" s="47" t="s">
        <v>306</v>
      </c>
      <c r="AK731" s="47" t="s">
        <v>1557</v>
      </c>
      <c r="AL731" s="62" t="s">
        <v>2924</v>
      </c>
      <c r="AM731" s="13" t="s">
        <v>390</v>
      </c>
      <c r="AN731" s="118"/>
      <c r="AO731" s="118"/>
      <c r="AP731" s="118"/>
      <c r="AQ731" s="118"/>
      <c r="AR731" s="118"/>
      <c r="AS731" s="47"/>
      <c r="AT731" s="118"/>
      <c r="AU731" s="47"/>
      <c r="AV731" s="47"/>
      <c r="AW731" s="118"/>
      <c r="AX731" s="118"/>
      <c r="AY731" s="118"/>
      <c r="AZ731" s="47"/>
      <c r="BA731" s="14"/>
      <c r="BB731" s="47"/>
      <c r="BC731" s="149"/>
      <c r="BD731" s="149"/>
    </row>
    <row r="732" spans="1:56" x14ac:dyDescent="0.35">
      <c r="A732" s="50" t="s">
        <v>4410</v>
      </c>
      <c r="B732" s="115">
        <v>731</v>
      </c>
      <c r="C732" s="47"/>
      <c r="D732" s="47" t="s">
        <v>4411</v>
      </c>
      <c r="E732" s="47" t="s">
        <v>4805</v>
      </c>
      <c r="F732" s="47" t="s">
        <v>4412</v>
      </c>
      <c r="G732" s="47" t="s">
        <v>76</v>
      </c>
      <c r="H732" s="47" t="s">
        <v>1980</v>
      </c>
      <c r="I732" s="47" t="s">
        <v>3899</v>
      </c>
      <c r="J732" s="47" t="s">
        <v>1961</v>
      </c>
      <c r="K732" s="47" t="s">
        <v>319</v>
      </c>
      <c r="L732" s="47" t="s">
        <v>886</v>
      </c>
      <c r="M732" s="48" t="s">
        <v>53</v>
      </c>
      <c r="N732" s="47" t="s">
        <v>34</v>
      </c>
      <c r="O732" s="47" t="s">
        <v>4</v>
      </c>
      <c r="P732" s="48" t="s">
        <v>25</v>
      </c>
      <c r="Q732" s="47"/>
      <c r="R732" s="47"/>
      <c r="S732" s="47" t="s">
        <v>4413</v>
      </c>
      <c r="T732" s="47" t="s">
        <v>2092</v>
      </c>
      <c r="U732" s="52">
        <v>12090</v>
      </c>
      <c r="V732" s="118">
        <v>46079</v>
      </c>
      <c r="W732" s="118">
        <v>46079</v>
      </c>
      <c r="X732" s="47"/>
      <c r="Y732" s="47">
        <v>15</v>
      </c>
      <c r="Z732" s="118">
        <v>46094</v>
      </c>
      <c r="AA732" s="118">
        <v>46173</v>
      </c>
      <c r="AB732" s="118">
        <v>46169</v>
      </c>
      <c r="AC732" s="47" t="s">
        <v>3</v>
      </c>
      <c r="AD732" s="14">
        <v>1</v>
      </c>
      <c r="AE732" s="47" t="s">
        <v>3879</v>
      </c>
      <c r="AF732" s="280">
        <v>46172</v>
      </c>
      <c r="AG732" s="118"/>
      <c r="AH732" s="118" t="s">
        <v>152</v>
      </c>
      <c r="AI732" s="47" t="s">
        <v>6737</v>
      </c>
      <c r="AJ732" s="47" t="s">
        <v>306</v>
      </c>
      <c r="AK732" s="47" t="s">
        <v>1557</v>
      </c>
      <c r="AL732" s="62" t="s">
        <v>2925</v>
      </c>
      <c r="AM732" s="13" t="s">
        <v>2082</v>
      </c>
      <c r="AN732" s="118"/>
      <c r="AO732" s="118"/>
      <c r="AP732" s="118"/>
      <c r="AQ732" s="118"/>
      <c r="AR732" s="118"/>
      <c r="AS732" s="47"/>
      <c r="AT732" s="118"/>
      <c r="AU732" s="47"/>
      <c r="AV732" s="47"/>
      <c r="AW732" s="118"/>
      <c r="AX732" s="118"/>
      <c r="AY732" s="118"/>
      <c r="AZ732" s="47"/>
      <c r="BA732" s="14"/>
      <c r="BB732" s="47"/>
      <c r="BC732" s="149"/>
      <c r="BD732" s="149"/>
    </row>
    <row r="733" spans="1:56" x14ac:dyDescent="0.35">
      <c r="A733" s="50" t="s">
        <v>4414</v>
      </c>
      <c r="B733" s="115">
        <v>732</v>
      </c>
      <c r="C733" s="47"/>
      <c r="D733" s="47" t="s">
        <v>4415</v>
      </c>
      <c r="E733" s="47" t="s">
        <v>4806</v>
      </c>
      <c r="F733" s="47" t="s">
        <v>4416</v>
      </c>
      <c r="G733" s="47" t="s">
        <v>76</v>
      </c>
      <c r="H733" s="47" t="s">
        <v>1980</v>
      </c>
      <c r="I733" s="47" t="s">
        <v>3899</v>
      </c>
      <c r="J733" s="47" t="s">
        <v>1961</v>
      </c>
      <c r="K733" s="47" t="s">
        <v>319</v>
      </c>
      <c r="L733" s="47" t="s">
        <v>886</v>
      </c>
      <c r="M733" s="48" t="s">
        <v>53</v>
      </c>
      <c r="N733" s="47" t="s">
        <v>34</v>
      </c>
      <c r="O733" s="47" t="s">
        <v>4</v>
      </c>
      <c r="P733" s="48" t="s">
        <v>21</v>
      </c>
      <c r="Q733" s="47"/>
      <c r="R733" s="47"/>
      <c r="S733" s="47" t="s">
        <v>4417</v>
      </c>
      <c r="T733" s="47" t="s">
        <v>4418</v>
      </c>
      <c r="U733" s="52">
        <v>5739</v>
      </c>
      <c r="V733" s="118">
        <v>46081</v>
      </c>
      <c r="W733" s="118">
        <v>46081</v>
      </c>
      <c r="X733" s="47"/>
      <c r="Y733" s="47">
        <v>15</v>
      </c>
      <c r="Z733" s="118">
        <v>46096</v>
      </c>
      <c r="AA733" s="118">
        <v>46130</v>
      </c>
      <c r="AB733" s="118">
        <v>46127</v>
      </c>
      <c r="AC733" s="47" t="s">
        <v>3</v>
      </c>
      <c r="AD733" s="14">
        <v>1</v>
      </c>
      <c r="AE733" s="47" t="s">
        <v>3879</v>
      </c>
      <c r="AF733" s="280">
        <v>46127</v>
      </c>
      <c r="AG733" s="118">
        <v>46127</v>
      </c>
      <c r="AH733" s="118" t="s">
        <v>6740</v>
      </c>
      <c r="AI733" s="47" t="s">
        <v>6737</v>
      </c>
      <c r="AJ733" s="47" t="s">
        <v>306</v>
      </c>
      <c r="AK733" s="47" t="s">
        <v>1557</v>
      </c>
      <c r="AL733" s="62" t="s">
        <v>2924</v>
      </c>
      <c r="AM733" s="13" t="s">
        <v>390</v>
      </c>
      <c r="AN733" s="118"/>
      <c r="AO733" s="118"/>
      <c r="AP733" s="118"/>
      <c r="AQ733" s="118"/>
      <c r="AR733" s="118"/>
      <c r="AS733" s="47"/>
      <c r="AT733" s="118"/>
      <c r="AU733" s="47"/>
      <c r="AV733" s="47"/>
      <c r="AW733" s="118"/>
      <c r="AX733" s="118"/>
      <c r="AY733" s="118"/>
      <c r="AZ733" s="47"/>
      <c r="BA733" s="14"/>
      <c r="BB733" s="47"/>
      <c r="BC733" s="149"/>
      <c r="BD733" s="149"/>
    </row>
    <row r="734" spans="1:56" x14ac:dyDescent="0.35">
      <c r="A734" s="50" t="s">
        <v>4419</v>
      </c>
      <c r="B734" s="115">
        <v>733</v>
      </c>
      <c r="C734" s="47"/>
      <c r="D734" s="47" t="s">
        <v>4420</v>
      </c>
      <c r="E734" s="47" t="s">
        <v>4807</v>
      </c>
      <c r="F734" s="47" t="s">
        <v>4421</v>
      </c>
      <c r="G734" s="47" t="s">
        <v>76</v>
      </c>
      <c r="H734" s="47" t="s">
        <v>1980</v>
      </c>
      <c r="I734" s="47" t="s">
        <v>3899</v>
      </c>
      <c r="J734" s="47" t="s">
        <v>1961</v>
      </c>
      <c r="K734" s="47" t="s">
        <v>319</v>
      </c>
      <c r="L734" s="47" t="s">
        <v>886</v>
      </c>
      <c r="M734" s="48" t="s">
        <v>53</v>
      </c>
      <c r="N734" s="47" t="s">
        <v>33</v>
      </c>
      <c r="O734" s="47" t="s">
        <v>49</v>
      </c>
      <c r="P734" s="48" t="s">
        <v>20</v>
      </c>
      <c r="Q734" s="47"/>
      <c r="R734" s="47"/>
      <c r="S734" s="47" t="s">
        <v>4422</v>
      </c>
      <c r="T734" s="47" t="s">
        <v>780</v>
      </c>
      <c r="U734" s="52">
        <v>9674</v>
      </c>
      <c r="V734" s="118">
        <v>46083</v>
      </c>
      <c r="W734" s="118">
        <v>46083</v>
      </c>
      <c r="X734" s="47"/>
      <c r="Y734" s="47">
        <v>15</v>
      </c>
      <c r="Z734" s="118">
        <v>46098</v>
      </c>
      <c r="AA734" s="118">
        <v>46130</v>
      </c>
      <c r="AB734" s="118">
        <v>46129</v>
      </c>
      <c r="AC734" s="47" t="s">
        <v>3</v>
      </c>
      <c r="AD734" s="14">
        <v>1</v>
      </c>
      <c r="AE734" s="47" t="s">
        <v>3879</v>
      </c>
      <c r="AF734" s="280">
        <v>46132</v>
      </c>
      <c r="AG734" s="118">
        <v>46132</v>
      </c>
      <c r="AH734" s="118" t="s">
        <v>6740</v>
      </c>
      <c r="AI734" s="47" t="s">
        <v>6737</v>
      </c>
      <c r="AJ734" s="47" t="s">
        <v>306</v>
      </c>
      <c r="AK734" s="47" t="s">
        <v>1557</v>
      </c>
      <c r="AL734" s="62" t="s">
        <v>2924</v>
      </c>
      <c r="AM734" s="13" t="s">
        <v>390</v>
      </c>
      <c r="AN734" s="118"/>
      <c r="AO734" s="118"/>
      <c r="AP734" s="118"/>
      <c r="AQ734" s="118"/>
      <c r="AR734" s="118"/>
      <c r="AS734" s="47"/>
      <c r="AT734" s="118"/>
      <c r="AU734" s="47"/>
      <c r="AV734" s="47"/>
      <c r="AW734" s="118"/>
      <c r="AX734" s="118"/>
      <c r="AY734" s="118"/>
      <c r="AZ734" s="47"/>
      <c r="BA734" s="14"/>
      <c r="BB734" s="47"/>
      <c r="BC734" s="149"/>
      <c r="BD734" s="149"/>
    </row>
    <row r="735" spans="1:56" x14ac:dyDescent="0.35">
      <c r="A735" s="50" t="s">
        <v>4423</v>
      </c>
      <c r="B735" s="115">
        <v>734</v>
      </c>
      <c r="C735" s="47"/>
      <c r="D735" s="47" t="s">
        <v>4424</v>
      </c>
      <c r="E735" s="47" t="s">
        <v>4808</v>
      </c>
      <c r="F735" s="47" t="s">
        <v>4425</v>
      </c>
      <c r="G735" s="47" t="s">
        <v>76</v>
      </c>
      <c r="H735" s="47" t="s">
        <v>1980</v>
      </c>
      <c r="I735" s="47" t="s">
        <v>3899</v>
      </c>
      <c r="J735" s="47" t="s">
        <v>1961</v>
      </c>
      <c r="K735" s="47" t="s">
        <v>319</v>
      </c>
      <c r="L735" s="47" t="s">
        <v>886</v>
      </c>
      <c r="M735" s="48" t="s">
        <v>53</v>
      </c>
      <c r="N735" s="47" t="s">
        <v>34</v>
      </c>
      <c r="O735" s="47" t="s">
        <v>4</v>
      </c>
      <c r="P735" s="48" t="s">
        <v>133</v>
      </c>
      <c r="Q735" s="47"/>
      <c r="R735" s="47"/>
      <c r="S735" s="47" t="s">
        <v>4426</v>
      </c>
      <c r="T735" s="47" t="s">
        <v>177</v>
      </c>
      <c r="U735" s="52">
        <v>10012.06</v>
      </c>
      <c r="V735" s="118">
        <v>46079</v>
      </c>
      <c r="W735" s="118">
        <v>46079</v>
      </c>
      <c r="X735" s="47"/>
      <c r="Y735" s="47">
        <v>15</v>
      </c>
      <c r="Z735" s="118">
        <v>46094</v>
      </c>
      <c r="AA735" s="118">
        <v>46130</v>
      </c>
      <c r="AB735" s="118">
        <v>46131</v>
      </c>
      <c r="AC735" s="47" t="s">
        <v>3</v>
      </c>
      <c r="AD735" s="14">
        <v>1</v>
      </c>
      <c r="AE735" s="47" t="s">
        <v>3879</v>
      </c>
      <c r="AF735" s="280">
        <v>46131</v>
      </c>
      <c r="AG735" s="118">
        <v>46131</v>
      </c>
      <c r="AH735" s="118" t="s">
        <v>6740</v>
      </c>
      <c r="AI735" s="47" t="s">
        <v>6737</v>
      </c>
      <c r="AJ735" s="47" t="s">
        <v>306</v>
      </c>
      <c r="AK735" s="47" t="s">
        <v>1557</v>
      </c>
      <c r="AL735" s="62" t="s">
        <v>2924</v>
      </c>
      <c r="AM735" s="13" t="s">
        <v>390</v>
      </c>
      <c r="AN735" s="118"/>
      <c r="AO735" s="118"/>
      <c r="AP735" s="118"/>
      <c r="AQ735" s="118"/>
      <c r="AR735" s="118"/>
      <c r="AS735" s="47"/>
      <c r="AT735" s="118"/>
      <c r="AU735" s="47"/>
      <c r="AV735" s="47"/>
      <c r="AW735" s="118"/>
      <c r="AX735" s="118"/>
      <c r="AY735" s="118"/>
      <c r="AZ735" s="47"/>
      <c r="BA735" s="14"/>
      <c r="BB735" s="47"/>
      <c r="BC735" s="149"/>
      <c r="BD735" s="149"/>
    </row>
    <row r="736" spans="1:56" x14ac:dyDescent="0.35">
      <c r="A736" s="50" t="s">
        <v>4427</v>
      </c>
      <c r="B736" s="115">
        <v>735</v>
      </c>
      <c r="C736" s="47"/>
      <c r="D736" s="47" t="s">
        <v>4428</v>
      </c>
      <c r="E736" s="47" t="s">
        <v>4809</v>
      </c>
      <c r="F736" s="47" t="s">
        <v>4429</v>
      </c>
      <c r="G736" s="47" t="s">
        <v>76</v>
      </c>
      <c r="H736" s="47" t="s">
        <v>1980</v>
      </c>
      <c r="I736" s="47" t="s">
        <v>3899</v>
      </c>
      <c r="J736" s="47" t="s">
        <v>1961</v>
      </c>
      <c r="K736" s="47" t="s">
        <v>319</v>
      </c>
      <c r="L736" s="47" t="s">
        <v>886</v>
      </c>
      <c r="M736" s="48" t="s">
        <v>53</v>
      </c>
      <c r="N736" s="47" t="s">
        <v>34</v>
      </c>
      <c r="O736" s="47" t="s">
        <v>4</v>
      </c>
      <c r="P736" s="48" t="s">
        <v>27</v>
      </c>
      <c r="Q736" s="47"/>
      <c r="R736" s="47"/>
      <c r="S736" s="47" t="s">
        <v>4430</v>
      </c>
      <c r="T736" s="47" t="s">
        <v>4431</v>
      </c>
      <c r="U736" s="52">
        <v>9303</v>
      </c>
      <c r="V736" s="118">
        <v>46081</v>
      </c>
      <c r="W736" s="118">
        <v>46081</v>
      </c>
      <c r="X736" s="47"/>
      <c r="Y736" s="47">
        <v>15</v>
      </c>
      <c r="Z736" s="118">
        <v>46096</v>
      </c>
      <c r="AA736" s="118">
        <v>46122</v>
      </c>
      <c r="AB736" s="118">
        <v>46125</v>
      </c>
      <c r="AC736" s="47" t="s">
        <v>3</v>
      </c>
      <c r="AD736" s="14">
        <v>1</v>
      </c>
      <c r="AE736" s="47" t="s">
        <v>3879</v>
      </c>
      <c r="AF736" s="280">
        <v>46125</v>
      </c>
      <c r="AG736" s="118">
        <v>46125</v>
      </c>
      <c r="AH736" s="118" t="s">
        <v>6740</v>
      </c>
      <c r="AI736" s="47" t="s">
        <v>6737</v>
      </c>
      <c r="AJ736" s="47" t="s">
        <v>306</v>
      </c>
      <c r="AK736" s="47" t="s">
        <v>1557</v>
      </c>
      <c r="AL736" s="62" t="s">
        <v>2924</v>
      </c>
      <c r="AM736" s="13" t="s">
        <v>1872</v>
      </c>
      <c r="AN736" s="118"/>
      <c r="AO736" s="118"/>
      <c r="AP736" s="118"/>
      <c r="AQ736" s="118"/>
      <c r="AR736" s="118"/>
      <c r="AS736" s="47"/>
      <c r="AT736" s="118"/>
      <c r="AU736" s="47"/>
      <c r="AV736" s="47"/>
      <c r="AW736" s="118"/>
      <c r="AX736" s="118"/>
      <c r="AY736" s="118"/>
      <c r="AZ736" s="47"/>
      <c r="BA736" s="14"/>
      <c r="BB736" s="47"/>
      <c r="BC736" s="149"/>
      <c r="BD736" s="149"/>
    </row>
    <row r="737" spans="1:56" x14ac:dyDescent="0.35">
      <c r="A737" s="50" t="s">
        <v>4432</v>
      </c>
      <c r="B737" s="115">
        <v>736</v>
      </c>
      <c r="C737" s="47"/>
      <c r="D737" s="47" t="s">
        <v>4433</v>
      </c>
      <c r="E737" s="47" t="s">
        <v>4810</v>
      </c>
      <c r="F737" s="47" t="s">
        <v>4434</v>
      </c>
      <c r="G737" s="47" t="s">
        <v>76</v>
      </c>
      <c r="H737" s="47" t="s">
        <v>1980</v>
      </c>
      <c r="I737" s="47" t="s">
        <v>3899</v>
      </c>
      <c r="J737" s="47" t="s">
        <v>1961</v>
      </c>
      <c r="K737" s="47" t="s">
        <v>319</v>
      </c>
      <c r="L737" s="47" t="s">
        <v>886</v>
      </c>
      <c r="M737" s="48" t="s">
        <v>53</v>
      </c>
      <c r="N737" s="47" t="s">
        <v>34</v>
      </c>
      <c r="O737" s="47" t="s">
        <v>4</v>
      </c>
      <c r="P737" s="48" t="s">
        <v>25</v>
      </c>
      <c r="Q737" s="47"/>
      <c r="R737" s="47"/>
      <c r="S737" s="47" t="s">
        <v>4435</v>
      </c>
      <c r="T737" s="47" t="s">
        <v>4436</v>
      </c>
      <c r="U737" s="52">
        <v>4321</v>
      </c>
      <c r="V737" s="118">
        <v>46081</v>
      </c>
      <c r="W737" s="118">
        <v>46081</v>
      </c>
      <c r="X737" s="47"/>
      <c r="Y737" s="47">
        <v>15</v>
      </c>
      <c r="Z737" s="118">
        <v>46096</v>
      </c>
      <c r="AA737" s="118">
        <v>46122</v>
      </c>
      <c r="AB737" s="118">
        <v>46125</v>
      </c>
      <c r="AC737" s="47" t="s">
        <v>3</v>
      </c>
      <c r="AD737" s="14">
        <v>1</v>
      </c>
      <c r="AE737" s="47" t="s">
        <v>3879</v>
      </c>
      <c r="AF737" s="280">
        <v>46123</v>
      </c>
      <c r="AG737" s="118">
        <v>46123</v>
      </c>
      <c r="AH737" s="118" t="s">
        <v>6740</v>
      </c>
      <c r="AI737" s="47" t="s">
        <v>6737</v>
      </c>
      <c r="AJ737" s="47" t="s">
        <v>306</v>
      </c>
      <c r="AK737" s="47" t="s">
        <v>1557</v>
      </c>
      <c r="AL737" s="62" t="s">
        <v>2924</v>
      </c>
      <c r="AM737" s="13" t="s">
        <v>1872</v>
      </c>
      <c r="AN737" s="118"/>
      <c r="AO737" s="118"/>
      <c r="AP737" s="118"/>
      <c r="AQ737" s="118"/>
      <c r="AR737" s="118"/>
      <c r="AS737" s="47"/>
      <c r="AT737" s="118"/>
      <c r="AU737" s="47"/>
      <c r="AV737" s="47"/>
      <c r="AW737" s="118"/>
      <c r="AX737" s="118"/>
      <c r="AY737" s="118"/>
      <c r="AZ737" s="47"/>
      <c r="BA737" s="14"/>
      <c r="BB737" s="47"/>
      <c r="BC737" s="149"/>
      <c r="BD737" s="149"/>
    </row>
    <row r="738" spans="1:56" x14ac:dyDescent="0.35">
      <c r="A738" s="50" t="s">
        <v>4437</v>
      </c>
      <c r="B738" s="115">
        <v>737</v>
      </c>
      <c r="C738" s="47"/>
      <c r="D738" s="47" t="s">
        <v>4438</v>
      </c>
      <c r="E738" s="47" t="s">
        <v>4811</v>
      </c>
      <c r="F738" s="47" t="s">
        <v>4439</v>
      </c>
      <c r="G738" s="47" t="s">
        <v>76</v>
      </c>
      <c r="H738" s="47" t="s">
        <v>1980</v>
      </c>
      <c r="I738" s="47" t="s">
        <v>3899</v>
      </c>
      <c r="J738" s="47" t="s">
        <v>1961</v>
      </c>
      <c r="K738" s="47" t="s">
        <v>319</v>
      </c>
      <c r="L738" s="47" t="s">
        <v>886</v>
      </c>
      <c r="M738" s="48" t="s">
        <v>53</v>
      </c>
      <c r="N738" s="47" t="s">
        <v>34</v>
      </c>
      <c r="O738" s="47" t="s">
        <v>4</v>
      </c>
      <c r="P738" s="48" t="s">
        <v>25</v>
      </c>
      <c r="Q738" s="47"/>
      <c r="R738" s="47"/>
      <c r="S738" s="47" t="s">
        <v>4440</v>
      </c>
      <c r="T738" s="47" t="s">
        <v>1072</v>
      </c>
      <c r="U738" s="52">
        <v>4194</v>
      </c>
      <c r="V738" s="118">
        <v>46080</v>
      </c>
      <c r="W738" s="118">
        <v>46080</v>
      </c>
      <c r="X738" s="47"/>
      <c r="Y738" s="47">
        <v>15</v>
      </c>
      <c r="Z738" s="118">
        <v>46095</v>
      </c>
      <c r="AA738" s="118">
        <v>46173</v>
      </c>
      <c r="AB738" s="118"/>
      <c r="AC738" s="47" t="s">
        <v>5</v>
      </c>
      <c r="AD738" s="14"/>
      <c r="AE738" s="47" t="s">
        <v>3879</v>
      </c>
      <c r="AF738" s="280"/>
      <c r="AG738" s="118"/>
      <c r="AH738" s="118"/>
      <c r="AI738" s="47" t="s">
        <v>6737</v>
      </c>
      <c r="AJ738" s="47" t="s">
        <v>306</v>
      </c>
      <c r="AK738" s="47" t="s">
        <v>1557</v>
      </c>
      <c r="AL738" s="62" t="s">
        <v>390</v>
      </c>
      <c r="AM738" s="13" t="s">
        <v>2082</v>
      </c>
      <c r="AN738" s="118"/>
      <c r="AO738" s="118"/>
      <c r="AP738" s="118"/>
      <c r="AQ738" s="118"/>
      <c r="AR738" s="118"/>
      <c r="AS738" s="47"/>
      <c r="AT738" s="118"/>
      <c r="AU738" s="47"/>
      <c r="AV738" s="47"/>
      <c r="AW738" s="118"/>
      <c r="AX738" s="118"/>
      <c r="AY738" s="118"/>
      <c r="AZ738" s="47"/>
      <c r="BA738" s="14"/>
      <c r="BB738" s="47"/>
      <c r="BC738" s="149"/>
      <c r="BD738" s="149"/>
    </row>
    <row r="739" spans="1:56" x14ac:dyDescent="0.35">
      <c r="A739" s="50" t="s">
        <v>4441</v>
      </c>
      <c r="B739" s="115">
        <v>738</v>
      </c>
      <c r="C739" s="47"/>
      <c r="D739" s="47" t="s">
        <v>4442</v>
      </c>
      <c r="E739" s="47" t="s">
        <v>4812</v>
      </c>
      <c r="F739" s="47" t="s">
        <v>4443</v>
      </c>
      <c r="G739" s="47" t="s">
        <v>76</v>
      </c>
      <c r="H739" s="47" t="s">
        <v>1980</v>
      </c>
      <c r="I739" s="47" t="s">
        <v>3899</v>
      </c>
      <c r="J739" s="47" t="s">
        <v>1961</v>
      </c>
      <c r="K739" s="47" t="s">
        <v>319</v>
      </c>
      <c r="L739" s="47" t="s">
        <v>886</v>
      </c>
      <c r="M739" s="48" t="s">
        <v>53</v>
      </c>
      <c r="N739" s="47" t="s">
        <v>34</v>
      </c>
      <c r="O739" s="47" t="s">
        <v>4</v>
      </c>
      <c r="P739" s="48" t="s">
        <v>25</v>
      </c>
      <c r="Q739" s="47"/>
      <c r="R739" s="47"/>
      <c r="S739" s="47" t="s">
        <v>4444</v>
      </c>
      <c r="T739" s="47" t="s">
        <v>4445</v>
      </c>
      <c r="U739" s="52">
        <v>6433</v>
      </c>
      <c r="V739" s="118">
        <v>46080</v>
      </c>
      <c r="W739" s="118">
        <v>46080</v>
      </c>
      <c r="X739" s="47"/>
      <c r="Y739" s="47">
        <v>15</v>
      </c>
      <c r="Z739" s="118">
        <v>46095</v>
      </c>
      <c r="AA739" s="118">
        <v>46173</v>
      </c>
      <c r="AB739" s="118"/>
      <c r="AC739" s="47" t="s">
        <v>5</v>
      </c>
      <c r="AD739" s="14"/>
      <c r="AE739" s="47" t="s">
        <v>3879</v>
      </c>
      <c r="AF739" s="280"/>
      <c r="AG739" s="118"/>
      <c r="AH739" s="118"/>
      <c r="AI739" s="47" t="s">
        <v>6737</v>
      </c>
      <c r="AJ739" s="47" t="s">
        <v>306</v>
      </c>
      <c r="AK739" s="47" t="s">
        <v>1557</v>
      </c>
      <c r="AL739" s="62" t="s">
        <v>390</v>
      </c>
      <c r="AM739" s="13" t="s">
        <v>390</v>
      </c>
      <c r="AN739" s="118"/>
      <c r="AO739" s="118"/>
      <c r="AP739" s="118"/>
      <c r="AQ739" s="118"/>
      <c r="AR739" s="118"/>
      <c r="AS739" s="47"/>
      <c r="AT739" s="118"/>
      <c r="AU739" s="47"/>
      <c r="AV739" s="47"/>
      <c r="AW739" s="118"/>
      <c r="AX739" s="118"/>
      <c r="AY739" s="118"/>
      <c r="AZ739" s="47"/>
      <c r="BA739" s="14"/>
      <c r="BB739" s="47"/>
      <c r="BC739" s="149"/>
      <c r="BD739" s="149"/>
    </row>
    <row r="740" spans="1:56" x14ac:dyDescent="0.35">
      <c r="A740" s="50" t="s">
        <v>4446</v>
      </c>
      <c r="B740" s="115">
        <v>739</v>
      </c>
      <c r="C740" s="47"/>
      <c r="D740" s="47" t="s">
        <v>301</v>
      </c>
      <c r="E740" s="47" t="s">
        <v>301</v>
      </c>
      <c r="F740" s="47" t="s">
        <v>301</v>
      </c>
      <c r="G740" s="47" t="s">
        <v>77</v>
      </c>
      <c r="H740" s="47" t="s">
        <v>83</v>
      </c>
      <c r="I740" s="47" t="s">
        <v>84</v>
      </c>
      <c r="J740" s="47" t="s">
        <v>387</v>
      </c>
      <c r="K740" s="47" t="s">
        <v>330</v>
      </c>
      <c r="L740" s="47" t="s">
        <v>2008</v>
      </c>
      <c r="M740" s="48" t="s">
        <v>83</v>
      </c>
      <c r="N740" s="47" t="s">
        <v>34</v>
      </c>
      <c r="O740" s="47" t="s">
        <v>49</v>
      </c>
      <c r="P740" s="48" t="s">
        <v>25</v>
      </c>
      <c r="Q740" s="47"/>
      <c r="R740" s="47" t="s">
        <v>1091</v>
      </c>
      <c r="S740" s="47" t="s">
        <v>4447</v>
      </c>
      <c r="T740" s="47" t="s">
        <v>1155</v>
      </c>
      <c r="U740" s="52">
        <v>20000</v>
      </c>
      <c r="V740" s="118">
        <v>46078</v>
      </c>
      <c r="W740" s="118">
        <v>46078</v>
      </c>
      <c r="X740" s="47">
        <v>0</v>
      </c>
      <c r="Y740" s="47">
        <v>60</v>
      </c>
      <c r="Z740" s="118">
        <v>46138</v>
      </c>
      <c r="AA740" s="118">
        <v>46191</v>
      </c>
      <c r="AB740" s="118"/>
      <c r="AC740" s="47" t="s">
        <v>5</v>
      </c>
      <c r="AD740" s="14">
        <v>0.79</v>
      </c>
      <c r="AE740" s="47" t="s">
        <v>5</v>
      </c>
      <c r="AF740" s="280"/>
      <c r="AG740" s="118"/>
      <c r="AH740" s="118"/>
      <c r="AI740" s="47" t="s">
        <v>6737</v>
      </c>
      <c r="AJ740" s="47" t="s">
        <v>144</v>
      </c>
      <c r="AK740" s="47" t="s">
        <v>2829</v>
      </c>
      <c r="AL740" s="62" t="s">
        <v>390</v>
      </c>
      <c r="AM740" s="13" t="s">
        <v>390</v>
      </c>
      <c r="AN740" s="118"/>
      <c r="AO740" s="118"/>
      <c r="AP740" s="118"/>
      <c r="AQ740" s="118"/>
      <c r="AR740" s="118"/>
      <c r="AS740" s="47"/>
      <c r="AT740" s="118"/>
      <c r="AU740" s="47"/>
      <c r="AV740" s="47"/>
      <c r="AW740" s="118"/>
      <c r="AX740" s="118"/>
      <c r="AY740" s="118"/>
      <c r="AZ740" s="47"/>
      <c r="BA740" s="14"/>
      <c r="BB740" s="47"/>
      <c r="BC740" s="149"/>
      <c r="BD740" s="149"/>
    </row>
    <row r="741" spans="1:56" x14ac:dyDescent="0.35">
      <c r="A741" s="50" t="s">
        <v>4449</v>
      </c>
      <c r="B741" s="115">
        <v>740</v>
      </c>
      <c r="C741" s="47"/>
      <c r="D741" s="47" t="s">
        <v>4450</v>
      </c>
      <c r="E741" s="47" t="s">
        <v>4813</v>
      </c>
      <c r="F741" s="47" t="s">
        <v>4451</v>
      </c>
      <c r="G741" s="47" t="s">
        <v>76</v>
      </c>
      <c r="H741" s="47" t="s">
        <v>1980</v>
      </c>
      <c r="I741" s="47" t="s">
        <v>3899</v>
      </c>
      <c r="J741" s="47" t="s">
        <v>312</v>
      </c>
      <c r="K741" s="47" t="s">
        <v>1223</v>
      </c>
      <c r="L741" s="47" t="s">
        <v>7218</v>
      </c>
      <c r="M741" s="48" t="s">
        <v>53</v>
      </c>
      <c r="N741" s="47" t="s">
        <v>31</v>
      </c>
      <c r="O741" s="47" t="s">
        <v>36</v>
      </c>
      <c r="P741" s="48" t="s">
        <v>969</v>
      </c>
      <c r="Q741" s="47"/>
      <c r="R741" s="47"/>
      <c r="S741" s="47" t="s">
        <v>4452</v>
      </c>
      <c r="T741" s="47" t="s">
        <v>150</v>
      </c>
      <c r="U741" s="52">
        <v>12201</v>
      </c>
      <c r="V741" s="118">
        <v>46078</v>
      </c>
      <c r="W741" s="118">
        <v>46078</v>
      </c>
      <c r="X741" s="47"/>
      <c r="Y741" s="47">
        <v>15</v>
      </c>
      <c r="Z741" s="118">
        <v>46093</v>
      </c>
      <c r="AA741" s="118">
        <v>46117</v>
      </c>
      <c r="AB741" s="118">
        <v>46119</v>
      </c>
      <c r="AC741" s="47" t="s">
        <v>3</v>
      </c>
      <c r="AD741" s="14">
        <v>1</v>
      </c>
      <c r="AE741" s="47" t="s">
        <v>3873</v>
      </c>
      <c r="AF741" s="280">
        <v>46132</v>
      </c>
      <c r="AG741" s="118">
        <v>46132</v>
      </c>
      <c r="AH741" s="118" t="s">
        <v>6740</v>
      </c>
      <c r="AI741" s="47" t="s">
        <v>6737</v>
      </c>
      <c r="AJ741" s="47" t="s">
        <v>306</v>
      </c>
      <c r="AK741" s="47" t="s">
        <v>1557</v>
      </c>
      <c r="AL741" s="62" t="s">
        <v>2924</v>
      </c>
      <c r="AM741" s="13" t="s">
        <v>1872</v>
      </c>
      <c r="AN741" s="118"/>
      <c r="AO741" s="118"/>
      <c r="AP741" s="118"/>
      <c r="AQ741" s="118"/>
      <c r="AR741" s="118"/>
      <c r="AS741" s="47"/>
      <c r="AT741" s="118"/>
      <c r="AU741" s="47"/>
      <c r="AV741" s="47"/>
      <c r="AW741" s="118"/>
      <c r="AX741" s="118"/>
      <c r="AY741" s="118"/>
      <c r="AZ741" s="47"/>
      <c r="BA741" s="14"/>
      <c r="BB741" s="47"/>
      <c r="BC741" s="149"/>
      <c r="BD741" s="149"/>
    </row>
    <row r="742" spans="1:56" x14ac:dyDescent="0.35">
      <c r="A742" s="50" t="s">
        <v>4453</v>
      </c>
      <c r="B742" s="115">
        <v>741</v>
      </c>
      <c r="C742" s="47"/>
      <c r="D742" s="47">
        <v>9529</v>
      </c>
      <c r="E742" s="47" t="s">
        <v>4814</v>
      </c>
      <c r="F742" s="47" t="s">
        <v>4454</v>
      </c>
      <c r="G742" s="47" t="s">
        <v>76</v>
      </c>
      <c r="H742" s="47" t="s">
        <v>1980</v>
      </c>
      <c r="I742" s="47" t="s">
        <v>3899</v>
      </c>
      <c r="J742" s="47" t="s">
        <v>312</v>
      </c>
      <c r="K742" s="47" t="s">
        <v>1223</v>
      </c>
      <c r="L742" s="47" t="s">
        <v>7218</v>
      </c>
      <c r="M742" s="48" t="s">
        <v>53</v>
      </c>
      <c r="N742" s="47" t="s">
        <v>31</v>
      </c>
      <c r="O742" s="47" t="s">
        <v>36</v>
      </c>
      <c r="P742" s="48" t="s">
        <v>969</v>
      </c>
      <c r="Q742" s="47"/>
      <c r="R742" s="47"/>
      <c r="S742" s="47" t="s">
        <v>4455</v>
      </c>
      <c r="T742" s="47" t="s">
        <v>946</v>
      </c>
      <c r="U742" s="52">
        <v>9149</v>
      </c>
      <c r="V742" s="118">
        <v>46078</v>
      </c>
      <c r="W742" s="118">
        <v>46078</v>
      </c>
      <c r="X742" s="47"/>
      <c r="Y742" s="47">
        <v>15</v>
      </c>
      <c r="Z742" s="118">
        <v>46093</v>
      </c>
      <c r="AA742" s="118">
        <v>46142</v>
      </c>
      <c r="AB742" s="118">
        <v>46145</v>
      </c>
      <c r="AC742" s="47" t="s">
        <v>3</v>
      </c>
      <c r="AD742" s="14">
        <v>1</v>
      </c>
      <c r="AE742" s="47" t="s">
        <v>3873</v>
      </c>
      <c r="AF742" s="280">
        <v>46143</v>
      </c>
      <c r="AG742" s="118">
        <v>46143</v>
      </c>
      <c r="AH742" s="118" t="s">
        <v>6740</v>
      </c>
      <c r="AI742" s="47" t="s">
        <v>6737</v>
      </c>
      <c r="AJ742" s="47" t="s">
        <v>306</v>
      </c>
      <c r="AK742" s="47" t="s">
        <v>1557</v>
      </c>
      <c r="AL742" s="62" t="s">
        <v>2925</v>
      </c>
      <c r="AM742" s="13" t="s">
        <v>1562</v>
      </c>
      <c r="AN742" s="118"/>
      <c r="AO742" s="118"/>
      <c r="AP742" s="118"/>
      <c r="AQ742" s="118"/>
      <c r="AR742" s="118"/>
      <c r="AS742" s="47"/>
      <c r="AT742" s="118"/>
      <c r="AU742" s="47"/>
      <c r="AV742" s="47"/>
      <c r="AW742" s="118"/>
      <c r="AX742" s="118"/>
      <c r="AY742" s="118"/>
      <c r="AZ742" s="47"/>
      <c r="BA742" s="14"/>
      <c r="BB742" s="47"/>
      <c r="BC742" s="149"/>
      <c r="BD742" s="149"/>
    </row>
    <row r="743" spans="1:56" x14ac:dyDescent="0.35">
      <c r="A743" s="50" t="s">
        <v>4456</v>
      </c>
      <c r="B743" s="115">
        <v>742</v>
      </c>
      <c r="C743" s="47"/>
      <c r="D743" s="47">
        <v>8122</v>
      </c>
      <c r="E743" s="47" t="s">
        <v>4815</v>
      </c>
      <c r="F743" s="47" t="s">
        <v>4457</v>
      </c>
      <c r="G743" s="47" t="s">
        <v>76</v>
      </c>
      <c r="H743" s="47" t="s">
        <v>1980</v>
      </c>
      <c r="I743" s="47" t="s">
        <v>3899</v>
      </c>
      <c r="J743" s="47" t="s">
        <v>312</v>
      </c>
      <c r="K743" s="47" t="s">
        <v>1223</v>
      </c>
      <c r="L743" s="47" t="s">
        <v>7218</v>
      </c>
      <c r="M743" s="48" t="s">
        <v>53</v>
      </c>
      <c r="N743" s="47" t="s">
        <v>31</v>
      </c>
      <c r="O743" s="47" t="s">
        <v>36</v>
      </c>
      <c r="P743" s="48" t="s">
        <v>969</v>
      </c>
      <c r="Q743" s="47"/>
      <c r="R743" s="47"/>
      <c r="S743" s="47" t="s">
        <v>4458</v>
      </c>
      <c r="T743" s="47" t="s">
        <v>946</v>
      </c>
      <c r="U743" s="52">
        <v>19105</v>
      </c>
      <c r="V743" s="118">
        <v>46079</v>
      </c>
      <c r="W743" s="118">
        <v>46079</v>
      </c>
      <c r="X743" s="47"/>
      <c r="Y743" s="47">
        <v>15</v>
      </c>
      <c r="Z743" s="118">
        <v>46094</v>
      </c>
      <c r="AA743" s="118">
        <v>46152</v>
      </c>
      <c r="AB743" s="118">
        <v>46148</v>
      </c>
      <c r="AC743" s="47" t="s">
        <v>3</v>
      </c>
      <c r="AD743" s="14">
        <v>1</v>
      </c>
      <c r="AE743" s="47" t="s">
        <v>3873</v>
      </c>
      <c r="AF743" s="280">
        <v>46147</v>
      </c>
      <c r="AG743" s="118"/>
      <c r="AH743" s="118" t="s">
        <v>152</v>
      </c>
      <c r="AI743" s="47" t="s">
        <v>6737</v>
      </c>
      <c r="AJ743" s="47" t="s">
        <v>306</v>
      </c>
      <c r="AK743" s="47" t="s">
        <v>1557</v>
      </c>
      <c r="AL743" s="62" t="s">
        <v>2925</v>
      </c>
      <c r="AM743" s="13" t="s">
        <v>390</v>
      </c>
      <c r="AN743" s="118"/>
      <c r="AO743" s="118"/>
      <c r="AP743" s="118"/>
      <c r="AQ743" s="118"/>
      <c r="AR743" s="118"/>
      <c r="AS743" s="47"/>
      <c r="AT743" s="118"/>
      <c r="AU743" s="47"/>
      <c r="AV743" s="47"/>
      <c r="AW743" s="118"/>
      <c r="AX743" s="118"/>
      <c r="AY743" s="118"/>
      <c r="AZ743" s="47"/>
      <c r="BA743" s="14"/>
      <c r="BB743" s="47"/>
      <c r="BC743" s="149"/>
      <c r="BD743" s="149"/>
    </row>
    <row r="744" spans="1:56" x14ac:dyDescent="0.35">
      <c r="A744" s="50" t="s">
        <v>4459</v>
      </c>
      <c r="B744" s="115">
        <v>743</v>
      </c>
      <c r="C744" s="47"/>
      <c r="D744" s="47" t="s">
        <v>4460</v>
      </c>
      <c r="E744" s="47" t="s">
        <v>4816</v>
      </c>
      <c r="F744" s="47" t="s">
        <v>4461</v>
      </c>
      <c r="G744" s="47" t="s">
        <v>76</v>
      </c>
      <c r="H744" s="47" t="s">
        <v>1980</v>
      </c>
      <c r="I744" s="47" t="s">
        <v>3899</v>
      </c>
      <c r="J744" s="47" t="s">
        <v>312</v>
      </c>
      <c r="K744" s="47" t="s">
        <v>1223</v>
      </c>
      <c r="L744" s="47" t="s">
        <v>7218</v>
      </c>
      <c r="M744" s="48" t="s">
        <v>53</v>
      </c>
      <c r="N744" s="47" t="s">
        <v>31</v>
      </c>
      <c r="O744" s="47" t="s">
        <v>36</v>
      </c>
      <c r="P744" s="48" t="s">
        <v>46</v>
      </c>
      <c r="Q744" s="47"/>
      <c r="R744" s="47"/>
      <c r="S744" s="47" t="s">
        <v>4462</v>
      </c>
      <c r="T744" s="47" t="s">
        <v>2029</v>
      </c>
      <c r="U744" s="52">
        <v>11079</v>
      </c>
      <c r="V744" s="118">
        <v>46078</v>
      </c>
      <c r="W744" s="118">
        <v>46078</v>
      </c>
      <c r="X744" s="47"/>
      <c r="Y744" s="47">
        <v>15</v>
      </c>
      <c r="Z744" s="118">
        <v>46093</v>
      </c>
      <c r="AA744" s="118">
        <v>46122</v>
      </c>
      <c r="AB744" s="118">
        <v>46125</v>
      </c>
      <c r="AC744" s="47" t="s">
        <v>3</v>
      </c>
      <c r="AD744" s="14">
        <v>1</v>
      </c>
      <c r="AE744" s="47" t="s">
        <v>3873</v>
      </c>
      <c r="AF744" s="280">
        <v>46132</v>
      </c>
      <c r="AG744" s="118">
        <v>46132</v>
      </c>
      <c r="AH744" s="118" t="s">
        <v>6740</v>
      </c>
      <c r="AI744" s="47" t="s">
        <v>6737</v>
      </c>
      <c r="AJ744" s="47" t="s">
        <v>306</v>
      </c>
      <c r="AK744" s="47" t="s">
        <v>1557</v>
      </c>
      <c r="AL744" s="62" t="s">
        <v>2924</v>
      </c>
      <c r="AM744" s="13" t="s">
        <v>390</v>
      </c>
      <c r="AN744" s="118"/>
      <c r="AO744" s="118"/>
      <c r="AP744" s="118"/>
      <c r="AQ744" s="118"/>
      <c r="AR744" s="118"/>
      <c r="AS744" s="47"/>
      <c r="AT744" s="118"/>
      <c r="AU744" s="47"/>
      <c r="AV744" s="47"/>
      <c r="AW744" s="118"/>
      <c r="AX744" s="118"/>
      <c r="AY744" s="118"/>
      <c r="AZ744" s="47"/>
      <c r="BA744" s="14"/>
      <c r="BB744" s="47"/>
      <c r="BC744" s="149"/>
      <c r="BD744" s="149"/>
    </row>
    <row r="745" spans="1:56" x14ac:dyDescent="0.35">
      <c r="A745" s="50" t="s">
        <v>4463</v>
      </c>
      <c r="B745" s="115">
        <v>744</v>
      </c>
      <c r="C745" s="47"/>
      <c r="D745" s="47" t="s">
        <v>4464</v>
      </c>
      <c r="E745" s="47"/>
      <c r="F745" s="47" t="s">
        <v>4465</v>
      </c>
      <c r="G745" s="47" t="s">
        <v>76</v>
      </c>
      <c r="H745" s="47" t="s">
        <v>1980</v>
      </c>
      <c r="I745" s="47" t="s">
        <v>3899</v>
      </c>
      <c r="J745" s="47" t="s">
        <v>312</v>
      </c>
      <c r="K745" s="47" t="s">
        <v>1223</v>
      </c>
      <c r="L745" s="47" t="s">
        <v>7218</v>
      </c>
      <c r="M745" s="48" t="s">
        <v>53</v>
      </c>
      <c r="N745" s="47" t="s">
        <v>31</v>
      </c>
      <c r="O745" s="47" t="s">
        <v>36</v>
      </c>
      <c r="P745" s="48" t="s">
        <v>46</v>
      </c>
      <c r="Q745" s="47"/>
      <c r="R745" s="47"/>
      <c r="S745" s="47" t="s">
        <v>4466</v>
      </c>
      <c r="T745" s="47" t="s">
        <v>788</v>
      </c>
      <c r="U745" s="52">
        <v>10142</v>
      </c>
      <c r="V745" s="118">
        <v>46083</v>
      </c>
      <c r="W745" s="118">
        <v>46083</v>
      </c>
      <c r="X745" s="47"/>
      <c r="Y745" s="47">
        <v>15</v>
      </c>
      <c r="Z745" s="118">
        <v>46098</v>
      </c>
      <c r="AA745" s="118">
        <v>46098</v>
      </c>
      <c r="AB745" s="118"/>
      <c r="AC745" s="47" t="s">
        <v>709</v>
      </c>
      <c r="AD745" s="14"/>
      <c r="AE745" s="47" t="s">
        <v>3879</v>
      </c>
      <c r="AF745" s="280"/>
      <c r="AG745" s="118"/>
      <c r="AH745" s="118"/>
      <c r="AI745" s="47" t="s">
        <v>6737</v>
      </c>
      <c r="AJ745" s="47" t="s">
        <v>306</v>
      </c>
      <c r="AK745" s="47" t="s">
        <v>390</v>
      </c>
      <c r="AL745" s="62" t="s">
        <v>390</v>
      </c>
      <c r="AM745" s="13" t="s">
        <v>1572</v>
      </c>
      <c r="AN745" s="118"/>
      <c r="AO745" s="118"/>
      <c r="AP745" s="118"/>
      <c r="AQ745" s="118"/>
      <c r="AR745" s="118"/>
      <c r="AS745" s="47"/>
      <c r="AT745" s="118"/>
      <c r="AU745" s="47"/>
      <c r="AV745" s="47"/>
      <c r="AW745" s="118"/>
      <c r="AX745" s="118"/>
      <c r="AY745" s="118"/>
      <c r="AZ745" s="47"/>
      <c r="BA745" s="14"/>
      <c r="BB745" s="47"/>
      <c r="BC745" s="149"/>
      <c r="BD745" s="149"/>
    </row>
    <row r="746" spans="1:56" x14ac:dyDescent="0.35">
      <c r="A746" s="50" t="s">
        <v>4467</v>
      </c>
      <c r="B746" s="115">
        <v>745</v>
      </c>
      <c r="C746" s="47"/>
      <c r="D746" s="47">
        <v>8101</v>
      </c>
      <c r="E746" s="47" t="s">
        <v>7995</v>
      </c>
      <c r="F746" s="47" t="s">
        <v>4468</v>
      </c>
      <c r="G746" s="47" t="s">
        <v>76</v>
      </c>
      <c r="H746" s="47" t="s">
        <v>1980</v>
      </c>
      <c r="I746" s="47" t="s">
        <v>3899</v>
      </c>
      <c r="J746" s="47" t="s">
        <v>312</v>
      </c>
      <c r="K746" s="47" t="s">
        <v>1223</v>
      </c>
      <c r="L746" s="47" t="s">
        <v>7218</v>
      </c>
      <c r="M746" s="48" t="s">
        <v>53</v>
      </c>
      <c r="N746" s="47" t="s">
        <v>31</v>
      </c>
      <c r="O746" s="47" t="s">
        <v>36</v>
      </c>
      <c r="P746" s="48" t="s">
        <v>47</v>
      </c>
      <c r="Q746" s="47"/>
      <c r="R746" s="47"/>
      <c r="S746" s="47" t="s">
        <v>4469</v>
      </c>
      <c r="T746" s="47" t="s">
        <v>3157</v>
      </c>
      <c r="U746" s="52">
        <v>9004</v>
      </c>
      <c r="V746" s="118">
        <v>46081</v>
      </c>
      <c r="W746" s="118">
        <v>46081</v>
      </c>
      <c r="X746" s="47"/>
      <c r="Y746" s="47">
        <v>15</v>
      </c>
      <c r="Z746" s="118">
        <v>46096</v>
      </c>
      <c r="AA746" s="118">
        <v>46173</v>
      </c>
      <c r="AB746" s="118"/>
      <c r="AC746" s="47" t="s">
        <v>5</v>
      </c>
      <c r="AD746" s="14"/>
      <c r="AE746" s="47" t="s">
        <v>3879</v>
      </c>
      <c r="AF746" s="280"/>
      <c r="AG746" s="118"/>
      <c r="AH746" s="118"/>
      <c r="AI746" s="47" t="s">
        <v>6737</v>
      </c>
      <c r="AJ746" s="47" t="s">
        <v>306</v>
      </c>
      <c r="AK746" s="47" t="s">
        <v>1557</v>
      </c>
      <c r="AL746" s="62" t="s">
        <v>390</v>
      </c>
      <c r="AM746" s="13" t="s">
        <v>390</v>
      </c>
      <c r="AN746" s="118"/>
      <c r="AO746" s="118"/>
      <c r="AP746" s="118"/>
      <c r="AQ746" s="118"/>
      <c r="AR746" s="118"/>
      <c r="AS746" s="47"/>
      <c r="AT746" s="118"/>
      <c r="AU746" s="47"/>
      <c r="AV746" s="47"/>
      <c r="AW746" s="118"/>
      <c r="AX746" s="118"/>
      <c r="AY746" s="118"/>
      <c r="AZ746" s="47"/>
      <c r="BA746" s="14"/>
      <c r="BB746" s="47"/>
      <c r="BC746" s="149"/>
      <c r="BD746" s="149"/>
    </row>
    <row r="747" spans="1:56" x14ac:dyDescent="0.35">
      <c r="A747" s="50" t="s">
        <v>4470</v>
      </c>
      <c r="B747" s="115">
        <v>746</v>
      </c>
      <c r="C747" s="47"/>
      <c r="D747" s="47" t="s">
        <v>4471</v>
      </c>
      <c r="E747" s="47" t="s">
        <v>4817</v>
      </c>
      <c r="F747" s="47" t="s">
        <v>4472</v>
      </c>
      <c r="G747" s="47" t="s">
        <v>76</v>
      </c>
      <c r="H747" s="47" t="s">
        <v>1980</v>
      </c>
      <c r="I747" s="47" t="s">
        <v>3899</v>
      </c>
      <c r="J747" s="47" t="s">
        <v>312</v>
      </c>
      <c r="K747" s="47" t="s">
        <v>1223</v>
      </c>
      <c r="L747" s="47" t="s">
        <v>7218</v>
      </c>
      <c r="M747" s="48" t="s">
        <v>53</v>
      </c>
      <c r="N747" s="47" t="s">
        <v>31</v>
      </c>
      <c r="O747" s="47" t="s">
        <v>36</v>
      </c>
      <c r="P747" s="48" t="s">
        <v>969</v>
      </c>
      <c r="Q747" s="47"/>
      <c r="R747" s="47"/>
      <c r="S747" s="47" t="s">
        <v>4473</v>
      </c>
      <c r="T747" s="47" t="s">
        <v>4474</v>
      </c>
      <c r="U747" s="52">
        <v>8969.9639999999999</v>
      </c>
      <c r="V747" s="118">
        <v>46077</v>
      </c>
      <c r="W747" s="118">
        <v>46077</v>
      </c>
      <c r="X747" s="47"/>
      <c r="Y747" s="47">
        <v>15</v>
      </c>
      <c r="Z747" s="118">
        <v>46092</v>
      </c>
      <c r="AA747" s="118">
        <v>46117</v>
      </c>
      <c r="AB747" s="118">
        <v>46118</v>
      </c>
      <c r="AC747" s="47" t="s">
        <v>3</v>
      </c>
      <c r="AD747" s="14">
        <v>1</v>
      </c>
      <c r="AE747" s="47" t="s">
        <v>3879</v>
      </c>
      <c r="AF747" s="280">
        <v>46132</v>
      </c>
      <c r="AG747" s="118">
        <v>46132</v>
      </c>
      <c r="AH747" s="118" t="s">
        <v>6740</v>
      </c>
      <c r="AI747" s="47" t="s">
        <v>6737</v>
      </c>
      <c r="AJ747" s="47" t="s">
        <v>306</v>
      </c>
      <c r="AK747" s="47" t="s">
        <v>1557</v>
      </c>
      <c r="AL747" s="62" t="s">
        <v>2924</v>
      </c>
      <c r="AM747" s="13" t="s">
        <v>1562</v>
      </c>
      <c r="AN747" s="118"/>
      <c r="AO747" s="118"/>
      <c r="AP747" s="118"/>
      <c r="AQ747" s="118"/>
      <c r="AR747" s="118"/>
      <c r="AS747" s="47"/>
      <c r="AT747" s="118"/>
      <c r="AU747" s="47"/>
      <c r="AV747" s="47"/>
      <c r="AW747" s="118"/>
      <c r="AX747" s="118"/>
      <c r="AY747" s="118"/>
      <c r="AZ747" s="47"/>
      <c r="BA747" s="14"/>
      <c r="BB747" s="47"/>
      <c r="BC747" s="149"/>
      <c r="BD747" s="149"/>
    </row>
    <row r="748" spans="1:56" x14ac:dyDescent="0.35">
      <c r="A748" s="50" t="s">
        <v>4475</v>
      </c>
      <c r="B748" s="115">
        <v>747</v>
      </c>
      <c r="C748" s="47"/>
      <c r="D748" s="47" t="s">
        <v>4476</v>
      </c>
      <c r="E748" s="47" t="s">
        <v>4818</v>
      </c>
      <c r="F748" s="47" t="s">
        <v>4477</v>
      </c>
      <c r="G748" s="47" t="s">
        <v>76</v>
      </c>
      <c r="H748" s="47" t="s">
        <v>1980</v>
      </c>
      <c r="I748" s="47" t="s">
        <v>3899</v>
      </c>
      <c r="J748" s="47" t="s">
        <v>312</v>
      </c>
      <c r="K748" s="47" t="s">
        <v>1223</v>
      </c>
      <c r="L748" s="47" t="s">
        <v>7218</v>
      </c>
      <c r="M748" s="48" t="s">
        <v>53</v>
      </c>
      <c r="N748" s="47" t="s">
        <v>31</v>
      </c>
      <c r="O748" s="47" t="s">
        <v>36</v>
      </c>
      <c r="P748" s="48" t="s">
        <v>969</v>
      </c>
      <c r="Q748" s="47"/>
      <c r="R748" s="47"/>
      <c r="S748" s="47" t="s">
        <v>4478</v>
      </c>
      <c r="T748" s="47" t="s">
        <v>4479</v>
      </c>
      <c r="U748" s="52">
        <v>9600</v>
      </c>
      <c r="V748" s="118">
        <v>46093</v>
      </c>
      <c r="W748" s="118">
        <v>46093</v>
      </c>
      <c r="X748" s="47"/>
      <c r="Y748" s="47">
        <v>15</v>
      </c>
      <c r="Z748" s="118">
        <v>46108</v>
      </c>
      <c r="AA748" s="118">
        <v>46122</v>
      </c>
      <c r="AB748" s="118">
        <v>46125</v>
      </c>
      <c r="AC748" s="47" t="s">
        <v>3</v>
      </c>
      <c r="AD748" s="14">
        <v>1</v>
      </c>
      <c r="AE748" s="47" t="s">
        <v>3873</v>
      </c>
      <c r="AF748" s="280">
        <v>46132</v>
      </c>
      <c r="AG748" s="118">
        <v>46132</v>
      </c>
      <c r="AH748" s="118" t="s">
        <v>6740</v>
      </c>
      <c r="AI748" s="47" t="s">
        <v>6737</v>
      </c>
      <c r="AJ748" s="47" t="s">
        <v>306</v>
      </c>
      <c r="AK748" s="47" t="s">
        <v>1557</v>
      </c>
      <c r="AL748" s="62" t="s">
        <v>2924</v>
      </c>
      <c r="AM748" s="13" t="s">
        <v>390</v>
      </c>
      <c r="AN748" s="118"/>
      <c r="AO748" s="118"/>
      <c r="AP748" s="118"/>
      <c r="AQ748" s="118"/>
      <c r="AR748" s="118"/>
      <c r="AS748" s="47"/>
      <c r="AT748" s="118"/>
      <c r="AU748" s="47"/>
      <c r="AV748" s="47"/>
      <c r="AW748" s="118"/>
      <c r="AX748" s="118"/>
      <c r="AY748" s="118"/>
      <c r="AZ748" s="47"/>
      <c r="BA748" s="14"/>
      <c r="BB748" s="47"/>
      <c r="BC748" s="149"/>
      <c r="BD748" s="149"/>
    </row>
    <row r="749" spans="1:56" x14ac:dyDescent="0.35">
      <c r="A749" s="50" t="s">
        <v>4480</v>
      </c>
      <c r="B749" s="115">
        <v>748</v>
      </c>
      <c r="C749" s="47"/>
      <c r="D749" s="47" t="s">
        <v>4481</v>
      </c>
      <c r="E749" s="47" t="s">
        <v>4819</v>
      </c>
      <c r="F749" s="47" t="s">
        <v>4482</v>
      </c>
      <c r="G749" s="47" t="s">
        <v>76</v>
      </c>
      <c r="H749" s="47" t="s">
        <v>1980</v>
      </c>
      <c r="I749" s="47" t="s">
        <v>3899</v>
      </c>
      <c r="J749" s="47" t="s">
        <v>312</v>
      </c>
      <c r="K749" s="47" t="s">
        <v>1223</v>
      </c>
      <c r="L749" s="47" t="s">
        <v>7218</v>
      </c>
      <c r="M749" s="48" t="s">
        <v>53</v>
      </c>
      <c r="N749" s="47" t="s">
        <v>31</v>
      </c>
      <c r="O749" s="47" t="s">
        <v>36</v>
      </c>
      <c r="P749" s="48" t="s">
        <v>969</v>
      </c>
      <c r="Q749" s="47"/>
      <c r="R749" s="47"/>
      <c r="S749" s="47" t="s">
        <v>4483</v>
      </c>
      <c r="T749" s="47" t="s">
        <v>4484</v>
      </c>
      <c r="U749" s="52">
        <v>9571</v>
      </c>
      <c r="V749" s="118">
        <v>46090</v>
      </c>
      <c r="W749" s="118">
        <v>46090</v>
      </c>
      <c r="X749" s="47"/>
      <c r="Y749" s="47">
        <v>15</v>
      </c>
      <c r="Z749" s="118">
        <v>46105</v>
      </c>
      <c r="AA749" s="118">
        <v>46117</v>
      </c>
      <c r="AB749" s="118">
        <v>46118</v>
      </c>
      <c r="AC749" s="47" t="s">
        <v>3</v>
      </c>
      <c r="AD749" s="14">
        <v>1</v>
      </c>
      <c r="AE749" s="47" t="s">
        <v>3873</v>
      </c>
      <c r="AF749" s="280">
        <v>46132</v>
      </c>
      <c r="AG749" s="118">
        <v>46132</v>
      </c>
      <c r="AH749" s="118" t="s">
        <v>6740</v>
      </c>
      <c r="AI749" s="47" t="s">
        <v>6737</v>
      </c>
      <c r="AJ749" s="47" t="s">
        <v>306</v>
      </c>
      <c r="AK749" s="47" t="s">
        <v>1557</v>
      </c>
      <c r="AL749" s="62" t="s">
        <v>2924</v>
      </c>
      <c r="AM749" s="13" t="s">
        <v>390</v>
      </c>
      <c r="AN749" s="118"/>
      <c r="AO749" s="118"/>
      <c r="AP749" s="118"/>
      <c r="AQ749" s="118"/>
      <c r="AR749" s="118"/>
      <c r="AS749" s="47"/>
      <c r="AT749" s="118"/>
      <c r="AU749" s="47"/>
      <c r="AV749" s="47"/>
      <c r="AW749" s="118"/>
      <c r="AX749" s="118"/>
      <c r="AY749" s="118"/>
      <c r="AZ749" s="47"/>
      <c r="BA749" s="14"/>
      <c r="BB749" s="47"/>
      <c r="BC749" s="149"/>
      <c r="BD749" s="149"/>
    </row>
    <row r="750" spans="1:56" x14ac:dyDescent="0.35">
      <c r="A750" s="50" t="s">
        <v>4485</v>
      </c>
      <c r="B750" s="115">
        <v>749</v>
      </c>
      <c r="C750" s="47"/>
      <c r="D750" s="47">
        <v>8343</v>
      </c>
      <c r="E750" s="47" t="s">
        <v>4820</v>
      </c>
      <c r="F750" s="47" t="s">
        <v>4486</v>
      </c>
      <c r="G750" s="47" t="s">
        <v>76</v>
      </c>
      <c r="H750" s="47" t="s">
        <v>1980</v>
      </c>
      <c r="I750" s="47" t="s">
        <v>3899</v>
      </c>
      <c r="J750" s="47" t="s">
        <v>312</v>
      </c>
      <c r="K750" s="47" t="s">
        <v>1223</v>
      </c>
      <c r="L750" s="47" t="s">
        <v>7218</v>
      </c>
      <c r="M750" s="48" t="s">
        <v>53</v>
      </c>
      <c r="N750" s="47" t="s">
        <v>31</v>
      </c>
      <c r="O750" s="47" t="s">
        <v>36</v>
      </c>
      <c r="P750" s="48" t="s">
        <v>969</v>
      </c>
      <c r="Q750" s="47"/>
      <c r="R750" s="47"/>
      <c r="S750" s="47" t="s">
        <v>4487</v>
      </c>
      <c r="T750" s="47" t="s">
        <v>4488</v>
      </c>
      <c r="U750" s="52">
        <v>6680</v>
      </c>
      <c r="V750" s="118">
        <v>46087</v>
      </c>
      <c r="W750" s="118">
        <v>46087</v>
      </c>
      <c r="X750" s="47"/>
      <c r="Y750" s="47">
        <v>15</v>
      </c>
      <c r="Z750" s="118">
        <v>46102</v>
      </c>
      <c r="AA750" s="118">
        <v>46152</v>
      </c>
      <c r="AB750" s="118">
        <v>46148</v>
      </c>
      <c r="AC750" s="47" t="s">
        <v>3</v>
      </c>
      <c r="AD750" s="14">
        <v>1</v>
      </c>
      <c r="AE750" s="47" t="s">
        <v>3873</v>
      </c>
      <c r="AF750" s="280">
        <v>46148</v>
      </c>
      <c r="AG750" s="118"/>
      <c r="AH750" s="118" t="s">
        <v>152</v>
      </c>
      <c r="AI750" s="47" t="s">
        <v>6737</v>
      </c>
      <c r="AJ750" s="47" t="s">
        <v>306</v>
      </c>
      <c r="AK750" s="47" t="s">
        <v>1557</v>
      </c>
      <c r="AL750" s="62" t="s">
        <v>2925</v>
      </c>
      <c r="AM750" s="13" t="s">
        <v>1562</v>
      </c>
      <c r="AN750" s="118"/>
      <c r="AO750" s="118"/>
      <c r="AP750" s="118"/>
      <c r="AQ750" s="118"/>
      <c r="AR750" s="118"/>
      <c r="AS750" s="47"/>
      <c r="AT750" s="118"/>
      <c r="AU750" s="47"/>
      <c r="AV750" s="47"/>
      <c r="AW750" s="118"/>
      <c r="AX750" s="118"/>
      <c r="AY750" s="118"/>
      <c r="AZ750" s="47"/>
      <c r="BA750" s="14"/>
      <c r="BB750" s="47"/>
      <c r="BC750" s="149"/>
      <c r="BD750" s="149"/>
    </row>
    <row r="751" spans="1:56" x14ac:dyDescent="0.35">
      <c r="A751" s="50" t="s">
        <v>4489</v>
      </c>
      <c r="B751" s="115">
        <v>750</v>
      </c>
      <c r="C751" s="47"/>
      <c r="D751" s="47" t="s">
        <v>4490</v>
      </c>
      <c r="E751" s="47" t="s">
        <v>4821</v>
      </c>
      <c r="F751" s="47" t="s">
        <v>4491</v>
      </c>
      <c r="G751" s="47" t="s">
        <v>76</v>
      </c>
      <c r="H751" s="47" t="s">
        <v>1980</v>
      </c>
      <c r="I751" s="47" t="s">
        <v>3899</v>
      </c>
      <c r="J751" s="47" t="s">
        <v>312</v>
      </c>
      <c r="K751" s="47" t="s">
        <v>1223</v>
      </c>
      <c r="L751" s="47" t="s">
        <v>7218</v>
      </c>
      <c r="M751" s="48" t="s">
        <v>53</v>
      </c>
      <c r="N751" s="47" t="s">
        <v>31</v>
      </c>
      <c r="O751" s="47" t="s">
        <v>36</v>
      </c>
      <c r="P751" s="48" t="s">
        <v>46</v>
      </c>
      <c r="Q751" s="47"/>
      <c r="R751" s="47"/>
      <c r="S751" s="47" t="s">
        <v>4492</v>
      </c>
      <c r="T751" s="47" t="s">
        <v>4493</v>
      </c>
      <c r="U751" s="52">
        <v>8144</v>
      </c>
      <c r="V751" s="118">
        <v>46084</v>
      </c>
      <c r="W751" s="118">
        <v>46084</v>
      </c>
      <c r="X751" s="47"/>
      <c r="Y751" s="47">
        <v>15</v>
      </c>
      <c r="Z751" s="118">
        <v>46099</v>
      </c>
      <c r="AA751" s="118">
        <v>46122</v>
      </c>
      <c r="AB751" s="118">
        <v>46125</v>
      </c>
      <c r="AC751" s="47" t="s">
        <v>3</v>
      </c>
      <c r="AD751" s="14">
        <v>1</v>
      </c>
      <c r="AE751" s="47" t="s">
        <v>3873</v>
      </c>
      <c r="AF751" s="280">
        <v>46132</v>
      </c>
      <c r="AG751" s="118">
        <v>46132</v>
      </c>
      <c r="AH751" s="118" t="s">
        <v>6740</v>
      </c>
      <c r="AI751" s="47" t="s">
        <v>6737</v>
      </c>
      <c r="AJ751" s="47" t="s">
        <v>306</v>
      </c>
      <c r="AK751" s="47" t="s">
        <v>1557</v>
      </c>
      <c r="AL751" s="62" t="s">
        <v>2924</v>
      </c>
      <c r="AM751" s="13" t="s">
        <v>390</v>
      </c>
      <c r="AN751" s="118"/>
      <c r="AO751" s="118"/>
      <c r="AP751" s="118"/>
      <c r="AQ751" s="118"/>
      <c r="AR751" s="118"/>
      <c r="AS751" s="47"/>
      <c r="AT751" s="118"/>
      <c r="AU751" s="47"/>
      <c r="AV751" s="47"/>
      <c r="AW751" s="118"/>
      <c r="AX751" s="118"/>
      <c r="AY751" s="118"/>
      <c r="AZ751" s="47"/>
      <c r="BA751" s="14"/>
      <c r="BB751" s="47"/>
      <c r="BC751" s="149"/>
      <c r="BD751" s="149"/>
    </row>
    <row r="752" spans="1:56" x14ac:dyDescent="0.35">
      <c r="A752" s="50" t="s">
        <v>4495</v>
      </c>
      <c r="B752" s="115">
        <v>751</v>
      </c>
      <c r="C752" s="47"/>
      <c r="D752" s="47" t="s">
        <v>4496</v>
      </c>
      <c r="E752" s="47" t="s">
        <v>4822</v>
      </c>
      <c r="F752" s="47" t="s">
        <v>4497</v>
      </c>
      <c r="G752" s="47" t="s">
        <v>76</v>
      </c>
      <c r="H752" s="47" t="s">
        <v>1980</v>
      </c>
      <c r="I752" s="47" t="s">
        <v>3899</v>
      </c>
      <c r="J752" s="47" t="s">
        <v>312</v>
      </c>
      <c r="K752" s="47" t="s">
        <v>1223</v>
      </c>
      <c r="L752" s="47" t="s">
        <v>7218</v>
      </c>
      <c r="M752" s="48" t="s">
        <v>53</v>
      </c>
      <c r="N752" s="47" t="s">
        <v>31</v>
      </c>
      <c r="O752" s="47" t="s">
        <v>36</v>
      </c>
      <c r="P752" s="48" t="s">
        <v>969</v>
      </c>
      <c r="Q752" s="47"/>
      <c r="R752" s="47"/>
      <c r="S752" s="47" t="s">
        <v>4498</v>
      </c>
      <c r="T752" s="47" t="s">
        <v>4499</v>
      </c>
      <c r="U752" s="52">
        <v>13020</v>
      </c>
      <c r="V752" s="118">
        <v>46089</v>
      </c>
      <c r="W752" s="118">
        <v>46089</v>
      </c>
      <c r="X752" s="47"/>
      <c r="Y752" s="47">
        <v>15</v>
      </c>
      <c r="Z752" s="118">
        <v>46104</v>
      </c>
      <c r="AA752" s="118">
        <v>46117</v>
      </c>
      <c r="AB752" s="118">
        <v>46118</v>
      </c>
      <c r="AC752" s="47" t="s">
        <v>3</v>
      </c>
      <c r="AD752" s="14">
        <v>1</v>
      </c>
      <c r="AE752" s="47" t="s">
        <v>3873</v>
      </c>
      <c r="AF752" s="280">
        <v>46132</v>
      </c>
      <c r="AG752" s="118">
        <v>46132</v>
      </c>
      <c r="AH752" s="118" t="s">
        <v>6740</v>
      </c>
      <c r="AI752" s="47" t="s">
        <v>6737</v>
      </c>
      <c r="AJ752" s="47" t="s">
        <v>306</v>
      </c>
      <c r="AK752" s="47" t="s">
        <v>1557</v>
      </c>
      <c r="AL752" s="62" t="s">
        <v>2924</v>
      </c>
      <c r="AM752" s="13" t="s">
        <v>390</v>
      </c>
      <c r="AN752" s="118"/>
      <c r="AO752" s="118"/>
      <c r="AP752" s="118"/>
      <c r="AQ752" s="118"/>
      <c r="AR752" s="118"/>
      <c r="AS752" s="47"/>
      <c r="AT752" s="118"/>
      <c r="AU752" s="47"/>
      <c r="AV752" s="47"/>
      <c r="AW752" s="118"/>
      <c r="AX752" s="118"/>
      <c r="AY752" s="118"/>
      <c r="AZ752" s="47"/>
      <c r="BA752" s="14"/>
      <c r="BB752" s="47"/>
      <c r="BC752" s="149"/>
      <c r="BD752" s="149"/>
    </row>
    <row r="753" spans="1:56" x14ac:dyDescent="0.35">
      <c r="A753" s="50" t="s">
        <v>4500</v>
      </c>
      <c r="B753" s="115">
        <v>752</v>
      </c>
      <c r="C753" s="47"/>
      <c r="D753" s="47" t="s">
        <v>4501</v>
      </c>
      <c r="E753" s="47" t="s">
        <v>4823</v>
      </c>
      <c r="F753" s="47" t="s">
        <v>4502</v>
      </c>
      <c r="G753" s="47" t="s">
        <v>76</v>
      </c>
      <c r="H753" s="47" t="s">
        <v>1980</v>
      </c>
      <c r="I753" s="47" t="s">
        <v>3899</v>
      </c>
      <c r="J753" s="47" t="s">
        <v>312</v>
      </c>
      <c r="K753" s="47" t="s">
        <v>1223</v>
      </c>
      <c r="L753" s="47" t="s">
        <v>7218</v>
      </c>
      <c r="M753" s="48" t="s">
        <v>53</v>
      </c>
      <c r="N753" s="47" t="s">
        <v>31</v>
      </c>
      <c r="O753" s="47" t="s">
        <v>36</v>
      </c>
      <c r="P753" s="48" t="s">
        <v>969</v>
      </c>
      <c r="Q753" s="47"/>
      <c r="R753" s="47"/>
      <c r="S753" s="47" t="s">
        <v>4503</v>
      </c>
      <c r="T753" s="47" t="s">
        <v>4504</v>
      </c>
      <c r="U753" s="52">
        <v>12000</v>
      </c>
      <c r="V753" s="118">
        <v>46089</v>
      </c>
      <c r="W753" s="118">
        <v>46089</v>
      </c>
      <c r="X753" s="47"/>
      <c r="Y753" s="47">
        <v>15</v>
      </c>
      <c r="Z753" s="118">
        <v>46104</v>
      </c>
      <c r="AA753" s="118">
        <v>46117</v>
      </c>
      <c r="AB753" s="118">
        <v>46118</v>
      </c>
      <c r="AC753" s="47" t="s">
        <v>3</v>
      </c>
      <c r="AD753" s="14">
        <v>1</v>
      </c>
      <c r="AE753" s="47" t="s">
        <v>3873</v>
      </c>
      <c r="AF753" s="280">
        <v>46132</v>
      </c>
      <c r="AG753" s="118">
        <v>46132</v>
      </c>
      <c r="AH753" s="118" t="s">
        <v>6740</v>
      </c>
      <c r="AI753" s="47" t="s">
        <v>6737</v>
      </c>
      <c r="AJ753" s="47" t="s">
        <v>306</v>
      </c>
      <c r="AK753" s="47" t="s">
        <v>1557</v>
      </c>
      <c r="AL753" s="62" t="s">
        <v>2924</v>
      </c>
      <c r="AM753" s="13" t="s">
        <v>390</v>
      </c>
      <c r="AN753" s="118"/>
      <c r="AO753" s="118"/>
      <c r="AP753" s="118"/>
      <c r="AQ753" s="118"/>
      <c r="AR753" s="118"/>
      <c r="AS753" s="47"/>
      <c r="AT753" s="118"/>
      <c r="AU753" s="47"/>
      <c r="AV753" s="47"/>
      <c r="AW753" s="118"/>
      <c r="AX753" s="118"/>
      <c r="AY753" s="118"/>
      <c r="AZ753" s="47"/>
      <c r="BA753" s="14"/>
      <c r="BB753" s="47"/>
      <c r="BC753" s="149"/>
      <c r="BD753" s="149"/>
    </row>
    <row r="754" spans="1:56" x14ac:dyDescent="0.35">
      <c r="A754" s="50" t="s">
        <v>4505</v>
      </c>
      <c r="B754" s="115">
        <v>753</v>
      </c>
      <c r="C754" s="47"/>
      <c r="D754" s="47" t="s">
        <v>4506</v>
      </c>
      <c r="E754" s="47" t="s">
        <v>4824</v>
      </c>
      <c r="F754" s="47" t="s">
        <v>4507</v>
      </c>
      <c r="G754" s="47" t="s">
        <v>76</v>
      </c>
      <c r="H754" s="47" t="s">
        <v>1980</v>
      </c>
      <c r="I754" s="47" t="s">
        <v>3899</v>
      </c>
      <c r="J754" s="47" t="s">
        <v>312</v>
      </c>
      <c r="K754" s="47" t="s">
        <v>1223</v>
      </c>
      <c r="L754" s="47" t="s">
        <v>7218</v>
      </c>
      <c r="M754" s="48" t="s">
        <v>53</v>
      </c>
      <c r="N754" s="47" t="s">
        <v>31</v>
      </c>
      <c r="O754" s="47" t="s">
        <v>36</v>
      </c>
      <c r="P754" s="48" t="s">
        <v>29</v>
      </c>
      <c r="Q754" s="47"/>
      <c r="R754" s="47"/>
      <c r="S754" s="47" t="s">
        <v>4508</v>
      </c>
      <c r="T754" s="47" t="s">
        <v>1774</v>
      </c>
      <c r="U754" s="52">
        <v>9000</v>
      </c>
      <c r="V754" s="118">
        <v>46092</v>
      </c>
      <c r="W754" s="118">
        <v>46092</v>
      </c>
      <c r="X754" s="47"/>
      <c r="Y754" s="47">
        <v>15</v>
      </c>
      <c r="Z754" s="118">
        <v>46107</v>
      </c>
      <c r="AA754" s="118">
        <v>46142</v>
      </c>
      <c r="AB754" s="118">
        <v>46136</v>
      </c>
      <c r="AC754" s="47" t="s">
        <v>3</v>
      </c>
      <c r="AD754" s="14">
        <v>1</v>
      </c>
      <c r="AE754" s="47" t="s">
        <v>3873</v>
      </c>
      <c r="AF754" s="280">
        <v>46136</v>
      </c>
      <c r="AG754" s="118">
        <v>46136</v>
      </c>
      <c r="AH754" s="118" t="s">
        <v>6740</v>
      </c>
      <c r="AI754" s="47" t="s">
        <v>6737</v>
      </c>
      <c r="AJ754" s="47" t="s">
        <v>306</v>
      </c>
      <c r="AK754" s="47" t="s">
        <v>1557</v>
      </c>
      <c r="AL754" s="62" t="s">
        <v>2924</v>
      </c>
      <c r="AM754" s="13" t="s">
        <v>390</v>
      </c>
      <c r="AN754" s="118"/>
      <c r="AO754" s="118"/>
      <c r="AP754" s="118"/>
      <c r="AQ754" s="118"/>
      <c r="AR754" s="118"/>
      <c r="AS754" s="47"/>
      <c r="AT754" s="118"/>
      <c r="AU754" s="47"/>
      <c r="AV754" s="47"/>
      <c r="AW754" s="118"/>
      <c r="AX754" s="118"/>
      <c r="AY754" s="118"/>
      <c r="AZ754" s="47"/>
      <c r="BA754" s="14"/>
      <c r="BB754" s="47"/>
      <c r="BC754" s="149"/>
      <c r="BD754" s="149"/>
    </row>
    <row r="755" spans="1:56" x14ac:dyDescent="0.35">
      <c r="A755" s="50" t="s">
        <v>4509</v>
      </c>
      <c r="B755" s="115">
        <v>754</v>
      </c>
      <c r="C755" s="47"/>
      <c r="D755" s="47" t="s">
        <v>4510</v>
      </c>
      <c r="E755" s="47" t="s">
        <v>5142</v>
      </c>
      <c r="F755" s="47" t="s">
        <v>4511</v>
      </c>
      <c r="G755" s="47" t="s">
        <v>76</v>
      </c>
      <c r="H755" s="47" t="s">
        <v>1980</v>
      </c>
      <c r="I755" s="47" t="s">
        <v>3899</v>
      </c>
      <c r="J755" s="47" t="s">
        <v>312</v>
      </c>
      <c r="K755" s="47" t="s">
        <v>1223</v>
      </c>
      <c r="L755" s="47" t="s">
        <v>7218</v>
      </c>
      <c r="M755" s="48" t="s">
        <v>53</v>
      </c>
      <c r="N755" s="47" t="s">
        <v>31</v>
      </c>
      <c r="O755" s="47" t="s">
        <v>36</v>
      </c>
      <c r="P755" s="48" t="s">
        <v>29</v>
      </c>
      <c r="Q755" s="47"/>
      <c r="R755" s="47"/>
      <c r="S755" s="47" t="s">
        <v>4512</v>
      </c>
      <c r="T755" s="47" t="s">
        <v>842</v>
      </c>
      <c r="U755" s="52">
        <v>6625</v>
      </c>
      <c r="V755" s="118">
        <v>46099</v>
      </c>
      <c r="W755" s="118">
        <v>46099</v>
      </c>
      <c r="X755" s="47"/>
      <c r="Y755" s="47">
        <v>15</v>
      </c>
      <c r="Z755" s="118">
        <v>46114</v>
      </c>
      <c r="AA755" s="118">
        <v>46117</v>
      </c>
      <c r="AB755" s="118">
        <v>46119</v>
      </c>
      <c r="AC755" s="47" t="s">
        <v>3</v>
      </c>
      <c r="AD755" s="14">
        <v>1</v>
      </c>
      <c r="AE755" s="47" t="s">
        <v>3879</v>
      </c>
      <c r="AF755" s="280">
        <v>46132</v>
      </c>
      <c r="AG755" s="118">
        <v>46132</v>
      </c>
      <c r="AH755" s="118" t="s">
        <v>6740</v>
      </c>
      <c r="AI755" s="47" t="s">
        <v>6737</v>
      </c>
      <c r="AJ755" s="47" t="s">
        <v>306</v>
      </c>
      <c r="AK755" s="47" t="s">
        <v>2829</v>
      </c>
      <c r="AL755" s="62" t="s">
        <v>2924</v>
      </c>
      <c r="AM755" s="13" t="s">
        <v>390</v>
      </c>
      <c r="AN755" s="118"/>
      <c r="AO755" s="118"/>
      <c r="AP755" s="118"/>
      <c r="AQ755" s="118"/>
      <c r="AR755" s="118"/>
      <c r="AS755" s="47"/>
      <c r="AT755" s="118"/>
      <c r="AU755" s="47"/>
      <c r="AV755" s="47"/>
      <c r="AW755" s="118"/>
      <c r="AX755" s="118"/>
      <c r="AY755" s="118"/>
      <c r="AZ755" s="47"/>
      <c r="BA755" s="14"/>
      <c r="BB755" s="47"/>
      <c r="BC755" s="149"/>
      <c r="BD755" s="149"/>
    </row>
    <row r="756" spans="1:56" x14ac:dyDescent="0.35">
      <c r="A756" s="50" t="s">
        <v>4513</v>
      </c>
      <c r="B756" s="115">
        <v>755</v>
      </c>
      <c r="C756" s="47"/>
      <c r="D756" s="47">
        <v>5933</v>
      </c>
      <c r="E756" s="47" t="s">
        <v>4825</v>
      </c>
      <c r="F756" s="47" t="s">
        <v>4514</v>
      </c>
      <c r="G756" s="47" t="s">
        <v>76</v>
      </c>
      <c r="H756" s="47" t="s">
        <v>1980</v>
      </c>
      <c r="I756" s="47" t="s">
        <v>3899</v>
      </c>
      <c r="J756" s="47" t="s">
        <v>312</v>
      </c>
      <c r="K756" s="47" t="s">
        <v>1223</v>
      </c>
      <c r="L756" s="47" t="s">
        <v>7218</v>
      </c>
      <c r="M756" s="48" t="s">
        <v>53</v>
      </c>
      <c r="N756" s="47" t="s">
        <v>31</v>
      </c>
      <c r="O756" s="47" t="s">
        <v>36</v>
      </c>
      <c r="P756" s="48" t="s">
        <v>29</v>
      </c>
      <c r="Q756" s="47"/>
      <c r="R756" s="47"/>
      <c r="S756" s="47" t="s">
        <v>4515</v>
      </c>
      <c r="T756" s="47" t="s">
        <v>840</v>
      </c>
      <c r="U756" s="52">
        <v>8360</v>
      </c>
      <c r="V756" s="118">
        <v>46090</v>
      </c>
      <c r="W756" s="118">
        <v>46090</v>
      </c>
      <c r="X756" s="47"/>
      <c r="Y756" s="47">
        <v>15</v>
      </c>
      <c r="Z756" s="118">
        <v>46105</v>
      </c>
      <c r="AA756" s="118">
        <v>46130</v>
      </c>
      <c r="AB756" s="118">
        <v>46128</v>
      </c>
      <c r="AC756" s="47" t="s">
        <v>3</v>
      </c>
      <c r="AD756" s="14">
        <v>1</v>
      </c>
      <c r="AE756" s="47" t="s">
        <v>3879</v>
      </c>
      <c r="AF756" s="280">
        <v>46127</v>
      </c>
      <c r="AG756" s="118">
        <v>46127</v>
      </c>
      <c r="AH756" s="118" t="s">
        <v>6740</v>
      </c>
      <c r="AI756" s="47" t="s">
        <v>6737</v>
      </c>
      <c r="AJ756" s="47" t="s">
        <v>306</v>
      </c>
      <c r="AK756" s="47" t="s">
        <v>1557</v>
      </c>
      <c r="AL756" s="62" t="s">
        <v>2924</v>
      </c>
      <c r="AM756" s="13" t="s">
        <v>390</v>
      </c>
      <c r="AN756" s="118"/>
      <c r="AO756" s="118"/>
      <c r="AP756" s="118"/>
      <c r="AQ756" s="118"/>
      <c r="AR756" s="118"/>
      <c r="AS756" s="47"/>
      <c r="AT756" s="118"/>
      <c r="AU756" s="47"/>
      <c r="AV756" s="47"/>
      <c r="AW756" s="118"/>
      <c r="AX756" s="118"/>
      <c r="AY756" s="118"/>
      <c r="AZ756" s="47"/>
      <c r="BA756" s="14"/>
      <c r="BB756" s="47"/>
      <c r="BC756" s="149"/>
      <c r="BD756" s="149"/>
    </row>
    <row r="757" spans="1:56" x14ac:dyDescent="0.35">
      <c r="A757" s="50" t="s">
        <v>4516</v>
      </c>
      <c r="B757" s="115">
        <v>756</v>
      </c>
      <c r="C757" s="47"/>
      <c r="D757" s="47">
        <v>5794</v>
      </c>
      <c r="E757" s="47" t="s">
        <v>4826</v>
      </c>
      <c r="F757" s="47" t="s">
        <v>4517</v>
      </c>
      <c r="G757" s="47" t="s">
        <v>76</v>
      </c>
      <c r="H757" s="47" t="s">
        <v>1980</v>
      </c>
      <c r="I757" s="47" t="s">
        <v>3899</v>
      </c>
      <c r="J757" s="47" t="s">
        <v>312</v>
      </c>
      <c r="K757" s="47" t="s">
        <v>1223</v>
      </c>
      <c r="L757" s="47" t="s">
        <v>7218</v>
      </c>
      <c r="M757" s="48" t="s">
        <v>53</v>
      </c>
      <c r="N757" s="47" t="s">
        <v>31</v>
      </c>
      <c r="O757" s="47" t="s">
        <v>36</v>
      </c>
      <c r="P757" s="48" t="s">
        <v>29</v>
      </c>
      <c r="Q757" s="47"/>
      <c r="R757" s="47"/>
      <c r="S757" s="47" t="s">
        <v>4518</v>
      </c>
      <c r="T757" s="47" t="s">
        <v>843</v>
      </c>
      <c r="U757" s="52">
        <v>7230</v>
      </c>
      <c r="V757" s="118">
        <v>46087</v>
      </c>
      <c r="W757" s="118">
        <v>46087</v>
      </c>
      <c r="X757" s="47"/>
      <c r="Y757" s="47">
        <v>15</v>
      </c>
      <c r="Z757" s="118">
        <v>46102</v>
      </c>
      <c r="AA757" s="118">
        <v>46130</v>
      </c>
      <c r="AB757" s="118">
        <v>46126</v>
      </c>
      <c r="AC757" s="47" t="s">
        <v>3</v>
      </c>
      <c r="AD757" s="14">
        <v>1</v>
      </c>
      <c r="AE757" s="47" t="s">
        <v>3879</v>
      </c>
      <c r="AF757" s="280">
        <v>46125</v>
      </c>
      <c r="AG757" s="118">
        <v>46125</v>
      </c>
      <c r="AH757" s="118" t="s">
        <v>6740</v>
      </c>
      <c r="AI757" s="47" t="s">
        <v>6737</v>
      </c>
      <c r="AJ757" s="47" t="s">
        <v>306</v>
      </c>
      <c r="AK757" s="47" t="s">
        <v>1557</v>
      </c>
      <c r="AL757" s="62" t="s">
        <v>2924</v>
      </c>
      <c r="AM757" s="13" t="s">
        <v>390</v>
      </c>
      <c r="AN757" s="118"/>
      <c r="AO757" s="118"/>
      <c r="AP757" s="118"/>
      <c r="AQ757" s="118"/>
      <c r="AR757" s="118"/>
      <c r="AS757" s="47"/>
      <c r="AT757" s="118"/>
      <c r="AU757" s="47"/>
      <c r="AV757" s="47"/>
      <c r="AW757" s="118"/>
      <c r="AX757" s="118"/>
      <c r="AY757" s="118"/>
      <c r="AZ757" s="47"/>
      <c r="BA757" s="14"/>
      <c r="BB757" s="47"/>
      <c r="BC757" s="149"/>
      <c r="BD757" s="149"/>
    </row>
    <row r="758" spans="1:56" x14ac:dyDescent="0.35">
      <c r="A758" s="50" t="s">
        <v>4519</v>
      </c>
      <c r="B758" s="115">
        <v>757</v>
      </c>
      <c r="C758" s="47"/>
      <c r="D758" s="47" t="s">
        <v>4520</v>
      </c>
      <c r="E758" s="47" t="s">
        <v>7996</v>
      </c>
      <c r="F758" s="47" t="s">
        <v>7997</v>
      </c>
      <c r="G758" s="47" t="s">
        <v>76</v>
      </c>
      <c r="H758" s="47" t="s">
        <v>1980</v>
      </c>
      <c r="I758" s="47" t="s">
        <v>3899</v>
      </c>
      <c r="J758" s="47" t="s">
        <v>312</v>
      </c>
      <c r="K758" s="47" t="s">
        <v>1223</v>
      </c>
      <c r="L758" s="47" t="s">
        <v>7218</v>
      </c>
      <c r="M758" s="48" t="s">
        <v>53</v>
      </c>
      <c r="N758" s="47" t="s">
        <v>31</v>
      </c>
      <c r="O758" s="47" t="s">
        <v>36</v>
      </c>
      <c r="P758" s="48" t="s">
        <v>63</v>
      </c>
      <c r="Q758" s="47"/>
      <c r="R758" s="47"/>
      <c r="S758" s="47" t="s">
        <v>4521</v>
      </c>
      <c r="T758" s="47" t="s">
        <v>4522</v>
      </c>
      <c r="U758" s="52">
        <v>6432</v>
      </c>
      <c r="V758" s="118">
        <v>46090</v>
      </c>
      <c r="W758" s="118">
        <v>46090</v>
      </c>
      <c r="X758" s="47"/>
      <c r="Y758" s="47">
        <v>15</v>
      </c>
      <c r="Z758" s="118">
        <v>46105</v>
      </c>
      <c r="AA758" s="118">
        <v>46136</v>
      </c>
      <c r="AB758" s="118">
        <v>46135</v>
      </c>
      <c r="AC758" s="47" t="s">
        <v>3</v>
      </c>
      <c r="AD758" s="14">
        <v>1</v>
      </c>
      <c r="AE758" s="47" t="s">
        <v>3879</v>
      </c>
      <c r="AF758" s="280">
        <v>46134</v>
      </c>
      <c r="AG758" s="118">
        <v>46134</v>
      </c>
      <c r="AH758" s="118" t="s">
        <v>6740</v>
      </c>
      <c r="AI758" s="47" t="s">
        <v>6737</v>
      </c>
      <c r="AJ758" s="47" t="s">
        <v>306</v>
      </c>
      <c r="AK758" s="47" t="s">
        <v>1557</v>
      </c>
      <c r="AL758" s="62" t="s">
        <v>2924</v>
      </c>
      <c r="AM758" s="13" t="s">
        <v>390</v>
      </c>
      <c r="AN758" s="118"/>
      <c r="AO758" s="118"/>
      <c r="AP758" s="118"/>
      <c r="AQ758" s="118"/>
      <c r="AR758" s="118"/>
      <c r="AS758" s="47"/>
      <c r="AT758" s="118"/>
      <c r="AU758" s="47"/>
      <c r="AV758" s="47"/>
      <c r="AW758" s="118"/>
      <c r="AX758" s="118"/>
      <c r="AY758" s="118"/>
      <c r="AZ758" s="47"/>
      <c r="BA758" s="14"/>
      <c r="BB758" s="47"/>
      <c r="BC758" s="149"/>
      <c r="BD758" s="149"/>
    </row>
    <row r="759" spans="1:56" x14ac:dyDescent="0.35">
      <c r="A759" s="50" t="s">
        <v>4523</v>
      </c>
      <c r="B759" s="115">
        <v>758</v>
      </c>
      <c r="C759" s="47"/>
      <c r="D759" s="47" t="s">
        <v>4524</v>
      </c>
      <c r="E759" s="47" t="s">
        <v>4827</v>
      </c>
      <c r="F759" s="47" t="s">
        <v>4525</v>
      </c>
      <c r="G759" s="47" t="s">
        <v>76</v>
      </c>
      <c r="H759" s="47" t="s">
        <v>1980</v>
      </c>
      <c r="I759" s="47" t="s">
        <v>3899</v>
      </c>
      <c r="J759" s="47" t="s">
        <v>312</v>
      </c>
      <c r="K759" s="47" t="s">
        <v>1223</v>
      </c>
      <c r="L759" s="47" t="s">
        <v>7218</v>
      </c>
      <c r="M759" s="48" t="s">
        <v>53</v>
      </c>
      <c r="N759" s="47" t="s">
        <v>31</v>
      </c>
      <c r="O759" s="47" t="s">
        <v>36</v>
      </c>
      <c r="P759" s="48" t="s">
        <v>46</v>
      </c>
      <c r="Q759" s="47"/>
      <c r="R759" s="47"/>
      <c r="S759" s="47" t="s">
        <v>4526</v>
      </c>
      <c r="T759" s="47" t="s">
        <v>821</v>
      </c>
      <c r="U759" s="52">
        <v>13075</v>
      </c>
      <c r="V759" s="118">
        <v>46086</v>
      </c>
      <c r="W759" s="118">
        <v>46086</v>
      </c>
      <c r="X759" s="47"/>
      <c r="Y759" s="47">
        <v>15</v>
      </c>
      <c r="Z759" s="118">
        <v>46101</v>
      </c>
      <c r="AA759" s="118">
        <v>46122</v>
      </c>
      <c r="AB759" s="118">
        <v>46125</v>
      </c>
      <c r="AC759" s="47" t="s">
        <v>3</v>
      </c>
      <c r="AD759" s="14">
        <v>1</v>
      </c>
      <c r="AE759" s="47" t="s">
        <v>3879</v>
      </c>
      <c r="AF759" s="280">
        <v>46132</v>
      </c>
      <c r="AG759" s="118">
        <v>46132</v>
      </c>
      <c r="AH759" s="118" t="s">
        <v>6740</v>
      </c>
      <c r="AI759" s="47" t="s">
        <v>6737</v>
      </c>
      <c r="AJ759" s="47" t="s">
        <v>306</v>
      </c>
      <c r="AK759" s="47" t="s">
        <v>1557</v>
      </c>
      <c r="AL759" s="62" t="s">
        <v>2924</v>
      </c>
      <c r="AM759" s="13" t="s">
        <v>390</v>
      </c>
      <c r="AN759" s="118"/>
      <c r="AO759" s="118"/>
      <c r="AP759" s="118"/>
      <c r="AQ759" s="118"/>
      <c r="AR759" s="118"/>
      <c r="AS759" s="47"/>
      <c r="AT759" s="118"/>
      <c r="AU759" s="47"/>
      <c r="AV759" s="47"/>
      <c r="AW759" s="118"/>
      <c r="AX759" s="118"/>
      <c r="AY759" s="118"/>
      <c r="AZ759" s="47"/>
      <c r="BA759" s="14"/>
      <c r="BB759" s="47"/>
      <c r="BC759" s="149"/>
      <c r="BD759" s="149"/>
    </row>
    <row r="760" spans="1:56" x14ac:dyDescent="0.35">
      <c r="A760" s="50" t="s">
        <v>4527</v>
      </c>
      <c r="B760" s="115">
        <v>759</v>
      </c>
      <c r="C760" s="47"/>
      <c r="D760" s="47" t="s">
        <v>4528</v>
      </c>
      <c r="E760" s="47" t="s">
        <v>7022</v>
      </c>
      <c r="F760" s="47" t="s">
        <v>4529</v>
      </c>
      <c r="G760" s="47" t="s">
        <v>76</v>
      </c>
      <c r="H760" s="47" t="s">
        <v>1980</v>
      </c>
      <c r="I760" s="47" t="s">
        <v>3899</v>
      </c>
      <c r="J760" s="47" t="s">
        <v>312</v>
      </c>
      <c r="K760" s="47" t="s">
        <v>1223</v>
      </c>
      <c r="L760" s="47" t="s">
        <v>7218</v>
      </c>
      <c r="M760" s="48" t="s">
        <v>53</v>
      </c>
      <c r="N760" s="47" t="s">
        <v>31</v>
      </c>
      <c r="O760" s="47" t="s">
        <v>36</v>
      </c>
      <c r="P760" s="48" t="s">
        <v>46</v>
      </c>
      <c r="Q760" s="47"/>
      <c r="R760" s="47"/>
      <c r="S760" s="47" t="s">
        <v>4530</v>
      </c>
      <c r="T760" s="47" t="s">
        <v>4531</v>
      </c>
      <c r="U760" s="52">
        <v>6130</v>
      </c>
      <c r="V760" s="118">
        <v>46118</v>
      </c>
      <c r="W760" s="118">
        <v>46118</v>
      </c>
      <c r="X760" s="47"/>
      <c r="Y760" s="47">
        <v>15</v>
      </c>
      <c r="Z760" s="118">
        <v>46133</v>
      </c>
      <c r="AA760" s="118">
        <v>46152</v>
      </c>
      <c r="AB760" s="118">
        <v>46135</v>
      </c>
      <c r="AC760" s="47" t="s">
        <v>3</v>
      </c>
      <c r="AD760" s="14">
        <v>1</v>
      </c>
      <c r="AE760" s="47" t="s">
        <v>3879</v>
      </c>
      <c r="AF760" s="280">
        <v>46167</v>
      </c>
      <c r="AG760" s="118"/>
      <c r="AH760" s="118" t="s">
        <v>152</v>
      </c>
      <c r="AI760" s="47" t="s">
        <v>6737</v>
      </c>
      <c r="AJ760" s="47" t="s">
        <v>306</v>
      </c>
      <c r="AK760" s="47" t="s">
        <v>2829</v>
      </c>
      <c r="AL760" s="62" t="s">
        <v>2924</v>
      </c>
      <c r="AM760" s="13" t="s">
        <v>390</v>
      </c>
      <c r="AN760" s="118"/>
      <c r="AO760" s="118"/>
      <c r="AP760" s="118"/>
      <c r="AQ760" s="118"/>
      <c r="AR760" s="118"/>
      <c r="AS760" s="47"/>
      <c r="AT760" s="118"/>
      <c r="AU760" s="47"/>
      <c r="AV760" s="47"/>
      <c r="AW760" s="118"/>
      <c r="AX760" s="118"/>
      <c r="AY760" s="118"/>
      <c r="AZ760" s="47"/>
      <c r="BA760" s="14"/>
      <c r="BB760" s="47"/>
      <c r="BC760" s="149"/>
      <c r="BD760" s="149"/>
    </row>
    <row r="761" spans="1:56" x14ac:dyDescent="0.35">
      <c r="A761" s="50" t="s">
        <v>4532</v>
      </c>
      <c r="B761" s="115">
        <v>760</v>
      </c>
      <c r="C761" s="47"/>
      <c r="D761" s="47">
        <v>5996</v>
      </c>
      <c r="E761" s="47"/>
      <c r="F761" s="47" t="s">
        <v>4533</v>
      </c>
      <c r="G761" s="47" t="s">
        <v>76</v>
      </c>
      <c r="H761" s="47" t="s">
        <v>1980</v>
      </c>
      <c r="I761" s="47" t="s">
        <v>3899</v>
      </c>
      <c r="J761" s="47" t="s">
        <v>312</v>
      </c>
      <c r="K761" s="47" t="s">
        <v>1223</v>
      </c>
      <c r="L761" s="47" t="s">
        <v>7218</v>
      </c>
      <c r="M761" s="48" t="s">
        <v>53</v>
      </c>
      <c r="N761" s="47" t="s">
        <v>31</v>
      </c>
      <c r="O761" s="47" t="s">
        <v>36</v>
      </c>
      <c r="P761" s="48" t="s">
        <v>47</v>
      </c>
      <c r="Q761" s="47"/>
      <c r="R761" s="47"/>
      <c r="S761" s="47" t="s">
        <v>4534</v>
      </c>
      <c r="T761" s="47" t="s">
        <v>839</v>
      </c>
      <c r="U761" s="52">
        <v>8312</v>
      </c>
      <c r="V761" s="118"/>
      <c r="W761" s="118"/>
      <c r="X761" s="47"/>
      <c r="Y761" s="47"/>
      <c r="Z761" s="118"/>
      <c r="AA761" s="118"/>
      <c r="AB761" s="118"/>
      <c r="AC761" s="47" t="s">
        <v>709</v>
      </c>
      <c r="AD761" s="14"/>
      <c r="AE761" s="47" t="s">
        <v>3879</v>
      </c>
      <c r="AF761" s="280"/>
      <c r="AG761" s="118"/>
      <c r="AH761" s="118"/>
      <c r="AI761" s="47" t="s">
        <v>6737</v>
      </c>
      <c r="AJ761" s="47" t="s">
        <v>306</v>
      </c>
      <c r="AK761" s="47" t="s">
        <v>390</v>
      </c>
      <c r="AL761" s="62" t="s">
        <v>390</v>
      </c>
      <c r="AM761" s="13" t="s">
        <v>390</v>
      </c>
      <c r="AN761" s="118"/>
      <c r="AO761" s="118"/>
      <c r="AP761" s="118"/>
      <c r="AQ761" s="118"/>
      <c r="AR761" s="118"/>
      <c r="AS761" s="47"/>
      <c r="AT761" s="118"/>
      <c r="AU761" s="47"/>
      <c r="AV761" s="47"/>
      <c r="AW761" s="118"/>
      <c r="AX761" s="118"/>
      <c r="AY761" s="118"/>
      <c r="AZ761" s="47"/>
      <c r="BA761" s="14"/>
      <c r="BB761" s="47"/>
      <c r="BC761" s="149"/>
      <c r="BD761" s="149"/>
    </row>
    <row r="762" spans="1:56" x14ac:dyDescent="0.35">
      <c r="A762" s="50" t="s">
        <v>4535</v>
      </c>
      <c r="B762" s="115">
        <v>761</v>
      </c>
      <c r="C762" s="47"/>
      <c r="D762" s="47" t="s">
        <v>4536</v>
      </c>
      <c r="E762" s="47" t="s">
        <v>5143</v>
      </c>
      <c r="F762" s="47" t="s">
        <v>4537</v>
      </c>
      <c r="G762" s="47" t="s">
        <v>76</v>
      </c>
      <c r="H762" s="47" t="s">
        <v>1980</v>
      </c>
      <c r="I762" s="47" t="s">
        <v>3899</v>
      </c>
      <c r="J762" s="47" t="s">
        <v>312</v>
      </c>
      <c r="K762" s="47" t="s">
        <v>1223</v>
      </c>
      <c r="L762" s="47" t="s">
        <v>7218</v>
      </c>
      <c r="M762" s="48" t="s">
        <v>53</v>
      </c>
      <c r="N762" s="47" t="s">
        <v>31</v>
      </c>
      <c r="O762" s="47" t="s">
        <v>36</v>
      </c>
      <c r="P762" s="48" t="s">
        <v>969</v>
      </c>
      <c r="Q762" s="47"/>
      <c r="R762" s="47"/>
      <c r="S762" s="47" t="s">
        <v>4538</v>
      </c>
      <c r="T762" s="47" t="s">
        <v>4539</v>
      </c>
      <c r="U762" s="52">
        <v>10340</v>
      </c>
      <c r="V762" s="118">
        <v>46093</v>
      </c>
      <c r="W762" s="118">
        <v>46093</v>
      </c>
      <c r="X762" s="47"/>
      <c r="Y762" s="47">
        <v>15</v>
      </c>
      <c r="Z762" s="118">
        <v>46108</v>
      </c>
      <c r="AA762" s="118">
        <v>46142</v>
      </c>
      <c r="AB762" s="118">
        <v>46145</v>
      </c>
      <c r="AC762" s="47" t="s">
        <v>3</v>
      </c>
      <c r="AD762" s="14">
        <v>1</v>
      </c>
      <c r="AE762" s="47" t="s">
        <v>3879</v>
      </c>
      <c r="AF762" s="280">
        <v>46143</v>
      </c>
      <c r="AG762" s="118">
        <v>46143</v>
      </c>
      <c r="AH762" s="118" t="s">
        <v>6740</v>
      </c>
      <c r="AI762" s="47" t="s">
        <v>6737</v>
      </c>
      <c r="AJ762" s="47" t="s">
        <v>306</v>
      </c>
      <c r="AK762" s="47" t="s">
        <v>1557</v>
      </c>
      <c r="AL762" s="62" t="s">
        <v>2925</v>
      </c>
      <c r="AM762" s="13" t="s">
        <v>390</v>
      </c>
      <c r="AN762" s="118"/>
      <c r="AO762" s="118"/>
      <c r="AP762" s="118"/>
      <c r="AQ762" s="118"/>
      <c r="AR762" s="118"/>
      <c r="AS762" s="47"/>
      <c r="AT762" s="118"/>
      <c r="AU762" s="47"/>
      <c r="AV762" s="47"/>
      <c r="AW762" s="118"/>
      <c r="AX762" s="118"/>
      <c r="AY762" s="118"/>
      <c r="AZ762" s="47"/>
      <c r="BA762" s="14"/>
      <c r="BB762" s="47"/>
      <c r="BC762" s="149"/>
      <c r="BD762" s="149"/>
    </row>
    <row r="763" spans="1:56" x14ac:dyDescent="0.35">
      <c r="A763" s="50" t="s">
        <v>4540</v>
      </c>
      <c r="B763" s="115">
        <v>762</v>
      </c>
      <c r="C763" s="47"/>
      <c r="D763" s="47">
        <v>5988</v>
      </c>
      <c r="E763" s="47" t="s">
        <v>4828</v>
      </c>
      <c r="F763" s="47" t="s">
        <v>4541</v>
      </c>
      <c r="G763" s="47" t="s">
        <v>76</v>
      </c>
      <c r="H763" s="47" t="s">
        <v>1980</v>
      </c>
      <c r="I763" s="47" t="s">
        <v>3899</v>
      </c>
      <c r="J763" s="47" t="s">
        <v>312</v>
      </c>
      <c r="K763" s="47" t="s">
        <v>1223</v>
      </c>
      <c r="L763" s="47" t="s">
        <v>7218</v>
      </c>
      <c r="M763" s="48" t="s">
        <v>53</v>
      </c>
      <c r="N763" s="47" t="s">
        <v>31</v>
      </c>
      <c r="O763" s="47" t="s">
        <v>36</v>
      </c>
      <c r="P763" s="48" t="s">
        <v>969</v>
      </c>
      <c r="Q763" s="47"/>
      <c r="R763" s="47"/>
      <c r="S763" s="47" t="s">
        <v>4542</v>
      </c>
      <c r="T763" s="47" t="s">
        <v>1455</v>
      </c>
      <c r="U763" s="52">
        <v>8370.7199999999993</v>
      </c>
      <c r="V763" s="118">
        <v>46089</v>
      </c>
      <c r="W763" s="118">
        <v>46089</v>
      </c>
      <c r="X763" s="47"/>
      <c r="Y763" s="47">
        <v>15</v>
      </c>
      <c r="Z763" s="118">
        <v>46104</v>
      </c>
      <c r="AA763" s="118">
        <v>46130</v>
      </c>
      <c r="AB763" s="118">
        <v>46142</v>
      </c>
      <c r="AC763" s="47" t="s">
        <v>3</v>
      </c>
      <c r="AD763" s="14">
        <v>1</v>
      </c>
      <c r="AE763" s="47" t="s">
        <v>3879</v>
      </c>
      <c r="AF763" s="280">
        <v>46144</v>
      </c>
      <c r="AG763" s="118">
        <v>46144</v>
      </c>
      <c r="AH763" s="118" t="s">
        <v>6740</v>
      </c>
      <c r="AI763" s="47" t="s">
        <v>6737</v>
      </c>
      <c r="AJ763" s="47" t="s">
        <v>306</v>
      </c>
      <c r="AK763" s="47" t="s">
        <v>1557</v>
      </c>
      <c r="AL763" s="62" t="s">
        <v>2924</v>
      </c>
      <c r="AM763" s="13" t="s">
        <v>390</v>
      </c>
      <c r="AN763" s="118"/>
      <c r="AO763" s="118"/>
      <c r="AP763" s="118"/>
      <c r="AQ763" s="118"/>
      <c r="AR763" s="118"/>
      <c r="AS763" s="47"/>
      <c r="AT763" s="118"/>
      <c r="AU763" s="47"/>
      <c r="AV763" s="47"/>
      <c r="AW763" s="118"/>
      <c r="AX763" s="118"/>
      <c r="AY763" s="118"/>
      <c r="AZ763" s="47"/>
      <c r="BA763" s="14"/>
      <c r="BB763" s="47"/>
      <c r="BC763" s="149"/>
      <c r="BD763" s="149"/>
    </row>
    <row r="764" spans="1:56" x14ac:dyDescent="0.35">
      <c r="A764" s="50" t="s">
        <v>4543</v>
      </c>
      <c r="B764" s="115">
        <v>763</v>
      </c>
      <c r="C764" s="47"/>
      <c r="D764" s="47" t="s">
        <v>4544</v>
      </c>
      <c r="E764" s="47" t="s">
        <v>4829</v>
      </c>
      <c r="F764" s="47" t="s">
        <v>4545</v>
      </c>
      <c r="G764" s="47" t="s">
        <v>76</v>
      </c>
      <c r="H764" s="47" t="s">
        <v>1980</v>
      </c>
      <c r="I764" s="47" t="s">
        <v>3899</v>
      </c>
      <c r="J764" s="47" t="s">
        <v>312</v>
      </c>
      <c r="K764" s="47" t="s">
        <v>1223</v>
      </c>
      <c r="L764" s="47" t="s">
        <v>7218</v>
      </c>
      <c r="M764" s="48" t="s">
        <v>53</v>
      </c>
      <c r="N764" s="47" t="s">
        <v>31</v>
      </c>
      <c r="O764" s="47" t="s">
        <v>36</v>
      </c>
      <c r="P764" s="48" t="s">
        <v>969</v>
      </c>
      <c r="Q764" s="47"/>
      <c r="R764" s="47"/>
      <c r="S764" s="47" t="s">
        <v>4546</v>
      </c>
      <c r="T764" s="47" t="s">
        <v>4547</v>
      </c>
      <c r="U764" s="52">
        <v>9309.0300000000007</v>
      </c>
      <c r="V764" s="118">
        <v>46092</v>
      </c>
      <c r="W764" s="118">
        <v>46092</v>
      </c>
      <c r="X764" s="47"/>
      <c r="Y764" s="47">
        <v>15</v>
      </c>
      <c r="Z764" s="118">
        <v>46107</v>
      </c>
      <c r="AA764" s="118">
        <v>46136</v>
      </c>
      <c r="AB764" s="118">
        <v>46135</v>
      </c>
      <c r="AC764" s="47" t="s">
        <v>3</v>
      </c>
      <c r="AD764" s="14">
        <v>1</v>
      </c>
      <c r="AE764" s="47" t="s">
        <v>3879</v>
      </c>
      <c r="AF764" s="280">
        <v>46134</v>
      </c>
      <c r="AG764" s="118">
        <v>46134</v>
      </c>
      <c r="AH764" s="118" t="s">
        <v>6740</v>
      </c>
      <c r="AI764" s="47" t="s">
        <v>6737</v>
      </c>
      <c r="AJ764" s="47" t="s">
        <v>306</v>
      </c>
      <c r="AK764" s="47" t="s">
        <v>1557</v>
      </c>
      <c r="AL764" s="62" t="s">
        <v>2924</v>
      </c>
      <c r="AM764" s="13" t="s">
        <v>390</v>
      </c>
      <c r="AN764" s="118"/>
      <c r="AO764" s="118"/>
      <c r="AP764" s="118"/>
      <c r="AQ764" s="118"/>
      <c r="AR764" s="118"/>
      <c r="AS764" s="47"/>
      <c r="AT764" s="118"/>
      <c r="AU764" s="47"/>
      <c r="AV764" s="47"/>
      <c r="AW764" s="118"/>
      <c r="AX764" s="118"/>
      <c r="AY764" s="118"/>
      <c r="AZ764" s="47"/>
      <c r="BA764" s="14"/>
      <c r="BB764" s="47"/>
      <c r="BC764" s="149"/>
      <c r="BD764" s="149"/>
    </row>
    <row r="765" spans="1:56" x14ac:dyDescent="0.35">
      <c r="A765" s="50" t="s">
        <v>4548</v>
      </c>
      <c r="B765" s="115">
        <v>764</v>
      </c>
      <c r="C765" s="47"/>
      <c r="D765" s="47" t="s">
        <v>4549</v>
      </c>
      <c r="E765" s="47" t="s">
        <v>4830</v>
      </c>
      <c r="F765" s="47" t="s">
        <v>4550</v>
      </c>
      <c r="G765" s="47" t="s">
        <v>76</v>
      </c>
      <c r="H765" s="47" t="s">
        <v>1980</v>
      </c>
      <c r="I765" s="47" t="s">
        <v>3899</v>
      </c>
      <c r="J765" s="47" t="s">
        <v>312</v>
      </c>
      <c r="K765" s="47" t="s">
        <v>1223</v>
      </c>
      <c r="L765" s="47" t="s">
        <v>7218</v>
      </c>
      <c r="M765" s="48" t="s">
        <v>53</v>
      </c>
      <c r="N765" s="47" t="s">
        <v>31</v>
      </c>
      <c r="O765" s="47" t="s">
        <v>36</v>
      </c>
      <c r="P765" s="48" t="s">
        <v>969</v>
      </c>
      <c r="Q765" s="47"/>
      <c r="R765" s="47"/>
      <c r="S765" s="47" t="s">
        <v>4551</v>
      </c>
      <c r="T765" s="47" t="s">
        <v>4552</v>
      </c>
      <c r="U765" s="52">
        <v>8000</v>
      </c>
      <c r="V765" s="118">
        <v>46092</v>
      </c>
      <c r="W765" s="118">
        <v>46092</v>
      </c>
      <c r="X765" s="47"/>
      <c r="Y765" s="47">
        <v>15</v>
      </c>
      <c r="Z765" s="118">
        <v>46107</v>
      </c>
      <c r="AA765" s="118">
        <v>46136</v>
      </c>
      <c r="AB765" s="118">
        <v>46135</v>
      </c>
      <c r="AC765" s="47" t="s">
        <v>3</v>
      </c>
      <c r="AD765" s="14">
        <v>1</v>
      </c>
      <c r="AE765" s="47" t="s">
        <v>3879</v>
      </c>
      <c r="AF765" s="280">
        <v>46136</v>
      </c>
      <c r="AG765" s="118">
        <v>46136</v>
      </c>
      <c r="AH765" s="118" t="s">
        <v>6740</v>
      </c>
      <c r="AI765" s="47" t="s">
        <v>6737</v>
      </c>
      <c r="AJ765" s="47" t="s">
        <v>306</v>
      </c>
      <c r="AK765" s="47" t="s">
        <v>1557</v>
      </c>
      <c r="AL765" s="62" t="s">
        <v>2924</v>
      </c>
      <c r="AM765" s="13" t="s">
        <v>390</v>
      </c>
      <c r="AN765" s="118"/>
      <c r="AO765" s="118"/>
      <c r="AP765" s="118"/>
      <c r="AQ765" s="118"/>
      <c r="AR765" s="118"/>
      <c r="AS765" s="47"/>
      <c r="AT765" s="118"/>
      <c r="AU765" s="47"/>
      <c r="AV765" s="47"/>
      <c r="AW765" s="118"/>
      <c r="AX765" s="118"/>
      <c r="AY765" s="118"/>
      <c r="AZ765" s="47"/>
      <c r="BA765" s="14"/>
      <c r="BB765" s="47"/>
      <c r="BC765" s="149"/>
      <c r="BD765" s="149"/>
    </row>
    <row r="766" spans="1:56" x14ac:dyDescent="0.35">
      <c r="A766" s="50" t="s">
        <v>4553</v>
      </c>
      <c r="B766" s="115">
        <v>765</v>
      </c>
      <c r="C766" s="47"/>
      <c r="D766" s="47" t="s">
        <v>4554</v>
      </c>
      <c r="E766" s="47" t="s">
        <v>4831</v>
      </c>
      <c r="F766" s="47" t="s">
        <v>4555</v>
      </c>
      <c r="G766" s="47" t="s">
        <v>76</v>
      </c>
      <c r="H766" s="47" t="s">
        <v>1980</v>
      </c>
      <c r="I766" s="47" t="s">
        <v>3899</v>
      </c>
      <c r="J766" s="47" t="s">
        <v>312</v>
      </c>
      <c r="K766" s="47" t="s">
        <v>1223</v>
      </c>
      <c r="L766" s="47" t="s">
        <v>7218</v>
      </c>
      <c r="M766" s="48" t="s">
        <v>53</v>
      </c>
      <c r="N766" s="47" t="s">
        <v>31</v>
      </c>
      <c r="O766" s="47" t="s">
        <v>36</v>
      </c>
      <c r="P766" s="48" t="s">
        <v>969</v>
      </c>
      <c r="Q766" s="47"/>
      <c r="R766" s="47"/>
      <c r="S766" s="47" t="s">
        <v>4556</v>
      </c>
      <c r="T766" s="47" t="s">
        <v>4557</v>
      </c>
      <c r="U766" s="52">
        <v>7236</v>
      </c>
      <c r="V766" s="118">
        <v>46089</v>
      </c>
      <c r="W766" s="118">
        <v>46089</v>
      </c>
      <c r="X766" s="47"/>
      <c r="Y766" s="47">
        <v>15</v>
      </c>
      <c r="Z766" s="118">
        <v>46104</v>
      </c>
      <c r="AA766" s="118">
        <v>46117</v>
      </c>
      <c r="AB766" s="118">
        <v>46117</v>
      </c>
      <c r="AC766" s="47" t="s">
        <v>3</v>
      </c>
      <c r="AD766" s="14">
        <v>1</v>
      </c>
      <c r="AE766" s="47" t="s">
        <v>3879</v>
      </c>
      <c r="AF766" s="280">
        <v>46132</v>
      </c>
      <c r="AG766" s="118">
        <v>46132</v>
      </c>
      <c r="AH766" s="118" t="s">
        <v>6740</v>
      </c>
      <c r="AI766" s="47" t="s">
        <v>6737</v>
      </c>
      <c r="AJ766" s="47" t="s">
        <v>306</v>
      </c>
      <c r="AK766" s="47" t="s">
        <v>1557</v>
      </c>
      <c r="AL766" s="62" t="s">
        <v>2924</v>
      </c>
      <c r="AM766" s="13" t="s">
        <v>390</v>
      </c>
      <c r="AN766" s="118"/>
      <c r="AO766" s="118"/>
      <c r="AP766" s="118"/>
      <c r="AQ766" s="118"/>
      <c r="AR766" s="118"/>
      <c r="AS766" s="47"/>
      <c r="AT766" s="118"/>
      <c r="AU766" s="47"/>
      <c r="AV766" s="47"/>
      <c r="AW766" s="118"/>
      <c r="AX766" s="118"/>
      <c r="AY766" s="118"/>
      <c r="AZ766" s="47"/>
      <c r="BA766" s="14"/>
      <c r="BB766" s="47"/>
      <c r="BC766" s="149"/>
      <c r="BD766" s="149"/>
    </row>
    <row r="767" spans="1:56" x14ac:dyDescent="0.35">
      <c r="A767" s="50" t="s">
        <v>4558</v>
      </c>
      <c r="B767" s="115">
        <v>766</v>
      </c>
      <c r="C767" s="47"/>
      <c r="D767" s="47" t="s">
        <v>4559</v>
      </c>
      <c r="E767" s="47" t="s">
        <v>4832</v>
      </c>
      <c r="F767" s="47" t="s">
        <v>4560</v>
      </c>
      <c r="G767" s="47" t="s">
        <v>76</v>
      </c>
      <c r="H767" s="47" t="s">
        <v>1980</v>
      </c>
      <c r="I767" s="47" t="s">
        <v>3899</v>
      </c>
      <c r="J767" s="47" t="s">
        <v>312</v>
      </c>
      <c r="K767" s="47" t="s">
        <v>1223</v>
      </c>
      <c r="L767" s="47" t="s">
        <v>7218</v>
      </c>
      <c r="M767" s="48" t="s">
        <v>53</v>
      </c>
      <c r="N767" s="47" t="s">
        <v>31</v>
      </c>
      <c r="O767" s="47" t="s">
        <v>36</v>
      </c>
      <c r="P767" s="48" t="s">
        <v>23</v>
      </c>
      <c r="Q767" s="47"/>
      <c r="R767" s="47"/>
      <c r="S767" s="47" t="s">
        <v>4561</v>
      </c>
      <c r="T767" s="47" t="s">
        <v>1303</v>
      </c>
      <c r="U767" s="52">
        <v>7979</v>
      </c>
      <c r="V767" s="118">
        <v>46088</v>
      </c>
      <c r="W767" s="118">
        <v>46088</v>
      </c>
      <c r="X767" s="47"/>
      <c r="Y767" s="47">
        <v>15</v>
      </c>
      <c r="Z767" s="118">
        <v>46103</v>
      </c>
      <c r="AA767" s="118">
        <v>46122</v>
      </c>
      <c r="AB767" s="118">
        <v>46121</v>
      </c>
      <c r="AC767" s="47" t="s">
        <v>3</v>
      </c>
      <c r="AD767" s="14">
        <v>1</v>
      </c>
      <c r="AE767" s="47" t="s">
        <v>3879</v>
      </c>
      <c r="AF767" s="280">
        <v>46132</v>
      </c>
      <c r="AG767" s="118">
        <v>46132</v>
      </c>
      <c r="AH767" s="118" t="s">
        <v>6740</v>
      </c>
      <c r="AI767" s="47" t="s">
        <v>6737</v>
      </c>
      <c r="AJ767" s="47" t="s">
        <v>306</v>
      </c>
      <c r="AK767" s="47" t="s">
        <v>1557</v>
      </c>
      <c r="AL767" s="62" t="s">
        <v>2924</v>
      </c>
      <c r="AM767" s="13" t="s">
        <v>390</v>
      </c>
      <c r="AN767" s="118"/>
      <c r="AO767" s="118"/>
      <c r="AP767" s="118"/>
      <c r="AQ767" s="118"/>
      <c r="AR767" s="118"/>
      <c r="AS767" s="47"/>
      <c r="AT767" s="118"/>
      <c r="AU767" s="47"/>
      <c r="AV767" s="47"/>
      <c r="AW767" s="118"/>
      <c r="AX767" s="118"/>
      <c r="AY767" s="118"/>
      <c r="AZ767" s="47"/>
      <c r="BA767" s="14"/>
      <c r="BB767" s="47"/>
      <c r="BC767" s="149"/>
      <c r="BD767" s="149"/>
    </row>
    <row r="768" spans="1:56" x14ac:dyDescent="0.35">
      <c r="A768" s="50" t="s">
        <v>4562</v>
      </c>
      <c r="B768" s="115">
        <v>767</v>
      </c>
      <c r="C768" s="47"/>
      <c r="D768" s="47" t="s">
        <v>4563</v>
      </c>
      <c r="E768" s="47" t="s">
        <v>4833</v>
      </c>
      <c r="F768" s="47" t="s">
        <v>4564</v>
      </c>
      <c r="G768" s="47" t="s">
        <v>76</v>
      </c>
      <c r="H768" s="47" t="s">
        <v>1980</v>
      </c>
      <c r="I768" s="47" t="s">
        <v>3899</v>
      </c>
      <c r="J768" s="47" t="s">
        <v>312</v>
      </c>
      <c r="K768" s="47" t="s">
        <v>1223</v>
      </c>
      <c r="L768" s="47" t="s">
        <v>7218</v>
      </c>
      <c r="M768" s="48" t="s">
        <v>53</v>
      </c>
      <c r="N768" s="47" t="s">
        <v>31</v>
      </c>
      <c r="O768" s="47" t="s">
        <v>36</v>
      </c>
      <c r="P768" s="48" t="s">
        <v>23</v>
      </c>
      <c r="Q768" s="47"/>
      <c r="R768" s="47"/>
      <c r="S768" s="47" t="s">
        <v>4565</v>
      </c>
      <c r="T768" s="47" t="s">
        <v>4566</v>
      </c>
      <c r="U768" s="52">
        <v>7341</v>
      </c>
      <c r="V768" s="118">
        <v>46091</v>
      </c>
      <c r="W768" s="118">
        <v>46091</v>
      </c>
      <c r="X768" s="47"/>
      <c r="Y768" s="47">
        <v>15</v>
      </c>
      <c r="Z768" s="118">
        <v>46106</v>
      </c>
      <c r="AA768" s="118">
        <v>46136</v>
      </c>
      <c r="AB768" s="118">
        <v>46140</v>
      </c>
      <c r="AC768" s="47" t="s">
        <v>3</v>
      </c>
      <c r="AD768" s="14">
        <v>1</v>
      </c>
      <c r="AE768" s="47" t="s">
        <v>3879</v>
      </c>
      <c r="AF768" s="280">
        <v>46139</v>
      </c>
      <c r="AG768" s="118">
        <v>46139</v>
      </c>
      <c r="AH768" s="118" t="s">
        <v>6740</v>
      </c>
      <c r="AI768" s="47" t="s">
        <v>6737</v>
      </c>
      <c r="AJ768" s="47" t="s">
        <v>306</v>
      </c>
      <c r="AK768" s="47" t="s">
        <v>1557</v>
      </c>
      <c r="AL768" s="62" t="s">
        <v>2924</v>
      </c>
      <c r="AM768" s="13" t="s">
        <v>390</v>
      </c>
      <c r="AN768" s="118"/>
      <c r="AO768" s="118"/>
      <c r="AP768" s="118"/>
      <c r="AQ768" s="118"/>
      <c r="AR768" s="118"/>
      <c r="AS768" s="47"/>
      <c r="AT768" s="118"/>
      <c r="AU768" s="47"/>
      <c r="AV768" s="47"/>
      <c r="AW768" s="118"/>
      <c r="AX768" s="118"/>
      <c r="AY768" s="118"/>
      <c r="AZ768" s="47"/>
      <c r="BA768" s="14"/>
      <c r="BB768" s="47"/>
      <c r="BC768" s="149"/>
      <c r="BD768" s="149"/>
    </row>
    <row r="769" spans="1:56" x14ac:dyDescent="0.35">
      <c r="A769" s="50" t="s">
        <v>4567</v>
      </c>
      <c r="B769" s="115">
        <v>768</v>
      </c>
      <c r="C769" s="47"/>
      <c r="D769" s="47" t="s">
        <v>4568</v>
      </c>
      <c r="E769" s="47" t="s">
        <v>4834</v>
      </c>
      <c r="F769" s="47" t="s">
        <v>4569</v>
      </c>
      <c r="G769" s="47" t="s">
        <v>76</v>
      </c>
      <c r="H769" s="47" t="s">
        <v>1980</v>
      </c>
      <c r="I769" s="28" t="s">
        <v>3899</v>
      </c>
      <c r="J769" s="47" t="s">
        <v>312</v>
      </c>
      <c r="K769" s="47" t="s">
        <v>1223</v>
      </c>
      <c r="L769" s="47" t="s">
        <v>7218</v>
      </c>
      <c r="M769" s="48" t="s">
        <v>53</v>
      </c>
      <c r="N769" s="47" t="s">
        <v>31</v>
      </c>
      <c r="O769" s="47" t="s">
        <v>36</v>
      </c>
      <c r="P769" s="48" t="s">
        <v>23</v>
      </c>
      <c r="Q769" s="47"/>
      <c r="R769" s="47"/>
      <c r="S769" s="47" t="s">
        <v>4570</v>
      </c>
      <c r="T769" s="47" t="s">
        <v>4448</v>
      </c>
      <c r="U769" s="52">
        <v>10739.52</v>
      </c>
      <c r="V769" s="118">
        <v>46088</v>
      </c>
      <c r="W769" s="118">
        <v>46088</v>
      </c>
      <c r="X769" s="47"/>
      <c r="Y769" s="47">
        <v>15</v>
      </c>
      <c r="Z769" s="118">
        <v>46103</v>
      </c>
      <c r="AA769" s="118">
        <v>46117</v>
      </c>
      <c r="AB769" s="118">
        <v>46116</v>
      </c>
      <c r="AC769" s="47" t="s">
        <v>3</v>
      </c>
      <c r="AD769" s="14">
        <v>1</v>
      </c>
      <c r="AE769" s="47" t="s">
        <v>3879</v>
      </c>
      <c r="AF769" s="280">
        <v>46132</v>
      </c>
      <c r="AG769" s="118">
        <v>46132</v>
      </c>
      <c r="AH769" s="118" t="s">
        <v>6740</v>
      </c>
      <c r="AI769" s="47" t="s">
        <v>6737</v>
      </c>
      <c r="AJ769" s="47" t="s">
        <v>306</v>
      </c>
      <c r="AK769" s="47" t="s">
        <v>1557</v>
      </c>
      <c r="AL769" s="62" t="s">
        <v>2924</v>
      </c>
      <c r="AM769" s="13" t="s">
        <v>390</v>
      </c>
      <c r="AN769" s="118"/>
      <c r="AO769" s="118"/>
      <c r="AP769" s="118"/>
      <c r="AQ769" s="118"/>
      <c r="AR769" s="118"/>
      <c r="AS769" s="47"/>
      <c r="AT769" s="118"/>
      <c r="AU769" s="47"/>
      <c r="AV769" s="47"/>
      <c r="AW769" s="118"/>
      <c r="AX769" s="118"/>
      <c r="AY769" s="118"/>
      <c r="AZ769" s="47"/>
      <c r="BA769" s="14"/>
      <c r="BB769" s="47"/>
      <c r="BC769" s="149"/>
      <c r="BD769" s="149"/>
    </row>
    <row r="770" spans="1:56" x14ac:dyDescent="0.35">
      <c r="A770" s="50" t="s">
        <v>4571</v>
      </c>
      <c r="B770" s="115">
        <v>769</v>
      </c>
      <c r="C770" s="47"/>
      <c r="D770" s="47" t="s">
        <v>4572</v>
      </c>
      <c r="E770" s="47" t="s">
        <v>4835</v>
      </c>
      <c r="F770" s="47" t="s">
        <v>4573</v>
      </c>
      <c r="G770" s="47" t="s">
        <v>76</v>
      </c>
      <c r="H770" s="47" t="s">
        <v>1980</v>
      </c>
      <c r="I770" s="47" t="s">
        <v>3899</v>
      </c>
      <c r="J770" s="47" t="s">
        <v>312</v>
      </c>
      <c r="K770" s="47" t="s">
        <v>1223</v>
      </c>
      <c r="L770" s="47" t="s">
        <v>7218</v>
      </c>
      <c r="M770" s="48" t="s">
        <v>53</v>
      </c>
      <c r="N770" s="47" t="s">
        <v>31</v>
      </c>
      <c r="O770" s="47" t="s">
        <v>36</v>
      </c>
      <c r="P770" s="48" t="s">
        <v>23</v>
      </c>
      <c r="Q770" s="47"/>
      <c r="R770" s="47"/>
      <c r="S770" s="47" t="s">
        <v>4574</v>
      </c>
      <c r="T770" s="47" t="s">
        <v>24</v>
      </c>
      <c r="U770" s="52">
        <v>9643</v>
      </c>
      <c r="V770" s="118">
        <v>46089</v>
      </c>
      <c r="W770" s="118">
        <v>46089</v>
      </c>
      <c r="X770" s="47"/>
      <c r="Y770" s="47">
        <v>15</v>
      </c>
      <c r="Z770" s="118">
        <v>46104</v>
      </c>
      <c r="AA770" s="118">
        <v>46122</v>
      </c>
      <c r="AB770" s="118">
        <v>46122</v>
      </c>
      <c r="AC770" s="47" t="s">
        <v>3</v>
      </c>
      <c r="AD770" s="14">
        <v>1</v>
      </c>
      <c r="AE770" s="47" t="s">
        <v>3879</v>
      </c>
      <c r="AF770" s="280">
        <v>46132</v>
      </c>
      <c r="AG770" s="118">
        <v>46132</v>
      </c>
      <c r="AH770" s="118" t="s">
        <v>6740</v>
      </c>
      <c r="AI770" s="47" t="s">
        <v>6737</v>
      </c>
      <c r="AJ770" s="47" t="s">
        <v>306</v>
      </c>
      <c r="AK770" s="47" t="s">
        <v>1557</v>
      </c>
      <c r="AL770" s="62" t="s">
        <v>2924</v>
      </c>
      <c r="AM770" s="13" t="s">
        <v>2000</v>
      </c>
      <c r="AN770" s="118"/>
      <c r="AO770" s="118"/>
      <c r="AP770" s="118"/>
      <c r="AQ770" s="118"/>
      <c r="AR770" s="118"/>
      <c r="AS770" s="47"/>
      <c r="AT770" s="118"/>
      <c r="AU770" s="47"/>
      <c r="AV770" s="47"/>
      <c r="AW770" s="118"/>
      <c r="AX770" s="118"/>
      <c r="AY770" s="118"/>
      <c r="AZ770" s="47"/>
      <c r="BA770" s="14"/>
      <c r="BB770" s="47"/>
      <c r="BC770" s="149"/>
      <c r="BD770" s="149"/>
    </row>
    <row r="771" spans="1:56" x14ac:dyDescent="0.35">
      <c r="A771" s="50" t="s">
        <v>4575</v>
      </c>
      <c r="B771" s="115">
        <v>770</v>
      </c>
      <c r="C771" s="47"/>
      <c r="D771" s="47" t="s">
        <v>4576</v>
      </c>
      <c r="E771" s="47" t="s">
        <v>4836</v>
      </c>
      <c r="F771" s="47" t="s">
        <v>4577</v>
      </c>
      <c r="G771" s="47" t="s">
        <v>76</v>
      </c>
      <c r="H771" s="47" t="s">
        <v>1980</v>
      </c>
      <c r="I771" s="47" t="s">
        <v>3899</v>
      </c>
      <c r="J771" s="47" t="s">
        <v>312</v>
      </c>
      <c r="K771" s="47" t="s">
        <v>1223</v>
      </c>
      <c r="L771" s="47" t="s">
        <v>7218</v>
      </c>
      <c r="M771" s="48" t="s">
        <v>53</v>
      </c>
      <c r="N771" s="47" t="s">
        <v>31</v>
      </c>
      <c r="O771" s="47" t="s">
        <v>36</v>
      </c>
      <c r="P771" s="48" t="s">
        <v>23</v>
      </c>
      <c r="Q771" s="47"/>
      <c r="R771" s="47"/>
      <c r="S771" s="47" t="s">
        <v>4578</v>
      </c>
      <c r="T771" s="47" t="s">
        <v>24</v>
      </c>
      <c r="U771" s="52">
        <v>10609</v>
      </c>
      <c r="V771" s="118">
        <v>46089</v>
      </c>
      <c r="W771" s="118">
        <v>46089</v>
      </c>
      <c r="X771" s="47"/>
      <c r="Y771" s="47">
        <v>15</v>
      </c>
      <c r="Z771" s="118">
        <v>46104</v>
      </c>
      <c r="AA771" s="118">
        <v>46130</v>
      </c>
      <c r="AB771" s="118">
        <v>46128</v>
      </c>
      <c r="AC771" s="47" t="s">
        <v>3</v>
      </c>
      <c r="AD771" s="14">
        <v>1</v>
      </c>
      <c r="AE771" s="47" t="s">
        <v>3879</v>
      </c>
      <c r="AF771" s="280">
        <v>46127</v>
      </c>
      <c r="AG771" s="118">
        <v>46127</v>
      </c>
      <c r="AH771" s="118" t="s">
        <v>6740</v>
      </c>
      <c r="AI771" s="47" t="s">
        <v>6737</v>
      </c>
      <c r="AJ771" s="47" t="s">
        <v>306</v>
      </c>
      <c r="AK771" s="47" t="s">
        <v>1557</v>
      </c>
      <c r="AL771" s="62" t="s">
        <v>2924</v>
      </c>
      <c r="AM771" s="13" t="s">
        <v>390</v>
      </c>
      <c r="AN771" s="118"/>
      <c r="AO771" s="118"/>
      <c r="AP771" s="118"/>
      <c r="AQ771" s="118"/>
      <c r="AR771" s="118"/>
      <c r="AS771" s="47"/>
      <c r="AT771" s="118"/>
      <c r="AU771" s="47"/>
      <c r="AV771" s="47"/>
      <c r="AW771" s="118"/>
      <c r="AX771" s="118"/>
      <c r="AY771" s="118"/>
      <c r="AZ771" s="47"/>
      <c r="BA771" s="14"/>
      <c r="BB771" s="47"/>
      <c r="BC771" s="149"/>
      <c r="BD771" s="149"/>
    </row>
    <row r="772" spans="1:56" x14ac:dyDescent="0.35">
      <c r="A772" s="50" t="s">
        <v>4579</v>
      </c>
      <c r="B772" s="115">
        <v>771</v>
      </c>
      <c r="C772" s="47" t="s">
        <v>4580</v>
      </c>
      <c r="D772" s="47" t="s">
        <v>4581</v>
      </c>
      <c r="E772" s="47" t="s">
        <v>4582</v>
      </c>
      <c r="F772" s="47" t="s">
        <v>4837</v>
      </c>
      <c r="G772" s="47" t="s">
        <v>1977</v>
      </c>
      <c r="H772" s="47" t="s">
        <v>1978</v>
      </c>
      <c r="I772" s="47" t="s">
        <v>1978</v>
      </c>
      <c r="J772" s="47" t="s">
        <v>312</v>
      </c>
      <c r="K772" s="47" t="s">
        <v>1223</v>
      </c>
      <c r="L772" s="47" t="s">
        <v>898</v>
      </c>
      <c r="M772" s="48" t="s">
        <v>55</v>
      </c>
      <c r="N772" s="47" t="s">
        <v>31</v>
      </c>
      <c r="O772" s="47" t="s">
        <v>50</v>
      </c>
      <c r="P772" s="48" t="s">
        <v>64</v>
      </c>
      <c r="Q772" s="47"/>
      <c r="R772" s="47" t="s">
        <v>2867</v>
      </c>
      <c r="S772" s="47" t="s">
        <v>4583</v>
      </c>
      <c r="T772" s="47" t="s">
        <v>766</v>
      </c>
      <c r="U772" s="52">
        <v>1330</v>
      </c>
      <c r="V772" s="118">
        <v>46078</v>
      </c>
      <c r="W772" s="118">
        <v>46092</v>
      </c>
      <c r="X772" s="47">
        <v>15</v>
      </c>
      <c r="Y772" s="47"/>
      <c r="Z772" s="118">
        <v>46107</v>
      </c>
      <c r="AA772" s="118">
        <v>46117</v>
      </c>
      <c r="AB772" s="118">
        <v>46120</v>
      </c>
      <c r="AC772" s="47" t="s">
        <v>3</v>
      </c>
      <c r="AD772" s="14">
        <v>1</v>
      </c>
      <c r="AE772" s="47"/>
      <c r="AF772" s="280" t="s">
        <v>8951</v>
      </c>
      <c r="AG772" s="118">
        <v>46150</v>
      </c>
      <c r="AH772" s="118" t="s">
        <v>6740</v>
      </c>
      <c r="AI772" s="47" t="s">
        <v>6737</v>
      </c>
      <c r="AJ772" s="47" t="s">
        <v>144</v>
      </c>
      <c r="AK772" s="47" t="s">
        <v>1557</v>
      </c>
      <c r="AL772" s="62" t="s">
        <v>2924</v>
      </c>
      <c r="AM772" s="13" t="s">
        <v>390</v>
      </c>
      <c r="AN772" s="118"/>
      <c r="AO772" s="118"/>
      <c r="AP772" s="118"/>
      <c r="AQ772" s="118"/>
      <c r="AR772" s="118"/>
      <c r="AS772" s="47"/>
      <c r="AT772" s="118"/>
      <c r="AU772" s="47"/>
      <c r="AV772" s="47"/>
      <c r="AW772" s="118"/>
      <c r="AX772" s="118"/>
      <c r="AY772" s="118"/>
      <c r="AZ772" s="47"/>
      <c r="BA772" s="14"/>
      <c r="BB772" s="47"/>
      <c r="BC772" s="149"/>
      <c r="BD772" s="149"/>
    </row>
    <row r="773" spans="1:56" x14ac:dyDescent="0.35">
      <c r="A773" s="50" t="s">
        <v>4584</v>
      </c>
      <c r="B773" s="115">
        <v>772</v>
      </c>
      <c r="C773" s="47"/>
      <c r="D773" s="47">
        <v>8023</v>
      </c>
      <c r="E773" s="47" t="s">
        <v>4838</v>
      </c>
      <c r="F773" s="47" t="s">
        <v>4585</v>
      </c>
      <c r="G773" s="47" t="s">
        <v>76</v>
      </c>
      <c r="H773" s="47" t="s">
        <v>1980</v>
      </c>
      <c r="I773" s="47" t="s">
        <v>3899</v>
      </c>
      <c r="J773" s="47" t="s">
        <v>312</v>
      </c>
      <c r="K773" s="47" t="s">
        <v>1223</v>
      </c>
      <c r="L773" s="47" t="s">
        <v>7218</v>
      </c>
      <c r="M773" s="48" t="s">
        <v>53</v>
      </c>
      <c r="N773" s="47" t="s">
        <v>32</v>
      </c>
      <c r="O773" s="47" t="s">
        <v>37</v>
      </c>
      <c r="P773" s="48" t="s">
        <v>19</v>
      </c>
      <c r="Q773" s="47"/>
      <c r="R773" s="47"/>
      <c r="S773" s="47" t="s">
        <v>4586</v>
      </c>
      <c r="T773" s="47" t="s">
        <v>1439</v>
      </c>
      <c r="U773" s="52">
        <v>13837</v>
      </c>
      <c r="V773" s="118">
        <v>46083</v>
      </c>
      <c r="W773" s="118">
        <v>46083</v>
      </c>
      <c r="X773" s="47"/>
      <c r="Y773" s="47">
        <v>15</v>
      </c>
      <c r="Z773" s="118">
        <v>46098</v>
      </c>
      <c r="AA773" s="118">
        <v>46122</v>
      </c>
      <c r="AB773" s="118">
        <f>MASTER[[#This Row],[HOTO Date]]</f>
        <v>46122</v>
      </c>
      <c r="AC773" s="47" t="s">
        <v>3</v>
      </c>
      <c r="AD773" s="14">
        <v>1</v>
      </c>
      <c r="AE773" s="47" t="s">
        <v>3873</v>
      </c>
      <c r="AF773" s="280">
        <v>46122</v>
      </c>
      <c r="AG773" s="118">
        <v>46122</v>
      </c>
      <c r="AH773" s="118" t="s">
        <v>6740</v>
      </c>
      <c r="AI773" s="47" t="s">
        <v>6737</v>
      </c>
      <c r="AJ773" s="47" t="s">
        <v>306</v>
      </c>
      <c r="AK773" s="47" t="s">
        <v>1557</v>
      </c>
      <c r="AL773" s="62" t="s">
        <v>2924</v>
      </c>
      <c r="AM773" s="13" t="s">
        <v>390</v>
      </c>
      <c r="AN773" s="118"/>
      <c r="AO773" s="118"/>
      <c r="AP773" s="118"/>
      <c r="AQ773" s="118"/>
      <c r="AR773" s="118"/>
      <c r="AS773" s="47"/>
      <c r="AT773" s="118"/>
      <c r="AU773" s="47"/>
      <c r="AV773" s="47"/>
      <c r="AW773" s="118"/>
      <c r="AX773" s="118"/>
      <c r="AY773" s="118"/>
      <c r="AZ773" s="47"/>
      <c r="BA773" s="14"/>
      <c r="BB773" s="47"/>
      <c r="BC773" s="149"/>
      <c r="BD773" s="149"/>
    </row>
    <row r="774" spans="1:56" x14ac:dyDescent="0.35">
      <c r="A774" s="50" t="s">
        <v>4587</v>
      </c>
      <c r="B774" s="115">
        <v>773</v>
      </c>
      <c r="C774" s="47"/>
      <c r="D774" s="47" t="s">
        <v>4588</v>
      </c>
      <c r="E774" s="47" t="s">
        <v>4839</v>
      </c>
      <c r="F774" s="47" t="s">
        <v>4589</v>
      </c>
      <c r="G774" s="47" t="s">
        <v>76</v>
      </c>
      <c r="H774" s="47" t="s">
        <v>1980</v>
      </c>
      <c r="I774" s="47" t="s">
        <v>3899</v>
      </c>
      <c r="J774" s="47" t="s">
        <v>312</v>
      </c>
      <c r="K774" s="47" t="s">
        <v>1223</v>
      </c>
      <c r="L774" s="47" t="s">
        <v>7218</v>
      </c>
      <c r="M774" s="48" t="s">
        <v>53</v>
      </c>
      <c r="N774" s="47" t="s">
        <v>32</v>
      </c>
      <c r="O774" s="47" t="s">
        <v>50</v>
      </c>
      <c r="P774" s="48" t="s">
        <v>19</v>
      </c>
      <c r="Q774" s="47"/>
      <c r="R774" s="47"/>
      <c r="S774" s="47" t="s">
        <v>4590</v>
      </c>
      <c r="T774" s="47" t="s">
        <v>4591</v>
      </c>
      <c r="U774" s="52">
        <v>9500</v>
      </c>
      <c r="V774" s="118">
        <v>46078</v>
      </c>
      <c r="W774" s="118">
        <v>46078</v>
      </c>
      <c r="X774" s="47"/>
      <c r="Y774" s="47">
        <v>15</v>
      </c>
      <c r="Z774" s="118">
        <v>46093</v>
      </c>
      <c r="AA774" s="118">
        <v>46117</v>
      </c>
      <c r="AB774" s="118">
        <f>MASTER[[#This Row],[HOTO Date]]</f>
        <v>46114</v>
      </c>
      <c r="AC774" s="47" t="s">
        <v>3</v>
      </c>
      <c r="AD774" s="14">
        <v>1</v>
      </c>
      <c r="AE774" s="47" t="s">
        <v>3873</v>
      </c>
      <c r="AF774" s="280">
        <v>46114</v>
      </c>
      <c r="AG774" s="118">
        <v>46114</v>
      </c>
      <c r="AH774" s="118" t="s">
        <v>6740</v>
      </c>
      <c r="AI774" s="47" t="s">
        <v>6737</v>
      </c>
      <c r="AJ774" s="47" t="s">
        <v>306</v>
      </c>
      <c r="AK774" s="47" t="s">
        <v>1557</v>
      </c>
      <c r="AL774" s="62" t="s">
        <v>2924</v>
      </c>
      <c r="AM774" s="13" t="s">
        <v>390</v>
      </c>
      <c r="AN774" s="118"/>
      <c r="AO774" s="118"/>
      <c r="AP774" s="118"/>
      <c r="AQ774" s="118"/>
      <c r="AR774" s="118"/>
      <c r="AS774" s="47"/>
      <c r="AT774" s="118"/>
      <c r="AU774" s="47"/>
      <c r="AV774" s="47"/>
      <c r="AW774" s="118"/>
      <c r="AX774" s="118"/>
      <c r="AY774" s="118"/>
      <c r="AZ774" s="47"/>
      <c r="BA774" s="14"/>
      <c r="BB774" s="47"/>
      <c r="BC774" s="149"/>
      <c r="BD774" s="149"/>
    </row>
    <row r="775" spans="1:56" x14ac:dyDescent="0.35">
      <c r="A775" s="50" t="s">
        <v>4592</v>
      </c>
      <c r="B775" s="115">
        <v>774</v>
      </c>
      <c r="C775" s="47"/>
      <c r="D775" s="47" t="s">
        <v>4593</v>
      </c>
      <c r="E775" s="47" t="s">
        <v>4840</v>
      </c>
      <c r="F775" s="47" t="s">
        <v>4594</v>
      </c>
      <c r="G775" s="47" t="s">
        <v>76</v>
      </c>
      <c r="H775" s="47" t="s">
        <v>1980</v>
      </c>
      <c r="I775" s="47" t="s">
        <v>3899</v>
      </c>
      <c r="J775" s="47" t="s">
        <v>312</v>
      </c>
      <c r="K775" s="47" t="s">
        <v>1223</v>
      </c>
      <c r="L775" s="47" t="s">
        <v>7218</v>
      </c>
      <c r="M775" s="48" t="s">
        <v>53</v>
      </c>
      <c r="N775" s="47" t="s">
        <v>32</v>
      </c>
      <c r="O775" s="47" t="s">
        <v>37</v>
      </c>
      <c r="P775" s="48" t="s">
        <v>120</v>
      </c>
      <c r="Q775" s="47"/>
      <c r="R775" s="47"/>
      <c r="S775" s="47" t="s">
        <v>4595</v>
      </c>
      <c r="T775" s="47" t="s">
        <v>123</v>
      </c>
      <c r="U775" s="52">
        <v>10189</v>
      </c>
      <c r="V775" s="118">
        <v>46081</v>
      </c>
      <c r="W775" s="118">
        <v>46081</v>
      </c>
      <c r="X775" s="47"/>
      <c r="Y775" s="47">
        <v>15</v>
      </c>
      <c r="Z775" s="118">
        <v>46096</v>
      </c>
      <c r="AA775" s="118">
        <v>46122</v>
      </c>
      <c r="AB775" s="118">
        <f>MASTER[[#This Row],[HOTO Date]]</f>
        <v>46125</v>
      </c>
      <c r="AC775" s="47" t="s">
        <v>3</v>
      </c>
      <c r="AD775" s="14">
        <v>1</v>
      </c>
      <c r="AE775" s="47" t="s">
        <v>3873</v>
      </c>
      <c r="AF775" s="280">
        <v>46125</v>
      </c>
      <c r="AG775" s="118">
        <v>46125</v>
      </c>
      <c r="AH775" s="118" t="s">
        <v>6740</v>
      </c>
      <c r="AI775" s="47" t="s">
        <v>6737</v>
      </c>
      <c r="AJ775" s="47" t="s">
        <v>306</v>
      </c>
      <c r="AK775" s="47" t="s">
        <v>1557</v>
      </c>
      <c r="AL775" s="62" t="s">
        <v>2924</v>
      </c>
      <c r="AM775" s="13" t="s">
        <v>390</v>
      </c>
      <c r="AN775" s="118"/>
      <c r="AO775" s="118"/>
      <c r="AP775" s="118"/>
      <c r="AQ775" s="118"/>
      <c r="AR775" s="118"/>
      <c r="AS775" s="47"/>
      <c r="AT775" s="118"/>
      <c r="AU775" s="47"/>
      <c r="AV775" s="47"/>
      <c r="AW775" s="118"/>
      <c r="AX775" s="118"/>
      <c r="AY775" s="118"/>
      <c r="AZ775" s="47"/>
      <c r="BA775" s="14"/>
      <c r="BB775" s="47"/>
      <c r="BC775" s="149"/>
      <c r="BD775" s="149"/>
    </row>
    <row r="776" spans="1:56" x14ac:dyDescent="0.35">
      <c r="A776" s="50" t="s">
        <v>4596</v>
      </c>
      <c r="B776" s="115">
        <v>775</v>
      </c>
      <c r="C776" s="47"/>
      <c r="D776" s="47" t="s">
        <v>4597</v>
      </c>
      <c r="E776" s="47" t="s">
        <v>4841</v>
      </c>
      <c r="F776" s="47" t="s">
        <v>4598</v>
      </c>
      <c r="G776" s="47" t="s">
        <v>76</v>
      </c>
      <c r="H776" s="47" t="s">
        <v>1980</v>
      </c>
      <c r="I776" s="47" t="s">
        <v>3899</v>
      </c>
      <c r="J776" s="47" t="s">
        <v>312</v>
      </c>
      <c r="K776" s="47" t="s">
        <v>1223</v>
      </c>
      <c r="L776" s="47" t="s">
        <v>7218</v>
      </c>
      <c r="M776" s="48" t="s">
        <v>53</v>
      </c>
      <c r="N776" s="47" t="s">
        <v>32</v>
      </c>
      <c r="O776" s="47" t="s">
        <v>50</v>
      </c>
      <c r="P776" s="48" t="s">
        <v>19</v>
      </c>
      <c r="Q776" s="47"/>
      <c r="R776" s="47"/>
      <c r="S776" s="47" t="s">
        <v>4599</v>
      </c>
      <c r="T776" s="47" t="s">
        <v>4600</v>
      </c>
      <c r="U776" s="52">
        <v>9000</v>
      </c>
      <c r="V776" s="118">
        <v>46078</v>
      </c>
      <c r="W776" s="118">
        <v>46078</v>
      </c>
      <c r="X776" s="47"/>
      <c r="Y776" s="47">
        <v>15</v>
      </c>
      <c r="Z776" s="118">
        <v>46093</v>
      </c>
      <c r="AA776" s="118">
        <v>46117</v>
      </c>
      <c r="AB776" s="118">
        <f>MASTER[[#This Row],[HOTO Date]]</f>
        <v>46132</v>
      </c>
      <c r="AC776" s="47" t="s">
        <v>3</v>
      </c>
      <c r="AD776" s="14">
        <v>1</v>
      </c>
      <c r="AE776" s="47" t="s">
        <v>3873</v>
      </c>
      <c r="AF776" s="280">
        <v>46132</v>
      </c>
      <c r="AG776" s="118">
        <v>46132</v>
      </c>
      <c r="AH776" s="118" t="s">
        <v>6740</v>
      </c>
      <c r="AI776" s="47" t="s">
        <v>6737</v>
      </c>
      <c r="AJ776" s="47" t="s">
        <v>306</v>
      </c>
      <c r="AK776" s="47" t="s">
        <v>1557</v>
      </c>
      <c r="AL776" s="62" t="s">
        <v>2924</v>
      </c>
      <c r="AM776" s="13" t="s">
        <v>390</v>
      </c>
      <c r="AN776" s="118"/>
      <c r="AO776" s="118"/>
      <c r="AP776" s="118"/>
      <c r="AQ776" s="118"/>
      <c r="AR776" s="118"/>
      <c r="AS776" s="47"/>
      <c r="AT776" s="118"/>
      <c r="AU776" s="47"/>
      <c r="AV776" s="47"/>
      <c r="AW776" s="118"/>
      <c r="AX776" s="118"/>
      <c r="AY776" s="118"/>
      <c r="AZ776" s="47"/>
      <c r="BA776" s="14"/>
      <c r="BB776" s="47"/>
      <c r="BC776" s="149"/>
      <c r="BD776" s="149"/>
    </row>
    <row r="777" spans="1:56" x14ac:dyDescent="0.35">
      <c r="A777" s="50" t="s">
        <v>4601</v>
      </c>
      <c r="B777" s="115">
        <v>776</v>
      </c>
      <c r="C777" s="47"/>
      <c r="D777" s="47" t="s">
        <v>4602</v>
      </c>
      <c r="E777" s="47" t="s">
        <v>4842</v>
      </c>
      <c r="F777" s="47" t="s">
        <v>4603</v>
      </c>
      <c r="G777" s="47" t="s">
        <v>76</v>
      </c>
      <c r="H777" s="47" t="s">
        <v>1980</v>
      </c>
      <c r="I777" s="47" t="s">
        <v>3899</v>
      </c>
      <c r="J777" s="47" t="s">
        <v>312</v>
      </c>
      <c r="K777" s="47" t="s">
        <v>1223</v>
      </c>
      <c r="L777" s="47" t="s">
        <v>7218</v>
      </c>
      <c r="M777" s="48" t="s">
        <v>53</v>
      </c>
      <c r="N777" s="47" t="s">
        <v>32</v>
      </c>
      <c r="O777" s="47" t="s">
        <v>50</v>
      </c>
      <c r="P777" s="48" t="s">
        <v>19</v>
      </c>
      <c r="Q777" s="47"/>
      <c r="R777" s="47"/>
      <c r="S777" s="47" t="s">
        <v>4604</v>
      </c>
      <c r="T777" s="47" t="s">
        <v>1193</v>
      </c>
      <c r="U777" s="52">
        <v>11963</v>
      </c>
      <c r="V777" s="118">
        <v>46080</v>
      </c>
      <c r="W777" s="118">
        <v>46080</v>
      </c>
      <c r="X777" s="47"/>
      <c r="Y777" s="47">
        <v>15</v>
      </c>
      <c r="Z777" s="118">
        <v>46095</v>
      </c>
      <c r="AA777" s="118">
        <v>46117</v>
      </c>
      <c r="AB777" s="118">
        <f>MASTER[[#This Row],[HOTO Date]]</f>
        <v>46132</v>
      </c>
      <c r="AC777" s="47" t="s">
        <v>3</v>
      </c>
      <c r="AD777" s="14">
        <v>1</v>
      </c>
      <c r="AE777" s="47" t="s">
        <v>3879</v>
      </c>
      <c r="AF777" s="280">
        <v>46132</v>
      </c>
      <c r="AG777" s="118">
        <v>46132</v>
      </c>
      <c r="AH777" s="118" t="s">
        <v>6740</v>
      </c>
      <c r="AI777" s="47" t="s">
        <v>6737</v>
      </c>
      <c r="AJ777" s="47" t="s">
        <v>306</v>
      </c>
      <c r="AK777" s="47" t="s">
        <v>1557</v>
      </c>
      <c r="AL777" s="62" t="s">
        <v>2924</v>
      </c>
      <c r="AM777" s="13" t="s">
        <v>390</v>
      </c>
      <c r="AN777" s="118"/>
      <c r="AO777" s="118"/>
      <c r="AP777" s="118"/>
      <c r="AQ777" s="118"/>
      <c r="AR777" s="118"/>
      <c r="AS777" s="47"/>
      <c r="AT777" s="118"/>
      <c r="AU777" s="47"/>
      <c r="AV777" s="47"/>
      <c r="AW777" s="118"/>
      <c r="AX777" s="118"/>
      <c r="AY777" s="118"/>
      <c r="AZ777" s="47"/>
      <c r="BA777" s="14"/>
      <c r="BB777" s="47"/>
      <c r="BC777" s="149"/>
      <c r="BD777" s="149"/>
    </row>
    <row r="778" spans="1:56" x14ac:dyDescent="0.35">
      <c r="A778" s="50" t="s">
        <v>4605</v>
      </c>
      <c r="B778" s="115">
        <v>777</v>
      </c>
      <c r="C778" s="47"/>
      <c r="D778" s="47" t="s">
        <v>4606</v>
      </c>
      <c r="E778" s="47" t="s">
        <v>4843</v>
      </c>
      <c r="F778" s="47" t="s">
        <v>4607</v>
      </c>
      <c r="G778" s="47" t="s">
        <v>76</v>
      </c>
      <c r="H778" s="47" t="s">
        <v>1980</v>
      </c>
      <c r="I778" s="47" t="s">
        <v>3899</v>
      </c>
      <c r="J778" s="47" t="s">
        <v>312</v>
      </c>
      <c r="K778" s="47" t="s">
        <v>1223</v>
      </c>
      <c r="L778" s="47" t="s">
        <v>7218</v>
      </c>
      <c r="M778" s="48" t="s">
        <v>53</v>
      </c>
      <c r="N778" s="47" t="s">
        <v>32</v>
      </c>
      <c r="O778" s="47" t="s">
        <v>37</v>
      </c>
      <c r="P778" s="48" t="s">
        <v>19</v>
      </c>
      <c r="Q778" s="47"/>
      <c r="R778" s="47"/>
      <c r="S778" s="47" t="s">
        <v>4608</v>
      </c>
      <c r="T778" s="47" t="s">
        <v>4609</v>
      </c>
      <c r="U778" s="52">
        <v>8681</v>
      </c>
      <c r="V778" s="118">
        <v>46084</v>
      </c>
      <c r="W778" s="118">
        <v>46084</v>
      </c>
      <c r="X778" s="47"/>
      <c r="Y778" s="47">
        <v>15</v>
      </c>
      <c r="Z778" s="118">
        <v>46099</v>
      </c>
      <c r="AA778" s="118">
        <v>46122</v>
      </c>
      <c r="AB778" s="118">
        <f>MASTER[[#This Row],[HOTO Date]]</f>
        <v>46123</v>
      </c>
      <c r="AC778" s="47" t="s">
        <v>3</v>
      </c>
      <c r="AD778" s="14">
        <v>1</v>
      </c>
      <c r="AE778" s="47" t="s">
        <v>3879</v>
      </c>
      <c r="AF778" s="280">
        <v>46123</v>
      </c>
      <c r="AG778" s="118">
        <v>46123</v>
      </c>
      <c r="AH778" s="118" t="s">
        <v>6740</v>
      </c>
      <c r="AI778" s="47" t="s">
        <v>6737</v>
      </c>
      <c r="AJ778" s="47" t="s">
        <v>306</v>
      </c>
      <c r="AK778" s="47" t="s">
        <v>1557</v>
      </c>
      <c r="AL778" s="62" t="s">
        <v>2924</v>
      </c>
      <c r="AM778" s="13" t="s">
        <v>390</v>
      </c>
      <c r="AN778" s="118"/>
      <c r="AO778" s="118"/>
      <c r="AP778" s="118"/>
      <c r="AQ778" s="118"/>
      <c r="AR778" s="118"/>
      <c r="AS778" s="47"/>
      <c r="AT778" s="118"/>
      <c r="AU778" s="47"/>
      <c r="AV778" s="47"/>
      <c r="AW778" s="118"/>
      <c r="AX778" s="118"/>
      <c r="AY778" s="118"/>
      <c r="AZ778" s="47"/>
      <c r="BA778" s="14"/>
      <c r="BB778" s="47"/>
      <c r="BC778" s="149"/>
      <c r="BD778" s="149"/>
    </row>
    <row r="779" spans="1:56" x14ac:dyDescent="0.35">
      <c r="A779" s="50" t="s">
        <v>4610</v>
      </c>
      <c r="B779" s="115">
        <v>778</v>
      </c>
      <c r="C779" s="47"/>
      <c r="D779" s="47" t="s">
        <v>4611</v>
      </c>
      <c r="E779" s="47" t="s">
        <v>4844</v>
      </c>
      <c r="F779" s="47" t="s">
        <v>4612</v>
      </c>
      <c r="G779" s="47" t="s">
        <v>76</v>
      </c>
      <c r="H779" s="47" t="s">
        <v>1980</v>
      </c>
      <c r="I779" s="47" t="s">
        <v>3899</v>
      </c>
      <c r="J779" s="47" t="s">
        <v>312</v>
      </c>
      <c r="K779" s="47" t="s">
        <v>1223</v>
      </c>
      <c r="L779" s="47" t="s">
        <v>7218</v>
      </c>
      <c r="M779" s="48" t="s">
        <v>53</v>
      </c>
      <c r="N779" s="47" t="s">
        <v>32</v>
      </c>
      <c r="O779" s="47" t="s">
        <v>50</v>
      </c>
      <c r="P779" s="48" t="s">
        <v>19</v>
      </c>
      <c r="Q779" s="47"/>
      <c r="R779" s="47"/>
      <c r="S779" s="47" t="s">
        <v>4613</v>
      </c>
      <c r="T779" s="47" t="s">
        <v>2070</v>
      </c>
      <c r="U779" s="52">
        <v>7910</v>
      </c>
      <c r="V779" s="118">
        <v>46078</v>
      </c>
      <c r="W779" s="118">
        <v>46078</v>
      </c>
      <c r="X779" s="47"/>
      <c r="Y779" s="47">
        <v>15</v>
      </c>
      <c r="Z779" s="118">
        <v>46093</v>
      </c>
      <c r="AA779" s="118">
        <v>46136</v>
      </c>
      <c r="AB779" s="118">
        <v>46137</v>
      </c>
      <c r="AC779" s="47" t="s">
        <v>3</v>
      </c>
      <c r="AD779" s="14">
        <v>1</v>
      </c>
      <c r="AE779" s="47" t="s">
        <v>3879</v>
      </c>
      <c r="AF779" s="280">
        <v>46140</v>
      </c>
      <c r="AG779" s="118">
        <v>46140</v>
      </c>
      <c r="AH779" s="118" t="s">
        <v>6740</v>
      </c>
      <c r="AI779" s="47" t="s">
        <v>6737</v>
      </c>
      <c r="AJ779" s="47" t="s">
        <v>306</v>
      </c>
      <c r="AK779" s="47" t="s">
        <v>1557</v>
      </c>
      <c r="AL779" s="62" t="s">
        <v>2924</v>
      </c>
      <c r="AM779" s="13" t="s">
        <v>390</v>
      </c>
      <c r="AN779" s="118"/>
      <c r="AO779" s="118"/>
      <c r="AP779" s="118"/>
      <c r="AQ779" s="118"/>
      <c r="AR779" s="118"/>
      <c r="AS779" s="47"/>
      <c r="AT779" s="118"/>
      <c r="AU779" s="47"/>
      <c r="AV779" s="47"/>
      <c r="AW779" s="118"/>
      <c r="AX779" s="118"/>
      <c r="AY779" s="118"/>
      <c r="AZ779" s="47"/>
      <c r="BA779" s="14"/>
      <c r="BB779" s="47"/>
      <c r="BC779" s="149"/>
      <c r="BD779" s="149"/>
    </row>
    <row r="780" spans="1:56" x14ac:dyDescent="0.35">
      <c r="A780" s="50" t="s">
        <v>4863</v>
      </c>
      <c r="B780" s="115">
        <v>779</v>
      </c>
      <c r="C780" s="47"/>
      <c r="D780" s="47">
        <v>8071</v>
      </c>
      <c r="E780" s="47" t="s">
        <v>4864</v>
      </c>
      <c r="F780" s="47" t="s">
        <v>4865</v>
      </c>
      <c r="G780" s="47" t="s">
        <v>76</v>
      </c>
      <c r="H780" s="47" t="s">
        <v>1980</v>
      </c>
      <c r="I780" s="47" t="s">
        <v>3899</v>
      </c>
      <c r="J780" s="47" t="s">
        <v>1961</v>
      </c>
      <c r="K780" s="47" t="s">
        <v>319</v>
      </c>
      <c r="L780" s="47" t="s">
        <v>886</v>
      </c>
      <c r="M780" s="48" t="s">
        <v>53</v>
      </c>
      <c r="N780" s="47" t="s">
        <v>33</v>
      </c>
      <c r="O780" s="47" t="s">
        <v>5473</v>
      </c>
      <c r="P780" s="48" t="s">
        <v>26</v>
      </c>
      <c r="Q780" s="47"/>
      <c r="R780" s="47"/>
      <c r="S780" s="47" t="s">
        <v>4866</v>
      </c>
      <c r="T780" s="47" t="s">
        <v>901</v>
      </c>
      <c r="U780" s="52">
        <v>18562</v>
      </c>
      <c r="V780" s="118">
        <v>46085</v>
      </c>
      <c r="W780" s="118">
        <v>46085</v>
      </c>
      <c r="X780" s="47"/>
      <c r="Y780" s="47">
        <v>15</v>
      </c>
      <c r="Z780" s="118">
        <v>46100</v>
      </c>
      <c r="AA780" s="118">
        <v>46100</v>
      </c>
      <c r="AB780" s="118"/>
      <c r="AC780" s="47" t="s">
        <v>709</v>
      </c>
      <c r="AD780" s="14"/>
      <c r="AE780" s="47" t="s">
        <v>3879</v>
      </c>
      <c r="AF780" s="280"/>
      <c r="AG780" s="118"/>
      <c r="AH780" s="118"/>
      <c r="AI780" s="47" t="s">
        <v>6737</v>
      </c>
      <c r="AJ780" s="47"/>
      <c r="AK780" s="47" t="s">
        <v>390</v>
      </c>
      <c r="AL780" s="62" t="s">
        <v>390</v>
      </c>
      <c r="AM780" s="13" t="s">
        <v>390</v>
      </c>
      <c r="AN780" s="118"/>
      <c r="AO780" s="118"/>
      <c r="AP780" s="118"/>
      <c r="AQ780" s="118"/>
      <c r="AR780" s="118"/>
      <c r="AS780" s="47"/>
      <c r="AT780" s="118"/>
      <c r="AU780" s="47"/>
      <c r="AV780" s="47"/>
      <c r="AW780" s="118"/>
      <c r="AX780" s="118"/>
      <c r="AY780" s="118"/>
      <c r="AZ780" s="47"/>
      <c r="BA780" s="14"/>
      <c r="BB780" s="47"/>
      <c r="BC780" s="149"/>
      <c r="BD780" s="149"/>
    </row>
    <row r="781" spans="1:56" x14ac:dyDescent="0.35">
      <c r="A781" s="50" t="s">
        <v>4867</v>
      </c>
      <c r="B781" s="115">
        <v>780</v>
      </c>
      <c r="C781" s="47"/>
      <c r="D781" s="47" t="s">
        <v>4868</v>
      </c>
      <c r="E781" s="47" t="s">
        <v>4869</v>
      </c>
      <c r="F781" s="47" t="s">
        <v>4870</v>
      </c>
      <c r="G781" s="47" t="s">
        <v>76</v>
      </c>
      <c r="H781" s="47" t="s">
        <v>1980</v>
      </c>
      <c r="I781" s="47" t="s">
        <v>3899</v>
      </c>
      <c r="J781" s="47" t="s">
        <v>1961</v>
      </c>
      <c r="K781" s="47" t="s">
        <v>319</v>
      </c>
      <c r="L781" s="47" t="s">
        <v>886</v>
      </c>
      <c r="M781" s="48" t="s">
        <v>53</v>
      </c>
      <c r="N781" s="47" t="s">
        <v>34</v>
      </c>
      <c r="O781" s="47" t="s">
        <v>4</v>
      </c>
      <c r="P781" s="48" t="s">
        <v>25</v>
      </c>
      <c r="Q781" s="47"/>
      <c r="R781" s="47"/>
      <c r="S781" s="47" t="s">
        <v>4871</v>
      </c>
      <c r="T781" s="47" t="s">
        <v>759</v>
      </c>
      <c r="U781" s="52">
        <v>16589</v>
      </c>
      <c r="V781" s="118">
        <v>46090</v>
      </c>
      <c r="W781" s="118">
        <v>46090</v>
      </c>
      <c r="X781" s="47"/>
      <c r="Y781" s="47">
        <v>15</v>
      </c>
      <c r="Z781" s="118">
        <v>46105</v>
      </c>
      <c r="AA781" s="118">
        <v>46173</v>
      </c>
      <c r="AB781" s="118">
        <v>46172</v>
      </c>
      <c r="AC781" s="47" t="s">
        <v>3</v>
      </c>
      <c r="AD781" s="14">
        <v>1</v>
      </c>
      <c r="AE781" s="47" t="s">
        <v>3806</v>
      </c>
      <c r="AF781" s="280" t="s">
        <v>8951</v>
      </c>
      <c r="AG781" s="118"/>
      <c r="AH781" s="118" t="s">
        <v>152</v>
      </c>
      <c r="AI781" s="47" t="s">
        <v>6737</v>
      </c>
      <c r="AJ781" s="47"/>
      <c r="AK781" s="47" t="s">
        <v>1557</v>
      </c>
      <c r="AL781" s="62" t="s">
        <v>2925</v>
      </c>
      <c r="AM781" s="13" t="s">
        <v>390</v>
      </c>
      <c r="AN781" s="118"/>
      <c r="AO781" s="118"/>
      <c r="AP781" s="118"/>
      <c r="AQ781" s="118"/>
      <c r="AR781" s="118"/>
      <c r="AS781" s="47"/>
      <c r="AT781" s="118"/>
      <c r="AU781" s="47"/>
      <c r="AV781" s="47"/>
      <c r="AW781" s="118"/>
      <c r="AX781" s="118"/>
      <c r="AY781" s="118"/>
      <c r="AZ781" s="47"/>
      <c r="BA781" s="14"/>
      <c r="BB781" s="47"/>
      <c r="BC781" s="149"/>
      <c r="BD781" s="149"/>
    </row>
    <row r="782" spans="1:56" x14ac:dyDescent="0.35">
      <c r="A782" s="50" t="s">
        <v>4872</v>
      </c>
      <c r="B782" s="115">
        <v>781</v>
      </c>
      <c r="C782" s="47"/>
      <c r="D782" s="47" t="s">
        <v>4873</v>
      </c>
      <c r="E782" s="47" t="s">
        <v>4874</v>
      </c>
      <c r="F782" s="47" t="s">
        <v>4875</v>
      </c>
      <c r="G782" s="47" t="s">
        <v>76</v>
      </c>
      <c r="H782" s="47" t="s">
        <v>1980</v>
      </c>
      <c r="I782" s="47" t="s">
        <v>3899</v>
      </c>
      <c r="J782" s="47" t="s">
        <v>1961</v>
      </c>
      <c r="K782" s="47" t="s">
        <v>319</v>
      </c>
      <c r="L782" s="47" t="s">
        <v>886</v>
      </c>
      <c r="M782" s="48" t="s">
        <v>53</v>
      </c>
      <c r="N782" s="47" t="s">
        <v>34</v>
      </c>
      <c r="O782" s="47" t="s">
        <v>4</v>
      </c>
      <c r="P782" s="48" t="s">
        <v>43</v>
      </c>
      <c r="Q782" s="47"/>
      <c r="R782" s="47"/>
      <c r="S782" s="47" t="s">
        <v>4876</v>
      </c>
      <c r="T782" s="47" t="s">
        <v>668</v>
      </c>
      <c r="U782" s="52">
        <v>7981</v>
      </c>
      <c r="V782" s="118">
        <v>46092</v>
      </c>
      <c r="W782" s="118">
        <v>46092</v>
      </c>
      <c r="X782" s="47"/>
      <c r="Y782" s="47">
        <v>15</v>
      </c>
      <c r="Z782" s="118">
        <v>46107</v>
      </c>
      <c r="AA782" s="118">
        <v>46130</v>
      </c>
      <c r="AB782" s="118">
        <v>46130</v>
      </c>
      <c r="AC782" s="47" t="s">
        <v>3</v>
      </c>
      <c r="AD782" s="14">
        <v>1</v>
      </c>
      <c r="AE782" s="47" t="s">
        <v>3873</v>
      </c>
      <c r="AF782" s="280">
        <v>46130</v>
      </c>
      <c r="AG782" s="118">
        <v>46130</v>
      </c>
      <c r="AH782" s="118" t="s">
        <v>6740</v>
      </c>
      <c r="AI782" s="47" t="s">
        <v>6737</v>
      </c>
      <c r="AJ782" s="47"/>
      <c r="AK782" s="47" t="s">
        <v>1557</v>
      </c>
      <c r="AL782" s="62" t="s">
        <v>2924</v>
      </c>
      <c r="AM782" s="13" t="s">
        <v>390</v>
      </c>
      <c r="AN782" s="118"/>
      <c r="AO782" s="118"/>
      <c r="AP782" s="118"/>
      <c r="AQ782" s="118"/>
      <c r="AR782" s="118"/>
      <c r="AS782" s="47"/>
      <c r="AT782" s="118"/>
      <c r="AU782" s="47"/>
      <c r="AV782" s="47"/>
      <c r="AW782" s="118"/>
      <c r="AX782" s="118"/>
      <c r="AY782" s="118"/>
      <c r="AZ782" s="47"/>
      <c r="BA782" s="14"/>
      <c r="BB782" s="47"/>
      <c r="BC782" s="149"/>
      <c r="BD782" s="149"/>
    </row>
    <row r="783" spans="1:56" x14ac:dyDescent="0.35">
      <c r="A783" s="50" t="s">
        <v>4877</v>
      </c>
      <c r="B783" s="115">
        <v>782</v>
      </c>
      <c r="C783" s="47"/>
      <c r="D783" s="47" t="s">
        <v>4878</v>
      </c>
      <c r="E783" s="47" t="s">
        <v>4879</v>
      </c>
      <c r="F783" s="47" t="s">
        <v>4880</v>
      </c>
      <c r="G783" s="47" t="s">
        <v>76</v>
      </c>
      <c r="H783" s="47" t="s">
        <v>1980</v>
      </c>
      <c r="I783" s="47" t="s">
        <v>3899</v>
      </c>
      <c r="J783" s="47" t="s">
        <v>1961</v>
      </c>
      <c r="K783" s="47" t="s">
        <v>319</v>
      </c>
      <c r="L783" s="47" t="s">
        <v>886</v>
      </c>
      <c r="M783" s="48" t="s">
        <v>53</v>
      </c>
      <c r="N783" s="47" t="s">
        <v>34</v>
      </c>
      <c r="O783" s="47" t="s">
        <v>4</v>
      </c>
      <c r="P783" s="48" t="s">
        <v>25</v>
      </c>
      <c r="Q783" s="47"/>
      <c r="R783" s="47"/>
      <c r="S783" s="47" t="s">
        <v>4881</v>
      </c>
      <c r="T783" s="47" t="s">
        <v>673</v>
      </c>
      <c r="U783" s="52">
        <v>10970</v>
      </c>
      <c r="V783" s="118">
        <v>46085</v>
      </c>
      <c r="W783" s="118">
        <v>46085</v>
      </c>
      <c r="X783" s="47"/>
      <c r="Y783" s="47">
        <v>15</v>
      </c>
      <c r="Z783" s="118">
        <v>46100</v>
      </c>
      <c r="AA783" s="118">
        <v>46173</v>
      </c>
      <c r="AB783" s="118">
        <v>46169</v>
      </c>
      <c r="AC783" s="47" t="s">
        <v>3</v>
      </c>
      <c r="AD783" s="14">
        <v>1</v>
      </c>
      <c r="AE783" s="47" t="s">
        <v>3873</v>
      </c>
      <c r="AF783" s="280">
        <v>46174</v>
      </c>
      <c r="AG783" s="118"/>
      <c r="AH783" s="118" t="s">
        <v>152</v>
      </c>
      <c r="AI783" s="47" t="s">
        <v>6737</v>
      </c>
      <c r="AJ783" s="47"/>
      <c r="AK783" s="47" t="s">
        <v>1557</v>
      </c>
      <c r="AL783" s="62" t="s">
        <v>2925</v>
      </c>
      <c r="AM783" s="13" t="s">
        <v>390</v>
      </c>
      <c r="AN783" s="118"/>
      <c r="AO783" s="118"/>
      <c r="AP783" s="118"/>
      <c r="AQ783" s="118"/>
      <c r="AR783" s="118"/>
      <c r="AS783" s="47"/>
      <c r="AT783" s="118"/>
      <c r="AU783" s="47"/>
      <c r="AV783" s="47"/>
      <c r="AW783" s="118"/>
      <c r="AX783" s="118"/>
      <c r="AY783" s="118"/>
      <c r="AZ783" s="47"/>
      <c r="BA783" s="14"/>
      <c r="BB783" s="47"/>
      <c r="BC783" s="149"/>
      <c r="BD783" s="149"/>
    </row>
    <row r="784" spans="1:56" x14ac:dyDescent="0.35">
      <c r="A784" s="50" t="s">
        <v>4882</v>
      </c>
      <c r="B784" s="115">
        <v>783</v>
      </c>
      <c r="C784" s="47"/>
      <c r="D784" s="47" t="s">
        <v>4883</v>
      </c>
      <c r="E784" s="47" t="s">
        <v>4884</v>
      </c>
      <c r="F784" s="47" t="s">
        <v>4885</v>
      </c>
      <c r="G784" s="47" t="s">
        <v>76</v>
      </c>
      <c r="H784" s="47" t="s">
        <v>1980</v>
      </c>
      <c r="I784" s="47" t="s">
        <v>3899</v>
      </c>
      <c r="J784" s="47" t="s">
        <v>1961</v>
      </c>
      <c r="K784" s="47" t="s">
        <v>319</v>
      </c>
      <c r="L784" s="47" t="s">
        <v>886</v>
      </c>
      <c r="M784" s="48" t="s">
        <v>53</v>
      </c>
      <c r="N784" s="47" t="s">
        <v>34</v>
      </c>
      <c r="O784" s="47" t="s">
        <v>4</v>
      </c>
      <c r="P784" s="48" t="s">
        <v>21</v>
      </c>
      <c r="Q784" s="47"/>
      <c r="R784" s="47"/>
      <c r="S784" s="47" t="s">
        <v>4886</v>
      </c>
      <c r="T784" s="47" t="s">
        <v>680</v>
      </c>
      <c r="U784" s="52">
        <v>13885</v>
      </c>
      <c r="V784" s="118">
        <v>46089</v>
      </c>
      <c r="W784" s="118">
        <v>46089</v>
      </c>
      <c r="X784" s="47"/>
      <c r="Y784" s="47">
        <v>15</v>
      </c>
      <c r="Z784" s="118">
        <v>46104</v>
      </c>
      <c r="AA784" s="118">
        <v>46173</v>
      </c>
      <c r="AB784" s="118"/>
      <c r="AC784" s="47" t="s">
        <v>5</v>
      </c>
      <c r="AD784" s="14"/>
      <c r="AE784" s="47" t="s">
        <v>3873</v>
      </c>
      <c r="AF784" s="280"/>
      <c r="AG784" s="118"/>
      <c r="AH784" s="118"/>
      <c r="AI784" s="47" t="s">
        <v>6737</v>
      </c>
      <c r="AJ784" s="47"/>
      <c r="AK784" s="47" t="s">
        <v>1557</v>
      </c>
      <c r="AL784" s="62" t="s">
        <v>390</v>
      </c>
      <c r="AM784" s="13" t="s">
        <v>390</v>
      </c>
      <c r="AN784" s="118"/>
      <c r="AO784" s="118"/>
      <c r="AP784" s="118"/>
      <c r="AQ784" s="118"/>
      <c r="AR784" s="118"/>
      <c r="AS784" s="47"/>
      <c r="AT784" s="118"/>
      <c r="AU784" s="47"/>
      <c r="AV784" s="47"/>
      <c r="AW784" s="118"/>
      <c r="AX784" s="118"/>
      <c r="AY784" s="118"/>
      <c r="AZ784" s="47"/>
      <c r="BA784" s="14"/>
      <c r="BB784" s="47"/>
      <c r="BC784" s="149"/>
      <c r="BD784" s="149"/>
    </row>
    <row r="785" spans="1:56" x14ac:dyDescent="0.35">
      <c r="A785" s="50" t="s">
        <v>4887</v>
      </c>
      <c r="B785" s="115">
        <v>784</v>
      </c>
      <c r="C785" s="47"/>
      <c r="D785" s="47">
        <v>9673</v>
      </c>
      <c r="E785" s="47" t="s">
        <v>4888</v>
      </c>
      <c r="F785" s="47" t="s">
        <v>4889</v>
      </c>
      <c r="G785" s="47" t="s">
        <v>76</v>
      </c>
      <c r="H785" s="47" t="s">
        <v>1980</v>
      </c>
      <c r="I785" s="47" t="s">
        <v>3899</v>
      </c>
      <c r="J785" s="47" t="s">
        <v>1961</v>
      </c>
      <c r="K785" s="47" t="s">
        <v>319</v>
      </c>
      <c r="L785" s="47" t="s">
        <v>886</v>
      </c>
      <c r="M785" s="48" t="s">
        <v>53</v>
      </c>
      <c r="N785" s="47" t="s">
        <v>34</v>
      </c>
      <c r="O785" s="47" t="s">
        <v>4</v>
      </c>
      <c r="P785" s="48" t="s">
        <v>16</v>
      </c>
      <c r="Q785" s="47"/>
      <c r="R785" s="47"/>
      <c r="S785" s="47" t="s">
        <v>4890</v>
      </c>
      <c r="T785" s="47" t="s">
        <v>774</v>
      </c>
      <c r="U785" s="52">
        <v>10684</v>
      </c>
      <c r="V785" s="118">
        <v>46089</v>
      </c>
      <c r="W785" s="118">
        <v>46089</v>
      </c>
      <c r="X785" s="47"/>
      <c r="Y785" s="47">
        <v>15</v>
      </c>
      <c r="Z785" s="118">
        <v>46104</v>
      </c>
      <c r="AA785" s="118">
        <v>46136</v>
      </c>
      <c r="AB785" s="118">
        <v>46137</v>
      </c>
      <c r="AC785" s="47" t="s">
        <v>3</v>
      </c>
      <c r="AD785" s="14">
        <v>1</v>
      </c>
      <c r="AE785" s="47" t="s">
        <v>3873</v>
      </c>
      <c r="AF785" s="280">
        <v>46137</v>
      </c>
      <c r="AG785" s="118">
        <v>46137</v>
      </c>
      <c r="AH785" s="118" t="s">
        <v>6740</v>
      </c>
      <c r="AI785" s="47" t="s">
        <v>6737</v>
      </c>
      <c r="AJ785" s="47"/>
      <c r="AK785" s="47" t="s">
        <v>1557</v>
      </c>
      <c r="AL785" s="62" t="s">
        <v>2924</v>
      </c>
      <c r="AM785" s="13" t="s">
        <v>390</v>
      </c>
      <c r="AN785" s="118"/>
      <c r="AO785" s="118"/>
      <c r="AP785" s="118"/>
      <c r="AQ785" s="118"/>
      <c r="AR785" s="118"/>
      <c r="AS785" s="47"/>
      <c r="AT785" s="118"/>
      <c r="AU785" s="47"/>
      <c r="AV785" s="47"/>
      <c r="AW785" s="118"/>
      <c r="AX785" s="118"/>
      <c r="AY785" s="118"/>
      <c r="AZ785" s="47"/>
      <c r="BA785" s="14"/>
      <c r="BB785" s="47"/>
      <c r="BC785" s="149"/>
      <c r="BD785" s="149"/>
    </row>
    <row r="786" spans="1:56" x14ac:dyDescent="0.35">
      <c r="A786" s="50" t="s">
        <v>4891</v>
      </c>
      <c r="B786" s="115">
        <v>785</v>
      </c>
      <c r="C786" s="47"/>
      <c r="D786" s="47" t="s">
        <v>4892</v>
      </c>
      <c r="E786" s="47" t="s">
        <v>4893</v>
      </c>
      <c r="F786" s="47" t="s">
        <v>4894</v>
      </c>
      <c r="G786" s="47" t="s">
        <v>76</v>
      </c>
      <c r="H786" s="47" t="s">
        <v>1980</v>
      </c>
      <c r="I786" s="47" t="s">
        <v>3899</v>
      </c>
      <c r="J786" s="47" t="s">
        <v>1961</v>
      </c>
      <c r="K786" s="47" t="s">
        <v>319</v>
      </c>
      <c r="L786" s="47" t="s">
        <v>886</v>
      </c>
      <c r="M786" s="48" t="s">
        <v>53</v>
      </c>
      <c r="N786" s="47" t="s">
        <v>33</v>
      </c>
      <c r="O786" s="47" t="s">
        <v>49</v>
      </c>
      <c r="P786" s="48" t="s">
        <v>22</v>
      </c>
      <c r="Q786" s="47"/>
      <c r="R786" s="47" t="s">
        <v>5141</v>
      </c>
      <c r="S786" s="47" t="s">
        <v>4895</v>
      </c>
      <c r="T786" s="47" t="s">
        <v>28</v>
      </c>
      <c r="U786" s="52">
        <v>9087</v>
      </c>
      <c r="V786" s="118">
        <v>46090</v>
      </c>
      <c r="W786" s="118">
        <v>46090</v>
      </c>
      <c r="X786" s="47"/>
      <c r="Y786" s="47">
        <v>15</v>
      </c>
      <c r="Z786" s="118">
        <v>46105</v>
      </c>
      <c r="AA786" s="118">
        <v>46173</v>
      </c>
      <c r="AB786" s="118"/>
      <c r="AC786" s="47" t="s">
        <v>5</v>
      </c>
      <c r="AD786" s="14"/>
      <c r="AE786" s="47" t="s">
        <v>3873</v>
      </c>
      <c r="AF786" s="280"/>
      <c r="AG786" s="118"/>
      <c r="AH786" s="118"/>
      <c r="AI786" s="47" t="s">
        <v>6737</v>
      </c>
      <c r="AJ786" s="47"/>
      <c r="AK786" s="47" t="s">
        <v>1557</v>
      </c>
      <c r="AL786" s="62" t="s">
        <v>390</v>
      </c>
      <c r="AM786" s="13" t="s">
        <v>390</v>
      </c>
      <c r="AN786" s="118"/>
      <c r="AO786" s="118"/>
      <c r="AP786" s="118"/>
      <c r="AQ786" s="118"/>
      <c r="AR786" s="118"/>
      <c r="AS786" s="47"/>
      <c r="AT786" s="118"/>
      <c r="AU786" s="47"/>
      <c r="AV786" s="47"/>
      <c r="AW786" s="118"/>
      <c r="AX786" s="118"/>
      <c r="AY786" s="118"/>
      <c r="AZ786" s="47"/>
      <c r="BA786" s="14"/>
      <c r="BB786" s="47"/>
      <c r="BC786" s="149"/>
      <c r="BD786" s="149"/>
    </row>
    <row r="787" spans="1:56" x14ac:dyDescent="0.35">
      <c r="A787" s="50" t="s">
        <v>4896</v>
      </c>
      <c r="B787" s="115">
        <v>786</v>
      </c>
      <c r="C787" s="47"/>
      <c r="D787" s="47" t="s">
        <v>4897</v>
      </c>
      <c r="E787" s="47" t="s">
        <v>4898</v>
      </c>
      <c r="F787" s="47" t="s">
        <v>4899</v>
      </c>
      <c r="G787" s="47" t="s">
        <v>76</v>
      </c>
      <c r="H787" s="47" t="s">
        <v>1980</v>
      </c>
      <c r="I787" s="47" t="s">
        <v>3899</v>
      </c>
      <c r="J787" s="47" t="s">
        <v>1961</v>
      </c>
      <c r="K787" s="47" t="s">
        <v>319</v>
      </c>
      <c r="L787" s="47" t="s">
        <v>886</v>
      </c>
      <c r="M787" s="48" t="s">
        <v>53</v>
      </c>
      <c r="N787" s="47" t="s">
        <v>34</v>
      </c>
      <c r="O787" s="47" t="s">
        <v>4</v>
      </c>
      <c r="P787" s="48" t="s">
        <v>16</v>
      </c>
      <c r="Q787" s="47"/>
      <c r="R787" s="47"/>
      <c r="S787" s="47" t="s">
        <v>4900</v>
      </c>
      <c r="T787" s="47" t="s">
        <v>1782</v>
      </c>
      <c r="U787" s="52">
        <v>11068</v>
      </c>
      <c r="V787" s="118">
        <v>46089</v>
      </c>
      <c r="W787" s="118">
        <v>46089</v>
      </c>
      <c r="X787" s="47"/>
      <c r="Y787" s="47">
        <v>15</v>
      </c>
      <c r="Z787" s="118">
        <v>46104</v>
      </c>
      <c r="AA787" s="118">
        <v>46136</v>
      </c>
      <c r="AB787" s="118">
        <v>46137</v>
      </c>
      <c r="AC787" s="47" t="s">
        <v>3</v>
      </c>
      <c r="AD787" s="14">
        <v>1</v>
      </c>
      <c r="AE787" s="47" t="s">
        <v>3873</v>
      </c>
      <c r="AF787" s="280">
        <v>46137</v>
      </c>
      <c r="AG787" s="118">
        <v>46137</v>
      </c>
      <c r="AH787" s="118" t="s">
        <v>6740</v>
      </c>
      <c r="AI787" s="47" t="s">
        <v>6737</v>
      </c>
      <c r="AJ787" s="47"/>
      <c r="AK787" s="47" t="s">
        <v>1557</v>
      </c>
      <c r="AL787" s="62" t="s">
        <v>2924</v>
      </c>
      <c r="AM787" s="13" t="s">
        <v>390</v>
      </c>
      <c r="AN787" s="118"/>
      <c r="AO787" s="118"/>
      <c r="AP787" s="118"/>
      <c r="AQ787" s="118"/>
      <c r="AR787" s="118"/>
      <c r="AS787" s="47"/>
      <c r="AT787" s="118"/>
      <c r="AU787" s="47"/>
      <c r="AV787" s="47"/>
      <c r="AW787" s="118"/>
      <c r="AX787" s="118"/>
      <c r="AY787" s="118"/>
      <c r="AZ787" s="47"/>
      <c r="BA787" s="14"/>
      <c r="BB787" s="47"/>
      <c r="BC787" s="149"/>
      <c r="BD787" s="149"/>
    </row>
    <row r="788" spans="1:56" x14ac:dyDescent="0.35">
      <c r="A788" s="50" t="s">
        <v>4901</v>
      </c>
      <c r="B788" s="115">
        <v>787</v>
      </c>
      <c r="C788" s="47"/>
      <c r="D788" s="47">
        <v>8285</v>
      </c>
      <c r="E788" s="47" t="s">
        <v>4902</v>
      </c>
      <c r="F788" s="47" t="s">
        <v>4903</v>
      </c>
      <c r="G788" s="47" t="s">
        <v>76</v>
      </c>
      <c r="H788" s="47" t="s">
        <v>1980</v>
      </c>
      <c r="I788" s="47" t="s">
        <v>3899</v>
      </c>
      <c r="J788" s="47" t="s">
        <v>1961</v>
      </c>
      <c r="K788" s="47" t="s">
        <v>319</v>
      </c>
      <c r="L788" s="47" t="s">
        <v>886</v>
      </c>
      <c r="M788" s="48" t="s">
        <v>53</v>
      </c>
      <c r="N788" s="47" t="s">
        <v>34</v>
      </c>
      <c r="O788" s="47" t="s">
        <v>4</v>
      </c>
      <c r="P788" s="48" t="s">
        <v>43</v>
      </c>
      <c r="Q788" s="47"/>
      <c r="R788" s="47"/>
      <c r="S788" s="47" t="s">
        <v>4904</v>
      </c>
      <c r="T788" s="47" t="s">
        <v>4905</v>
      </c>
      <c r="U788" s="52">
        <v>10764</v>
      </c>
      <c r="V788" s="118">
        <v>46088</v>
      </c>
      <c r="W788" s="118">
        <v>46088</v>
      </c>
      <c r="X788" s="47"/>
      <c r="Y788" s="47">
        <v>15</v>
      </c>
      <c r="Z788" s="118">
        <v>46103</v>
      </c>
      <c r="AA788" s="118">
        <v>46173</v>
      </c>
      <c r="AB788" s="118">
        <v>46171</v>
      </c>
      <c r="AC788" s="47" t="s">
        <v>3</v>
      </c>
      <c r="AD788" s="14">
        <v>1</v>
      </c>
      <c r="AE788" s="47" t="s">
        <v>3873</v>
      </c>
      <c r="AF788" s="280" t="s">
        <v>8951</v>
      </c>
      <c r="AG788" s="118"/>
      <c r="AH788" s="118" t="s">
        <v>152</v>
      </c>
      <c r="AI788" s="47" t="s">
        <v>6737</v>
      </c>
      <c r="AJ788" s="47"/>
      <c r="AK788" s="47" t="s">
        <v>1557</v>
      </c>
      <c r="AL788" s="62" t="s">
        <v>2925</v>
      </c>
      <c r="AM788" s="13" t="s">
        <v>390</v>
      </c>
      <c r="AN788" s="118"/>
      <c r="AO788" s="118"/>
      <c r="AP788" s="118"/>
      <c r="AQ788" s="118"/>
      <c r="AR788" s="118"/>
      <c r="AS788" s="47"/>
      <c r="AT788" s="118"/>
      <c r="AU788" s="47"/>
      <c r="AV788" s="47"/>
      <c r="AW788" s="118"/>
      <c r="AX788" s="118"/>
      <c r="AY788" s="118"/>
      <c r="AZ788" s="47"/>
      <c r="BA788" s="14"/>
      <c r="BB788" s="47"/>
      <c r="BC788" s="149"/>
      <c r="BD788" s="149"/>
    </row>
    <row r="789" spans="1:56" x14ac:dyDescent="0.35">
      <c r="A789" s="50" t="s">
        <v>4906</v>
      </c>
      <c r="B789" s="115">
        <v>788</v>
      </c>
      <c r="C789" s="47"/>
      <c r="D789" s="47" t="s">
        <v>4907</v>
      </c>
      <c r="E789" s="47" t="s">
        <v>4908</v>
      </c>
      <c r="F789" s="47" t="s">
        <v>4909</v>
      </c>
      <c r="G789" s="47" t="s">
        <v>76</v>
      </c>
      <c r="H789" s="47" t="s">
        <v>1980</v>
      </c>
      <c r="I789" s="47" t="s">
        <v>3899</v>
      </c>
      <c r="J789" s="47" t="s">
        <v>1961</v>
      </c>
      <c r="K789" s="47" t="s">
        <v>319</v>
      </c>
      <c r="L789" s="47" t="s">
        <v>886</v>
      </c>
      <c r="M789" s="48" t="s">
        <v>53</v>
      </c>
      <c r="N789" s="47" t="s">
        <v>34</v>
      </c>
      <c r="O789" s="47" t="s">
        <v>4</v>
      </c>
      <c r="P789" s="48" t="s">
        <v>133</v>
      </c>
      <c r="Q789" s="47"/>
      <c r="R789" s="47"/>
      <c r="S789" s="47" t="s">
        <v>4910</v>
      </c>
      <c r="T789" s="47" t="s">
        <v>2725</v>
      </c>
      <c r="U789" s="52">
        <v>12127</v>
      </c>
      <c r="V789" s="118">
        <v>46088</v>
      </c>
      <c r="W789" s="118">
        <v>46088</v>
      </c>
      <c r="X789" s="47"/>
      <c r="Y789" s="47">
        <v>15</v>
      </c>
      <c r="Z789" s="118">
        <v>46103</v>
      </c>
      <c r="AA789" s="118">
        <v>46142</v>
      </c>
      <c r="AB789" s="118">
        <v>46142</v>
      </c>
      <c r="AC789" s="47" t="s">
        <v>3</v>
      </c>
      <c r="AD789" s="14">
        <v>1</v>
      </c>
      <c r="AE789" s="47" t="s">
        <v>3873</v>
      </c>
      <c r="AF789" s="280">
        <v>46144</v>
      </c>
      <c r="AG789" s="118">
        <v>46144</v>
      </c>
      <c r="AH789" s="118" t="s">
        <v>6740</v>
      </c>
      <c r="AI789" s="47" t="s">
        <v>6737</v>
      </c>
      <c r="AJ789" s="47"/>
      <c r="AK789" s="47" t="s">
        <v>1557</v>
      </c>
      <c r="AL789" s="62" t="s">
        <v>2924</v>
      </c>
      <c r="AM789" s="13" t="s">
        <v>390</v>
      </c>
      <c r="AN789" s="118"/>
      <c r="AO789" s="118"/>
      <c r="AP789" s="118"/>
      <c r="AQ789" s="118"/>
      <c r="AR789" s="118"/>
      <c r="AS789" s="47"/>
      <c r="AT789" s="118"/>
      <c r="AU789" s="47"/>
      <c r="AV789" s="47"/>
      <c r="AW789" s="118"/>
      <c r="AX789" s="118"/>
      <c r="AY789" s="118"/>
      <c r="AZ789" s="47"/>
      <c r="BA789" s="14"/>
      <c r="BB789" s="47"/>
      <c r="BC789" s="149"/>
      <c r="BD789" s="149"/>
    </row>
    <row r="790" spans="1:56" x14ac:dyDescent="0.35">
      <c r="A790" s="50" t="s">
        <v>4911</v>
      </c>
      <c r="B790" s="115">
        <v>789</v>
      </c>
      <c r="C790" s="47"/>
      <c r="D790" s="47" t="s">
        <v>4912</v>
      </c>
      <c r="E790" s="47" t="s">
        <v>4913</v>
      </c>
      <c r="F790" s="47" t="s">
        <v>4914</v>
      </c>
      <c r="G790" s="47" t="s">
        <v>76</v>
      </c>
      <c r="H790" s="47" t="s">
        <v>1980</v>
      </c>
      <c r="I790" s="47" t="s">
        <v>3899</v>
      </c>
      <c r="J790" s="47" t="s">
        <v>1961</v>
      </c>
      <c r="K790" s="47" t="s">
        <v>319</v>
      </c>
      <c r="L790" s="47" t="s">
        <v>886</v>
      </c>
      <c r="M790" s="48" t="s">
        <v>53</v>
      </c>
      <c r="N790" s="47" t="s">
        <v>34</v>
      </c>
      <c r="O790" s="47" t="s">
        <v>4</v>
      </c>
      <c r="P790" s="48" t="s">
        <v>27</v>
      </c>
      <c r="Q790" s="47"/>
      <c r="R790" s="47"/>
      <c r="S790" s="47" t="s">
        <v>4915</v>
      </c>
      <c r="T790" s="47" t="s">
        <v>4916</v>
      </c>
      <c r="U790" s="52">
        <v>12476</v>
      </c>
      <c r="V790" s="118">
        <v>46085</v>
      </c>
      <c r="W790" s="118">
        <v>46085</v>
      </c>
      <c r="X790" s="47"/>
      <c r="Y790" s="47">
        <v>15</v>
      </c>
      <c r="Z790" s="118">
        <v>46100</v>
      </c>
      <c r="AA790" s="118">
        <v>46122</v>
      </c>
      <c r="AB790" s="118">
        <v>46122</v>
      </c>
      <c r="AC790" s="47" t="s">
        <v>3</v>
      </c>
      <c r="AD790" s="14">
        <v>1</v>
      </c>
      <c r="AE790" s="47" t="s">
        <v>3879</v>
      </c>
      <c r="AF790" s="280">
        <v>46122</v>
      </c>
      <c r="AG790" s="118">
        <v>46122</v>
      </c>
      <c r="AH790" s="118" t="s">
        <v>6740</v>
      </c>
      <c r="AI790" s="47" t="s">
        <v>6737</v>
      </c>
      <c r="AJ790" s="47"/>
      <c r="AK790" s="47" t="s">
        <v>1557</v>
      </c>
      <c r="AL790" s="62" t="s">
        <v>2924</v>
      </c>
      <c r="AM790" s="13" t="s">
        <v>390</v>
      </c>
      <c r="AN790" s="118"/>
      <c r="AO790" s="118"/>
      <c r="AP790" s="118"/>
      <c r="AQ790" s="118"/>
      <c r="AR790" s="118"/>
      <c r="AS790" s="47"/>
      <c r="AT790" s="118"/>
      <c r="AU790" s="47"/>
      <c r="AV790" s="47"/>
      <c r="AW790" s="118"/>
      <c r="AX790" s="118"/>
      <c r="AY790" s="118"/>
      <c r="AZ790" s="47"/>
      <c r="BA790" s="14"/>
      <c r="BB790" s="47"/>
      <c r="BC790" s="149"/>
      <c r="BD790" s="149"/>
    </row>
    <row r="791" spans="1:56" x14ac:dyDescent="0.35">
      <c r="A791" s="50" t="s">
        <v>4917</v>
      </c>
      <c r="B791" s="115">
        <v>790</v>
      </c>
      <c r="C791" s="47"/>
      <c r="D791" s="47" t="s">
        <v>4918</v>
      </c>
      <c r="E791" s="47" t="s">
        <v>4919</v>
      </c>
      <c r="F791" s="47" t="s">
        <v>4920</v>
      </c>
      <c r="G791" s="47" t="s">
        <v>76</v>
      </c>
      <c r="H791" s="47" t="s">
        <v>1980</v>
      </c>
      <c r="I791" s="47" t="s">
        <v>3899</v>
      </c>
      <c r="J791" s="47" t="s">
        <v>1961</v>
      </c>
      <c r="K791" s="47" t="s">
        <v>319</v>
      </c>
      <c r="L791" s="47" t="s">
        <v>886</v>
      </c>
      <c r="M791" s="48" t="s">
        <v>53</v>
      </c>
      <c r="N791" s="47" t="s">
        <v>34</v>
      </c>
      <c r="O791" s="47" t="s">
        <v>4</v>
      </c>
      <c r="P791" s="48" t="s">
        <v>25</v>
      </c>
      <c r="Q791" s="47"/>
      <c r="R791" s="47" t="s">
        <v>2018</v>
      </c>
      <c r="S791" s="47" t="s">
        <v>4921</v>
      </c>
      <c r="T791" s="47" t="s">
        <v>673</v>
      </c>
      <c r="U791" s="52">
        <v>12611</v>
      </c>
      <c r="V791" s="118">
        <v>46089</v>
      </c>
      <c r="W791" s="118">
        <v>46089</v>
      </c>
      <c r="X791" s="47"/>
      <c r="Y791" s="47">
        <v>15</v>
      </c>
      <c r="Z791" s="118">
        <v>46104</v>
      </c>
      <c r="AA791" s="118">
        <v>46173</v>
      </c>
      <c r="AB791" s="118">
        <v>46169</v>
      </c>
      <c r="AC791" s="47" t="s">
        <v>3</v>
      </c>
      <c r="AD791" s="14">
        <v>1</v>
      </c>
      <c r="AE791" s="47" t="s">
        <v>3873</v>
      </c>
      <c r="AF791" s="280">
        <v>46169</v>
      </c>
      <c r="AG791" s="118"/>
      <c r="AH791" s="118" t="s">
        <v>152</v>
      </c>
      <c r="AI791" s="47" t="s">
        <v>6737</v>
      </c>
      <c r="AJ791" s="47"/>
      <c r="AK791" s="47" t="s">
        <v>1557</v>
      </c>
      <c r="AL791" s="62" t="s">
        <v>2925</v>
      </c>
      <c r="AM791" s="13" t="s">
        <v>390</v>
      </c>
      <c r="AN791" s="118"/>
      <c r="AO791" s="118"/>
      <c r="AP791" s="118"/>
      <c r="AQ791" s="118"/>
      <c r="AR791" s="118"/>
      <c r="AS791" s="47"/>
      <c r="AT791" s="118"/>
      <c r="AU791" s="47"/>
      <c r="AV791" s="47"/>
      <c r="AW791" s="118"/>
      <c r="AX791" s="118"/>
      <c r="AY791" s="118"/>
      <c r="AZ791" s="47"/>
      <c r="BA791" s="14"/>
      <c r="BB791" s="47"/>
      <c r="BC791" s="149"/>
      <c r="BD791" s="149"/>
    </row>
    <row r="792" spans="1:56" x14ac:dyDescent="0.35">
      <c r="A792" s="50" t="s">
        <v>4922</v>
      </c>
      <c r="B792" s="115">
        <v>791</v>
      </c>
      <c r="C792" s="47"/>
      <c r="D792" s="47">
        <v>8043</v>
      </c>
      <c r="E792" s="47" t="s">
        <v>4923</v>
      </c>
      <c r="F792" s="47" t="s">
        <v>4924</v>
      </c>
      <c r="G792" s="47" t="s">
        <v>76</v>
      </c>
      <c r="H792" s="47" t="s">
        <v>1980</v>
      </c>
      <c r="I792" s="47" t="s">
        <v>3899</v>
      </c>
      <c r="J792" s="47" t="s">
        <v>1961</v>
      </c>
      <c r="K792" s="47" t="s">
        <v>319</v>
      </c>
      <c r="L792" s="47" t="s">
        <v>886</v>
      </c>
      <c r="M792" s="48" t="s">
        <v>53</v>
      </c>
      <c r="N792" s="47" t="s">
        <v>33</v>
      </c>
      <c r="O792" s="47" t="s">
        <v>49</v>
      </c>
      <c r="P792" s="48" t="s">
        <v>20</v>
      </c>
      <c r="Q792" s="47"/>
      <c r="R792" s="47"/>
      <c r="S792" s="47" t="s">
        <v>4925</v>
      </c>
      <c r="T792" s="47" t="s">
        <v>1996</v>
      </c>
      <c r="U792" s="52">
        <v>19189</v>
      </c>
      <c r="V792" s="118">
        <v>46086</v>
      </c>
      <c r="W792" s="118">
        <v>46086</v>
      </c>
      <c r="X792" s="47"/>
      <c r="Y792" s="47">
        <v>15</v>
      </c>
      <c r="Z792" s="118">
        <v>46101</v>
      </c>
      <c r="AA792" s="118">
        <v>46152</v>
      </c>
      <c r="AB792" s="118">
        <v>46164</v>
      </c>
      <c r="AC792" s="47" t="s">
        <v>3</v>
      </c>
      <c r="AD792" s="14">
        <v>1</v>
      </c>
      <c r="AE792" s="47" t="s">
        <v>3806</v>
      </c>
      <c r="AF792" s="280">
        <v>46166</v>
      </c>
      <c r="AG792" s="118">
        <v>46166</v>
      </c>
      <c r="AH792" s="118" t="s">
        <v>6740</v>
      </c>
      <c r="AI792" s="47" t="s">
        <v>6737</v>
      </c>
      <c r="AJ792" s="47"/>
      <c r="AK792" s="47" t="s">
        <v>1557</v>
      </c>
      <c r="AL792" s="62" t="s">
        <v>2925</v>
      </c>
      <c r="AM792" s="13" t="s">
        <v>1562</v>
      </c>
      <c r="AN792" s="118"/>
      <c r="AO792" s="118"/>
      <c r="AP792" s="118"/>
      <c r="AQ792" s="118"/>
      <c r="AR792" s="118"/>
      <c r="AS792" s="47"/>
      <c r="AT792" s="118"/>
      <c r="AU792" s="47"/>
      <c r="AV792" s="47"/>
      <c r="AW792" s="118"/>
      <c r="AX792" s="118"/>
      <c r="AY792" s="118"/>
      <c r="AZ792" s="47"/>
      <c r="BA792" s="14"/>
      <c r="BB792" s="47"/>
      <c r="BC792" s="149"/>
      <c r="BD792" s="149"/>
    </row>
    <row r="793" spans="1:56" x14ac:dyDescent="0.35">
      <c r="A793" s="50" t="s">
        <v>4926</v>
      </c>
      <c r="B793" s="115">
        <v>792</v>
      </c>
      <c r="C793" s="47"/>
      <c r="D793" s="47">
        <v>8058</v>
      </c>
      <c r="E793" s="47" t="s">
        <v>4927</v>
      </c>
      <c r="F793" s="47" t="s">
        <v>4928</v>
      </c>
      <c r="G793" s="47" t="s">
        <v>76</v>
      </c>
      <c r="H793" s="47" t="s">
        <v>1980</v>
      </c>
      <c r="I793" s="47" t="s">
        <v>3899</v>
      </c>
      <c r="J793" s="47" t="s">
        <v>1961</v>
      </c>
      <c r="K793" s="47" t="s">
        <v>319</v>
      </c>
      <c r="L793" s="47" t="s">
        <v>886</v>
      </c>
      <c r="M793" s="48" t="s">
        <v>53</v>
      </c>
      <c r="N793" s="47" t="s">
        <v>33</v>
      </c>
      <c r="O793" s="47" t="s">
        <v>5473</v>
      </c>
      <c r="P793" s="48" t="s">
        <v>20</v>
      </c>
      <c r="Q793" s="47"/>
      <c r="R793" s="47"/>
      <c r="S793" s="47" t="s">
        <v>4929</v>
      </c>
      <c r="T793" s="47" t="s">
        <v>853</v>
      </c>
      <c r="U793" s="52">
        <v>13819</v>
      </c>
      <c r="V793" s="118">
        <v>46087</v>
      </c>
      <c r="W793" s="118">
        <v>46087</v>
      </c>
      <c r="X793" s="47"/>
      <c r="Y793" s="47">
        <v>15</v>
      </c>
      <c r="Z793" s="118">
        <v>46102</v>
      </c>
      <c r="AA793" s="118">
        <v>46102</v>
      </c>
      <c r="AB793" s="118"/>
      <c r="AC793" s="47" t="s">
        <v>709</v>
      </c>
      <c r="AD793" s="14"/>
      <c r="AE793" s="47" t="s">
        <v>3806</v>
      </c>
      <c r="AF793" s="280"/>
      <c r="AG793" s="118"/>
      <c r="AH793" s="118"/>
      <c r="AI793" s="47" t="s">
        <v>6737</v>
      </c>
      <c r="AJ793" s="47"/>
      <c r="AK793" s="47" t="s">
        <v>390</v>
      </c>
      <c r="AL793" s="62" t="s">
        <v>390</v>
      </c>
      <c r="AM793" s="13" t="s">
        <v>390</v>
      </c>
      <c r="AN793" s="118"/>
      <c r="AO793" s="118"/>
      <c r="AP793" s="118"/>
      <c r="AQ793" s="118"/>
      <c r="AR793" s="118"/>
      <c r="AS793" s="47"/>
      <c r="AT793" s="118"/>
      <c r="AU793" s="47"/>
      <c r="AV793" s="47"/>
      <c r="AW793" s="118"/>
      <c r="AX793" s="118"/>
      <c r="AY793" s="118"/>
      <c r="AZ793" s="47"/>
      <c r="BA793" s="14"/>
      <c r="BB793" s="47"/>
      <c r="BC793" s="149"/>
      <c r="BD793" s="149"/>
    </row>
    <row r="794" spans="1:56" x14ac:dyDescent="0.35">
      <c r="A794" s="50" t="s">
        <v>4930</v>
      </c>
      <c r="B794" s="115">
        <v>793</v>
      </c>
      <c r="C794" s="47"/>
      <c r="D794" s="47" t="s">
        <v>4931</v>
      </c>
      <c r="E794" s="47" t="s">
        <v>4932</v>
      </c>
      <c r="F794" s="47" t="s">
        <v>4933</v>
      </c>
      <c r="G794" s="47" t="s">
        <v>76</v>
      </c>
      <c r="H794" s="47" t="s">
        <v>1980</v>
      </c>
      <c r="I794" s="47" t="s">
        <v>3899</v>
      </c>
      <c r="J794" s="47" t="s">
        <v>1961</v>
      </c>
      <c r="K794" s="47" t="s">
        <v>319</v>
      </c>
      <c r="L794" s="47" t="s">
        <v>886</v>
      </c>
      <c r="M794" s="48" t="s">
        <v>53</v>
      </c>
      <c r="N794" s="47" t="s">
        <v>34</v>
      </c>
      <c r="O794" s="47" t="s">
        <v>4</v>
      </c>
      <c r="P794" s="48" t="s">
        <v>25</v>
      </c>
      <c r="Q794" s="47"/>
      <c r="R794" s="47"/>
      <c r="S794" s="47" t="s">
        <v>4934</v>
      </c>
      <c r="T794" s="47" t="s">
        <v>2052</v>
      </c>
      <c r="U794" s="52">
        <v>10913</v>
      </c>
      <c r="V794" s="118">
        <v>46090</v>
      </c>
      <c r="W794" s="118">
        <v>46090</v>
      </c>
      <c r="X794" s="47"/>
      <c r="Y794" s="47">
        <v>15</v>
      </c>
      <c r="Z794" s="118">
        <v>46105</v>
      </c>
      <c r="AA794" s="118">
        <v>46130</v>
      </c>
      <c r="AB794" s="118">
        <v>46128</v>
      </c>
      <c r="AC794" s="47" t="s">
        <v>3</v>
      </c>
      <c r="AD794" s="14">
        <v>1</v>
      </c>
      <c r="AE794" s="47" t="s">
        <v>3806</v>
      </c>
      <c r="AF794" s="280">
        <v>46127</v>
      </c>
      <c r="AG794" s="118">
        <v>46127</v>
      </c>
      <c r="AH794" s="118" t="s">
        <v>6740</v>
      </c>
      <c r="AI794" s="47" t="s">
        <v>6737</v>
      </c>
      <c r="AJ794" s="47"/>
      <c r="AK794" s="47" t="s">
        <v>1557</v>
      </c>
      <c r="AL794" s="62" t="s">
        <v>2924</v>
      </c>
      <c r="AM794" s="13" t="s">
        <v>390</v>
      </c>
      <c r="AN794" s="118"/>
      <c r="AO794" s="118"/>
      <c r="AP794" s="118"/>
      <c r="AQ794" s="118"/>
      <c r="AR794" s="118"/>
      <c r="AS794" s="47"/>
      <c r="AT794" s="118"/>
      <c r="AU794" s="47"/>
      <c r="AV794" s="47"/>
      <c r="AW794" s="118"/>
      <c r="AX794" s="118"/>
      <c r="AY794" s="118"/>
      <c r="AZ794" s="47"/>
      <c r="BA794" s="14"/>
      <c r="BB794" s="47"/>
      <c r="BC794" s="149"/>
      <c r="BD794" s="149"/>
    </row>
    <row r="795" spans="1:56" x14ac:dyDescent="0.35">
      <c r="A795" s="50" t="s">
        <v>4935</v>
      </c>
      <c r="B795" s="115">
        <v>794</v>
      </c>
      <c r="C795" s="47"/>
      <c r="D795" s="47" t="s">
        <v>4936</v>
      </c>
      <c r="E795" s="47" t="s">
        <v>4937</v>
      </c>
      <c r="F795" s="47" t="s">
        <v>4938</v>
      </c>
      <c r="G795" s="47" t="s">
        <v>76</v>
      </c>
      <c r="H795" s="47" t="s">
        <v>1980</v>
      </c>
      <c r="I795" s="47" t="s">
        <v>3899</v>
      </c>
      <c r="J795" s="47" t="s">
        <v>1961</v>
      </c>
      <c r="K795" s="47" t="s">
        <v>319</v>
      </c>
      <c r="L795" s="47" t="s">
        <v>886</v>
      </c>
      <c r="M795" s="48" t="s">
        <v>53</v>
      </c>
      <c r="N795" s="47" t="s">
        <v>33</v>
      </c>
      <c r="O795" s="47" t="s">
        <v>49</v>
      </c>
      <c r="P795" s="48" t="s">
        <v>22</v>
      </c>
      <c r="Q795" s="47"/>
      <c r="R795" s="47" t="s">
        <v>1897</v>
      </c>
      <c r="S795" s="47" t="s">
        <v>4939</v>
      </c>
      <c r="T795" s="47" t="s">
        <v>809</v>
      </c>
      <c r="U795" s="52">
        <v>11241</v>
      </c>
      <c r="V795" s="118">
        <v>46090</v>
      </c>
      <c r="W795" s="118">
        <v>46090</v>
      </c>
      <c r="X795" s="47"/>
      <c r="Y795" s="47">
        <v>15</v>
      </c>
      <c r="Z795" s="118">
        <v>46105</v>
      </c>
      <c r="AA795" s="118">
        <v>46152</v>
      </c>
      <c r="AB795" s="118">
        <v>46160</v>
      </c>
      <c r="AC795" s="47" t="s">
        <v>3</v>
      </c>
      <c r="AD795" s="14">
        <v>1</v>
      </c>
      <c r="AE795" s="47" t="s">
        <v>3806</v>
      </c>
      <c r="AF795" s="280" t="s">
        <v>8951</v>
      </c>
      <c r="AG795" s="118"/>
      <c r="AH795" s="118" t="s">
        <v>152</v>
      </c>
      <c r="AI795" s="47" t="s">
        <v>6737</v>
      </c>
      <c r="AJ795" s="47"/>
      <c r="AK795" s="47" t="s">
        <v>1557</v>
      </c>
      <c r="AL795" s="62" t="s">
        <v>2925</v>
      </c>
      <c r="AM795" s="13" t="s">
        <v>390</v>
      </c>
      <c r="AN795" s="118"/>
      <c r="AO795" s="118"/>
      <c r="AP795" s="118"/>
      <c r="AQ795" s="118"/>
      <c r="AR795" s="118"/>
      <c r="AS795" s="47"/>
      <c r="AT795" s="118"/>
      <c r="AU795" s="47"/>
      <c r="AV795" s="47"/>
      <c r="AW795" s="118"/>
      <c r="AX795" s="118"/>
      <c r="AY795" s="118"/>
      <c r="AZ795" s="47"/>
      <c r="BA795" s="14"/>
      <c r="BB795" s="47"/>
      <c r="BC795" s="149"/>
      <c r="BD795" s="149"/>
    </row>
    <row r="796" spans="1:56" x14ac:dyDescent="0.35">
      <c r="A796" s="50" t="s">
        <v>4940</v>
      </c>
      <c r="B796" s="115">
        <v>795</v>
      </c>
      <c r="C796" s="47"/>
      <c r="D796" s="47" t="s">
        <v>4941</v>
      </c>
      <c r="E796" s="47" t="s">
        <v>4942</v>
      </c>
      <c r="F796" s="47" t="s">
        <v>4943</v>
      </c>
      <c r="G796" s="47" t="s">
        <v>76</v>
      </c>
      <c r="H796" s="47" t="s">
        <v>1980</v>
      </c>
      <c r="I796" s="47" t="s">
        <v>3899</v>
      </c>
      <c r="J796" s="47" t="s">
        <v>1961</v>
      </c>
      <c r="K796" s="47" t="s">
        <v>319</v>
      </c>
      <c r="L796" s="47" t="s">
        <v>886</v>
      </c>
      <c r="M796" s="48" t="s">
        <v>53</v>
      </c>
      <c r="N796" s="47" t="s">
        <v>33</v>
      </c>
      <c r="O796" s="47" t="s">
        <v>5473</v>
      </c>
      <c r="P796" s="48" t="s">
        <v>20</v>
      </c>
      <c r="Q796" s="47"/>
      <c r="R796" s="47"/>
      <c r="S796" s="47" t="s">
        <v>4944</v>
      </c>
      <c r="T796" s="47" t="s">
        <v>1996</v>
      </c>
      <c r="U796" s="52">
        <v>11536</v>
      </c>
      <c r="V796" s="118">
        <v>46091</v>
      </c>
      <c r="W796" s="118">
        <v>46091</v>
      </c>
      <c r="X796" s="47"/>
      <c r="Y796" s="47">
        <v>15</v>
      </c>
      <c r="Z796" s="118">
        <v>46106</v>
      </c>
      <c r="AA796" s="118">
        <v>46117</v>
      </c>
      <c r="AB796" s="118">
        <v>46119</v>
      </c>
      <c r="AC796" s="47" t="s">
        <v>3</v>
      </c>
      <c r="AD796" s="14">
        <v>1</v>
      </c>
      <c r="AE796" s="47" t="s">
        <v>3806</v>
      </c>
      <c r="AF796" s="280" t="s">
        <v>8951</v>
      </c>
      <c r="AG796" s="118"/>
      <c r="AH796" s="118" t="s">
        <v>152</v>
      </c>
      <c r="AI796" s="47" t="s">
        <v>6737</v>
      </c>
      <c r="AJ796" s="47"/>
      <c r="AK796" s="47" t="s">
        <v>1557</v>
      </c>
      <c r="AL796" s="62" t="s">
        <v>2924</v>
      </c>
      <c r="AM796" s="13" t="s">
        <v>390</v>
      </c>
      <c r="AN796" s="118"/>
      <c r="AO796" s="118"/>
      <c r="AP796" s="118"/>
      <c r="AQ796" s="118"/>
      <c r="AR796" s="118"/>
      <c r="AS796" s="47"/>
      <c r="AT796" s="118"/>
      <c r="AU796" s="47"/>
      <c r="AV796" s="47"/>
      <c r="AW796" s="118"/>
      <c r="AX796" s="118"/>
      <c r="AY796" s="118"/>
      <c r="AZ796" s="47"/>
      <c r="BA796" s="14"/>
      <c r="BB796" s="47"/>
      <c r="BC796" s="149"/>
      <c r="BD796" s="149"/>
    </row>
    <row r="797" spans="1:56" x14ac:dyDescent="0.35">
      <c r="A797" s="50" t="s">
        <v>4945</v>
      </c>
      <c r="B797" s="115">
        <v>796</v>
      </c>
      <c r="C797" s="47"/>
      <c r="D797" s="47">
        <v>1941</v>
      </c>
      <c r="E797" s="47" t="s">
        <v>4946</v>
      </c>
      <c r="F797" s="47" t="s">
        <v>4947</v>
      </c>
      <c r="G797" s="47" t="s">
        <v>76</v>
      </c>
      <c r="H797" s="47" t="s">
        <v>1980</v>
      </c>
      <c r="I797" s="47" t="s">
        <v>3899</v>
      </c>
      <c r="J797" s="47" t="s">
        <v>1961</v>
      </c>
      <c r="K797" s="47" t="s">
        <v>319</v>
      </c>
      <c r="L797" s="47" t="s">
        <v>886</v>
      </c>
      <c r="M797" s="48" t="s">
        <v>53</v>
      </c>
      <c r="N797" s="47" t="s">
        <v>34</v>
      </c>
      <c r="O797" s="47" t="s">
        <v>4</v>
      </c>
      <c r="P797" s="48" t="s">
        <v>21</v>
      </c>
      <c r="Q797" s="47"/>
      <c r="R797" s="47"/>
      <c r="S797" s="47" t="s">
        <v>4948</v>
      </c>
      <c r="T797" s="47" t="s">
        <v>1457</v>
      </c>
      <c r="U797" s="52">
        <v>11436</v>
      </c>
      <c r="V797" s="118">
        <v>46085</v>
      </c>
      <c r="W797" s="118">
        <v>46085</v>
      </c>
      <c r="X797" s="47"/>
      <c r="Y797" s="47">
        <v>15</v>
      </c>
      <c r="Z797" s="118">
        <v>46100</v>
      </c>
      <c r="AA797" s="118">
        <v>46122</v>
      </c>
      <c r="AB797" s="118">
        <v>46125</v>
      </c>
      <c r="AC797" s="47" t="s">
        <v>3</v>
      </c>
      <c r="AD797" s="14">
        <v>1</v>
      </c>
      <c r="AE797" s="47" t="s">
        <v>3806</v>
      </c>
      <c r="AF797" s="280">
        <v>46125</v>
      </c>
      <c r="AG797" s="118">
        <v>46125</v>
      </c>
      <c r="AH797" s="118" t="s">
        <v>6740</v>
      </c>
      <c r="AI797" s="47" t="s">
        <v>6737</v>
      </c>
      <c r="AJ797" s="47"/>
      <c r="AK797" s="47" t="s">
        <v>1557</v>
      </c>
      <c r="AL797" s="62" t="s">
        <v>2924</v>
      </c>
      <c r="AM797" s="13" t="s">
        <v>390</v>
      </c>
      <c r="AN797" s="118"/>
      <c r="AO797" s="118"/>
      <c r="AP797" s="118"/>
      <c r="AQ797" s="118"/>
      <c r="AR797" s="118"/>
      <c r="AS797" s="47"/>
      <c r="AT797" s="118"/>
      <c r="AU797" s="47"/>
      <c r="AV797" s="47"/>
      <c r="AW797" s="118"/>
      <c r="AX797" s="118"/>
      <c r="AY797" s="118"/>
      <c r="AZ797" s="47"/>
      <c r="BA797" s="14"/>
      <c r="BB797" s="47"/>
      <c r="BC797" s="149"/>
      <c r="BD797" s="149"/>
    </row>
    <row r="798" spans="1:56" x14ac:dyDescent="0.35">
      <c r="A798" s="50" t="s">
        <v>4949</v>
      </c>
      <c r="B798" s="115">
        <v>797</v>
      </c>
      <c r="C798" s="47"/>
      <c r="D798" s="47" t="s">
        <v>4950</v>
      </c>
      <c r="E798" s="47" t="s">
        <v>4951</v>
      </c>
      <c r="F798" s="47" t="s">
        <v>4952</v>
      </c>
      <c r="G798" s="47" t="s">
        <v>76</v>
      </c>
      <c r="H798" s="47" t="s">
        <v>1980</v>
      </c>
      <c r="I798" s="47" t="s">
        <v>3899</v>
      </c>
      <c r="J798" s="47" t="s">
        <v>1961</v>
      </c>
      <c r="K798" s="47" t="s">
        <v>319</v>
      </c>
      <c r="L798" s="47" t="s">
        <v>886</v>
      </c>
      <c r="M798" s="48" t="s">
        <v>53</v>
      </c>
      <c r="N798" s="47" t="s">
        <v>34</v>
      </c>
      <c r="O798" s="47" t="s">
        <v>4</v>
      </c>
      <c r="P798" s="48" t="s">
        <v>16</v>
      </c>
      <c r="Q798" s="47"/>
      <c r="R798" s="47"/>
      <c r="S798" s="47" t="s">
        <v>4953</v>
      </c>
      <c r="T798" s="47" t="s">
        <v>4954</v>
      </c>
      <c r="U798" s="52">
        <v>9376</v>
      </c>
      <c r="V798" s="118">
        <v>46087</v>
      </c>
      <c r="W798" s="118">
        <v>46087</v>
      </c>
      <c r="X798" s="47"/>
      <c r="Y798" s="47">
        <v>15</v>
      </c>
      <c r="Z798" s="118">
        <v>46102</v>
      </c>
      <c r="AA798" s="118">
        <v>46130</v>
      </c>
      <c r="AB798" s="118">
        <v>46131</v>
      </c>
      <c r="AC798" s="47" t="s">
        <v>3</v>
      </c>
      <c r="AD798" s="14">
        <v>1</v>
      </c>
      <c r="AE798" s="47" t="s">
        <v>3806</v>
      </c>
      <c r="AF798" s="280">
        <v>46131</v>
      </c>
      <c r="AG798" s="118">
        <v>46131</v>
      </c>
      <c r="AH798" s="118" t="s">
        <v>6740</v>
      </c>
      <c r="AI798" s="47" t="s">
        <v>6737</v>
      </c>
      <c r="AJ798" s="47"/>
      <c r="AK798" s="47" t="s">
        <v>1557</v>
      </c>
      <c r="AL798" s="62" t="s">
        <v>2924</v>
      </c>
      <c r="AM798" s="13" t="s">
        <v>390</v>
      </c>
      <c r="AN798" s="118"/>
      <c r="AO798" s="118"/>
      <c r="AP798" s="118"/>
      <c r="AQ798" s="118"/>
      <c r="AR798" s="118"/>
      <c r="AS798" s="47"/>
      <c r="AT798" s="118"/>
      <c r="AU798" s="47"/>
      <c r="AV798" s="47"/>
      <c r="AW798" s="118"/>
      <c r="AX798" s="118"/>
      <c r="AY798" s="118"/>
      <c r="AZ798" s="47"/>
      <c r="BA798" s="14"/>
      <c r="BB798" s="47"/>
      <c r="BC798" s="149"/>
      <c r="BD798" s="149"/>
    </row>
    <row r="799" spans="1:56" x14ac:dyDescent="0.35">
      <c r="A799" s="50" t="s">
        <v>4955</v>
      </c>
      <c r="B799" s="115">
        <v>798</v>
      </c>
      <c r="C799" s="47"/>
      <c r="D799" s="47" t="s">
        <v>4956</v>
      </c>
      <c r="E799" s="47" t="s">
        <v>4957</v>
      </c>
      <c r="F799" s="47" t="s">
        <v>4958</v>
      </c>
      <c r="G799" s="47" t="s">
        <v>76</v>
      </c>
      <c r="H799" s="47" t="s">
        <v>1980</v>
      </c>
      <c r="I799" s="47" t="s">
        <v>3899</v>
      </c>
      <c r="J799" s="47" t="s">
        <v>1961</v>
      </c>
      <c r="K799" s="47" t="s">
        <v>319</v>
      </c>
      <c r="L799" s="47" t="s">
        <v>886</v>
      </c>
      <c r="M799" s="48" t="s">
        <v>53</v>
      </c>
      <c r="N799" s="47" t="s">
        <v>33</v>
      </c>
      <c r="O799" s="47" t="s">
        <v>49</v>
      </c>
      <c r="P799" s="48" t="s">
        <v>20</v>
      </c>
      <c r="Q799" s="47"/>
      <c r="R799" s="47"/>
      <c r="S799" s="47" t="s">
        <v>4959</v>
      </c>
      <c r="T799" s="47" t="s">
        <v>215</v>
      </c>
      <c r="U799" s="52">
        <v>12937</v>
      </c>
      <c r="V799" s="118">
        <v>46091</v>
      </c>
      <c r="W799" s="118">
        <v>46091</v>
      </c>
      <c r="X799" s="47"/>
      <c r="Y799" s="47">
        <v>15</v>
      </c>
      <c r="Z799" s="118">
        <v>46106</v>
      </c>
      <c r="AA799" s="118">
        <v>46152</v>
      </c>
      <c r="AB799" s="118">
        <v>46163</v>
      </c>
      <c r="AC799" s="47" t="s">
        <v>3</v>
      </c>
      <c r="AD799" s="14">
        <v>1</v>
      </c>
      <c r="AE799" s="47" t="s">
        <v>3806</v>
      </c>
      <c r="AF799" s="280">
        <v>46163</v>
      </c>
      <c r="AG799" s="118">
        <v>46163</v>
      </c>
      <c r="AH799" s="118" t="s">
        <v>6740</v>
      </c>
      <c r="AI799" s="47" t="s">
        <v>6737</v>
      </c>
      <c r="AJ799" s="47"/>
      <c r="AK799" s="47" t="s">
        <v>1557</v>
      </c>
      <c r="AL799" s="62" t="s">
        <v>2925</v>
      </c>
      <c r="AM799" s="13" t="s">
        <v>390</v>
      </c>
      <c r="AN799" s="118"/>
      <c r="AO799" s="118"/>
      <c r="AP799" s="118"/>
      <c r="AQ799" s="118"/>
      <c r="AR799" s="118"/>
      <c r="AS799" s="47"/>
      <c r="AT799" s="118"/>
      <c r="AU799" s="47"/>
      <c r="AV799" s="47"/>
      <c r="AW799" s="118"/>
      <c r="AX799" s="118"/>
      <c r="AY799" s="118"/>
      <c r="AZ799" s="47"/>
      <c r="BA799" s="14"/>
      <c r="BB799" s="47"/>
      <c r="BC799" s="149"/>
      <c r="BD799" s="149"/>
    </row>
    <row r="800" spans="1:56" x14ac:dyDescent="0.35">
      <c r="A800" s="50" t="s">
        <v>4960</v>
      </c>
      <c r="B800" s="115">
        <v>799</v>
      </c>
      <c r="C800" s="47"/>
      <c r="D800" s="47" t="s">
        <v>4961</v>
      </c>
      <c r="E800" s="47" t="s">
        <v>4962</v>
      </c>
      <c r="F800" s="47" t="s">
        <v>4963</v>
      </c>
      <c r="G800" s="47" t="s">
        <v>76</v>
      </c>
      <c r="H800" s="47" t="s">
        <v>1980</v>
      </c>
      <c r="I800" s="47" t="s">
        <v>3899</v>
      </c>
      <c r="J800" s="47" t="s">
        <v>1961</v>
      </c>
      <c r="K800" s="47" t="s">
        <v>319</v>
      </c>
      <c r="L800" s="47" t="s">
        <v>886</v>
      </c>
      <c r="M800" s="48" t="s">
        <v>53</v>
      </c>
      <c r="N800" s="47" t="s">
        <v>34</v>
      </c>
      <c r="O800" s="47" t="s">
        <v>4</v>
      </c>
      <c r="P800" s="48" t="s">
        <v>27</v>
      </c>
      <c r="Q800" s="47"/>
      <c r="R800" s="47"/>
      <c r="S800" s="47" t="s">
        <v>4964</v>
      </c>
      <c r="T800" s="47" t="s">
        <v>772</v>
      </c>
      <c r="U800" s="52">
        <v>8749</v>
      </c>
      <c r="V800" s="118">
        <v>46090</v>
      </c>
      <c r="W800" s="118">
        <v>46090</v>
      </c>
      <c r="X800" s="47"/>
      <c r="Y800" s="47">
        <v>15</v>
      </c>
      <c r="Z800" s="118">
        <v>46105</v>
      </c>
      <c r="AA800" s="118">
        <v>46130</v>
      </c>
      <c r="AB800" s="118">
        <v>46127</v>
      </c>
      <c r="AC800" s="47" t="s">
        <v>3</v>
      </c>
      <c r="AD800" s="14">
        <v>1</v>
      </c>
      <c r="AE800" s="47" t="s">
        <v>3806</v>
      </c>
      <c r="AF800" s="280">
        <v>46122</v>
      </c>
      <c r="AG800" s="118">
        <v>46122</v>
      </c>
      <c r="AH800" s="118" t="s">
        <v>6740</v>
      </c>
      <c r="AI800" s="47" t="s">
        <v>6737</v>
      </c>
      <c r="AJ800" s="47"/>
      <c r="AK800" s="47" t="s">
        <v>1557</v>
      </c>
      <c r="AL800" s="62" t="s">
        <v>2924</v>
      </c>
      <c r="AM800" s="13" t="s">
        <v>1562</v>
      </c>
      <c r="AN800" s="118"/>
      <c r="AO800" s="118"/>
      <c r="AP800" s="118"/>
      <c r="AQ800" s="118"/>
      <c r="AR800" s="118"/>
      <c r="AS800" s="47"/>
      <c r="AT800" s="118"/>
      <c r="AU800" s="47"/>
      <c r="AV800" s="47"/>
      <c r="AW800" s="118"/>
      <c r="AX800" s="118"/>
      <c r="AY800" s="118"/>
      <c r="AZ800" s="47"/>
      <c r="BA800" s="14"/>
      <c r="BB800" s="47"/>
      <c r="BC800" s="149"/>
      <c r="BD800" s="149"/>
    </row>
    <row r="801" spans="1:56" x14ac:dyDescent="0.35">
      <c r="A801" s="50" t="s">
        <v>4965</v>
      </c>
      <c r="B801" s="115">
        <v>800</v>
      </c>
      <c r="C801" s="47"/>
      <c r="D801" s="47">
        <v>5912</v>
      </c>
      <c r="E801" s="47" t="s">
        <v>4966</v>
      </c>
      <c r="F801" s="47" t="s">
        <v>4967</v>
      </c>
      <c r="G801" s="47" t="s">
        <v>76</v>
      </c>
      <c r="H801" s="47" t="s">
        <v>1980</v>
      </c>
      <c r="I801" s="47" t="s">
        <v>3899</v>
      </c>
      <c r="J801" s="47" t="s">
        <v>1961</v>
      </c>
      <c r="K801" s="47" t="s">
        <v>319</v>
      </c>
      <c r="L801" s="47" t="s">
        <v>886</v>
      </c>
      <c r="M801" s="48" t="s">
        <v>53</v>
      </c>
      <c r="N801" s="47" t="s">
        <v>34</v>
      </c>
      <c r="O801" s="47" t="s">
        <v>4</v>
      </c>
      <c r="P801" s="48" t="s">
        <v>21</v>
      </c>
      <c r="Q801" s="47"/>
      <c r="R801" s="47"/>
      <c r="S801" s="47" t="s">
        <v>4968</v>
      </c>
      <c r="T801" s="47" t="s">
        <v>4969</v>
      </c>
      <c r="U801" s="52">
        <v>8609</v>
      </c>
      <c r="V801" s="118">
        <v>46085</v>
      </c>
      <c r="W801" s="118">
        <v>46085</v>
      </c>
      <c r="X801" s="47"/>
      <c r="Y801" s="47">
        <v>15</v>
      </c>
      <c r="Z801" s="118">
        <v>46100</v>
      </c>
      <c r="AA801" s="118">
        <v>46152</v>
      </c>
      <c r="AB801" s="118">
        <v>46168</v>
      </c>
      <c r="AC801" s="47" t="s">
        <v>3</v>
      </c>
      <c r="AD801" s="14">
        <v>1</v>
      </c>
      <c r="AE801" s="47" t="s">
        <v>3806</v>
      </c>
      <c r="AF801" s="280">
        <v>46172</v>
      </c>
      <c r="AG801" s="118"/>
      <c r="AH801" s="118" t="s">
        <v>152</v>
      </c>
      <c r="AI801" s="47" t="s">
        <v>6737</v>
      </c>
      <c r="AJ801" s="47"/>
      <c r="AK801" s="47" t="s">
        <v>1557</v>
      </c>
      <c r="AL801" s="62" t="s">
        <v>2925</v>
      </c>
      <c r="AM801" s="13" t="s">
        <v>390</v>
      </c>
      <c r="AN801" s="118"/>
      <c r="AO801" s="118"/>
      <c r="AP801" s="118"/>
      <c r="AQ801" s="118"/>
      <c r="AR801" s="118"/>
      <c r="AS801" s="47"/>
      <c r="AT801" s="118"/>
      <c r="AU801" s="47"/>
      <c r="AV801" s="47"/>
      <c r="AW801" s="118"/>
      <c r="AX801" s="118"/>
      <c r="AY801" s="118"/>
      <c r="AZ801" s="47"/>
      <c r="BA801" s="14"/>
      <c r="BB801" s="47"/>
      <c r="BC801" s="149"/>
      <c r="BD801" s="149"/>
    </row>
    <row r="802" spans="1:56" x14ac:dyDescent="0.35">
      <c r="A802" s="50" t="s">
        <v>4970</v>
      </c>
      <c r="B802" s="115">
        <v>801</v>
      </c>
      <c r="C802" s="47"/>
      <c r="D802" s="47" t="s">
        <v>4971</v>
      </c>
      <c r="E802" s="47" t="s">
        <v>4972</v>
      </c>
      <c r="F802" s="47" t="s">
        <v>4973</v>
      </c>
      <c r="G802" s="47" t="s">
        <v>76</v>
      </c>
      <c r="H802" s="47" t="s">
        <v>1980</v>
      </c>
      <c r="I802" s="47" t="s">
        <v>3899</v>
      </c>
      <c r="J802" s="47" t="s">
        <v>1961</v>
      </c>
      <c r="K802" s="47" t="s">
        <v>319</v>
      </c>
      <c r="L802" s="47" t="s">
        <v>886</v>
      </c>
      <c r="M802" s="48" t="s">
        <v>53</v>
      </c>
      <c r="N802" s="47" t="s">
        <v>34</v>
      </c>
      <c r="O802" s="47" t="s">
        <v>4</v>
      </c>
      <c r="P802" s="48" t="s">
        <v>16</v>
      </c>
      <c r="Q802" s="47"/>
      <c r="R802" s="47"/>
      <c r="S802" s="47" t="s">
        <v>4974</v>
      </c>
      <c r="T802" s="47" t="s">
        <v>773</v>
      </c>
      <c r="U802" s="52">
        <v>10897</v>
      </c>
      <c r="V802" s="118">
        <v>46089</v>
      </c>
      <c r="W802" s="118">
        <v>46089</v>
      </c>
      <c r="X802" s="47"/>
      <c r="Y802" s="47">
        <v>15</v>
      </c>
      <c r="Z802" s="118">
        <v>46104</v>
      </c>
      <c r="AA802" s="118">
        <v>46117</v>
      </c>
      <c r="AB802" s="118">
        <v>46116</v>
      </c>
      <c r="AC802" s="47" t="s">
        <v>3</v>
      </c>
      <c r="AD802" s="14">
        <v>1</v>
      </c>
      <c r="AE802" s="47" t="s">
        <v>3879</v>
      </c>
      <c r="AF802" s="280">
        <v>46118</v>
      </c>
      <c r="AG802" s="118">
        <v>46118</v>
      </c>
      <c r="AH802" s="118" t="s">
        <v>6740</v>
      </c>
      <c r="AI802" s="47" t="s">
        <v>6737</v>
      </c>
      <c r="AJ802" s="47"/>
      <c r="AK802" s="47" t="s">
        <v>1557</v>
      </c>
      <c r="AL802" s="62" t="s">
        <v>2924</v>
      </c>
      <c r="AM802" s="13" t="s">
        <v>390</v>
      </c>
      <c r="AN802" s="118"/>
      <c r="AO802" s="118"/>
      <c r="AP802" s="118"/>
      <c r="AQ802" s="118"/>
      <c r="AR802" s="118"/>
      <c r="AS802" s="47"/>
      <c r="AT802" s="118"/>
      <c r="AU802" s="47"/>
      <c r="AV802" s="47"/>
      <c r="AW802" s="118"/>
      <c r="AX802" s="118"/>
      <c r="AY802" s="118"/>
      <c r="AZ802" s="47"/>
      <c r="BA802" s="14"/>
      <c r="BB802" s="47"/>
      <c r="BC802" s="149"/>
      <c r="BD802" s="149"/>
    </row>
    <row r="803" spans="1:56" x14ac:dyDescent="0.35">
      <c r="A803" s="50" t="s">
        <v>4975</v>
      </c>
      <c r="B803" s="115">
        <v>802</v>
      </c>
      <c r="C803" s="47"/>
      <c r="D803" s="47" t="s">
        <v>4976</v>
      </c>
      <c r="E803" s="47" t="s">
        <v>4977</v>
      </c>
      <c r="F803" s="47" t="s">
        <v>4978</v>
      </c>
      <c r="G803" s="47" t="s">
        <v>76</v>
      </c>
      <c r="H803" s="47" t="s">
        <v>1980</v>
      </c>
      <c r="I803" s="47" t="s">
        <v>3899</v>
      </c>
      <c r="J803" s="47" t="s">
        <v>1961</v>
      </c>
      <c r="K803" s="47" t="s">
        <v>319</v>
      </c>
      <c r="L803" s="47" t="s">
        <v>886</v>
      </c>
      <c r="M803" s="48" t="s">
        <v>53</v>
      </c>
      <c r="N803" s="47" t="s">
        <v>33</v>
      </c>
      <c r="O803" s="47" t="s">
        <v>49</v>
      </c>
      <c r="P803" s="48" t="s">
        <v>22</v>
      </c>
      <c r="Q803" s="47"/>
      <c r="R803" s="47" t="s">
        <v>1897</v>
      </c>
      <c r="S803" s="47" t="s">
        <v>4979</v>
      </c>
      <c r="T803" s="47" t="s">
        <v>770</v>
      </c>
      <c r="U803" s="52">
        <v>12860</v>
      </c>
      <c r="V803" s="118">
        <v>46089</v>
      </c>
      <c r="W803" s="118">
        <v>46089</v>
      </c>
      <c r="X803" s="47"/>
      <c r="Y803" s="47">
        <v>15</v>
      </c>
      <c r="Z803" s="118">
        <v>46104</v>
      </c>
      <c r="AA803" s="118">
        <v>46173</v>
      </c>
      <c r="AB803" s="118"/>
      <c r="AC803" s="47" t="s">
        <v>5</v>
      </c>
      <c r="AD803" s="14"/>
      <c r="AE803" s="47" t="s">
        <v>3873</v>
      </c>
      <c r="AF803" s="280"/>
      <c r="AG803" s="118"/>
      <c r="AH803" s="118"/>
      <c r="AI803" s="47" t="s">
        <v>6737</v>
      </c>
      <c r="AJ803" s="47"/>
      <c r="AK803" s="47" t="s">
        <v>1557</v>
      </c>
      <c r="AL803" s="62" t="s">
        <v>390</v>
      </c>
      <c r="AM803" s="13" t="s">
        <v>390</v>
      </c>
      <c r="AN803" s="118"/>
      <c r="AO803" s="118"/>
      <c r="AP803" s="118"/>
      <c r="AQ803" s="118"/>
      <c r="AR803" s="118"/>
      <c r="AS803" s="47"/>
      <c r="AT803" s="118"/>
      <c r="AU803" s="47"/>
      <c r="AV803" s="47"/>
      <c r="AW803" s="118"/>
      <c r="AX803" s="118"/>
      <c r="AY803" s="118"/>
      <c r="AZ803" s="47"/>
      <c r="BA803" s="14"/>
      <c r="BB803" s="47"/>
      <c r="BC803" s="149"/>
      <c r="BD803" s="149"/>
    </row>
    <row r="804" spans="1:56" x14ac:dyDescent="0.35">
      <c r="A804" s="50" t="s">
        <v>4980</v>
      </c>
      <c r="B804" s="115">
        <v>803</v>
      </c>
      <c r="C804" s="47"/>
      <c r="D804" s="47" t="s">
        <v>4981</v>
      </c>
      <c r="E804" s="47" t="s">
        <v>4982</v>
      </c>
      <c r="F804" s="47" t="s">
        <v>4983</v>
      </c>
      <c r="G804" s="47" t="s">
        <v>76</v>
      </c>
      <c r="H804" s="47" t="s">
        <v>1980</v>
      </c>
      <c r="I804" s="47" t="s">
        <v>3899</v>
      </c>
      <c r="J804" s="47" t="s">
        <v>1961</v>
      </c>
      <c r="K804" s="47" t="s">
        <v>319</v>
      </c>
      <c r="L804" s="47" t="s">
        <v>886</v>
      </c>
      <c r="M804" s="48" t="s">
        <v>53</v>
      </c>
      <c r="N804" s="47" t="s">
        <v>34</v>
      </c>
      <c r="O804" s="47" t="s">
        <v>4</v>
      </c>
      <c r="P804" s="48" t="s">
        <v>43</v>
      </c>
      <c r="Q804" s="47"/>
      <c r="R804" s="47"/>
      <c r="S804" s="47" t="s">
        <v>4984</v>
      </c>
      <c r="T804" s="47" t="s">
        <v>4985</v>
      </c>
      <c r="U804" s="52">
        <v>6194</v>
      </c>
      <c r="V804" s="118">
        <v>46092</v>
      </c>
      <c r="W804" s="118">
        <v>46092</v>
      </c>
      <c r="X804" s="47"/>
      <c r="Y804" s="47">
        <v>15</v>
      </c>
      <c r="Z804" s="118">
        <v>46107</v>
      </c>
      <c r="AA804" s="118">
        <v>46122</v>
      </c>
      <c r="AB804" s="118">
        <v>46122</v>
      </c>
      <c r="AC804" s="47" t="s">
        <v>3</v>
      </c>
      <c r="AD804" s="14">
        <v>1</v>
      </c>
      <c r="AE804" s="47" t="s">
        <v>3873</v>
      </c>
      <c r="AF804" s="280">
        <v>46121</v>
      </c>
      <c r="AG804" s="118">
        <v>46121</v>
      </c>
      <c r="AH804" s="118" t="s">
        <v>6740</v>
      </c>
      <c r="AI804" s="47" t="s">
        <v>6737</v>
      </c>
      <c r="AJ804" s="47"/>
      <c r="AK804" s="47" t="s">
        <v>1557</v>
      </c>
      <c r="AL804" s="62" t="s">
        <v>2924</v>
      </c>
      <c r="AM804" s="13" t="s">
        <v>390</v>
      </c>
      <c r="AN804" s="118"/>
      <c r="AO804" s="118"/>
      <c r="AP804" s="118"/>
      <c r="AQ804" s="118"/>
      <c r="AR804" s="118"/>
      <c r="AS804" s="47"/>
      <c r="AT804" s="118"/>
      <c r="AU804" s="47"/>
      <c r="AV804" s="47"/>
      <c r="AW804" s="118"/>
      <c r="AX804" s="118"/>
      <c r="AY804" s="118"/>
      <c r="AZ804" s="47"/>
      <c r="BA804" s="14"/>
      <c r="BB804" s="47"/>
      <c r="BC804" s="149"/>
      <c r="BD804" s="149"/>
    </row>
    <row r="805" spans="1:56" x14ac:dyDescent="0.35">
      <c r="A805" s="50" t="s">
        <v>4986</v>
      </c>
      <c r="B805" s="115">
        <v>804</v>
      </c>
      <c r="C805" s="47"/>
      <c r="D805" s="47" t="s">
        <v>4987</v>
      </c>
      <c r="E805" s="47" t="s">
        <v>4988</v>
      </c>
      <c r="F805" s="47" t="s">
        <v>4989</v>
      </c>
      <c r="G805" s="47" t="s">
        <v>76</v>
      </c>
      <c r="H805" s="47" t="s">
        <v>1980</v>
      </c>
      <c r="I805" s="47" t="s">
        <v>3899</v>
      </c>
      <c r="J805" s="47" t="s">
        <v>1961</v>
      </c>
      <c r="K805" s="47" t="s">
        <v>319</v>
      </c>
      <c r="L805" s="47" t="s">
        <v>886</v>
      </c>
      <c r="M805" s="48" t="s">
        <v>53</v>
      </c>
      <c r="N805" s="47" t="s">
        <v>34</v>
      </c>
      <c r="O805" s="47" t="s">
        <v>4</v>
      </c>
      <c r="P805" s="48" t="s">
        <v>27</v>
      </c>
      <c r="Q805" s="47"/>
      <c r="R805" s="47"/>
      <c r="S805" s="47" t="s">
        <v>4990</v>
      </c>
      <c r="T805" s="47" t="s">
        <v>4991</v>
      </c>
      <c r="U805" s="52">
        <v>9205</v>
      </c>
      <c r="V805" s="118">
        <v>46090</v>
      </c>
      <c r="W805" s="118">
        <v>46090</v>
      </c>
      <c r="X805" s="47"/>
      <c r="Y805" s="47">
        <v>15</v>
      </c>
      <c r="Z805" s="118">
        <v>46105</v>
      </c>
      <c r="AA805" s="118">
        <v>46122</v>
      </c>
      <c r="AB805" s="118">
        <v>46126</v>
      </c>
      <c r="AC805" s="47" t="s">
        <v>3</v>
      </c>
      <c r="AD805" s="14">
        <v>1</v>
      </c>
      <c r="AE805" s="47" t="s">
        <v>3879</v>
      </c>
      <c r="AF805" s="280">
        <v>46125</v>
      </c>
      <c r="AG805" s="118">
        <v>46125</v>
      </c>
      <c r="AH805" s="118" t="s">
        <v>6740</v>
      </c>
      <c r="AI805" s="47" t="s">
        <v>6737</v>
      </c>
      <c r="AJ805" s="47"/>
      <c r="AK805" s="47" t="s">
        <v>1557</v>
      </c>
      <c r="AL805" s="62" t="s">
        <v>2924</v>
      </c>
      <c r="AM805" s="13" t="s">
        <v>2082</v>
      </c>
      <c r="AN805" s="118"/>
      <c r="AO805" s="118"/>
      <c r="AP805" s="118"/>
      <c r="AQ805" s="118"/>
      <c r="AR805" s="118"/>
      <c r="AS805" s="47"/>
      <c r="AT805" s="118"/>
      <c r="AU805" s="47"/>
      <c r="AV805" s="47"/>
      <c r="AW805" s="118"/>
      <c r="AX805" s="118"/>
      <c r="AY805" s="118"/>
      <c r="AZ805" s="47"/>
      <c r="BA805" s="14"/>
      <c r="BB805" s="47"/>
      <c r="BC805" s="149"/>
      <c r="BD805" s="149"/>
    </row>
    <row r="806" spans="1:56" x14ac:dyDescent="0.35">
      <c r="A806" s="50" t="s">
        <v>4992</v>
      </c>
      <c r="B806" s="115">
        <v>805</v>
      </c>
      <c r="C806" s="47"/>
      <c r="D806" s="47" t="s">
        <v>4993</v>
      </c>
      <c r="E806" s="47" t="s">
        <v>4994</v>
      </c>
      <c r="F806" s="47" t="s">
        <v>4995</v>
      </c>
      <c r="G806" s="47" t="s">
        <v>76</v>
      </c>
      <c r="H806" s="47" t="s">
        <v>1980</v>
      </c>
      <c r="I806" s="47" t="s">
        <v>3899</v>
      </c>
      <c r="J806" s="47" t="s">
        <v>1961</v>
      </c>
      <c r="K806" s="47" t="s">
        <v>319</v>
      </c>
      <c r="L806" s="47" t="s">
        <v>886</v>
      </c>
      <c r="M806" s="48" t="s">
        <v>53</v>
      </c>
      <c r="N806" s="47" t="s">
        <v>34</v>
      </c>
      <c r="O806" s="47" t="s">
        <v>4</v>
      </c>
      <c r="P806" s="48" t="s">
        <v>21</v>
      </c>
      <c r="Q806" s="47"/>
      <c r="R806" s="47"/>
      <c r="S806" s="47" t="s">
        <v>4996</v>
      </c>
      <c r="T806" s="47" t="s">
        <v>3007</v>
      </c>
      <c r="U806" s="52">
        <v>8800</v>
      </c>
      <c r="V806" s="118">
        <v>46090</v>
      </c>
      <c r="W806" s="118">
        <v>46090</v>
      </c>
      <c r="X806" s="47"/>
      <c r="Y806" s="47">
        <v>15</v>
      </c>
      <c r="Z806" s="118">
        <v>46105</v>
      </c>
      <c r="AA806" s="118">
        <v>46130</v>
      </c>
      <c r="AB806" s="118">
        <v>46129</v>
      </c>
      <c r="AC806" s="47" t="s">
        <v>3</v>
      </c>
      <c r="AD806" s="14">
        <v>1</v>
      </c>
      <c r="AE806" s="47" t="s">
        <v>3873</v>
      </c>
      <c r="AF806" s="280">
        <v>46130</v>
      </c>
      <c r="AG806" s="118">
        <v>46130</v>
      </c>
      <c r="AH806" s="118" t="s">
        <v>6740</v>
      </c>
      <c r="AI806" s="47" t="s">
        <v>6737</v>
      </c>
      <c r="AJ806" s="47"/>
      <c r="AK806" s="47" t="s">
        <v>1557</v>
      </c>
      <c r="AL806" s="62" t="s">
        <v>2924</v>
      </c>
      <c r="AM806" s="13" t="s">
        <v>1562</v>
      </c>
      <c r="AN806" s="118"/>
      <c r="AO806" s="118"/>
      <c r="AP806" s="118"/>
      <c r="AQ806" s="118"/>
      <c r="AR806" s="118"/>
      <c r="AS806" s="47"/>
      <c r="AT806" s="118"/>
      <c r="AU806" s="47"/>
      <c r="AV806" s="47"/>
      <c r="AW806" s="118"/>
      <c r="AX806" s="118"/>
      <c r="AY806" s="118"/>
      <c r="AZ806" s="47"/>
      <c r="BA806" s="14"/>
      <c r="BB806" s="47"/>
      <c r="BC806" s="149"/>
      <c r="BD806" s="149"/>
    </row>
    <row r="807" spans="1:56" x14ac:dyDescent="0.35">
      <c r="A807" s="50" t="s">
        <v>4997</v>
      </c>
      <c r="B807" s="115">
        <v>806</v>
      </c>
      <c r="C807" s="47"/>
      <c r="D807" s="47" t="s">
        <v>4998</v>
      </c>
      <c r="E807" s="47" t="s">
        <v>4999</v>
      </c>
      <c r="F807" s="47" t="s">
        <v>5000</v>
      </c>
      <c r="G807" s="47" t="s">
        <v>76</v>
      </c>
      <c r="H807" s="47" t="s">
        <v>1980</v>
      </c>
      <c r="I807" s="47" t="s">
        <v>3899</v>
      </c>
      <c r="J807" s="47" t="s">
        <v>1961</v>
      </c>
      <c r="K807" s="47" t="s">
        <v>319</v>
      </c>
      <c r="L807" s="47" t="s">
        <v>886</v>
      </c>
      <c r="M807" s="48" t="s">
        <v>53</v>
      </c>
      <c r="N807" s="47" t="s">
        <v>34</v>
      </c>
      <c r="O807" s="47" t="s">
        <v>4</v>
      </c>
      <c r="P807" s="48" t="s">
        <v>16</v>
      </c>
      <c r="Q807" s="47"/>
      <c r="R807" s="47"/>
      <c r="S807" s="47" t="s">
        <v>5001</v>
      </c>
      <c r="T807" s="47" t="s">
        <v>5002</v>
      </c>
      <c r="U807" s="52">
        <v>7914</v>
      </c>
      <c r="V807" s="118">
        <v>46088</v>
      </c>
      <c r="W807" s="118">
        <v>46088</v>
      </c>
      <c r="X807" s="47"/>
      <c r="Y807" s="47">
        <v>15</v>
      </c>
      <c r="Z807" s="118">
        <v>46103</v>
      </c>
      <c r="AA807" s="118">
        <v>46130</v>
      </c>
      <c r="AB807" s="118">
        <v>46132</v>
      </c>
      <c r="AC807" s="47" t="s">
        <v>3</v>
      </c>
      <c r="AD807" s="14">
        <v>1</v>
      </c>
      <c r="AE807" s="47" t="s">
        <v>3879</v>
      </c>
      <c r="AF807" s="280">
        <v>46132</v>
      </c>
      <c r="AG807" s="118">
        <v>46132</v>
      </c>
      <c r="AH807" s="118" t="s">
        <v>6740</v>
      </c>
      <c r="AI807" s="47" t="s">
        <v>6737</v>
      </c>
      <c r="AJ807" s="47"/>
      <c r="AK807" s="47" t="s">
        <v>1557</v>
      </c>
      <c r="AL807" s="62" t="s">
        <v>2924</v>
      </c>
      <c r="AM807" s="13" t="s">
        <v>390</v>
      </c>
      <c r="AN807" s="118"/>
      <c r="AO807" s="118"/>
      <c r="AP807" s="118"/>
      <c r="AQ807" s="118"/>
      <c r="AR807" s="118"/>
      <c r="AS807" s="47"/>
      <c r="AT807" s="118"/>
      <c r="AU807" s="47"/>
      <c r="AV807" s="47"/>
      <c r="AW807" s="118"/>
      <c r="AX807" s="118"/>
      <c r="AY807" s="118"/>
      <c r="AZ807" s="47"/>
      <c r="BA807" s="14"/>
      <c r="BB807" s="47"/>
      <c r="BC807" s="149"/>
      <c r="BD807" s="149"/>
    </row>
    <row r="808" spans="1:56" x14ac:dyDescent="0.35">
      <c r="A808" s="50" t="s">
        <v>5003</v>
      </c>
      <c r="B808" s="115">
        <v>807</v>
      </c>
      <c r="C808" s="47"/>
      <c r="D808" s="47" t="s">
        <v>5004</v>
      </c>
      <c r="E808" s="47" t="s">
        <v>5005</v>
      </c>
      <c r="F808" s="47" t="s">
        <v>5006</v>
      </c>
      <c r="G808" s="47" t="s">
        <v>76</v>
      </c>
      <c r="H808" s="47" t="s">
        <v>1980</v>
      </c>
      <c r="I808" s="47" t="s">
        <v>3899</v>
      </c>
      <c r="J808" s="47" t="s">
        <v>1961</v>
      </c>
      <c r="K808" s="47" t="s">
        <v>319</v>
      </c>
      <c r="L808" s="47" t="s">
        <v>886</v>
      </c>
      <c r="M808" s="48" t="s">
        <v>53</v>
      </c>
      <c r="N808" s="47" t="s">
        <v>34</v>
      </c>
      <c r="O808" s="47" t="s">
        <v>4</v>
      </c>
      <c r="P808" s="48" t="s">
        <v>43</v>
      </c>
      <c r="Q808" s="47"/>
      <c r="R808" s="47"/>
      <c r="S808" s="47" t="s">
        <v>5007</v>
      </c>
      <c r="T808" s="47" t="s">
        <v>5008</v>
      </c>
      <c r="U808" s="52">
        <v>10162</v>
      </c>
      <c r="V808" s="118">
        <v>46092</v>
      </c>
      <c r="W808" s="118">
        <v>46092</v>
      </c>
      <c r="X808" s="47"/>
      <c r="Y808" s="47">
        <v>15</v>
      </c>
      <c r="Z808" s="118">
        <v>46107</v>
      </c>
      <c r="AA808" s="118">
        <v>46122</v>
      </c>
      <c r="AB808" s="118">
        <v>46122</v>
      </c>
      <c r="AC808" s="47" t="s">
        <v>3</v>
      </c>
      <c r="AD808" s="14">
        <v>1</v>
      </c>
      <c r="AE808" s="47" t="s">
        <v>3879</v>
      </c>
      <c r="AF808" s="280">
        <v>46122</v>
      </c>
      <c r="AG808" s="118">
        <v>46122</v>
      </c>
      <c r="AH808" s="118" t="s">
        <v>6740</v>
      </c>
      <c r="AI808" s="47" t="s">
        <v>6737</v>
      </c>
      <c r="AJ808" s="47"/>
      <c r="AK808" s="47" t="s">
        <v>1557</v>
      </c>
      <c r="AL808" s="62" t="s">
        <v>2924</v>
      </c>
      <c r="AM808" s="13" t="s">
        <v>2000</v>
      </c>
      <c r="AN808" s="118"/>
      <c r="AO808" s="118"/>
      <c r="AP808" s="118"/>
      <c r="AQ808" s="118"/>
      <c r="AR808" s="118"/>
      <c r="AS808" s="47"/>
      <c r="AT808" s="118"/>
      <c r="AU808" s="47"/>
      <c r="AV808" s="47"/>
      <c r="AW808" s="118"/>
      <c r="AX808" s="118"/>
      <c r="AY808" s="118"/>
      <c r="AZ808" s="47"/>
      <c r="BA808" s="14"/>
      <c r="BB808" s="47"/>
      <c r="BC808" s="149"/>
      <c r="BD808" s="149"/>
    </row>
    <row r="809" spans="1:56" x14ac:dyDescent="0.35">
      <c r="A809" s="50" t="s">
        <v>5009</v>
      </c>
      <c r="B809" s="115">
        <v>808</v>
      </c>
      <c r="C809" s="47"/>
      <c r="D809" s="47" t="s">
        <v>5010</v>
      </c>
      <c r="E809" s="47" t="s">
        <v>5011</v>
      </c>
      <c r="F809" s="47" t="s">
        <v>5012</v>
      </c>
      <c r="G809" s="47" t="s">
        <v>76</v>
      </c>
      <c r="H809" s="47" t="s">
        <v>1980</v>
      </c>
      <c r="I809" s="47" t="s">
        <v>3899</v>
      </c>
      <c r="J809" s="47" t="s">
        <v>1961</v>
      </c>
      <c r="K809" s="47" t="s">
        <v>319</v>
      </c>
      <c r="L809" s="47" t="s">
        <v>886</v>
      </c>
      <c r="M809" s="48" t="s">
        <v>53</v>
      </c>
      <c r="N809" s="47" t="s">
        <v>34</v>
      </c>
      <c r="O809" s="47" t="s">
        <v>4</v>
      </c>
      <c r="P809" s="48" t="s">
        <v>16</v>
      </c>
      <c r="Q809" s="47"/>
      <c r="R809" s="47"/>
      <c r="S809" s="47" t="s">
        <v>5013</v>
      </c>
      <c r="T809" s="47" t="s">
        <v>5014</v>
      </c>
      <c r="U809" s="52">
        <v>8429</v>
      </c>
      <c r="V809" s="118">
        <v>46090</v>
      </c>
      <c r="W809" s="118">
        <v>46090</v>
      </c>
      <c r="X809" s="47"/>
      <c r="Y809" s="47">
        <v>15</v>
      </c>
      <c r="Z809" s="118">
        <v>46105</v>
      </c>
      <c r="AA809" s="118">
        <v>46130</v>
      </c>
      <c r="AB809" s="118">
        <v>46129</v>
      </c>
      <c r="AC809" s="47" t="s">
        <v>3</v>
      </c>
      <c r="AD809" s="14">
        <v>1</v>
      </c>
      <c r="AE809" s="47" t="s">
        <v>3879</v>
      </c>
      <c r="AF809" s="280">
        <v>46129</v>
      </c>
      <c r="AG809" s="118">
        <v>46129</v>
      </c>
      <c r="AH809" s="118" t="s">
        <v>6740</v>
      </c>
      <c r="AI809" s="47" t="s">
        <v>6737</v>
      </c>
      <c r="AJ809" s="47"/>
      <c r="AK809" s="47" t="s">
        <v>1557</v>
      </c>
      <c r="AL809" s="62" t="s">
        <v>2924</v>
      </c>
      <c r="AM809" s="13" t="s">
        <v>390</v>
      </c>
      <c r="AN809" s="118"/>
      <c r="AO809" s="118"/>
      <c r="AP809" s="118"/>
      <c r="AQ809" s="118"/>
      <c r="AR809" s="118"/>
      <c r="AS809" s="47"/>
      <c r="AT809" s="118"/>
      <c r="AU809" s="47"/>
      <c r="AV809" s="47"/>
      <c r="AW809" s="118"/>
      <c r="AX809" s="118"/>
      <c r="AY809" s="118"/>
      <c r="AZ809" s="47"/>
      <c r="BA809" s="14"/>
      <c r="BB809" s="47"/>
      <c r="BC809" s="149"/>
      <c r="BD809" s="149"/>
    </row>
    <row r="810" spans="1:56" x14ac:dyDescent="0.35">
      <c r="A810" s="50" t="s">
        <v>5015</v>
      </c>
      <c r="B810" s="115">
        <v>809</v>
      </c>
      <c r="C810" s="47"/>
      <c r="D810" s="47" t="s">
        <v>5016</v>
      </c>
      <c r="E810" s="47" t="s">
        <v>5017</v>
      </c>
      <c r="F810" s="47" t="s">
        <v>5018</v>
      </c>
      <c r="G810" s="47" t="s">
        <v>76</v>
      </c>
      <c r="H810" s="47" t="s">
        <v>1980</v>
      </c>
      <c r="I810" s="47" t="s">
        <v>3899</v>
      </c>
      <c r="J810" s="47" t="s">
        <v>1961</v>
      </c>
      <c r="K810" s="47" t="s">
        <v>319</v>
      </c>
      <c r="L810" s="47" t="s">
        <v>886</v>
      </c>
      <c r="M810" s="48" t="s">
        <v>53</v>
      </c>
      <c r="N810" s="47" t="s">
        <v>33</v>
      </c>
      <c r="O810" s="47" t="s">
        <v>5473</v>
      </c>
      <c r="P810" s="48" t="s">
        <v>26</v>
      </c>
      <c r="Q810" s="47"/>
      <c r="R810" s="47"/>
      <c r="S810" s="47" t="s">
        <v>5019</v>
      </c>
      <c r="T810" s="47" t="s">
        <v>188</v>
      </c>
      <c r="U810" s="52">
        <v>11693</v>
      </c>
      <c r="V810" s="118">
        <v>46091</v>
      </c>
      <c r="W810" s="118">
        <v>46091</v>
      </c>
      <c r="X810" s="47"/>
      <c r="Y810" s="47">
        <v>15</v>
      </c>
      <c r="Z810" s="118">
        <v>46106</v>
      </c>
      <c r="AA810" s="118">
        <v>46130</v>
      </c>
      <c r="AB810" s="118">
        <v>46133</v>
      </c>
      <c r="AC810" s="47" t="s">
        <v>3</v>
      </c>
      <c r="AD810" s="14">
        <v>1</v>
      </c>
      <c r="AE810" s="47" t="s">
        <v>3879</v>
      </c>
      <c r="AF810" s="280">
        <v>46133</v>
      </c>
      <c r="AG810" s="118">
        <v>46133</v>
      </c>
      <c r="AH810" s="118" t="s">
        <v>6740</v>
      </c>
      <c r="AI810" s="47" t="s">
        <v>6737</v>
      </c>
      <c r="AJ810" s="47"/>
      <c r="AK810" s="47" t="s">
        <v>1557</v>
      </c>
      <c r="AL810" s="62" t="s">
        <v>2924</v>
      </c>
      <c r="AM810" s="13" t="s">
        <v>390</v>
      </c>
      <c r="AN810" s="118"/>
      <c r="AO810" s="118"/>
      <c r="AP810" s="118"/>
      <c r="AQ810" s="118"/>
      <c r="AR810" s="118"/>
      <c r="AS810" s="47"/>
      <c r="AT810" s="118"/>
      <c r="AU810" s="47"/>
      <c r="AV810" s="47"/>
      <c r="AW810" s="118"/>
      <c r="AX810" s="118"/>
      <c r="AY810" s="118"/>
      <c r="AZ810" s="47"/>
      <c r="BA810" s="14"/>
      <c r="BB810" s="47"/>
      <c r="BC810" s="149"/>
      <c r="BD810" s="149"/>
    </row>
    <row r="811" spans="1:56" x14ac:dyDescent="0.35">
      <c r="A811" s="50" t="s">
        <v>5020</v>
      </c>
      <c r="B811" s="115">
        <v>810</v>
      </c>
      <c r="C811" s="47"/>
      <c r="D811" s="47" t="s">
        <v>5021</v>
      </c>
      <c r="E811" s="47" t="s">
        <v>5022</v>
      </c>
      <c r="F811" s="47" t="s">
        <v>5023</v>
      </c>
      <c r="G811" s="47" t="s">
        <v>76</v>
      </c>
      <c r="H811" s="47" t="s">
        <v>1980</v>
      </c>
      <c r="I811" s="47" t="s">
        <v>3899</v>
      </c>
      <c r="J811" s="47" t="s">
        <v>1961</v>
      </c>
      <c r="K811" s="47" t="s">
        <v>319</v>
      </c>
      <c r="L811" s="47" t="s">
        <v>886</v>
      </c>
      <c r="M811" s="48" t="s">
        <v>53</v>
      </c>
      <c r="N811" s="47" t="s">
        <v>34</v>
      </c>
      <c r="O811" s="47" t="s">
        <v>4</v>
      </c>
      <c r="P811" s="48" t="s">
        <v>43</v>
      </c>
      <c r="Q811" s="47"/>
      <c r="R811" s="47"/>
      <c r="S811" s="47" t="s">
        <v>5024</v>
      </c>
      <c r="T811" s="47" t="s">
        <v>349</v>
      </c>
      <c r="U811" s="52">
        <v>9157</v>
      </c>
      <c r="V811" s="118">
        <v>46092</v>
      </c>
      <c r="W811" s="118">
        <v>46092</v>
      </c>
      <c r="X811" s="47"/>
      <c r="Y811" s="47">
        <v>15</v>
      </c>
      <c r="Z811" s="118">
        <v>46107</v>
      </c>
      <c r="AA811" s="118">
        <v>46122</v>
      </c>
      <c r="AB811" s="118">
        <v>46124</v>
      </c>
      <c r="AC811" s="47" t="s">
        <v>3</v>
      </c>
      <c r="AD811" s="14">
        <v>1</v>
      </c>
      <c r="AE811" s="47" t="s">
        <v>3879</v>
      </c>
      <c r="AF811" s="280">
        <v>46124</v>
      </c>
      <c r="AG811" s="118">
        <v>46124</v>
      </c>
      <c r="AH811" s="118" t="s">
        <v>6740</v>
      </c>
      <c r="AI811" s="47" t="s">
        <v>6737</v>
      </c>
      <c r="AJ811" s="47"/>
      <c r="AK811" s="47" t="s">
        <v>1557</v>
      </c>
      <c r="AL811" s="62" t="s">
        <v>2924</v>
      </c>
      <c r="AM811" s="13" t="s">
        <v>2278</v>
      </c>
      <c r="AN811" s="118"/>
      <c r="AO811" s="118"/>
      <c r="AP811" s="118"/>
      <c r="AQ811" s="118"/>
      <c r="AR811" s="118"/>
      <c r="AS811" s="47"/>
      <c r="AT811" s="118"/>
      <c r="AU811" s="47"/>
      <c r="AV811" s="47"/>
      <c r="AW811" s="118"/>
      <c r="AX811" s="118"/>
      <c r="AY811" s="118"/>
      <c r="AZ811" s="47"/>
      <c r="BA811" s="14"/>
      <c r="BB811" s="47"/>
      <c r="BC811" s="149"/>
      <c r="BD811" s="149"/>
    </row>
    <row r="812" spans="1:56" x14ac:dyDescent="0.35">
      <c r="A812" s="50" t="s">
        <v>5025</v>
      </c>
      <c r="B812" s="115">
        <v>811</v>
      </c>
      <c r="C812" s="47"/>
      <c r="D812" s="47" t="s">
        <v>5026</v>
      </c>
      <c r="E812" s="47" t="s">
        <v>5027</v>
      </c>
      <c r="F812" s="47" t="s">
        <v>5028</v>
      </c>
      <c r="G812" s="47" t="s">
        <v>76</v>
      </c>
      <c r="H812" s="47" t="s">
        <v>1980</v>
      </c>
      <c r="I812" s="47" t="s">
        <v>3899</v>
      </c>
      <c r="J812" s="47" t="s">
        <v>1961</v>
      </c>
      <c r="K812" s="47" t="s">
        <v>319</v>
      </c>
      <c r="L812" s="47" t="s">
        <v>886</v>
      </c>
      <c r="M812" s="48" t="s">
        <v>53</v>
      </c>
      <c r="N812" s="47" t="s">
        <v>34</v>
      </c>
      <c r="O812" s="47" t="s">
        <v>4</v>
      </c>
      <c r="P812" s="48" t="s">
        <v>27</v>
      </c>
      <c r="Q812" s="47"/>
      <c r="R812" s="47"/>
      <c r="S812" s="47" t="s">
        <v>5029</v>
      </c>
      <c r="T812" s="47" t="s">
        <v>5030</v>
      </c>
      <c r="U812" s="52">
        <v>6352</v>
      </c>
      <c r="V812" s="118">
        <v>46090</v>
      </c>
      <c r="W812" s="118">
        <v>46090</v>
      </c>
      <c r="X812" s="47"/>
      <c r="Y812" s="47">
        <v>15</v>
      </c>
      <c r="Z812" s="118">
        <v>46105</v>
      </c>
      <c r="AA812" s="118">
        <v>46122</v>
      </c>
      <c r="AB812" s="118">
        <v>46125</v>
      </c>
      <c r="AC812" s="47" t="s">
        <v>3</v>
      </c>
      <c r="AD812" s="14">
        <v>1</v>
      </c>
      <c r="AE812" s="47" t="s">
        <v>3879</v>
      </c>
      <c r="AF812" s="280">
        <v>46125</v>
      </c>
      <c r="AG812" s="118">
        <v>46125</v>
      </c>
      <c r="AH812" s="118" t="s">
        <v>6740</v>
      </c>
      <c r="AI812" s="47" t="s">
        <v>6737</v>
      </c>
      <c r="AJ812" s="47"/>
      <c r="AK812" s="47" t="s">
        <v>1557</v>
      </c>
      <c r="AL812" s="62" t="s">
        <v>2924</v>
      </c>
      <c r="AM812" s="13" t="s">
        <v>390</v>
      </c>
      <c r="AN812" s="118"/>
      <c r="AO812" s="118"/>
      <c r="AP812" s="118"/>
      <c r="AQ812" s="118"/>
      <c r="AR812" s="118"/>
      <c r="AS812" s="47"/>
      <c r="AT812" s="118"/>
      <c r="AU812" s="47"/>
      <c r="AV812" s="47"/>
      <c r="AW812" s="118"/>
      <c r="AX812" s="118"/>
      <c r="AY812" s="118"/>
      <c r="AZ812" s="47"/>
      <c r="BA812" s="14"/>
      <c r="BB812" s="47"/>
      <c r="BC812" s="149"/>
      <c r="BD812" s="149"/>
    </row>
    <row r="813" spans="1:56" x14ac:dyDescent="0.35">
      <c r="A813" s="50" t="s">
        <v>5031</v>
      </c>
      <c r="B813" s="115">
        <v>812</v>
      </c>
      <c r="C813" s="47"/>
      <c r="D813" s="47" t="s">
        <v>5032</v>
      </c>
      <c r="E813" s="47" t="s">
        <v>5033</v>
      </c>
      <c r="F813" s="47" t="s">
        <v>5034</v>
      </c>
      <c r="G813" s="47" t="s">
        <v>76</v>
      </c>
      <c r="H813" s="47" t="s">
        <v>1980</v>
      </c>
      <c r="I813" s="47" t="s">
        <v>3899</v>
      </c>
      <c r="J813" s="47" t="s">
        <v>1961</v>
      </c>
      <c r="K813" s="47" t="s">
        <v>319</v>
      </c>
      <c r="L813" s="47" t="s">
        <v>886</v>
      </c>
      <c r="M813" s="48" t="s">
        <v>53</v>
      </c>
      <c r="N813" s="47" t="s">
        <v>33</v>
      </c>
      <c r="O813" s="47" t="s">
        <v>5473</v>
      </c>
      <c r="P813" s="48" t="s">
        <v>26</v>
      </c>
      <c r="Q813" s="47"/>
      <c r="R813" s="47"/>
      <c r="S813" s="47" t="s">
        <v>5035</v>
      </c>
      <c r="T813" s="47" t="s">
        <v>5036</v>
      </c>
      <c r="U813" s="52">
        <v>7436</v>
      </c>
      <c r="V813" s="118">
        <v>46091</v>
      </c>
      <c r="W813" s="118">
        <v>46091</v>
      </c>
      <c r="X813" s="47"/>
      <c r="Y813" s="47">
        <v>15</v>
      </c>
      <c r="Z813" s="118">
        <v>46106</v>
      </c>
      <c r="AA813" s="118">
        <v>46152</v>
      </c>
      <c r="AB813" s="118">
        <v>46153</v>
      </c>
      <c r="AC813" s="47" t="s">
        <v>3</v>
      </c>
      <c r="AD813" s="14">
        <v>1</v>
      </c>
      <c r="AE813" s="47" t="s">
        <v>3879</v>
      </c>
      <c r="AF813" s="280">
        <v>46166</v>
      </c>
      <c r="AG813" s="118">
        <v>46166</v>
      </c>
      <c r="AH813" s="118" t="s">
        <v>6740</v>
      </c>
      <c r="AI813" s="47" t="s">
        <v>6737</v>
      </c>
      <c r="AJ813" s="47"/>
      <c r="AK813" s="47" t="s">
        <v>1557</v>
      </c>
      <c r="AL813" s="62" t="s">
        <v>2925</v>
      </c>
      <c r="AM813" s="13" t="s">
        <v>390</v>
      </c>
      <c r="AN813" s="118"/>
      <c r="AO813" s="118"/>
      <c r="AP813" s="118"/>
      <c r="AQ813" s="118"/>
      <c r="AR813" s="118"/>
      <c r="AS813" s="47"/>
      <c r="AT813" s="118"/>
      <c r="AU813" s="47"/>
      <c r="AV813" s="47"/>
      <c r="AW813" s="118"/>
      <c r="AX813" s="118"/>
      <c r="AY813" s="118"/>
      <c r="AZ813" s="47"/>
      <c r="BA813" s="14"/>
      <c r="BB813" s="47"/>
      <c r="BC813" s="149"/>
      <c r="BD813" s="149"/>
    </row>
    <row r="814" spans="1:56" x14ac:dyDescent="0.35">
      <c r="A814" s="50" t="s">
        <v>5037</v>
      </c>
      <c r="B814" s="115">
        <v>813</v>
      </c>
      <c r="C814" s="47"/>
      <c r="D814" s="47" t="s">
        <v>5038</v>
      </c>
      <c r="E814" s="47" t="s">
        <v>5039</v>
      </c>
      <c r="F814" s="47" t="s">
        <v>5040</v>
      </c>
      <c r="G814" s="47" t="s">
        <v>76</v>
      </c>
      <c r="H814" s="47" t="s">
        <v>1980</v>
      </c>
      <c r="I814" s="47" t="s">
        <v>3899</v>
      </c>
      <c r="J814" s="47" t="s">
        <v>1961</v>
      </c>
      <c r="K814" s="47" t="s">
        <v>319</v>
      </c>
      <c r="L814" s="47" t="s">
        <v>886</v>
      </c>
      <c r="M814" s="48" t="s">
        <v>53</v>
      </c>
      <c r="N814" s="47" t="s">
        <v>34</v>
      </c>
      <c r="O814" s="47" t="s">
        <v>4</v>
      </c>
      <c r="P814" s="48" t="s">
        <v>16</v>
      </c>
      <c r="Q814" s="47"/>
      <c r="R814" s="47"/>
      <c r="S814" s="47" t="s">
        <v>5041</v>
      </c>
      <c r="T814" s="47" t="s">
        <v>1412</v>
      </c>
      <c r="U814" s="52">
        <v>9800</v>
      </c>
      <c r="V814" s="118">
        <v>46087</v>
      </c>
      <c r="W814" s="118">
        <v>46087</v>
      </c>
      <c r="X814" s="47"/>
      <c r="Y814" s="47">
        <v>15</v>
      </c>
      <c r="Z814" s="118">
        <v>46102</v>
      </c>
      <c r="AA814" s="118">
        <v>46122</v>
      </c>
      <c r="AB814" s="118">
        <v>46122</v>
      </c>
      <c r="AC814" s="47" t="s">
        <v>3</v>
      </c>
      <c r="AD814" s="14">
        <v>1</v>
      </c>
      <c r="AE814" s="47" t="s">
        <v>3879</v>
      </c>
      <c r="AF814" s="280">
        <v>46121</v>
      </c>
      <c r="AG814" s="118">
        <v>46121</v>
      </c>
      <c r="AH814" s="118" t="s">
        <v>6740</v>
      </c>
      <c r="AI814" s="47" t="s">
        <v>6737</v>
      </c>
      <c r="AJ814" s="47"/>
      <c r="AK814" s="47" t="s">
        <v>1557</v>
      </c>
      <c r="AL814" s="62" t="s">
        <v>2924</v>
      </c>
      <c r="AM814" s="13" t="s">
        <v>390</v>
      </c>
      <c r="AN814" s="118"/>
      <c r="AO814" s="118"/>
      <c r="AP814" s="118"/>
      <c r="AQ814" s="118"/>
      <c r="AR814" s="118"/>
      <c r="AS814" s="47"/>
      <c r="AT814" s="118"/>
      <c r="AU814" s="47"/>
      <c r="AV814" s="47"/>
      <c r="AW814" s="118"/>
      <c r="AX814" s="118"/>
      <c r="AY814" s="118"/>
      <c r="AZ814" s="47"/>
      <c r="BA814" s="14"/>
      <c r="BB814" s="47"/>
      <c r="BC814" s="149"/>
      <c r="BD814" s="149"/>
    </row>
    <row r="815" spans="1:56" x14ac:dyDescent="0.35">
      <c r="A815" s="50" t="s">
        <v>5042</v>
      </c>
      <c r="B815" s="115">
        <v>814</v>
      </c>
      <c r="C815" s="47"/>
      <c r="D815" s="47" t="s">
        <v>5043</v>
      </c>
      <c r="E815" s="47" t="s">
        <v>5044</v>
      </c>
      <c r="F815" s="47" t="s">
        <v>5045</v>
      </c>
      <c r="G815" s="47" t="s">
        <v>76</v>
      </c>
      <c r="H815" s="47" t="s">
        <v>1980</v>
      </c>
      <c r="I815" s="47" t="s">
        <v>3899</v>
      </c>
      <c r="J815" s="47" t="s">
        <v>1961</v>
      </c>
      <c r="K815" s="47" t="s">
        <v>319</v>
      </c>
      <c r="L815" s="47" t="s">
        <v>886</v>
      </c>
      <c r="M815" s="48" t="s">
        <v>53</v>
      </c>
      <c r="N815" s="47" t="s">
        <v>33</v>
      </c>
      <c r="O815" s="47" t="s">
        <v>5473</v>
      </c>
      <c r="P815" s="48" t="s">
        <v>20</v>
      </c>
      <c r="Q815" s="47"/>
      <c r="R815" s="47"/>
      <c r="S815" s="47" t="s">
        <v>5046</v>
      </c>
      <c r="T815" s="47" t="s">
        <v>1996</v>
      </c>
      <c r="U815" s="52">
        <v>1848</v>
      </c>
      <c r="V815" s="118">
        <v>46086</v>
      </c>
      <c r="W815" s="118">
        <v>46086</v>
      </c>
      <c r="X815" s="47"/>
      <c r="Y815" s="47">
        <v>15</v>
      </c>
      <c r="Z815" s="118">
        <v>46101</v>
      </c>
      <c r="AA815" s="118">
        <v>46173</v>
      </c>
      <c r="AB815" s="118">
        <v>46170</v>
      </c>
      <c r="AC815" s="47" t="s">
        <v>3</v>
      </c>
      <c r="AD815" s="14">
        <v>1</v>
      </c>
      <c r="AE815" s="47" t="s">
        <v>3806</v>
      </c>
      <c r="AF815" s="280" t="s">
        <v>8951</v>
      </c>
      <c r="AG815" s="118"/>
      <c r="AH815" s="118" t="s">
        <v>152</v>
      </c>
      <c r="AI815" s="47" t="s">
        <v>6737</v>
      </c>
      <c r="AJ815" s="47"/>
      <c r="AK815" s="47" t="s">
        <v>1557</v>
      </c>
      <c r="AL815" s="62" t="s">
        <v>2925</v>
      </c>
      <c r="AM815" s="13" t="s">
        <v>390</v>
      </c>
      <c r="AN815" s="118"/>
      <c r="AO815" s="118"/>
      <c r="AP815" s="118"/>
      <c r="AQ815" s="118"/>
      <c r="AR815" s="118"/>
      <c r="AS815" s="47"/>
      <c r="AT815" s="118"/>
      <c r="AU815" s="47"/>
      <c r="AV815" s="47"/>
      <c r="AW815" s="118"/>
      <c r="AX815" s="118"/>
      <c r="AY815" s="118"/>
      <c r="AZ815" s="47"/>
      <c r="BA815" s="14"/>
      <c r="BB815" s="47"/>
      <c r="BC815" s="149"/>
      <c r="BD815" s="149"/>
    </row>
    <row r="816" spans="1:56" x14ac:dyDescent="0.35">
      <c r="A816" s="50" t="s">
        <v>5047</v>
      </c>
      <c r="B816" s="115">
        <v>815</v>
      </c>
      <c r="C816" s="47"/>
      <c r="D816" s="47" t="s">
        <v>5048</v>
      </c>
      <c r="E816" s="47" t="s">
        <v>5049</v>
      </c>
      <c r="F816" s="47" t="s">
        <v>5050</v>
      </c>
      <c r="G816" s="47" t="s">
        <v>76</v>
      </c>
      <c r="H816" s="47" t="s">
        <v>1980</v>
      </c>
      <c r="I816" s="47" t="s">
        <v>3899</v>
      </c>
      <c r="J816" s="47" t="s">
        <v>312</v>
      </c>
      <c r="K816" s="47" t="s">
        <v>1223</v>
      </c>
      <c r="L816" s="47" t="s">
        <v>7218</v>
      </c>
      <c r="M816" s="48" t="s">
        <v>53</v>
      </c>
      <c r="N816" s="47" t="s">
        <v>32</v>
      </c>
      <c r="O816" s="47" t="s">
        <v>37</v>
      </c>
      <c r="P816" s="48" t="s">
        <v>19</v>
      </c>
      <c r="Q816" s="47"/>
      <c r="R816" s="47"/>
      <c r="S816" s="47" t="s">
        <v>5051</v>
      </c>
      <c r="T816" s="47" t="s">
        <v>5052</v>
      </c>
      <c r="U816" s="52">
        <v>8700</v>
      </c>
      <c r="V816" s="118">
        <v>46088</v>
      </c>
      <c r="W816" s="118">
        <v>46088</v>
      </c>
      <c r="X816" s="47"/>
      <c r="Y816" s="47">
        <v>15</v>
      </c>
      <c r="Z816" s="118">
        <v>46103</v>
      </c>
      <c r="AA816" s="118">
        <v>46117</v>
      </c>
      <c r="AB816" s="118">
        <f>MASTER[[#This Row],[HOTO Date]]</f>
        <v>46114</v>
      </c>
      <c r="AC816" s="47" t="s">
        <v>3</v>
      </c>
      <c r="AD816" s="14">
        <v>1</v>
      </c>
      <c r="AE816" s="47" t="s">
        <v>3879</v>
      </c>
      <c r="AF816" s="280">
        <v>46114</v>
      </c>
      <c r="AG816" s="118">
        <v>46114</v>
      </c>
      <c r="AH816" s="118" t="s">
        <v>6740</v>
      </c>
      <c r="AI816" s="47" t="s">
        <v>6737</v>
      </c>
      <c r="AJ816" s="47"/>
      <c r="AK816" s="47" t="s">
        <v>1557</v>
      </c>
      <c r="AL816" s="62" t="s">
        <v>2924</v>
      </c>
      <c r="AM816" s="13" t="s">
        <v>2000</v>
      </c>
      <c r="AN816" s="118"/>
      <c r="AO816" s="118"/>
      <c r="AP816" s="118"/>
      <c r="AQ816" s="118"/>
      <c r="AR816" s="118"/>
      <c r="AS816" s="47"/>
      <c r="AT816" s="118"/>
      <c r="AU816" s="47"/>
      <c r="AV816" s="47"/>
      <c r="AW816" s="118"/>
      <c r="AX816" s="118"/>
      <c r="AY816" s="118"/>
      <c r="AZ816" s="47"/>
      <c r="BA816" s="14"/>
      <c r="BB816" s="47"/>
      <c r="BC816" s="149"/>
      <c r="BD816" s="149"/>
    </row>
    <row r="817" spans="1:56" x14ac:dyDescent="0.35">
      <c r="A817" s="50" t="s">
        <v>5053</v>
      </c>
      <c r="B817" s="115">
        <v>816</v>
      </c>
      <c r="C817" s="47"/>
      <c r="D817" s="47">
        <v>1934</v>
      </c>
      <c r="E817" s="47" t="s">
        <v>5054</v>
      </c>
      <c r="F817" s="47" t="s">
        <v>5055</v>
      </c>
      <c r="G817" s="47" t="s">
        <v>76</v>
      </c>
      <c r="H817" s="47" t="s">
        <v>1980</v>
      </c>
      <c r="I817" s="47" t="s">
        <v>3899</v>
      </c>
      <c r="J817" s="47" t="s">
        <v>312</v>
      </c>
      <c r="K817" s="47" t="s">
        <v>1223</v>
      </c>
      <c r="L817" s="47" t="s">
        <v>7218</v>
      </c>
      <c r="M817" s="48" t="s">
        <v>53</v>
      </c>
      <c r="N817" s="47" t="s">
        <v>32</v>
      </c>
      <c r="O817" s="47" t="s">
        <v>37</v>
      </c>
      <c r="P817" s="48" t="s">
        <v>17</v>
      </c>
      <c r="Q817" s="47"/>
      <c r="R817" s="47"/>
      <c r="S817" s="47" t="s">
        <v>5056</v>
      </c>
      <c r="T817" s="47" t="s">
        <v>5057</v>
      </c>
      <c r="U817" s="52">
        <v>12085</v>
      </c>
      <c r="V817" s="118">
        <v>46089</v>
      </c>
      <c r="W817" s="118">
        <v>46089</v>
      </c>
      <c r="X817" s="47"/>
      <c r="Y817" s="47">
        <v>15</v>
      </c>
      <c r="Z817" s="118">
        <v>46104</v>
      </c>
      <c r="AA817" s="118">
        <v>46117</v>
      </c>
      <c r="AB817" s="118">
        <f>MASTER[[#This Row],[HOTO Date]]</f>
        <v>46117</v>
      </c>
      <c r="AC817" s="47" t="s">
        <v>3</v>
      </c>
      <c r="AD817" s="14">
        <v>1</v>
      </c>
      <c r="AE817" s="47" t="s">
        <v>3879</v>
      </c>
      <c r="AF817" s="280">
        <v>46117</v>
      </c>
      <c r="AG817" s="118">
        <v>46117</v>
      </c>
      <c r="AH817" s="118" t="s">
        <v>6740</v>
      </c>
      <c r="AI817" s="47" t="s">
        <v>6737</v>
      </c>
      <c r="AJ817" s="47"/>
      <c r="AK817" s="47" t="s">
        <v>1557</v>
      </c>
      <c r="AL817" s="62" t="s">
        <v>2924</v>
      </c>
      <c r="AM817" s="13" t="s">
        <v>1872</v>
      </c>
      <c r="AN817" s="118"/>
      <c r="AO817" s="118"/>
      <c r="AP817" s="118"/>
      <c r="AQ817" s="118"/>
      <c r="AR817" s="118"/>
      <c r="AS817" s="47"/>
      <c r="AT817" s="118"/>
      <c r="AU817" s="47"/>
      <c r="AV817" s="47"/>
      <c r="AW817" s="118"/>
      <c r="AX817" s="118"/>
      <c r="AY817" s="118"/>
      <c r="AZ817" s="47"/>
      <c r="BA817" s="14"/>
      <c r="BB817" s="47"/>
      <c r="BC817" s="149"/>
      <c r="BD817" s="149"/>
    </row>
    <row r="818" spans="1:56" x14ac:dyDescent="0.35">
      <c r="A818" s="50" t="s">
        <v>5058</v>
      </c>
      <c r="B818" s="115">
        <v>817</v>
      </c>
      <c r="C818" s="47"/>
      <c r="D818" s="47" t="s">
        <v>5059</v>
      </c>
      <c r="E818" s="47" t="s">
        <v>5060</v>
      </c>
      <c r="F818" s="47" t="s">
        <v>5061</v>
      </c>
      <c r="G818" s="47" t="s">
        <v>76</v>
      </c>
      <c r="H818" s="47" t="s">
        <v>1980</v>
      </c>
      <c r="I818" s="47" t="s">
        <v>3899</v>
      </c>
      <c r="J818" s="47" t="s">
        <v>312</v>
      </c>
      <c r="K818" s="47" t="s">
        <v>1223</v>
      </c>
      <c r="L818" s="47" t="s">
        <v>7218</v>
      </c>
      <c r="M818" s="48" t="s">
        <v>53</v>
      </c>
      <c r="N818" s="47" t="s">
        <v>32</v>
      </c>
      <c r="O818" s="47" t="s">
        <v>37</v>
      </c>
      <c r="P818" s="48" t="s">
        <v>120</v>
      </c>
      <c r="Q818" s="47"/>
      <c r="R818" s="47"/>
      <c r="S818" s="47" t="s">
        <v>5062</v>
      </c>
      <c r="T818" s="47" t="s">
        <v>5063</v>
      </c>
      <c r="U818" s="52">
        <v>9606</v>
      </c>
      <c r="V818" s="118">
        <v>46088</v>
      </c>
      <c r="W818" s="118">
        <v>46088</v>
      </c>
      <c r="X818" s="47"/>
      <c r="Y818" s="47">
        <v>15</v>
      </c>
      <c r="Z818" s="118">
        <v>46103</v>
      </c>
      <c r="AA818" s="118">
        <v>46122</v>
      </c>
      <c r="AB818" s="118">
        <f>MASTER[[#This Row],[HOTO Date]]</f>
        <v>46122</v>
      </c>
      <c r="AC818" s="47" t="s">
        <v>3</v>
      </c>
      <c r="AD818" s="14">
        <v>1</v>
      </c>
      <c r="AE818" s="47" t="s">
        <v>3879</v>
      </c>
      <c r="AF818" s="280">
        <v>46122</v>
      </c>
      <c r="AG818" s="118">
        <v>46122</v>
      </c>
      <c r="AH818" s="118" t="s">
        <v>6740</v>
      </c>
      <c r="AI818" s="47" t="s">
        <v>6737</v>
      </c>
      <c r="AJ818" s="47"/>
      <c r="AK818" s="47" t="s">
        <v>1557</v>
      </c>
      <c r="AL818" s="62" t="s">
        <v>2924</v>
      </c>
      <c r="AM818" s="13" t="s">
        <v>390</v>
      </c>
      <c r="AN818" s="118"/>
      <c r="AO818" s="118"/>
      <c r="AP818" s="118"/>
      <c r="AQ818" s="118"/>
      <c r="AR818" s="118"/>
      <c r="AS818" s="47"/>
      <c r="AT818" s="118"/>
      <c r="AU818" s="47"/>
      <c r="AV818" s="47"/>
      <c r="AW818" s="118"/>
      <c r="AX818" s="118"/>
      <c r="AY818" s="118"/>
      <c r="AZ818" s="47"/>
      <c r="BA818" s="14"/>
      <c r="BB818" s="47"/>
      <c r="BC818" s="149"/>
      <c r="BD818" s="149"/>
    </row>
    <row r="819" spans="1:56" x14ac:dyDescent="0.35">
      <c r="A819" s="50" t="s">
        <v>5064</v>
      </c>
      <c r="B819" s="115">
        <v>818</v>
      </c>
      <c r="C819" s="47"/>
      <c r="D819" s="47" t="s">
        <v>5065</v>
      </c>
      <c r="E819" s="47" t="s">
        <v>5066</v>
      </c>
      <c r="F819" s="47" t="s">
        <v>5067</v>
      </c>
      <c r="G819" s="47" t="s">
        <v>76</v>
      </c>
      <c r="H819" s="47" t="s">
        <v>1980</v>
      </c>
      <c r="I819" s="47" t="s">
        <v>3899</v>
      </c>
      <c r="J819" s="47" t="s">
        <v>312</v>
      </c>
      <c r="K819" s="47" t="s">
        <v>1223</v>
      </c>
      <c r="L819" s="47" t="s">
        <v>7218</v>
      </c>
      <c r="M819" s="48" t="s">
        <v>53</v>
      </c>
      <c r="N819" s="47" t="s">
        <v>32</v>
      </c>
      <c r="O819" s="47" t="s">
        <v>37</v>
      </c>
      <c r="P819" s="48" t="s">
        <v>19</v>
      </c>
      <c r="Q819" s="47"/>
      <c r="R819" s="47"/>
      <c r="S819" s="47" t="s">
        <v>5068</v>
      </c>
      <c r="T819" s="47" t="s">
        <v>1781</v>
      </c>
      <c r="U819" s="52">
        <v>8328</v>
      </c>
      <c r="V819" s="118">
        <v>46087</v>
      </c>
      <c r="W819" s="118">
        <v>46087</v>
      </c>
      <c r="X819" s="47"/>
      <c r="Y819" s="47">
        <v>15</v>
      </c>
      <c r="Z819" s="118">
        <v>46102</v>
      </c>
      <c r="AA819" s="118">
        <v>46122</v>
      </c>
      <c r="AB819" s="118">
        <f>MASTER[[#This Row],[HOTO Date]]</f>
        <v>46121</v>
      </c>
      <c r="AC819" s="47" t="s">
        <v>3</v>
      </c>
      <c r="AD819" s="14">
        <v>1</v>
      </c>
      <c r="AE819" s="47" t="s">
        <v>3879</v>
      </c>
      <c r="AF819" s="280">
        <v>46121</v>
      </c>
      <c r="AG819" s="118">
        <v>46121</v>
      </c>
      <c r="AH819" s="118" t="s">
        <v>6740</v>
      </c>
      <c r="AI819" s="47" t="s">
        <v>6737</v>
      </c>
      <c r="AJ819" s="47"/>
      <c r="AK819" s="47" t="s">
        <v>1557</v>
      </c>
      <c r="AL819" s="62" t="s">
        <v>2924</v>
      </c>
      <c r="AM819" s="13" t="s">
        <v>1562</v>
      </c>
      <c r="AN819" s="118"/>
      <c r="AO819" s="118"/>
      <c r="AP819" s="118"/>
      <c r="AQ819" s="118"/>
      <c r="AR819" s="118"/>
      <c r="AS819" s="47"/>
      <c r="AT819" s="118"/>
      <c r="AU819" s="47"/>
      <c r="AV819" s="47"/>
      <c r="AW819" s="118"/>
      <c r="AX819" s="118"/>
      <c r="AY819" s="118"/>
      <c r="AZ819" s="47"/>
      <c r="BA819" s="14"/>
      <c r="BB819" s="47"/>
      <c r="BC819" s="149"/>
      <c r="BD819" s="149"/>
    </row>
    <row r="820" spans="1:56" x14ac:dyDescent="0.35">
      <c r="A820" s="50" t="s">
        <v>5488</v>
      </c>
      <c r="B820" s="115">
        <v>819</v>
      </c>
      <c r="C820" s="47"/>
      <c r="D820" s="47">
        <v>1979</v>
      </c>
      <c r="E820" s="47" t="s">
        <v>5154</v>
      </c>
      <c r="F820" s="47" t="s">
        <v>5155</v>
      </c>
      <c r="G820" s="47" t="s">
        <v>76</v>
      </c>
      <c r="H820" s="47" t="s">
        <v>1980</v>
      </c>
      <c r="I820" s="47" t="s">
        <v>7227</v>
      </c>
      <c r="J820" s="47" t="s">
        <v>1961</v>
      </c>
      <c r="K820" s="47" t="s">
        <v>319</v>
      </c>
      <c r="L820" s="47" t="s">
        <v>886</v>
      </c>
      <c r="M820" s="48" t="s">
        <v>53</v>
      </c>
      <c r="N820" s="47" t="s">
        <v>34</v>
      </c>
      <c r="O820" s="47" t="s">
        <v>4</v>
      </c>
      <c r="P820" s="48" t="s">
        <v>25</v>
      </c>
      <c r="Q820" s="47"/>
      <c r="R820" s="47"/>
      <c r="S820" s="47" t="s">
        <v>5156</v>
      </c>
      <c r="T820" s="47" t="s">
        <v>127</v>
      </c>
      <c r="U820" s="52">
        <v>11442</v>
      </c>
      <c r="V820" s="118">
        <v>46174</v>
      </c>
      <c r="W820" s="118">
        <v>46174</v>
      </c>
      <c r="X820" s="47"/>
      <c r="Y820" s="47">
        <v>50</v>
      </c>
      <c r="Z820" s="118">
        <v>46224</v>
      </c>
      <c r="AA820" s="118">
        <v>46224</v>
      </c>
      <c r="AB820" s="118"/>
      <c r="AC820" s="47" t="s">
        <v>5</v>
      </c>
      <c r="AD820" s="14"/>
      <c r="AE820" s="47" t="s">
        <v>3909</v>
      </c>
      <c r="AF820" s="280"/>
      <c r="AG820" s="118"/>
      <c r="AH820" s="118"/>
      <c r="AI820" s="47" t="s">
        <v>6737</v>
      </c>
      <c r="AJ820" s="47"/>
      <c r="AK820" s="47" t="s">
        <v>7229</v>
      </c>
      <c r="AL820" s="62" t="s">
        <v>390</v>
      </c>
      <c r="AM820" s="13" t="s">
        <v>1562</v>
      </c>
      <c r="AN820" s="118"/>
      <c r="AO820" s="118"/>
      <c r="AP820" s="118"/>
      <c r="AQ820" s="118"/>
      <c r="AR820" s="118"/>
      <c r="AS820" s="47"/>
      <c r="AT820" s="118"/>
      <c r="AU820" s="47"/>
      <c r="AV820" s="47"/>
      <c r="AW820" s="118"/>
      <c r="AX820" s="118"/>
      <c r="AY820" s="118"/>
      <c r="AZ820" s="47"/>
      <c r="BA820" s="14"/>
      <c r="BB820" s="47"/>
      <c r="BC820" s="149"/>
      <c r="BD820" s="149"/>
    </row>
    <row r="821" spans="1:56" x14ac:dyDescent="0.35">
      <c r="A821" s="50" t="s">
        <v>5489</v>
      </c>
      <c r="B821" s="115">
        <v>820</v>
      </c>
      <c r="C821" s="47"/>
      <c r="D821" s="47" t="s">
        <v>5157</v>
      </c>
      <c r="E821" s="47" t="s">
        <v>5158</v>
      </c>
      <c r="F821" s="47" t="s">
        <v>5159</v>
      </c>
      <c r="G821" s="47" t="s">
        <v>76</v>
      </c>
      <c r="H821" s="47" t="s">
        <v>1980</v>
      </c>
      <c r="I821" s="47" t="s">
        <v>3899</v>
      </c>
      <c r="J821" s="47" t="s">
        <v>1961</v>
      </c>
      <c r="K821" s="47" t="s">
        <v>319</v>
      </c>
      <c r="L821" s="47" t="s">
        <v>886</v>
      </c>
      <c r="M821" s="48" t="s">
        <v>53</v>
      </c>
      <c r="N821" s="47" t="s">
        <v>33</v>
      </c>
      <c r="O821" s="47" t="s">
        <v>5473</v>
      </c>
      <c r="P821" s="48" t="s">
        <v>20</v>
      </c>
      <c r="Q821" s="47"/>
      <c r="R821" s="47"/>
      <c r="S821" s="47" t="s">
        <v>5160</v>
      </c>
      <c r="T821" s="47" t="s">
        <v>1996</v>
      </c>
      <c r="U821" s="52">
        <v>7531</v>
      </c>
      <c r="V821" s="118">
        <v>46096</v>
      </c>
      <c r="W821" s="118">
        <v>46096</v>
      </c>
      <c r="X821" s="47"/>
      <c r="Y821" s="47">
        <v>15</v>
      </c>
      <c r="Z821" s="118">
        <v>46111</v>
      </c>
      <c r="AA821" s="118">
        <v>46173</v>
      </c>
      <c r="AB821" s="118"/>
      <c r="AC821" s="47" t="s">
        <v>5</v>
      </c>
      <c r="AD821" s="14"/>
      <c r="AE821" s="47" t="s">
        <v>3806</v>
      </c>
      <c r="AF821" s="280"/>
      <c r="AG821" s="118"/>
      <c r="AH821" s="118"/>
      <c r="AI821" s="47" t="s">
        <v>6737</v>
      </c>
      <c r="AJ821" s="47"/>
      <c r="AK821" s="47" t="s">
        <v>1557</v>
      </c>
      <c r="AL821" s="62" t="s">
        <v>390</v>
      </c>
      <c r="AM821" s="13" t="s">
        <v>390</v>
      </c>
      <c r="AN821" s="118"/>
      <c r="AO821" s="118"/>
      <c r="AP821" s="118"/>
      <c r="AQ821" s="118"/>
      <c r="AR821" s="118"/>
      <c r="AS821" s="47"/>
      <c r="AT821" s="118"/>
      <c r="AU821" s="47"/>
      <c r="AV821" s="47"/>
      <c r="AW821" s="118"/>
      <c r="AX821" s="118"/>
      <c r="AY821" s="118"/>
      <c r="AZ821" s="47"/>
      <c r="BA821" s="14"/>
      <c r="BB821" s="47"/>
      <c r="BC821" s="149"/>
      <c r="BD821" s="149"/>
    </row>
    <row r="822" spans="1:56" x14ac:dyDescent="0.35">
      <c r="A822" s="50" t="s">
        <v>5490</v>
      </c>
      <c r="B822" s="115">
        <v>821</v>
      </c>
      <c r="C822" s="47"/>
      <c r="D822" s="47">
        <v>8013</v>
      </c>
      <c r="E822" s="47" t="s">
        <v>5161</v>
      </c>
      <c r="F822" s="47" t="s">
        <v>5162</v>
      </c>
      <c r="G822" s="47" t="s">
        <v>76</v>
      </c>
      <c r="H822" s="47" t="s">
        <v>1980</v>
      </c>
      <c r="I822" s="47" t="s">
        <v>7227</v>
      </c>
      <c r="J822" s="47" t="s">
        <v>1961</v>
      </c>
      <c r="K822" s="47" t="s">
        <v>319</v>
      </c>
      <c r="L822" s="47" t="s">
        <v>886</v>
      </c>
      <c r="M822" s="48" t="s">
        <v>53</v>
      </c>
      <c r="N822" s="47" t="s">
        <v>34</v>
      </c>
      <c r="O822" s="47" t="s">
        <v>4</v>
      </c>
      <c r="P822" s="48" t="s">
        <v>21</v>
      </c>
      <c r="Q822" s="47"/>
      <c r="R822" s="47"/>
      <c r="S822" s="47" t="s">
        <v>5163</v>
      </c>
      <c r="T822" s="47" t="s">
        <v>1377</v>
      </c>
      <c r="U822" s="52">
        <v>17170</v>
      </c>
      <c r="V822" s="118"/>
      <c r="W822" s="118"/>
      <c r="X822" s="47"/>
      <c r="Y822" s="47"/>
      <c r="Z822" s="118"/>
      <c r="AA822" s="118"/>
      <c r="AB822" s="118"/>
      <c r="AC822" s="47" t="s">
        <v>41</v>
      </c>
      <c r="AD822" s="14"/>
      <c r="AE822" s="47" t="s">
        <v>3909</v>
      </c>
      <c r="AF822" s="280"/>
      <c r="AG822" s="118"/>
      <c r="AH822" s="118"/>
      <c r="AI822" s="47" t="s">
        <v>6737</v>
      </c>
      <c r="AJ822" s="47"/>
      <c r="AK822" s="47" t="s">
        <v>390</v>
      </c>
      <c r="AL822" s="62" t="s">
        <v>390</v>
      </c>
      <c r="AM822" s="13" t="s">
        <v>1572</v>
      </c>
      <c r="AN822" s="118"/>
      <c r="AO822" s="118"/>
      <c r="AP822" s="118"/>
      <c r="AQ822" s="118"/>
      <c r="AR822" s="118"/>
      <c r="AS822" s="47"/>
      <c r="AT822" s="118"/>
      <c r="AU822" s="47"/>
      <c r="AV822" s="47"/>
      <c r="AW822" s="118"/>
      <c r="AX822" s="118"/>
      <c r="AY822" s="118"/>
      <c r="AZ822" s="47"/>
      <c r="BA822" s="14"/>
      <c r="BB822" s="47"/>
      <c r="BC822" s="149"/>
      <c r="BD822" s="149"/>
    </row>
    <row r="823" spans="1:56" x14ac:dyDescent="0.35">
      <c r="A823" s="50" t="s">
        <v>5491</v>
      </c>
      <c r="B823" s="115">
        <v>822</v>
      </c>
      <c r="C823" s="47"/>
      <c r="D823" s="47" t="s">
        <v>5164</v>
      </c>
      <c r="E823" s="47" t="s">
        <v>5165</v>
      </c>
      <c r="F823" s="47" t="s">
        <v>5166</v>
      </c>
      <c r="G823" s="47" t="s">
        <v>76</v>
      </c>
      <c r="H823" s="47" t="s">
        <v>1980</v>
      </c>
      <c r="I823" s="47" t="s">
        <v>7227</v>
      </c>
      <c r="J823" s="47" t="s">
        <v>1961</v>
      </c>
      <c r="K823" s="47" t="s">
        <v>319</v>
      </c>
      <c r="L823" s="47" t="s">
        <v>886</v>
      </c>
      <c r="M823" s="48" t="s">
        <v>53</v>
      </c>
      <c r="N823" s="47" t="s">
        <v>34</v>
      </c>
      <c r="O823" s="47" t="s">
        <v>4</v>
      </c>
      <c r="P823" s="48" t="s">
        <v>43</v>
      </c>
      <c r="Q823" s="47"/>
      <c r="R823" s="47"/>
      <c r="S823" s="47" t="s">
        <v>5167</v>
      </c>
      <c r="T823" s="47" t="s">
        <v>154</v>
      </c>
      <c r="U823" s="52">
        <v>10266</v>
      </c>
      <c r="V823" s="118">
        <v>46150</v>
      </c>
      <c r="W823" s="118">
        <v>46150</v>
      </c>
      <c r="X823" s="47"/>
      <c r="Y823" s="47">
        <v>50</v>
      </c>
      <c r="Z823" s="118">
        <v>46200</v>
      </c>
      <c r="AA823" s="118">
        <v>46200</v>
      </c>
      <c r="AB823" s="118"/>
      <c r="AC823" s="47" t="s">
        <v>5</v>
      </c>
      <c r="AD823" s="14"/>
      <c r="AE823" s="47" t="s">
        <v>3909</v>
      </c>
      <c r="AF823" s="280"/>
      <c r="AG823" s="118"/>
      <c r="AH823" s="118"/>
      <c r="AI823" s="47" t="s">
        <v>6737</v>
      </c>
      <c r="AJ823" s="47"/>
      <c r="AK823" s="47" t="s">
        <v>5080</v>
      </c>
      <c r="AL823" s="62" t="s">
        <v>390</v>
      </c>
      <c r="AM823" s="13" t="s">
        <v>390</v>
      </c>
      <c r="AN823" s="118"/>
      <c r="AO823" s="118"/>
      <c r="AP823" s="118"/>
      <c r="AQ823" s="118"/>
      <c r="AR823" s="118"/>
      <c r="AS823" s="47"/>
      <c r="AT823" s="118"/>
      <c r="AU823" s="47"/>
      <c r="AV823" s="47"/>
      <c r="AW823" s="118"/>
      <c r="AX823" s="118"/>
      <c r="AY823" s="118"/>
      <c r="AZ823" s="47"/>
      <c r="BA823" s="14"/>
      <c r="BB823" s="47"/>
      <c r="BC823" s="149"/>
      <c r="BD823" s="149"/>
    </row>
    <row r="824" spans="1:56" x14ac:dyDescent="0.35">
      <c r="A824" s="50" t="s">
        <v>5492</v>
      </c>
      <c r="B824" s="115">
        <v>823</v>
      </c>
      <c r="C824" s="47"/>
      <c r="D824" s="47" t="s">
        <v>5168</v>
      </c>
      <c r="E824" s="47" t="s">
        <v>5169</v>
      </c>
      <c r="F824" s="47" t="s">
        <v>5170</v>
      </c>
      <c r="G824" s="47" t="s">
        <v>76</v>
      </c>
      <c r="H824" s="47" t="s">
        <v>1980</v>
      </c>
      <c r="I824" s="47" t="s">
        <v>3899</v>
      </c>
      <c r="J824" s="47" t="s">
        <v>1961</v>
      </c>
      <c r="K824" s="47" t="s">
        <v>319</v>
      </c>
      <c r="L824" s="47" t="s">
        <v>886</v>
      </c>
      <c r="M824" s="48" t="s">
        <v>53</v>
      </c>
      <c r="N824" s="47" t="s">
        <v>34</v>
      </c>
      <c r="O824" s="47" t="s">
        <v>4</v>
      </c>
      <c r="P824" s="48" t="s">
        <v>43</v>
      </c>
      <c r="Q824" s="47"/>
      <c r="R824" s="47"/>
      <c r="S824" s="47" t="s">
        <v>5171</v>
      </c>
      <c r="T824" s="47" t="s">
        <v>775</v>
      </c>
      <c r="U824" s="52">
        <v>13417</v>
      </c>
      <c r="V824" s="118">
        <v>46099</v>
      </c>
      <c r="W824" s="118">
        <v>46099</v>
      </c>
      <c r="X824" s="47"/>
      <c r="Y824" s="47">
        <v>15</v>
      </c>
      <c r="Z824" s="118">
        <v>46114</v>
      </c>
      <c r="AA824" s="118">
        <v>46152</v>
      </c>
      <c r="AB824" s="118">
        <v>46163</v>
      </c>
      <c r="AC824" s="47" t="s">
        <v>3</v>
      </c>
      <c r="AD824" s="14">
        <v>1</v>
      </c>
      <c r="AE824" s="47" t="s">
        <v>3806</v>
      </c>
      <c r="AF824" s="280">
        <v>46169</v>
      </c>
      <c r="AG824" s="118"/>
      <c r="AH824" s="118" t="s">
        <v>152</v>
      </c>
      <c r="AI824" s="47" t="s">
        <v>6737</v>
      </c>
      <c r="AJ824" s="47"/>
      <c r="AK824" s="47" t="s">
        <v>2829</v>
      </c>
      <c r="AL824" s="62" t="s">
        <v>2925</v>
      </c>
      <c r="AM824" s="13" t="s">
        <v>390</v>
      </c>
      <c r="AN824" s="118"/>
      <c r="AO824" s="118"/>
      <c r="AP824" s="118"/>
      <c r="AQ824" s="118"/>
      <c r="AR824" s="118"/>
      <c r="AS824" s="47"/>
      <c r="AT824" s="118"/>
      <c r="AU824" s="47"/>
      <c r="AV824" s="47"/>
      <c r="AW824" s="118"/>
      <c r="AX824" s="118"/>
      <c r="AY824" s="118"/>
      <c r="AZ824" s="47"/>
      <c r="BA824" s="14"/>
      <c r="BB824" s="47"/>
      <c r="BC824" s="149"/>
      <c r="BD824" s="149"/>
    </row>
    <row r="825" spans="1:56" x14ac:dyDescent="0.35">
      <c r="A825" s="50" t="s">
        <v>5493</v>
      </c>
      <c r="B825" s="115">
        <v>824</v>
      </c>
      <c r="C825" s="47"/>
      <c r="D825" s="47" t="s">
        <v>5172</v>
      </c>
      <c r="E825" s="47" t="s">
        <v>5173</v>
      </c>
      <c r="F825" s="47" t="s">
        <v>5174</v>
      </c>
      <c r="G825" s="47" t="s">
        <v>76</v>
      </c>
      <c r="H825" s="47" t="s">
        <v>1980</v>
      </c>
      <c r="I825" s="47" t="s">
        <v>3899</v>
      </c>
      <c r="J825" s="47" t="s">
        <v>1961</v>
      </c>
      <c r="K825" s="47" t="s">
        <v>319</v>
      </c>
      <c r="L825" s="47" t="s">
        <v>886</v>
      </c>
      <c r="M825" s="48" t="s">
        <v>53</v>
      </c>
      <c r="N825" s="47" t="s">
        <v>33</v>
      </c>
      <c r="O825" s="47" t="s">
        <v>5473</v>
      </c>
      <c r="P825" s="48" t="s">
        <v>26</v>
      </c>
      <c r="Q825" s="47"/>
      <c r="R825" s="47"/>
      <c r="S825" s="47" t="s">
        <v>5175</v>
      </c>
      <c r="T825" s="47" t="s">
        <v>516</v>
      </c>
      <c r="U825" s="52">
        <v>11248</v>
      </c>
      <c r="V825" s="118">
        <v>46097</v>
      </c>
      <c r="W825" s="118">
        <v>46097</v>
      </c>
      <c r="X825" s="47"/>
      <c r="Y825" s="47">
        <v>15</v>
      </c>
      <c r="Z825" s="118">
        <v>46112</v>
      </c>
      <c r="AA825" s="118">
        <v>46173</v>
      </c>
      <c r="AB825" s="118"/>
      <c r="AC825" s="47" t="s">
        <v>5</v>
      </c>
      <c r="AD825" s="14"/>
      <c r="AE825" s="47" t="s">
        <v>3873</v>
      </c>
      <c r="AF825" s="280"/>
      <c r="AG825" s="118"/>
      <c r="AH825" s="118"/>
      <c r="AI825" s="47" t="s">
        <v>6737</v>
      </c>
      <c r="AJ825" s="47"/>
      <c r="AK825" s="47" t="s">
        <v>1557</v>
      </c>
      <c r="AL825" s="62" t="s">
        <v>390</v>
      </c>
      <c r="AM825" s="13" t="s">
        <v>390</v>
      </c>
      <c r="AN825" s="118"/>
      <c r="AO825" s="118"/>
      <c r="AP825" s="118"/>
      <c r="AQ825" s="118"/>
      <c r="AR825" s="118"/>
      <c r="AS825" s="47"/>
      <c r="AT825" s="118"/>
      <c r="AU825" s="47"/>
      <c r="AV825" s="47"/>
      <c r="AW825" s="118"/>
      <c r="AX825" s="118"/>
      <c r="AY825" s="118"/>
      <c r="AZ825" s="47"/>
      <c r="BA825" s="14"/>
      <c r="BB825" s="47"/>
      <c r="BC825" s="149"/>
      <c r="BD825" s="149"/>
    </row>
    <row r="826" spans="1:56" x14ac:dyDescent="0.35">
      <c r="A826" s="50" t="s">
        <v>5494</v>
      </c>
      <c r="B826" s="115">
        <v>825</v>
      </c>
      <c r="C826" s="47"/>
      <c r="D826" s="47">
        <v>5784</v>
      </c>
      <c r="E826" s="47" t="s">
        <v>5176</v>
      </c>
      <c r="F826" s="47" t="s">
        <v>5177</v>
      </c>
      <c r="G826" s="47" t="s">
        <v>76</v>
      </c>
      <c r="H826" s="47" t="s">
        <v>1980</v>
      </c>
      <c r="I826" s="47" t="s">
        <v>3899</v>
      </c>
      <c r="J826" s="47" t="s">
        <v>1961</v>
      </c>
      <c r="K826" s="47" t="s">
        <v>319</v>
      </c>
      <c r="L826" s="47" t="s">
        <v>886</v>
      </c>
      <c r="M826" s="48" t="s">
        <v>53</v>
      </c>
      <c r="N826" s="47" t="s">
        <v>34</v>
      </c>
      <c r="O826" s="47" t="s">
        <v>4</v>
      </c>
      <c r="P826" s="48" t="s">
        <v>25</v>
      </c>
      <c r="Q826" s="47"/>
      <c r="R826" s="47"/>
      <c r="S826" s="47" t="s">
        <v>5178</v>
      </c>
      <c r="T826" s="47" t="s">
        <v>1340</v>
      </c>
      <c r="U826" s="52">
        <v>6716</v>
      </c>
      <c r="V826" s="118">
        <v>46095</v>
      </c>
      <c r="W826" s="118">
        <v>46095</v>
      </c>
      <c r="X826" s="47"/>
      <c r="Y826" s="47">
        <v>15</v>
      </c>
      <c r="Z826" s="118">
        <v>46110</v>
      </c>
      <c r="AA826" s="118">
        <v>46173</v>
      </c>
      <c r="AB826" s="118"/>
      <c r="AC826" s="47" t="s">
        <v>5</v>
      </c>
      <c r="AD826" s="14"/>
      <c r="AE826" s="47" t="s">
        <v>3806</v>
      </c>
      <c r="AF826" s="280"/>
      <c r="AG826" s="118"/>
      <c r="AH826" s="118"/>
      <c r="AI826" s="47" t="s">
        <v>6737</v>
      </c>
      <c r="AJ826" s="47"/>
      <c r="AK826" s="47" t="s">
        <v>1557</v>
      </c>
      <c r="AL826" s="62" t="s">
        <v>390</v>
      </c>
      <c r="AM826" s="13" t="s">
        <v>390</v>
      </c>
      <c r="AN826" s="118"/>
      <c r="AO826" s="118"/>
      <c r="AP826" s="118"/>
      <c r="AQ826" s="118"/>
      <c r="AR826" s="118"/>
      <c r="AS826" s="47"/>
      <c r="AT826" s="118"/>
      <c r="AU826" s="47"/>
      <c r="AV826" s="47"/>
      <c r="AW826" s="118"/>
      <c r="AX826" s="118"/>
      <c r="AY826" s="118"/>
      <c r="AZ826" s="47"/>
      <c r="BA826" s="14"/>
      <c r="BB826" s="47"/>
      <c r="BC826" s="149"/>
      <c r="BD826" s="149"/>
    </row>
    <row r="827" spans="1:56" x14ac:dyDescent="0.35">
      <c r="A827" s="50" t="s">
        <v>5495</v>
      </c>
      <c r="B827" s="115">
        <v>826</v>
      </c>
      <c r="C827" s="47"/>
      <c r="D827" s="47" t="s">
        <v>5179</v>
      </c>
      <c r="E827" s="47" t="s">
        <v>5180</v>
      </c>
      <c r="F827" s="47" t="s">
        <v>5181</v>
      </c>
      <c r="G827" s="47" t="s">
        <v>76</v>
      </c>
      <c r="H827" s="47" t="s">
        <v>1980</v>
      </c>
      <c r="I827" s="47" t="s">
        <v>3899</v>
      </c>
      <c r="J827" s="47" t="s">
        <v>1961</v>
      </c>
      <c r="K827" s="47" t="s">
        <v>319</v>
      </c>
      <c r="L827" s="47" t="s">
        <v>886</v>
      </c>
      <c r="M827" s="48" t="s">
        <v>53</v>
      </c>
      <c r="N827" s="47" t="s">
        <v>34</v>
      </c>
      <c r="O827" s="47" t="s">
        <v>4</v>
      </c>
      <c r="P827" s="48" t="s">
        <v>25</v>
      </c>
      <c r="Q827" s="47"/>
      <c r="R827" s="47"/>
      <c r="S827" s="47" t="s">
        <v>5182</v>
      </c>
      <c r="T827" s="47" t="s">
        <v>163</v>
      </c>
      <c r="U827" s="52">
        <v>9499</v>
      </c>
      <c r="V827" s="118">
        <v>46096</v>
      </c>
      <c r="W827" s="118">
        <v>46096</v>
      </c>
      <c r="X827" s="47"/>
      <c r="Y827" s="47">
        <v>15</v>
      </c>
      <c r="Z827" s="118">
        <v>46111</v>
      </c>
      <c r="AA827" s="118">
        <v>46173</v>
      </c>
      <c r="AB827" s="118">
        <v>46173</v>
      </c>
      <c r="AC827" s="47" t="s">
        <v>3</v>
      </c>
      <c r="AD827" s="14">
        <v>1</v>
      </c>
      <c r="AE827" s="47" t="s">
        <v>3873</v>
      </c>
      <c r="AF827" s="280" t="s">
        <v>8951</v>
      </c>
      <c r="AG827" s="118"/>
      <c r="AH827" s="118" t="s">
        <v>152</v>
      </c>
      <c r="AI827" s="47" t="s">
        <v>6737</v>
      </c>
      <c r="AJ827" s="47"/>
      <c r="AK827" s="47" t="s">
        <v>1557</v>
      </c>
      <c r="AL827" s="62" t="s">
        <v>2925</v>
      </c>
      <c r="AM827" s="13" t="s">
        <v>1562</v>
      </c>
      <c r="AN827" s="118"/>
      <c r="AO827" s="118"/>
      <c r="AP827" s="118"/>
      <c r="AQ827" s="118"/>
      <c r="AR827" s="118"/>
      <c r="AS827" s="47"/>
      <c r="AT827" s="118"/>
      <c r="AU827" s="47"/>
      <c r="AV827" s="47"/>
      <c r="AW827" s="118"/>
      <c r="AX827" s="118"/>
      <c r="AY827" s="118"/>
      <c r="AZ827" s="47"/>
      <c r="BA827" s="14"/>
      <c r="BB827" s="47"/>
      <c r="BC827" s="149"/>
      <c r="BD827" s="149"/>
    </row>
    <row r="828" spans="1:56" x14ac:dyDescent="0.35">
      <c r="A828" s="50" t="s">
        <v>5496</v>
      </c>
      <c r="B828" s="115">
        <v>827</v>
      </c>
      <c r="C828" s="47"/>
      <c r="D828" s="47">
        <v>9666</v>
      </c>
      <c r="E828" s="47" t="s">
        <v>5183</v>
      </c>
      <c r="F828" s="47" t="s">
        <v>5184</v>
      </c>
      <c r="G828" s="47" t="s">
        <v>76</v>
      </c>
      <c r="H828" s="47" t="s">
        <v>1980</v>
      </c>
      <c r="I828" s="47" t="s">
        <v>3899</v>
      </c>
      <c r="J828" s="47" t="s">
        <v>1961</v>
      </c>
      <c r="K828" s="47" t="s">
        <v>319</v>
      </c>
      <c r="L828" s="47" t="s">
        <v>886</v>
      </c>
      <c r="M828" s="48" t="s">
        <v>53</v>
      </c>
      <c r="N828" s="47" t="s">
        <v>34</v>
      </c>
      <c r="O828" s="47" t="s">
        <v>4</v>
      </c>
      <c r="P828" s="48" t="s">
        <v>21</v>
      </c>
      <c r="Q828" s="47"/>
      <c r="R828" s="47"/>
      <c r="S828" s="47" t="s">
        <v>5185</v>
      </c>
      <c r="T828" s="47" t="s">
        <v>354</v>
      </c>
      <c r="U828" s="52">
        <v>6930</v>
      </c>
      <c r="V828" s="118">
        <v>46099</v>
      </c>
      <c r="W828" s="118">
        <v>46099</v>
      </c>
      <c r="X828" s="47"/>
      <c r="Y828" s="47">
        <v>15</v>
      </c>
      <c r="Z828" s="118">
        <v>46114</v>
      </c>
      <c r="AA828" s="118">
        <v>46173</v>
      </c>
      <c r="AB828" s="118"/>
      <c r="AC828" s="47" t="s">
        <v>5</v>
      </c>
      <c r="AD828" s="14"/>
      <c r="AE828" s="47" t="s">
        <v>3806</v>
      </c>
      <c r="AF828" s="280"/>
      <c r="AG828" s="118"/>
      <c r="AH828" s="118"/>
      <c r="AI828" s="47" t="s">
        <v>6737</v>
      </c>
      <c r="AJ828" s="47"/>
      <c r="AK828" s="47" t="s">
        <v>2829</v>
      </c>
      <c r="AL828" s="62" t="s">
        <v>390</v>
      </c>
      <c r="AM828" s="13" t="s">
        <v>390</v>
      </c>
      <c r="AN828" s="118"/>
      <c r="AO828" s="118"/>
      <c r="AP828" s="118"/>
      <c r="AQ828" s="118"/>
      <c r="AR828" s="118"/>
      <c r="AS828" s="47"/>
      <c r="AT828" s="118"/>
      <c r="AU828" s="47"/>
      <c r="AV828" s="47"/>
      <c r="AW828" s="118"/>
      <c r="AX828" s="118"/>
      <c r="AY828" s="118"/>
      <c r="AZ828" s="47"/>
      <c r="BA828" s="14"/>
      <c r="BB828" s="47"/>
      <c r="BC828" s="149"/>
      <c r="BD828" s="149"/>
    </row>
    <row r="829" spans="1:56" x14ac:dyDescent="0.35">
      <c r="A829" s="50" t="s">
        <v>5497</v>
      </c>
      <c r="B829" s="115">
        <v>828</v>
      </c>
      <c r="C829" s="47"/>
      <c r="D829" s="47" t="s">
        <v>5186</v>
      </c>
      <c r="E829" s="47" t="s">
        <v>5187</v>
      </c>
      <c r="F829" s="47" t="s">
        <v>5188</v>
      </c>
      <c r="G829" s="47" t="s">
        <v>76</v>
      </c>
      <c r="H829" s="47" t="s">
        <v>1980</v>
      </c>
      <c r="I829" s="47" t="s">
        <v>3899</v>
      </c>
      <c r="J829" s="47" t="s">
        <v>1961</v>
      </c>
      <c r="K829" s="47" t="s">
        <v>319</v>
      </c>
      <c r="L829" s="47" t="s">
        <v>886</v>
      </c>
      <c r="M829" s="48" t="s">
        <v>53</v>
      </c>
      <c r="N829" s="47" t="s">
        <v>33</v>
      </c>
      <c r="O829" s="47" t="s">
        <v>5473</v>
      </c>
      <c r="P829" s="48" t="s">
        <v>20</v>
      </c>
      <c r="Q829" s="47"/>
      <c r="R829" s="47"/>
      <c r="S829" s="47" t="s">
        <v>5189</v>
      </c>
      <c r="T829" s="47" t="s">
        <v>5190</v>
      </c>
      <c r="U829" s="52">
        <v>7118</v>
      </c>
      <c r="V829" s="118">
        <v>46097</v>
      </c>
      <c r="W829" s="118">
        <v>46097</v>
      </c>
      <c r="X829" s="47"/>
      <c r="Y829" s="47">
        <v>15</v>
      </c>
      <c r="Z829" s="118">
        <v>46112</v>
      </c>
      <c r="AA829" s="118">
        <v>46152</v>
      </c>
      <c r="AB829" s="118">
        <v>46153</v>
      </c>
      <c r="AC829" s="47" t="s">
        <v>3</v>
      </c>
      <c r="AD829" s="14">
        <v>1</v>
      </c>
      <c r="AE829" s="47" t="s">
        <v>3873</v>
      </c>
      <c r="AF829" s="280">
        <v>46153</v>
      </c>
      <c r="AG829" s="118">
        <v>46153</v>
      </c>
      <c r="AH829" s="118" t="s">
        <v>6740</v>
      </c>
      <c r="AI829" s="47" t="s">
        <v>6737</v>
      </c>
      <c r="AJ829" s="47"/>
      <c r="AK829" s="47" t="s">
        <v>1557</v>
      </c>
      <c r="AL829" s="62" t="s">
        <v>2925</v>
      </c>
      <c r="AM829" s="13" t="s">
        <v>390</v>
      </c>
      <c r="AN829" s="118"/>
      <c r="AO829" s="118"/>
      <c r="AP829" s="118"/>
      <c r="AQ829" s="118"/>
      <c r="AR829" s="118"/>
      <c r="AS829" s="47"/>
      <c r="AT829" s="118"/>
      <c r="AU829" s="47"/>
      <c r="AV829" s="47"/>
      <c r="AW829" s="118"/>
      <c r="AX829" s="118"/>
      <c r="AY829" s="118"/>
      <c r="AZ829" s="47"/>
      <c r="BA829" s="14"/>
      <c r="BB829" s="47"/>
      <c r="BC829" s="149"/>
      <c r="BD829" s="149"/>
    </row>
    <row r="830" spans="1:56" x14ac:dyDescent="0.35">
      <c r="A830" s="50" t="s">
        <v>5498</v>
      </c>
      <c r="B830" s="115">
        <v>829</v>
      </c>
      <c r="C830" s="47"/>
      <c r="D830" s="47" t="s">
        <v>5191</v>
      </c>
      <c r="E830" s="47" t="s">
        <v>5192</v>
      </c>
      <c r="F830" s="47" t="s">
        <v>5193</v>
      </c>
      <c r="G830" s="47" t="s">
        <v>76</v>
      </c>
      <c r="H830" s="47" t="s">
        <v>1980</v>
      </c>
      <c r="I830" s="47" t="s">
        <v>3899</v>
      </c>
      <c r="J830" s="47" t="s">
        <v>1961</v>
      </c>
      <c r="K830" s="47" t="s">
        <v>319</v>
      </c>
      <c r="L830" s="47" t="s">
        <v>886</v>
      </c>
      <c r="M830" s="48" t="s">
        <v>53</v>
      </c>
      <c r="N830" s="47" t="s">
        <v>34</v>
      </c>
      <c r="O830" s="47" t="s">
        <v>4</v>
      </c>
      <c r="P830" s="48" t="s">
        <v>16</v>
      </c>
      <c r="Q830" s="47"/>
      <c r="R830" s="47"/>
      <c r="S830" s="47" t="s">
        <v>5194</v>
      </c>
      <c r="T830" s="47" t="s">
        <v>5195</v>
      </c>
      <c r="U830" s="52">
        <v>13000</v>
      </c>
      <c r="V830" s="118">
        <v>46098</v>
      </c>
      <c r="W830" s="118">
        <v>46098</v>
      </c>
      <c r="X830" s="47"/>
      <c r="Y830" s="47">
        <v>15</v>
      </c>
      <c r="Z830" s="118">
        <v>46113</v>
      </c>
      <c r="AA830" s="118">
        <v>46130</v>
      </c>
      <c r="AB830" s="118">
        <v>46131</v>
      </c>
      <c r="AC830" s="47" t="s">
        <v>3</v>
      </c>
      <c r="AD830" s="14">
        <v>1</v>
      </c>
      <c r="AE830" s="47" t="s">
        <v>3806</v>
      </c>
      <c r="AF830" s="280">
        <v>46131</v>
      </c>
      <c r="AG830" s="118">
        <v>46131</v>
      </c>
      <c r="AH830" s="118" t="s">
        <v>6740</v>
      </c>
      <c r="AI830" s="47" t="s">
        <v>6737</v>
      </c>
      <c r="AJ830" s="47"/>
      <c r="AK830" s="47" t="s">
        <v>2829</v>
      </c>
      <c r="AL830" s="62" t="s">
        <v>2924</v>
      </c>
      <c r="AM830" s="13" t="s">
        <v>390</v>
      </c>
      <c r="AN830" s="118"/>
      <c r="AO830" s="118"/>
      <c r="AP830" s="118"/>
      <c r="AQ830" s="118"/>
      <c r="AR830" s="118"/>
      <c r="AS830" s="47"/>
      <c r="AT830" s="118"/>
      <c r="AU830" s="47"/>
      <c r="AV830" s="47"/>
      <c r="AW830" s="118"/>
      <c r="AX830" s="118"/>
      <c r="AY830" s="118"/>
      <c r="AZ830" s="47"/>
      <c r="BA830" s="14"/>
      <c r="BB830" s="47"/>
      <c r="BC830" s="149"/>
      <c r="BD830" s="149"/>
    </row>
    <row r="831" spans="1:56" x14ac:dyDescent="0.35">
      <c r="A831" s="50" t="s">
        <v>5499</v>
      </c>
      <c r="B831" s="115">
        <v>830</v>
      </c>
      <c r="C831" s="47"/>
      <c r="D831" s="47" t="s">
        <v>5196</v>
      </c>
      <c r="E831" s="47" t="s">
        <v>5197</v>
      </c>
      <c r="F831" s="47" t="s">
        <v>5198</v>
      </c>
      <c r="G831" s="47" t="s">
        <v>76</v>
      </c>
      <c r="H831" s="47" t="s">
        <v>1980</v>
      </c>
      <c r="I831" s="47" t="s">
        <v>3899</v>
      </c>
      <c r="J831" s="47" t="s">
        <v>1961</v>
      </c>
      <c r="K831" s="47" t="s">
        <v>319</v>
      </c>
      <c r="L831" s="47" t="s">
        <v>886</v>
      </c>
      <c r="M831" s="48" t="s">
        <v>53</v>
      </c>
      <c r="N831" s="47" t="s">
        <v>33</v>
      </c>
      <c r="O831" s="47" t="s">
        <v>5473</v>
      </c>
      <c r="P831" s="48" t="s">
        <v>22</v>
      </c>
      <c r="Q831" s="47"/>
      <c r="R831" s="47"/>
      <c r="S831" s="47" t="s">
        <v>5199</v>
      </c>
      <c r="T831" s="47" t="s">
        <v>5200</v>
      </c>
      <c r="U831" s="52">
        <v>14036</v>
      </c>
      <c r="V831" s="118">
        <v>46097</v>
      </c>
      <c r="W831" s="118">
        <v>46097</v>
      </c>
      <c r="X831" s="47"/>
      <c r="Y831" s="47">
        <v>15</v>
      </c>
      <c r="Z831" s="118">
        <v>46112</v>
      </c>
      <c r="AA831" s="118">
        <v>46173</v>
      </c>
      <c r="AB831" s="118">
        <v>46165</v>
      </c>
      <c r="AC831" s="47" t="s">
        <v>3</v>
      </c>
      <c r="AD831" s="14">
        <v>1</v>
      </c>
      <c r="AE831" s="47" t="s">
        <v>3879</v>
      </c>
      <c r="AF831" s="280" t="s">
        <v>8951</v>
      </c>
      <c r="AG831" s="118"/>
      <c r="AH831" s="118" t="s">
        <v>152</v>
      </c>
      <c r="AI831" s="47" t="s">
        <v>6737</v>
      </c>
      <c r="AJ831" s="47"/>
      <c r="AK831" s="47" t="s">
        <v>1557</v>
      </c>
      <c r="AL831" s="62" t="s">
        <v>2925</v>
      </c>
      <c r="AM831" s="13" t="s">
        <v>1872</v>
      </c>
      <c r="AN831" s="118"/>
      <c r="AO831" s="118"/>
      <c r="AP831" s="118"/>
      <c r="AQ831" s="118"/>
      <c r="AR831" s="118"/>
      <c r="AS831" s="47"/>
      <c r="AT831" s="118"/>
      <c r="AU831" s="47"/>
      <c r="AV831" s="47"/>
      <c r="AW831" s="118"/>
      <c r="AX831" s="118"/>
      <c r="AY831" s="118"/>
      <c r="AZ831" s="47"/>
      <c r="BA831" s="14"/>
      <c r="BB831" s="47"/>
      <c r="BC831" s="149"/>
      <c r="BD831" s="149"/>
    </row>
    <row r="832" spans="1:56" x14ac:dyDescent="0.35">
      <c r="A832" s="50" t="s">
        <v>5500</v>
      </c>
      <c r="B832" s="115">
        <v>831</v>
      </c>
      <c r="C832" s="47"/>
      <c r="D832" s="47" t="s">
        <v>5201</v>
      </c>
      <c r="E832" s="47" t="s">
        <v>5202</v>
      </c>
      <c r="F832" s="47" t="s">
        <v>5203</v>
      </c>
      <c r="G832" s="47" t="s">
        <v>76</v>
      </c>
      <c r="H832" s="47" t="s">
        <v>1980</v>
      </c>
      <c r="I832" s="47" t="s">
        <v>3899</v>
      </c>
      <c r="J832" s="47" t="s">
        <v>1961</v>
      </c>
      <c r="K832" s="47" t="s">
        <v>319</v>
      </c>
      <c r="L832" s="47" t="s">
        <v>886</v>
      </c>
      <c r="M832" s="48" t="s">
        <v>53</v>
      </c>
      <c r="N832" s="47" t="s">
        <v>33</v>
      </c>
      <c r="O832" s="47" t="s">
        <v>5473</v>
      </c>
      <c r="P832" s="48" t="s">
        <v>26</v>
      </c>
      <c r="Q832" s="47"/>
      <c r="R832" s="47"/>
      <c r="S832" s="47" t="s">
        <v>5204</v>
      </c>
      <c r="T832" s="47" t="s">
        <v>5205</v>
      </c>
      <c r="U832" s="52">
        <v>6237</v>
      </c>
      <c r="V832" s="118">
        <v>46097</v>
      </c>
      <c r="W832" s="118">
        <v>46097</v>
      </c>
      <c r="X832" s="47"/>
      <c r="Y832" s="47">
        <v>15</v>
      </c>
      <c r="Z832" s="118">
        <v>46112</v>
      </c>
      <c r="AA832" s="118">
        <v>46122</v>
      </c>
      <c r="AB832" s="118">
        <v>46126</v>
      </c>
      <c r="AC832" s="47" t="s">
        <v>3</v>
      </c>
      <c r="AD832" s="14">
        <v>1</v>
      </c>
      <c r="AE832" s="47" t="s">
        <v>3873</v>
      </c>
      <c r="AF832" s="280">
        <v>46132</v>
      </c>
      <c r="AG832" s="118">
        <v>46132</v>
      </c>
      <c r="AH832" s="118" t="s">
        <v>6740</v>
      </c>
      <c r="AI832" s="47" t="s">
        <v>6737</v>
      </c>
      <c r="AJ832" s="47"/>
      <c r="AK832" s="47" t="s">
        <v>1557</v>
      </c>
      <c r="AL832" s="62" t="s">
        <v>2924</v>
      </c>
      <c r="AM832" s="13" t="s">
        <v>1562</v>
      </c>
      <c r="AN832" s="118"/>
      <c r="AO832" s="118"/>
      <c r="AP832" s="118"/>
      <c r="AQ832" s="118"/>
      <c r="AR832" s="118"/>
      <c r="AS832" s="47"/>
      <c r="AT832" s="118"/>
      <c r="AU832" s="47"/>
      <c r="AV832" s="47"/>
      <c r="AW832" s="118"/>
      <c r="AX832" s="118"/>
      <c r="AY832" s="118"/>
      <c r="AZ832" s="47"/>
      <c r="BA832" s="14"/>
      <c r="BB832" s="47"/>
      <c r="BC832" s="149"/>
      <c r="BD832" s="149"/>
    </row>
    <row r="833" spans="1:56" x14ac:dyDescent="0.35">
      <c r="A833" s="50" t="s">
        <v>5501</v>
      </c>
      <c r="B833" s="115">
        <v>832</v>
      </c>
      <c r="C833" s="47"/>
      <c r="D833" s="47">
        <v>5757</v>
      </c>
      <c r="E833" s="47" t="s">
        <v>5206</v>
      </c>
      <c r="F833" s="47" t="s">
        <v>5207</v>
      </c>
      <c r="G833" s="47" t="s">
        <v>76</v>
      </c>
      <c r="H833" s="47" t="s">
        <v>1980</v>
      </c>
      <c r="I833" s="47" t="s">
        <v>3899</v>
      </c>
      <c r="J833" s="47" t="s">
        <v>1961</v>
      </c>
      <c r="K833" s="47" t="s">
        <v>319</v>
      </c>
      <c r="L833" s="47" t="s">
        <v>886</v>
      </c>
      <c r="M833" s="48" t="s">
        <v>53</v>
      </c>
      <c r="N833" s="47" t="s">
        <v>33</v>
      </c>
      <c r="O833" s="47" t="s">
        <v>5473</v>
      </c>
      <c r="P833" s="48" t="s">
        <v>26</v>
      </c>
      <c r="Q833" s="47"/>
      <c r="R833" s="47"/>
      <c r="S833" s="47" t="s">
        <v>5208</v>
      </c>
      <c r="T833" s="47" t="s">
        <v>161</v>
      </c>
      <c r="U833" s="52">
        <v>8882</v>
      </c>
      <c r="V833" s="118">
        <v>46097</v>
      </c>
      <c r="W833" s="118">
        <v>46097</v>
      </c>
      <c r="X833" s="47"/>
      <c r="Y833" s="47">
        <v>15</v>
      </c>
      <c r="Z833" s="118">
        <v>46112</v>
      </c>
      <c r="AA833" s="118">
        <v>46173</v>
      </c>
      <c r="AB833" s="118"/>
      <c r="AC833" s="47" t="s">
        <v>5</v>
      </c>
      <c r="AD833" s="14"/>
      <c r="AE833" s="47" t="s">
        <v>3806</v>
      </c>
      <c r="AF833" s="280"/>
      <c r="AG833" s="118"/>
      <c r="AH833" s="118"/>
      <c r="AI833" s="47" t="s">
        <v>6737</v>
      </c>
      <c r="AJ833" s="47"/>
      <c r="AK833" s="47" t="s">
        <v>1557</v>
      </c>
      <c r="AL833" s="62" t="s">
        <v>390</v>
      </c>
      <c r="AM833" s="13" t="s">
        <v>1562</v>
      </c>
      <c r="AN833" s="118"/>
      <c r="AO833" s="118"/>
      <c r="AP833" s="118"/>
      <c r="AQ833" s="118"/>
      <c r="AR833" s="118"/>
      <c r="AS833" s="47"/>
      <c r="AT833" s="118"/>
      <c r="AU833" s="47"/>
      <c r="AV833" s="47"/>
      <c r="AW833" s="118"/>
      <c r="AX833" s="118"/>
      <c r="AY833" s="118"/>
      <c r="AZ833" s="47"/>
      <c r="BA833" s="14"/>
      <c r="BB833" s="47"/>
      <c r="BC833" s="149"/>
      <c r="BD833" s="149"/>
    </row>
    <row r="834" spans="1:56" x14ac:dyDescent="0.35">
      <c r="A834" s="50" t="s">
        <v>5502</v>
      </c>
      <c r="B834" s="115">
        <v>833</v>
      </c>
      <c r="C834" s="47"/>
      <c r="D834" s="47" t="s">
        <v>5209</v>
      </c>
      <c r="E834" s="47" t="s">
        <v>5210</v>
      </c>
      <c r="F834" s="47" t="s">
        <v>5211</v>
      </c>
      <c r="G834" s="47" t="s">
        <v>76</v>
      </c>
      <c r="H834" s="47" t="s">
        <v>1980</v>
      </c>
      <c r="I834" s="47" t="s">
        <v>3899</v>
      </c>
      <c r="J834" s="47" t="s">
        <v>1961</v>
      </c>
      <c r="K834" s="47" t="s">
        <v>319</v>
      </c>
      <c r="L834" s="47" t="s">
        <v>886</v>
      </c>
      <c r="M834" s="48" t="s">
        <v>53</v>
      </c>
      <c r="N834" s="47" t="s">
        <v>33</v>
      </c>
      <c r="O834" s="47" t="s">
        <v>5473</v>
      </c>
      <c r="P834" s="48" t="s">
        <v>26</v>
      </c>
      <c r="Q834" s="47"/>
      <c r="R834" s="47"/>
      <c r="S834" s="47" t="s">
        <v>5212</v>
      </c>
      <c r="T834" s="47" t="s">
        <v>5213</v>
      </c>
      <c r="U834" s="52">
        <v>10895</v>
      </c>
      <c r="V834" s="118">
        <v>46100</v>
      </c>
      <c r="W834" s="118">
        <v>46100</v>
      </c>
      <c r="X834" s="47"/>
      <c r="Y834" s="47">
        <v>15</v>
      </c>
      <c r="Z834" s="118">
        <v>46115</v>
      </c>
      <c r="AA834" s="118">
        <v>46152</v>
      </c>
      <c r="AB834" s="118">
        <v>46154</v>
      </c>
      <c r="AC834" s="47" t="s">
        <v>3</v>
      </c>
      <c r="AD834" s="14">
        <v>1</v>
      </c>
      <c r="AE834" s="47" t="s">
        <v>3873</v>
      </c>
      <c r="AF834" s="280">
        <v>46166</v>
      </c>
      <c r="AG834" s="118">
        <v>46166</v>
      </c>
      <c r="AH834" s="118" t="s">
        <v>6740</v>
      </c>
      <c r="AI834" s="47" t="s">
        <v>6737</v>
      </c>
      <c r="AJ834" s="47"/>
      <c r="AK834" s="47" t="s">
        <v>2829</v>
      </c>
      <c r="AL834" s="62" t="s">
        <v>2925</v>
      </c>
      <c r="AM834" s="13" t="s">
        <v>1572</v>
      </c>
      <c r="AN834" s="118"/>
      <c r="AO834" s="118"/>
      <c r="AP834" s="118"/>
      <c r="AQ834" s="118"/>
      <c r="AR834" s="118"/>
      <c r="AS834" s="47"/>
      <c r="AT834" s="118"/>
      <c r="AU834" s="47"/>
      <c r="AV834" s="47"/>
      <c r="AW834" s="118"/>
      <c r="AX834" s="118"/>
      <c r="AY834" s="118"/>
      <c r="AZ834" s="47"/>
      <c r="BA834" s="14"/>
      <c r="BB834" s="47"/>
      <c r="BC834" s="149"/>
      <c r="BD834" s="149"/>
    </row>
    <row r="835" spans="1:56" x14ac:dyDescent="0.35">
      <c r="A835" s="50" t="s">
        <v>5503</v>
      </c>
      <c r="B835" s="115">
        <v>834</v>
      </c>
      <c r="C835" s="47"/>
      <c r="D835" s="47" t="s">
        <v>5214</v>
      </c>
      <c r="E835" s="47" t="s">
        <v>5215</v>
      </c>
      <c r="F835" s="47" t="s">
        <v>5216</v>
      </c>
      <c r="G835" s="47" t="s">
        <v>76</v>
      </c>
      <c r="H835" s="47" t="s">
        <v>1980</v>
      </c>
      <c r="I835" s="47" t="s">
        <v>3899</v>
      </c>
      <c r="J835" s="47" t="s">
        <v>1961</v>
      </c>
      <c r="K835" s="47" t="s">
        <v>319</v>
      </c>
      <c r="L835" s="47" t="s">
        <v>886</v>
      </c>
      <c r="M835" s="48" t="s">
        <v>53</v>
      </c>
      <c r="N835" s="47" t="s">
        <v>34</v>
      </c>
      <c r="O835" s="47" t="s">
        <v>4</v>
      </c>
      <c r="P835" s="48" t="s">
        <v>25</v>
      </c>
      <c r="Q835" s="47"/>
      <c r="R835" s="47"/>
      <c r="S835" s="47" t="s">
        <v>5217</v>
      </c>
      <c r="T835" s="47" t="s">
        <v>676</v>
      </c>
      <c r="U835" s="52">
        <v>9794</v>
      </c>
      <c r="V835" s="118">
        <v>46097</v>
      </c>
      <c r="W835" s="118">
        <v>46097</v>
      </c>
      <c r="X835" s="47"/>
      <c r="Y835" s="47">
        <v>15</v>
      </c>
      <c r="Z835" s="118">
        <v>46112</v>
      </c>
      <c r="AA835" s="118">
        <v>46173</v>
      </c>
      <c r="AB835" s="118"/>
      <c r="AC835" s="47" t="s">
        <v>5</v>
      </c>
      <c r="AD835" s="14"/>
      <c r="AE835" s="47" t="s">
        <v>3873</v>
      </c>
      <c r="AF835" s="280"/>
      <c r="AG835" s="118"/>
      <c r="AH835" s="118"/>
      <c r="AI835" s="47" t="s">
        <v>6737</v>
      </c>
      <c r="AJ835" s="47"/>
      <c r="AK835" s="47" t="s">
        <v>1557</v>
      </c>
      <c r="AL835" s="62" t="s">
        <v>390</v>
      </c>
      <c r="AM835" s="13" t="s">
        <v>390</v>
      </c>
      <c r="AN835" s="118"/>
      <c r="AO835" s="118"/>
      <c r="AP835" s="118"/>
      <c r="AQ835" s="118"/>
      <c r="AR835" s="118"/>
      <c r="AS835" s="47"/>
      <c r="AT835" s="118"/>
      <c r="AU835" s="47"/>
      <c r="AV835" s="47"/>
      <c r="AW835" s="118"/>
      <c r="AX835" s="118"/>
      <c r="AY835" s="118"/>
      <c r="AZ835" s="47"/>
      <c r="BA835" s="14"/>
      <c r="BB835" s="47"/>
      <c r="BC835" s="149"/>
      <c r="BD835" s="149"/>
    </row>
    <row r="836" spans="1:56" x14ac:dyDescent="0.35">
      <c r="A836" s="50" t="s">
        <v>5504</v>
      </c>
      <c r="B836" s="115">
        <v>835</v>
      </c>
      <c r="C836" s="47"/>
      <c r="D836" s="47" t="s">
        <v>5218</v>
      </c>
      <c r="E836" s="47" t="s">
        <v>5219</v>
      </c>
      <c r="F836" s="47" t="s">
        <v>5220</v>
      </c>
      <c r="G836" s="47" t="s">
        <v>76</v>
      </c>
      <c r="H836" s="47" t="s">
        <v>1980</v>
      </c>
      <c r="I836" s="47" t="s">
        <v>3899</v>
      </c>
      <c r="J836" s="47" t="s">
        <v>1961</v>
      </c>
      <c r="K836" s="47" t="s">
        <v>319</v>
      </c>
      <c r="L836" s="47" t="s">
        <v>886</v>
      </c>
      <c r="M836" s="48" t="s">
        <v>53</v>
      </c>
      <c r="N836" s="47" t="s">
        <v>34</v>
      </c>
      <c r="O836" s="47" t="s">
        <v>4</v>
      </c>
      <c r="P836" s="48" t="s">
        <v>16</v>
      </c>
      <c r="Q836" s="47"/>
      <c r="R836" s="47"/>
      <c r="S836" s="47" t="s">
        <v>5221</v>
      </c>
      <c r="T836" s="47" t="s">
        <v>764</v>
      </c>
      <c r="U836" s="52">
        <v>11037</v>
      </c>
      <c r="V836" s="118">
        <v>46097</v>
      </c>
      <c r="W836" s="118">
        <v>46097</v>
      </c>
      <c r="X836" s="47"/>
      <c r="Y836" s="47">
        <v>15</v>
      </c>
      <c r="Z836" s="118">
        <v>46112</v>
      </c>
      <c r="AA836" s="118">
        <v>46130</v>
      </c>
      <c r="AB836" s="118">
        <v>46128</v>
      </c>
      <c r="AC836" s="47" t="s">
        <v>3</v>
      </c>
      <c r="AD836" s="14">
        <v>1</v>
      </c>
      <c r="AE836" s="47" t="s">
        <v>3873</v>
      </c>
      <c r="AF836" s="280">
        <v>46127</v>
      </c>
      <c r="AG836" s="118">
        <v>46127</v>
      </c>
      <c r="AH836" s="118" t="s">
        <v>6740</v>
      </c>
      <c r="AI836" s="47" t="s">
        <v>6737</v>
      </c>
      <c r="AJ836" s="47"/>
      <c r="AK836" s="47" t="s">
        <v>1557</v>
      </c>
      <c r="AL836" s="62" t="s">
        <v>2924</v>
      </c>
      <c r="AM836" s="13" t="s">
        <v>1956</v>
      </c>
      <c r="AN836" s="118"/>
      <c r="AO836" s="118"/>
      <c r="AP836" s="118"/>
      <c r="AQ836" s="118"/>
      <c r="AR836" s="118"/>
      <c r="AS836" s="47"/>
      <c r="AT836" s="118"/>
      <c r="AU836" s="47"/>
      <c r="AV836" s="47"/>
      <c r="AW836" s="118"/>
      <c r="AX836" s="118"/>
      <c r="AY836" s="118"/>
      <c r="AZ836" s="47"/>
      <c r="BA836" s="14"/>
      <c r="BB836" s="47"/>
      <c r="BC836" s="149"/>
      <c r="BD836" s="149"/>
    </row>
    <row r="837" spans="1:56" x14ac:dyDescent="0.35">
      <c r="A837" s="50" t="s">
        <v>5505</v>
      </c>
      <c r="B837" s="115">
        <v>836</v>
      </c>
      <c r="C837" s="47"/>
      <c r="D837" s="47">
        <v>5879</v>
      </c>
      <c r="E837" s="47" t="s">
        <v>5222</v>
      </c>
      <c r="F837" s="47" t="s">
        <v>5223</v>
      </c>
      <c r="G837" s="47" t="s">
        <v>76</v>
      </c>
      <c r="H837" s="47" t="s">
        <v>1980</v>
      </c>
      <c r="I837" s="47" t="s">
        <v>3899</v>
      </c>
      <c r="J837" s="47" t="s">
        <v>1961</v>
      </c>
      <c r="K837" s="47" t="s">
        <v>319</v>
      </c>
      <c r="L837" s="47" t="s">
        <v>886</v>
      </c>
      <c r="M837" s="48" t="s">
        <v>53</v>
      </c>
      <c r="N837" s="47" t="s">
        <v>34</v>
      </c>
      <c r="O837" s="47" t="s">
        <v>4</v>
      </c>
      <c r="P837" s="48" t="s">
        <v>27</v>
      </c>
      <c r="Q837" s="47"/>
      <c r="R837" s="47"/>
      <c r="S837" s="47" t="s">
        <v>5224</v>
      </c>
      <c r="T837" s="47" t="s">
        <v>1327</v>
      </c>
      <c r="U837" s="52">
        <v>10174</v>
      </c>
      <c r="V837" s="118">
        <v>46099</v>
      </c>
      <c r="W837" s="118">
        <v>46099</v>
      </c>
      <c r="X837" s="47"/>
      <c r="Y837" s="47">
        <v>15</v>
      </c>
      <c r="Z837" s="118">
        <v>46114</v>
      </c>
      <c r="AA837" s="118">
        <v>46130</v>
      </c>
      <c r="AB837" s="118">
        <v>46127</v>
      </c>
      <c r="AC837" s="47" t="s">
        <v>3</v>
      </c>
      <c r="AD837" s="14">
        <v>1</v>
      </c>
      <c r="AE837" s="47" t="s">
        <v>3873</v>
      </c>
      <c r="AF837" s="280">
        <v>46127</v>
      </c>
      <c r="AG837" s="118">
        <v>46127</v>
      </c>
      <c r="AH837" s="118" t="s">
        <v>6740</v>
      </c>
      <c r="AI837" s="47" t="s">
        <v>6737</v>
      </c>
      <c r="AJ837" s="47"/>
      <c r="AK837" s="47" t="s">
        <v>2829</v>
      </c>
      <c r="AL837" s="62" t="s">
        <v>2924</v>
      </c>
      <c r="AM837" s="13" t="s">
        <v>2000</v>
      </c>
      <c r="AN837" s="118"/>
      <c r="AO837" s="118"/>
      <c r="AP837" s="118"/>
      <c r="AQ837" s="118"/>
      <c r="AR837" s="118"/>
      <c r="AS837" s="47"/>
      <c r="AT837" s="118"/>
      <c r="AU837" s="47"/>
      <c r="AV837" s="47"/>
      <c r="AW837" s="118"/>
      <c r="AX837" s="118"/>
      <c r="AY837" s="118"/>
      <c r="AZ837" s="47"/>
      <c r="BA837" s="14"/>
      <c r="BB837" s="47"/>
      <c r="BC837" s="149"/>
      <c r="BD837" s="149"/>
    </row>
    <row r="838" spans="1:56" x14ac:dyDescent="0.35">
      <c r="A838" s="50" t="s">
        <v>5506</v>
      </c>
      <c r="B838" s="115">
        <v>837</v>
      </c>
      <c r="C838" s="47"/>
      <c r="D838" s="47" t="s">
        <v>5225</v>
      </c>
      <c r="E838" s="47" t="s">
        <v>5226</v>
      </c>
      <c r="F838" s="47" t="s">
        <v>5227</v>
      </c>
      <c r="G838" s="47" t="s">
        <v>76</v>
      </c>
      <c r="H838" s="47" t="s">
        <v>1980</v>
      </c>
      <c r="I838" s="47" t="s">
        <v>3899</v>
      </c>
      <c r="J838" s="47" t="s">
        <v>1961</v>
      </c>
      <c r="K838" s="47" t="s">
        <v>319</v>
      </c>
      <c r="L838" s="47" t="s">
        <v>886</v>
      </c>
      <c r="M838" s="48" t="s">
        <v>53</v>
      </c>
      <c r="N838" s="47" t="s">
        <v>33</v>
      </c>
      <c r="O838" s="47" t="s">
        <v>49</v>
      </c>
      <c r="P838" s="48" t="s">
        <v>20</v>
      </c>
      <c r="Q838" s="47"/>
      <c r="R838" s="47"/>
      <c r="S838" s="47" t="s">
        <v>5228</v>
      </c>
      <c r="T838" s="47" t="s">
        <v>5229</v>
      </c>
      <c r="U838" s="52">
        <v>6893</v>
      </c>
      <c r="V838" s="118">
        <v>46092</v>
      </c>
      <c r="W838" s="118">
        <v>46092</v>
      </c>
      <c r="X838" s="47"/>
      <c r="Y838" s="47">
        <v>15</v>
      </c>
      <c r="Z838" s="118">
        <v>46107</v>
      </c>
      <c r="AA838" s="118">
        <v>46173</v>
      </c>
      <c r="AB838" s="118"/>
      <c r="AC838" s="47" t="s">
        <v>5</v>
      </c>
      <c r="AD838" s="14"/>
      <c r="AE838" s="47" t="s">
        <v>3873</v>
      </c>
      <c r="AF838" s="280"/>
      <c r="AG838" s="118"/>
      <c r="AH838" s="118"/>
      <c r="AI838" s="47" t="s">
        <v>6737</v>
      </c>
      <c r="AJ838" s="47"/>
      <c r="AK838" s="47" t="s">
        <v>1557</v>
      </c>
      <c r="AL838" s="62" t="s">
        <v>390</v>
      </c>
      <c r="AM838" s="13" t="s">
        <v>2000</v>
      </c>
      <c r="AN838" s="118"/>
      <c r="AO838" s="118"/>
      <c r="AP838" s="118"/>
      <c r="AQ838" s="118"/>
      <c r="AR838" s="118"/>
      <c r="AS838" s="47"/>
      <c r="AT838" s="118"/>
      <c r="AU838" s="47"/>
      <c r="AV838" s="47"/>
      <c r="AW838" s="118"/>
      <c r="AX838" s="118"/>
      <c r="AY838" s="118"/>
      <c r="AZ838" s="47"/>
      <c r="BA838" s="14"/>
      <c r="BB838" s="47"/>
      <c r="BC838" s="149"/>
      <c r="BD838" s="149"/>
    </row>
    <row r="839" spans="1:56" x14ac:dyDescent="0.35">
      <c r="A839" s="50" t="s">
        <v>5507</v>
      </c>
      <c r="B839" s="115">
        <v>838</v>
      </c>
      <c r="C839" s="47"/>
      <c r="D839" s="47">
        <v>1982</v>
      </c>
      <c r="E839" s="47" t="s">
        <v>5230</v>
      </c>
      <c r="F839" s="47" t="s">
        <v>5231</v>
      </c>
      <c r="G839" s="47" t="s">
        <v>76</v>
      </c>
      <c r="H839" s="47" t="s">
        <v>1980</v>
      </c>
      <c r="I839" s="47" t="s">
        <v>3899</v>
      </c>
      <c r="J839" s="47" t="s">
        <v>1961</v>
      </c>
      <c r="K839" s="47" t="s">
        <v>319</v>
      </c>
      <c r="L839" s="47" t="s">
        <v>886</v>
      </c>
      <c r="M839" s="48" t="s">
        <v>53</v>
      </c>
      <c r="N839" s="47" t="s">
        <v>33</v>
      </c>
      <c r="O839" s="47" t="s">
        <v>49</v>
      </c>
      <c r="P839" s="48" t="s">
        <v>22</v>
      </c>
      <c r="Q839" s="47"/>
      <c r="R839" s="47"/>
      <c r="S839" s="47" t="s">
        <v>5232</v>
      </c>
      <c r="T839" s="47" t="s">
        <v>176</v>
      </c>
      <c r="U839" s="52">
        <v>7598</v>
      </c>
      <c r="V839" s="118">
        <v>46093</v>
      </c>
      <c r="W839" s="118">
        <v>46093</v>
      </c>
      <c r="X839" s="47"/>
      <c r="Y839" s="47">
        <v>15</v>
      </c>
      <c r="Z839" s="118">
        <v>46108</v>
      </c>
      <c r="AA839" s="118">
        <v>46173</v>
      </c>
      <c r="AB839" s="118"/>
      <c r="AC839" s="47" t="s">
        <v>5</v>
      </c>
      <c r="AD839" s="14"/>
      <c r="AE839" s="47" t="s">
        <v>3873</v>
      </c>
      <c r="AF839" s="280"/>
      <c r="AG839" s="118"/>
      <c r="AH839" s="118"/>
      <c r="AI839" s="47" t="s">
        <v>6737</v>
      </c>
      <c r="AJ839" s="47"/>
      <c r="AK839" s="47" t="s">
        <v>1557</v>
      </c>
      <c r="AL839" s="62" t="s">
        <v>390</v>
      </c>
      <c r="AM839" s="13" t="s">
        <v>1572</v>
      </c>
      <c r="AN839" s="118"/>
      <c r="AO839" s="118"/>
      <c r="AP839" s="118"/>
      <c r="AQ839" s="118"/>
      <c r="AR839" s="118"/>
      <c r="AS839" s="47"/>
      <c r="AT839" s="118"/>
      <c r="AU839" s="47"/>
      <c r="AV839" s="47"/>
      <c r="AW839" s="118"/>
      <c r="AX839" s="118"/>
      <c r="AY839" s="118"/>
      <c r="AZ839" s="47"/>
      <c r="BA839" s="14"/>
      <c r="BB839" s="47"/>
      <c r="BC839" s="149"/>
      <c r="BD839" s="149"/>
    </row>
    <row r="840" spans="1:56" x14ac:dyDescent="0.35">
      <c r="A840" s="50" t="s">
        <v>5508</v>
      </c>
      <c r="B840" s="115">
        <v>839</v>
      </c>
      <c r="C840" s="47"/>
      <c r="D840" s="47" t="s">
        <v>5233</v>
      </c>
      <c r="E840" s="47" t="s">
        <v>5234</v>
      </c>
      <c r="F840" s="47" t="s">
        <v>5235</v>
      </c>
      <c r="G840" s="47" t="s">
        <v>76</v>
      </c>
      <c r="H840" s="47" t="s">
        <v>1980</v>
      </c>
      <c r="I840" s="47" t="s">
        <v>3899</v>
      </c>
      <c r="J840" s="47" t="s">
        <v>1961</v>
      </c>
      <c r="K840" s="47" t="s">
        <v>319</v>
      </c>
      <c r="L840" s="47" t="s">
        <v>886</v>
      </c>
      <c r="M840" s="48" t="s">
        <v>53</v>
      </c>
      <c r="N840" s="47" t="s">
        <v>34</v>
      </c>
      <c r="O840" s="47" t="s">
        <v>4</v>
      </c>
      <c r="P840" s="48" t="s">
        <v>21</v>
      </c>
      <c r="Q840" s="47"/>
      <c r="R840" s="47"/>
      <c r="S840" s="47" t="s">
        <v>5236</v>
      </c>
      <c r="T840" s="47" t="s">
        <v>146</v>
      </c>
      <c r="U840" s="52">
        <v>9645</v>
      </c>
      <c r="V840" s="118">
        <v>46099</v>
      </c>
      <c r="W840" s="118">
        <v>46099</v>
      </c>
      <c r="X840" s="47"/>
      <c r="Y840" s="47">
        <v>15</v>
      </c>
      <c r="Z840" s="118">
        <v>46114</v>
      </c>
      <c r="AA840" s="118">
        <v>46152</v>
      </c>
      <c r="AB840" s="118">
        <v>46166</v>
      </c>
      <c r="AC840" s="47" t="s">
        <v>3</v>
      </c>
      <c r="AD840" s="14">
        <v>1</v>
      </c>
      <c r="AE840" s="47" t="s">
        <v>3873</v>
      </c>
      <c r="AF840" s="280">
        <v>46169</v>
      </c>
      <c r="AG840" s="118"/>
      <c r="AH840" s="118" t="s">
        <v>152</v>
      </c>
      <c r="AI840" s="47" t="s">
        <v>6737</v>
      </c>
      <c r="AJ840" s="47"/>
      <c r="AK840" s="47" t="s">
        <v>2829</v>
      </c>
      <c r="AL840" s="62" t="s">
        <v>2925</v>
      </c>
      <c r="AM840" s="13" t="s">
        <v>390</v>
      </c>
      <c r="AN840" s="118"/>
      <c r="AO840" s="118"/>
      <c r="AP840" s="118"/>
      <c r="AQ840" s="118"/>
      <c r="AR840" s="118"/>
      <c r="AS840" s="47"/>
      <c r="AT840" s="118"/>
      <c r="AU840" s="47"/>
      <c r="AV840" s="47"/>
      <c r="AW840" s="118"/>
      <c r="AX840" s="118"/>
      <c r="AY840" s="118"/>
      <c r="AZ840" s="47"/>
      <c r="BA840" s="14"/>
      <c r="BB840" s="47"/>
      <c r="BC840" s="149"/>
      <c r="BD840" s="149"/>
    </row>
    <row r="841" spans="1:56" x14ac:dyDescent="0.35">
      <c r="A841" s="50" t="s">
        <v>5509</v>
      </c>
      <c r="B841" s="115">
        <v>840</v>
      </c>
      <c r="C841" s="47"/>
      <c r="D841" s="47" t="s">
        <v>5237</v>
      </c>
      <c r="E841" s="47" t="s">
        <v>5238</v>
      </c>
      <c r="F841" s="47" t="s">
        <v>5239</v>
      </c>
      <c r="G841" s="47" t="s">
        <v>76</v>
      </c>
      <c r="H841" s="47" t="s">
        <v>1980</v>
      </c>
      <c r="I841" s="47" t="s">
        <v>3899</v>
      </c>
      <c r="J841" s="47" t="s">
        <v>1961</v>
      </c>
      <c r="K841" s="47" t="s">
        <v>319</v>
      </c>
      <c r="L841" s="47" t="s">
        <v>886</v>
      </c>
      <c r="M841" s="48" t="s">
        <v>53</v>
      </c>
      <c r="N841" s="47" t="s">
        <v>34</v>
      </c>
      <c r="O841" s="47" t="s">
        <v>4</v>
      </c>
      <c r="P841" s="48" t="s">
        <v>43</v>
      </c>
      <c r="Q841" s="47"/>
      <c r="R841" s="47"/>
      <c r="S841" s="47" t="s">
        <v>5240</v>
      </c>
      <c r="T841" s="47" t="s">
        <v>5241</v>
      </c>
      <c r="U841" s="52">
        <v>11661</v>
      </c>
      <c r="V841" s="118">
        <v>46093</v>
      </c>
      <c r="W841" s="118">
        <v>46093</v>
      </c>
      <c r="X841" s="47"/>
      <c r="Y841" s="47">
        <v>15</v>
      </c>
      <c r="Z841" s="118">
        <v>46108</v>
      </c>
      <c r="AA841" s="118">
        <v>46117</v>
      </c>
      <c r="AB841" s="118">
        <v>46120</v>
      </c>
      <c r="AC841" s="47" t="s">
        <v>3</v>
      </c>
      <c r="AD841" s="14">
        <v>1</v>
      </c>
      <c r="AE841" s="47" t="s">
        <v>3873</v>
      </c>
      <c r="AF841" s="280">
        <v>46120</v>
      </c>
      <c r="AG841" s="118">
        <v>46120</v>
      </c>
      <c r="AH841" s="118" t="s">
        <v>6740</v>
      </c>
      <c r="AI841" s="47" t="s">
        <v>6737</v>
      </c>
      <c r="AJ841" s="47"/>
      <c r="AK841" s="47" t="s">
        <v>1557</v>
      </c>
      <c r="AL841" s="62" t="s">
        <v>2924</v>
      </c>
      <c r="AM841" s="13" t="s">
        <v>2278</v>
      </c>
      <c r="AN841" s="118"/>
      <c r="AO841" s="118"/>
      <c r="AP841" s="118"/>
      <c r="AQ841" s="118"/>
      <c r="AR841" s="118"/>
      <c r="AS841" s="47"/>
      <c r="AT841" s="118"/>
      <c r="AU841" s="47"/>
      <c r="AV841" s="47"/>
      <c r="AW841" s="118"/>
      <c r="AX841" s="118"/>
      <c r="AY841" s="118"/>
      <c r="AZ841" s="47"/>
      <c r="BA841" s="14"/>
      <c r="BB841" s="47"/>
      <c r="BC841" s="149"/>
      <c r="BD841" s="149"/>
    </row>
    <row r="842" spans="1:56" x14ac:dyDescent="0.35">
      <c r="A842" s="50" t="s">
        <v>5510</v>
      </c>
      <c r="B842" s="115">
        <v>841</v>
      </c>
      <c r="C842" s="47"/>
      <c r="D842" s="47" t="s">
        <v>5242</v>
      </c>
      <c r="E842" s="47" t="s">
        <v>5243</v>
      </c>
      <c r="F842" s="47" t="s">
        <v>5244</v>
      </c>
      <c r="G842" s="47" t="s">
        <v>76</v>
      </c>
      <c r="H842" s="47" t="s">
        <v>1980</v>
      </c>
      <c r="I842" s="47" t="s">
        <v>3899</v>
      </c>
      <c r="J842" s="47" t="s">
        <v>1961</v>
      </c>
      <c r="K842" s="47" t="s">
        <v>319</v>
      </c>
      <c r="L842" s="47" t="s">
        <v>886</v>
      </c>
      <c r="M842" s="48" t="s">
        <v>53</v>
      </c>
      <c r="N842" s="47" t="s">
        <v>34</v>
      </c>
      <c r="O842" s="47" t="s">
        <v>4</v>
      </c>
      <c r="P842" s="48" t="s">
        <v>25</v>
      </c>
      <c r="Q842" s="47"/>
      <c r="R842" s="47"/>
      <c r="S842" s="47" t="s">
        <v>5245</v>
      </c>
      <c r="T842" s="47" t="s">
        <v>127</v>
      </c>
      <c r="U842" s="52">
        <v>11736</v>
      </c>
      <c r="V842" s="118">
        <v>46094</v>
      </c>
      <c r="W842" s="118">
        <v>46094</v>
      </c>
      <c r="X842" s="47"/>
      <c r="Y842" s="47">
        <v>15</v>
      </c>
      <c r="Z842" s="118">
        <v>46109</v>
      </c>
      <c r="AA842" s="118">
        <v>46173</v>
      </c>
      <c r="AB842" s="118">
        <v>46169</v>
      </c>
      <c r="AC842" s="47" t="s">
        <v>3</v>
      </c>
      <c r="AD842" s="14">
        <v>1</v>
      </c>
      <c r="AE842" s="47" t="s">
        <v>3806</v>
      </c>
      <c r="AF842" s="280">
        <v>46169</v>
      </c>
      <c r="AG842" s="118"/>
      <c r="AH842" s="118" t="s">
        <v>152</v>
      </c>
      <c r="AI842" s="47" t="s">
        <v>6737</v>
      </c>
      <c r="AJ842" s="47"/>
      <c r="AK842" s="47" t="s">
        <v>1557</v>
      </c>
      <c r="AL842" s="62" t="s">
        <v>2925</v>
      </c>
      <c r="AM842" s="13" t="s">
        <v>390</v>
      </c>
      <c r="AN842" s="118"/>
      <c r="AO842" s="118"/>
      <c r="AP842" s="118"/>
      <c r="AQ842" s="118"/>
      <c r="AR842" s="118"/>
      <c r="AS842" s="47"/>
      <c r="AT842" s="118"/>
      <c r="AU842" s="47"/>
      <c r="AV842" s="47"/>
      <c r="AW842" s="118"/>
      <c r="AX842" s="118"/>
      <c r="AY842" s="118"/>
      <c r="AZ842" s="47"/>
      <c r="BA842" s="14"/>
      <c r="BB842" s="47"/>
      <c r="BC842" s="149"/>
      <c r="BD842" s="149"/>
    </row>
    <row r="843" spans="1:56" x14ac:dyDescent="0.35">
      <c r="A843" s="50" t="s">
        <v>5511</v>
      </c>
      <c r="B843" s="115">
        <v>842</v>
      </c>
      <c r="C843" s="47"/>
      <c r="D843" s="47" t="s">
        <v>5246</v>
      </c>
      <c r="E843" s="47" t="s">
        <v>5247</v>
      </c>
      <c r="F843" s="47" t="s">
        <v>5248</v>
      </c>
      <c r="G843" s="47" t="s">
        <v>76</v>
      </c>
      <c r="H843" s="47" t="s">
        <v>1980</v>
      </c>
      <c r="I843" s="47" t="s">
        <v>3899</v>
      </c>
      <c r="J843" s="47" t="s">
        <v>1961</v>
      </c>
      <c r="K843" s="47" t="s">
        <v>319</v>
      </c>
      <c r="L843" s="47" t="s">
        <v>886</v>
      </c>
      <c r="M843" s="48" t="s">
        <v>53</v>
      </c>
      <c r="N843" s="47" t="s">
        <v>33</v>
      </c>
      <c r="O843" s="47" t="s">
        <v>49</v>
      </c>
      <c r="P843" s="48" t="s">
        <v>22</v>
      </c>
      <c r="Q843" s="47"/>
      <c r="R843" s="47"/>
      <c r="S843" s="47" t="s">
        <v>5249</v>
      </c>
      <c r="T843" s="47" t="s">
        <v>770</v>
      </c>
      <c r="U843" s="52">
        <v>15659</v>
      </c>
      <c r="V843" s="118">
        <v>46093</v>
      </c>
      <c r="W843" s="118">
        <v>46093</v>
      </c>
      <c r="X843" s="47"/>
      <c r="Y843" s="47">
        <v>15</v>
      </c>
      <c r="Z843" s="118">
        <v>46108</v>
      </c>
      <c r="AA843" s="118">
        <v>46152</v>
      </c>
      <c r="AB843" s="118">
        <v>46162</v>
      </c>
      <c r="AC843" s="47" t="s">
        <v>3</v>
      </c>
      <c r="AD843" s="14">
        <v>1</v>
      </c>
      <c r="AE843" s="47" t="s">
        <v>3873</v>
      </c>
      <c r="AF843" s="280">
        <v>46162</v>
      </c>
      <c r="AG843" s="118">
        <v>46162</v>
      </c>
      <c r="AH843" s="118" t="s">
        <v>6740</v>
      </c>
      <c r="AI843" s="47" t="s">
        <v>6737</v>
      </c>
      <c r="AJ843" s="47"/>
      <c r="AK843" s="47" t="s">
        <v>1557</v>
      </c>
      <c r="AL843" s="62" t="s">
        <v>2925</v>
      </c>
      <c r="AM843" s="13" t="s">
        <v>2278</v>
      </c>
      <c r="AN843" s="118"/>
      <c r="AO843" s="118"/>
      <c r="AP843" s="118"/>
      <c r="AQ843" s="118"/>
      <c r="AR843" s="118"/>
      <c r="AS843" s="47"/>
      <c r="AT843" s="118"/>
      <c r="AU843" s="47"/>
      <c r="AV843" s="47"/>
      <c r="AW843" s="118"/>
      <c r="AX843" s="118"/>
      <c r="AY843" s="118"/>
      <c r="AZ843" s="47"/>
      <c r="BA843" s="14"/>
      <c r="BB843" s="47"/>
      <c r="BC843" s="149"/>
      <c r="BD843" s="149"/>
    </row>
    <row r="844" spans="1:56" x14ac:dyDescent="0.35">
      <c r="A844" s="50" t="s">
        <v>5512</v>
      </c>
      <c r="B844" s="115">
        <v>843</v>
      </c>
      <c r="C844" s="47"/>
      <c r="D844" s="47" t="s">
        <v>5250</v>
      </c>
      <c r="E844" s="47" t="s">
        <v>5251</v>
      </c>
      <c r="F844" s="47" t="s">
        <v>5252</v>
      </c>
      <c r="G844" s="47" t="s">
        <v>76</v>
      </c>
      <c r="H844" s="47" t="s">
        <v>1980</v>
      </c>
      <c r="I844" s="47" t="s">
        <v>3899</v>
      </c>
      <c r="J844" s="47" t="s">
        <v>1961</v>
      </c>
      <c r="K844" s="47" t="s">
        <v>319</v>
      </c>
      <c r="L844" s="47" t="s">
        <v>886</v>
      </c>
      <c r="M844" s="48" t="s">
        <v>53</v>
      </c>
      <c r="N844" s="47" t="s">
        <v>33</v>
      </c>
      <c r="O844" s="47" t="s">
        <v>49</v>
      </c>
      <c r="P844" s="48" t="s">
        <v>20</v>
      </c>
      <c r="Q844" s="47"/>
      <c r="R844" s="47"/>
      <c r="S844" s="47" t="s">
        <v>5253</v>
      </c>
      <c r="T844" s="47" t="s">
        <v>158</v>
      </c>
      <c r="U844" s="52">
        <v>16523</v>
      </c>
      <c r="V844" s="118">
        <v>46099</v>
      </c>
      <c r="W844" s="118">
        <v>46099</v>
      </c>
      <c r="X844" s="47"/>
      <c r="Y844" s="47">
        <v>15</v>
      </c>
      <c r="Z844" s="118">
        <v>46114</v>
      </c>
      <c r="AA844" s="118">
        <v>46173</v>
      </c>
      <c r="AB844" s="118"/>
      <c r="AC844" s="47" t="s">
        <v>5</v>
      </c>
      <c r="AD844" s="14"/>
      <c r="AE844" s="47" t="s">
        <v>3806</v>
      </c>
      <c r="AF844" s="280"/>
      <c r="AG844" s="118"/>
      <c r="AH844" s="118"/>
      <c r="AI844" s="47" t="s">
        <v>6737</v>
      </c>
      <c r="AJ844" s="47"/>
      <c r="AK844" s="47" t="s">
        <v>2829</v>
      </c>
      <c r="AL844" s="62" t="s">
        <v>390</v>
      </c>
      <c r="AM844" s="13" t="s">
        <v>2000</v>
      </c>
      <c r="AN844" s="118"/>
      <c r="AO844" s="118"/>
      <c r="AP844" s="118"/>
      <c r="AQ844" s="118"/>
      <c r="AR844" s="118"/>
      <c r="AS844" s="47"/>
      <c r="AT844" s="118"/>
      <c r="AU844" s="47"/>
      <c r="AV844" s="47"/>
      <c r="AW844" s="118"/>
      <c r="AX844" s="118"/>
      <c r="AY844" s="118"/>
      <c r="AZ844" s="47"/>
      <c r="BA844" s="14"/>
      <c r="BB844" s="47"/>
      <c r="BC844" s="149"/>
      <c r="BD844" s="149"/>
    </row>
    <row r="845" spans="1:56" x14ac:dyDescent="0.35">
      <c r="A845" s="50" t="s">
        <v>5513</v>
      </c>
      <c r="B845" s="115">
        <v>844</v>
      </c>
      <c r="C845" s="47"/>
      <c r="D845" s="47">
        <v>5967</v>
      </c>
      <c r="E845" s="47" t="s">
        <v>5254</v>
      </c>
      <c r="F845" s="47" t="s">
        <v>5255</v>
      </c>
      <c r="G845" s="47" t="s">
        <v>76</v>
      </c>
      <c r="H845" s="47" t="s">
        <v>1980</v>
      </c>
      <c r="I845" s="47" t="s">
        <v>3899</v>
      </c>
      <c r="J845" s="47" t="s">
        <v>1961</v>
      </c>
      <c r="K845" s="47" t="s">
        <v>319</v>
      </c>
      <c r="L845" s="47" t="s">
        <v>886</v>
      </c>
      <c r="M845" s="48" t="s">
        <v>53</v>
      </c>
      <c r="N845" s="47" t="s">
        <v>34</v>
      </c>
      <c r="O845" s="47" t="s">
        <v>4</v>
      </c>
      <c r="P845" s="48" t="s">
        <v>21</v>
      </c>
      <c r="Q845" s="47"/>
      <c r="R845" s="47"/>
      <c r="S845" s="47" t="s">
        <v>5256</v>
      </c>
      <c r="T845" s="47" t="s">
        <v>167</v>
      </c>
      <c r="U845" s="52">
        <v>7515</v>
      </c>
      <c r="V845" s="118">
        <v>46093</v>
      </c>
      <c r="W845" s="118">
        <v>46093</v>
      </c>
      <c r="X845" s="47"/>
      <c r="Y845" s="47">
        <v>15</v>
      </c>
      <c r="Z845" s="118">
        <v>46108</v>
      </c>
      <c r="AA845" s="118">
        <v>46152</v>
      </c>
      <c r="AB845" s="118">
        <v>46164</v>
      </c>
      <c r="AC845" s="47" t="s">
        <v>3</v>
      </c>
      <c r="AD845" s="14">
        <v>1</v>
      </c>
      <c r="AE845" s="47" t="s">
        <v>3873</v>
      </c>
      <c r="AF845" s="280" t="s">
        <v>8951</v>
      </c>
      <c r="AG845" s="118"/>
      <c r="AH845" s="118" t="s">
        <v>152</v>
      </c>
      <c r="AI845" s="47" t="s">
        <v>6737</v>
      </c>
      <c r="AJ845" s="47"/>
      <c r="AK845" s="47" t="s">
        <v>1557</v>
      </c>
      <c r="AL845" s="62" t="s">
        <v>2925</v>
      </c>
      <c r="AM845" s="13" t="s">
        <v>1956</v>
      </c>
      <c r="AN845" s="118"/>
      <c r="AO845" s="118"/>
      <c r="AP845" s="118"/>
      <c r="AQ845" s="118"/>
      <c r="AR845" s="118"/>
      <c r="AS845" s="47"/>
      <c r="AT845" s="118"/>
      <c r="AU845" s="47"/>
      <c r="AV845" s="47"/>
      <c r="AW845" s="118"/>
      <c r="AX845" s="118"/>
      <c r="AY845" s="118"/>
      <c r="AZ845" s="47"/>
      <c r="BA845" s="14"/>
      <c r="BB845" s="47"/>
      <c r="BC845" s="149"/>
      <c r="BD845" s="149"/>
    </row>
    <row r="846" spans="1:56" x14ac:dyDescent="0.35">
      <c r="A846" s="50" t="s">
        <v>5514</v>
      </c>
      <c r="B846" s="115">
        <v>845</v>
      </c>
      <c r="C846" s="47"/>
      <c r="D846" s="47" t="s">
        <v>5257</v>
      </c>
      <c r="E846" s="47" t="s">
        <v>5258</v>
      </c>
      <c r="F846" s="47" t="s">
        <v>5259</v>
      </c>
      <c r="G846" s="47" t="s">
        <v>76</v>
      </c>
      <c r="H846" s="47" t="s">
        <v>1980</v>
      </c>
      <c r="I846" s="47" t="s">
        <v>3899</v>
      </c>
      <c r="J846" s="47" t="s">
        <v>1961</v>
      </c>
      <c r="K846" s="47" t="s">
        <v>319</v>
      </c>
      <c r="L846" s="47" t="s">
        <v>886</v>
      </c>
      <c r="M846" s="48" t="s">
        <v>53</v>
      </c>
      <c r="N846" s="47" t="s">
        <v>34</v>
      </c>
      <c r="O846" s="47" t="s">
        <v>4</v>
      </c>
      <c r="P846" s="48" t="s">
        <v>21</v>
      </c>
      <c r="Q846" s="47"/>
      <c r="R846" s="47"/>
      <c r="S846" s="47" t="s">
        <v>5260</v>
      </c>
      <c r="T846" s="47" t="s">
        <v>167</v>
      </c>
      <c r="U846" s="52">
        <v>12958</v>
      </c>
      <c r="V846" s="118">
        <v>46093</v>
      </c>
      <c r="W846" s="118">
        <v>46093</v>
      </c>
      <c r="X846" s="47"/>
      <c r="Y846" s="47">
        <v>15</v>
      </c>
      <c r="Z846" s="118">
        <v>46108</v>
      </c>
      <c r="AA846" s="118">
        <v>46152</v>
      </c>
      <c r="AB846" s="118">
        <v>46162</v>
      </c>
      <c r="AC846" s="47" t="s">
        <v>3</v>
      </c>
      <c r="AD846" s="14">
        <v>1</v>
      </c>
      <c r="AE846" s="47" t="s">
        <v>3873</v>
      </c>
      <c r="AF846" s="280">
        <v>46161</v>
      </c>
      <c r="AG846" s="118">
        <v>46161</v>
      </c>
      <c r="AH846" s="118" t="s">
        <v>6740</v>
      </c>
      <c r="AI846" s="47" t="s">
        <v>6737</v>
      </c>
      <c r="AJ846" s="47"/>
      <c r="AK846" s="47" t="s">
        <v>1557</v>
      </c>
      <c r="AL846" s="62" t="s">
        <v>2925</v>
      </c>
      <c r="AM846" s="13" t="s">
        <v>390</v>
      </c>
      <c r="AN846" s="118"/>
      <c r="AO846" s="118"/>
      <c r="AP846" s="118"/>
      <c r="AQ846" s="118"/>
      <c r="AR846" s="118"/>
      <c r="AS846" s="47"/>
      <c r="AT846" s="118"/>
      <c r="AU846" s="47"/>
      <c r="AV846" s="47"/>
      <c r="AW846" s="118"/>
      <c r="AX846" s="118"/>
      <c r="AY846" s="118"/>
      <c r="AZ846" s="47"/>
      <c r="BA846" s="14"/>
      <c r="BB846" s="47"/>
      <c r="BC846" s="149"/>
      <c r="BD846" s="149"/>
    </row>
    <row r="847" spans="1:56" x14ac:dyDescent="0.35">
      <c r="A847" s="50" t="s">
        <v>5515</v>
      </c>
      <c r="B847" s="115">
        <v>846</v>
      </c>
      <c r="C847" s="47"/>
      <c r="D847" s="47">
        <v>5872</v>
      </c>
      <c r="E847" s="47" t="s">
        <v>5261</v>
      </c>
      <c r="F847" s="47" t="s">
        <v>5262</v>
      </c>
      <c r="G847" s="47" t="s">
        <v>76</v>
      </c>
      <c r="H847" s="47" t="s">
        <v>1980</v>
      </c>
      <c r="I847" s="47" t="s">
        <v>3899</v>
      </c>
      <c r="J847" s="47" t="s">
        <v>1961</v>
      </c>
      <c r="K847" s="47" t="s">
        <v>319</v>
      </c>
      <c r="L847" s="47" t="s">
        <v>886</v>
      </c>
      <c r="M847" s="48" t="s">
        <v>53</v>
      </c>
      <c r="N847" s="47" t="s">
        <v>34</v>
      </c>
      <c r="O847" s="47" t="s">
        <v>4</v>
      </c>
      <c r="P847" s="48" t="s">
        <v>27</v>
      </c>
      <c r="Q847" s="47"/>
      <c r="R847" s="47"/>
      <c r="S847" s="47" t="s">
        <v>5263</v>
      </c>
      <c r="T847" s="47" t="s">
        <v>1308</v>
      </c>
      <c r="U847" s="52">
        <v>8536</v>
      </c>
      <c r="V847" s="118">
        <v>46099</v>
      </c>
      <c r="W847" s="118">
        <v>46099</v>
      </c>
      <c r="X847" s="47"/>
      <c r="Y847" s="47">
        <v>15</v>
      </c>
      <c r="Z847" s="118">
        <v>46114</v>
      </c>
      <c r="AA847" s="118">
        <v>46130</v>
      </c>
      <c r="AB847" s="118">
        <v>46131</v>
      </c>
      <c r="AC847" s="47" t="s">
        <v>3</v>
      </c>
      <c r="AD847" s="14">
        <v>1</v>
      </c>
      <c r="AE847" s="47" t="s">
        <v>3873</v>
      </c>
      <c r="AF847" s="280">
        <v>46128</v>
      </c>
      <c r="AG847" s="118">
        <v>46128</v>
      </c>
      <c r="AH847" s="118" t="s">
        <v>6740</v>
      </c>
      <c r="AI847" s="47" t="s">
        <v>6737</v>
      </c>
      <c r="AJ847" s="47"/>
      <c r="AK847" s="47" t="s">
        <v>2829</v>
      </c>
      <c r="AL847" s="62" t="s">
        <v>2924</v>
      </c>
      <c r="AM847" s="13" t="s">
        <v>390</v>
      </c>
      <c r="AN847" s="118"/>
      <c r="AO847" s="118"/>
      <c r="AP847" s="118"/>
      <c r="AQ847" s="118"/>
      <c r="AR847" s="118"/>
      <c r="AS847" s="47"/>
      <c r="AT847" s="118"/>
      <c r="AU847" s="47"/>
      <c r="AV847" s="47"/>
      <c r="AW847" s="118"/>
      <c r="AX847" s="118"/>
      <c r="AY847" s="118"/>
      <c r="AZ847" s="47"/>
      <c r="BA847" s="14"/>
      <c r="BB847" s="47"/>
      <c r="BC847" s="149"/>
      <c r="BD847" s="149"/>
    </row>
    <row r="848" spans="1:56" x14ac:dyDescent="0.35">
      <c r="A848" s="50" t="s">
        <v>5516</v>
      </c>
      <c r="B848" s="115">
        <v>847</v>
      </c>
      <c r="C848" s="47"/>
      <c r="D848" s="47" t="s">
        <v>5264</v>
      </c>
      <c r="E848" s="47" t="s">
        <v>5265</v>
      </c>
      <c r="F848" s="47" t="s">
        <v>5266</v>
      </c>
      <c r="G848" s="47" t="s">
        <v>76</v>
      </c>
      <c r="H848" s="47" t="s">
        <v>1980</v>
      </c>
      <c r="I848" s="47" t="s">
        <v>3899</v>
      </c>
      <c r="J848" s="47" t="s">
        <v>1961</v>
      </c>
      <c r="K848" s="47" t="s">
        <v>319</v>
      </c>
      <c r="L848" s="47" t="s">
        <v>886</v>
      </c>
      <c r="M848" s="48" t="s">
        <v>53</v>
      </c>
      <c r="N848" s="47" t="s">
        <v>34</v>
      </c>
      <c r="O848" s="47" t="s">
        <v>4</v>
      </c>
      <c r="P848" s="48" t="s">
        <v>30</v>
      </c>
      <c r="Q848" s="47"/>
      <c r="R848" s="47"/>
      <c r="S848" s="47" t="s">
        <v>5267</v>
      </c>
      <c r="T848" s="47" t="s">
        <v>5268</v>
      </c>
      <c r="U848" s="52">
        <v>8500</v>
      </c>
      <c r="V848" s="118">
        <v>46099</v>
      </c>
      <c r="W848" s="118">
        <v>46099</v>
      </c>
      <c r="X848" s="47"/>
      <c r="Y848" s="47">
        <v>15</v>
      </c>
      <c r="Z848" s="118">
        <v>46114</v>
      </c>
      <c r="AA848" s="118">
        <v>46130</v>
      </c>
      <c r="AB848" s="118">
        <v>46130</v>
      </c>
      <c r="AC848" s="47" t="s">
        <v>3</v>
      </c>
      <c r="AD848" s="14">
        <v>1</v>
      </c>
      <c r="AE848" s="47" t="s">
        <v>3873</v>
      </c>
      <c r="AF848" s="280">
        <v>46133</v>
      </c>
      <c r="AG848" s="118">
        <v>46133</v>
      </c>
      <c r="AH848" s="118" t="s">
        <v>6740</v>
      </c>
      <c r="AI848" s="47" t="s">
        <v>6737</v>
      </c>
      <c r="AJ848" s="47"/>
      <c r="AK848" s="47" t="s">
        <v>2829</v>
      </c>
      <c r="AL848" s="62" t="s">
        <v>2924</v>
      </c>
      <c r="AM848" s="13" t="s">
        <v>1572</v>
      </c>
      <c r="AN848" s="118"/>
      <c r="AO848" s="118"/>
      <c r="AP848" s="118"/>
      <c r="AQ848" s="118"/>
      <c r="AR848" s="118"/>
      <c r="AS848" s="47"/>
      <c r="AT848" s="118"/>
      <c r="AU848" s="47"/>
      <c r="AV848" s="47"/>
      <c r="AW848" s="118"/>
      <c r="AX848" s="118"/>
      <c r="AY848" s="118"/>
      <c r="AZ848" s="47"/>
      <c r="BA848" s="14"/>
      <c r="BB848" s="47"/>
      <c r="BC848" s="149"/>
      <c r="BD848" s="149"/>
    </row>
    <row r="849" spans="1:56" x14ac:dyDescent="0.35">
      <c r="A849" s="50" t="s">
        <v>5517</v>
      </c>
      <c r="B849" s="115">
        <v>848</v>
      </c>
      <c r="C849" s="47"/>
      <c r="D849" s="47" t="s">
        <v>5269</v>
      </c>
      <c r="E849" s="47" t="s">
        <v>5270</v>
      </c>
      <c r="F849" s="47" t="s">
        <v>5271</v>
      </c>
      <c r="G849" s="47" t="s">
        <v>76</v>
      </c>
      <c r="H849" s="47" t="s">
        <v>1980</v>
      </c>
      <c r="I849" s="47" t="s">
        <v>3899</v>
      </c>
      <c r="J849" s="47" t="s">
        <v>1961</v>
      </c>
      <c r="K849" s="47" t="s">
        <v>319</v>
      </c>
      <c r="L849" s="47" t="s">
        <v>886</v>
      </c>
      <c r="M849" s="48" t="s">
        <v>53</v>
      </c>
      <c r="N849" s="47" t="s">
        <v>33</v>
      </c>
      <c r="O849" s="47" t="s">
        <v>49</v>
      </c>
      <c r="P849" s="48" t="s">
        <v>22</v>
      </c>
      <c r="Q849" s="47"/>
      <c r="R849" s="47"/>
      <c r="S849" s="47" t="s">
        <v>5272</v>
      </c>
      <c r="T849" s="47" t="s">
        <v>176</v>
      </c>
      <c r="U849" s="52">
        <v>12551</v>
      </c>
      <c r="V849" s="118">
        <v>46093</v>
      </c>
      <c r="W849" s="118">
        <v>46093</v>
      </c>
      <c r="X849" s="47"/>
      <c r="Y849" s="47">
        <v>15</v>
      </c>
      <c r="Z849" s="118">
        <v>46108</v>
      </c>
      <c r="AA849" s="118">
        <v>46173</v>
      </c>
      <c r="AB849" s="118"/>
      <c r="AC849" s="47" t="s">
        <v>5</v>
      </c>
      <c r="AD849" s="14"/>
      <c r="AE849" s="47" t="s">
        <v>3873</v>
      </c>
      <c r="AF849" s="280"/>
      <c r="AG849" s="118"/>
      <c r="AH849" s="118"/>
      <c r="AI849" s="47" t="s">
        <v>6737</v>
      </c>
      <c r="AJ849" s="47"/>
      <c r="AK849" s="47" t="s">
        <v>1557</v>
      </c>
      <c r="AL849" s="62" t="s">
        <v>390</v>
      </c>
      <c r="AM849" s="13" t="s">
        <v>390</v>
      </c>
      <c r="AN849" s="118"/>
      <c r="AO849" s="118"/>
      <c r="AP849" s="118"/>
      <c r="AQ849" s="118"/>
      <c r="AR849" s="118"/>
      <c r="AS849" s="47"/>
      <c r="AT849" s="118"/>
      <c r="AU849" s="47"/>
      <c r="AV849" s="47"/>
      <c r="AW849" s="118"/>
      <c r="AX849" s="118"/>
      <c r="AY849" s="118"/>
      <c r="AZ849" s="47"/>
      <c r="BA849" s="14"/>
      <c r="BB849" s="47"/>
      <c r="BC849" s="149"/>
      <c r="BD849" s="149"/>
    </row>
    <row r="850" spans="1:56" x14ac:dyDescent="0.35">
      <c r="A850" s="50" t="s">
        <v>5518</v>
      </c>
      <c r="B850" s="115">
        <v>849</v>
      </c>
      <c r="C850" s="47"/>
      <c r="D850" s="47" t="s">
        <v>5273</v>
      </c>
      <c r="E850" s="47" t="s">
        <v>5274</v>
      </c>
      <c r="F850" s="47" t="s">
        <v>5275</v>
      </c>
      <c r="G850" s="47" t="s">
        <v>76</v>
      </c>
      <c r="H850" s="47" t="s">
        <v>1980</v>
      </c>
      <c r="I850" s="47" t="s">
        <v>3899</v>
      </c>
      <c r="J850" s="47" t="s">
        <v>1961</v>
      </c>
      <c r="K850" s="47" t="s">
        <v>319</v>
      </c>
      <c r="L850" s="47" t="s">
        <v>886</v>
      </c>
      <c r="M850" s="48" t="s">
        <v>53</v>
      </c>
      <c r="N850" s="47" t="s">
        <v>34</v>
      </c>
      <c r="O850" s="47" t="s">
        <v>4</v>
      </c>
      <c r="P850" s="48" t="s">
        <v>21</v>
      </c>
      <c r="Q850" s="47"/>
      <c r="R850" s="47"/>
      <c r="S850" s="47" t="s">
        <v>5276</v>
      </c>
      <c r="T850" s="47" t="s">
        <v>146</v>
      </c>
      <c r="U850" s="52">
        <v>15062</v>
      </c>
      <c r="V850" s="118">
        <v>46099</v>
      </c>
      <c r="W850" s="118">
        <v>46099</v>
      </c>
      <c r="X850" s="47"/>
      <c r="Y850" s="47">
        <v>15</v>
      </c>
      <c r="Z850" s="118">
        <v>46114</v>
      </c>
      <c r="AA850" s="118">
        <v>46152</v>
      </c>
      <c r="AB850" s="118">
        <v>46164</v>
      </c>
      <c r="AC850" s="47" t="s">
        <v>3</v>
      </c>
      <c r="AD850" s="14">
        <v>1</v>
      </c>
      <c r="AE850" s="47" t="s">
        <v>3879</v>
      </c>
      <c r="AF850" s="280">
        <v>46164</v>
      </c>
      <c r="AG850" s="118"/>
      <c r="AH850" s="118" t="s">
        <v>152</v>
      </c>
      <c r="AI850" s="47" t="s">
        <v>6737</v>
      </c>
      <c r="AJ850" s="47"/>
      <c r="AK850" s="47" t="s">
        <v>2829</v>
      </c>
      <c r="AL850" s="62" t="s">
        <v>2925</v>
      </c>
      <c r="AM850" s="13" t="s">
        <v>390</v>
      </c>
      <c r="AN850" s="118"/>
      <c r="AO850" s="118"/>
      <c r="AP850" s="118"/>
      <c r="AQ850" s="118"/>
      <c r="AR850" s="118"/>
      <c r="AS850" s="47"/>
      <c r="AT850" s="118"/>
      <c r="AU850" s="47"/>
      <c r="AV850" s="47"/>
      <c r="AW850" s="118"/>
      <c r="AX850" s="118"/>
      <c r="AY850" s="118"/>
      <c r="AZ850" s="47"/>
      <c r="BA850" s="14"/>
      <c r="BB850" s="47"/>
      <c r="BC850" s="149"/>
      <c r="BD850" s="149"/>
    </row>
    <row r="851" spans="1:56" x14ac:dyDescent="0.35">
      <c r="A851" s="50" t="s">
        <v>5519</v>
      </c>
      <c r="B851" s="115">
        <v>850</v>
      </c>
      <c r="C851" s="47"/>
      <c r="D851" s="47" t="s">
        <v>5277</v>
      </c>
      <c r="E851" s="47" t="s">
        <v>5278</v>
      </c>
      <c r="F851" s="47" t="s">
        <v>5279</v>
      </c>
      <c r="G851" s="47" t="s">
        <v>76</v>
      </c>
      <c r="H851" s="47" t="s">
        <v>1980</v>
      </c>
      <c r="I851" s="47" t="s">
        <v>3899</v>
      </c>
      <c r="J851" s="47" t="s">
        <v>1961</v>
      </c>
      <c r="K851" s="47" t="s">
        <v>319</v>
      </c>
      <c r="L851" s="47" t="s">
        <v>886</v>
      </c>
      <c r="M851" s="48" t="s">
        <v>53</v>
      </c>
      <c r="N851" s="47" t="s">
        <v>34</v>
      </c>
      <c r="O851" s="47" t="s">
        <v>4</v>
      </c>
      <c r="P851" s="48" t="s">
        <v>30</v>
      </c>
      <c r="Q851" s="47"/>
      <c r="R851" s="47"/>
      <c r="S851" s="47" t="s">
        <v>5280</v>
      </c>
      <c r="T851" s="47" t="s">
        <v>2074</v>
      </c>
      <c r="U851" s="52">
        <v>10000</v>
      </c>
      <c r="V851" s="118">
        <v>46095</v>
      </c>
      <c r="W851" s="118">
        <v>46095</v>
      </c>
      <c r="X851" s="47"/>
      <c r="Y851" s="47">
        <v>15</v>
      </c>
      <c r="Z851" s="118">
        <v>46110</v>
      </c>
      <c r="AA851" s="118">
        <v>46130</v>
      </c>
      <c r="AB851" s="118">
        <v>46129</v>
      </c>
      <c r="AC851" s="47" t="s">
        <v>3</v>
      </c>
      <c r="AD851" s="14">
        <v>1</v>
      </c>
      <c r="AE851" s="47" t="s">
        <v>3873</v>
      </c>
      <c r="AF851" s="280">
        <v>46133</v>
      </c>
      <c r="AG851" s="118">
        <v>46133</v>
      </c>
      <c r="AH851" s="118" t="s">
        <v>6740</v>
      </c>
      <c r="AI851" s="47" t="s">
        <v>6737</v>
      </c>
      <c r="AJ851" s="47"/>
      <c r="AK851" s="47" t="s">
        <v>1557</v>
      </c>
      <c r="AL851" s="62" t="s">
        <v>2924</v>
      </c>
      <c r="AM851" s="13" t="s">
        <v>390</v>
      </c>
      <c r="AN851" s="118"/>
      <c r="AO851" s="118"/>
      <c r="AP851" s="118"/>
      <c r="AQ851" s="118"/>
      <c r="AR851" s="118"/>
      <c r="AS851" s="47"/>
      <c r="AT851" s="118"/>
      <c r="AU851" s="47"/>
      <c r="AV851" s="47"/>
      <c r="AW851" s="118"/>
      <c r="AX851" s="118"/>
      <c r="AY851" s="118"/>
      <c r="AZ851" s="47"/>
      <c r="BA851" s="14"/>
      <c r="BB851" s="47"/>
      <c r="BC851" s="149"/>
      <c r="BD851" s="149"/>
    </row>
    <row r="852" spans="1:56" x14ac:dyDescent="0.35">
      <c r="A852" s="50" t="s">
        <v>5520</v>
      </c>
      <c r="B852" s="115">
        <v>851</v>
      </c>
      <c r="C852" s="47"/>
      <c r="D852" s="47" t="s">
        <v>5281</v>
      </c>
      <c r="E852" s="47" t="s">
        <v>5282</v>
      </c>
      <c r="F852" s="47" t="s">
        <v>5283</v>
      </c>
      <c r="G852" s="47" t="s">
        <v>76</v>
      </c>
      <c r="H852" s="47" t="s">
        <v>1980</v>
      </c>
      <c r="I852" s="47" t="s">
        <v>3899</v>
      </c>
      <c r="J852" s="47" t="s">
        <v>1961</v>
      </c>
      <c r="K852" s="47" t="s">
        <v>319</v>
      </c>
      <c r="L852" s="47" t="s">
        <v>886</v>
      </c>
      <c r="M852" s="48" t="s">
        <v>53</v>
      </c>
      <c r="N852" s="47" t="s">
        <v>33</v>
      </c>
      <c r="O852" s="47" t="s">
        <v>5473</v>
      </c>
      <c r="P852" s="48" t="s">
        <v>20</v>
      </c>
      <c r="Q852" s="47"/>
      <c r="R852" s="47"/>
      <c r="S852" s="47" t="s">
        <v>5284</v>
      </c>
      <c r="T852" s="47" t="s">
        <v>5285</v>
      </c>
      <c r="U852" s="52">
        <v>6066</v>
      </c>
      <c r="V852" s="118">
        <v>46101</v>
      </c>
      <c r="W852" s="118">
        <v>46101</v>
      </c>
      <c r="X852" s="47"/>
      <c r="Y852" s="47">
        <v>15</v>
      </c>
      <c r="Z852" s="118">
        <v>46116</v>
      </c>
      <c r="AA852" s="118">
        <v>46152</v>
      </c>
      <c r="AB852" s="118">
        <v>46154</v>
      </c>
      <c r="AC852" s="47" t="s">
        <v>3</v>
      </c>
      <c r="AD852" s="14">
        <v>1</v>
      </c>
      <c r="AE852" s="47" t="s">
        <v>3873</v>
      </c>
      <c r="AF852" s="280">
        <v>46154</v>
      </c>
      <c r="AG852" s="118">
        <v>46154</v>
      </c>
      <c r="AH852" s="118" t="s">
        <v>6740</v>
      </c>
      <c r="AI852" s="47" t="s">
        <v>6737</v>
      </c>
      <c r="AJ852" s="47"/>
      <c r="AK852" s="47" t="s">
        <v>2829</v>
      </c>
      <c r="AL852" s="62" t="s">
        <v>2925</v>
      </c>
      <c r="AM852" s="13" t="s">
        <v>390</v>
      </c>
      <c r="AN852" s="118"/>
      <c r="AO852" s="118"/>
      <c r="AP852" s="118"/>
      <c r="AQ852" s="118"/>
      <c r="AR852" s="118"/>
      <c r="AS852" s="47"/>
      <c r="AT852" s="118"/>
      <c r="AU852" s="47"/>
      <c r="AV852" s="47"/>
      <c r="AW852" s="118"/>
      <c r="AX852" s="118"/>
      <c r="AY852" s="118"/>
      <c r="AZ852" s="47"/>
      <c r="BA852" s="14"/>
      <c r="BB852" s="47"/>
      <c r="BC852" s="149"/>
      <c r="BD852" s="149"/>
    </row>
    <row r="853" spans="1:56" x14ac:dyDescent="0.35">
      <c r="A853" s="50" t="s">
        <v>5521</v>
      </c>
      <c r="B853" s="115">
        <v>852</v>
      </c>
      <c r="C853" s="47"/>
      <c r="D853" s="47">
        <v>5743</v>
      </c>
      <c r="E853" s="47" t="s">
        <v>5286</v>
      </c>
      <c r="F853" s="47" t="s">
        <v>5287</v>
      </c>
      <c r="G853" s="47" t="s">
        <v>76</v>
      </c>
      <c r="H853" s="47" t="s">
        <v>1980</v>
      </c>
      <c r="I853" s="47" t="s">
        <v>3899</v>
      </c>
      <c r="J853" s="47" t="s">
        <v>1961</v>
      </c>
      <c r="K853" s="47" t="s">
        <v>319</v>
      </c>
      <c r="L853" s="47" t="s">
        <v>886</v>
      </c>
      <c r="M853" s="48" t="s">
        <v>53</v>
      </c>
      <c r="N853" s="47" t="s">
        <v>34</v>
      </c>
      <c r="O853" s="47" t="s">
        <v>4</v>
      </c>
      <c r="P853" s="48" t="s">
        <v>25</v>
      </c>
      <c r="Q853" s="47"/>
      <c r="R853" s="47"/>
      <c r="S853" s="47" t="s">
        <v>5288</v>
      </c>
      <c r="T853" s="47" t="s">
        <v>163</v>
      </c>
      <c r="U853" s="52">
        <v>8151</v>
      </c>
      <c r="V853" s="118">
        <v>46098</v>
      </c>
      <c r="W853" s="118">
        <v>46098</v>
      </c>
      <c r="X853" s="47"/>
      <c r="Y853" s="47">
        <v>15</v>
      </c>
      <c r="Z853" s="118">
        <v>46113</v>
      </c>
      <c r="AA853" s="118">
        <v>46173</v>
      </c>
      <c r="AB853" s="118">
        <v>46171</v>
      </c>
      <c r="AC853" s="47" t="s">
        <v>3</v>
      </c>
      <c r="AD853" s="14">
        <v>1</v>
      </c>
      <c r="AE853" s="47" t="s">
        <v>3806</v>
      </c>
      <c r="AF853" s="280">
        <v>46174</v>
      </c>
      <c r="AG853" s="118"/>
      <c r="AH853" s="118" t="s">
        <v>152</v>
      </c>
      <c r="AI853" s="47" t="s">
        <v>6737</v>
      </c>
      <c r="AJ853" s="47"/>
      <c r="AK853" s="47" t="s">
        <v>2829</v>
      </c>
      <c r="AL853" s="62" t="s">
        <v>2925</v>
      </c>
      <c r="AM853" s="13" t="s">
        <v>1572</v>
      </c>
      <c r="AN853" s="118"/>
      <c r="AO853" s="118"/>
      <c r="AP853" s="118"/>
      <c r="AQ853" s="118"/>
      <c r="AR853" s="118"/>
      <c r="AS853" s="47"/>
      <c r="AT853" s="118"/>
      <c r="AU853" s="47"/>
      <c r="AV853" s="47"/>
      <c r="AW853" s="118"/>
      <c r="AX853" s="118"/>
      <c r="AY853" s="118"/>
      <c r="AZ853" s="47"/>
      <c r="BA853" s="14"/>
      <c r="BB853" s="47"/>
      <c r="BC853" s="149"/>
      <c r="BD853" s="149"/>
    </row>
    <row r="854" spans="1:56" x14ac:dyDescent="0.35">
      <c r="A854" s="50" t="s">
        <v>5522</v>
      </c>
      <c r="B854" s="115">
        <v>853</v>
      </c>
      <c r="C854" s="47"/>
      <c r="D854" s="47" t="s">
        <v>5289</v>
      </c>
      <c r="E854" s="47" t="s">
        <v>5290</v>
      </c>
      <c r="F854" s="47" t="s">
        <v>5291</v>
      </c>
      <c r="G854" s="47" t="s">
        <v>76</v>
      </c>
      <c r="H854" s="47" t="s">
        <v>1980</v>
      </c>
      <c r="I854" s="47" t="s">
        <v>3899</v>
      </c>
      <c r="J854" s="47" t="s">
        <v>1961</v>
      </c>
      <c r="K854" s="47" t="s">
        <v>319</v>
      </c>
      <c r="L854" s="47" t="s">
        <v>886</v>
      </c>
      <c r="M854" s="48" t="s">
        <v>53</v>
      </c>
      <c r="N854" s="47" t="s">
        <v>34</v>
      </c>
      <c r="O854" s="47" t="s">
        <v>4</v>
      </c>
      <c r="P854" s="48" t="s">
        <v>21</v>
      </c>
      <c r="Q854" s="47"/>
      <c r="R854" s="47"/>
      <c r="S854" s="47" t="s">
        <v>5292</v>
      </c>
      <c r="T854" s="47" t="s">
        <v>1377</v>
      </c>
      <c r="U854" s="52">
        <v>1930</v>
      </c>
      <c r="V854" s="118">
        <v>46093</v>
      </c>
      <c r="W854" s="118">
        <v>46093</v>
      </c>
      <c r="X854" s="47"/>
      <c r="Y854" s="47">
        <v>15</v>
      </c>
      <c r="Z854" s="118">
        <v>46108</v>
      </c>
      <c r="AA854" s="118">
        <v>46122</v>
      </c>
      <c r="AB854" s="118">
        <v>46122</v>
      </c>
      <c r="AC854" s="47" t="s">
        <v>3</v>
      </c>
      <c r="AD854" s="14">
        <v>1</v>
      </c>
      <c r="AE854" s="47" t="s">
        <v>3873</v>
      </c>
      <c r="AF854" s="280">
        <v>46123</v>
      </c>
      <c r="AG854" s="118">
        <v>46123</v>
      </c>
      <c r="AH854" s="118" t="s">
        <v>6740</v>
      </c>
      <c r="AI854" s="47" t="s">
        <v>6737</v>
      </c>
      <c r="AJ854" s="47"/>
      <c r="AK854" s="47" t="s">
        <v>1557</v>
      </c>
      <c r="AL854" s="62" t="s">
        <v>2924</v>
      </c>
      <c r="AM854" s="13" t="s">
        <v>390</v>
      </c>
      <c r="AN854" s="118"/>
      <c r="AO854" s="118"/>
      <c r="AP854" s="118"/>
      <c r="AQ854" s="118"/>
      <c r="AR854" s="118"/>
      <c r="AS854" s="47"/>
      <c r="AT854" s="118"/>
      <c r="AU854" s="47"/>
      <c r="AV854" s="47"/>
      <c r="AW854" s="118"/>
      <c r="AX854" s="118"/>
      <c r="AY854" s="118"/>
      <c r="AZ854" s="47"/>
      <c r="BA854" s="14"/>
      <c r="BB854" s="47"/>
      <c r="BC854" s="149"/>
      <c r="BD854" s="149"/>
    </row>
    <row r="855" spans="1:56" x14ac:dyDescent="0.35">
      <c r="A855" s="50" t="s">
        <v>5523</v>
      </c>
      <c r="B855" s="115">
        <v>854</v>
      </c>
      <c r="C855" s="47"/>
      <c r="D855" s="47" t="s">
        <v>5293</v>
      </c>
      <c r="E855" s="47" t="s">
        <v>5294</v>
      </c>
      <c r="F855" s="47" t="s">
        <v>5295</v>
      </c>
      <c r="G855" s="47" t="s">
        <v>76</v>
      </c>
      <c r="H855" s="47" t="s">
        <v>1980</v>
      </c>
      <c r="I855" s="47" t="s">
        <v>3899</v>
      </c>
      <c r="J855" s="47" t="s">
        <v>1961</v>
      </c>
      <c r="K855" s="47" t="s">
        <v>319</v>
      </c>
      <c r="L855" s="47" t="s">
        <v>886</v>
      </c>
      <c r="M855" s="48" t="s">
        <v>53</v>
      </c>
      <c r="N855" s="47" t="s">
        <v>34</v>
      </c>
      <c r="O855" s="47" t="s">
        <v>4</v>
      </c>
      <c r="P855" s="48" t="s">
        <v>27</v>
      </c>
      <c r="Q855" s="47"/>
      <c r="R855" s="47"/>
      <c r="S855" s="47" t="s">
        <v>5296</v>
      </c>
      <c r="T855" s="47" t="s">
        <v>2688</v>
      </c>
      <c r="U855" s="52">
        <v>11056</v>
      </c>
      <c r="V855" s="118">
        <v>46098</v>
      </c>
      <c r="W855" s="118">
        <v>46098</v>
      </c>
      <c r="X855" s="47"/>
      <c r="Y855" s="47">
        <v>15</v>
      </c>
      <c r="Z855" s="118">
        <v>46113</v>
      </c>
      <c r="AA855" s="118">
        <v>46130</v>
      </c>
      <c r="AB855" s="118">
        <v>46131</v>
      </c>
      <c r="AC855" s="47" t="s">
        <v>3</v>
      </c>
      <c r="AD855" s="14">
        <v>1</v>
      </c>
      <c r="AE855" s="47" t="s">
        <v>3873</v>
      </c>
      <c r="AF855" s="280">
        <v>46127</v>
      </c>
      <c r="AG855" s="118">
        <v>46127</v>
      </c>
      <c r="AH855" s="118" t="s">
        <v>6740</v>
      </c>
      <c r="AI855" s="47" t="s">
        <v>6737</v>
      </c>
      <c r="AJ855" s="47"/>
      <c r="AK855" s="47" t="s">
        <v>2829</v>
      </c>
      <c r="AL855" s="62" t="s">
        <v>2924</v>
      </c>
      <c r="AM855" s="13" t="s">
        <v>2082</v>
      </c>
      <c r="AN855" s="118"/>
      <c r="AO855" s="118"/>
      <c r="AP855" s="118"/>
      <c r="AQ855" s="118"/>
      <c r="AR855" s="118"/>
      <c r="AS855" s="47"/>
      <c r="AT855" s="118"/>
      <c r="AU855" s="47"/>
      <c r="AV855" s="47"/>
      <c r="AW855" s="118"/>
      <c r="AX855" s="118"/>
      <c r="AY855" s="118"/>
      <c r="AZ855" s="47"/>
      <c r="BA855" s="14"/>
      <c r="BB855" s="47"/>
      <c r="BC855" s="149"/>
      <c r="BD855" s="149"/>
    </row>
    <row r="856" spans="1:56" x14ac:dyDescent="0.35">
      <c r="A856" s="50" t="s">
        <v>5524</v>
      </c>
      <c r="B856" s="115">
        <v>855</v>
      </c>
      <c r="C856" s="47"/>
      <c r="D856" s="47">
        <v>5753</v>
      </c>
      <c r="E856" s="47" t="s">
        <v>5297</v>
      </c>
      <c r="F856" s="47" t="s">
        <v>5298</v>
      </c>
      <c r="G856" s="47" t="s">
        <v>76</v>
      </c>
      <c r="H856" s="47" t="s">
        <v>1980</v>
      </c>
      <c r="I856" s="47" t="s">
        <v>3899</v>
      </c>
      <c r="J856" s="47" t="s">
        <v>1961</v>
      </c>
      <c r="K856" s="47" t="s">
        <v>319</v>
      </c>
      <c r="L856" s="47" t="s">
        <v>886</v>
      </c>
      <c r="M856" s="48" t="s">
        <v>53</v>
      </c>
      <c r="N856" s="47" t="s">
        <v>34</v>
      </c>
      <c r="O856" s="47" t="s">
        <v>4</v>
      </c>
      <c r="P856" s="48" t="s">
        <v>21</v>
      </c>
      <c r="Q856" s="47"/>
      <c r="R856" s="47"/>
      <c r="S856" s="47" t="s">
        <v>5299</v>
      </c>
      <c r="T856" s="47" t="s">
        <v>677</v>
      </c>
      <c r="U856" s="52">
        <v>3546</v>
      </c>
      <c r="V856" s="118">
        <v>46090</v>
      </c>
      <c r="W856" s="118">
        <v>46090</v>
      </c>
      <c r="X856" s="47"/>
      <c r="Y856" s="47">
        <v>15</v>
      </c>
      <c r="Z856" s="118">
        <v>46105</v>
      </c>
      <c r="AA856" s="118">
        <v>46173</v>
      </c>
      <c r="AB856" s="118"/>
      <c r="AC856" s="47" t="s">
        <v>5</v>
      </c>
      <c r="AD856" s="14"/>
      <c r="AE856" s="47" t="s">
        <v>3806</v>
      </c>
      <c r="AF856" s="280"/>
      <c r="AG856" s="118"/>
      <c r="AH856" s="118"/>
      <c r="AI856" s="47" t="s">
        <v>6737</v>
      </c>
      <c r="AJ856" s="47"/>
      <c r="AK856" s="47" t="s">
        <v>1557</v>
      </c>
      <c r="AL856" s="62" t="s">
        <v>390</v>
      </c>
      <c r="AM856" s="13" t="s">
        <v>390</v>
      </c>
      <c r="AN856" s="118"/>
      <c r="AO856" s="118"/>
      <c r="AP856" s="118"/>
      <c r="AQ856" s="118"/>
      <c r="AR856" s="118"/>
      <c r="AS856" s="47"/>
      <c r="AT856" s="118"/>
      <c r="AU856" s="47"/>
      <c r="AV856" s="47"/>
      <c r="AW856" s="118"/>
      <c r="AX856" s="118"/>
      <c r="AY856" s="118"/>
      <c r="AZ856" s="47"/>
      <c r="BA856" s="14"/>
      <c r="BB856" s="47"/>
      <c r="BC856" s="149"/>
      <c r="BD856" s="149"/>
    </row>
    <row r="857" spans="1:56" x14ac:dyDescent="0.35">
      <c r="A857" s="50" t="s">
        <v>5525</v>
      </c>
      <c r="B857" s="115">
        <v>856</v>
      </c>
      <c r="C857" s="47"/>
      <c r="D857" s="47">
        <v>8067</v>
      </c>
      <c r="E857" s="47" t="s">
        <v>5300</v>
      </c>
      <c r="F857" s="47" t="s">
        <v>5301</v>
      </c>
      <c r="G857" s="47" t="s">
        <v>76</v>
      </c>
      <c r="H857" s="47" t="s">
        <v>1980</v>
      </c>
      <c r="I857" s="47" t="s">
        <v>3899</v>
      </c>
      <c r="J857" s="47" t="s">
        <v>1961</v>
      </c>
      <c r="K857" s="47" t="s">
        <v>319</v>
      </c>
      <c r="L857" s="47" t="s">
        <v>886</v>
      </c>
      <c r="M857" s="48" t="s">
        <v>53</v>
      </c>
      <c r="N857" s="47" t="s">
        <v>33</v>
      </c>
      <c r="O857" s="47" t="s">
        <v>5473</v>
      </c>
      <c r="P857" s="48" t="s">
        <v>26</v>
      </c>
      <c r="Q857" s="47"/>
      <c r="R857" s="47"/>
      <c r="S857" s="47" t="s">
        <v>5302</v>
      </c>
      <c r="T857" s="47" t="s">
        <v>762</v>
      </c>
      <c r="U857" s="52">
        <v>17176</v>
      </c>
      <c r="V857" s="118">
        <v>46094</v>
      </c>
      <c r="W857" s="118">
        <v>46094</v>
      </c>
      <c r="X857" s="47"/>
      <c r="Y857" s="47">
        <v>15</v>
      </c>
      <c r="Z857" s="118">
        <v>46109</v>
      </c>
      <c r="AA857" s="118">
        <v>46173</v>
      </c>
      <c r="AB857" s="118"/>
      <c r="AC857" s="47" t="s">
        <v>5</v>
      </c>
      <c r="AD857" s="14"/>
      <c r="AE857" s="47" t="s">
        <v>3806</v>
      </c>
      <c r="AF857" s="280"/>
      <c r="AG857" s="118"/>
      <c r="AH857" s="118"/>
      <c r="AI857" s="47" t="s">
        <v>6737</v>
      </c>
      <c r="AJ857" s="47"/>
      <c r="AK857" s="47" t="s">
        <v>1557</v>
      </c>
      <c r="AL857" s="62" t="s">
        <v>390</v>
      </c>
      <c r="AM857" s="13" t="s">
        <v>1562</v>
      </c>
      <c r="AN857" s="118"/>
      <c r="AO857" s="118"/>
      <c r="AP857" s="118"/>
      <c r="AQ857" s="118"/>
      <c r="AR857" s="118"/>
      <c r="AS857" s="47"/>
      <c r="AT857" s="118"/>
      <c r="AU857" s="47"/>
      <c r="AV857" s="47"/>
      <c r="AW857" s="118"/>
      <c r="AX857" s="118"/>
      <c r="AY857" s="118"/>
      <c r="AZ857" s="47"/>
      <c r="BA857" s="14"/>
      <c r="BB857" s="47"/>
      <c r="BC857" s="149"/>
      <c r="BD857" s="149"/>
    </row>
    <row r="858" spans="1:56" x14ac:dyDescent="0.35">
      <c r="A858" s="50" t="s">
        <v>5526</v>
      </c>
      <c r="B858" s="115">
        <v>857</v>
      </c>
      <c r="C858" s="47"/>
      <c r="D858" s="47">
        <v>8012</v>
      </c>
      <c r="E858" s="47" t="s">
        <v>5303</v>
      </c>
      <c r="F858" s="47" t="s">
        <v>5304</v>
      </c>
      <c r="G858" s="47" t="s">
        <v>76</v>
      </c>
      <c r="H858" s="47" t="s">
        <v>1980</v>
      </c>
      <c r="I858" s="47" t="s">
        <v>3899</v>
      </c>
      <c r="J858" s="47" t="s">
        <v>1961</v>
      </c>
      <c r="K858" s="47" t="s">
        <v>319</v>
      </c>
      <c r="L858" s="47" t="s">
        <v>886</v>
      </c>
      <c r="M858" s="48" t="s">
        <v>53</v>
      </c>
      <c r="N858" s="47" t="s">
        <v>34</v>
      </c>
      <c r="O858" s="47" t="s">
        <v>4</v>
      </c>
      <c r="P858" s="48" t="s">
        <v>21</v>
      </c>
      <c r="Q858" s="47"/>
      <c r="R858" s="47"/>
      <c r="S858" s="47" t="s">
        <v>5305</v>
      </c>
      <c r="T858" s="47" t="s">
        <v>1232</v>
      </c>
      <c r="U858" s="52">
        <v>11816</v>
      </c>
      <c r="V858" s="118">
        <v>46097</v>
      </c>
      <c r="W858" s="118">
        <v>46097</v>
      </c>
      <c r="X858" s="47"/>
      <c r="Y858" s="47">
        <v>15</v>
      </c>
      <c r="Z858" s="118">
        <v>46112</v>
      </c>
      <c r="AA858" s="118">
        <v>46152</v>
      </c>
      <c r="AB858" s="118">
        <v>46161</v>
      </c>
      <c r="AC858" s="47" t="s">
        <v>3</v>
      </c>
      <c r="AD858" s="14">
        <v>1</v>
      </c>
      <c r="AE858" s="47" t="s">
        <v>3873</v>
      </c>
      <c r="AF858" s="280">
        <v>46160</v>
      </c>
      <c r="AG858" s="118">
        <v>46160</v>
      </c>
      <c r="AH858" s="118" t="s">
        <v>6740</v>
      </c>
      <c r="AI858" s="47" t="s">
        <v>6737</v>
      </c>
      <c r="AJ858" s="47"/>
      <c r="AK858" s="47" t="s">
        <v>1557</v>
      </c>
      <c r="AL858" s="62" t="s">
        <v>2925</v>
      </c>
      <c r="AM858" s="13" t="s">
        <v>2000</v>
      </c>
      <c r="AN858" s="118"/>
      <c r="AO858" s="118"/>
      <c r="AP858" s="118"/>
      <c r="AQ858" s="118"/>
      <c r="AR858" s="118"/>
      <c r="AS858" s="47"/>
      <c r="AT858" s="118"/>
      <c r="AU858" s="47"/>
      <c r="AV858" s="47"/>
      <c r="AW858" s="118"/>
      <c r="AX858" s="118"/>
      <c r="AY858" s="118"/>
      <c r="AZ858" s="47"/>
      <c r="BA858" s="14"/>
      <c r="BB858" s="47"/>
      <c r="BC858" s="149"/>
      <c r="BD858" s="149"/>
    </row>
    <row r="859" spans="1:56" x14ac:dyDescent="0.35">
      <c r="A859" s="50" t="s">
        <v>5527</v>
      </c>
      <c r="B859" s="115">
        <v>858</v>
      </c>
      <c r="C859" s="47"/>
      <c r="D859" s="47" t="s">
        <v>5306</v>
      </c>
      <c r="E859" s="47" t="s">
        <v>5307</v>
      </c>
      <c r="F859" s="47" t="s">
        <v>5308</v>
      </c>
      <c r="G859" s="47" t="s">
        <v>76</v>
      </c>
      <c r="H859" s="47" t="s">
        <v>1980</v>
      </c>
      <c r="I859" s="47" t="s">
        <v>3899</v>
      </c>
      <c r="J859" s="47" t="s">
        <v>1961</v>
      </c>
      <c r="K859" s="47" t="s">
        <v>319</v>
      </c>
      <c r="L859" s="47" t="s">
        <v>886</v>
      </c>
      <c r="M859" s="48" t="s">
        <v>53</v>
      </c>
      <c r="N859" s="47" t="s">
        <v>33</v>
      </c>
      <c r="O859" s="47" t="s">
        <v>49</v>
      </c>
      <c r="P859" s="48" t="s">
        <v>22</v>
      </c>
      <c r="Q859" s="47"/>
      <c r="R859" s="47"/>
      <c r="S859" s="47" t="s">
        <v>5309</v>
      </c>
      <c r="T859" s="47" t="s">
        <v>131</v>
      </c>
      <c r="U859" s="52">
        <v>10500</v>
      </c>
      <c r="V859" s="118">
        <v>46092</v>
      </c>
      <c r="W859" s="118">
        <v>46092</v>
      </c>
      <c r="X859" s="47"/>
      <c r="Y859" s="47">
        <v>15</v>
      </c>
      <c r="Z859" s="118">
        <v>46107</v>
      </c>
      <c r="AA859" s="118">
        <v>46173</v>
      </c>
      <c r="AB859" s="118"/>
      <c r="AC859" s="47" t="s">
        <v>5</v>
      </c>
      <c r="AD859" s="14"/>
      <c r="AE859" s="47" t="s">
        <v>3806</v>
      </c>
      <c r="AF859" s="280"/>
      <c r="AG859" s="118"/>
      <c r="AH859" s="118"/>
      <c r="AI859" s="47" t="s">
        <v>6737</v>
      </c>
      <c r="AJ859" s="47"/>
      <c r="AK859" s="47" t="s">
        <v>1557</v>
      </c>
      <c r="AL859" s="62" t="s">
        <v>390</v>
      </c>
      <c r="AM859" s="13" t="s">
        <v>1956</v>
      </c>
      <c r="AN859" s="118"/>
      <c r="AO859" s="118"/>
      <c r="AP859" s="118"/>
      <c r="AQ859" s="118"/>
      <c r="AR859" s="118"/>
      <c r="AS859" s="47"/>
      <c r="AT859" s="118"/>
      <c r="AU859" s="47"/>
      <c r="AV859" s="47"/>
      <c r="AW859" s="118"/>
      <c r="AX859" s="118"/>
      <c r="AY859" s="118"/>
      <c r="AZ859" s="47"/>
      <c r="BA859" s="14"/>
      <c r="BB859" s="47"/>
      <c r="BC859" s="149"/>
      <c r="BD859" s="149"/>
    </row>
    <row r="860" spans="1:56" x14ac:dyDescent="0.35">
      <c r="A860" s="50" t="s">
        <v>5528</v>
      </c>
      <c r="B860" s="115">
        <v>859</v>
      </c>
      <c r="C860" s="47"/>
      <c r="D860" s="47">
        <v>8015</v>
      </c>
      <c r="E860" s="47" t="s">
        <v>5310</v>
      </c>
      <c r="F860" s="47" t="s">
        <v>5311</v>
      </c>
      <c r="G860" s="47" t="s">
        <v>76</v>
      </c>
      <c r="H860" s="47" t="s">
        <v>1980</v>
      </c>
      <c r="I860" s="47" t="s">
        <v>7227</v>
      </c>
      <c r="J860" s="47" t="s">
        <v>1961</v>
      </c>
      <c r="K860" s="47" t="s">
        <v>319</v>
      </c>
      <c r="L860" s="47" t="s">
        <v>886</v>
      </c>
      <c r="M860" s="48" t="s">
        <v>53</v>
      </c>
      <c r="N860" s="47" t="s">
        <v>34</v>
      </c>
      <c r="O860" s="47" t="s">
        <v>4</v>
      </c>
      <c r="P860" s="48" t="s">
        <v>21</v>
      </c>
      <c r="Q860" s="47"/>
      <c r="R860" s="47"/>
      <c r="S860" s="47" t="s">
        <v>5312</v>
      </c>
      <c r="T860" s="47" t="s">
        <v>684</v>
      </c>
      <c r="U860" s="52">
        <v>10767</v>
      </c>
      <c r="V860" s="118"/>
      <c r="W860" s="118"/>
      <c r="X860" s="47"/>
      <c r="Y860" s="47"/>
      <c r="Z860" s="118"/>
      <c r="AA860" s="118"/>
      <c r="AB860" s="118"/>
      <c r="AC860" s="47" t="s">
        <v>41</v>
      </c>
      <c r="AD860" s="14"/>
      <c r="AE860" s="47" t="s">
        <v>3909</v>
      </c>
      <c r="AF860" s="280"/>
      <c r="AG860" s="118"/>
      <c r="AH860" s="118"/>
      <c r="AI860" s="47" t="s">
        <v>6737</v>
      </c>
      <c r="AJ860" s="47"/>
      <c r="AK860" s="47" t="s">
        <v>390</v>
      </c>
      <c r="AL860" s="62" t="s">
        <v>390</v>
      </c>
      <c r="AM860" s="13" t="s">
        <v>1872</v>
      </c>
      <c r="AN860" s="118"/>
      <c r="AO860" s="118"/>
      <c r="AP860" s="118"/>
      <c r="AQ860" s="118"/>
      <c r="AR860" s="118"/>
      <c r="AS860" s="47"/>
      <c r="AT860" s="118"/>
      <c r="AU860" s="47"/>
      <c r="AV860" s="47"/>
      <c r="AW860" s="118"/>
      <c r="AX860" s="118"/>
      <c r="AY860" s="118"/>
      <c r="AZ860" s="47"/>
      <c r="BA860" s="14"/>
      <c r="BB860" s="47"/>
      <c r="BC860" s="149"/>
      <c r="BD860" s="149"/>
    </row>
    <row r="861" spans="1:56" x14ac:dyDescent="0.35">
      <c r="A861" s="50" t="s">
        <v>5529</v>
      </c>
      <c r="B861" s="115">
        <v>860</v>
      </c>
      <c r="C861" s="47"/>
      <c r="D861" s="47" t="s">
        <v>5313</v>
      </c>
      <c r="E861" s="47" t="s">
        <v>5314</v>
      </c>
      <c r="F861" s="47" t="s">
        <v>5315</v>
      </c>
      <c r="G861" s="47" t="s">
        <v>76</v>
      </c>
      <c r="H861" s="47" t="s">
        <v>1980</v>
      </c>
      <c r="I861" s="47" t="s">
        <v>3899</v>
      </c>
      <c r="J861" s="47" t="s">
        <v>1961</v>
      </c>
      <c r="K861" s="47" t="s">
        <v>319</v>
      </c>
      <c r="L861" s="47" t="s">
        <v>886</v>
      </c>
      <c r="M861" s="48" t="s">
        <v>53</v>
      </c>
      <c r="N861" s="47" t="s">
        <v>34</v>
      </c>
      <c r="O861" s="47" t="s">
        <v>4</v>
      </c>
      <c r="P861" s="48" t="s">
        <v>27</v>
      </c>
      <c r="Q861" s="47"/>
      <c r="R861" s="47"/>
      <c r="S861" s="47" t="s">
        <v>5316</v>
      </c>
      <c r="T861" s="47" t="s">
        <v>2695</v>
      </c>
      <c r="U861" s="52">
        <v>11375</v>
      </c>
      <c r="V861" s="118">
        <v>46098</v>
      </c>
      <c r="W861" s="118">
        <v>46098</v>
      </c>
      <c r="X861" s="47"/>
      <c r="Y861" s="47">
        <v>15</v>
      </c>
      <c r="Z861" s="118">
        <v>46113</v>
      </c>
      <c r="AA861" s="118">
        <v>46130</v>
      </c>
      <c r="AB861" s="118">
        <v>46128</v>
      </c>
      <c r="AC861" s="47" t="s">
        <v>3</v>
      </c>
      <c r="AD861" s="14">
        <v>1</v>
      </c>
      <c r="AE861" s="47" t="s">
        <v>3806</v>
      </c>
      <c r="AF861" s="280">
        <v>46127</v>
      </c>
      <c r="AG861" s="118">
        <v>46127</v>
      </c>
      <c r="AH861" s="118" t="s">
        <v>6740</v>
      </c>
      <c r="AI861" s="47" t="s">
        <v>6737</v>
      </c>
      <c r="AJ861" s="47"/>
      <c r="AK861" s="47" t="s">
        <v>2829</v>
      </c>
      <c r="AL861" s="62" t="s">
        <v>2924</v>
      </c>
      <c r="AM861" s="13" t="s">
        <v>1872</v>
      </c>
      <c r="AN861" s="118"/>
      <c r="AO861" s="118"/>
      <c r="AP861" s="118"/>
      <c r="AQ861" s="118"/>
      <c r="AR861" s="118"/>
      <c r="AS861" s="47"/>
      <c r="AT861" s="118"/>
      <c r="AU861" s="47"/>
      <c r="AV861" s="47"/>
      <c r="AW861" s="118"/>
      <c r="AX861" s="118"/>
      <c r="AY861" s="118"/>
      <c r="AZ861" s="47"/>
      <c r="BA861" s="14"/>
      <c r="BB861" s="47"/>
      <c r="BC861" s="149"/>
      <c r="BD861" s="149"/>
    </row>
    <row r="862" spans="1:56" x14ac:dyDescent="0.35">
      <c r="A862" s="50" t="s">
        <v>5530</v>
      </c>
      <c r="B862" s="115">
        <v>861</v>
      </c>
      <c r="C862" s="47"/>
      <c r="D862" s="47" t="s">
        <v>5317</v>
      </c>
      <c r="E862" s="47" t="s">
        <v>5318</v>
      </c>
      <c r="F862" s="47" t="s">
        <v>5319</v>
      </c>
      <c r="G862" s="47" t="s">
        <v>76</v>
      </c>
      <c r="H862" s="47" t="s">
        <v>1980</v>
      </c>
      <c r="I862" s="47" t="s">
        <v>3899</v>
      </c>
      <c r="J862" s="47" t="s">
        <v>1961</v>
      </c>
      <c r="K862" s="47" t="s">
        <v>319</v>
      </c>
      <c r="L862" s="47" t="s">
        <v>886</v>
      </c>
      <c r="M862" s="48" t="s">
        <v>53</v>
      </c>
      <c r="N862" s="47" t="s">
        <v>34</v>
      </c>
      <c r="O862" s="47" t="s">
        <v>4</v>
      </c>
      <c r="P862" s="48" t="s">
        <v>16</v>
      </c>
      <c r="Q862" s="47"/>
      <c r="R862" s="47"/>
      <c r="S862" s="47" t="s">
        <v>5320</v>
      </c>
      <c r="T862" s="47" t="s">
        <v>108</v>
      </c>
      <c r="U862" s="52">
        <v>13033</v>
      </c>
      <c r="V862" s="118">
        <v>46098</v>
      </c>
      <c r="W862" s="118">
        <v>46098</v>
      </c>
      <c r="X862" s="47"/>
      <c r="Y862" s="47">
        <v>15</v>
      </c>
      <c r="Z862" s="118">
        <v>46113</v>
      </c>
      <c r="AA862" s="118">
        <v>46130</v>
      </c>
      <c r="AB862" s="118">
        <v>46132</v>
      </c>
      <c r="AC862" s="47" t="s">
        <v>3</v>
      </c>
      <c r="AD862" s="14">
        <v>1</v>
      </c>
      <c r="AE862" s="47" t="s">
        <v>3806</v>
      </c>
      <c r="AF862" s="280">
        <v>46132</v>
      </c>
      <c r="AG862" s="118">
        <v>46132</v>
      </c>
      <c r="AH862" s="118" t="s">
        <v>6740</v>
      </c>
      <c r="AI862" s="47" t="s">
        <v>6737</v>
      </c>
      <c r="AJ862" s="47"/>
      <c r="AK862" s="47" t="s">
        <v>2829</v>
      </c>
      <c r="AL862" s="62" t="s">
        <v>2924</v>
      </c>
      <c r="AM862" s="13" t="s">
        <v>390</v>
      </c>
      <c r="AN862" s="118"/>
      <c r="AO862" s="118"/>
      <c r="AP862" s="118"/>
      <c r="AQ862" s="118"/>
      <c r="AR862" s="118"/>
      <c r="AS862" s="47"/>
      <c r="AT862" s="118"/>
      <c r="AU862" s="47"/>
      <c r="AV862" s="47"/>
      <c r="AW862" s="118"/>
      <c r="AX862" s="118"/>
      <c r="AY862" s="118"/>
      <c r="AZ862" s="47"/>
      <c r="BA862" s="14"/>
      <c r="BB862" s="47"/>
      <c r="BC862" s="149"/>
      <c r="BD862" s="149"/>
    </row>
    <row r="863" spans="1:56" x14ac:dyDescent="0.35">
      <c r="A863" s="50" t="s">
        <v>5531</v>
      </c>
      <c r="B863" s="115">
        <v>862</v>
      </c>
      <c r="C863" s="47"/>
      <c r="D863" s="47" t="s">
        <v>5321</v>
      </c>
      <c r="E863" s="47" t="s">
        <v>5322</v>
      </c>
      <c r="F863" s="47" t="s">
        <v>5323</v>
      </c>
      <c r="G863" s="47" t="s">
        <v>76</v>
      </c>
      <c r="H863" s="47" t="s">
        <v>1980</v>
      </c>
      <c r="I863" s="47" t="s">
        <v>3899</v>
      </c>
      <c r="J863" s="47" t="s">
        <v>1961</v>
      </c>
      <c r="K863" s="47" t="s">
        <v>319</v>
      </c>
      <c r="L863" s="47" t="s">
        <v>886</v>
      </c>
      <c r="M863" s="48" t="s">
        <v>53</v>
      </c>
      <c r="N863" s="47" t="s">
        <v>33</v>
      </c>
      <c r="O863" s="47" t="s">
        <v>49</v>
      </c>
      <c r="P863" s="48" t="s">
        <v>22</v>
      </c>
      <c r="Q863" s="47"/>
      <c r="R863" s="47"/>
      <c r="S863" s="47" t="s">
        <v>5324</v>
      </c>
      <c r="T863" s="47" t="s">
        <v>131</v>
      </c>
      <c r="U863" s="52">
        <v>14518</v>
      </c>
      <c r="V863" s="118">
        <v>46097</v>
      </c>
      <c r="W863" s="118">
        <v>46097</v>
      </c>
      <c r="X863" s="47"/>
      <c r="Y863" s="47">
        <v>15</v>
      </c>
      <c r="Z863" s="118">
        <v>46112</v>
      </c>
      <c r="AA863" s="118">
        <v>46173</v>
      </c>
      <c r="AB863" s="118"/>
      <c r="AC863" s="47" t="s">
        <v>5</v>
      </c>
      <c r="AD863" s="14"/>
      <c r="AE863" s="47" t="s">
        <v>3806</v>
      </c>
      <c r="AF863" s="280"/>
      <c r="AG863" s="118"/>
      <c r="AH863" s="118"/>
      <c r="AI863" s="47" t="s">
        <v>6737</v>
      </c>
      <c r="AJ863" s="47"/>
      <c r="AK863" s="47" t="s">
        <v>1557</v>
      </c>
      <c r="AL863" s="62" t="s">
        <v>390</v>
      </c>
      <c r="AM863" s="13" t="s">
        <v>390</v>
      </c>
      <c r="AN863" s="118"/>
      <c r="AO863" s="118"/>
      <c r="AP863" s="118"/>
      <c r="AQ863" s="118"/>
      <c r="AR863" s="118"/>
      <c r="AS863" s="47"/>
      <c r="AT863" s="118"/>
      <c r="AU863" s="47"/>
      <c r="AV863" s="47"/>
      <c r="AW863" s="118"/>
      <c r="AX863" s="118"/>
      <c r="AY863" s="118"/>
      <c r="AZ863" s="47"/>
      <c r="BA863" s="14"/>
      <c r="BB863" s="47"/>
      <c r="BC863" s="149"/>
      <c r="BD863" s="149"/>
    </row>
    <row r="864" spans="1:56" x14ac:dyDescent="0.35">
      <c r="A864" s="50" t="s">
        <v>5532</v>
      </c>
      <c r="B864" s="115">
        <v>863</v>
      </c>
      <c r="C864" s="47"/>
      <c r="D864" s="47">
        <v>8041</v>
      </c>
      <c r="E864" s="47" t="s">
        <v>5325</v>
      </c>
      <c r="F864" s="47" t="s">
        <v>5326</v>
      </c>
      <c r="G864" s="47" t="s">
        <v>76</v>
      </c>
      <c r="H864" s="47" t="s">
        <v>1980</v>
      </c>
      <c r="I864" s="47" t="s">
        <v>3899</v>
      </c>
      <c r="J864" s="47" t="s">
        <v>1961</v>
      </c>
      <c r="K864" s="47" t="s">
        <v>319</v>
      </c>
      <c r="L864" s="47" t="s">
        <v>886</v>
      </c>
      <c r="M864" s="48" t="s">
        <v>53</v>
      </c>
      <c r="N864" s="47" t="s">
        <v>34</v>
      </c>
      <c r="O864" s="47" t="s">
        <v>4</v>
      </c>
      <c r="P864" s="48" t="s">
        <v>30</v>
      </c>
      <c r="Q864" s="47"/>
      <c r="R864" s="47"/>
      <c r="S864" s="47" t="s">
        <v>5327</v>
      </c>
      <c r="T864" s="47" t="s">
        <v>213</v>
      </c>
      <c r="U864" s="52">
        <v>13089</v>
      </c>
      <c r="V864" s="118">
        <v>46095</v>
      </c>
      <c r="W864" s="118">
        <v>46095</v>
      </c>
      <c r="X864" s="47"/>
      <c r="Y864" s="47">
        <v>15</v>
      </c>
      <c r="Z864" s="118">
        <v>46110</v>
      </c>
      <c r="AA864" s="118">
        <v>46152</v>
      </c>
      <c r="AB864" s="118">
        <v>46162</v>
      </c>
      <c r="AC864" s="47" t="s">
        <v>3</v>
      </c>
      <c r="AD864" s="14">
        <v>1</v>
      </c>
      <c r="AE864" s="47" t="s">
        <v>3806</v>
      </c>
      <c r="AF864" s="280">
        <v>46162</v>
      </c>
      <c r="AG864" s="118"/>
      <c r="AH864" s="118" t="s">
        <v>152</v>
      </c>
      <c r="AI864" s="47" t="s">
        <v>6737</v>
      </c>
      <c r="AJ864" s="47"/>
      <c r="AK864" s="47" t="s">
        <v>1557</v>
      </c>
      <c r="AL864" s="62" t="s">
        <v>2925</v>
      </c>
      <c r="AM864" s="13" t="s">
        <v>390</v>
      </c>
      <c r="AN864" s="118"/>
      <c r="AO864" s="118"/>
      <c r="AP864" s="118"/>
      <c r="AQ864" s="118"/>
      <c r="AR864" s="118"/>
      <c r="AS864" s="47"/>
      <c r="AT864" s="118"/>
      <c r="AU864" s="47"/>
      <c r="AV864" s="47"/>
      <c r="AW864" s="118"/>
      <c r="AX864" s="118"/>
      <c r="AY864" s="118"/>
      <c r="AZ864" s="47"/>
      <c r="BA864" s="14"/>
      <c r="BB864" s="47"/>
      <c r="BC864" s="149"/>
      <c r="BD864" s="149"/>
    </row>
    <row r="865" spans="1:56" x14ac:dyDescent="0.35">
      <c r="A865" s="50" t="s">
        <v>5533</v>
      </c>
      <c r="B865" s="115">
        <v>864</v>
      </c>
      <c r="C865" s="47"/>
      <c r="D865" s="47" t="s">
        <v>5328</v>
      </c>
      <c r="E865" s="47" t="s">
        <v>5329</v>
      </c>
      <c r="F865" s="47" t="s">
        <v>5330</v>
      </c>
      <c r="G865" s="47" t="s">
        <v>76</v>
      </c>
      <c r="H865" s="47" t="s">
        <v>1980</v>
      </c>
      <c r="I865" s="47" t="s">
        <v>3899</v>
      </c>
      <c r="J865" s="47" t="s">
        <v>1961</v>
      </c>
      <c r="K865" s="47" t="s">
        <v>319</v>
      </c>
      <c r="L865" s="47" t="s">
        <v>886</v>
      </c>
      <c r="M865" s="48" t="s">
        <v>53</v>
      </c>
      <c r="N865" s="47" t="s">
        <v>34</v>
      </c>
      <c r="O865" s="47" t="s">
        <v>4</v>
      </c>
      <c r="P865" s="48" t="s">
        <v>27</v>
      </c>
      <c r="Q865" s="47"/>
      <c r="R865" s="47"/>
      <c r="S865" s="47" t="s">
        <v>5331</v>
      </c>
      <c r="T865" s="47" t="s">
        <v>5332</v>
      </c>
      <c r="U865" s="52">
        <v>8253</v>
      </c>
      <c r="V865" s="118">
        <v>46097</v>
      </c>
      <c r="W865" s="118">
        <v>46097</v>
      </c>
      <c r="X865" s="47"/>
      <c r="Y865" s="47">
        <v>15</v>
      </c>
      <c r="Z865" s="118">
        <v>46112</v>
      </c>
      <c r="AA865" s="118">
        <v>46122</v>
      </c>
      <c r="AB865" s="118">
        <v>46125</v>
      </c>
      <c r="AC865" s="47" t="s">
        <v>3</v>
      </c>
      <c r="AD865" s="14">
        <v>1</v>
      </c>
      <c r="AE865" s="47" t="s">
        <v>3873</v>
      </c>
      <c r="AF865" s="280">
        <v>46125</v>
      </c>
      <c r="AG865" s="118">
        <v>46125</v>
      </c>
      <c r="AH865" s="118" t="s">
        <v>6740</v>
      </c>
      <c r="AI865" s="47" t="s">
        <v>6737</v>
      </c>
      <c r="AJ865" s="47"/>
      <c r="AK865" s="47" t="s">
        <v>1557</v>
      </c>
      <c r="AL865" s="62" t="s">
        <v>2924</v>
      </c>
      <c r="AM865" s="13" t="s">
        <v>1872</v>
      </c>
      <c r="AN865" s="118"/>
      <c r="AO865" s="118"/>
      <c r="AP865" s="118"/>
      <c r="AQ865" s="118"/>
      <c r="AR865" s="118"/>
      <c r="AS865" s="47"/>
      <c r="AT865" s="118"/>
      <c r="AU865" s="47"/>
      <c r="AV865" s="47"/>
      <c r="AW865" s="118"/>
      <c r="AX865" s="118"/>
      <c r="AY865" s="118"/>
      <c r="AZ865" s="47"/>
      <c r="BA865" s="14"/>
      <c r="BB865" s="47"/>
      <c r="BC865" s="149"/>
      <c r="BD865" s="149"/>
    </row>
    <row r="866" spans="1:56" x14ac:dyDescent="0.35">
      <c r="A866" s="50" t="s">
        <v>5534</v>
      </c>
      <c r="B866" s="115">
        <v>865</v>
      </c>
      <c r="C866" s="47"/>
      <c r="D866" s="47" t="s">
        <v>5333</v>
      </c>
      <c r="E866" s="47" t="s">
        <v>5334</v>
      </c>
      <c r="F866" s="47" t="s">
        <v>5335</v>
      </c>
      <c r="G866" s="47" t="s">
        <v>76</v>
      </c>
      <c r="H866" s="47" t="s">
        <v>1980</v>
      </c>
      <c r="I866" s="47" t="s">
        <v>3899</v>
      </c>
      <c r="J866" s="47" t="s">
        <v>1961</v>
      </c>
      <c r="K866" s="47" t="s">
        <v>319</v>
      </c>
      <c r="L866" s="47" t="s">
        <v>886</v>
      </c>
      <c r="M866" s="48" t="s">
        <v>53</v>
      </c>
      <c r="N866" s="47" t="s">
        <v>34</v>
      </c>
      <c r="O866" s="47" t="s">
        <v>4</v>
      </c>
      <c r="P866" s="48" t="s">
        <v>25</v>
      </c>
      <c r="Q866" s="47"/>
      <c r="R866" s="47"/>
      <c r="S866" s="47" t="s">
        <v>5336</v>
      </c>
      <c r="T866" s="47" t="s">
        <v>5337</v>
      </c>
      <c r="U866" s="52">
        <v>9430</v>
      </c>
      <c r="V866" s="118">
        <v>46095</v>
      </c>
      <c r="W866" s="118">
        <v>46095</v>
      </c>
      <c r="X866" s="47"/>
      <c r="Y866" s="47">
        <v>15</v>
      </c>
      <c r="Z866" s="118">
        <v>46110</v>
      </c>
      <c r="AA866" s="118">
        <v>46130</v>
      </c>
      <c r="AB866" s="118">
        <v>46128</v>
      </c>
      <c r="AC866" s="47" t="s">
        <v>3</v>
      </c>
      <c r="AD866" s="14">
        <v>1</v>
      </c>
      <c r="AE866" s="47" t="s">
        <v>3879</v>
      </c>
      <c r="AF866" s="280">
        <v>46127</v>
      </c>
      <c r="AG866" s="118">
        <v>46127</v>
      </c>
      <c r="AH866" s="118" t="s">
        <v>6740</v>
      </c>
      <c r="AI866" s="47" t="s">
        <v>6737</v>
      </c>
      <c r="AJ866" s="47"/>
      <c r="AK866" s="47" t="s">
        <v>1557</v>
      </c>
      <c r="AL866" s="62" t="s">
        <v>2924</v>
      </c>
      <c r="AM866" s="13" t="s">
        <v>1572</v>
      </c>
      <c r="AN866" s="118"/>
      <c r="AO866" s="118"/>
      <c r="AP866" s="118"/>
      <c r="AQ866" s="118"/>
      <c r="AR866" s="118"/>
      <c r="AS866" s="47"/>
      <c r="AT866" s="118"/>
      <c r="AU866" s="47"/>
      <c r="AV866" s="47"/>
      <c r="AW866" s="118"/>
      <c r="AX866" s="118"/>
      <c r="AY866" s="118"/>
      <c r="AZ866" s="47"/>
      <c r="BA866" s="14"/>
      <c r="BB866" s="47"/>
      <c r="BC866" s="149"/>
      <c r="BD866" s="149"/>
    </row>
    <row r="867" spans="1:56" x14ac:dyDescent="0.35">
      <c r="A867" s="50" t="s">
        <v>5535</v>
      </c>
      <c r="B867" s="115">
        <v>866</v>
      </c>
      <c r="C867" s="47"/>
      <c r="D867" s="47" t="s">
        <v>5338</v>
      </c>
      <c r="E867" s="47" t="s">
        <v>5339</v>
      </c>
      <c r="F867" s="47" t="s">
        <v>5340</v>
      </c>
      <c r="G867" s="47" t="s">
        <v>76</v>
      </c>
      <c r="H867" s="47" t="s">
        <v>1980</v>
      </c>
      <c r="I867" s="47" t="s">
        <v>3899</v>
      </c>
      <c r="J867" s="47" t="s">
        <v>1961</v>
      </c>
      <c r="K867" s="47" t="s">
        <v>319</v>
      </c>
      <c r="L867" s="47" t="s">
        <v>886</v>
      </c>
      <c r="M867" s="48" t="s">
        <v>53</v>
      </c>
      <c r="N867" s="47" t="s">
        <v>34</v>
      </c>
      <c r="O867" s="47" t="s">
        <v>4</v>
      </c>
      <c r="P867" s="48" t="s">
        <v>21</v>
      </c>
      <c r="Q867" s="47"/>
      <c r="R867" s="47"/>
      <c r="S867" s="47" t="s">
        <v>5341</v>
      </c>
      <c r="T867" s="47" t="s">
        <v>2075</v>
      </c>
      <c r="U867" s="52">
        <v>7558</v>
      </c>
      <c r="V867" s="118">
        <v>46099</v>
      </c>
      <c r="W867" s="118">
        <v>46099</v>
      </c>
      <c r="X867" s="47"/>
      <c r="Y867" s="47">
        <v>15</v>
      </c>
      <c r="Z867" s="118">
        <v>46114</v>
      </c>
      <c r="AA867" s="118">
        <v>46142</v>
      </c>
      <c r="AB867" s="118">
        <v>46146</v>
      </c>
      <c r="AC867" s="47" t="s">
        <v>3</v>
      </c>
      <c r="AD867" s="14">
        <v>1</v>
      </c>
      <c r="AE867" s="47" t="s">
        <v>3873</v>
      </c>
      <c r="AF867" s="280">
        <v>46146</v>
      </c>
      <c r="AG867" s="118">
        <v>46146</v>
      </c>
      <c r="AH867" s="118" t="s">
        <v>6740</v>
      </c>
      <c r="AI867" s="47" t="s">
        <v>6737</v>
      </c>
      <c r="AJ867" s="47"/>
      <c r="AK867" s="47" t="s">
        <v>2829</v>
      </c>
      <c r="AL867" s="62" t="s">
        <v>2925</v>
      </c>
      <c r="AM867" s="13" t="s">
        <v>390</v>
      </c>
      <c r="AN867" s="118"/>
      <c r="AO867" s="118"/>
      <c r="AP867" s="118"/>
      <c r="AQ867" s="118"/>
      <c r="AR867" s="118"/>
      <c r="AS867" s="47"/>
      <c r="AT867" s="118"/>
      <c r="AU867" s="47"/>
      <c r="AV867" s="47"/>
      <c r="AW867" s="118"/>
      <c r="AX867" s="118"/>
      <c r="AY867" s="118"/>
      <c r="AZ867" s="47"/>
      <c r="BA867" s="14"/>
      <c r="BB867" s="47"/>
      <c r="BC867" s="149"/>
      <c r="BD867" s="149"/>
    </row>
    <row r="868" spans="1:56" x14ac:dyDescent="0.35">
      <c r="A868" s="50" t="s">
        <v>5536</v>
      </c>
      <c r="B868" s="115">
        <v>867</v>
      </c>
      <c r="C868" s="47"/>
      <c r="D868" s="47" t="s">
        <v>5342</v>
      </c>
      <c r="E868" s="47" t="s">
        <v>5343</v>
      </c>
      <c r="F868" s="47" t="s">
        <v>5344</v>
      </c>
      <c r="G868" s="47" t="s">
        <v>76</v>
      </c>
      <c r="H868" s="47" t="s">
        <v>1980</v>
      </c>
      <c r="I868" s="47" t="s">
        <v>3899</v>
      </c>
      <c r="J868" s="47" t="s">
        <v>1961</v>
      </c>
      <c r="K868" s="47" t="s">
        <v>319</v>
      </c>
      <c r="L868" s="47" t="s">
        <v>886</v>
      </c>
      <c r="M868" s="48" t="s">
        <v>53</v>
      </c>
      <c r="N868" s="47" t="s">
        <v>33</v>
      </c>
      <c r="O868" s="47" t="s">
        <v>49</v>
      </c>
      <c r="P868" s="48" t="s">
        <v>20</v>
      </c>
      <c r="Q868" s="47"/>
      <c r="R868" s="47"/>
      <c r="S868" s="47" t="s">
        <v>5345</v>
      </c>
      <c r="T868" s="47" t="s">
        <v>165</v>
      </c>
      <c r="U868" s="52">
        <v>10005</v>
      </c>
      <c r="V868" s="118">
        <v>46092</v>
      </c>
      <c r="W868" s="118">
        <v>46092</v>
      </c>
      <c r="X868" s="47"/>
      <c r="Y868" s="47">
        <v>15</v>
      </c>
      <c r="Z868" s="118">
        <v>46107</v>
      </c>
      <c r="AA868" s="118">
        <v>46130</v>
      </c>
      <c r="AB868" s="118"/>
      <c r="AC868" s="47" t="s">
        <v>709</v>
      </c>
      <c r="AD868" s="14"/>
      <c r="AE868" s="47" t="s">
        <v>3879</v>
      </c>
      <c r="AF868" s="280"/>
      <c r="AG868" s="118"/>
      <c r="AH868" s="118"/>
      <c r="AI868" s="47" t="s">
        <v>6737</v>
      </c>
      <c r="AJ868" s="47"/>
      <c r="AK868" s="47" t="s">
        <v>390</v>
      </c>
      <c r="AL868" s="62" t="s">
        <v>390</v>
      </c>
      <c r="AM868" s="13" t="s">
        <v>390</v>
      </c>
      <c r="AN868" s="118"/>
      <c r="AO868" s="118"/>
      <c r="AP868" s="118"/>
      <c r="AQ868" s="118"/>
      <c r="AR868" s="118"/>
      <c r="AS868" s="47"/>
      <c r="AT868" s="118"/>
      <c r="AU868" s="47"/>
      <c r="AV868" s="47"/>
      <c r="AW868" s="118"/>
      <c r="AX868" s="118"/>
      <c r="AY868" s="118"/>
      <c r="AZ868" s="47"/>
      <c r="BA868" s="14"/>
      <c r="BB868" s="47"/>
      <c r="BC868" s="149"/>
      <c r="BD868" s="149"/>
    </row>
    <row r="869" spans="1:56" x14ac:dyDescent="0.35">
      <c r="A869" s="50" t="s">
        <v>5537</v>
      </c>
      <c r="B869" s="115">
        <v>868</v>
      </c>
      <c r="C869" s="47"/>
      <c r="D869" s="47" t="s">
        <v>5346</v>
      </c>
      <c r="E869" s="47" t="s">
        <v>5347</v>
      </c>
      <c r="F869" s="47" t="s">
        <v>5348</v>
      </c>
      <c r="G869" s="47" t="s">
        <v>76</v>
      </c>
      <c r="H869" s="47" t="s">
        <v>1980</v>
      </c>
      <c r="I869" s="47" t="s">
        <v>3899</v>
      </c>
      <c r="J869" s="47" t="s">
        <v>1961</v>
      </c>
      <c r="K869" s="47" t="s">
        <v>319</v>
      </c>
      <c r="L869" s="47" t="s">
        <v>886</v>
      </c>
      <c r="M869" s="48" t="s">
        <v>53</v>
      </c>
      <c r="N869" s="47" t="s">
        <v>33</v>
      </c>
      <c r="O869" s="47" t="s">
        <v>49</v>
      </c>
      <c r="P869" s="48" t="s">
        <v>22</v>
      </c>
      <c r="Q869" s="47"/>
      <c r="R869" s="47"/>
      <c r="S869" s="47" t="s">
        <v>5349</v>
      </c>
      <c r="T869" s="47" t="s">
        <v>1906</v>
      </c>
      <c r="U869" s="52">
        <v>6707</v>
      </c>
      <c r="V869" s="118">
        <v>46097</v>
      </c>
      <c r="W869" s="118">
        <v>46097</v>
      </c>
      <c r="X869" s="47"/>
      <c r="Y869" s="47">
        <v>15</v>
      </c>
      <c r="Z869" s="118">
        <v>46112</v>
      </c>
      <c r="AA869" s="118">
        <v>46152</v>
      </c>
      <c r="AB869" s="118">
        <v>46158</v>
      </c>
      <c r="AC869" s="47" t="s">
        <v>3</v>
      </c>
      <c r="AD869" s="14">
        <v>1</v>
      </c>
      <c r="AE869" s="47" t="s">
        <v>3879</v>
      </c>
      <c r="AF869" s="280">
        <v>46158</v>
      </c>
      <c r="AG869" s="118"/>
      <c r="AH869" s="118" t="s">
        <v>152</v>
      </c>
      <c r="AI869" s="47" t="s">
        <v>6737</v>
      </c>
      <c r="AJ869" s="47"/>
      <c r="AK869" s="47" t="s">
        <v>1557</v>
      </c>
      <c r="AL869" s="62" t="s">
        <v>2925</v>
      </c>
      <c r="AM869" s="13" t="s">
        <v>1872</v>
      </c>
      <c r="AN869" s="118"/>
      <c r="AO869" s="118"/>
      <c r="AP869" s="118"/>
      <c r="AQ869" s="118"/>
      <c r="AR869" s="118"/>
      <c r="AS869" s="47"/>
      <c r="AT869" s="118"/>
      <c r="AU869" s="47"/>
      <c r="AV869" s="47"/>
      <c r="AW869" s="118"/>
      <c r="AX869" s="118"/>
      <c r="AY869" s="118"/>
      <c r="AZ869" s="47"/>
      <c r="BA869" s="14"/>
      <c r="BB869" s="47"/>
      <c r="BC869" s="149"/>
      <c r="BD869" s="149"/>
    </row>
    <row r="870" spans="1:56" x14ac:dyDescent="0.35">
      <c r="A870" s="50" t="s">
        <v>5538</v>
      </c>
      <c r="B870" s="115">
        <v>869</v>
      </c>
      <c r="C870" s="47"/>
      <c r="D870" s="47" t="s">
        <v>5350</v>
      </c>
      <c r="E870" s="47" t="s">
        <v>5351</v>
      </c>
      <c r="F870" s="47" t="s">
        <v>5352</v>
      </c>
      <c r="G870" s="47" t="s">
        <v>76</v>
      </c>
      <c r="H870" s="47" t="s">
        <v>1980</v>
      </c>
      <c r="I870" s="47" t="s">
        <v>3899</v>
      </c>
      <c r="J870" s="47" t="s">
        <v>1961</v>
      </c>
      <c r="K870" s="47" t="s">
        <v>319</v>
      </c>
      <c r="L870" s="47" t="s">
        <v>886</v>
      </c>
      <c r="M870" s="48" t="s">
        <v>53</v>
      </c>
      <c r="N870" s="47" t="s">
        <v>34</v>
      </c>
      <c r="O870" s="47" t="s">
        <v>4</v>
      </c>
      <c r="P870" s="48" t="s">
        <v>27</v>
      </c>
      <c r="Q870" s="47"/>
      <c r="R870" s="47"/>
      <c r="S870" s="47" t="s">
        <v>5353</v>
      </c>
      <c r="T870" s="47" t="s">
        <v>884</v>
      </c>
      <c r="U870" s="52">
        <v>8000</v>
      </c>
      <c r="V870" s="118">
        <v>46095</v>
      </c>
      <c r="W870" s="118">
        <v>46095</v>
      </c>
      <c r="X870" s="47"/>
      <c r="Y870" s="47">
        <v>15</v>
      </c>
      <c r="Z870" s="118">
        <v>46110</v>
      </c>
      <c r="AA870" s="118">
        <v>46122</v>
      </c>
      <c r="AB870" s="118">
        <v>46121</v>
      </c>
      <c r="AC870" s="47" t="s">
        <v>3</v>
      </c>
      <c r="AD870" s="14">
        <v>1</v>
      </c>
      <c r="AE870" s="47" t="s">
        <v>3873</v>
      </c>
      <c r="AF870" s="280">
        <v>46121</v>
      </c>
      <c r="AG870" s="118">
        <v>46121</v>
      </c>
      <c r="AH870" s="118" t="s">
        <v>6740</v>
      </c>
      <c r="AI870" s="47" t="s">
        <v>6737</v>
      </c>
      <c r="AJ870" s="47"/>
      <c r="AK870" s="47" t="s">
        <v>1557</v>
      </c>
      <c r="AL870" s="62" t="s">
        <v>2924</v>
      </c>
      <c r="AM870" s="13" t="s">
        <v>2000</v>
      </c>
      <c r="AN870" s="118"/>
      <c r="AO870" s="118"/>
      <c r="AP870" s="118"/>
      <c r="AQ870" s="118"/>
      <c r="AR870" s="118"/>
      <c r="AS870" s="47"/>
      <c r="AT870" s="118"/>
      <c r="AU870" s="47"/>
      <c r="AV870" s="47"/>
      <c r="AW870" s="118"/>
      <c r="AX870" s="118"/>
      <c r="AY870" s="118"/>
      <c r="AZ870" s="47"/>
      <c r="BA870" s="14"/>
      <c r="BB870" s="47"/>
      <c r="BC870" s="149"/>
      <c r="BD870" s="149"/>
    </row>
    <row r="871" spans="1:56" x14ac:dyDescent="0.35">
      <c r="A871" s="50" t="s">
        <v>5539</v>
      </c>
      <c r="B871" s="115">
        <v>870</v>
      </c>
      <c r="C871" s="47"/>
      <c r="D871" s="47" t="s">
        <v>5354</v>
      </c>
      <c r="E871" s="47" t="s">
        <v>5355</v>
      </c>
      <c r="F871" s="47" t="s">
        <v>5356</v>
      </c>
      <c r="G871" s="47" t="s">
        <v>76</v>
      </c>
      <c r="H871" s="47" t="s">
        <v>1980</v>
      </c>
      <c r="I871" s="47" t="s">
        <v>3899</v>
      </c>
      <c r="J871" s="47" t="s">
        <v>1961</v>
      </c>
      <c r="K871" s="47" t="s">
        <v>319</v>
      </c>
      <c r="L871" s="47" t="s">
        <v>886</v>
      </c>
      <c r="M871" s="48" t="s">
        <v>53</v>
      </c>
      <c r="N871" s="47" t="s">
        <v>34</v>
      </c>
      <c r="O871" s="47" t="s">
        <v>4</v>
      </c>
      <c r="P871" s="48" t="s">
        <v>27</v>
      </c>
      <c r="Q871" s="47"/>
      <c r="R871" s="47"/>
      <c r="S871" s="47" t="s">
        <v>5357</v>
      </c>
      <c r="T871" s="47" t="s">
        <v>1464</v>
      </c>
      <c r="U871" s="52">
        <v>9100</v>
      </c>
      <c r="V871" s="118">
        <v>46099</v>
      </c>
      <c r="W871" s="118">
        <v>46099</v>
      </c>
      <c r="X871" s="47"/>
      <c r="Y871" s="47">
        <v>15</v>
      </c>
      <c r="Z871" s="118">
        <v>46114</v>
      </c>
      <c r="AA871" s="118">
        <v>46130</v>
      </c>
      <c r="AB871" s="118">
        <v>46131</v>
      </c>
      <c r="AC871" s="47" t="s">
        <v>3</v>
      </c>
      <c r="AD871" s="14">
        <v>1</v>
      </c>
      <c r="AE871" s="47" t="s">
        <v>3879</v>
      </c>
      <c r="AF871" s="280">
        <v>46127</v>
      </c>
      <c r="AG871" s="118">
        <v>46127</v>
      </c>
      <c r="AH871" s="118" t="s">
        <v>6740</v>
      </c>
      <c r="AI871" s="47" t="s">
        <v>6737</v>
      </c>
      <c r="AJ871" s="47"/>
      <c r="AK871" s="47" t="s">
        <v>2829</v>
      </c>
      <c r="AL871" s="62" t="s">
        <v>2924</v>
      </c>
      <c r="AM871" s="13" t="s">
        <v>1956</v>
      </c>
      <c r="AN871" s="118"/>
      <c r="AO871" s="118"/>
      <c r="AP871" s="118"/>
      <c r="AQ871" s="118"/>
      <c r="AR871" s="118"/>
      <c r="AS871" s="47"/>
      <c r="AT871" s="118"/>
      <c r="AU871" s="47"/>
      <c r="AV871" s="47"/>
      <c r="AW871" s="118"/>
      <c r="AX871" s="118"/>
      <c r="AY871" s="118"/>
      <c r="AZ871" s="47"/>
      <c r="BA871" s="14"/>
      <c r="BB871" s="47"/>
      <c r="BC871" s="149"/>
      <c r="BD871" s="149"/>
    </row>
    <row r="872" spans="1:56" x14ac:dyDescent="0.35">
      <c r="A872" s="50" t="s">
        <v>5540</v>
      </c>
      <c r="B872" s="115">
        <v>871</v>
      </c>
      <c r="C872" s="47"/>
      <c r="D872" s="47" t="s">
        <v>5358</v>
      </c>
      <c r="E872" s="47" t="s">
        <v>5359</v>
      </c>
      <c r="F872" s="47" t="s">
        <v>5360</v>
      </c>
      <c r="G872" s="47" t="s">
        <v>76</v>
      </c>
      <c r="H872" s="47" t="s">
        <v>1980</v>
      </c>
      <c r="I872" s="47" t="s">
        <v>3899</v>
      </c>
      <c r="J872" s="47" t="s">
        <v>1961</v>
      </c>
      <c r="K872" s="47" t="s">
        <v>319</v>
      </c>
      <c r="L872" s="47" t="s">
        <v>886</v>
      </c>
      <c r="M872" s="48" t="s">
        <v>53</v>
      </c>
      <c r="N872" s="47" t="s">
        <v>34</v>
      </c>
      <c r="O872" s="47" t="s">
        <v>4</v>
      </c>
      <c r="P872" s="48" t="s">
        <v>27</v>
      </c>
      <c r="Q872" s="47"/>
      <c r="R872" s="47"/>
      <c r="S872" s="47" t="s">
        <v>5361</v>
      </c>
      <c r="T872" s="47" t="s">
        <v>5362</v>
      </c>
      <c r="U872" s="52">
        <v>6736</v>
      </c>
      <c r="V872" s="118">
        <v>46094</v>
      </c>
      <c r="W872" s="118">
        <v>46094</v>
      </c>
      <c r="X872" s="47"/>
      <c r="Y872" s="47">
        <v>15</v>
      </c>
      <c r="Z872" s="118">
        <v>46109</v>
      </c>
      <c r="AA872" s="118">
        <v>46122</v>
      </c>
      <c r="AB872" s="118">
        <v>46125</v>
      </c>
      <c r="AC872" s="47" t="s">
        <v>3</v>
      </c>
      <c r="AD872" s="14">
        <v>1</v>
      </c>
      <c r="AE872" s="47" t="s">
        <v>3879</v>
      </c>
      <c r="AF872" s="280">
        <v>46123</v>
      </c>
      <c r="AG872" s="118">
        <v>46123</v>
      </c>
      <c r="AH872" s="118" t="s">
        <v>6740</v>
      </c>
      <c r="AI872" s="47" t="s">
        <v>6737</v>
      </c>
      <c r="AJ872" s="47"/>
      <c r="AK872" s="47" t="s">
        <v>1557</v>
      </c>
      <c r="AL872" s="62" t="s">
        <v>2924</v>
      </c>
      <c r="AM872" s="13" t="s">
        <v>390</v>
      </c>
      <c r="AN872" s="118"/>
      <c r="AO872" s="118"/>
      <c r="AP872" s="118"/>
      <c r="AQ872" s="118"/>
      <c r="AR872" s="118"/>
      <c r="AS872" s="47"/>
      <c r="AT872" s="118"/>
      <c r="AU872" s="47"/>
      <c r="AV872" s="47"/>
      <c r="AW872" s="118"/>
      <c r="AX872" s="118"/>
      <c r="AY872" s="118"/>
      <c r="AZ872" s="47"/>
      <c r="BA872" s="14"/>
      <c r="BB872" s="47"/>
      <c r="BC872" s="149"/>
      <c r="BD872" s="149"/>
    </row>
    <row r="873" spans="1:56" x14ac:dyDescent="0.35">
      <c r="A873" s="50" t="s">
        <v>5541</v>
      </c>
      <c r="B873" s="115">
        <v>872</v>
      </c>
      <c r="C873" s="47"/>
      <c r="D873" s="47" t="s">
        <v>5363</v>
      </c>
      <c r="E873" s="47" t="s">
        <v>5364</v>
      </c>
      <c r="F873" s="47" t="s">
        <v>5365</v>
      </c>
      <c r="G873" s="47" t="s">
        <v>76</v>
      </c>
      <c r="H873" s="47" t="s">
        <v>1980</v>
      </c>
      <c r="I873" s="47" t="s">
        <v>3899</v>
      </c>
      <c r="J873" s="47" t="s">
        <v>1961</v>
      </c>
      <c r="K873" s="47" t="s">
        <v>319</v>
      </c>
      <c r="L873" s="47" t="s">
        <v>886</v>
      </c>
      <c r="M873" s="48" t="s">
        <v>53</v>
      </c>
      <c r="N873" s="47" t="s">
        <v>34</v>
      </c>
      <c r="O873" s="47" t="s">
        <v>4</v>
      </c>
      <c r="P873" s="48" t="s">
        <v>21</v>
      </c>
      <c r="Q873" s="47"/>
      <c r="R873" s="47"/>
      <c r="S873" s="47" t="s">
        <v>5366</v>
      </c>
      <c r="T873" s="47" t="s">
        <v>5367</v>
      </c>
      <c r="U873" s="52">
        <v>7000</v>
      </c>
      <c r="V873" s="118">
        <v>46092</v>
      </c>
      <c r="W873" s="118">
        <v>46092</v>
      </c>
      <c r="X873" s="47"/>
      <c r="Y873" s="47">
        <v>15</v>
      </c>
      <c r="Z873" s="118">
        <v>46107</v>
      </c>
      <c r="AA873" s="118">
        <v>46130</v>
      </c>
      <c r="AB873" s="118">
        <v>46132</v>
      </c>
      <c r="AC873" s="47" t="s">
        <v>3</v>
      </c>
      <c r="AD873" s="14">
        <v>1</v>
      </c>
      <c r="AE873" s="47" t="s">
        <v>3879</v>
      </c>
      <c r="AF873" s="280">
        <v>46133</v>
      </c>
      <c r="AG873" s="118">
        <v>46133</v>
      </c>
      <c r="AH873" s="118" t="s">
        <v>6740</v>
      </c>
      <c r="AI873" s="47" t="s">
        <v>6737</v>
      </c>
      <c r="AJ873" s="47"/>
      <c r="AK873" s="47" t="s">
        <v>1557</v>
      </c>
      <c r="AL873" s="62" t="s">
        <v>2924</v>
      </c>
      <c r="AM873" s="13" t="s">
        <v>1956</v>
      </c>
      <c r="AN873" s="118"/>
      <c r="AO873" s="118"/>
      <c r="AP873" s="118"/>
      <c r="AQ873" s="118"/>
      <c r="AR873" s="118"/>
      <c r="AS873" s="47"/>
      <c r="AT873" s="118"/>
      <c r="AU873" s="47"/>
      <c r="AV873" s="47"/>
      <c r="AW873" s="118"/>
      <c r="AX873" s="118"/>
      <c r="AY873" s="118"/>
      <c r="AZ873" s="47"/>
      <c r="BA873" s="14"/>
      <c r="BB873" s="47"/>
      <c r="BC873" s="149"/>
      <c r="BD873" s="149"/>
    </row>
    <row r="874" spans="1:56" x14ac:dyDescent="0.35">
      <c r="A874" s="50" t="s">
        <v>5542</v>
      </c>
      <c r="B874" s="115">
        <v>873</v>
      </c>
      <c r="C874" s="47"/>
      <c r="D874" s="47" t="s">
        <v>5368</v>
      </c>
      <c r="E874" s="47" t="s">
        <v>5369</v>
      </c>
      <c r="F874" s="47" t="s">
        <v>5370</v>
      </c>
      <c r="G874" s="47" t="s">
        <v>76</v>
      </c>
      <c r="H874" s="47" t="s">
        <v>1980</v>
      </c>
      <c r="I874" s="47" t="s">
        <v>3899</v>
      </c>
      <c r="J874" s="47" t="s">
        <v>1961</v>
      </c>
      <c r="K874" s="47" t="s">
        <v>319</v>
      </c>
      <c r="L874" s="47" t="s">
        <v>886</v>
      </c>
      <c r="M874" s="48" t="s">
        <v>53</v>
      </c>
      <c r="N874" s="47" t="s">
        <v>34</v>
      </c>
      <c r="O874" s="47" t="s">
        <v>4</v>
      </c>
      <c r="P874" s="48" t="s">
        <v>21</v>
      </c>
      <c r="Q874" s="47"/>
      <c r="R874" s="47"/>
      <c r="S874" s="47" t="s">
        <v>5371</v>
      </c>
      <c r="T874" s="47" t="s">
        <v>5372</v>
      </c>
      <c r="U874" s="52">
        <v>7016</v>
      </c>
      <c r="V874" s="118">
        <v>46091</v>
      </c>
      <c r="W874" s="118">
        <v>46091</v>
      </c>
      <c r="X874" s="47"/>
      <c r="Y874" s="47">
        <v>15</v>
      </c>
      <c r="Z874" s="118">
        <v>46106</v>
      </c>
      <c r="AA874" s="118">
        <v>46122</v>
      </c>
      <c r="AB874" s="118">
        <v>46122</v>
      </c>
      <c r="AC874" s="47" t="s">
        <v>3</v>
      </c>
      <c r="AD874" s="14">
        <v>1</v>
      </c>
      <c r="AE874" s="47" t="s">
        <v>3879</v>
      </c>
      <c r="AF874" s="280">
        <v>46118</v>
      </c>
      <c r="AG874" s="118">
        <v>46118</v>
      </c>
      <c r="AH874" s="118" t="s">
        <v>6740</v>
      </c>
      <c r="AI874" s="47" t="s">
        <v>6737</v>
      </c>
      <c r="AJ874" s="47"/>
      <c r="AK874" s="47" t="s">
        <v>1557</v>
      </c>
      <c r="AL874" s="62" t="s">
        <v>2924</v>
      </c>
      <c r="AM874" s="13" t="s">
        <v>1562</v>
      </c>
      <c r="AN874" s="118"/>
      <c r="AO874" s="118"/>
      <c r="AP874" s="118"/>
      <c r="AQ874" s="118"/>
      <c r="AR874" s="118"/>
      <c r="AS874" s="47"/>
      <c r="AT874" s="118"/>
      <c r="AU874" s="47"/>
      <c r="AV874" s="47"/>
      <c r="AW874" s="118"/>
      <c r="AX874" s="118"/>
      <c r="AY874" s="118"/>
      <c r="AZ874" s="47"/>
      <c r="BA874" s="14"/>
      <c r="BB874" s="47"/>
      <c r="BC874" s="149"/>
      <c r="BD874" s="149"/>
    </row>
    <row r="875" spans="1:56" x14ac:dyDescent="0.35">
      <c r="A875" s="50" t="s">
        <v>5543</v>
      </c>
      <c r="B875" s="115">
        <v>874</v>
      </c>
      <c r="C875" s="47"/>
      <c r="D875" s="47" t="s">
        <v>5373</v>
      </c>
      <c r="E875" s="47" t="s">
        <v>5374</v>
      </c>
      <c r="F875" s="47" t="s">
        <v>5375</v>
      </c>
      <c r="G875" s="47" t="s">
        <v>76</v>
      </c>
      <c r="H875" s="47" t="s">
        <v>1980</v>
      </c>
      <c r="I875" s="47" t="s">
        <v>3899</v>
      </c>
      <c r="J875" s="47" t="s">
        <v>1961</v>
      </c>
      <c r="K875" s="47" t="s">
        <v>319</v>
      </c>
      <c r="L875" s="47" t="s">
        <v>886</v>
      </c>
      <c r="M875" s="48" t="s">
        <v>53</v>
      </c>
      <c r="N875" s="47" t="s">
        <v>34</v>
      </c>
      <c r="O875" s="47" t="s">
        <v>4</v>
      </c>
      <c r="P875" s="48" t="s">
        <v>27</v>
      </c>
      <c r="Q875" s="47"/>
      <c r="R875" s="47"/>
      <c r="S875" s="47" t="s">
        <v>5376</v>
      </c>
      <c r="T875" s="47" t="s">
        <v>5377</v>
      </c>
      <c r="U875" s="52">
        <v>6228</v>
      </c>
      <c r="V875" s="118">
        <v>46093</v>
      </c>
      <c r="W875" s="118">
        <v>46093</v>
      </c>
      <c r="X875" s="47"/>
      <c r="Y875" s="47">
        <v>15</v>
      </c>
      <c r="Z875" s="118">
        <v>46108</v>
      </c>
      <c r="AA875" s="118">
        <v>46122</v>
      </c>
      <c r="AB875" s="118">
        <v>46126</v>
      </c>
      <c r="AC875" s="47" t="s">
        <v>3</v>
      </c>
      <c r="AD875" s="14">
        <v>1</v>
      </c>
      <c r="AE875" s="47" t="s">
        <v>3879</v>
      </c>
      <c r="AF875" s="280">
        <v>46127</v>
      </c>
      <c r="AG875" s="118">
        <v>46127</v>
      </c>
      <c r="AH875" s="118" t="s">
        <v>6740</v>
      </c>
      <c r="AI875" s="47" t="s">
        <v>6737</v>
      </c>
      <c r="AJ875" s="47"/>
      <c r="AK875" s="47" t="s">
        <v>1557</v>
      </c>
      <c r="AL875" s="62" t="s">
        <v>2924</v>
      </c>
      <c r="AM875" s="13" t="s">
        <v>390</v>
      </c>
      <c r="AN875" s="118"/>
      <c r="AO875" s="118"/>
      <c r="AP875" s="118"/>
      <c r="AQ875" s="118"/>
      <c r="AR875" s="118"/>
      <c r="AS875" s="47"/>
      <c r="AT875" s="118"/>
      <c r="AU875" s="47"/>
      <c r="AV875" s="47"/>
      <c r="AW875" s="118"/>
      <c r="AX875" s="118"/>
      <c r="AY875" s="118"/>
      <c r="AZ875" s="47"/>
      <c r="BA875" s="14"/>
      <c r="BB875" s="47"/>
      <c r="BC875" s="149"/>
      <c r="BD875" s="149"/>
    </row>
    <row r="876" spans="1:56" x14ac:dyDescent="0.35">
      <c r="A876" s="50" t="s">
        <v>5544</v>
      </c>
      <c r="B876" s="115">
        <v>875</v>
      </c>
      <c r="C876" s="47"/>
      <c r="D876" s="47" t="s">
        <v>5378</v>
      </c>
      <c r="E876" s="47" t="s">
        <v>5379</v>
      </c>
      <c r="F876" s="47" t="s">
        <v>5380</v>
      </c>
      <c r="G876" s="47" t="s">
        <v>76</v>
      </c>
      <c r="H876" s="47" t="s">
        <v>1980</v>
      </c>
      <c r="I876" s="47" t="s">
        <v>3899</v>
      </c>
      <c r="J876" s="47" t="s">
        <v>1961</v>
      </c>
      <c r="K876" s="47" t="s">
        <v>319</v>
      </c>
      <c r="L876" s="47" t="s">
        <v>886</v>
      </c>
      <c r="M876" s="48" t="s">
        <v>53</v>
      </c>
      <c r="N876" s="47" t="s">
        <v>33</v>
      </c>
      <c r="O876" s="47" t="s">
        <v>5473</v>
      </c>
      <c r="P876" s="48" t="s">
        <v>20</v>
      </c>
      <c r="Q876" s="47"/>
      <c r="R876" s="47"/>
      <c r="S876" s="47" t="s">
        <v>5381</v>
      </c>
      <c r="T876" s="47" t="s">
        <v>5382</v>
      </c>
      <c r="U876" s="52">
        <v>7702</v>
      </c>
      <c r="V876" s="118">
        <v>46101</v>
      </c>
      <c r="W876" s="118">
        <v>46101</v>
      </c>
      <c r="X876" s="47"/>
      <c r="Y876" s="47">
        <v>15</v>
      </c>
      <c r="Z876" s="118">
        <v>46116</v>
      </c>
      <c r="AA876" s="118">
        <v>46130</v>
      </c>
      <c r="AB876" s="118">
        <v>46129</v>
      </c>
      <c r="AC876" s="47" t="s">
        <v>3</v>
      </c>
      <c r="AD876" s="14">
        <v>1</v>
      </c>
      <c r="AE876" s="47" t="s">
        <v>3879</v>
      </c>
      <c r="AF876" s="280" t="s">
        <v>8951</v>
      </c>
      <c r="AG876" s="118"/>
      <c r="AH876" s="118" t="s">
        <v>152</v>
      </c>
      <c r="AI876" s="47" t="s">
        <v>6737</v>
      </c>
      <c r="AJ876" s="47"/>
      <c r="AK876" s="47" t="s">
        <v>2829</v>
      </c>
      <c r="AL876" s="62" t="s">
        <v>2924</v>
      </c>
      <c r="AM876" s="13" t="s">
        <v>390</v>
      </c>
      <c r="AN876" s="118"/>
      <c r="AO876" s="118"/>
      <c r="AP876" s="118"/>
      <c r="AQ876" s="118"/>
      <c r="AR876" s="118"/>
      <c r="AS876" s="47"/>
      <c r="AT876" s="118"/>
      <c r="AU876" s="47"/>
      <c r="AV876" s="47"/>
      <c r="AW876" s="118"/>
      <c r="AX876" s="118"/>
      <c r="AY876" s="118"/>
      <c r="AZ876" s="47"/>
      <c r="BA876" s="14"/>
      <c r="BB876" s="47"/>
      <c r="BC876" s="149"/>
      <c r="BD876" s="149"/>
    </row>
    <row r="877" spans="1:56" x14ac:dyDescent="0.35">
      <c r="A877" s="50" t="s">
        <v>5545</v>
      </c>
      <c r="B877" s="115">
        <v>876</v>
      </c>
      <c r="C877" s="47"/>
      <c r="D877" s="47">
        <v>8134</v>
      </c>
      <c r="E877" s="47" t="s">
        <v>5383</v>
      </c>
      <c r="F877" s="47" t="s">
        <v>5384</v>
      </c>
      <c r="G877" s="47" t="s">
        <v>76</v>
      </c>
      <c r="H877" s="47" t="s">
        <v>1980</v>
      </c>
      <c r="I877" s="47" t="s">
        <v>3899</v>
      </c>
      <c r="J877" s="47" t="s">
        <v>1961</v>
      </c>
      <c r="K877" s="47" t="s">
        <v>319</v>
      </c>
      <c r="L877" s="47" t="s">
        <v>886</v>
      </c>
      <c r="M877" s="48" t="s">
        <v>53</v>
      </c>
      <c r="N877" s="47" t="s">
        <v>34</v>
      </c>
      <c r="O877" s="47" t="s">
        <v>4</v>
      </c>
      <c r="P877" s="48" t="s">
        <v>27</v>
      </c>
      <c r="Q877" s="47"/>
      <c r="R877" s="47"/>
      <c r="S877" s="47" t="s">
        <v>5385</v>
      </c>
      <c r="T877" s="47" t="s">
        <v>5386</v>
      </c>
      <c r="U877" s="52">
        <v>8526</v>
      </c>
      <c r="V877" s="118">
        <v>46097</v>
      </c>
      <c r="W877" s="118">
        <v>46097</v>
      </c>
      <c r="X877" s="47"/>
      <c r="Y877" s="47">
        <v>15</v>
      </c>
      <c r="Z877" s="118">
        <v>46112</v>
      </c>
      <c r="AA877" s="118">
        <v>46130</v>
      </c>
      <c r="AB877" s="118">
        <v>46131</v>
      </c>
      <c r="AC877" s="47" t="s">
        <v>3</v>
      </c>
      <c r="AD877" s="14">
        <v>1</v>
      </c>
      <c r="AE877" s="47" t="s">
        <v>3879</v>
      </c>
      <c r="AF877" s="280">
        <v>46127</v>
      </c>
      <c r="AG877" s="118">
        <v>46127</v>
      </c>
      <c r="AH877" s="118" t="s">
        <v>6740</v>
      </c>
      <c r="AI877" s="47" t="s">
        <v>6737</v>
      </c>
      <c r="AJ877" s="47"/>
      <c r="AK877" s="47" t="s">
        <v>1557</v>
      </c>
      <c r="AL877" s="62" t="s">
        <v>2924</v>
      </c>
      <c r="AM877" s="13" t="s">
        <v>390</v>
      </c>
      <c r="AN877" s="118"/>
      <c r="AO877" s="118"/>
      <c r="AP877" s="118"/>
      <c r="AQ877" s="118"/>
      <c r="AR877" s="118"/>
      <c r="AS877" s="47"/>
      <c r="AT877" s="118"/>
      <c r="AU877" s="47"/>
      <c r="AV877" s="47"/>
      <c r="AW877" s="118"/>
      <c r="AX877" s="118"/>
      <c r="AY877" s="118"/>
      <c r="AZ877" s="47"/>
      <c r="BA877" s="14"/>
      <c r="BB877" s="47"/>
      <c r="BC877" s="149"/>
      <c r="BD877" s="149"/>
    </row>
    <row r="878" spans="1:56" x14ac:dyDescent="0.35">
      <c r="A878" s="50" t="s">
        <v>5546</v>
      </c>
      <c r="B878" s="115">
        <v>877</v>
      </c>
      <c r="C878" s="47"/>
      <c r="D878" s="47" t="s">
        <v>5387</v>
      </c>
      <c r="E878" s="47" t="s">
        <v>5388</v>
      </c>
      <c r="F878" s="47" t="s">
        <v>5389</v>
      </c>
      <c r="G878" s="47" t="s">
        <v>76</v>
      </c>
      <c r="H878" s="47" t="s">
        <v>1980</v>
      </c>
      <c r="I878" s="47" t="s">
        <v>3899</v>
      </c>
      <c r="J878" s="47" t="s">
        <v>1961</v>
      </c>
      <c r="K878" s="47" t="s">
        <v>319</v>
      </c>
      <c r="L878" s="47" t="s">
        <v>886</v>
      </c>
      <c r="M878" s="48" t="s">
        <v>53</v>
      </c>
      <c r="N878" s="47" t="s">
        <v>34</v>
      </c>
      <c r="O878" s="47" t="s">
        <v>4</v>
      </c>
      <c r="P878" s="48" t="s">
        <v>25</v>
      </c>
      <c r="Q878" s="47"/>
      <c r="R878" s="47"/>
      <c r="S878" s="47" t="s">
        <v>5390</v>
      </c>
      <c r="T878" s="47" t="s">
        <v>5391</v>
      </c>
      <c r="U878" s="52">
        <v>5786</v>
      </c>
      <c r="V878" s="118">
        <v>46087</v>
      </c>
      <c r="W878" s="118">
        <v>46087</v>
      </c>
      <c r="X878" s="47"/>
      <c r="Y878" s="47">
        <v>15</v>
      </c>
      <c r="Z878" s="118">
        <v>46102</v>
      </c>
      <c r="AA878" s="118">
        <v>46117</v>
      </c>
      <c r="AB878" s="118">
        <v>46117</v>
      </c>
      <c r="AC878" s="47" t="s">
        <v>3</v>
      </c>
      <c r="AD878" s="14">
        <v>1</v>
      </c>
      <c r="AE878" s="47" t="s">
        <v>3879</v>
      </c>
      <c r="AF878" s="280">
        <v>46118</v>
      </c>
      <c r="AG878" s="118">
        <v>46118</v>
      </c>
      <c r="AH878" s="118" t="s">
        <v>6740</v>
      </c>
      <c r="AI878" s="47" t="s">
        <v>6737</v>
      </c>
      <c r="AJ878" s="47"/>
      <c r="AK878" s="47" t="s">
        <v>1557</v>
      </c>
      <c r="AL878" s="62" t="s">
        <v>2924</v>
      </c>
      <c r="AM878" s="13" t="s">
        <v>1956</v>
      </c>
      <c r="AN878" s="118"/>
      <c r="AO878" s="118"/>
      <c r="AP878" s="118"/>
      <c r="AQ878" s="118"/>
      <c r="AR878" s="118"/>
      <c r="AS878" s="47"/>
      <c r="AT878" s="118"/>
      <c r="AU878" s="47"/>
      <c r="AV878" s="47"/>
      <c r="AW878" s="118"/>
      <c r="AX878" s="118"/>
      <c r="AY878" s="118"/>
      <c r="AZ878" s="47"/>
      <c r="BA878" s="14"/>
      <c r="BB878" s="47"/>
      <c r="BC878" s="149"/>
      <c r="BD878" s="149"/>
    </row>
    <row r="879" spans="1:56" x14ac:dyDescent="0.35">
      <c r="A879" s="50" t="s">
        <v>5547</v>
      </c>
      <c r="B879" s="115">
        <v>878</v>
      </c>
      <c r="C879" s="47"/>
      <c r="D879" s="47" t="s">
        <v>5392</v>
      </c>
      <c r="E879" s="47" t="s">
        <v>5393</v>
      </c>
      <c r="F879" s="47" t="s">
        <v>5394</v>
      </c>
      <c r="G879" s="47" t="s">
        <v>76</v>
      </c>
      <c r="H879" s="47" t="s">
        <v>1980</v>
      </c>
      <c r="I879" s="47" t="s">
        <v>3899</v>
      </c>
      <c r="J879" s="47" t="s">
        <v>1961</v>
      </c>
      <c r="K879" s="47" t="s">
        <v>319</v>
      </c>
      <c r="L879" s="47" t="s">
        <v>886</v>
      </c>
      <c r="M879" s="48" t="s">
        <v>53</v>
      </c>
      <c r="N879" s="47" t="s">
        <v>34</v>
      </c>
      <c r="O879" s="47" t="s">
        <v>4</v>
      </c>
      <c r="P879" s="48" t="s">
        <v>25</v>
      </c>
      <c r="Q879" s="47"/>
      <c r="R879" s="47"/>
      <c r="S879" s="47" t="s">
        <v>5395</v>
      </c>
      <c r="T879" s="47" t="s">
        <v>5396</v>
      </c>
      <c r="U879" s="52">
        <v>4100</v>
      </c>
      <c r="V879" s="118">
        <v>46093</v>
      </c>
      <c r="W879" s="118">
        <v>46093</v>
      </c>
      <c r="X879" s="47"/>
      <c r="Y879" s="47">
        <v>15</v>
      </c>
      <c r="Z879" s="118">
        <v>46108</v>
      </c>
      <c r="AA879" s="118">
        <v>46117</v>
      </c>
      <c r="AB879" s="118">
        <v>46116</v>
      </c>
      <c r="AC879" s="47" t="s">
        <v>3</v>
      </c>
      <c r="AD879" s="14">
        <v>1</v>
      </c>
      <c r="AE879" s="47" t="s">
        <v>3879</v>
      </c>
      <c r="AF879" s="280">
        <v>46116</v>
      </c>
      <c r="AG879" s="118">
        <v>46116</v>
      </c>
      <c r="AH879" s="118" t="s">
        <v>6740</v>
      </c>
      <c r="AI879" s="47" t="s">
        <v>6737</v>
      </c>
      <c r="AJ879" s="47"/>
      <c r="AK879" s="47" t="s">
        <v>1557</v>
      </c>
      <c r="AL879" s="62" t="s">
        <v>2924</v>
      </c>
      <c r="AM879" s="13" t="s">
        <v>1872</v>
      </c>
      <c r="AN879" s="118"/>
      <c r="AO879" s="118"/>
      <c r="AP879" s="118"/>
      <c r="AQ879" s="118"/>
      <c r="AR879" s="118"/>
      <c r="AS879" s="47"/>
      <c r="AT879" s="118"/>
      <c r="AU879" s="47"/>
      <c r="AV879" s="47"/>
      <c r="AW879" s="118"/>
      <c r="AX879" s="118"/>
      <c r="AY879" s="118"/>
      <c r="AZ879" s="47"/>
      <c r="BA879" s="14"/>
      <c r="BB879" s="47"/>
      <c r="BC879" s="149"/>
      <c r="BD879" s="149"/>
    </row>
    <row r="880" spans="1:56" x14ac:dyDescent="0.35">
      <c r="A880" s="50" t="s">
        <v>5548</v>
      </c>
      <c r="B880" s="115">
        <v>879</v>
      </c>
      <c r="C880" s="47"/>
      <c r="D880" s="47" t="s">
        <v>5397</v>
      </c>
      <c r="E880" s="47" t="s">
        <v>5398</v>
      </c>
      <c r="F880" s="47" t="s">
        <v>5399</v>
      </c>
      <c r="G880" s="47" t="s">
        <v>76</v>
      </c>
      <c r="H880" s="47" t="s">
        <v>1980</v>
      </c>
      <c r="I880" s="47" t="s">
        <v>3899</v>
      </c>
      <c r="J880" s="47" t="s">
        <v>1961</v>
      </c>
      <c r="K880" s="47" t="s">
        <v>319</v>
      </c>
      <c r="L880" s="47" t="s">
        <v>886</v>
      </c>
      <c r="M880" s="48" t="s">
        <v>53</v>
      </c>
      <c r="N880" s="47" t="s">
        <v>34</v>
      </c>
      <c r="O880" s="47" t="s">
        <v>4</v>
      </c>
      <c r="P880" s="48" t="s">
        <v>30</v>
      </c>
      <c r="Q880" s="47"/>
      <c r="R880" s="47"/>
      <c r="S880" s="47" t="s">
        <v>5400</v>
      </c>
      <c r="T880" s="47" t="s">
        <v>5401</v>
      </c>
      <c r="U880" s="52">
        <v>9000</v>
      </c>
      <c r="V880" s="118">
        <v>46099</v>
      </c>
      <c r="W880" s="118">
        <v>46099</v>
      </c>
      <c r="X880" s="47"/>
      <c r="Y880" s="47">
        <v>15</v>
      </c>
      <c r="Z880" s="118">
        <v>46114</v>
      </c>
      <c r="AA880" s="118">
        <v>46122</v>
      </c>
      <c r="AB880" s="118">
        <v>46126</v>
      </c>
      <c r="AC880" s="47" t="s">
        <v>3</v>
      </c>
      <c r="AD880" s="14">
        <v>1</v>
      </c>
      <c r="AE880" s="47" t="s">
        <v>3879</v>
      </c>
      <c r="AF880" s="280">
        <v>46125</v>
      </c>
      <c r="AG880" s="118">
        <v>46125</v>
      </c>
      <c r="AH880" s="118" t="s">
        <v>6740</v>
      </c>
      <c r="AI880" s="47" t="s">
        <v>6737</v>
      </c>
      <c r="AJ880" s="47"/>
      <c r="AK880" s="47" t="s">
        <v>2829</v>
      </c>
      <c r="AL880" s="62" t="s">
        <v>2924</v>
      </c>
      <c r="AM880" s="13" t="s">
        <v>1562</v>
      </c>
      <c r="AN880" s="118"/>
      <c r="AO880" s="118"/>
      <c r="AP880" s="118"/>
      <c r="AQ880" s="118"/>
      <c r="AR880" s="118"/>
      <c r="AS880" s="47"/>
      <c r="AT880" s="118"/>
      <c r="AU880" s="47"/>
      <c r="AV880" s="47"/>
      <c r="AW880" s="118"/>
      <c r="AX880" s="118"/>
      <c r="AY880" s="118"/>
      <c r="AZ880" s="47"/>
      <c r="BA880" s="14"/>
      <c r="BB880" s="47"/>
      <c r="BC880" s="149"/>
      <c r="BD880" s="149"/>
    </row>
    <row r="881" spans="1:56" x14ac:dyDescent="0.35">
      <c r="A881" s="50" t="s">
        <v>5549</v>
      </c>
      <c r="B881" s="115">
        <v>880</v>
      </c>
      <c r="C881" s="47"/>
      <c r="D881" s="47" t="s">
        <v>5402</v>
      </c>
      <c r="E881" s="47" t="s">
        <v>5403</v>
      </c>
      <c r="F881" s="47" t="s">
        <v>5404</v>
      </c>
      <c r="G881" s="47" t="s">
        <v>76</v>
      </c>
      <c r="H881" s="47" t="s">
        <v>1980</v>
      </c>
      <c r="I881" s="47" t="s">
        <v>3899</v>
      </c>
      <c r="J881" s="47" t="s">
        <v>1961</v>
      </c>
      <c r="K881" s="47" t="s">
        <v>319</v>
      </c>
      <c r="L881" s="47" t="s">
        <v>886</v>
      </c>
      <c r="M881" s="48" t="s">
        <v>53</v>
      </c>
      <c r="N881" s="47" t="s">
        <v>33</v>
      </c>
      <c r="O881" s="47" t="s">
        <v>5473</v>
      </c>
      <c r="P881" s="48" t="s">
        <v>20</v>
      </c>
      <c r="Q881" s="47"/>
      <c r="R881" s="47"/>
      <c r="S881" s="47" t="s">
        <v>5405</v>
      </c>
      <c r="T881" s="47" t="s">
        <v>5406</v>
      </c>
      <c r="U881" s="52">
        <v>6789</v>
      </c>
      <c r="V881" s="118">
        <v>46098</v>
      </c>
      <c r="W881" s="118">
        <v>46098</v>
      </c>
      <c r="X881" s="47"/>
      <c r="Y881" s="47">
        <v>15</v>
      </c>
      <c r="Z881" s="118">
        <v>46113</v>
      </c>
      <c r="AA881" s="118">
        <v>46152</v>
      </c>
      <c r="AB881" s="118">
        <v>46151</v>
      </c>
      <c r="AC881" s="47" t="s">
        <v>3</v>
      </c>
      <c r="AD881" s="14">
        <v>1</v>
      </c>
      <c r="AE881" s="47" t="s">
        <v>3879</v>
      </c>
      <c r="AF881" s="280">
        <v>46166</v>
      </c>
      <c r="AG881" s="118">
        <v>46166</v>
      </c>
      <c r="AH881" s="118" t="s">
        <v>6740</v>
      </c>
      <c r="AI881" s="47" t="s">
        <v>6737</v>
      </c>
      <c r="AJ881" s="47"/>
      <c r="AK881" s="47" t="s">
        <v>2829</v>
      </c>
      <c r="AL881" s="62" t="s">
        <v>2925</v>
      </c>
      <c r="AM881" s="13" t="s">
        <v>1562</v>
      </c>
      <c r="AN881" s="118"/>
      <c r="AO881" s="118"/>
      <c r="AP881" s="118"/>
      <c r="AQ881" s="118"/>
      <c r="AR881" s="118"/>
      <c r="AS881" s="47"/>
      <c r="AT881" s="118"/>
      <c r="AU881" s="47"/>
      <c r="AV881" s="47"/>
      <c r="AW881" s="118"/>
      <c r="AX881" s="118"/>
      <c r="AY881" s="118"/>
      <c r="AZ881" s="47"/>
      <c r="BA881" s="14"/>
      <c r="BB881" s="47"/>
      <c r="BC881" s="149"/>
      <c r="BD881" s="149"/>
    </row>
    <row r="882" spans="1:56" x14ac:dyDescent="0.35">
      <c r="A882" s="50" t="s">
        <v>5550</v>
      </c>
      <c r="B882" s="115">
        <v>881</v>
      </c>
      <c r="C882" s="47"/>
      <c r="D882" s="47" t="s">
        <v>5407</v>
      </c>
      <c r="E882" s="47" t="s">
        <v>5408</v>
      </c>
      <c r="F882" s="47" t="s">
        <v>5409</v>
      </c>
      <c r="G882" s="47" t="s">
        <v>76</v>
      </c>
      <c r="H882" s="47" t="s">
        <v>1980</v>
      </c>
      <c r="I882" s="47" t="s">
        <v>3899</v>
      </c>
      <c r="J882" s="47" t="s">
        <v>1961</v>
      </c>
      <c r="K882" s="47" t="s">
        <v>319</v>
      </c>
      <c r="L882" s="47" t="s">
        <v>886</v>
      </c>
      <c r="M882" s="48" t="s">
        <v>53</v>
      </c>
      <c r="N882" s="47" t="s">
        <v>33</v>
      </c>
      <c r="O882" s="47" t="s">
        <v>5473</v>
      </c>
      <c r="P882" s="48" t="s">
        <v>20</v>
      </c>
      <c r="Q882" s="47"/>
      <c r="R882" s="47"/>
      <c r="S882" s="47" t="s">
        <v>5410</v>
      </c>
      <c r="T882" s="47" t="s">
        <v>5411</v>
      </c>
      <c r="U882" s="52">
        <v>6000</v>
      </c>
      <c r="V882" s="118">
        <v>46098</v>
      </c>
      <c r="W882" s="118">
        <v>46098</v>
      </c>
      <c r="X882" s="47"/>
      <c r="Y882" s="47">
        <v>15</v>
      </c>
      <c r="Z882" s="118">
        <v>46113</v>
      </c>
      <c r="AA882" s="118">
        <v>46152</v>
      </c>
      <c r="AB882" s="118">
        <v>46149</v>
      </c>
      <c r="AC882" s="47" t="s">
        <v>3</v>
      </c>
      <c r="AD882" s="14">
        <v>1</v>
      </c>
      <c r="AE882" s="47" t="s">
        <v>3879</v>
      </c>
      <c r="AF882" s="280">
        <v>46148</v>
      </c>
      <c r="AG882" s="118">
        <v>46148</v>
      </c>
      <c r="AH882" s="118" t="s">
        <v>6740</v>
      </c>
      <c r="AI882" s="47" t="s">
        <v>6737</v>
      </c>
      <c r="AJ882" s="47"/>
      <c r="AK882" s="47" t="s">
        <v>2829</v>
      </c>
      <c r="AL882" s="62" t="s">
        <v>2925</v>
      </c>
      <c r="AM882" s="13" t="s">
        <v>1956</v>
      </c>
      <c r="AN882" s="118"/>
      <c r="AO882" s="118"/>
      <c r="AP882" s="118"/>
      <c r="AQ882" s="118"/>
      <c r="AR882" s="118"/>
      <c r="AS882" s="47"/>
      <c r="AT882" s="118"/>
      <c r="AU882" s="47"/>
      <c r="AV882" s="47"/>
      <c r="AW882" s="118"/>
      <c r="AX882" s="118"/>
      <c r="AY882" s="118"/>
      <c r="AZ882" s="47"/>
      <c r="BA882" s="14"/>
      <c r="BB882" s="47"/>
      <c r="BC882" s="149"/>
      <c r="BD882" s="149"/>
    </row>
    <row r="883" spans="1:56" x14ac:dyDescent="0.35">
      <c r="A883" s="50" t="s">
        <v>5551</v>
      </c>
      <c r="B883" s="115">
        <v>882</v>
      </c>
      <c r="C883" s="47"/>
      <c r="D883" s="47" t="s">
        <v>5412</v>
      </c>
      <c r="E883" s="47" t="s">
        <v>5413</v>
      </c>
      <c r="F883" s="47" t="s">
        <v>5414</v>
      </c>
      <c r="G883" s="47" t="s">
        <v>76</v>
      </c>
      <c r="H883" s="47" t="s">
        <v>1980</v>
      </c>
      <c r="I883" s="47" t="s">
        <v>3899</v>
      </c>
      <c r="J883" s="47" t="s">
        <v>1961</v>
      </c>
      <c r="K883" s="47" t="s">
        <v>319</v>
      </c>
      <c r="L883" s="47" t="s">
        <v>886</v>
      </c>
      <c r="M883" s="48" t="s">
        <v>53</v>
      </c>
      <c r="N883" s="47" t="s">
        <v>33</v>
      </c>
      <c r="O883" s="47" t="s">
        <v>5473</v>
      </c>
      <c r="P883" s="48" t="s">
        <v>20</v>
      </c>
      <c r="Q883" s="47"/>
      <c r="R883" s="47"/>
      <c r="S883" s="47" t="s">
        <v>5415</v>
      </c>
      <c r="T883" s="47" t="s">
        <v>1996</v>
      </c>
      <c r="U883" s="52">
        <v>1533</v>
      </c>
      <c r="V883" s="118">
        <v>46101</v>
      </c>
      <c r="W883" s="118">
        <v>46101</v>
      </c>
      <c r="X883" s="47"/>
      <c r="Y883" s="47">
        <v>15</v>
      </c>
      <c r="Z883" s="118">
        <v>46116</v>
      </c>
      <c r="AA883" s="118">
        <v>46117</v>
      </c>
      <c r="AB883" s="118">
        <v>46118</v>
      </c>
      <c r="AC883" s="47" t="s">
        <v>3</v>
      </c>
      <c r="AD883" s="14">
        <v>1</v>
      </c>
      <c r="AE883" s="47" t="s">
        <v>3806</v>
      </c>
      <c r="AF883" s="280" t="s">
        <v>8951</v>
      </c>
      <c r="AG883" s="118"/>
      <c r="AH883" s="118" t="s">
        <v>152</v>
      </c>
      <c r="AI883" s="47" t="s">
        <v>6737</v>
      </c>
      <c r="AJ883" s="47"/>
      <c r="AK883" s="47" t="s">
        <v>2829</v>
      </c>
      <c r="AL883" s="62" t="s">
        <v>2924</v>
      </c>
      <c r="AM883" s="13" t="s">
        <v>2278</v>
      </c>
      <c r="AN883" s="118"/>
      <c r="AO883" s="118"/>
      <c r="AP883" s="118"/>
      <c r="AQ883" s="118"/>
      <c r="AR883" s="118"/>
      <c r="AS883" s="47"/>
      <c r="AT883" s="118"/>
      <c r="AU883" s="47"/>
      <c r="AV883" s="47"/>
      <c r="AW883" s="118"/>
      <c r="AX883" s="118"/>
      <c r="AY883" s="118"/>
      <c r="AZ883" s="47"/>
      <c r="BA883" s="14"/>
      <c r="BB883" s="47"/>
      <c r="BC883" s="149"/>
      <c r="BD883" s="149"/>
    </row>
    <row r="884" spans="1:56" x14ac:dyDescent="0.35">
      <c r="A884" s="50" t="s">
        <v>5552</v>
      </c>
      <c r="B884" s="115">
        <v>883</v>
      </c>
      <c r="C884" s="47"/>
      <c r="D884" s="47" t="s">
        <v>5416</v>
      </c>
      <c r="E884" s="47" t="s">
        <v>5417</v>
      </c>
      <c r="F884" s="47" t="s">
        <v>5418</v>
      </c>
      <c r="G884" s="47" t="s">
        <v>76</v>
      </c>
      <c r="H884" s="47" t="s">
        <v>1980</v>
      </c>
      <c r="I884" s="47" t="s">
        <v>3899</v>
      </c>
      <c r="J884" s="47" t="s">
        <v>1961</v>
      </c>
      <c r="K884" s="47" t="s">
        <v>319</v>
      </c>
      <c r="L884" s="47" t="s">
        <v>886</v>
      </c>
      <c r="M884" s="48" t="s">
        <v>53</v>
      </c>
      <c r="N884" s="47" t="s">
        <v>33</v>
      </c>
      <c r="O884" s="47" t="s">
        <v>5473</v>
      </c>
      <c r="P884" s="48" t="s">
        <v>20</v>
      </c>
      <c r="Q884" s="47"/>
      <c r="R884" s="47"/>
      <c r="S884" s="47" t="s">
        <v>5419</v>
      </c>
      <c r="T884" s="47" t="s">
        <v>1996</v>
      </c>
      <c r="U884" s="52">
        <v>1846</v>
      </c>
      <c r="V884" s="118">
        <v>46098</v>
      </c>
      <c r="W884" s="118">
        <v>46098</v>
      </c>
      <c r="X884" s="47"/>
      <c r="Y884" s="47">
        <v>15</v>
      </c>
      <c r="Z884" s="118">
        <v>46113</v>
      </c>
      <c r="AA884" s="118">
        <v>46130</v>
      </c>
      <c r="AB884" s="118">
        <v>46127</v>
      </c>
      <c r="AC884" s="47" t="s">
        <v>3</v>
      </c>
      <c r="AD884" s="14">
        <v>1</v>
      </c>
      <c r="AE884" s="47" t="s">
        <v>3806</v>
      </c>
      <c r="AF884" s="280" t="s">
        <v>8951</v>
      </c>
      <c r="AG884" s="118"/>
      <c r="AH884" s="118" t="s">
        <v>152</v>
      </c>
      <c r="AI884" s="47" t="s">
        <v>6737</v>
      </c>
      <c r="AJ884" s="47"/>
      <c r="AK884" s="47" t="s">
        <v>2829</v>
      </c>
      <c r="AL884" s="62" t="s">
        <v>2924</v>
      </c>
      <c r="AM884" s="13" t="s">
        <v>1562</v>
      </c>
      <c r="AN884" s="118"/>
      <c r="AO884" s="118"/>
      <c r="AP884" s="118"/>
      <c r="AQ884" s="118"/>
      <c r="AR884" s="118"/>
      <c r="AS884" s="47"/>
      <c r="AT884" s="118"/>
      <c r="AU884" s="47"/>
      <c r="AV884" s="47"/>
      <c r="AW884" s="118"/>
      <c r="AX884" s="118"/>
      <c r="AY884" s="118"/>
      <c r="AZ884" s="47"/>
      <c r="BA884" s="14"/>
      <c r="BB884" s="47"/>
      <c r="BC884" s="149"/>
      <c r="BD884" s="149"/>
    </row>
    <row r="885" spans="1:56" x14ac:dyDescent="0.35">
      <c r="A885" s="50" t="s">
        <v>5553</v>
      </c>
      <c r="B885" s="115">
        <v>884</v>
      </c>
      <c r="C885" s="47"/>
      <c r="D885" s="47" t="s">
        <v>5420</v>
      </c>
      <c r="E885" s="47" t="s">
        <v>5421</v>
      </c>
      <c r="F885" s="47" t="s">
        <v>5422</v>
      </c>
      <c r="G885" s="47" t="s">
        <v>76</v>
      </c>
      <c r="H885" s="47" t="s">
        <v>1980</v>
      </c>
      <c r="I885" s="47" t="s">
        <v>3899</v>
      </c>
      <c r="J885" s="47" t="s">
        <v>1961</v>
      </c>
      <c r="K885" s="47" t="s">
        <v>319</v>
      </c>
      <c r="L885" s="47" t="s">
        <v>886</v>
      </c>
      <c r="M885" s="48" t="s">
        <v>53</v>
      </c>
      <c r="N885" s="47" t="s">
        <v>34</v>
      </c>
      <c r="O885" s="47" t="s">
        <v>4</v>
      </c>
      <c r="P885" s="48" t="s">
        <v>27</v>
      </c>
      <c r="Q885" s="47"/>
      <c r="R885" s="47"/>
      <c r="S885" s="47" t="s">
        <v>5423</v>
      </c>
      <c r="T885" s="47" t="s">
        <v>145</v>
      </c>
      <c r="U885" s="52">
        <v>12693</v>
      </c>
      <c r="V885" s="118">
        <v>46098</v>
      </c>
      <c r="W885" s="118">
        <v>46098</v>
      </c>
      <c r="X885" s="47"/>
      <c r="Y885" s="47">
        <v>15</v>
      </c>
      <c r="Z885" s="118">
        <v>46113</v>
      </c>
      <c r="AA885" s="118">
        <v>46130</v>
      </c>
      <c r="AB885" s="118">
        <v>46131</v>
      </c>
      <c r="AC885" s="47" t="s">
        <v>3</v>
      </c>
      <c r="AD885" s="14">
        <v>1</v>
      </c>
      <c r="AE885" s="47" t="s">
        <v>3879</v>
      </c>
      <c r="AF885" s="280">
        <v>46130</v>
      </c>
      <c r="AG885" s="118">
        <v>46130</v>
      </c>
      <c r="AH885" s="118" t="s">
        <v>6740</v>
      </c>
      <c r="AI885" s="47" t="s">
        <v>6737</v>
      </c>
      <c r="AJ885" s="47"/>
      <c r="AK885" s="47" t="s">
        <v>2829</v>
      </c>
      <c r="AL885" s="62" t="s">
        <v>2924</v>
      </c>
      <c r="AM885" s="13" t="s">
        <v>1872</v>
      </c>
      <c r="AN885" s="118"/>
      <c r="AO885" s="118"/>
      <c r="AP885" s="118"/>
      <c r="AQ885" s="118"/>
      <c r="AR885" s="118"/>
      <c r="AS885" s="47"/>
      <c r="AT885" s="118"/>
      <c r="AU885" s="47"/>
      <c r="AV885" s="47"/>
      <c r="AW885" s="118"/>
      <c r="AX885" s="118"/>
      <c r="AY885" s="118"/>
      <c r="AZ885" s="47"/>
      <c r="BA885" s="14"/>
      <c r="BB885" s="47"/>
      <c r="BC885" s="149"/>
      <c r="BD885" s="149"/>
    </row>
    <row r="886" spans="1:56" x14ac:dyDescent="0.35">
      <c r="A886" s="50" t="s">
        <v>5554</v>
      </c>
      <c r="B886" s="115">
        <v>885</v>
      </c>
      <c r="C886" s="47"/>
      <c r="D886" s="47" t="s">
        <v>5424</v>
      </c>
      <c r="E886" s="47" t="s">
        <v>5425</v>
      </c>
      <c r="F886" s="47" t="s">
        <v>5426</v>
      </c>
      <c r="G886" s="47" t="s">
        <v>76</v>
      </c>
      <c r="H886" s="47" t="s">
        <v>1980</v>
      </c>
      <c r="I886" s="47" t="s">
        <v>3899</v>
      </c>
      <c r="J886" s="47" t="s">
        <v>1961</v>
      </c>
      <c r="K886" s="47" t="s">
        <v>319</v>
      </c>
      <c r="L886" s="47" t="s">
        <v>886</v>
      </c>
      <c r="M886" s="48" t="s">
        <v>53</v>
      </c>
      <c r="N886" s="47" t="s">
        <v>34</v>
      </c>
      <c r="O886" s="47" t="s">
        <v>4</v>
      </c>
      <c r="P886" s="48" t="s">
        <v>25</v>
      </c>
      <c r="Q886" s="47"/>
      <c r="R886" s="47"/>
      <c r="S886" s="47" t="s">
        <v>5427</v>
      </c>
      <c r="T886" s="47" t="s">
        <v>127</v>
      </c>
      <c r="U886" s="52">
        <v>10164</v>
      </c>
      <c r="V886" s="118">
        <v>46094</v>
      </c>
      <c r="W886" s="118">
        <v>46094</v>
      </c>
      <c r="X886" s="47"/>
      <c r="Y886" s="47">
        <v>15</v>
      </c>
      <c r="Z886" s="118">
        <v>46109</v>
      </c>
      <c r="AA886" s="118">
        <v>46142</v>
      </c>
      <c r="AB886" s="118">
        <v>46141</v>
      </c>
      <c r="AC886" s="47" t="s">
        <v>3</v>
      </c>
      <c r="AD886" s="14">
        <v>1</v>
      </c>
      <c r="AE886" s="47" t="s">
        <v>3879</v>
      </c>
      <c r="AF886" s="280">
        <v>46141</v>
      </c>
      <c r="AG886" s="118">
        <v>46141</v>
      </c>
      <c r="AH886" s="118" t="s">
        <v>6740</v>
      </c>
      <c r="AI886" s="47" t="s">
        <v>6737</v>
      </c>
      <c r="AJ886" s="47"/>
      <c r="AK886" s="47" t="s">
        <v>1557</v>
      </c>
      <c r="AL886" s="62" t="s">
        <v>2924</v>
      </c>
      <c r="AM886" s="13" t="s">
        <v>1562</v>
      </c>
      <c r="AN886" s="118"/>
      <c r="AO886" s="118"/>
      <c r="AP886" s="118"/>
      <c r="AQ886" s="118"/>
      <c r="AR886" s="118"/>
      <c r="AS886" s="47"/>
      <c r="AT886" s="118"/>
      <c r="AU886" s="47"/>
      <c r="AV886" s="47"/>
      <c r="AW886" s="118"/>
      <c r="AX886" s="118"/>
      <c r="AY886" s="118"/>
      <c r="AZ886" s="47"/>
      <c r="BA886" s="14"/>
      <c r="BB886" s="47"/>
      <c r="BC886" s="149"/>
      <c r="BD886" s="149"/>
    </row>
    <row r="887" spans="1:56" x14ac:dyDescent="0.35">
      <c r="A887" s="50" t="s">
        <v>5443</v>
      </c>
      <c r="B887" s="115">
        <v>886</v>
      </c>
      <c r="C887" s="47"/>
      <c r="D887" s="47" t="s">
        <v>301</v>
      </c>
      <c r="E887" s="47" t="s">
        <v>301</v>
      </c>
      <c r="F887" s="47" t="s">
        <v>301</v>
      </c>
      <c r="G887" s="47" t="s">
        <v>77</v>
      </c>
      <c r="H887" s="47" t="s">
        <v>83</v>
      </c>
      <c r="I887" s="47" t="s">
        <v>186</v>
      </c>
      <c r="J887" s="47" t="s">
        <v>387</v>
      </c>
      <c r="K887" s="47" t="s">
        <v>330</v>
      </c>
      <c r="L887" s="47" t="s">
        <v>2008</v>
      </c>
      <c r="M887" s="48" t="s">
        <v>83</v>
      </c>
      <c r="N887" s="47" t="s">
        <v>34</v>
      </c>
      <c r="O887" s="47" t="s">
        <v>49</v>
      </c>
      <c r="P887" s="48" t="s">
        <v>25</v>
      </c>
      <c r="Q887" s="47"/>
      <c r="R887" s="47" t="s">
        <v>1091</v>
      </c>
      <c r="S887" s="47" t="s">
        <v>5444</v>
      </c>
      <c r="T887" s="47" t="s">
        <v>5445</v>
      </c>
      <c r="U887" s="52">
        <v>538</v>
      </c>
      <c r="V887" s="118">
        <v>46111</v>
      </c>
      <c r="W887" s="118">
        <v>46111</v>
      </c>
      <c r="X887" s="47"/>
      <c r="Y887" s="47">
        <v>45</v>
      </c>
      <c r="Z887" s="118">
        <v>46156</v>
      </c>
      <c r="AA887" s="118">
        <v>46172</v>
      </c>
      <c r="AB887" s="118"/>
      <c r="AC887" s="47" t="s">
        <v>708</v>
      </c>
      <c r="AD887" s="14">
        <v>0.14000000000000001</v>
      </c>
      <c r="AE887" s="47" t="s">
        <v>6994</v>
      </c>
      <c r="AF887" s="280"/>
      <c r="AG887" s="118"/>
      <c r="AH887" s="118"/>
      <c r="AI887" s="47" t="s">
        <v>6737</v>
      </c>
      <c r="AJ887" s="47"/>
      <c r="AK887" s="47" t="s">
        <v>390</v>
      </c>
      <c r="AL887" s="62" t="s">
        <v>390</v>
      </c>
      <c r="AM887" s="13" t="s">
        <v>1562</v>
      </c>
      <c r="AN887" s="118"/>
      <c r="AO887" s="118"/>
      <c r="AP887" s="118"/>
      <c r="AQ887" s="118"/>
      <c r="AR887" s="118"/>
      <c r="AS887" s="47"/>
      <c r="AT887" s="118"/>
      <c r="AU887" s="47"/>
      <c r="AV887" s="47"/>
      <c r="AW887" s="118"/>
      <c r="AX887" s="118"/>
      <c r="AY887" s="118"/>
      <c r="AZ887" s="47"/>
      <c r="BA887" s="14"/>
      <c r="BB887" s="47"/>
      <c r="BC887" s="149"/>
      <c r="BD887" s="149"/>
    </row>
    <row r="888" spans="1:56" x14ac:dyDescent="0.35">
      <c r="A888" s="50" t="s">
        <v>5446</v>
      </c>
      <c r="B888" s="115">
        <v>887</v>
      </c>
      <c r="C888" s="47"/>
      <c r="D888" s="47" t="s">
        <v>301</v>
      </c>
      <c r="E888" s="47" t="s">
        <v>301</v>
      </c>
      <c r="F888" s="47" t="s">
        <v>301</v>
      </c>
      <c r="G888" s="47" t="s">
        <v>77</v>
      </c>
      <c r="H888" s="47" t="s">
        <v>83</v>
      </c>
      <c r="I888" s="47" t="s">
        <v>186</v>
      </c>
      <c r="J888" s="47" t="s">
        <v>387</v>
      </c>
      <c r="K888" s="47" t="s">
        <v>330</v>
      </c>
      <c r="L888" s="47" t="s">
        <v>2008</v>
      </c>
      <c r="M888" s="48" t="s">
        <v>83</v>
      </c>
      <c r="N888" s="47" t="s">
        <v>34</v>
      </c>
      <c r="O888" s="47" t="s">
        <v>49</v>
      </c>
      <c r="P888" s="48" t="s">
        <v>25</v>
      </c>
      <c r="Q888" s="47"/>
      <c r="R888" s="47" t="s">
        <v>1091</v>
      </c>
      <c r="S888" s="47" t="s">
        <v>5447</v>
      </c>
      <c r="T888" s="47" t="s">
        <v>5448</v>
      </c>
      <c r="U888" s="52">
        <v>538</v>
      </c>
      <c r="V888" s="118">
        <v>46111</v>
      </c>
      <c r="W888" s="118">
        <v>46111</v>
      </c>
      <c r="X888" s="47"/>
      <c r="Y888" s="47">
        <v>45</v>
      </c>
      <c r="Z888" s="118">
        <v>46156</v>
      </c>
      <c r="AA888" s="118">
        <v>46156</v>
      </c>
      <c r="AB888" s="118">
        <v>46158</v>
      </c>
      <c r="AC888" s="47" t="s">
        <v>3</v>
      </c>
      <c r="AD888" s="14">
        <v>1</v>
      </c>
      <c r="AE888" s="47" t="s">
        <v>3</v>
      </c>
      <c r="AF888" s="280">
        <v>46158</v>
      </c>
      <c r="AG888" s="118">
        <v>46158</v>
      </c>
      <c r="AH888" s="118" t="s">
        <v>6740</v>
      </c>
      <c r="AI888" s="47" t="s">
        <v>6737</v>
      </c>
      <c r="AJ888" s="47"/>
      <c r="AK888" s="47" t="s">
        <v>2826</v>
      </c>
      <c r="AL888" s="62" t="s">
        <v>2925</v>
      </c>
      <c r="AM888" s="13" t="s">
        <v>1562</v>
      </c>
      <c r="AN888" s="118"/>
      <c r="AO888" s="118"/>
      <c r="AP888" s="118"/>
      <c r="AQ888" s="118"/>
      <c r="AR888" s="118"/>
      <c r="AS888" s="47"/>
      <c r="AT888" s="118"/>
      <c r="AU888" s="47"/>
      <c r="AV888" s="47"/>
      <c r="AW888" s="118"/>
      <c r="AX888" s="118"/>
      <c r="AY888" s="118"/>
      <c r="AZ888" s="47"/>
      <c r="BA888" s="14"/>
      <c r="BB888" s="47"/>
      <c r="BC888" s="149"/>
      <c r="BD888" s="149"/>
    </row>
    <row r="889" spans="1:56" x14ac:dyDescent="0.35">
      <c r="A889" s="50" t="s">
        <v>5449</v>
      </c>
      <c r="B889" s="115">
        <v>888</v>
      </c>
      <c r="C889" s="47"/>
      <c r="D889" s="47"/>
      <c r="E889" s="47"/>
      <c r="F889" s="47"/>
      <c r="G889" s="47" t="s">
        <v>77</v>
      </c>
      <c r="H889" s="47" t="s">
        <v>83</v>
      </c>
      <c r="I889" s="47" t="s">
        <v>186</v>
      </c>
      <c r="J889" s="47" t="s">
        <v>387</v>
      </c>
      <c r="K889" s="47" t="s">
        <v>330</v>
      </c>
      <c r="L889" s="47" t="s">
        <v>2008</v>
      </c>
      <c r="M889" s="48" t="s">
        <v>83</v>
      </c>
      <c r="N889" s="47" t="s">
        <v>31</v>
      </c>
      <c r="O889" s="47" t="s">
        <v>50</v>
      </c>
      <c r="P889" s="48" t="s">
        <v>969</v>
      </c>
      <c r="Q889" s="47"/>
      <c r="R889" s="47"/>
      <c r="S889" s="47" t="s">
        <v>5450</v>
      </c>
      <c r="T889" s="47" t="s">
        <v>4494</v>
      </c>
      <c r="U889" s="52"/>
      <c r="V889" s="118"/>
      <c r="W889" s="118"/>
      <c r="X889" s="47"/>
      <c r="Y889" s="47"/>
      <c r="Z889" s="118"/>
      <c r="AA889" s="118"/>
      <c r="AB889" s="118"/>
      <c r="AC889" s="47" t="s">
        <v>399</v>
      </c>
      <c r="AD889" s="14"/>
      <c r="AE889" s="47" t="s">
        <v>6993</v>
      </c>
      <c r="AF889" s="280"/>
      <c r="AG889" s="118"/>
      <c r="AH889" s="118"/>
      <c r="AI889" s="47" t="s">
        <v>6737</v>
      </c>
      <c r="AJ889" s="47"/>
      <c r="AK889" s="47" t="s">
        <v>390</v>
      </c>
      <c r="AL889" s="62" t="s">
        <v>390</v>
      </c>
      <c r="AM889" s="13" t="s">
        <v>1872</v>
      </c>
      <c r="AN889" s="118"/>
      <c r="AO889" s="118"/>
      <c r="AP889" s="118"/>
      <c r="AQ889" s="118"/>
      <c r="AR889" s="118"/>
      <c r="AS889" s="47"/>
      <c r="AT889" s="118"/>
      <c r="AU889" s="47"/>
      <c r="AV889" s="47"/>
      <c r="AW889" s="118"/>
      <c r="AX889" s="118"/>
      <c r="AY889" s="118"/>
      <c r="AZ889" s="47"/>
      <c r="BA889" s="14"/>
      <c r="BB889" s="47"/>
      <c r="BC889" s="149"/>
      <c r="BD889" s="149"/>
    </row>
    <row r="890" spans="1:56" x14ac:dyDescent="0.35">
      <c r="A890" s="50" t="s">
        <v>5451</v>
      </c>
      <c r="B890" s="115">
        <v>889</v>
      </c>
      <c r="C890" s="47"/>
      <c r="D890" s="47"/>
      <c r="E890" s="47"/>
      <c r="F890" s="47"/>
      <c r="G890" s="47" t="s">
        <v>77</v>
      </c>
      <c r="H890" s="47" t="s">
        <v>83</v>
      </c>
      <c r="I890" s="47" t="s">
        <v>186</v>
      </c>
      <c r="J890" s="47" t="s">
        <v>387</v>
      </c>
      <c r="K890" s="47" t="s">
        <v>330</v>
      </c>
      <c r="L890" s="47" t="s">
        <v>2008</v>
      </c>
      <c r="M890" s="48" t="s">
        <v>83</v>
      </c>
      <c r="N890" s="47" t="s">
        <v>31</v>
      </c>
      <c r="O890" s="47" t="s">
        <v>50</v>
      </c>
      <c r="P890" s="48" t="s">
        <v>969</v>
      </c>
      <c r="Q890" s="47"/>
      <c r="R890" s="47"/>
      <c r="S890" s="47" t="s">
        <v>5452</v>
      </c>
      <c r="T890" s="47" t="s">
        <v>5453</v>
      </c>
      <c r="U890" s="52"/>
      <c r="V890" s="118"/>
      <c r="W890" s="118"/>
      <c r="X890" s="47"/>
      <c r="Y890" s="47"/>
      <c r="Z890" s="118"/>
      <c r="AA890" s="118"/>
      <c r="AB890" s="118"/>
      <c r="AC890" s="47" t="s">
        <v>399</v>
      </c>
      <c r="AD890" s="14"/>
      <c r="AE890" s="47" t="s">
        <v>6993</v>
      </c>
      <c r="AF890" s="280"/>
      <c r="AG890" s="118"/>
      <c r="AH890" s="118"/>
      <c r="AI890" s="47" t="s">
        <v>6737</v>
      </c>
      <c r="AJ890" s="47"/>
      <c r="AK890" s="47" t="s">
        <v>390</v>
      </c>
      <c r="AL890" s="62" t="s">
        <v>390</v>
      </c>
      <c r="AM890" s="13" t="s">
        <v>390</v>
      </c>
      <c r="AN890" s="118"/>
      <c r="AO890" s="118"/>
      <c r="AP890" s="118"/>
      <c r="AQ890" s="118"/>
      <c r="AR890" s="118"/>
      <c r="AS890" s="47"/>
      <c r="AT890" s="118"/>
      <c r="AU890" s="47"/>
      <c r="AV890" s="47"/>
      <c r="AW890" s="118"/>
      <c r="AX890" s="118"/>
      <c r="AY890" s="118"/>
      <c r="AZ890" s="47"/>
      <c r="BA890" s="14"/>
      <c r="BB890" s="47"/>
      <c r="BC890" s="149"/>
      <c r="BD890" s="149"/>
    </row>
    <row r="891" spans="1:56" x14ac:dyDescent="0.35">
      <c r="A891" s="50" t="s">
        <v>5454</v>
      </c>
      <c r="B891" s="115">
        <v>890</v>
      </c>
      <c r="C891" s="47"/>
      <c r="D891" s="47"/>
      <c r="E891" s="47"/>
      <c r="F891" s="47"/>
      <c r="G891" s="47" t="s">
        <v>77</v>
      </c>
      <c r="H891" s="47" t="s">
        <v>83</v>
      </c>
      <c r="I891" s="47" t="s">
        <v>186</v>
      </c>
      <c r="J891" s="47" t="s">
        <v>387</v>
      </c>
      <c r="K891" s="47" t="s">
        <v>330</v>
      </c>
      <c r="L891" s="47" t="s">
        <v>2008</v>
      </c>
      <c r="M891" s="48" t="s">
        <v>83</v>
      </c>
      <c r="N891" s="47" t="s">
        <v>31</v>
      </c>
      <c r="O891" s="47" t="s">
        <v>50</v>
      </c>
      <c r="P891" s="48" t="s">
        <v>969</v>
      </c>
      <c r="Q891" s="47"/>
      <c r="R891" s="47"/>
      <c r="S891" s="47" t="s">
        <v>5455</v>
      </c>
      <c r="T891" s="47" t="s">
        <v>5456</v>
      </c>
      <c r="U891" s="52"/>
      <c r="V891" s="118"/>
      <c r="W891" s="118"/>
      <c r="X891" s="47"/>
      <c r="Y891" s="47"/>
      <c r="Z891" s="118"/>
      <c r="AA891" s="118"/>
      <c r="AB891" s="118"/>
      <c r="AC891" s="47" t="s">
        <v>399</v>
      </c>
      <c r="AD891" s="14"/>
      <c r="AE891" s="47" t="s">
        <v>6993</v>
      </c>
      <c r="AF891" s="280"/>
      <c r="AG891" s="118"/>
      <c r="AH891" s="118"/>
      <c r="AI891" s="47" t="s">
        <v>6737</v>
      </c>
      <c r="AJ891" s="47"/>
      <c r="AK891" s="47" t="s">
        <v>390</v>
      </c>
      <c r="AL891" s="62" t="s">
        <v>390</v>
      </c>
      <c r="AM891" s="13" t="s">
        <v>1956</v>
      </c>
      <c r="AN891" s="118"/>
      <c r="AO891" s="118"/>
      <c r="AP891" s="118"/>
      <c r="AQ891" s="118"/>
      <c r="AR891" s="118"/>
      <c r="AS891" s="47"/>
      <c r="AT891" s="118"/>
      <c r="AU891" s="47"/>
      <c r="AV891" s="47"/>
      <c r="AW891" s="118"/>
      <c r="AX891" s="118"/>
      <c r="AY891" s="118"/>
      <c r="AZ891" s="47"/>
      <c r="BA891" s="14"/>
      <c r="BB891" s="47"/>
      <c r="BC891" s="149"/>
      <c r="BD891" s="149"/>
    </row>
    <row r="892" spans="1:56" x14ac:dyDescent="0.35">
      <c r="A892" s="50" t="s">
        <v>5457</v>
      </c>
      <c r="B892" s="115">
        <v>891</v>
      </c>
      <c r="C892" s="47"/>
      <c r="D892" s="47"/>
      <c r="E892" s="47"/>
      <c r="F892" s="47"/>
      <c r="G892" s="47" t="s">
        <v>77</v>
      </c>
      <c r="H892" s="47" t="s">
        <v>83</v>
      </c>
      <c r="I892" s="47" t="s">
        <v>186</v>
      </c>
      <c r="J892" s="47" t="s">
        <v>387</v>
      </c>
      <c r="K892" s="47" t="s">
        <v>330</v>
      </c>
      <c r="L892" s="47" t="s">
        <v>2008</v>
      </c>
      <c r="M892" s="48" t="s">
        <v>83</v>
      </c>
      <c r="N892" s="47" t="s">
        <v>31</v>
      </c>
      <c r="O892" s="47" t="s">
        <v>50</v>
      </c>
      <c r="P892" s="48" t="s">
        <v>969</v>
      </c>
      <c r="Q892" s="47"/>
      <c r="R892" s="47"/>
      <c r="S892" s="47" t="s">
        <v>5458</v>
      </c>
      <c r="T892" s="47" t="s">
        <v>5459</v>
      </c>
      <c r="U892" s="52"/>
      <c r="V892" s="118"/>
      <c r="W892" s="118"/>
      <c r="X892" s="47"/>
      <c r="Y892" s="47"/>
      <c r="Z892" s="118"/>
      <c r="AA892" s="118"/>
      <c r="AB892" s="118"/>
      <c r="AC892" s="47" t="s">
        <v>399</v>
      </c>
      <c r="AD892" s="14"/>
      <c r="AE892" s="47" t="s">
        <v>6993</v>
      </c>
      <c r="AF892" s="280"/>
      <c r="AG892" s="118"/>
      <c r="AH892" s="118"/>
      <c r="AI892" s="47" t="s">
        <v>6737</v>
      </c>
      <c r="AJ892" s="47"/>
      <c r="AK892" s="47" t="s">
        <v>390</v>
      </c>
      <c r="AL892" s="62" t="s">
        <v>390</v>
      </c>
      <c r="AM892" s="13" t="s">
        <v>1562</v>
      </c>
      <c r="AN892" s="118"/>
      <c r="AO892" s="118"/>
      <c r="AP892" s="118"/>
      <c r="AQ892" s="118"/>
      <c r="AR892" s="118"/>
      <c r="AS892" s="47"/>
      <c r="AT892" s="118"/>
      <c r="AU892" s="47"/>
      <c r="AV892" s="47"/>
      <c r="AW892" s="118"/>
      <c r="AX892" s="118"/>
      <c r="AY892" s="118"/>
      <c r="AZ892" s="47"/>
      <c r="BA892" s="14"/>
      <c r="BB892" s="47"/>
      <c r="BC892" s="149"/>
      <c r="BD892" s="149"/>
    </row>
    <row r="893" spans="1:56" x14ac:dyDescent="0.35">
      <c r="A893" s="50" t="s">
        <v>5460</v>
      </c>
      <c r="B893" s="115">
        <v>892</v>
      </c>
      <c r="C893" s="47"/>
      <c r="D893" s="47"/>
      <c r="E893" s="47"/>
      <c r="F893" s="47"/>
      <c r="G893" s="47" t="s">
        <v>77</v>
      </c>
      <c r="H893" s="47" t="s">
        <v>83</v>
      </c>
      <c r="I893" s="47" t="s">
        <v>186</v>
      </c>
      <c r="J893" s="47" t="s">
        <v>387</v>
      </c>
      <c r="K893" s="47" t="s">
        <v>330</v>
      </c>
      <c r="L893" s="47" t="s">
        <v>2008</v>
      </c>
      <c r="M893" s="48" t="s">
        <v>83</v>
      </c>
      <c r="N893" s="47" t="s">
        <v>31</v>
      </c>
      <c r="O893" s="47" t="s">
        <v>50</v>
      </c>
      <c r="P893" s="48" t="s">
        <v>29</v>
      </c>
      <c r="Q893" s="47"/>
      <c r="R893" s="47"/>
      <c r="S893" s="47" t="s">
        <v>5461</v>
      </c>
      <c r="T893" s="47" t="s">
        <v>1360</v>
      </c>
      <c r="U893" s="52"/>
      <c r="V893" s="118"/>
      <c r="W893" s="118"/>
      <c r="X893" s="47"/>
      <c r="Y893" s="47"/>
      <c r="Z893" s="118"/>
      <c r="AA893" s="118"/>
      <c r="AB893" s="118"/>
      <c r="AC893" s="47" t="s">
        <v>399</v>
      </c>
      <c r="AD893" s="14"/>
      <c r="AE893" s="47" t="s">
        <v>11</v>
      </c>
      <c r="AF893" s="280"/>
      <c r="AG893" s="118"/>
      <c r="AH893" s="118"/>
      <c r="AI893" s="47" t="s">
        <v>6737</v>
      </c>
      <c r="AJ893" s="47"/>
      <c r="AK893" s="47" t="s">
        <v>390</v>
      </c>
      <c r="AL893" s="62" t="s">
        <v>390</v>
      </c>
      <c r="AM893" s="13" t="s">
        <v>1562</v>
      </c>
      <c r="AN893" s="118"/>
      <c r="AO893" s="118"/>
      <c r="AP893" s="118"/>
      <c r="AQ893" s="118"/>
      <c r="AR893" s="118"/>
      <c r="AS893" s="47"/>
      <c r="AT893" s="118"/>
      <c r="AU893" s="47"/>
      <c r="AV893" s="47"/>
      <c r="AW893" s="118"/>
      <c r="AX893" s="118"/>
      <c r="AY893" s="118"/>
      <c r="AZ893" s="47"/>
      <c r="BA893" s="14"/>
      <c r="BB893" s="47"/>
      <c r="BC893" s="149"/>
      <c r="BD893" s="149"/>
    </row>
    <row r="894" spans="1:56" x14ac:dyDescent="0.35">
      <c r="A894" s="50" t="s">
        <v>5462</v>
      </c>
      <c r="B894" s="115">
        <v>893</v>
      </c>
      <c r="C894" s="47"/>
      <c r="D894" s="47"/>
      <c r="E894" s="47"/>
      <c r="F894" s="47"/>
      <c r="G894" s="47" t="s">
        <v>77</v>
      </c>
      <c r="H894" s="47" t="s">
        <v>83</v>
      </c>
      <c r="I894" s="47" t="s">
        <v>186</v>
      </c>
      <c r="J894" s="47" t="s">
        <v>387</v>
      </c>
      <c r="K894" s="47" t="s">
        <v>330</v>
      </c>
      <c r="L894" s="47" t="s">
        <v>2008</v>
      </c>
      <c r="M894" s="48" t="s">
        <v>83</v>
      </c>
      <c r="N894" s="47" t="s">
        <v>31</v>
      </c>
      <c r="O894" s="47" t="s">
        <v>50</v>
      </c>
      <c r="P894" s="48" t="s">
        <v>29</v>
      </c>
      <c r="Q894" s="47"/>
      <c r="R894" s="47"/>
      <c r="S894" s="47" t="s">
        <v>5463</v>
      </c>
      <c r="T894" s="47" t="s">
        <v>5464</v>
      </c>
      <c r="U894" s="52"/>
      <c r="V894" s="118"/>
      <c r="W894" s="118"/>
      <c r="X894" s="47"/>
      <c r="Y894" s="47"/>
      <c r="Z894" s="118"/>
      <c r="AA894" s="118"/>
      <c r="AB894" s="118"/>
      <c r="AC894" s="47" t="s">
        <v>399</v>
      </c>
      <c r="AD894" s="14"/>
      <c r="AE894" s="47" t="s">
        <v>11</v>
      </c>
      <c r="AF894" s="280"/>
      <c r="AG894" s="118"/>
      <c r="AH894" s="118"/>
      <c r="AI894" s="47" t="s">
        <v>6737</v>
      </c>
      <c r="AJ894" s="47"/>
      <c r="AK894" s="47" t="s">
        <v>390</v>
      </c>
      <c r="AL894" s="62" t="s">
        <v>390</v>
      </c>
      <c r="AM894" s="13" t="s">
        <v>1562</v>
      </c>
      <c r="AN894" s="118"/>
      <c r="AO894" s="118"/>
      <c r="AP894" s="118"/>
      <c r="AQ894" s="118"/>
      <c r="AR894" s="118"/>
      <c r="AS894" s="47"/>
      <c r="AT894" s="118"/>
      <c r="AU894" s="47"/>
      <c r="AV894" s="47"/>
      <c r="AW894" s="118"/>
      <c r="AX894" s="118"/>
      <c r="AY894" s="118"/>
      <c r="AZ894" s="47"/>
      <c r="BA894" s="14"/>
      <c r="BB894" s="47"/>
      <c r="BC894" s="149"/>
      <c r="BD894" s="149"/>
    </row>
    <row r="895" spans="1:56" x14ac:dyDescent="0.35">
      <c r="A895" s="50" t="s">
        <v>5465</v>
      </c>
      <c r="B895" s="115">
        <v>894</v>
      </c>
      <c r="C895" s="47"/>
      <c r="D895" s="47" t="s">
        <v>301</v>
      </c>
      <c r="E895" s="47" t="s">
        <v>301</v>
      </c>
      <c r="F895" s="47" t="s">
        <v>301</v>
      </c>
      <c r="G895" s="47" t="s">
        <v>77</v>
      </c>
      <c r="H895" s="47" t="s">
        <v>83</v>
      </c>
      <c r="I895" s="47" t="s">
        <v>186</v>
      </c>
      <c r="J895" s="47" t="s">
        <v>387</v>
      </c>
      <c r="K895" s="47" t="s">
        <v>330</v>
      </c>
      <c r="L895" s="47" t="s">
        <v>2008</v>
      </c>
      <c r="M895" s="48" t="s">
        <v>83</v>
      </c>
      <c r="N895" s="47" t="s">
        <v>31</v>
      </c>
      <c r="O895" s="47" t="s">
        <v>50</v>
      </c>
      <c r="P895" s="48" t="s">
        <v>29</v>
      </c>
      <c r="Q895" s="47"/>
      <c r="R895" s="47" t="s">
        <v>331</v>
      </c>
      <c r="S895" s="47" t="s">
        <v>5466</v>
      </c>
      <c r="T895" s="47" t="s">
        <v>713</v>
      </c>
      <c r="U895" s="52">
        <v>600</v>
      </c>
      <c r="V895" s="118">
        <v>46146</v>
      </c>
      <c r="W895" s="118">
        <v>46146</v>
      </c>
      <c r="X895" s="47"/>
      <c r="Y895" s="47">
        <v>45</v>
      </c>
      <c r="Z895" s="118">
        <v>46191</v>
      </c>
      <c r="AA895" s="118">
        <v>46191</v>
      </c>
      <c r="AB895" s="118"/>
      <c r="AC895" s="47" t="s">
        <v>5</v>
      </c>
      <c r="AD895" s="14">
        <v>0.78</v>
      </c>
      <c r="AE895" s="47" t="s">
        <v>5</v>
      </c>
      <c r="AF895" s="280"/>
      <c r="AG895" s="118"/>
      <c r="AH895" s="118"/>
      <c r="AI895" s="47" t="s">
        <v>6737</v>
      </c>
      <c r="AJ895" s="47"/>
      <c r="AK895" s="47" t="s">
        <v>5080</v>
      </c>
      <c r="AL895" s="62" t="s">
        <v>390</v>
      </c>
      <c r="AM895" s="13" t="s">
        <v>1872</v>
      </c>
      <c r="AN895" s="118"/>
      <c r="AO895" s="118"/>
      <c r="AP895" s="118"/>
      <c r="AQ895" s="118"/>
      <c r="AR895" s="118"/>
      <c r="AS895" s="47"/>
      <c r="AT895" s="118"/>
      <c r="AU895" s="47"/>
      <c r="AV895" s="47"/>
      <c r="AW895" s="118"/>
      <c r="AX895" s="118"/>
      <c r="AY895" s="118"/>
      <c r="AZ895" s="47"/>
      <c r="BA895" s="14"/>
      <c r="BB895" s="47"/>
      <c r="BC895" s="149"/>
      <c r="BD895" s="149"/>
    </row>
    <row r="896" spans="1:56" x14ac:dyDescent="0.35">
      <c r="A896" s="50" t="s">
        <v>5562</v>
      </c>
      <c r="B896" s="115">
        <v>895</v>
      </c>
      <c r="C896" s="47" t="s">
        <v>5563</v>
      </c>
      <c r="D896" s="47" t="s">
        <v>5564</v>
      </c>
      <c r="E896" s="47" t="s">
        <v>5565</v>
      </c>
      <c r="F896" s="47" t="s">
        <v>5566</v>
      </c>
      <c r="G896" s="47" t="s">
        <v>1977</v>
      </c>
      <c r="H896" s="47" t="s">
        <v>1978</v>
      </c>
      <c r="I896" s="47" t="s">
        <v>1978</v>
      </c>
      <c r="J896" s="47" t="s">
        <v>312</v>
      </c>
      <c r="K896" s="47" t="s">
        <v>1223</v>
      </c>
      <c r="L896" s="47" t="s">
        <v>898</v>
      </c>
      <c r="M896" s="48" t="s">
        <v>55</v>
      </c>
      <c r="N896" s="47" t="s">
        <v>32</v>
      </c>
      <c r="O896" s="47" t="s">
        <v>50</v>
      </c>
      <c r="P896" s="48" t="s">
        <v>19</v>
      </c>
      <c r="Q896" s="47" t="s">
        <v>155</v>
      </c>
      <c r="R896" s="47" t="s">
        <v>5567</v>
      </c>
      <c r="S896" s="47" t="s">
        <v>5568</v>
      </c>
      <c r="T896" s="47" t="s">
        <v>155</v>
      </c>
      <c r="U896" s="52">
        <v>2409.84</v>
      </c>
      <c r="V896" s="118">
        <v>46102</v>
      </c>
      <c r="W896" s="118">
        <v>46104</v>
      </c>
      <c r="X896" s="47">
        <v>15</v>
      </c>
      <c r="Y896" s="47"/>
      <c r="Z896" s="118">
        <v>46119</v>
      </c>
      <c r="AA896" s="118">
        <v>46130</v>
      </c>
      <c r="AB896" s="118">
        <v>46132</v>
      </c>
      <c r="AC896" s="47" t="s">
        <v>3</v>
      </c>
      <c r="AD896" s="14">
        <v>1</v>
      </c>
      <c r="AE896" s="47"/>
      <c r="AF896" s="280" t="s">
        <v>8951</v>
      </c>
      <c r="AG896" s="118">
        <v>46153</v>
      </c>
      <c r="AH896" s="118" t="s">
        <v>6740</v>
      </c>
      <c r="AI896" s="47" t="s">
        <v>6737</v>
      </c>
      <c r="AJ896" s="47"/>
      <c r="AK896" s="47" t="s">
        <v>2829</v>
      </c>
      <c r="AL896" s="62" t="s">
        <v>2924</v>
      </c>
      <c r="AM896" s="13" t="s">
        <v>1562</v>
      </c>
      <c r="AN896" s="118"/>
      <c r="AO896" s="118"/>
      <c r="AP896" s="118"/>
      <c r="AQ896" s="118"/>
      <c r="AR896" s="118"/>
      <c r="AS896" s="47"/>
      <c r="AT896" s="118"/>
      <c r="AU896" s="47"/>
      <c r="AV896" s="47"/>
      <c r="AW896" s="118"/>
      <c r="AX896" s="118"/>
      <c r="AY896" s="118"/>
      <c r="AZ896" s="47"/>
      <c r="BA896" s="14"/>
      <c r="BB896" s="47"/>
      <c r="BC896" s="149"/>
      <c r="BD896" s="149"/>
    </row>
    <row r="897" spans="1:56" x14ac:dyDescent="0.35">
      <c r="A897" s="50" t="s">
        <v>5569</v>
      </c>
      <c r="B897" s="115">
        <v>896</v>
      </c>
      <c r="C897" s="47"/>
      <c r="D897" s="47" t="s">
        <v>5570</v>
      </c>
      <c r="E897" s="47" t="s">
        <v>5571</v>
      </c>
      <c r="F897" s="47" t="s">
        <v>5572</v>
      </c>
      <c r="G897" s="47" t="s">
        <v>76</v>
      </c>
      <c r="H897" s="47" t="s">
        <v>1980</v>
      </c>
      <c r="I897" s="47" t="s">
        <v>7227</v>
      </c>
      <c r="J897" s="47" t="s">
        <v>1961</v>
      </c>
      <c r="K897" s="47" t="s">
        <v>319</v>
      </c>
      <c r="L897" s="47" t="s">
        <v>886</v>
      </c>
      <c r="M897" s="48" t="s">
        <v>53</v>
      </c>
      <c r="N897" s="47" t="s">
        <v>34</v>
      </c>
      <c r="O897" s="47" t="s">
        <v>4</v>
      </c>
      <c r="P897" s="48" t="s">
        <v>27</v>
      </c>
      <c r="Q897" s="47"/>
      <c r="R897" s="47"/>
      <c r="S897" s="47" t="s">
        <v>5573</v>
      </c>
      <c r="T897" s="47" t="s">
        <v>145</v>
      </c>
      <c r="U897" s="52">
        <v>12489</v>
      </c>
      <c r="V897" s="118">
        <v>46139</v>
      </c>
      <c r="W897" s="118">
        <v>46139</v>
      </c>
      <c r="X897" s="47"/>
      <c r="Y897" s="47">
        <v>50</v>
      </c>
      <c r="Z897" s="118">
        <v>46189</v>
      </c>
      <c r="AA897" s="118">
        <v>46189</v>
      </c>
      <c r="AB897" s="118"/>
      <c r="AC897" s="47" t="s">
        <v>5</v>
      </c>
      <c r="AD897" s="14"/>
      <c r="AE897" s="47" t="s">
        <v>3909</v>
      </c>
      <c r="AF897" s="280"/>
      <c r="AG897" s="118"/>
      <c r="AH897" s="118"/>
      <c r="AI897" s="47" t="s">
        <v>6737</v>
      </c>
      <c r="AJ897" s="47"/>
      <c r="AK897" s="47" t="s">
        <v>5080</v>
      </c>
      <c r="AL897" s="62" t="s">
        <v>390</v>
      </c>
      <c r="AM897" s="13" t="s">
        <v>1956</v>
      </c>
      <c r="AN897" s="118"/>
      <c r="AO897" s="118"/>
      <c r="AP897" s="118"/>
      <c r="AQ897" s="118"/>
      <c r="AR897" s="118"/>
      <c r="AS897" s="47"/>
      <c r="AT897" s="118"/>
      <c r="AU897" s="47"/>
      <c r="AV897" s="47"/>
      <c r="AW897" s="118"/>
      <c r="AX897" s="118"/>
      <c r="AY897" s="118"/>
      <c r="AZ897" s="47"/>
      <c r="BA897" s="14"/>
      <c r="BB897" s="47"/>
      <c r="BC897" s="149"/>
      <c r="BD897" s="149"/>
    </row>
    <row r="898" spans="1:56" x14ac:dyDescent="0.35">
      <c r="A898" s="50" t="s">
        <v>5574</v>
      </c>
      <c r="B898" s="115">
        <v>897</v>
      </c>
      <c r="C898" s="47"/>
      <c r="D898" s="47" t="s">
        <v>5575</v>
      </c>
      <c r="E898" s="47" t="s">
        <v>5576</v>
      </c>
      <c r="F898" s="47" t="s">
        <v>5577</v>
      </c>
      <c r="G898" s="47" t="s">
        <v>76</v>
      </c>
      <c r="H898" s="47" t="s">
        <v>1980</v>
      </c>
      <c r="I898" s="47" t="s">
        <v>7227</v>
      </c>
      <c r="J898" s="47" t="s">
        <v>1961</v>
      </c>
      <c r="K898" s="47" t="s">
        <v>319</v>
      </c>
      <c r="L898" s="47" t="s">
        <v>886</v>
      </c>
      <c r="M898" s="48" t="s">
        <v>53</v>
      </c>
      <c r="N898" s="47" t="s">
        <v>33</v>
      </c>
      <c r="O898" s="47" t="s">
        <v>5473</v>
      </c>
      <c r="P898" s="48" t="s">
        <v>20</v>
      </c>
      <c r="Q898" s="47"/>
      <c r="R898" s="47"/>
      <c r="S898" s="47" t="s">
        <v>5578</v>
      </c>
      <c r="T898" s="47" t="s">
        <v>1996</v>
      </c>
      <c r="U898" s="52">
        <v>17758</v>
      </c>
      <c r="V898" s="118">
        <v>46176</v>
      </c>
      <c r="W898" s="118">
        <v>46176</v>
      </c>
      <c r="X898" s="47"/>
      <c r="Y898" s="47">
        <v>50</v>
      </c>
      <c r="Z898" s="118">
        <v>46226</v>
      </c>
      <c r="AA898" s="118">
        <v>46226</v>
      </c>
      <c r="AB898" s="118"/>
      <c r="AC898" s="47" t="s">
        <v>5</v>
      </c>
      <c r="AD898" s="14"/>
      <c r="AE898" s="47" t="s">
        <v>3909</v>
      </c>
      <c r="AF898" s="280"/>
      <c r="AG898" s="118"/>
      <c r="AH898" s="118"/>
      <c r="AI898" s="47" t="s">
        <v>6737</v>
      </c>
      <c r="AJ898" s="47"/>
      <c r="AK898" s="47" t="s">
        <v>7229</v>
      </c>
      <c r="AL898" s="62" t="s">
        <v>390</v>
      </c>
      <c r="AM898" s="13" t="s">
        <v>1956</v>
      </c>
      <c r="AN898" s="118"/>
      <c r="AO898" s="118"/>
      <c r="AP898" s="118"/>
      <c r="AQ898" s="118"/>
      <c r="AR898" s="118"/>
      <c r="AS898" s="47"/>
      <c r="AT898" s="118"/>
      <c r="AU898" s="47"/>
      <c r="AV898" s="47"/>
      <c r="AW898" s="118"/>
      <c r="AX898" s="118"/>
      <c r="AY898" s="118"/>
      <c r="AZ898" s="47"/>
      <c r="BA898" s="14"/>
      <c r="BB898" s="47"/>
      <c r="BC898" s="149"/>
      <c r="BD898" s="149"/>
    </row>
    <row r="899" spans="1:56" x14ac:dyDescent="0.35">
      <c r="A899" s="50" t="s">
        <v>5579</v>
      </c>
      <c r="B899" s="115">
        <v>898</v>
      </c>
      <c r="C899" s="47"/>
      <c r="D899" s="47">
        <v>8138</v>
      </c>
      <c r="E899" s="47" t="s">
        <v>5580</v>
      </c>
      <c r="F899" s="47" t="s">
        <v>5581</v>
      </c>
      <c r="G899" s="47" t="s">
        <v>76</v>
      </c>
      <c r="H899" s="47" t="s">
        <v>1980</v>
      </c>
      <c r="I899" s="47" t="s">
        <v>7227</v>
      </c>
      <c r="J899" s="47" t="s">
        <v>1961</v>
      </c>
      <c r="K899" s="47" t="s">
        <v>319</v>
      </c>
      <c r="L899" s="47" t="s">
        <v>886</v>
      </c>
      <c r="M899" s="48" t="s">
        <v>53</v>
      </c>
      <c r="N899" s="47" t="s">
        <v>34</v>
      </c>
      <c r="O899" s="47" t="s">
        <v>4</v>
      </c>
      <c r="P899" s="48" t="s">
        <v>27</v>
      </c>
      <c r="Q899" s="47"/>
      <c r="R899" s="47"/>
      <c r="S899" s="47" t="s">
        <v>5582</v>
      </c>
      <c r="T899" s="47" t="s">
        <v>145</v>
      </c>
      <c r="U899" s="52">
        <v>12909</v>
      </c>
      <c r="V899" s="118">
        <v>46163</v>
      </c>
      <c r="W899" s="118">
        <v>46163</v>
      </c>
      <c r="X899" s="47"/>
      <c r="Y899" s="47">
        <v>50</v>
      </c>
      <c r="Z899" s="118">
        <v>46213</v>
      </c>
      <c r="AA899" s="118">
        <v>46213</v>
      </c>
      <c r="AB899" s="118"/>
      <c r="AC899" s="47" t="s">
        <v>5</v>
      </c>
      <c r="AD899" s="14"/>
      <c r="AE899" s="47" t="s">
        <v>3909</v>
      </c>
      <c r="AF899" s="280"/>
      <c r="AG899" s="118"/>
      <c r="AH899" s="118"/>
      <c r="AI899" s="47" t="s">
        <v>6737</v>
      </c>
      <c r="AJ899" s="47"/>
      <c r="AK899" s="47" t="s">
        <v>7229</v>
      </c>
      <c r="AL899" s="62" t="s">
        <v>390</v>
      </c>
      <c r="AM899" s="13" t="s">
        <v>2221</v>
      </c>
      <c r="AN899" s="118"/>
      <c r="AO899" s="118"/>
      <c r="AP899" s="118"/>
      <c r="AQ899" s="118"/>
      <c r="AR899" s="118"/>
      <c r="AS899" s="47"/>
      <c r="AT899" s="118"/>
      <c r="AU899" s="47"/>
      <c r="AV899" s="47"/>
      <c r="AW899" s="118"/>
      <c r="AX899" s="118"/>
      <c r="AY899" s="118"/>
      <c r="AZ899" s="47"/>
      <c r="BA899" s="14"/>
      <c r="BB899" s="47"/>
      <c r="BC899" s="149"/>
      <c r="BD899" s="149"/>
    </row>
    <row r="900" spans="1:56" x14ac:dyDescent="0.35">
      <c r="A900" s="50" t="s">
        <v>5583</v>
      </c>
      <c r="B900" s="115">
        <v>899</v>
      </c>
      <c r="C900" s="47"/>
      <c r="D900" s="47">
        <v>8139</v>
      </c>
      <c r="E900" s="47" t="s">
        <v>5584</v>
      </c>
      <c r="F900" s="47" t="s">
        <v>5585</v>
      </c>
      <c r="G900" s="47" t="s">
        <v>76</v>
      </c>
      <c r="H900" s="47" t="s">
        <v>1980</v>
      </c>
      <c r="I900" s="47" t="s">
        <v>7227</v>
      </c>
      <c r="J900" s="47" t="s">
        <v>1961</v>
      </c>
      <c r="K900" s="47" t="s">
        <v>319</v>
      </c>
      <c r="L900" s="47" t="s">
        <v>886</v>
      </c>
      <c r="M900" s="48" t="s">
        <v>53</v>
      </c>
      <c r="N900" s="47" t="s">
        <v>34</v>
      </c>
      <c r="O900" s="47" t="s">
        <v>4</v>
      </c>
      <c r="P900" s="48" t="s">
        <v>27</v>
      </c>
      <c r="Q900" s="47"/>
      <c r="R900" s="47"/>
      <c r="S900" s="47" t="s">
        <v>5586</v>
      </c>
      <c r="T900" s="47" t="s">
        <v>145</v>
      </c>
      <c r="U900" s="52">
        <v>16430</v>
      </c>
      <c r="V900" s="118"/>
      <c r="W900" s="118"/>
      <c r="X900" s="47"/>
      <c r="Y900" s="47"/>
      <c r="Z900" s="118"/>
      <c r="AA900" s="118"/>
      <c r="AB900" s="118"/>
      <c r="AC900" s="47" t="s">
        <v>709</v>
      </c>
      <c r="AD900" s="14"/>
      <c r="AE900" s="47" t="s">
        <v>3909</v>
      </c>
      <c r="AF900" s="280"/>
      <c r="AG900" s="118"/>
      <c r="AH900" s="118"/>
      <c r="AI900" s="47" t="s">
        <v>6737</v>
      </c>
      <c r="AJ900" s="47"/>
      <c r="AK900" s="47" t="s">
        <v>390</v>
      </c>
      <c r="AL900" s="62" t="s">
        <v>390</v>
      </c>
      <c r="AM900" s="13" t="s">
        <v>2221</v>
      </c>
      <c r="AN900" s="118"/>
      <c r="AO900" s="118"/>
      <c r="AP900" s="118"/>
      <c r="AQ900" s="118"/>
      <c r="AR900" s="118"/>
      <c r="AS900" s="47"/>
      <c r="AT900" s="118"/>
      <c r="AU900" s="47"/>
      <c r="AV900" s="47"/>
      <c r="AW900" s="118"/>
      <c r="AX900" s="118"/>
      <c r="AY900" s="118"/>
      <c r="AZ900" s="47"/>
      <c r="BA900" s="14"/>
      <c r="BB900" s="47"/>
      <c r="BC900" s="149"/>
      <c r="BD900" s="149"/>
    </row>
    <row r="901" spans="1:56" x14ac:dyDescent="0.35">
      <c r="A901" s="50" t="s">
        <v>5587</v>
      </c>
      <c r="B901" s="115">
        <v>900</v>
      </c>
      <c r="C901" s="47"/>
      <c r="D901" s="47">
        <v>8136</v>
      </c>
      <c r="E901" s="47" t="s">
        <v>5588</v>
      </c>
      <c r="F901" s="47" t="s">
        <v>5589</v>
      </c>
      <c r="G901" s="47" t="s">
        <v>76</v>
      </c>
      <c r="H901" s="47" t="s">
        <v>1980</v>
      </c>
      <c r="I901" s="47" t="s">
        <v>7227</v>
      </c>
      <c r="J901" s="47" t="s">
        <v>1961</v>
      </c>
      <c r="K901" s="47" t="s">
        <v>319</v>
      </c>
      <c r="L901" s="47" t="s">
        <v>886</v>
      </c>
      <c r="M901" s="48" t="s">
        <v>53</v>
      </c>
      <c r="N901" s="47" t="s">
        <v>34</v>
      </c>
      <c r="O901" s="47" t="s">
        <v>4</v>
      </c>
      <c r="P901" s="48" t="s">
        <v>27</v>
      </c>
      <c r="Q901" s="47"/>
      <c r="R901" s="47"/>
      <c r="S901" s="47" t="s">
        <v>5590</v>
      </c>
      <c r="T901" s="47" t="s">
        <v>145</v>
      </c>
      <c r="U901" s="52">
        <v>15965</v>
      </c>
      <c r="V901" s="118">
        <v>46145</v>
      </c>
      <c r="W901" s="118">
        <v>46145</v>
      </c>
      <c r="X901" s="47"/>
      <c r="Y901" s="47">
        <v>50</v>
      </c>
      <c r="Z901" s="118">
        <v>46195</v>
      </c>
      <c r="AA901" s="118">
        <v>46195</v>
      </c>
      <c r="AB901" s="118"/>
      <c r="AC901" s="47" t="s">
        <v>5</v>
      </c>
      <c r="AD901" s="14"/>
      <c r="AE901" s="47" t="s">
        <v>3909</v>
      </c>
      <c r="AF901" s="280"/>
      <c r="AG901" s="118"/>
      <c r="AH901" s="118"/>
      <c r="AI901" s="47" t="s">
        <v>6737</v>
      </c>
      <c r="AJ901" s="47"/>
      <c r="AK901" s="47" t="s">
        <v>5080</v>
      </c>
      <c r="AL901" s="62" t="s">
        <v>390</v>
      </c>
      <c r="AM901" s="13" t="s">
        <v>1572</v>
      </c>
      <c r="AN901" s="118"/>
      <c r="AO901" s="118"/>
      <c r="AP901" s="118"/>
      <c r="AQ901" s="118"/>
      <c r="AR901" s="118"/>
      <c r="AS901" s="47"/>
      <c r="AT901" s="118"/>
      <c r="AU901" s="47"/>
      <c r="AV901" s="47"/>
      <c r="AW901" s="118"/>
      <c r="AX901" s="118"/>
      <c r="AY901" s="118"/>
      <c r="AZ901" s="47"/>
      <c r="BA901" s="14"/>
      <c r="BB901" s="47"/>
      <c r="BC901" s="149"/>
      <c r="BD901" s="149"/>
    </row>
    <row r="902" spans="1:56" x14ac:dyDescent="0.35">
      <c r="A902" s="50" t="s">
        <v>5591</v>
      </c>
      <c r="B902" s="115">
        <v>901</v>
      </c>
      <c r="C902" s="47"/>
      <c r="D902" s="47">
        <v>8137</v>
      </c>
      <c r="E902" s="47" t="s">
        <v>5592</v>
      </c>
      <c r="F902" s="47" t="s">
        <v>5593</v>
      </c>
      <c r="G902" s="47" t="s">
        <v>76</v>
      </c>
      <c r="H902" s="47" t="s">
        <v>1980</v>
      </c>
      <c r="I902" s="47" t="s">
        <v>7227</v>
      </c>
      <c r="J902" s="47" t="s">
        <v>1961</v>
      </c>
      <c r="K902" s="47" t="s">
        <v>319</v>
      </c>
      <c r="L902" s="47" t="s">
        <v>886</v>
      </c>
      <c r="M902" s="48" t="s">
        <v>53</v>
      </c>
      <c r="N902" s="47" t="s">
        <v>34</v>
      </c>
      <c r="O902" s="47" t="s">
        <v>4</v>
      </c>
      <c r="P902" s="48" t="s">
        <v>27</v>
      </c>
      <c r="Q902" s="47"/>
      <c r="R902" s="47"/>
      <c r="S902" s="47" t="s">
        <v>5594</v>
      </c>
      <c r="T902" s="47" t="s">
        <v>145</v>
      </c>
      <c r="U902" s="52">
        <v>28469</v>
      </c>
      <c r="V902" s="118">
        <v>46145</v>
      </c>
      <c r="W902" s="118">
        <v>46145</v>
      </c>
      <c r="X902" s="47"/>
      <c r="Y902" s="47">
        <v>50</v>
      </c>
      <c r="Z902" s="118">
        <v>46195</v>
      </c>
      <c r="AA902" s="118">
        <v>46195</v>
      </c>
      <c r="AB902" s="118"/>
      <c r="AC902" s="47" t="s">
        <v>5</v>
      </c>
      <c r="AD902" s="14"/>
      <c r="AE902" s="47" t="s">
        <v>3909</v>
      </c>
      <c r="AF902" s="280"/>
      <c r="AG902" s="118"/>
      <c r="AH902" s="118"/>
      <c r="AI902" s="47" t="s">
        <v>6737</v>
      </c>
      <c r="AJ902" s="47"/>
      <c r="AK902" s="47" t="s">
        <v>5080</v>
      </c>
      <c r="AL902" s="62" t="s">
        <v>390</v>
      </c>
      <c r="AM902" s="13" t="s">
        <v>1572</v>
      </c>
      <c r="AN902" s="118"/>
      <c r="AO902" s="118"/>
      <c r="AP902" s="118"/>
      <c r="AQ902" s="118"/>
      <c r="AR902" s="118"/>
      <c r="AS902" s="47"/>
      <c r="AT902" s="118"/>
      <c r="AU902" s="47"/>
      <c r="AV902" s="47"/>
      <c r="AW902" s="118"/>
      <c r="AX902" s="118"/>
      <c r="AY902" s="118"/>
      <c r="AZ902" s="47"/>
      <c r="BA902" s="14"/>
      <c r="BB902" s="47"/>
      <c r="BC902" s="149"/>
      <c r="BD902" s="149"/>
    </row>
    <row r="903" spans="1:56" x14ac:dyDescent="0.35">
      <c r="A903" s="50" t="s">
        <v>5595</v>
      </c>
      <c r="B903" s="115">
        <v>902</v>
      </c>
      <c r="C903" s="47"/>
      <c r="D903" s="47">
        <v>8306</v>
      </c>
      <c r="E903" s="47" t="s">
        <v>5596</v>
      </c>
      <c r="F903" s="47" t="s">
        <v>5597</v>
      </c>
      <c r="G903" s="47" t="s">
        <v>76</v>
      </c>
      <c r="H903" s="47" t="s">
        <v>1980</v>
      </c>
      <c r="I903" s="47" t="s">
        <v>7227</v>
      </c>
      <c r="J903" s="47" t="s">
        <v>1961</v>
      </c>
      <c r="K903" s="47" t="s">
        <v>319</v>
      </c>
      <c r="L903" s="47" t="s">
        <v>886</v>
      </c>
      <c r="M903" s="48" t="s">
        <v>53</v>
      </c>
      <c r="N903" s="47" t="s">
        <v>34</v>
      </c>
      <c r="O903" s="47" t="s">
        <v>4</v>
      </c>
      <c r="P903" s="48" t="s">
        <v>16</v>
      </c>
      <c r="Q903" s="47"/>
      <c r="R903" s="47"/>
      <c r="S903" s="47" t="s">
        <v>5598</v>
      </c>
      <c r="T903" s="47" t="s">
        <v>128</v>
      </c>
      <c r="U903" s="52">
        <v>14222</v>
      </c>
      <c r="V903" s="118">
        <v>46162</v>
      </c>
      <c r="W903" s="118">
        <v>46162</v>
      </c>
      <c r="X903" s="47"/>
      <c r="Y903" s="47">
        <v>50</v>
      </c>
      <c r="Z903" s="118">
        <v>46212</v>
      </c>
      <c r="AA903" s="118">
        <v>46212</v>
      </c>
      <c r="AB903" s="118"/>
      <c r="AC903" s="47" t="s">
        <v>5</v>
      </c>
      <c r="AD903" s="14"/>
      <c r="AE903" s="47" t="s">
        <v>3909</v>
      </c>
      <c r="AF903" s="280"/>
      <c r="AG903" s="118"/>
      <c r="AH903" s="118"/>
      <c r="AI903" s="47" t="s">
        <v>6737</v>
      </c>
      <c r="AJ903" s="47"/>
      <c r="AK903" s="47" t="s">
        <v>7229</v>
      </c>
      <c r="AL903" s="62" t="s">
        <v>390</v>
      </c>
      <c r="AM903" s="13" t="s">
        <v>2221</v>
      </c>
      <c r="AN903" s="118"/>
      <c r="AO903" s="118"/>
      <c r="AP903" s="118"/>
      <c r="AQ903" s="118"/>
      <c r="AR903" s="118"/>
      <c r="AS903" s="47"/>
      <c r="AT903" s="118"/>
      <c r="AU903" s="47"/>
      <c r="AV903" s="47"/>
      <c r="AW903" s="118"/>
      <c r="AX903" s="118"/>
      <c r="AY903" s="118"/>
      <c r="AZ903" s="47"/>
      <c r="BA903" s="14"/>
      <c r="BB903" s="47"/>
      <c r="BC903" s="149"/>
      <c r="BD903" s="149"/>
    </row>
    <row r="904" spans="1:56" x14ac:dyDescent="0.35">
      <c r="A904" s="50" t="s">
        <v>5599</v>
      </c>
      <c r="B904" s="115">
        <v>903</v>
      </c>
      <c r="C904" s="47"/>
      <c r="D904" s="47">
        <v>8133</v>
      </c>
      <c r="E904" s="47" t="s">
        <v>5600</v>
      </c>
      <c r="F904" s="47" t="s">
        <v>5601</v>
      </c>
      <c r="G904" s="47" t="s">
        <v>76</v>
      </c>
      <c r="H904" s="47" t="s">
        <v>1980</v>
      </c>
      <c r="I904" s="47" t="s">
        <v>7227</v>
      </c>
      <c r="J904" s="47" t="s">
        <v>1961</v>
      </c>
      <c r="K904" s="47" t="s">
        <v>319</v>
      </c>
      <c r="L904" s="47" t="s">
        <v>886</v>
      </c>
      <c r="M904" s="48" t="s">
        <v>53</v>
      </c>
      <c r="N904" s="47" t="s">
        <v>34</v>
      </c>
      <c r="O904" s="47" t="s">
        <v>4</v>
      </c>
      <c r="P904" s="48" t="s">
        <v>27</v>
      </c>
      <c r="Q904" s="47"/>
      <c r="R904" s="47"/>
      <c r="S904" s="47" t="s">
        <v>5602</v>
      </c>
      <c r="T904" s="47" t="s">
        <v>1288</v>
      </c>
      <c r="U904" s="52">
        <v>9334</v>
      </c>
      <c r="V904" s="118">
        <v>46144</v>
      </c>
      <c r="W904" s="118">
        <v>46144</v>
      </c>
      <c r="X904" s="47"/>
      <c r="Y904" s="47">
        <v>50</v>
      </c>
      <c r="Z904" s="118">
        <v>46194</v>
      </c>
      <c r="AA904" s="118">
        <v>46194</v>
      </c>
      <c r="AB904" s="118"/>
      <c r="AC904" s="47" t="s">
        <v>5</v>
      </c>
      <c r="AD904" s="14"/>
      <c r="AE904" s="47" t="s">
        <v>3909</v>
      </c>
      <c r="AF904" s="280"/>
      <c r="AG904" s="118"/>
      <c r="AH904" s="118"/>
      <c r="AI904" s="47" t="s">
        <v>6737</v>
      </c>
      <c r="AJ904" s="47"/>
      <c r="AK904" s="47" t="s">
        <v>5080</v>
      </c>
      <c r="AL904" s="62" t="s">
        <v>390</v>
      </c>
      <c r="AM904" s="13" t="s">
        <v>1572</v>
      </c>
      <c r="AN904" s="118"/>
      <c r="AO904" s="118"/>
      <c r="AP904" s="118"/>
      <c r="AQ904" s="118"/>
      <c r="AR904" s="118"/>
      <c r="AS904" s="47"/>
      <c r="AT904" s="118"/>
      <c r="AU904" s="47"/>
      <c r="AV904" s="47"/>
      <c r="AW904" s="118"/>
      <c r="AX904" s="118"/>
      <c r="AY904" s="118"/>
      <c r="AZ904" s="47"/>
      <c r="BA904" s="14"/>
      <c r="BB904" s="47"/>
      <c r="BC904" s="149"/>
      <c r="BD904" s="149"/>
    </row>
    <row r="905" spans="1:56" x14ac:dyDescent="0.35">
      <c r="A905" s="50" t="s">
        <v>5603</v>
      </c>
      <c r="B905" s="115">
        <v>904</v>
      </c>
      <c r="C905" s="47"/>
      <c r="D905" s="47">
        <v>8141</v>
      </c>
      <c r="E905" s="47" t="s">
        <v>5604</v>
      </c>
      <c r="F905" s="47" t="s">
        <v>5605</v>
      </c>
      <c r="G905" s="47" t="s">
        <v>76</v>
      </c>
      <c r="H905" s="47" t="s">
        <v>1980</v>
      </c>
      <c r="I905" s="47" t="s">
        <v>7227</v>
      </c>
      <c r="J905" s="47" t="s">
        <v>1961</v>
      </c>
      <c r="K905" s="47" t="s">
        <v>319</v>
      </c>
      <c r="L905" s="47" t="s">
        <v>886</v>
      </c>
      <c r="M905" s="48" t="s">
        <v>53</v>
      </c>
      <c r="N905" s="47" t="s">
        <v>34</v>
      </c>
      <c r="O905" s="47" t="s">
        <v>4</v>
      </c>
      <c r="P905" s="48" t="s">
        <v>27</v>
      </c>
      <c r="Q905" s="47"/>
      <c r="R905" s="47"/>
      <c r="S905" s="47" t="s">
        <v>5606</v>
      </c>
      <c r="T905" s="47" t="s">
        <v>162</v>
      </c>
      <c r="U905" s="52">
        <v>14262</v>
      </c>
      <c r="V905" s="118">
        <v>46157</v>
      </c>
      <c r="W905" s="118">
        <v>46157</v>
      </c>
      <c r="X905" s="47"/>
      <c r="Y905" s="47">
        <v>50</v>
      </c>
      <c r="Z905" s="118">
        <v>46207</v>
      </c>
      <c r="AA905" s="118">
        <v>46207</v>
      </c>
      <c r="AB905" s="118"/>
      <c r="AC905" s="47" t="s">
        <v>5</v>
      </c>
      <c r="AD905" s="14"/>
      <c r="AE905" s="47" t="s">
        <v>3909</v>
      </c>
      <c r="AF905" s="280"/>
      <c r="AG905" s="118"/>
      <c r="AH905" s="118"/>
      <c r="AI905" s="47" t="s">
        <v>6737</v>
      </c>
      <c r="AJ905" s="47"/>
      <c r="AK905" s="47" t="s">
        <v>7229</v>
      </c>
      <c r="AL905" s="62" t="s">
        <v>390</v>
      </c>
      <c r="AM905" s="13" t="s">
        <v>1572</v>
      </c>
      <c r="AN905" s="118"/>
      <c r="AO905" s="118"/>
      <c r="AP905" s="118"/>
      <c r="AQ905" s="118"/>
      <c r="AR905" s="118"/>
      <c r="AS905" s="47"/>
      <c r="AT905" s="118"/>
      <c r="AU905" s="47"/>
      <c r="AV905" s="47"/>
      <c r="AW905" s="118"/>
      <c r="AX905" s="118"/>
      <c r="AY905" s="118"/>
      <c r="AZ905" s="47"/>
      <c r="BA905" s="14"/>
      <c r="BB905" s="47"/>
      <c r="BC905" s="149"/>
      <c r="BD905" s="149"/>
    </row>
    <row r="906" spans="1:56" x14ac:dyDescent="0.35">
      <c r="A906" s="50" t="s">
        <v>5607</v>
      </c>
      <c r="B906" s="115">
        <v>905</v>
      </c>
      <c r="C906" s="47"/>
      <c r="D906" s="47">
        <v>8307</v>
      </c>
      <c r="E906" s="47" t="s">
        <v>5608</v>
      </c>
      <c r="F906" s="47" t="s">
        <v>5609</v>
      </c>
      <c r="G906" s="47" t="s">
        <v>76</v>
      </c>
      <c r="H906" s="47" t="s">
        <v>1980</v>
      </c>
      <c r="I906" s="47" t="s">
        <v>7227</v>
      </c>
      <c r="J906" s="47" t="s">
        <v>1961</v>
      </c>
      <c r="K906" s="47" t="s">
        <v>319</v>
      </c>
      <c r="L906" s="47" t="s">
        <v>886</v>
      </c>
      <c r="M906" s="48" t="s">
        <v>53</v>
      </c>
      <c r="N906" s="47" t="s">
        <v>34</v>
      </c>
      <c r="O906" s="47" t="s">
        <v>4</v>
      </c>
      <c r="P906" s="48" t="s">
        <v>43</v>
      </c>
      <c r="Q906" s="47"/>
      <c r="R906" s="47"/>
      <c r="S906" s="47" t="s">
        <v>5610</v>
      </c>
      <c r="T906" s="47" t="s">
        <v>154</v>
      </c>
      <c r="U906" s="52">
        <v>14599</v>
      </c>
      <c r="V906" s="118">
        <v>46150</v>
      </c>
      <c r="W906" s="118">
        <v>46150</v>
      </c>
      <c r="X906" s="47"/>
      <c r="Y906" s="47">
        <v>50</v>
      </c>
      <c r="Z906" s="118">
        <v>46200</v>
      </c>
      <c r="AA906" s="118">
        <v>46200</v>
      </c>
      <c r="AB906" s="118"/>
      <c r="AC906" s="47" t="s">
        <v>5</v>
      </c>
      <c r="AD906" s="14"/>
      <c r="AE906" s="47" t="s">
        <v>3909</v>
      </c>
      <c r="AF906" s="280"/>
      <c r="AG906" s="118"/>
      <c r="AH906" s="118"/>
      <c r="AI906" s="47" t="s">
        <v>6737</v>
      </c>
      <c r="AJ906" s="47"/>
      <c r="AK906" s="47" t="s">
        <v>5080</v>
      </c>
      <c r="AL906" s="62" t="s">
        <v>390</v>
      </c>
      <c r="AM906" s="13" t="s">
        <v>1562</v>
      </c>
      <c r="AN906" s="118"/>
      <c r="AO906" s="118"/>
      <c r="AP906" s="118"/>
      <c r="AQ906" s="118"/>
      <c r="AR906" s="118"/>
      <c r="AS906" s="47"/>
      <c r="AT906" s="118"/>
      <c r="AU906" s="47"/>
      <c r="AV906" s="47"/>
      <c r="AW906" s="118"/>
      <c r="AX906" s="118"/>
      <c r="AY906" s="118"/>
      <c r="AZ906" s="47"/>
      <c r="BA906" s="14"/>
      <c r="BB906" s="47"/>
      <c r="BC906" s="149"/>
      <c r="BD906" s="149"/>
    </row>
    <row r="907" spans="1:56" x14ac:dyDescent="0.35">
      <c r="A907" s="50" t="s">
        <v>5611</v>
      </c>
      <c r="B907" s="115">
        <v>906</v>
      </c>
      <c r="C907" s="47"/>
      <c r="D907" s="47">
        <v>8039</v>
      </c>
      <c r="E907" s="47" t="s">
        <v>5612</v>
      </c>
      <c r="F907" s="47" t="s">
        <v>5613</v>
      </c>
      <c r="G907" s="47" t="s">
        <v>76</v>
      </c>
      <c r="H907" s="47" t="s">
        <v>1980</v>
      </c>
      <c r="I907" s="47" t="s">
        <v>7227</v>
      </c>
      <c r="J907" s="47" t="s">
        <v>1961</v>
      </c>
      <c r="K907" s="47" t="s">
        <v>319</v>
      </c>
      <c r="L907" s="47" t="s">
        <v>886</v>
      </c>
      <c r="M907" s="48" t="s">
        <v>53</v>
      </c>
      <c r="N907" s="47" t="s">
        <v>34</v>
      </c>
      <c r="O907" s="47" t="s">
        <v>4</v>
      </c>
      <c r="P907" s="48" t="s">
        <v>30</v>
      </c>
      <c r="Q907" s="47"/>
      <c r="R907" s="47"/>
      <c r="S907" s="47" t="s">
        <v>5614</v>
      </c>
      <c r="T907" s="47" t="s">
        <v>1095</v>
      </c>
      <c r="U907" s="52">
        <v>9962</v>
      </c>
      <c r="V907" s="118">
        <v>46153</v>
      </c>
      <c r="W907" s="118">
        <v>46153</v>
      </c>
      <c r="X907" s="47"/>
      <c r="Y907" s="47">
        <v>50</v>
      </c>
      <c r="Z907" s="118">
        <v>46203</v>
      </c>
      <c r="AA907" s="118">
        <v>46203</v>
      </c>
      <c r="AB907" s="118"/>
      <c r="AC907" s="47" t="s">
        <v>5</v>
      </c>
      <c r="AD907" s="14"/>
      <c r="AE907" s="47" t="s">
        <v>3909</v>
      </c>
      <c r="AF907" s="280"/>
      <c r="AG907" s="118"/>
      <c r="AH907" s="118"/>
      <c r="AI907" s="47" t="s">
        <v>6737</v>
      </c>
      <c r="AJ907" s="47"/>
      <c r="AK907" s="47" t="s">
        <v>5080</v>
      </c>
      <c r="AL907" s="62" t="s">
        <v>390</v>
      </c>
      <c r="AM907" s="13" t="s">
        <v>1562</v>
      </c>
      <c r="AN907" s="118"/>
      <c r="AO907" s="118"/>
      <c r="AP907" s="118"/>
      <c r="AQ907" s="118"/>
      <c r="AR907" s="118"/>
      <c r="AS907" s="47"/>
      <c r="AT907" s="118"/>
      <c r="AU907" s="47"/>
      <c r="AV907" s="47"/>
      <c r="AW907" s="118"/>
      <c r="AX907" s="118"/>
      <c r="AY907" s="118"/>
      <c r="AZ907" s="47"/>
      <c r="BA907" s="14"/>
      <c r="BB907" s="47"/>
      <c r="BC907" s="149"/>
      <c r="BD907" s="149"/>
    </row>
    <row r="908" spans="1:56" x14ac:dyDescent="0.35">
      <c r="A908" s="50" t="s">
        <v>5615</v>
      </c>
      <c r="B908" s="115">
        <v>907</v>
      </c>
      <c r="C908" s="47"/>
      <c r="D908" s="47" t="s">
        <v>5616</v>
      </c>
      <c r="E908" s="47" t="s">
        <v>5617</v>
      </c>
      <c r="F908" s="47" t="s">
        <v>5618</v>
      </c>
      <c r="G908" s="47" t="s">
        <v>76</v>
      </c>
      <c r="H908" s="47" t="s">
        <v>1980</v>
      </c>
      <c r="I908" s="47" t="s">
        <v>7227</v>
      </c>
      <c r="J908" s="47" t="s">
        <v>1961</v>
      </c>
      <c r="K908" s="47" t="s">
        <v>319</v>
      </c>
      <c r="L908" s="47" t="s">
        <v>886</v>
      </c>
      <c r="M908" s="48" t="s">
        <v>53</v>
      </c>
      <c r="N908" s="47" t="s">
        <v>34</v>
      </c>
      <c r="O908" s="47" t="s">
        <v>4</v>
      </c>
      <c r="P908" s="48" t="s">
        <v>16</v>
      </c>
      <c r="Q908" s="47"/>
      <c r="R908" s="47"/>
      <c r="S908" s="47" t="s">
        <v>5619</v>
      </c>
      <c r="T908" s="47" t="s">
        <v>128</v>
      </c>
      <c r="U908" s="52">
        <v>10557</v>
      </c>
      <c r="V908" s="118"/>
      <c r="W908" s="118"/>
      <c r="X908" s="47"/>
      <c r="Y908" s="47"/>
      <c r="Z908" s="118"/>
      <c r="AA908" s="118"/>
      <c r="AB908" s="118"/>
      <c r="AC908" s="47" t="s">
        <v>709</v>
      </c>
      <c r="AD908" s="14"/>
      <c r="AE908" s="47" t="s">
        <v>3909</v>
      </c>
      <c r="AF908" s="280"/>
      <c r="AG908" s="118"/>
      <c r="AH908" s="118"/>
      <c r="AI908" s="47" t="s">
        <v>6737</v>
      </c>
      <c r="AJ908" s="47"/>
      <c r="AK908" s="47" t="s">
        <v>390</v>
      </c>
      <c r="AL908" s="62" t="s">
        <v>390</v>
      </c>
      <c r="AM908" s="13" t="s">
        <v>1956</v>
      </c>
      <c r="AN908" s="118"/>
      <c r="AO908" s="118"/>
      <c r="AP908" s="118"/>
      <c r="AQ908" s="118"/>
      <c r="AR908" s="118"/>
      <c r="AS908" s="47"/>
      <c r="AT908" s="118"/>
      <c r="AU908" s="47"/>
      <c r="AV908" s="47"/>
      <c r="AW908" s="118"/>
      <c r="AX908" s="118"/>
      <c r="AY908" s="118"/>
      <c r="AZ908" s="47"/>
      <c r="BA908" s="14"/>
      <c r="BB908" s="47"/>
      <c r="BC908" s="149"/>
      <c r="BD908" s="149"/>
    </row>
    <row r="909" spans="1:56" x14ac:dyDescent="0.35">
      <c r="A909" s="50" t="s">
        <v>5620</v>
      </c>
      <c r="B909" s="115">
        <v>908</v>
      </c>
      <c r="C909" s="47"/>
      <c r="D909" s="47">
        <v>8000</v>
      </c>
      <c r="E909" s="47" t="s">
        <v>5621</v>
      </c>
      <c r="F909" s="47" t="s">
        <v>5622</v>
      </c>
      <c r="G909" s="47" t="s">
        <v>76</v>
      </c>
      <c r="H909" s="47" t="s">
        <v>1980</v>
      </c>
      <c r="I909" s="47" t="s">
        <v>3899</v>
      </c>
      <c r="J909" s="47" t="s">
        <v>1961</v>
      </c>
      <c r="K909" s="47" t="s">
        <v>319</v>
      </c>
      <c r="L909" s="47" t="s">
        <v>886</v>
      </c>
      <c r="M909" s="48" t="s">
        <v>53</v>
      </c>
      <c r="N909" s="47" t="s">
        <v>34</v>
      </c>
      <c r="O909" s="47" t="s">
        <v>4</v>
      </c>
      <c r="P909" s="48" t="s">
        <v>21</v>
      </c>
      <c r="Q909" s="47"/>
      <c r="R909" s="47"/>
      <c r="S909" s="47" t="s">
        <v>5623</v>
      </c>
      <c r="T909" s="47" t="s">
        <v>372</v>
      </c>
      <c r="U909" s="52">
        <v>8180</v>
      </c>
      <c r="V909" s="118">
        <v>46105</v>
      </c>
      <c r="W909" s="118">
        <v>46105</v>
      </c>
      <c r="X909" s="47"/>
      <c r="Y909" s="47">
        <v>15</v>
      </c>
      <c r="Z909" s="118">
        <v>46120</v>
      </c>
      <c r="AA909" s="118">
        <v>46173</v>
      </c>
      <c r="AB909" s="118">
        <v>46169</v>
      </c>
      <c r="AC909" s="47" t="s">
        <v>3</v>
      </c>
      <c r="AD909" s="14">
        <v>1</v>
      </c>
      <c r="AE909" s="47" t="s">
        <v>3879</v>
      </c>
      <c r="AF909" s="280">
        <v>46169</v>
      </c>
      <c r="AG909" s="118"/>
      <c r="AH909" s="118" t="s">
        <v>152</v>
      </c>
      <c r="AI909" s="47" t="s">
        <v>6737</v>
      </c>
      <c r="AJ909" s="47"/>
      <c r="AK909" s="47" t="s">
        <v>2829</v>
      </c>
      <c r="AL909" s="62" t="s">
        <v>2925</v>
      </c>
      <c r="AM909" s="13" t="s">
        <v>2000</v>
      </c>
      <c r="AN909" s="118"/>
      <c r="AO909" s="118"/>
      <c r="AP909" s="118"/>
      <c r="AQ909" s="118"/>
      <c r="AR909" s="118"/>
      <c r="AS909" s="47"/>
      <c r="AT909" s="118"/>
      <c r="AU909" s="47"/>
      <c r="AV909" s="47"/>
      <c r="AW909" s="118"/>
      <c r="AX909" s="118"/>
      <c r="AY909" s="118"/>
      <c r="AZ909" s="47"/>
      <c r="BA909" s="14"/>
      <c r="BB909" s="47"/>
      <c r="BC909" s="149"/>
      <c r="BD909" s="149"/>
    </row>
    <row r="910" spans="1:56" x14ac:dyDescent="0.35">
      <c r="A910" s="50" t="s">
        <v>5624</v>
      </c>
      <c r="B910" s="115">
        <v>909</v>
      </c>
      <c r="C910" s="47"/>
      <c r="D910" s="47" t="s">
        <v>5625</v>
      </c>
      <c r="E910" s="47" t="s">
        <v>5626</v>
      </c>
      <c r="F910" s="47" t="s">
        <v>5627</v>
      </c>
      <c r="G910" s="47" t="s">
        <v>76</v>
      </c>
      <c r="H910" s="47" t="s">
        <v>1980</v>
      </c>
      <c r="I910" s="47" t="s">
        <v>3899</v>
      </c>
      <c r="J910" s="47" t="s">
        <v>1961</v>
      </c>
      <c r="K910" s="47" t="s">
        <v>319</v>
      </c>
      <c r="L910" s="47" t="s">
        <v>886</v>
      </c>
      <c r="M910" s="48" t="s">
        <v>53</v>
      </c>
      <c r="N910" s="47" t="s">
        <v>33</v>
      </c>
      <c r="O910" s="47" t="s">
        <v>49</v>
      </c>
      <c r="P910" s="48" t="s">
        <v>22</v>
      </c>
      <c r="Q910" s="47"/>
      <c r="R910" s="47"/>
      <c r="S910" s="47" t="s">
        <v>5628</v>
      </c>
      <c r="T910" s="47" t="s">
        <v>770</v>
      </c>
      <c r="U910" s="52">
        <v>16646</v>
      </c>
      <c r="V910" s="118">
        <v>46101</v>
      </c>
      <c r="W910" s="118">
        <v>46101</v>
      </c>
      <c r="X910" s="47"/>
      <c r="Y910" s="47">
        <v>15</v>
      </c>
      <c r="Z910" s="118">
        <v>46116</v>
      </c>
      <c r="AA910" s="118">
        <v>46173</v>
      </c>
      <c r="AB910" s="118">
        <v>46167</v>
      </c>
      <c r="AC910" s="47" t="s">
        <v>3</v>
      </c>
      <c r="AD910" s="14">
        <v>1</v>
      </c>
      <c r="AE910" s="47" t="s">
        <v>3806</v>
      </c>
      <c r="AF910" s="280">
        <v>46166</v>
      </c>
      <c r="AG910" s="118"/>
      <c r="AH910" s="118" t="s">
        <v>152</v>
      </c>
      <c r="AI910" s="47" t="s">
        <v>6737</v>
      </c>
      <c r="AJ910" s="47"/>
      <c r="AK910" s="47" t="s">
        <v>2829</v>
      </c>
      <c r="AL910" s="62" t="s">
        <v>2925</v>
      </c>
      <c r="AM910" s="13" t="s">
        <v>390</v>
      </c>
      <c r="AN910" s="118"/>
      <c r="AO910" s="118"/>
      <c r="AP910" s="118"/>
      <c r="AQ910" s="118"/>
      <c r="AR910" s="118"/>
      <c r="AS910" s="47"/>
      <c r="AT910" s="118"/>
      <c r="AU910" s="47"/>
      <c r="AV910" s="47"/>
      <c r="AW910" s="118"/>
      <c r="AX910" s="118"/>
      <c r="AY910" s="118"/>
      <c r="AZ910" s="47"/>
      <c r="BA910" s="14"/>
      <c r="BB910" s="47"/>
      <c r="BC910" s="149"/>
      <c r="BD910" s="149"/>
    </row>
    <row r="911" spans="1:56" x14ac:dyDescent="0.35">
      <c r="A911" s="50" t="s">
        <v>5629</v>
      </c>
      <c r="B911" s="115">
        <v>910</v>
      </c>
      <c r="C911" s="47"/>
      <c r="D911" s="47">
        <v>1930</v>
      </c>
      <c r="E911" s="47" t="s">
        <v>5630</v>
      </c>
      <c r="F911" s="47" t="s">
        <v>5631</v>
      </c>
      <c r="G911" s="47" t="s">
        <v>76</v>
      </c>
      <c r="H911" s="47" t="s">
        <v>1980</v>
      </c>
      <c r="I911" s="47" t="s">
        <v>3899</v>
      </c>
      <c r="J911" s="47" t="s">
        <v>1961</v>
      </c>
      <c r="K911" s="47" t="s">
        <v>319</v>
      </c>
      <c r="L911" s="47" t="s">
        <v>886</v>
      </c>
      <c r="M911" s="48" t="s">
        <v>53</v>
      </c>
      <c r="N911" s="47" t="s">
        <v>33</v>
      </c>
      <c r="O911" s="47" t="s">
        <v>5473</v>
      </c>
      <c r="P911" s="48" t="s">
        <v>22</v>
      </c>
      <c r="Q911" s="47"/>
      <c r="R911" s="47"/>
      <c r="S911" s="47" t="s">
        <v>5632</v>
      </c>
      <c r="T911" s="47" t="s">
        <v>795</v>
      </c>
      <c r="U911" s="52">
        <v>10005</v>
      </c>
      <c r="V911" s="118">
        <v>46104</v>
      </c>
      <c r="W911" s="118">
        <v>46104</v>
      </c>
      <c r="X911" s="47"/>
      <c r="Y911" s="47">
        <v>15</v>
      </c>
      <c r="Z911" s="118">
        <v>46119</v>
      </c>
      <c r="AA911" s="118">
        <v>46173</v>
      </c>
      <c r="AB911" s="118"/>
      <c r="AC911" s="47" t="s">
        <v>5</v>
      </c>
      <c r="AD911" s="14"/>
      <c r="AE911" s="47" t="s">
        <v>3873</v>
      </c>
      <c r="AF911" s="280"/>
      <c r="AG911" s="118"/>
      <c r="AH911" s="118"/>
      <c r="AI911" s="47" t="s">
        <v>6737</v>
      </c>
      <c r="AJ911" s="47"/>
      <c r="AK911" s="47" t="s">
        <v>2829</v>
      </c>
      <c r="AL911" s="62" t="s">
        <v>390</v>
      </c>
      <c r="AM911" s="13" t="s">
        <v>390</v>
      </c>
      <c r="AN911" s="118"/>
      <c r="AO911" s="118"/>
      <c r="AP911" s="118"/>
      <c r="AQ911" s="118"/>
      <c r="AR911" s="118"/>
      <c r="AS911" s="47"/>
      <c r="AT911" s="118"/>
      <c r="AU911" s="47"/>
      <c r="AV911" s="47"/>
      <c r="AW911" s="118"/>
      <c r="AX911" s="118"/>
      <c r="AY911" s="118"/>
      <c r="AZ911" s="47"/>
      <c r="BA911" s="14"/>
      <c r="BB911" s="47"/>
      <c r="BC911" s="149"/>
      <c r="BD911" s="149"/>
    </row>
    <row r="912" spans="1:56" x14ac:dyDescent="0.35">
      <c r="A912" s="50" t="s">
        <v>5633</v>
      </c>
      <c r="B912" s="115">
        <v>911</v>
      </c>
      <c r="C912" s="47"/>
      <c r="D912" s="47">
        <v>9555</v>
      </c>
      <c r="E912" s="47" t="s">
        <v>5634</v>
      </c>
      <c r="F912" s="47" t="s">
        <v>5635</v>
      </c>
      <c r="G912" s="47" t="s">
        <v>76</v>
      </c>
      <c r="H912" s="47" t="s">
        <v>1980</v>
      </c>
      <c r="I912" s="47" t="s">
        <v>3899</v>
      </c>
      <c r="J912" s="47" t="s">
        <v>1961</v>
      </c>
      <c r="K912" s="47" t="s">
        <v>319</v>
      </c>
      <c r="L912" s="47" t="s">
        <v>886</v>
      </c>
      <c r="M912" s="48" t="s">
        <v>53</v>
      </c>
      <c r="N912" s="47" t="s">
        <v>33</v>
      </c>
      <c r="O912" s="47" t="s">
        <v>5473</v>
      </c>
      <c r="P912" s="48" t="s">
        <v>26</v>
      </c>
      <c r="Q912" s="47"/>
      <c r="R912" s="47"/>
      <c r="S912" s="47" t="s">
        <v>5636</v>
      </c>
      <c r="T912" s="47" t="s">
        <v>5637</v>
      </c>
      <c r="U912" s="52">
        <v>13293</v>
      </c>
      <c r="V912" s="118">
        <v>46105</v>
      </c>
      <c r="W912" s="118">
        <v>46105</v>
      </c>
      <c r="X912" s="47"/>
      <c r="Y912" s="47">
        <v>15</v>
      </c>
      <c r="Z912" s="118">
        <v>46120</v>
      </c>
      <c r="AA912" s="118">
        <v>46152</v>
      </c>
      <c r="AB912" s="118">
        <v>46157</v>
      </c>
      <c r="AC912" s="47" t="s">
        <v>3</v>
      </c>
      <c r="AD912" s="14">
        <v>1</v>
      </c>
      <c r="AE912" s="47" t="s">
        <v>3806</v>
      </c>
      <c r="AF912" s="280">
        <v>46167</v>
      </c>
      <c r="AG912" s="118">
        <v>46167</v>
      </c>
      <c r="AH912" s="118" t="s">
        <v>6740</v>
      </c>
      <c r="AI912" s="47" t="s">
        <v>6737</v>
      </c>
      <c r="AJ912" s="47"/>
      <c r="AK912" s="47" t="s">
        <v>2829</v>
      </c>
      <c r="AL912" s="62" t="s">
        <v>2925</v>
      </c>
      <c r="AM912" s="13" t="s">
        <v>390</v>
      </c>
      <c r="AN912" s="118"/>
      <c r="AO912" s="118"/>
      <c r="AP912" s="118"/>
      <c r="AQ912" s="118"/>
      <c r="AR912" s="118"/>
      <c r="AS912" s="47"/>
      <c r="AT912" s="118"/>
      <c r="AU912" s="47"/>
      <c r="AV912" s="47"/>
      <c r="AW912" s="118"/>
      <c r="AX912" s="118"/>
      <c r="AY912" s="118"/>
      <c r="AZ912" s="47"/>
      <c r="BA912" s="14"/>
      <c r="BB912" s="47"/>
      <c r="BC912" s="149"/>
      <c r="BD912" s="149"/>
    </row>
    <row r="913" spans="1:56" x14ac:dyDescent="0.35">
      <c r="A913" s="50" t="s">
        <v>5638</v>
      </c>
      <c r="B913" s="115">
        <v>912</v>
      </c>
      <c r="C913" s="47"/>
      <c r="D913" s="47" t="s">
        <v>5639</v>
      </c>
      <c r="E913" s="47" t="s">
        <v>5640</v>
      </c>
      <c r="F913" s="47" t="s">
        <v>5641</v>
      </c>
      <c r="G913" s="47" t="s">
        <v>76</v>
      </c>
      <c r="H913" s="47" t="s">
        <v>1980</v>
      </c>
      <c r="I913" s="47" t="s">
        <v>3899</v>
      </c>
      <c r="J913" s="47" t="s">
        <v>1961</v>
      </c>
      <c r="K913" s="47" t="s">
        <v>319</v>
      </c>
      <c r="L913" s="47" t="s">
        <v>886</v>
      </c>
      <c r="M913" s="48" t="s">
        <v>53</v>
      </c>
      <c r="N913" s="47" t="s">
        <v>33</v>
      </c>
      <c r="O913" s="47" t="s">
        <v>49</v>
      </c>
      <c r="P913" s="48" t="s">
        <v>22</v>
      </c>
      <c r="Q913" s="47"/>
      <c r="R913" s="47"/>
      <c r="S913" s="47" t="s">
        <v>5642</v>
      </c>
      <c r="T913" s="47" t="s">
        <v>770</v>
      </c>
      <c r="U913" s="52">
        <v>12700</v>
      </c>
      <c r="V913" s="118">
        <v>46102</v>
      </c>
      <c r="W913" s="118">
        <v>46102</v>
      </c>
      <c r="X913" s="47"/>
      <c r="Y913" s="47">
        <v>15</v>
      </c>
      <c r="Z913" s="118">
        <v>46117</v>
      </c>
      <c r="AA913" s="118">
        <v>46173</v>
      </c>
      <c r="AB913" s="118"/>
      <c r="AC913" s="47" t="s">
        <v>5</v>
      </c>
      <c r="AD913" s="14"/>
      <c r="AE913" s="47" t="s">
        <v>3806</v>
      </c>
      <c r="AF913" s="280"/>
      <c r="AG913" s="118"/>
      <c r="AH913" s="118"/>
      <c r="AI913" s="47" t="s">
        <v>6737</v>
      </c>
      <c r="AJ913" s="47"/>
      <c r="AK913" s="47" t="s">
        <v>2829</v>
      </c>
      <c r="AL913" s="62" t="s">
        <v>390</v>
      </c>
      <c r="AM913" s="13" t="s">
        <v>2000</v>
      </c>
      <c r="AN913" s="118"/>
      <c r="AO913" s="118"/>
      <c r="AP913" s="118"/>
      <c r="AQ913" s="118"/>
      <c r="AR913" s="118"/>
      <c r="AS913" s="47"/>
      <c r="AT913" s="118"/>
      <c r="AU913" s="47"/>
      <c r="AV913" s="47"/>
      <c r="AW913" s="118"/>
      <c r="AX913" s="118"/>
      <c r="AY913" s="118"/>
      <c r="AZ913" s="47"/>
      <c r="BA913" s="14"/>
      <c r="BB913" s="47"/>
      <c r="BC913" s="149"/>
      <c r="BD913" s="149"/>
    </row>
    <row r="914" spans="1:56" x14ac:dyDescent="0.35">
      <c r="A914" s="50" t="s">
        <v>5643</v>
      </c>
      <c r="B914" s="115">
        <v>913</v>
      </c>
      <c r="C914" s="47"/>
      <c r="D914" s="47" t="s">
        <v>5644</v>
      </c>
      <c r="E914" s="47" t="s">
        <v>5645</v>
      </c>
      <c r="F914" s="47" t="s">
        <v>5646</v>
      </c>
      <c r="G914" s="47" t="s">
        <v>76</v>
      </c>
      <c r="H914" s="47" t="s">
        <v>1980</v>
      </c>
      <c r="I914" s="47" t="s">
        <v>3899</v>
      </c>
      <c r="J914" s="47" t="s">
        <v>1961</v>
      </c>
      <c r="K914" s="47" t="s">
        <v>319</v>
      </c>
      <c r="L914" s="47" t="s">
        <v>886</v>
      </c>
      <c r="M914" s="48" t="s">
        <v>53</v>
      </c>
      <c r="N914" s="47" t="s">
        <v>34</v>
      </c>
      <c r="O914" s="47" t="s">
        <v>4</v>
      </c>
      <c r="P914" s="48" t="s">
        <v>25</v>
      </c>
      <c r="Q914" s="47"/>
      <c r="R914" s="47"/>
      <c r="S914" s="47" t="s">
        <v>5647</v>
      </c>
      <c r="T914" s="47" t="s">
        <v>5648</v>
      </c>
      <c r="U914" s="52">
        <v>13949</v>
      </c>
      <c r="V914" s="118">
        <v>46105</v>
      </c>
      <c r="W914" s="118">
        <v>46105</v>
      </c>
      <c r="X914" s="47"/>
      <c r="Y914" s="47">
        <v>15</v>
      </c>
      <c r="Z914" s="118">
        <v>46120</v>
      </c>
      <c r="AA914" s="118">
        <v>46173</v>
      </c>
      <c r="AB914" s="118"/>
      <c r="AC914" s="47" t="s">
        <v>5</v>
      </c>
      <c r="AD914" s="14"/>
      <c r="AE914" s="47" t="s">
        <v>3806</v>
      </c>
      <c r="AF914" s="280"/>
      <c r="AG914" s="118"/>
      <c r="AH914" s="118"/>
      <c r="AI914" s="47" t="s">
        <v>6737</v>
      </c>
      <c r="AJ914" s="47"/>
      <c r="AK914" s="47" t="s">
        <v>2829</v>
      </c>
      <c r="AL914" s="62" t="s">
        <v>390</v>
      </c>
      <c r="AM914" s="13" t="s">
        <v>1872</v>
      </c>
      <c r="AN914" s="118"/>
      <c r="AO914" s="118"/>
      <c r="AP914" s="118"/>
      <c r="AQ914" s="118"/>
      <c r="AR914" s="118"/>
      <c r="AS914" s="47"/>
      <c r="AT914" s="118"/>
      <c r="AU914" s="47"/>
      <c r="AV914" s="47"/>
      <c r="AW914" s="118"/>
      <c r="AX914" s="118"/>
      <c r="AY914" s="118"/>
      <c r="AZ914" s="47"/>
      <c r="BA914" s="14"/>
      <c r="BB914" s="47"/>
      <c r="BC914" s="149"/>
      <c r="BD914" s="149"/>
    </row>
    <row r="915" spans="1:56" x14ac:dyDescent="0.35">
      <c r="A915" s="50" t="s">
        <v>5649</v>
      </c>
      <c r="B915" s="115">
        <v>914</v>
      </c>
      <c r="C915" s="47"/>
      <c r="D915" s="47" t="s">
        <v>5650</v>
      </c>
      <c r="E915" s="47" t="s">
        <v>5651</v>
      </c>
      <c r="F915" s="47" t="s">
        <v>5652</v>
      </c>
      <c r="G915" s="47" t="s">
        <v>76</v>
      </c>
      <c r="H915" s="47" t="s">
        <v>1980</v>
      </c>
      <c r="I915" s="47" t="s">
        <v>3899</v>
      </c>
      <c r="J915" s="47" t="s">
        <v>1961</v>
      </c>
      <c r="K915" s="47" t="s">
        <v>319</v>
      </c>
      <c r="L915" s="47" t="s">
        <v>886</v>
      </c>
      <c r="M915" s="48" t="s">
        <v>53</v>
      </c>
      <c r="N915" s="47" t="s">
        <v>33</v>
      </c>
      <c r="O915" s="47" t="s">
        <v>5473</v>
      </c>
      <c r="P915" s="48" t="s">
        <v>22</v>
      </c>
      <c r="Q915" s="47"/>
      <c r="R915" s="47"/>
      <c r="S915" s="47" t="s">
        <v>5653</v>
      </c>
      <c r="T915" s="47" t="s">
        <v>5654</v>
      </c>
      <c r="U915" s="52">
        <v>10548</v>
      </c>
      <c r="V915" s="118">
        <v>46102</v>
      </c>
      <c r="W915" s="118">
        <v>46102</v>
      </c>
      <c r="X915" s="47"/>
      <c r="Y915" s="47">
        <v>15</v>
      </c>
      <c r="Z915" s="118">
        <v>46117</v>
      </c>
      <c r="AA915" s="118">
        <v>46173</v>
      </c>
      <c r="AB915" s="118"/>
      <c r="AC915" s="47" t="s">
        <v>5</v>
      </c>
      <c r="AD915" s="14"/>
      <c r="AE915" s="47" t="s">
        <v>3873</v>
      </c>
      <c r="AF915" s="280"/>
      <c r="AG915" s="118"/>
      <c r="AH915" s="118"/>
      <c r="AI915" s="47" t="s">
        <v>6737</v>
      </c>
      <c r="AJ915" s="47"/>
      <c r="AK915" s="47" t="s">
        <v>2829</v>
      </c>
      <c r="AL915" s="62" t="s">
        <v>390</v>
      </c>
      <c r="AM915" s="13" t="s">
        <v>390</v>
      </c>
      <c r="AN915" s="118"/>
      <c r="AO915" s="118"/>
      <c r="AP915" s="118"/>
      <c r="AQ915" s="118"/>
      <c r="AR915" s="118"/>
      <c r="AS915" s="47"/>
      <c r="AT915" s="118"/>
      <c r="AU915" s="47"/>
      <c r="AV915" s="47"/>
      <c r="AW915" s="118"/>
      <c r="AX915" s="118"/>
      <c r="AY915" s="118"/>
      <c r="AZ915" s="47"/>
      <c r="BA915" s="14"/>
      <c r="BB915" s="47"/>
      <c r="BC915" s="149"/>
      <c r="BD915" s="149"/>
    </row>
    <row r="916" spans="1:56" x14ac:dyDescent="0.35">
      <c r="A916" s="50" t="s">
        <v>5655</v>
      </c>
      <c r="B916" s="115">
        <v>915</v>
      </c>
      <c r="C916" s="47"/>
      <c r="D916" s="47" t="s">
        <v>5656</v>
      </c>
      <c r="E916" s="47" t="s">
        <v>5657</v>
      </c>
      <c r="F916" s="47" t="s">
        <v>5658</v>
      </c>
      <c r="G916" s="47" t="s">
        <v>76</v>
      </c>
      <c r="H916" s="47" t="s">
        <v>1980</v>
      </c>
      <c r="I916" s="47" t="s">
        <v>3899</v>
      </c>
      <c r="J916" s="47" t="s">
        <v>1961</v>
      </c>
      <c r="K916" s="47" t="s">
        <v>319</v>
      </c>
      <c r="L916" s="47" t="s">
        <v>886</v>
      </c>
      <c r="M916" s="48" t="s">
        <v>53</v>
      </c>
      <c r="N916" s="47" t="s">
        <v>34</v>
      </c>
      <c r="O916" s="47" t="s">
        <v>4</v>
      </c>
      <c r="P916" s="48" t="s">
        <v>21</v>
      </c>
      <c r="Q916" s="47"/>
      <c r="R916" s="47"/>
      <c r="S916" s="47" t="s">
        <v>5659</v>
      </c>
      <c r="T916" s="47" t="s">
        <v>5660</v>
      </c>
      <c r="U916" s="52">
        <v>7908</v>
      </c>
      <c r="V916" s="118">
        <v>46103</v>
      </c>
      <c r="W916" s="118">
        <v>46103</v>
      </c>
      <c r="X916" s="47"/>
      <c r="Y916" s="47">
        <v>15</v>
      </c>
      <c r="Z916" s="118">
        <v>46118</v>
      </c>
      <c r="AA916" s="118">
        <v>46173</v>
      </c>
      <c r="AB916" s="118"/>
      <c r="AC916" s="47" t="s">
        <v>5</v>
      </c>
      <c r="AD916" s="14"/>
      <c r="AE916" s="47" t="s">
        <v>3806</v>
      </c>
      <c r="AF916" s="280"/>
      <c r="AG916" s="118"/>
      <c r="AH916" s="118"/>
      <c r="AI916" s="47" t="s">
        <v>6737</v>
      </c>
      <c r="AJ916" s="47"/>
      <c r="AK916" s="47" t="s">
        <v>2829</v>
      </c>
      <c r="AL916" s="62" t="s">
        <v>390</v>
      </c>
      <c r="AM916" s="13" t="s">
        <v>1562</v>
      </c>
      <c r="AN916" s="118"/>
      <c r="AO916" s="118"/>
      <c r="AP916" s="118"/>
      <c r="AQ916" s="118"/>
      <c r="AR916" s="118"/>
      <c r="AS916" s="47"/>
      <c r="AT916" s="118"/>
      <c r="AU916" s="47"/>
      <c r="AV916" s="47"/>
      <c r="AW916" s="118"/>
      <c r="AX916" s="118"/>
      <c r="AY916" s="118"/>
      <c r="AZ916" s="47"/>
      <c r="BA916" s="14"/>
      <c r="BB916" s="47"/>
      <c r="BC916" s="149"/>
      <c r="BD916" s="149"/>
    </row>
    <row r="917" spans="1:56" x14ac:dyDescent="0.35">
      <c r="A917" s="50" t="s">
        <v>5661</v>
      </c>
      <c r="B917" s="115">
        <v>916</v>
      </c>
      <c r="C917" s="47"/>
      <c r="D917" s="47" t="s">
        <v>5662</v>
      </c>
      <c r="E917" s="47" t="s">
        <v>5663</v>
      </c>
      <c r="F917" s="47" t="s">
        <v>5664</v>
      </c>
      <c r="G917" s="47" t="s">
        <v>76</v>
      </c>
      <c r="H917" s="47" t="s">
        <v>1980</v>
      </c>
      <c r="I917" s="47" t="s">
        <v>3899</v>
      </c>
      <c r="J917" s="47" t="s">
        <v>1961</v>
      </c>
      <c r="K917" s="47" t="s">
        <v>319</v>
      </c>
      <c r="L917" s="47" t="s">
        <v>886</v>
      </c>
      <c r="M917" s="48" t="s">
        <v>53</v>
      </c>
      <c r="N917" s="47" t="s">
        <v>33</v>
      </c>
      <c r="O917" s="47" t="s">
        <v>5473</v>
      </c>
      <c r="P917" s="48" t="s">
        <v>26</v>
      </c>
      <c r="Q917" s="47"/>
      <c r="R917" s="47"/>
      <c r="S917" s="47" t="s">
        <v>5665</v>
      </c>
      <c r="T917" s="47" t="s">
        <v>5666</v>
      </c>
      <c r="U917" s="52">
        <v>10085</v>
      </c>
      <c r="V917" s="118">
        <v>46106</v>
      </c>
      <c r="W917" s="118">
        <v>46106</v>
      </c>
      <c r="X917" s="47"/>
      <c r="Y917" s="47">
        <v>15</v>
      </c>
      <c r="Z917" s="118">
        <v>46121</v>
      </c>
      <c r="AA917" s="118">
        <v>46173</v>
      </c>
      <c r="AB917" s="118">
        <v>46167</v>
      </c>
      <c r="AC917" s="47" t="s">
        <v>3</v>
      </c>
      <c r="AD917" s="14">
        <v>1</v>
      </c>
      <c r="AE917" s="47" t="s">
        <v>3873</v>
      </c>
      <c r="AF917" s="280" t="s">
        <v>8951</v>
      </c>
      <c r="AG917" s="118"/>
      <c r="AH917" s="118" t="s">
        <v>152</v>
      </c>
      <c r="AI917" s="47" t="s">
        <v>6737</v>
      </c>
      <c r="AJ917" s="47"/>
      <c r="AK917" s="47" t="s">
        <v>2829</v>
      </c>
      <c r="AL917" s="62" t="s">
        <v>2925</v>
      </c>
      <c r="AM917" s="13" t="s">
        <v>1562</v>
      </c>
      <c r="AN917" s="118"/>
      <c r="AO917" s="118"/>
      <c r="AP917" s="118"/>
      <c r="AQ917" s="118"/>
      <c r="AR917" s="118"/>
      <c r="AS917" s="47"/>
      <c r="AT917" s="118"/>
      <c r="AU917" s="47"/>
      <c r="AV917" s="47"/>
      <c r="AW917" s="118"/>
      <c r="AX917" s="118"/>
      <c r="AY917" s="118"/>
      <c r="AZ917" s="47"/>
      <c r="BA917" s="14"/>
      <c r="BB917" s="47"/>
      <c r="BC917" s="149"/>
      <c r="BD917" s="149"/>
    </row>
    <row r="918" spans="1:56" x14ac:dyDescent="0.35">
      <c r="A918" s="50" t="s">
        <v>5667</v>
      </c>
      <c r="B918" s="115">
        <v>917</v>
      </c>
      <c r="C918" s="47"/>
      <c r="D918" s="47" t="s">
        <v>5668</v>
      </c>
      <c r="E918" s="47" t="s">
        <v>5669</v>
      </c>
      <c r="F918" s="47" t="s">
        <v>5670</v>
      </c>
      <c r="G918" s="47" t="s">
        <v>76</v>
      </c>
      <c r="H918" s="47" t="s">
        <v>1980</v>
      </c>
      <c r="I918" s="47" t="s">
        <v>3899</v>
      </c>
      <c r="J918" s="47" t="s">
        <v>1961</v>
      </c>
      <c r="K918" s="47" t="s">
        <v>319</v>
      </c>
      <c r="L918" s="47" t="s">
        <v>886</v>
      </c>
      <c r="M918" s="48" t="s">
        <v>53</v>
      </c>
      <c r="N918" s="47" t="s">
        <v>33</v>
      </c>
      <c r="O918" s="47" t="s">
        <v>5473</v>
      </c>
      <c r="P918" s="48" t="s">
        <v>26</v>
      </c>
      <c r="Q918" s="47"/>
      <c r="R918" s="47"/>
      <c r="S918" s="47" t="s">
        <v>5671</v>
      </c>
      <c r="T918" s="47" t="s">
        <v>5672</v>
      </c>
      <c r="U918" s="52">
        <v>10600</v>
      </c>
      <c r="V918" s="118">
        <v>46105</v>
      </c>
      <c r="W918" s="118">
        <v>46105</v>
      </c>
      <c r="X918" s="47"/>
      <c r="Y918" s="47">
        <v>15</v>
      </c>
      <c r="Z918" s="118">
        <v>46120</v>
      </c>
      <c r="AA918" s="118">
        <v>46122</v>
      </c>
      <c r="AB918" s="118">
        <v>46121</v>
      </c>
      <c r="AC918" s="47" t="s">
        <v>3</v>
      </c>
      <c r="AD918" s="14">
        <v>1</v>
      </c>
      <c r="AE918" s="47" t="s">
        <v>3873</v>
      </c>
      <c r="AF918" s="280">
        <v>46123</v>
      </c>
      <c r="AG918" s="118">
        <v>46123</v>
      </c>
      <c r="AH918" s="118" t="s">
        <v>6740</v>
      </c>
      <c r="AI918" s="47" t="s">
        <v>6737</v>
      </c>
      <c r="AJ918" s="47"/>
      <c r="AK918" s="47" t="s">
        <v>2829</v>
      </c>
      <c r="AL918" s="62" t="s">
        <v>2924</v>
      </c>
      <c r="AM918" s="13" t="s">
        <v>390</v>
      </c>
      <c r="AN918" s="118"/>
      <c r="AO918" s="118"/>
      <c r="AP918" s="118"/>
      <c r="AQ918" s="118"/>
      <c r="AR918" s="118"/>
      <c r="AS918" s="47"/>
      <c r="AT918" s="118"/>
      <c r="AU918" s="47"/>
      <c r="AV918" s="47"/>
      <c r="AW918" s="118"/>
      <c r="AX918" s="118"/>
      <c r="AY918" s="118"/>
      <c r="AZ918" s="47"/>
      <c r="BA918" s="14"/>
      <c r="BB918" s="47"/>
      <c r="BC918" s="149"/>
      <c r="BD918" s="149"/>
    </row>
    <row r="919" spans="1:56" x14ac:dyDescent="0.35">
      <c r="A919" s="50" t="s">
        <v>5673</v>
      </c>
      <c r="B919" s="115">
        <v>918</v>
      </c>
      <c r="C919" s="47"/>
      <c r="D919" s="47" t="s">
        <v>5674</v>
      </c>
      <c r="E919" s="47" t="s">
        <v>5675</v>
      </c>
      <c r="F919" s="47" t="s">
        <v>5676</v>
      </c>
      <c r="G919" s="47" t="s">
        <v>76</v>
      </c>
      <c r="H919" s="47" t="s">
        <v>1980</v>
      </c>
      <c r="I919" s="47" t="s">
        <v>3899</v>
      </c>
      <c r="J919" s="47" t="s">
        <v>1961</v>
      </c>
      <c r="K919" s="47" t="s">
        <v>319</v>
      </c>
      <c r="L919" s="47" t="s">
        <v>886</v>
      </c>
      <c r="M919" s="48" t="s">
        <v>53</v>
      </c>
      <c r="N919" s="47" t="s">
        <v>34</v>
      </c>
      <c r="O919" s="47" t="s">
        <v>4</v>
      </c>
      <c r="P919" s="48" t="s">
        <v>21</v>
      </c>
      <c r="Q919" s="47"/>
      <c r="R919" s="47"/>
      <c r="S919" s="47" t="s">
        <v>5677</v>
      </c>
      <c r="T919" s="47" t="s">
        <v>302</v>
      </c>
      <c r="U919" s="52">
        <v>12377</v>
      </c>
      <c r="V919" s="118">
        <v>46106</v>
      </c>
      <c r="W919" s="118">
        <v>46106</v>
      </c>
      <c r="X919" s="47"/>
      <c r="Y919" s="47">
        <v>15</v>
      </c>
      <c r="Z919" s="118">
        <v>46121</v>
      </c>
      <c r="AA919" s="118">
        <v>46152</v>
      </c>
      <c r="AB919" s="118">
        <v>46163</v>
      </c>
      <c r="AC919" s="47" t="s">
        <v>3</v>
      </c>
      <c r="AD919" s="14">
        <v>1</v>
      </c>
      <c r="AE919" s="47" t="s">
        <v>3873</v>
      </c>
      <c r="AF919" s="280" t="s">
        <v>8951</v>
      </c>
      <c r="AG919" s="118"/>
      <c r="AH919" s="118" t="s">
        <v>152</v>
      </c>
      <c r="AI919" s="47" t="s">
        <v>6737</v>
      </c>
      <c r="AJ919" s="47"/>
      <c r="AK919" s="47" t="s">
        <v>2829</v>
      </c>
      <c r="AL919" s="62" t="s">
        <v>2925</v>
      </c>
      <c r="AM919" s="13" t="s">
        <v>1562</v>
      </c>
      <c r="AN919" s="118"/>
      <c r="AO919" s="118"/>
      <c r="AP919" s="118"/>
      <c r="AQ919" s="118"/>
      <c r="AR919" s="118"/>
      <c r="AS919" s="47"/>
      <c r="AT919" s="118"/>
      <c r="AU919" s="47"/>
      <c r="AV919" s="47"/>
      <c r="AW919" s="118"/>
      <c r="AX919" s="118"/>
      <c r="AY919" s="118"/>
      <c r="AZ919" s="47"/>
      <c r="BA919" s="14"/>
      <c r="BB919" s="47"/>
      <c r="BC919" s="149"/>
      <c r="BD919" s="149"/>
    </row>
    <row r="920" spans="1:56" x14ac:dyDescent="0.35">
      <c r="A920" s="50" t="s">
        <v>5678</v>
      </c>
      <c r="B920" s="115">
        <v>919</v>
      </c>
      <c r="C920" s="47"/>
      <c r="D920" s="47" t="s">
        <v>5679</v>
      </c>
      <c r="E920" s="47" t="s">
        <v>5680</v>
      </c>
      <c r="F920" s="47" t="s">
        <v>5681</v>
      </c>
      <c r="G920" s="47" t="s">
        <v>76</v>
      </c>
      <c r="H920" s="47" t="s">
        <v>1980</v>
      </c>
      <c r="I920" s="47" t="s">
        <v>3899</v>
      </c>
      <c r="J920" s="47" t="s">
        <v>1961</v>
      </c>
      <c r="K920" s="47" t="s">
        <v>319</v>
      </c>
      <c r="L920" s="47" t="s">
        <v>886</v>
      </c>
      <c r="M920" s="48" t="s">
        <v>53</v>
      </c>
      <c r="N920" s="47" t="s">
        <v>34</v>
      </c>
      <c r="O920" s="47" t="s">
        <v>4</v>
      </c>
      <c r="P920" s="48" t="s">
        <v>21</v>
      </c>
      <c r="Q920" s="47"/>
      <c r="R920" s="47"/>
      <c r="S920" s="47" t="s">
        <v>5682</v>
      </c>
      <c r="T920" s="47" t="s">
        <v>777</v>
      </c>
      <c r="U920" s="52">
        <v>11445</v>
      </c>
      <c r="V920" s="118">
        <v>46102</v>
      </c>
      <c r="W920" s="118">
        <v>46102</v>
      </c>
      <c r="X920" s="47"/>
      <c r="Y920" s="47">
        <v>15</v>
      </c>
      <c r="Z920" s="118">
        <v>46117</v>
      </c>
      <c r="AA920" s="118">
        <v>46152</v>
      </c>
      <c r="AB920" s="118">
        <v>46157</v>
      </c>
      <c r="AC920" s="47" t="s">
        <v>3</v>
      </c>
      <c r="AD920" s="14">
        <v>1</v>
      </c>
      <c r="AE920" s="47" t="s">
        <v>3873</v>
      </c>
      <c r="AF920" s="280">
        <v>46159</v>
      </c>
      <c r="AG920" s="118">
        <v>46159</v>
      </c>
      <c r="AH920" s="118" t="s">
        <v>6740</v>
      </c>
      <c r="AI920" s="47" t="s">
        <v>6737</v>
      </c>
      <c r="AJ920" s="47"/>
      <c r="AK920" s="47" t="s">
        <v>2829</v>
      </c>
      <c r="AL920" s="62" t="s">
        <v>2925</v>
      </c>
      <c r="AM920" s="13" t="s">
        <v>1562</v>
      </c>
      <c r="AN920" s="118"/>
      <c r="AO920" s="118"/>
      <c r="AP920" s="118"/>
      <c r="AQ920" s="118"/>
      <c r="AR920" s="118"/>
      <c r="AS920" s="47"/>
      <c r="AT920" s="118"/>
      <c r="AU920" s="47"/>
      <c r="AV920" s="47"/>
      <c r="AW920" s="118"/>
      <c r="AX920" s="118"/>
      <c r="AY920" s="118"/>
      <c r="AZ920" s="47"/>
      <c r="BA920" s="14"/>
      <c r="BB920" s="47"/>
      <c r="BC920" s="149"/>
      <c r="BD920" s="149"/>
    </row>
    <row r="921" spans="1:56" x14ac:dyDescent="0.35">
      <c r="A921" s="50" t="s">
        <v>5683</v>
      </c>
      <c r="B921" s="115">
        <v>920</v>
      </c>
      <c r="C921" s="47"/>
      <c r="D921" s="47" t="s">
        <v>5684</v>
      </c>
      <c r="E921" s="47" t="s">
        <v>5685</v>
      </c>
      <c r="F921" s="47" t="s">
        <v>5686</v>
      </c>
      <c r="G921" s="47" t="s">
        <v>76</v>
      </c>
      <c r="H921" s="47" t="s">
        <v>1980</v>
      </c>
      <c r="I921" s="47" t="s">
        <v>3899</v>
      </c>
      <c r="J921" s="47" t="s">
        <v>1961</v>
      </c>
      <c r="K921" s="47" t="s">
        <v>319</v>
      </c>
      <c r="L921" s="47" t="s">
        <v>886</v>
      </c>
      <c r="M921" s="48" t="s">
        <v>53</v>
      </c>
      <c r="N921" s="47" t="s">
        <v>34</v>
      </c>
      <c r="O921" s="47" t="s">
        <v>4</v>
      </c>
      <c r="P921" s="48" t="s">
        <v>16</v>
      </c>
      <c r="Q921" s="47"/>
      <c r="R921" s="47"/>
      <c r="S921" s="47" t="s">
        <v>5687</v>
      </c>
      <c r="T921" s="47" t="s">
        <v>1918</v>
      </c>
      <c r="U921" s="52">
        <v>12218</v>
      </c>
      <c r="V921" s="118">
        <v>46101</v>
      </c>
      <c r="W921" s="118">
        <v>46101</v>
      </c>
      <c r="X921" s="47"/>
      <c r="Y921" s="47">
        <v>15</v>
      </c>
      <c r="Z921" s="118">
        <v>46116</v>
      </c>
      <c r="AA921" s="118">
        <v>46130</v>
      </c>
      <c r="AB921" s="118">
        <v>46130</v>
      </c>
      <c r="AC921" s="47" t="s">
        <v>3</v>
      </c>
      <c r="AD921" s="14">
        <v>1</v>
      </c>
      <c r="AE921" s="47" t="s">
        <v>3873</v>
      </c>
      <c r="AF921" s="280">
        <v>46131</v>
      </c>
      <c r="AG921" s="118">
        <v>46131</v>
      </c>
      <c r="AH921" s="118" t="s">
        <v>6740</v>
      </c>
      <c r="AI921" s="47" t="s">
        <v>6737</v>
      </c>
      <c r="AJ921" s="47"/>
      <c r="AK921" s="47" t="s">
        <v>2829</v>
      </c>
      <c r="AL921" s="62" t="s">
        <v>2924</v>
      </c>
      <c r="AM921" s="13" t="s">
        <v>1562</v>
      </c>
      <c r="AN921" s="118"/>
      <c r="AO921" s="118"/>
      <c r="AP921" s="118"/>
      <c r="AQ921" s="118"/>
      <c r="AR921" s="118"/>
      <c r="AS921" s="47"/>
      <c r="AT921" s="118"/>
      <c r="AU921" s="47"/>
      <c r="AV921" s="47"/>
      <c r="AW921" s="118"/>
      <c r="AX921" s="118"/>
      <c r="AY921" s="118"/>
      <c r="AZ921" s="47"/>
      <c r="BA921" s="14"/>
      <c r="BB921" s="47"/>
      <c r="BC921" s="149"/>
      <c r="BD921" s="149"/>
    </row>
    <row r="922" spans="1:56" x14ac:dyDescent="0.35">
      <c r="A922" s="50" t="s">
        <v>5688</v>
      </c>
      <c r="B922" s="115">
        <v>921</v>
      </c>
      <c r="C922" s="47"/>
      <c r="D922" s="47" t="s">
        <v>5689</v>
      </c>
      <c r="E922" s="47" t="s">
        <v>5690</v>
      </c>
      <c r="F922" s="47" t="s">
        <v>5691</v>
      </c>
      <c r="G922" s="47" t="s">
        <v>76</v>
      </c>
      <c r="H922" s="47" t="s">
        <v>1980</v>
      </c>
      <c r="I922" s="47" t="s">
        <v>3899</v>
      </c>
      <c r="J922" s="47" t="s">
        <v>1961</v>
      </c>
      <c r="K922" s="47" t="s">
        <v>319</v>
      </c>
      <c r="L922" s="47" t="s">
        <v>886</v>
      </c>
      <c r="M922" s="48" t="s">
        <v>53</v>
      </c>
      <c r="N922" s="47" t="s">
        <v>33</v>
      </c>
      <c r="O922" s="47" t="s">
        <v>5473</v>
      </c>
      <c r="P922" s="48" t="s">
        <v>20</v>
      </c>
      <c r="Q922" s="47"/>
      <c r="R922" s="47"/>
      <c r="S922" s="47" t="s">
        <v>5692</v>
      </c>
      <c r="T922" s="47" t="s">
        <v>947</v>
      </c>
      <c r="U922" s="52">
        <v>14090</v>
      </c>
      <c r="V922" s="118">
        <v>46107</v>
      </c>
      <c r="W922" s="118">
        <v>46107</v>
      </c>
      <c r="X922" s="47"/>
      <c r="Y922" s="47">
        <v>15</v>
      </c>
      <c r="Z922" s="118">
        <v>46122</v>
      </c>
      <c r="AA922" s="118">
        <v>46173</v>
      </c>
      <c r="AB922" s="118"/>
      <c r="AC922" s="47" t="s">
        <v>5</v>
      </c>
      <c r="AD922" s="14"/>
      <c r="AE922" s="47" t="s">
        <v>3873</v>
      </c>
      <c r="AF922" s="280"/>
      <c r="AG922" s="118"/>
      <c r="AH922" s="118"/>
      <c r="AI922" s="47" t="s">
        <v>6737</v>
      </c>
      <c r="AJ922" s="47"/>
      <c r="AK922" s="47" t="s">
        <v>2829</v>
      </c>
      <c r="AL922" s="62" t="s">
        <v>390</v>
      </c>
      <c r="AM922" s="13" t="s">
        <v>1872</v>
      </c>
      <c r="AN922" s="118"/>
      <c r="AO922" s="118"/>
      <c r="AP922" s="118"/>
      <c r="AQ922" s="118"/>
      <c r="AR922" s="118"/>
      <c r="AS922" s="47"/>
      <c r="AT922" s="118"/>
      <c r="AU922" s="47"/>
      <c r="AV922" s="47"/>
      <c r="AW922" s="118"/>
      <c r="AX922" s="118"/>
      <c r="AY922" s="118"/>
      <c r="AZ922" s="47"/>
      <c r="BA922" s="14"/>
      <c r="BB922" s="47"/>
      <c r="BC922" s="149"/>
      <c r="BD922" s="149"/>
    </row>
    <row r="923" spans="1:56" x14ac:dyDescent="0.35">
      <c r="A923" s="50" t="s">
        <v>5693</v>
      </c>
      <c r="B923" s="115">
        <v>922</v>
      </c>
      <c r="C923" s="47"/>
      <c r="D923" s="47" t="s">
        <v>5694</v>
      </c>
      <c r="E923" s="47" t="s">
        <v>5695</v>
      </c>
      <c r="F923" s="47" t="s">
        <v>5696</v>
      </c>
      <c r="G923" s="47" t="s">
        <v>76</v>
      </c>
      <c r="H923" s="47" t="s">
        <v>1980</v>
      </c>
      <c r="I923" s="47" t="s">
        <v>3899</v>
      </c>
      <c r="J923" s="47" t="s">
        <v>1961</v>
      </c>
      <c r="K923" s="47" t="s">
        <v>319</v>
      </c>
      <c r="L923" s="47" t="s">
        <v>886</v>
      </c>
      <c r="M923" s="48" t="s">
        <v>53</v>
      </c>
      <c r="N923" s="47" t="s">
        <v>33</v>
      </c>
      <c r="O923" s="47" t="s">
        <v>49</v>
      </c>
      <c r="P923" s="48" t="s">
        <v>22</v>
      </c>
      <c r="Q923" s="47"/>
      <c r="R923" s="47"/>
      <c r="S923" s="47" t="s">
        <v>5697</v>
      </c>
      <c r="T923" s="47" t="s">
        <v>28</v>
      </c>
      <c r="U923" s="52">
        <v>11774</v>
      </c>
      <c r="V923" s="118">
        <v>46107</v>
      </c>
      <c r="W923" s="118">
        <v>46107</v>
      </c>
      <c r="X923" s="47"/>
      <c r="Y923" s="47">
        <v>15</v>
      </c>
      <c r="Z923" s="118">
        <v>46122</v>
      </c>
      <c r="AA923" s="118">
        <v>46173</v>
      </c>
      <c r="AB923" s="118"/>
      <c r="AC923" s="47" t="s">
        <v>5</v>
      </c>
      <c r="AD923" s="14"/>
      <c r="AE923" s="47" t="s">
        <v>3873</v>
      </c>
      <c r="AF923" s="280"/>
      <c r="AG923" s="118"/>
      <c r="AH923" s="118"/>
      <c r="AI923" s="47" t="s">
        <v>6737</v>
      </c>
      <c r="AJ923" s="47"/>
      <c r="AK923" s="47" t="s">
        <v>2829</v>
      </c>
      <c r="AL923" s="62" t="s">
        <v>390</v>
      </c>
      <c r="AM923" s="13" t="s">
        <v>1872</v>
      </c>
      <c r="AN923" s="118"/>
      <c r="AO923" s="118"/>
      <c r="AP923" s="118"/>
      <c r="AQ923" s="118"/>
      <c r="AR923" s="118"/>
      <c r="AS923" s="47"/>
      <c r="AT923" s="118"/>
      <c r="AU923" s="47"/>
      <c r="AV923" s="47"/>
      <c r="AW923" s="118"/>
      <c r="AX923" s="118"/>
      <c r="AY923" s="118"/>
      <c r="AZ923" s="47"/>
      <c r="BA923" s="14"/>
      <c r="BB923" s="47"/>
      <c r="BC923" s="149"/>
      <c r="BD923" s="149"/>
    </row>
    <row r="924" spans="1:56" x14ac:dyDescent="0.35">
      <c r="A924" s="50" t="s">
        <v>5698</v>
      </c>
      <c r="B924" s="115">
        <v>923</v>
      </c>
      <c r="C924" s="47"/>
      <c r="D924" s="47" t="s">
        <v>5699</v>
      </c>
      <c r="E924" s="47" t="s">
        <v>5700</v>
      </c>
      <c r="F924" s="47" t="s">
        <v>5701</v>
      </c>
      <c r="G924" s="47" t="s">
        <v>76</v>
      </c>
      <c r="H924" s="47" t="s">
        <v>1980</v>
      </c>
      <c r="I924" s="47" t="s">
        <v>3899</v>
      </c>
      <c r="J924" s="47" t="s">
        <v>1961</v>
      </c>
      <c r="K924" s="47" t="s">
        <v>319</v>
      </c>
      <c r="L924" s="47" t="s">
        <v>886</v>
      </c>
      <c r="M924" s="48" t="s">
        <v>53</v>
      </c>
      <c r="N924" s="47" t="s">
        <v>33</v>
      </c>
      <c r="O924" s="47" t="s">
        <v>5473</v>
      </c>
      <c r="P924" s="48" t="s">
        <v>22</v>
      </c>
      <c r="Q924" s="47"/>
      <c r="R924" s="47"/>
      <c r="S924" s="47" t="s">
        <v>5702</v>
      </c>
      <c r="T924" s="47" t="s">
        <v>5703</v>
      </c>
      <c r="U924" s="52">
        <v>7470</v>
      </c>
      <c r="V924" s="118">
        <v>46106</v>
      </c>
      <c r="W924" s="118">
        <v>46106</v>
      </c>
      <c r="X924" s="47"/>
      <c r="Y924" s="47">
        <v>15</v>
      </c>
      <c r="Z924" s="118">
        <v>46121</v>
      </c>
      <c r="AA924" s="118">
        <v>46121</v>
      </c>
      <c r="AB924" s="118"/>
      <c r="AC924" s="47" t="s">
        <v>709</v>
      </c>
      <c r="AD924" s="14"/>
      <c r="AE924" s="47" t="s">
        <v>3873</v>
      </c>
      <c r="AF924" s="280"/>
      <c r="AG924" s="118"/>
      <c r="AH924" s="118"/>
      <c r="AI924" s="47" t="s">
        <v>6737</v>
      </c>
      <c r="AJ924" s="47"/>
      <c r="AK924" s="47" t="s">
        <v>390</v>
      </c>
      <c r="AL924" s="62" t="s">
        <v>390</v>
      </c>
      <c r="AM924" s="13" t="s">
        <v>1956</v>
      </c>
      <c r="AN924" s="118"/>
      <c r="AO924" s="118"/>
      <c r="AP924" s="118"/>
      <c r="AQ924" s="118"/>
      <c r="AR924" s="118"/>
      <c r="AS924" s="47"/>
      <c r="AT924" s="118"/>
      <c r="AU924" s="47"/>
      <c r="AV924" s="47"/>
      <c r="AW924" s="118"/>
      <c r="AX924" s="118"/>
      <c r="AY924" s="118"/>
      <c r="AZ924" s="47"/>
      <c r="BA924" s="14"/>
      <c r="BB924" s="47"/>
      <c r="BC924" s="149"/>
      <c r="BD924" s="149"/>
    </row>
    <row r="925" spans="1:56" x14ac:dyDescent="0.35">
      <c r="A925" s="50" t="s">
        <v>5704</v>
      </c>
      <c r="B925" s="115">
        <v>924</v>
      </c>
      <c r="C925" s="47"/>
      <c r="D925" s="47" t="s">
        <v>5705</v>
      </c>
      <c r="E925" s="47" t="s">
        <v>5706</v>
      </c>
      <c r="F925" s="47" t="s">
        <v>5707</v>
      </c>
      <c r="G925" s="47" t="s">
        <v>76</v>
      </c>
      <c r="H925" s="47" t="s">
        <v>1980</v>
      </c>
      <c r="I925" s="47" t="s">
        <v>3899</v>
      </c>
      <c r="J925" s="47" t="s">
        <v>1961</v>
      </c>
      <c r="K925" s="47" t="s">
        <v>319</v>
      </c>
      <c r="L925" s="47" t="s">
        <v>886</v>
      </c>
      <c r="M925" s="48" t="s">
        <v>53</v>
      </c>
      <c r="N925" s="47" t="s">
        <v>34</v>
      </c>
      <c r="O925" s="47" t="s">
        <v>4</v>
      </c>
      <c r="P925" s="48" t="s">
        <v>43</v>
      </c>
      <c r="Q925" s="47"/>
      <c r="R925" s="47"/>
      <c r="S925" s="47" t="s">
        <v>5708</v>
      </c>
      <c r="T925" s="47" t="s">
        <v>776</v>
      </c>
      <c r="U925" s="52">
        <v>11275</v>
      </c>
      <c r="V925" s="118">
        <v>46107</v>
      </c>
      <c r="W925" s="118">
        <v>46107</v>
      </c>
      <c r="X925" s="47"/>
      <c r="Y925" s="47">
        <v>15</v>
      </c>
      <c r="Z925" s="118">
        <v>46122</v>
      </c>
      <c r="AA925" s="118">
        <v>46152</v>
      </c>
      <c r="AB925" s="118">
        <v>46163</v>
      </c>
      <c r="AC925" s="47" t="s">
        <v>3</v>
      </c>
      <c r="AD925" s="14">
        <v>1</v>
      </c>
      <c r="AE925" s="47" t="s">
        <v>3879</v>
      </c>
      <c r="AF925" s="280">
        <v>46163</v>
      </c>
      <c r="AG925" s="118">
        <v>46163</v>
      </c>
      <c r="AH925" s="118" t="s">
        <v>6740</v>
      </c>
      <c r="AI925" s="47" t="s">
        <v>6737</v>
      </c>
      <c r="AJ925" s="47"/>
      <c r="AK925" s="47" t="s">
        <v>2829</v>
      </c>
      <c r="AL925" s="62" t="s">
        <v>2925</v>
      </c>
      <c r="AM925" s="13" t="s">
        <v>1872</v>
      </c>
      <c r="AN925" s="118"/>
      <c r="AO925" s="118"/>
      <c r="AP925" s="118"/>
      <c r="AQ925" s="118"/>
      <c r="AR925" s="118"/>
      <c r="AS925" s="47"/>
      <c r="AT925" s="118"/>
      <c r="AU925" s="47"/>
      <c r="AV925" s="47"/>
      <c r="AW925" s="118"/>
      <c r="AX925" s="118"/>
      <c r="AY925" s="118"/>
      <c r="AZ925" s="47"/>
      <c r="BA925" s="14"/>
      <c r="BB925" s="47"/>
      <c r="BC925" s="149"/>
      <c r="BD925" s="149"/>
    </row>
    <row r="926" spans="1:56" x14ac:dyDescent="0.35">
      <c r="A926" s="50" t="s">
        <v>5709</v>
      </c>
      <c r="B926" s="115">
        <v>925</v>
      </c>
      <c r="C926" s="47"/>
      <c r="D926" s="47" t="s">
        <v>5710</v>
      </c>
      <c r="E926" s="47" t="s">
        <v>5711</v>
      </c>
      <c r="F926" s="47" t="s">
        <v>5712</v>
      </c>
      <c r="G926" s="47" t="s">
        <v>76</v>
      </c>
      <c r="H926" s="47" t="s">
        <v>1980</v>
      </c>
      <c r="I926" s="47" t="s">
        <v>3899</v>
      </c>
      <c r="J926" s="47" t="s">
        <v>1961</v>
      </c>
      <c r="K926" s="47" t="s">
        <v>319</v>
      </c>
      <c r="L926" s="47" t="s">
        <v>886</v>
      </c>
      <c r="M926" s="48" t="s">
        <v>53</v>
      </c>
      <c r="N926" s="47" t="s">
        <v>33</v>
      </c>
      <c r="O926" s="47" t="s">
        <v>5473</v>
      </c>
      <c r="P926" s="48" t="s">
        <v>22</v>
      </c>
      <c r="Q926" s="47"/>
      <c r="R926" s="47"/>
      <c r="S926" s="47" t="s">
        <v>5713</v>
      </c>
      <c r="T926" s="47" t="s">
        <v>5714</v>
      </c>
      <c r="U926" s="52">
        <v>7713</v>
      </c>
      <c r="V926" s="118">
        <v>46104</v>
      </c>
      <c r="W926" s="118">
        <v>46104</v>
      </c>
      <c r="X926" s="47"/>
      <c r="Y926" s="47">
        <v>15</v>
      </c>
      <c r="Z926" s="118">
        <v>46119</v>
      </c>
      <c r="AA926" s="118">
        <v>46173</v>
      </c>
      <c r="AB926" s="118"/>
      <c r="AC926" s="47" t="s">
        <v>5</v>
      </c>
      <c r="AD926" s="14"/>
      <c r="AE926" s="47" t="s">
        <v>3873</v>
      </c>
      <c r="AF926" s="280"/>
      <c r="AG926" s="118"/>
      <c r="AH926" s="118"/>
      <c r="AI926" s="47" t="s">
        <v>6737</v>
      </c>
      <c r="AJ926" s="47"/>
      <c r="AK926" s="47" t="s">
        <v>2829</v>
      </c>
      <c r="AL926" s="62" t="s">
        <v>390</v>
      </c>
      <c r="AM926" s="13" t="s">
        <v>1562</v>
      </c>
      <c r="AN926" s="118"/>
      <c r="AO926" s="118"/>
      <c r="AP926" s="118"/>
      <c r="AQ926" s="118"/>
      <c r="AR926" s="118"/>
      <c r="AS926" s="47"/>
      <c r="AT926" s="118"/>
      <c r="AU926" s="47"/>
      <c r="AV926" s="47"/>
      <c r="AW926" s="118"/>
      <c r="AX926" s="118"/>
      <c r="AY926" s="118"/>
      <c r="AZ926" s="47"/>
      <c r="BA926" s="14"/>
      <c r="BB926" s="47"/>
      <c r="BC926" s="149"/>
      <c r="BD926" s="149"/>
    </row>
    <row r="927" spans="1:56" x14ac:dyDescent="0.35">
      <c r="A927" s="134" t="s">
        <v>5715</v>
      </c>
      <c r="B927" s="115">
        <v>926</v>
      </c>
      <c r="C927" s="135"/>
      <c r="D927" s="135" t="s">
        <v>5716</v>
      </c>
      <c r="E927" s="135" t="s">
        <v>5717</v>
      </c>
      <c r="F927" s="135" t="s">
        <v>5718</v>
      </c>
      <c r="G927" s="135" t="s">
        <v>76</v>
      </c>
      <c r="H927" s="135" t="s">
        <v>1980</v>
      </c>
      <c r="I927" s="135" t="s">
        <v>3899</v>
      </c>
      <c r="J927" s="135" t="s">
        <v>1961</v>
      </c>
      <c r="K927" s="135" t="s">
        <v>319</v>
      </c>
      <c r="L927" s="135" t="s">
        <v>886</v>
      </c>
      <c r="M927" s="135" t="s">
        <v>53</v>
      </c>
      <c r="N927" s="135" t="s">
        <v>33</v>
      </c>
      <c r="O927" s="135" t="s">
        <v>49</v>
      </c>
      <c r="P927" s="135" t="s">
        <v>22</v>
      </c>
      <c r="Q927" s="135"/>
      <c r="R927" s="135"/>
      <c r="S927" s="47" t="s">
        <v>5719</v>
      </c>
      <c r="T927" s="135" t="s">
        <v>770</v>
      </c>
      <c r="U927" s="136">
        <v>10062</v>
      </c>
      <c r="V927" s="137">
        <v>46102</v>
      </c>
      <c r="W927" s="137">
        <v>46102</v>
      </c>
      <c r="X927" s="135"/>
      <c r="Y927" s="135">
        <v>15</v>
      </c>
      <c r="Z927" s="137">
        <v>46117</v>
      </c>
      <c r="AA927" s="137">
        <v>46152</v>
      </c>
      <c r="AB927" s="137">
        <v>46156</v>
      </c>
      <c r="AC927" s="135" t="s">
        <v>3</v>
      </c>
      <c r="AD927" s="138">
        <v>1</v>
      </c>
      <c r="AE927" s="47" t="s">
        <v>3873</v>
      </c>
      <c r="AF927" s="280" t="s">
        <v>8951</v>
      </c>
      <c r="AG927" s="118"/>
      <c r="AH927" s="118" t="s">
        <v>152</v>
      </c>
      <c r="AI927" s="47" t="s">
        <v>6737</v>
      </c>
      <c r="AJ927" s="47"/>
      <c r="AK927" s="47" t="s">
        <v>2829</v>
      </c>
      <c r="AL927" s="62" t="s">
        <v>2925</v>
      </c>
      <c r="AM927" s="139" t="s">
        <v>390</v>
      </c>
      <c r="AN927" s="118"/>
      <c r="AO927" s="118"/>
      <c r="AP927" s="137"/>
      <c r="AQ927" s="137"/>
      <c r="AR927" s="137"/>
      <c r="AS927" s="47"/>
      <c r="AT927" s="118"/>
      <c r="AU927" s="47"/>
      <c r="AV927" s="47"/>
      <c r="AW927" s="118"/>
      <c r="AX927" s="137"/>
      <c r="AY927" s="137"/>
      <c r="AZ927" s="135"/>
      <c r="BA927" s="138"/>
      <c r="BB927" s="135"/>
      <c r="BC927" s="149"/>
      <c r="BD927" s="149"/>
    </row>
    <row r="928" spans="1:56" x14ac:dyDescent="0.35">
      <c r="A928" s="50" t="s">
        <v>5720</v>
      </c>
      <c r="B928" s="115">
        <v>927</v>
      </c>
      <c r="C928" s="47"/>
      <c r="D928" s="47">
        <v>5819</v>
      </c>
      <c r="E928" s="47" t="s">
        <v>5721</v>
      </c>
      <c r="F928" s="47" t="s">
        <v>5722</v>
      </c>
      <c r="G928" s="47" t="s">
        <v>76</v>
      </c>
      <c r="H928" s="47" t="s">
        <v>1980</v>
      </c>
      <c r="I928" s="47" t="s">
        <v>3899</v>
      </c>
      <c r="J928" s="47" t="s">
        <v>1961</v>
      </c>
      <c r="K928" s="47" t="s">
        <v>319</v>
      </c>
      <c r="L928" s="47" t="s">
        <v>886</v>
      </c>
      <c r="M928" s="48" t="s">
        <v>53</v>
      </c>
      <c r="N928" s="47" t="s">
        <v>34</v>
      </c>
      <c r="O928" s="47" t="s">
        <v>4</v>
      </c>
      <c r="P928" s="48" t="s">
        <v>43</v>
      </c>
      <c r="Q928" s="47"/>
      <c r="R928" s="47"/>
      <c r="S928" s="47" t="s">
        <v>5723</v>
      </c>
      <c r="T928" s="47" t="s">
        <v>769</v>
      </c>
      <c r="U928" s="52">
        <v>5000</v>
      </c>
      <c r="V928" s="118">
        <v>46104</v>
      </c>
      <c r="W928" s="118">
        <v>46104</v>
      </c>
      <c r="X928" s="47"/>
      <c r="Y928" s="47">
        <v>15</v>
      </c>
      <c r="Z928" s="118">
        <v>46119</v>
      </c>
      <c r="AA928" s="118">
        <v>46130</v>
      </c>
      <c r="AB928" s="118">
        <v>46131</v>
      </c>
      <c r="AC928" s="47" t="s">
        <v>3</v>
      </c>
      <c r="AD928" s="14">
        <v>1</v>
      </c>
      <c r="AE928" s="47" t="s">
        <v>3873</v>
      </c>
      <c r="AF928" s="280">
        <v>46133</v>
      </c>
      <c r="AG928" s="118">
        <v>46133</v>
      </c>
      <c r="AH928" s="118" t="s">
        <v>6740</v>
      </c>
      <c r="AI928" s="47" t="s">
        <v>6737</v>
      </c>
      <c r="AJ928" s="47"/>
      <c r="AK928" s="47" t="s">
        <v>2829</v>
      </c>
      <c r="AL928" s="62" t="s">
        <v>2924</v>
      </c>
      <c r="AM928" s="13" t="s">
        <v>1562</v>
      </c>
      <c r="AN928" s="118"/>
      <c r="AO928" s="118"/>
      <c r="AP928" s="118"/>
      <c r="AQ928" s="118"/>
      <c r="AR928" s="118"/>
      <c r="AS928" s="47"/>
      <c r="AT928" s="118"/>
      <c r="AU928" s="47"/>
      <c r="AV928" s="47"/>
      <c r="AW928" s="118"/>
      <c r="AX928" s="118"/>
      <c r="AY928" s="118"/>
      <c r="AZ928" s="47"/>
      <c r="BA928" s="14"/>
      <c r="BB928" s="47"/>
      <c r="BC928" s="149"/>
      <c r="BD928" s="149"/>
    </row>
    <row r="929" spans="1:56" x14ac:dyDescent="0.35">
      <c r="A929" s="50" t="s">
        <v>5724</v>
      </c>
      <c r="B929" s="115">
        <v>928</v>
      </c>
      <c r="C929" s="47"/>
      <c r="D929" s="47" t="s">
        <v>5725</v>
      </c>
      <c r="E929" s="47" t="s">
        <v>5726</v>
      </c>
      <c r="F929" s="47" t="s">
        <v>5727</v>
      </c>
      <c r="G929" s="47" t="s">
        <v>76</v>
      </c>
      <c r="H929" s="47" t="s">
        <v>1980</v>
      </c>
      <c r="I929" s="47" t="s">
        <v>3899</v>
      </c>
      <c r="J929" s="47" t="s">
        <v>1961</v>
      </c>
      <c r="K929" s="47" t="s">
        <v>319</v>
      </c>
      <c r="L929" s="47" t="s">
        <v>886</v>
      </c>
      <c r="M929" s="48" t="s">
        <v>53</v>
      </c>
      <c r="N929" s="47" t="s">
        <v>34</v>
      </c>
      <c r="O929" s="47" t="s">
        <v>4</v>
      </c>
      <c r="P929" s="48" t="s">
        <v>21</v>
      </c>
      <c r="Q929" s="47"/>
      <c r="R929" s="47"/>
      <c r="S929" s="47" t="s">
        <v>5728</v>
      </c>
      <c r="T929" s="47" t="s">
        <v>778</v>
      </c>
      <c r="U929" s="52">
        <v>14616</v>
      </c>
      <c r="V929" s="118">
        <v>46106</v>
      </c>
      <c r="W929" s="118">
        <v>46106</v>
      </c>
      <c r="X929" s="47"/>
      <c r="Y929" s="47">
        <v>15</v>
      </c>
      <c r="Z929" s="118">
        <v>46121</v>
      </c>
      <c r="AA929" s="118">
        <v>46142</v>
      </c>
      <c r="AB929" s="118">
        <v>46147</v>
      </c>
      <c r="AC929" s="47" t="s">
        <v>3</v>
      </c>
      <c r="AD929" s="14">
        <v>1</v>
      </c>
      <c r="AE929" s="47" t="s">
        <v>3879</v>
      </c>
      <c r="AF929" s="280">
        <v>46147</v>
      </c>
      <c r="AG929" s="118">
        <v>46147</v>
      </c>
      <c r="AH929" s="118" t="s">
        <v>6740</v>
      </c>
      <c r="AI929" s="47" t="s">
        <v>6737</v>
      </c>
      <c r="AJ929" s="47"/>
      <c r="AK929" s="47" t="s">
        <v>2829</v>
      </c>
      <c r="AL929" s="62" t="s">
        <v>2925</v>
      </c>
      <c r="AM929" s="13" t="s">
        <v>1956</v>
      </c>
      <c r="AN929" s="118"/>
      <c r="AO929" s="118"/>
      <c r="AP929" s="118"/>
      <c r="AQ929" s="118"/>
      <c r="AR929" s="118"/>
      <c r="AS929" s="47"/>
      <c r="AT929" s="118"/>
      <c r="AU929" s="47"/>
      <c r="AV929" s="47"/>
      <c r="AW929" s="118"/>
      <c r="AX929" s="118"/>
      <c r="AY929" s="118"/>
      <c r="AZ929" s="47"/>
      <c r="BA929" s="14"/>
      <c r="BB929" s="47"/>
      <c r="BC929" s="149"/>
      <c r="BD929" s="149"/>
    </row>
    <row r="930" spans="1:56" x14ac:dyDescent="0.35">
      <c r="A930" s="50" t="s">
        <v>5729</v>
      </c>
      <c r="B930" s="115">
        <v>929</v>
      </c>
      <c r="C930" s="47"/>
      <c r="D930" s="47">
        <v>9221</v>
      </c>
      <c r="E930" s="47" t="s">
        <v>5730</v>
      </c>
      <c r="F930" s="47" t="s">
        <v>5731</v>
      </c>
      <c r="G930" s="47" t="s">
        <v>76</v>
      </c>
      <c r="H930" s="47" t="s">
        <v>1980</v>
      </c>
      <c r="I930" s="47" t="s">
        <v>3899</v>
      </c>
      <c r="J930" s="47" t="s">
        <v>1961</v>
      </c>
      <c r="K930" s="47" t="s">
        <v>319</v>
      </c>
      <c r="L930" s="47" t="s">
        <v>886</v>
      </c>
      <c r="M930" s="48" t="s">
        <v>53</v>
      </c>
      <c r="N930" s="47" t="s">
        <v>34</v>
      </c>
      <c r="O930" s="47" t="s">
        <v>4</v>
      </c>
      <c r="P930" s="48" t="s">
        <v>21</v>
      </c>
      <c r="Q930" s="47"/>
      <c r="R930" s="47"/>
      <c r="S930" s="47" t="s">
        <v>5732</v>
      </c>
      <c r="T930" s="47" t="s">
        <v>1339</v>
      </c>
      <c r="U930" s="52">
        <v>9634</v>
      </c>
      <c r="V930" s="118">
        <v>46106</v>
      </c>
      <c r="W930" s="118">
        <v>46106</v>
      </c>
      <c r="X930" s="47"/>
      <c r="Y930" s="47">
        <v>15</v>
      </c>
      <c r="Z930" s="118">
        <v>46121</v>
      </c>
      <c r="AA930" s="118">
        <v>46173</v>
      </c>
      <c r="AB930" s="118">
        <v>46175</v>
      </c>
      <c r="AC930" s="47" t="s">
        <v>3</v>
      </c>
      <c r="AD930" s="14">
        <v>1</v>
      </c>
      <c r="AE930" s="47" t="s">
        <v>3873</v>
      </c>
      <c r="AF930" s="280" t="s">
        <v>8951</v>
      </c>
      <c r="AG930" s="118"/>
      <c r="AH930" s="118" t="s">
        <v>152</v>
      </c>
      <c r="AI930" s="47" t="s">
        <v>6737</v>
      </c>
      <c r="AJ930" s="47"/>
      <c r="AK930" s="47" t="s">
        <v>2829</v>
      </c>
      <c r="AL930" s="62" t="s">
        <v>5467</v>
      </c>
      <c r="AM930" s="13" t="s">
        <v>1872</v>
      </c>
      <c r="AN930" s="118"/>
      <c r="AO930" s="118"/>
      <c r="AP930" s="118"/>
      <c r="AQ930" s="118"/>
      <c r="AR930" s="118"/>
      <c r="AS930" s="47"/>
      <c r="AT930" s="118"/>
      <c r="AU930" s="47"/>
      <c r="AV930" s="47"/>
      <c r="AW930" s="118"/>
      <c r="AX930" s="118"/>
      <c r="AY930" s="118"/>
      <c r="AZ930" s="47"/>
      <c r="BA930" s="14"/>
      <c r="BB930" s="47"/>
      <c r="BC930" s="149"/>
      <c r="BD930" s="149"/>
    </row>
    <row r="931" spans="1:56" x14ac:dyDescent="0.35">
      <c r="A931" s="50" t="s">
        <v>5733</v>
      </c>
      <c r="B931" s="115">
        <v>930</v>
      </c>
      <c r="C931" s="47"/>
      <c r="D931" s="47" t="s">
        <v>5734</v>
      </c>
      <c r="E931" s="47" t="s">
        <v>5735</v>
      </c>
      <c r="F931" s="47" t="s">
        <v>5736</v>
      </c>
      <c r="G931" s="47" t="s">
        <v>76</v>
      </c>
      <c r="H931" s="47" t="s">
        <v>1980</v>
      </c>
      <c r="I931" s="47" t="s">
        <v>3899</v>
      </c>
      <c r="J931" s="47" t="s">
        <v>1961</v>
      </c>
      <c r="K931" s="47" t="s">
        <v>319</v>
      </c>
      <c r="L931" s="47" t="s">
        <v>886</v>
      </c>
      <c r="M931" s="48" t="s">
        <v>53</v>
      </c>
      <c r="N931" s="47" t="s">
        <v>34</v>
      </c>
      <c r="O931" s="47" t="s">
        <v>4</v>
      </c>
      <c r="P931" s="48" t="s">
        <v>25</v>
      </c>
      <c r="Q931" s="47"/>
      <c r="R931" s="47"/>
      <c r="S931" s="47" t="s">
        <v>5737</v>
      </c>
      <c r="T931" s="47" t="s">
        <v>5738</v>
      </c>
      <c r="U931" s="52">
        <v>10800</v>
      </c>
      <c r="V931" s="118">
        <v>46106</v>
      </c>
      <c r="W931" s="118">
        <v>46106</v>
      </c>
      <c r="X931" s="47"/>
      <c r="Y931" s="47">
        <v>15</v>
      </c>
      <c r="Z931" s="118">
        <v>46121</v>
      </c>
      <c r="AA931" s="118">
        <v>46152</v>
      </c>
      <c r="AB931" s="118">
        <v>46162</v>
      </c>
      <c r="AC931" s="47" t="s">
        <v>3</v>
      </c>
      <c r="AD931" s="14">
        <v>1</v>
      </c>
      <c r="AE931" s="47" t="s">
        <v>3873</v>
      </c>
      <c r="AF931" s="280" t="s">
        <v>8951</v>
      </c>
      <c r="AG931" s="118"/>
      <c r="AH931" s="118" t="s">
        <v>152</v>
      </c>
      <c r="AI931" s="47" t="s">
        <v>6737</v>
      </c>
      <c r="AJ931" s="47"/>
      <c r="AK931" s="47" t="s">
        <v>2829</v>
      </c>
      <c r="AL931" s="62" t="s">
        <v>2925</v>
      </c>
      <c r="AM931" s="13" t="s">
        <v>1562</v>
      </c>
      <c r="AN931" s="118"/>
      <c r="AO931" s="118"/>
      <c r="AP931" s="118"/>
      <c r="AQ931" s="118"/>
      <c r="AR931" s="118"/>
      <c r="AS931" s="47"/>
      <c r="AT931" s="118"/>
      <c r="AU931" s="47"/>
      <c r="AV931" s="47"/>
      <c r="AW931" s="118"/>
      <c r="AX931" s="118"/>
      <c r="AY931" s="118"/>
      <c r="AZ931" s="47"/>
      <c r="BA931" s="14"/>
      <c r="BB931" s="47"/>
      <c r="BC931" s="149"/>
      <c r="BD931" s="149"/>
    </row>
    <row r="932" spans="1:56" x14ac:dyDescent="0.35">
      <c r="A932" s="50" t="s">
        <v>5739</v>
      </c>
      <c r="B932" s="115">
        <v>931</v>
      </c>
      <c r="C932" s="47"/>
      <c r="D932" s="47" t="s">
        <v>5740</v>
      </c>
      <c r="E932" s="47" t="s">
        <v>5741</v>
      </c>
      <c r="F932" s="47" t="s">
        <v>5742</v>
      </c>
      <c r="G932" s="47" t="s">
        <v>76</v>
      </c>
      <c r="H932" s="47" t="s">
        <v>1980</v>
      </c>
      <c r="I932" s="47" t="s">
        <v>3899</v>
      </c>
      <c r="J932" s="47" t="s">
        <v>1961</v>
      </c>
      <c r="K932" s="47" t="s">
        <v>319</v>
      </c>
      <c r="L932" s="47" t="s">
        <v>886</v>
      </c>
      <c r="M932" s="48" t="s">
        <v>53</v>
      </c>
      <c r="N932" s="47" t="s">
        <v>33</v>
      </c>
      <c r="O932" s="47" t="s">
        <v>5473</v>
      </c>
      <c r="P932" s="48" t="s">
        <v>22</v>
      </c>
      <c r="Q932" s="47"/>
      <c r="R932" s="47"/>
      <c r="S932" s="47" t="s">
        <v>5743</v>
      </c>
      <c r="T932" s="47" t="s">
        <v>5744</v>
      </c>
      <c r="U932" s="52">
        <v>10296</v>
      </c>
      <c r="V932" s="118">
        <v>46104</v>
      </c>
      <c r="W932" s="118">
        <v>46104</v>
      </c>
      <c r="X932" s="47"/>
      <c r="Y932" s="47">
        <v>15</v>
      </c>
      <c r="Z932" s="118">
        <v>46119</v>
      </c>
      <c r="AA932" s="118">
        <v>46173</v>
      </c>
      <c r="AB932" s="118"/>
      <c r="AC932" s="47" t="s">
        <v>5</v>
      </c>
      <c r="AD932" s="14"/>
      <c r="AE932" s="47" t="s">
        <v>3873</v>
      </c>
      <c r="AF932" s="280"/>
      <c r="AG932" s="118"/>
      <c r="AH932" s="118"/>
      <c r="AI932" s="47" t="s">
        <v>6737</v>
      </c>
      <c r="AJ932" s="47"/>
      <c r="AK932" s="47" t="s">
        <v>2829</v>
      </c>
      <c r="AL932" s="62" t="s">
        <v>390</v>
      </c>
      <c r="AM932" s="13" t="s">
        <v>1872</v>
      </c>
      <c r="AN932" s="118"/>
      <c r="AO932" s="118"/>
      <c r="AP932" s="118"/>
      <c r="AQ932" s="118"/>
      <c r="AR932" s="118"/>
      <c r="AS932" s="47"/>
      <c r="AT932" s="118"/>
      <c r="AU932" s="47"/>
      <c r="AV932" s="47"/>
      <c r="AW932" s="118"/>
      <c r="AX932" s="118"/>
      <c r="AY932" s="118"/>
      <c r="AZ932" s="47"/>
      <c r="BA932" s="14"/>
      <c r="BB932" s="47"/>
      <c r="BC932" s="149"/>
      <c r="BD932" s="149"/>
    </row>
    <row r="933" spans="1:56" x14ac:dyDescent="0.35">
      <c r="A933" s="50" t="s">
        <v>5745</v>
      </c>
      <c r="B933" s="115">
        <v>932</v>
      </c>
      <c r="C933" s="47"/>
      <c r="D933" s="47" t="s">
        <v>5746</v>
      </c>
      <c r="E933" s="47" t="s">
        <v>5747</v>
      </c>
      <c r="F933" s="47" t="s">
        <v>5748</v>
      </c>
      <c r="G933" s="47" t="s">
        <v>76</v>
      </c>
      <c r="H933" s="47" t="s">
        <v>1980</v>
      </c>
      <c r="I933" s="47" t="s">
        <v>3899</v>
      </c>
      <c r="J933" s="47" t="s">
        <v>1961</v>
      </c>
      <c r="K933" s="47" t="s">
        <v>319</v>
      </c>
      <c r="L933" s="47" t="s">
        <v>886</v>
      </c>
      <c r="M933" s="48" t="s">
        <v>53</v>
      </c>
      <c r="N933" s="47" t="s">
        <v>33</v>
      </c>
      <c r="O933" s="47" t="s">
        <v>49</v>
      </c>
      <c r="P933" s="48" t="s">
        <v>22</v>
      </c>
      <c r="Q933" s="47"/>
      <c r="R933" s="47"/>
      <c r="S933" s="47" t="s">
        <v>5749</v>
      </c>
      <c r="T933" s="47" t="s">
        <v>837</v>
      </c>
      <c r="U933" s="52">
        <v>6265</v>
      </c>
      <c r="V933" s="118">
        <v>46104</v>
      </c>
      <c r="W933" s="118">
        <v>46104</v>
      </c>
      <c r="X933" s="47"/>
      <c r="Y933" s="47">
        <v>15</v>
      </c>
      <c r="Z933" s="118">
        <v>46119</v>
      </c>
      <c r="AA933" s="118">
        <v>46152</v>
      </c>
      <c r="AB933" s="118">
        <v>46158</v>
      </c>
      <c r="AC933" s="47" t="s">
        <v>3</v>
      </c>
      <c r="AD933" s="14">
        <v>1</v>
      </c>
      <c r="AE933" s="47" t="s">
        <v>3806</v>
      </c>
      <c r="AF933" s="280">
        <v>46166</v>
      </c>
      <c r="AG933" s="118">
        <v>46166</v>
      </c>
      <c r="AH933" s="118" t="s">
        <v>6740</v>
      </c>
      <c r="AI933" s="47" t="s">
        <v>6737</v>
      </c>
      <c r="AJ933" s="47"/>
      <c r="AK933" s="47" t="s">
        <v>2829</v>
      </c>
      <c r="AL933" s="62" t="s">
        <v>2925</v>
      </c>
      <c r="AM933" s="13" t="s">
        <v>1562</v>
      </c>
      <c r="AN933" s="118"/>
      <c r="AO933" s="118"/>
      <c r="AP933" s="118"/>
      <c r="AQ933" s="118"/>
      <c r="AR933" s="118"/>
      <c r="AS933" s="47"/>
      <c r="AT933" s="118"/>
      <c r="AU933" s="47"/>
      <c r="AV933" s="47"/>
      <c r="AW933" s="118"/>
      <c r="AX933" s="118"/>
      <c r="AY933" s="118"/>
      <c r="AZ933" s="47"/>
      <c r="BA933" s="14"/>
      <c r="BB933" s="47"/>
      <c r="BC933" s="149"/>
      <c r="BD933" s="149"/>
    </row>
    <row r="934" spans="1:56" x14ac:dyDescent="0.35">
      <c r="A934" s="50" t="s">
        <v>5750</v>
      </c>
      <c r="B934" s="115">
        <v>933</v>
      </c>
      <c r="C934" s="47"/>
      <c r="D934" s="47" t="s">
        <v>5751</v>
      </c>
      <c r="E934" s="47" t="s">
        <v>5752</v>
      </c>
      <c r="F934" s="47" t="s">
        <v>5753</v>
      </c>
      <c r="G934" s="47" t="s">
        <v>76</v>
      </c>
      <c r="H934" s="47" t="s">
        <v>1980</v>
      </c>
      <c r="I934" s="47" t="s">
        <v>3899</v>
      </c>
      <c r="J934" s="47" t="s">
        <v>1961</v>
      </c>
      <c r="K934" s="47" t="s">
        <v>319</v>
      </c>
      <c r="L934" s="47" t="s">
        <v>886</v>
      </c>
      <c r="M934" s="48" t="s">
        <v>53</v>
      </c>
      <c r="N934" s="47" t="s">
        <v>33</v>
      </c>
      <c r="O934" s="47" t="s">
        <v>49</v>
      </c>
      <c r="P934" s="48" t="s">
        <v>22</v>
      </c>
      <c r="Q934" s="47"/>
      <c r="R934" s="47"/>
      <c r="S934" s="47" t="s">
        <v>5754</v>
      </c>
      <c r="T934" s="47" t="s">
        <v>795</v>
      </c>
      <c r="U934" s="52">
        <v>12000</v>
      </c>
      <c r="V934" s="118">
        <v>46102</v>
      </c>
      <c r="W934" s="118">
        <v>46102</v>
      </c>
      <c r="X934" s="47"/>
      <c r="Y934" s="47">
        <v>15</v>
      </c>
      <c r="Z934" s="118">
        <v>46117</v>
      </c>
      <c r="AA934" s="118">
        <v>46173</v>
      </c>
      <c r="AB934" s="118"/>
      <c r="AC934" s="47" t="s">
        <v>5</v>
      </c>
      <c r="AD934" s="14"/>
      <c r="AE934" s="47" t="s">
        <v>3806</v>
      </c>
      <c r="AF934" s="280"/>
      <c r="AG934" s="118"/>
      <c r="AH934" s="118"/>
      <c r="AI934" s="47" t="s">
        <v>6737</v>
      </c>
      <c r="AJ934" s="47"/>
      <c r="AK934" s="47" t="s">
        <v>2829</v>
      </c>
      <c r="AL934" s="62" t="s">
        <v>390</v>
      </c>
      <c r="AM934" s="13" t="s">
        <v>1562</v>
      </c>
      <c r="AN934" s="118"/>
      <c r="AO934" s="118"/>
      <c r="AP934" s="118"/>
      <c r="AQ934" s="118"/>
      <c r="AR934" s="118"/>
      <c r="AS934" s="47"/>
      <c r="AT934" s="118"/>
      <c r="AU934" s="47"/>
      <c r="AV934" s="47"/>
      <c r="AW934" s="118"/>
      <c r="AX934" s="118"/>
      <c r="AY934" s="118"/>
      <c r="AZ934" s="47"/>
      <c r="BA934" s="14"/>
      <c r="BB934" s="47"/>
      <c r="BC934" s="149"/>
      <c r="BD934" s="149"/>
    </row>
    <row r="935" spans="1:56" x14ac:dyDescent="0.35">
      <c r="A935" s="50" t="s">
        <v>5755</v>
      </c>
      <c r="B935" s="115">
        <v>934</v>
      </c>
      <c r="C935" s="47"/>
      <c r="D935" s="47">
        <v>5687</v>
      </c>
      <c r="E935" s="47" t="s">
        <v>5756</v>
      </c>
      <c r="F935" s="47" t="s">
        <v>5757</v>
      </c>
      <c r="G935" s="47" t="s">
        <v>76</v>
      </c>
      <c r="H935" s="47" t="s">
        <v>1980</v>
      </c>
      <c r="I935" s="47" t="s">
        <v>3899</v>
      </c>
      <c r="J935" s="47" t="s">
        <v>1961</v>
      </c>
      <c r="K935" s="47" t="s">
        <v>319</v>
      </c>
      <c r="L935" s="47" t="s">
        <v>886</v>
      </c>
      <c r="M935" s="48" t="s">
        <v>53</v>
      </c>
      <c r="N935" s="47" t="s">
        <v>33</v>
      </c>
      <c r="O935" s="47" t="s">
        <v>49</v>
      </c>
      <c r="P935" s="48" t="s">
        <v>22</v>
      </c>
      <c r="Q935" s="47"/>
      <c r="R935" s="47"/>
      <c r="S935" s="47" t="s">
        <v>5758</v>
      </c>
      <c r="T935" s="47" t="s">
        <v>149</v>
      </c>
      <c r="U935" s="52">
        <v>9616</v>
      </c>
      <c r="V935" s="118">
        <v>46098</v>
      </c>
      <c r="W935" s="118">
        <v>46098</v>
      </c>
      <c r="X935" s="47"/>
      <c r="Y935" s="47">
        <v>15</v>
      </c>
      <c r="Z935" s="118">
        <v>46113</v>
      </c>
      <c r="AA935" s="118">
        <v>46173</v>
      </c>
      <c r="AB935" s="118"/>
      <c r="AC935" s="47" t="s">
        <v>5</v>
      </c>
      <c r="AD935" s="14"/>
      <c r="AE935" s="47" t="s">
        <v>3806</v>
      </c>
      <c r="AF935" s="280"/>
      <c r="AG935" s="118"/>
      <c r="AH935" s="118"/>
      <c r="AI935" s="47" t="s">
        <v>6737</v>
      </c>
      <c r="AJ935" s="47"/>
      <c r="AK935" s="47" t="s">
        <v>2829</v>
      </c>
      <c r="AL935" s="62" t="s">
        <v>390</v>
      </c>
      <c r="AM935" s="13" t="s">
        <v>1562</v>
      </c>
      <c r="AN935" s="118"/>
      <c r="AO935" s="118"/>
      <c r="AP935" s="118"/>
      <c r="AQ935" s="118"/>
      <c r="AR935" s="118"/>
      <c r="AS935" s="47"/>
      <c r="AT935" s="118"/>
      <c r="AU935" s="47"/>
      <c r="AV935" s="47"/>
      <c r="AW935" s="118"/>
      <c r="AX935" s="118"/>
      <c r="AY935" s="118"/>
      <c r="AZ935" s="47"/>
      <c r="BA935" s="14"/>
      <c r="BB935" s="47"/>
      <c r="BC935" s="149"/>
      <c r="BD935" s="149"/>
    </row>
    <row r="936" spans="1:56" x14ac:dyDescent="0.35">
      <c r="A936" s="50" t="s">
        <v>5759</v>
      </c>
      <c r="B936" s="115">
        <v>935</v>
      </c>
      <c r="C936" s="47"/>
      <c r="D936" s="47" t="s">
        <v>5760</v>
      </c>
      <c r="E936" s="47" t="s">
        <v>5761</v>
      </c>
      <c r="F936" s="47" t="s">
        <v>5762</v>
      </c>
      <c r="G936" s="47" t="s">
        <v>76</v>
      </c>
      <c r="H936" s="47" t="s">
        <v>1980</v>
      </c>
      <c r="I936" s="47" t="s">
        <v>3899</v>
      </c>
      <c r="J936" s="47" t="s">
        <v>1961</v>
      </c>
      <c r="K936" s="47" t="s">
        <v>319</v>
      </c>
      <c r="L936" s="47" t="s">
        <v>886</v>
      </c>
      <c r="M936" s="48" t="s">
        <v>53</v>
      </c>
      <c r="N936" s="47" t="s">
        <v>34</v>
      </c>
      <c r="O936" s="47" t="s">
        <v>4</v>
      </c>
      <c r="P936" s="48" t="s">
        <v>25</v>
      </c>
      <c r="Q936" s="47"/>
      <c r="R936" s="47"/>
      <c r="S936" s="47" t="s">
        <v>5763</v>
      </c>
      <c r="T936" s="47" t="s">
        <v>1453</v>
      </c>
      <c r="U936" s="52">
        <v>9961</v>
      </c>
      <c r="V936" s="118">
        <v>46106</v>
      </c>
      <c r="W936" s="118">
        <v>46106</v>
      </c>
      <c r="X936" s="47"/>
      <c r="Y936" s="47">
        <v>15</v>
      </c>
      <c r="Z936" s="118">
        <v>46121</v>
      </c>
      <c r="AA936" s="118">
        <v>46173</v>
      </c>
      <c r="AB936" s="118"/>
      <c r="AC936" s="47" t="s">
        <v>5</v>
      </c>
      <c r="AD936" s="14"/>
      <c r="AE936" s="47" t="s">
        <v>3806</v>
      </c>
      <c r="AF936" s="280"/>
      <c r="AG936" s="118"/>
      <c r="AH936" s="118"/>
      <c r="AI936" s="47" t="s">
        <v>6737</v>
      </c>
      <c r="AJ936" s="47"/>
      <c r="AK936" s="47" t="s">
        <v>2829</v>
      </c>
      <c r="AL936" s="62" t="s">
        <v>390</v>
      </c>
      <c r="AM936" s="13" t="s">
        <v>390</v>
      </c>
      <c r="AN936" s="118"/>
      <c r="AO936" s="118"/>
      <c r="AP936" s="118"/>
      <c r="AQ936" s="118"/>
      <c r="AR936" s="118"/>
      <c r="AS936" s="47"/>
      <c r="AT936" s="118"/>
      <c r="AU936" s="47"/>
      <c r="AV936" s="47"/>
      <c r="AW936" s="118"/>
      <c r="AX936" s="118"/>
      <c r="AY936" s="118"/>
      <c r="AZ936" s="47"/>
      <c r="BA936" s="14"/>
      <c r="BB936" s="47"/>
      <c r="BC936" s="149"/>
      <c r="BD936" s="149"/>
    </row>
    <row r="937" spans="1:56" x14ac:dyDescent="0.35">
      <c r="A937" s="50" t="s">
        <v>5764</v>
      </c>
      <c r="B937" s="115">
        <v>936</v>
      </c>
      <c r="C937" s="47"/>
      <c r="D937" s="47">
        <v>9518</v>
      </c>
      <c r="E937" s="47" t="s">
        <v>5765</v>
      </c>
      <c r="F937" s="47" t="s">
        <v>5766</v>
      </c>
      <c r="G937" s="47" t="s">
        <v>76</v>
      </c>
      <c r="H937" s="47" t="s">
        <v>1980</v>
      </c>
      <c r="I937" s="47" t="s">
        <v>3899</v>
      </c>
      <c r="J937" s="47" t="s">
        <v>1961</v>
      </c>
      <c r="K937" s="47" t="s">
        <v>319</v>
      </c>
      <c r="L937" s="47" t="s">
        <v>886</v>
      </c>
      <c r="M937" s="48" t="s">
        <v>53</v>
      </c>
      <c r="N937" s="47" t="s">
        <v>33</v>
      </c>
      <c r="O937" s="47" t="s">
        <v>49</v>
      </c>
      <c r="P937" s="48" t="s">
        <v>22</v>
      </c>
      <c r="Q937" s="47"/>
      <c r="R937" s="47"/>
      <c r="S937" s="47" t="s">
        <v>5767</v>
      </c>
      <c r="T937" s="47" t="s">
        <v>1784</v>
      </c>
      <c r="U937" s="52">
        <v>10205</v>
      </c>
      <c r="V937" s="118">
        <v>46106</v>
      </c>
      <c r="W937" s="118">
        <v>46106</v>
      </c>
      <c r="X937" s="47"/>
      <c r="Y937" s="47">
        <v>15</v>
      </c>
      <c r="Z937" s="118">
        <v>46121</v>
      </c>
      <c r="AA937" s="118">
        <v>46152</v>
      </c>
      <c r="AB937" s="118">
        <v>46156</v>
      </c>
      <c r="AC937" s="47" t="s">
        <v>3</v>
      </c>
      <c r="AD937" s="14">
        <v>1</v>
      </c>
      <c r="AE937" s="47" t="s">
        <v>3806</v>
      </c>
      <c r="AF937" s="280">
        <v>46168</v>
      </c>
      <c r="AG937" s="118"/>
      <c r="AH937" s="118" t="s">
        <v>152</v>
      </c>
      <c r="AI937" s="47" t="s">
        <v>6737</v>
      </c>
      <c r="AJ937" s="47"/>
      <c r="AK937" s="47" t="s">
        <v>2829</v>
      </c>
      <c r="AL937" s="62" t="s">
        <v>2925</v>
      </c>
      <c r="AM937" s="13" t="s">
        <v>1872</v>
      </c>
      <c r="AN937" s="118"/>
      <c r="AO937" s="118"/>
      <c r="AP937" s="118"/>
      <c r="AQ937" s="118"/>
      <c r="AR937" s="118"/>
      <c r="AS937" s="47"/>
      <c r="AT937" s="118"/>
      <c r="AU937" s="47"/>
      <c r="AV937" s="47"/>
      <c r="AW937" s="118"/>
      <c r="AX937" s="118"/>
      <c r="AY937" s="118"/>
      <c r="AZ937" s="47"/>
      <c r="BA937" s="14"/>
      <c r="BB937" s="47"/>
      <c r="BC937" s="149"/>
      <c r="BD937" s="149"/>
    </row>
    <row r="938" spans="1:56" x14ac:dyDescent="0.35">
      <c r="A938" s="50" t="s">
        <v>5768</v>
      </c>
      <c r="B938" s="115">
        <v>937</v>
      </c>
      <c r="C938" s="47"/>
      <c r="D938" s="47">
        <v>5797</v>
      </c>
      <c r="E938" s="47" t="s">
        <v>5769</v>
      </c>
      <c r="F938" s="47" t="s">
        <v>5770</v>
      </c>
      <c r="G938" s="47" t="s">
        <v>76</v>
      </c>
      <c r="H938" s="47" t="s">
        <v>1980</v>
      </c>
      <c r="I938" s="47" t="s">
        <v>3899</v>
      </c>
      <c r="J938" s="47" t="s">
        <v>1961</v>
      </c>
      <c r="K938" s="47" t="s">
        <v>319</v>
      </c>
      <c r="L938" s="47" t="s">
        <v>886</v>
      </c>
      <c r="M938" s="48" t="s">
        <v>53</v>
      </c>
      <c r="N938" s="47" t="s">
        <v>33</v>
      </c>
      <c r="O938" s="47" t="s">
        <v>49</v>
      </c>
      <c r="P938" s="48" t="s">
        <v>22</v>
      </c>
      <c r="Q938" s="47"/>
      <c r="R938" s="47"/>
      <c r="S938" s="47" t="s">
        <v>5771</v>
      </c>
      <c r="T938" s="47" t="s">
        <v>2067</v>
      </c>
      <c r="U938" s="52">
        <v>10250</v>
      </c>
      <c r="V938" s="118">
        <v>46105</v>
      </c>
      <c r="W938" s="118">
        <v>46105</v>
      </c>
      <c r="X938" s="47"/>
      <c r="Y938" s="47">
        <v>15</v>
      </c>
      <c r="Z938" s="118">
        <v>46120</v>
      </c>
      <c r="AA938" s="118">
        <v>46173</v>
      </c>
      <c r="AB938" s="118"/>
      <c r="AC938" s="47" t="s">
        <v>5</v>
      </c>
      <c r="AD938" s="14"/>
      <c r="AE938" s="47" t="s">
        <v>3806</v>
      </c>
      <c r="AF938" s="280"/>
      <c r="AG938" s="118"/>
      <c r="AH938" s="118"/>
      <c r="AI938" s="47" t="s">
        <v>6737</v>
      </c>
      <c r="AJ938" s="47"/>
      <c r="AK938" s="47" t="s">
        <v>2829</v>
      </c>
      <c r="AL938" s="62" t="s">
        <v>390</v>
      </c>
      <c r="AM938" s="13" t="s">
        <v>1872</v>
      </c>
      <c r="AN938" s="118"/>
      <c r="AO938" s="118"/>
      <c r="AP938" s="118"/>
      <c r="AQ938" s="118"/>
      <c r="AR938" s="118"/>
      <c r="AS938" s="47"/>
      <c r="AT938" s="118"/>
      <c r="AU938" s="47"/>
      <c r="AV938" s="47"/>
      <c r="AW938" s="118"/>
      <c r="AX938" s="118"/>
      <c r="AY938" s="118"/>
      <c r="AZ938" s="47"/>
      <c r="BA938" s="14"/>
      <c r="BB938" s="47"/>
      <c r="BC938" s="149"/>
      <c r="BD938" s="149"/>
    </row>
    <row r="939" spans="1:56" x14ac:dyDescent="0.35">
      <c r="A939" s="50" t="s">
        <v>5772</v>
      </c>
      <c r="B939" s="115">
        <v>938</v>
      </c>
      <c r="C939" s="47"/>
      <c r="D939" s="47" t="s">
        <v>5773</v>
      </c>
      <c r="E939" s="47" t="s">
        <v>5774</v>
      </c>
      <c r="F939" s="47" t="s">
        <v>5775</v>
      </c>
      <c r="G939" s="47" t="s">
        <v>76</v>
      </c>
      <c r="H939" s="47" t="s">
        <v>1980</v>
      </c>
      <c r="I939" s="47" t="s">
        <v>3899</v>
      </c>
      <c r="J939" s="47" t="s">
        <v>1961</v>
      </c>
      <c r="K939" s="47" t="s">
        <v>319</v>
      </c>
      <c r="L939" s="47" t="s">
        <v>886</v>
      </c>
      <c r="M939" s="48" t="s">
        <v>53</v>
      </c>
      <c r="N939" s="47" t="s">
        <v>33</v>
      </c>
      <c r="O939" s="47" t="s">
        <v>49</v>
      </c>
      <c r="P939" s="48" t="s">
        <v>22</v>
      </c>
      <c r="Q939" s="47"/>
      <c r="R939" s="47"/>
      <c r="S939" s="47" t="s">
        <v>5776</v>
      </c>
      <c r="T939" s="47" t="s">
        <v>758</v>
      </c>
      <c r="U939" s="52">
        <v>10278</v>
      </c>
      <c r="V939" s="118">
        <v>46101</v>
      </c>
      <c r="W939" s="118">
        <v>46101</v>
      </c>
      <c r="X939" s="47"/>
      <c r="Y939" s="47">
        <v>15</v>
      </c>
      <c r="Z939" s="118">
        <v>46116</v>
      </c>
      <c r="AA939" s="118">
        <v>46173</v>
      </c>
      <c r="AB939" s="118"/>
      <c r="AC939" s="47" t="s">
        <v>5</v>
      </c>
      <c r="AD939" s="14"/>
      <c r="AE939" s="47" t="s">
        <v>3806</v>
      </c>
      <c r="AF939" s="280"/>
      <c r="AG939" s="118"/>
      <c r="AH939" s="118"/>
      <c r="AI939" s="47" t="s">
        <v>6737</v>
      </c>
      <c r="AJ939" s="47"/>
      <c r="AK939" s="47" t="s">
        <v>2829</v>
      </c>
      <c r="AL939" s="62" t="s">
        <v>390</v>
      </c>
      <c r="AM939" s="13" t="s">
        <v>1562</v>
      </c>
      <c r="AN939" s="118"/>
      <c r="AO939" s="118"/>
      <c r="AP939" s="118"/>
      <c r="AQ939" s="118"/>
      <c r="AR939" s="118"/>
      <c r="AS939" s="47"/>
      <c r="AT939" s="118"/>
      <c r="AU939" s="47"/>
      <c r="AV939" s="47"/>
      <c r="AW939" s="118"/>
      <c r="AX939" s="118"/>
      <c r="AY939" s="118"/>
      <c r="AZ939" s="47"/>
      <c r="BA939" s="14"/>
      <c r="BB939" s="47"/>
      <c r="BC939" s="149"/>
      <c r="BD939" s="149"/>
    </row>
    <row r="940" spans="1:56" x14ac:dyDescent="0.35">
      <c r="A940" s="50" t="s">
        <v>5777</v>
      </c>
      <c r="B940" s="115">
        <v>939</v>
      </c>
      <c r="C940" s="47"/>
      <c r="D940" s="47">
        <v>9586</v>
      </c>
      <c r="E940" s="47" t="s">
        <v>5778</v>
      </c>
      <c r="F940" s="47" t="s">
        <v>5779</v>
      </c>
      <c r="G940" s="47" t="s">
        <v>76</v>
      </c>
      <c r="H940" s="47" t="s">
        <v>1980</v>
      </c>
      <c r="I940" s="47" t="s">
        <v>3899</v>
      </c>
      <c r="J940" s="47" t="s">
        <v>1961</v>
      </c>
      <c r="K940" s="47" t="s">
        <v>319</v>
      </c>
      <c r="L940" s="47" t="s">
        <v>886</v>
      </c>
      <c r="M940" s="48" t="s">
        <v>53</v>
      </c>
      <c r="N940" s="47" t="s">
        <v>33</v>
      </c>
      <c r="O940" s="47" t="s">
        <v>49</v>
      </c>
      <c r="P940" s="48" t="s">
        <v>22</v>
      </c>
      <c r="Q940" s="47"/>
      <c r="R940" s="47"/>
      <c r="S940" s="47" t="s">
        <v>5780</v>
      </c>
      <c r="T940" s="47" t="s">
        <v>149</v>
      </c>
      <c r="U940" s="52">
        <v>10643</v>
      </c>
      <c r="V940" s="118">
        <v>46101</v>
      </c>
      <c r="W940" s="118">
        <v>46101</v>
      </c>
      <c r="X940" s="47"/>
      <c r="Y940" s="47">
        <v>15</v>
      </c>
      <c r="Z940" s="118">
        <v>46116</v>
      </c>
      <c r="AA940" s="118">
        <v>46173</v>
      </c>
      <c r="AB940" s="118"/>
      <c r="AC940" s="47" t="s">
        <v>5</v>
      </c>
      <c r="AD940" s="14"/>
      <c r="AE940" s="47" t="s">
        <v>3806</v>
      </c>
      <c r="AF940" s="280"/>
      <c r="AG940" s="118"/>
      <c r="AH940" s="118"/>
      <c r="AI940" s="47" t="s">
        <v>6737</v>
      </c>
      <c r="AJ940" s="47"/>
      <c r="AK940" s="47" t="s">
        <v>2829</v>
      </c>
      <c r="AL940" s="62" t="s">
        <v>390</v>
      </c>
      <c r="AM940" s="13" t="s">
        <v>390</v>
      </c>
      <c r="AN940" s="118"/>
      <c r="AO940" s="118"/>
      <c r="AP940" s="118"/>
      <c r="AQ940" s="118"/>
      <c r="AR940" s="118"/>
      <c r="AS940" s="47"/>
      <c r="AT940" s="118"/>
      <c r="AU940" s="47"/>
      <c r="AV940" s="47"/>
      <c r="AW940" s="118"/>
      <c r="AX940" s="118"/>
      <c r="AY940" s="118"/>
      <c r="AZ940" s="47"/>
      <c r="BA940" s="14"/>
      <c r="BB940" s="47"/>
      <c r="BC940" s="149"/>
      <c r="BD940" s="149"/>
    </row>
    <row r="941" spans="1:56" x14ac:dyDescent="0.35">
      <c r="A941" s="50" t="s">
        <v>5781</v>
      </c>
      <c r="B941" s="115">
        <v>940</v>
      </c>
      <c r="C941" s="47"/>
      <c r="D941" s="47" t="s">
        <v>5782</v>
      </c>
      <c r="E941" s="47" t="s">
        <v>5783</v>
      </c>
      <c r="F941" s="47" t="s">
        <v>5784</v>
      </c>
      <c r="G941" s="47" t="s">
        <v>76</v>
      </c>
      <c r="H941" s="47" t="s">
        <v>1980</v>
      </c>
      <c r="I941" s="47" t="s">
        <v>3899</v>
      </c>
      <c r="J941" s="47" t="s">
        <v>1961</v>
      </c>
      <c r="K941" s="47" t="s">
        <v>319</v>
      </c>
      <c r="L941" s="47" t="s">
        <v>886</v>
      </c>
      <c r="M941" s="48" t="s">
        <v>53</v>
      </c>
      <c r="N941" s="47" t="s">
        <v>33</v>
      </c>
      <c r="O941" s="47" t="s">
        <v>49</v>
      </c>
      <c r="P941" s="48" t="s">
        <v>22</v>
      </c>
      <c r="Q941" s="47"/>
      <c r="R941" s="47"/>
      <c r="S941" s="47" t="s">
        <v>5785</v>
      </c>
      <c r="T941" s="47" t="s">
        <v>2073</v>
      </c>
      <c r="U941" s="52">
        <v>13723</v>
      </c>
      <c r="V941" s="118">
        <v>46101</v>
      </c>
      <c r="W941" s="118">
        <v>46101</v>
      </c>
      <c r="X941" s="47"/>
      <c r="Y941" s="47">
        <v>15</v>
      </c>
      <c r="Z941" s="118">
        <v>46116</v>
      </c>
      <c r="AA941" s="118">
        <v>46173</v>
      </c>
      <c r="AB941" s="118"/>
      <c r="AC941" s="47" t="s">
        <v>5</v>
      </c>
      <c r="AD941" s="14"/>
      <c r="AE941" s="47" t="s">
        <v>3806</v>
      </c>
      <c r="AF941" s="280"/>
      <c r="AG941" s="118"/>
      <c r="AH941" s="118"/>
      <c r="AI941" s="47" t="s">
        <v>6737</v>
      </c>
      <c r="AJ941" s="47"/>
      <c r="AK941" s="47" t="s">
        <v>2829</v>
      </c>
      <c r="AL941" s="62" t="s">
        <v>390</v>
      </c>
      <c r="AM941" s="13" t="s">
        <v>390</v>
      </c>
      <c r="AN941" s="118"/>
      <c r="AO941" s="118"/>
      <c r="AP941" s="118"/>
      <c r="AQ941" s="118"/>
      <c r="AR941" s="118"/>
      <c r="AS941" s="47"/>
      <c r="AT941" s="118"/>
      <c r="AU941" s="47"/>
      <c r="AV941" s="47"/>
      <c r="AW941" s="118"/>
      <c r="AX941" s="118"/>
      <c r="AY941" s="118"/>
      <c r="AZ941" s="47"/>
      <c r="BA941" s="14"/>
      <c r="BB941" s="47"/>
      <c r="BC941" s="149"/>
      <c r="BD941" s="149"/>
    </row>
    <row r="942" spans="1:56" x14ac:dyDescent="0.35">
      <c r="A942" s="50" t="s">
        <v>5786</v>
      </c>
      <c r="B942" s="115">
        <v>941</v>
      </c>
      <c r="C942" s="47"/>
      <c r="D942" s="47" t="s">
        <v>5787</v>
      </c>
      <c r="E942" s="47" t="s">
        <v>5788</v>
      </c>
      <c r="F942" s="47" t="s">
        <v>5789</v>
      </c>
      <c r="G942" s="47" t="s">
        <v>76</v>
      </c>
      <c r="H942" s="47" t="s">
        <v>1980</v>
      </c>
      <c r="I942" s="47" t="s">
        <v>3899</v>
      </c>
      <c r="J942" s="47" t="s">
        <v>1961</v>
      </c>
      <c r="K942" s="47" t="s">
        <v>319</v>
      </c>
      <c r="L942" s="47" t="s">
        <v>886</v>
      </c>
      <c r="M942" s="48" t="s">
        <v>53</v>
      </c>
      <c r="N942" s="47" t="s">
        <v>33</v>
      </c>
      <c r="O942" s="47" t="s">
        <v>5473</v>
      </c>
      <c r="P942" s="48" t="s">
        <v>22</v>
      </c>
      <c r="Q942" s="47"/>
      <c r="R942" s="47"/>
      <c r="S942" s="47" t="s">
        <v>5790</v>
      </c>
      <c r="T942" s="47" t="s">
        <v>2049</v>
      </c>
      <c r="U942" s="52">
        <v>10453</v>
      </c>
      <c r="V942" s="118">
        <v>46104</v>
      </c>
      <c r="W942" s="118">
        <v>46104</v>
      </c>
      <c r="X942" s="47"/>
      <c r="Y942" s="47">
        <v>15</v>
      </c>
      <c r="Z942" s="118">
        <v>46119</v>
      </c>
      <c r="AA942" s="118">
        <v>46173</v>
      </c>
      <c r="AB942" s="118"/>
      <c r="AC942" s="47" t="s">
        <v>5</v>
      </c>
      <c r="AD942" s="14"/>
      <c r="AE942" s="47" t="s">
        <v>3806</v>
      </c>
      <c r="AF942" s="280"/>
      <c r="AG942" s="118"/>
      <c r="AH942" s="118"/>
      <c r="AI942" s="47" t="s">
        <v>6737</v>
      </c>
      <c r="AJ942" s="47"/>
      <c r="AK942" s="47" t="s">
        <v>2829</v>
      </c>
      <c r="AL942" s="62" t="s">
        <v>390</v>
      </c>
      <c r="AM942" s="13" t="s">
        <v>1562</v>
      </c>
      <c r="AN942" s="118"/>
      <c r="AO942" s="118"/>
      <c r="AP942" s="118"/>
      <c r="AQ942" s="118"/>
      <c r="AR942" s="118"/>
      <c r="AS942" s="47"/>
      <c r="AT942" s="118"/>
      <c r="AU942" s="47"/>
      <c r="AV942" s="47"/>
      <c r="AW942" s="118"/>
      <c r="AX942" s="118"/>
      <c r="AY942" s="118"/>
      <c r="AZ942" s="47"/>
      <c r="BA942" s="14"/>
      <c r="BB942" s="47"/>
      <c r="BC942" s="149"/>
      <c r="BD942" s="149"/>
    </row>
    <row r="943" spans="1:56" x14ac:dyDescent="0.35">
      <c r="A943" s="50" t="s">
        <v>5791</v>
      </c>
      <c r="B943" s="115">
        <v>942</v>
      </c>
      <c r="C943" s="47"/>
      <c r="D943" s="47" t="s">
        <v>5792</v>
      </c>
      <c r="E943" s="47" t="s">
        <v>5793</v>
      </c>
      <c r="F943" s="47" t="s">
        <v>5794</v>
      </c>
      <c r="G943" s="47" t="s">
        <v>76</v>
      </c>
      <c r="H943" s="47" t="s">
        <v>1980</v>
      </c>
      <c r="I943" s="47" t="s">
        <v>3899</v>
      </c>
      <c r="J943" s="47" t="s">
        <v>1961</v>
      </c>
      <c r="K943" s="47" t="s">
        <v>319</v>
      </c>
      <c r="L943" s="47" t="s">
        <v>886</v>
      </c>
      <c r="M943" s="48" t="s">
        <v>53</v>
      </c>
      <c r="N943" s="47" t="s">
        <v>34</v>
      </c>
      <c r="O943" s="47" t="s">
        <v>4</v>
      </c>
      <c r="P943" s="48" t="s">
        <v>21</v>
      </c>
      <c r="Q943" s="47"/>
      <c r="R943" s="47"/>
      <c r="S943" s="47" t="s">
        <v>5795</v>
      </c>
      <c r="T943" s="47" t="s">
        <v>1377</v>
      </c>
      <c r="U943" s="52">
        <v>14693</v>
      </c>
      <c r="V943" s="118">
        <v>46106</v>
      </c>
      <c r="W943" s="118">
        <v>46106</v>
      </c>
      <c r="X943" s="47"/>
      <c r="Y943" s="47">
        <v>15</v>
      </c>
      <c r="Z943" s="118">
        <v>46121</v>
      </c>
      <c r="AA943" s="118">
        <v>46173</v>
      </c>
      <c r="AB943" s="118"/>
      <c r="AC943" s="47" t="s">
        <v>5</v>
      </c>
      <c r="AD943" s="14"/>
      <c r="AE943" s="47" t="s">
        <v>3873</v>
      </c>
      <c r="AF943" s="280"/>
      <c r="AG943" s="118"/>
      <c r="AH943" s="118"/>
      <c r="AI943" s="47" t="s">
        <v>6737</v>
      </c>
      <c r="AJ943" s="47"/>
      <c r="AK943" s="47" t="s">
        <v>2829</v>
      </c>
      <c r="AL943" s="62" t="s">
        <v>390</v>
      </c>
      <c r="AM943" s="13" t="s">
        <v>1956</v>
      </c>
      <c r="AN943" s="118"/>
      <c r="AO943" s="118"/>
      <c r="AP943" s="118"/>
      <c r="AQ943" s="118"/>
      <c r="AR943" s="118"/>
      <c r="AS943" s="47"/>
      <c r="AT943" s="118"/>
      <c r="AU943" s="47"/>
      <c r="AV943" s="47"/>
      <c r="AW943" s="118"/>
      <c r="AX943" s="118"/>
      <c r="AY943" s="118"/>
      <c r="AZ943" s="47"/>
      <c r="BA943" s="14"/>
      <c r="BB943" s="47"/>
      <c r="BC943" s="149"/>
      <c r="BD943" s="149"/>
    </row>
    <row r="944" spans="1:56" x14ac:dyDescent="0.35">
      <c r="A944" s="50" t="s">
        <v>5796</v>
      </c>
      <c r="B944" s="115">
        <v>943</v>
      </c>
      <c r="C944" s="47"/>
      <c r="D944" s="47" t="s">
        <v>5797</v>
      </c>
      <c r="E944" s="47" t="s">
        <v>5798</v>
      </c>
      <c r="F944" s="47" t="s">
        <v>5799</v>
      </c>
      <c r="G944" s="47" t="s">
        <v>76</v>
      </c>
      <c r="H944" s="47" t="s">
        <v>1980</v>
      </c>
      <c r="I944" s="47" t="s">
        <v>3899</v>
      </c>
      <c r="J944" s="47" t="s">
        <v>1961</v>
      </c>
      <c r="K944" s="47" t="s">
        <v>319</v>
      </c>
      <c r="L944" s="47" t="s">
        <v>886</v>
      </c>
      <c r="M944" s="48" t="s">
        <v>53</v>
      </c>
      <c r="N944" s="47" t="s">
        <v>34</v>
      </c>
      <c r="O944" s="47" t="s">
        <v>4</v>
      </c>
      <c r="P944" s="48" t="s">
        <v>27</v>
      </c>
      <c r="Q944" s="47"/>
      <c r="R944" s="47"/>
      <c r="S944" s="47" t="s">
        <v>5800</v>
      </c>
      <c r="T944" s="47" t="s">
        <v>5801</v>
      </c>
      <c r="U944" s="52">
        <v>11211</v>
      </c>
      <c r="V944" s="118">
        <v>46105</v>
      </c>
      <c r="W944" s="118">
        <v>46105</v>
      </c>
      <c r="X944" s="47"/>
      <c r="Y944" s="47">
        <v>15</v>
      </c>
      <c r="Z944" s="118">
        <v>46120</v>
      </c>
      <c r="AA944" s="118">
        <v>46130</v>
      </c>
      <c r="AB944" s="118">
        <v>46127</v>
      </c>
      <c r="AC944" s="47" t="s">
        <v>3</v>
      </c>
      <c r="AD944" s="14">
        <v>1</v>
      </c>
      <c r="AE944" s="47" t="s">
        <v>3879</v>
      </c>
      <c r="AF944" s="280">
        <v>46127</v>
      </c>
      <c r="AG944" s="118">
        <v>46127</v>
      </c>
      <c r="AH944" s="118" t="s">
        <v>6740</v>
      </c>
      <c r="AI944" s="47" t="s">
        <v>6737</v>
      </c>
      <c r="AJ944" s="47"/>
      <c r="AK944" s="47" t="s">
        <v>2829</v>
      </c>
      <c r="AL944" s="62" t="s">
        <v>2924</v>
      </c>
      <c r="AM944" s="13" t="s">
        <v>390</v>
      </c>
      <c r="AN944" s="118"/>
      <c r="AO944" s="118"/>
      <c r="AP944" s="118"/>
      <c r="AQ944" s="118"/>
      <c r="AR944" s="118"/>
      <c r="AS944" s="47"/>
      <c r="AT944" s="118"/>
      <c r="AU944" s="47"/>
      <c r="AV944" s="47"/>
      <c r="AW944" s="118"/>
      <c r="AX944" s="118"/>
      <c r="AY944" s="118"/>
      <c r="AZ944" s="47"/>
      <c r="BA944" s="14"/>
      <c r="BB944" s="47"/>
      <c r="BC944" s="149"/>
      <c r="BD944" s="149"/>
    </row>
    <row r="945" spans="1:56" x14ac:dyDescent="0.35">
      <c r="A945" s="50" t="s">
        <v>5802</v>
      </c>
      <c r="B945" s="115">
        <v>944</v>
      </c>
      <c r="C945" s="47"/>
      <c r="D945" s="47" t="s">
        <v>5803</v>
      </c>
      <c r="E945" s="47" t="s">
        <v>5804</v>
      </c>
      <c r="F945" s="47" t="s">
        <v>5805</v>
      </c>
      <c r="G945" s="47" t="s">
        <v>76</v>
      </c>
      <c r="H945" s="47" t="s">
        <v>1980</v>
      </c>
      <c r="I945" s="47" t="s">
        <v>3899</v>
      </c>
      <c r="J945" s="47" t="s">
        <v>1961</v>
      </c>
      <c r="K945" s="47" t="s">
        <v>319</v>
      </c>
      <c r="L945" s="47" t="s">
        <v>886</v>
      </c>
      <c r="M945" s="48" t="s">
        <v>53</v>
      </c>
      <c r="N945" s="47" t="s">
        <v>34</v>
      </c>
      <c r="O945" s="47" t="s">
        <v>4</v>
      </c>
      <c r="P945" s="48" t="s">
        <v>133</v>
      </c>
      <c r="Q945" s="47"/>
      <c r="R945" s="47"/>
      <c r="S945" s="47" t="s">
        <v>5806</v>
      </c>
      <c r="T945" s="47" t="s">
        <v>5807</v>
      </c>
      <c r="U945" s="52">
        <v>12254</v>
      </c>
      <c r="V945" s="118">
        <v>46105</v>
      </c>
      <c r="W945" s="118">
        <v>46105</v>
      </c>
      <c r="X945" s="47"/>
      <c r="Y945" s="47">
        <v>15</v>
      </c>
      <c r="Z945" s="118">
        <v>46120</v>
      </c>
      <c r="AA945" s="118">
        <v>46136</v>
      </c>
      <c r="AB945" s="118">
        <v>46139</v>
      </c>
      <c r="AC945" s="47" t="s">
        <v>3</v>
      </c>
      <c r="AD945" s="14">
        <v>1</v>
      </c>
      <c r="AE945" s="47" t="s">
        <v>3879</v>
      </c>
      <c r="AF945" s="280">
        <v>46139</v>
      </c>
      <c r="AG945" s="118">
        <v>46139</v>
      </c>
      <c r="AH945" s="118" t="s">
        <v>6740</v>
      </c>
      <c r="AI945" s="47" t="s">
        <v>6737</v>
      </c>
      <c r="AJ945" s="47"/>
      <c r="AK945" s="47" t="s">
        <v>2829</v>
      </c>
      <c r="AL945" s="62" t="s">
        <v>2924</v>
      </c>
      <c r="AM945" s="13" t="s">
        <v>390</v>
      </c>
      <c r="AN945" s="118"/>
      <c r="AO945" s="118"/>
      <c r="AP945" s="118"/>
      <c r="AQ945" s="118"/>
      <c r="AR945" s="118"/>
      <c r="AS945" s="47"/>
      <c r="AT945" s="118"/>
      <c r="AU945" s="47"/>
      <c r="AV945" s="47"/>
      <c r="AW945" s="118"/>
      <c r="AX945" s="118"/>
      <c r="AY945" s="118"/>
      <c r="AZ945" s="47"/>
      <c r="BA945" s="14"/>
      <c r="BB945" s="47"/>
      <c r="BC945" s="149"/>
      <c r="BD945" s="149"/>
    </row>
    <row r="946" spans="1:56" x14ac:dyDescent="0.35">
      <c r="A946" s="50" t="s">
        <v>5808</v>
      </c>
      <c r="B946" s="115">
        <v>945</v>
      </c>
      <c r="C946" s="47"/>
      <c r="D946" s="47" t="s">
        <v>5809</v>
      </c>
      <c r="E946" s="47" t="s">
        <v>5810</v>
      </c>
      <c r="F946" s="47" t="s">
        <v>5811</v>
      </c>
      <c r="G946" s="47" t="s">
        <v>76</v>
      </c>
      <c r="H946" s="47" t="s">
        <v>1980</v>
      </c>
      <c r="I946" s="47" t="s">
        <v>3899</v>
      </c>
      <c r="J946" s="47" t="s">
        <v>1961</v>
      </c>
      <c r="K946" s="47" t="s">
        <v>319</v>
      </c>
      <c r="L946" s="47" t="s">
        <v>886</v>
      </c>
      <c r="M946" s="48" t="s">
        <v>53</v>
      </c>
      <c r="N946" s="47" t="s">
        <v>34</v>
      </c>
      <c r="O946" s="47" t="s">
        <v>4</v>
      </c>
      <c r="P946" s="48" t="s">
        <v>21</v>
      </c>
      <c r="Q946" s="47"/>
      <c r="R946" s="47"/>
      <c r="S946" s="47" t="s">
        <v>5812</v>
      </c>
      <c r="T946" s="47" t="s">
        <v>5813</v>
      </c>
      <c r="U946" s="52">
        <v>10120</v>
      </c>
      <c r="V946" s="118">
        <v>46105</v>
      </c>
      <c r="W946" s="118">
        <v>46105</v>
      </c>
      <c r="X946" s="47"/>
      <c r="Y946" s="47">
        <v>15</v>
      </c>
      <c r="Z946" s="118">
        <v>46120</v>
      </c>
      <c r="AA946" s="118">
        <v>46173</v>
      </c>
      <c r="AB946" s="118">
        <v>46174</v>
      </c>
      <c r="AC946" s="47" t="s">
        <v>3</v>
      </c>
      <c r="AD946" s="14">
        <v>1</v>
      </c>
      <c r="AE946" s="47" t="s">
        <v>3879</v>
      </c>
      <c r="AF946" s="280" t="s">
        <v>8951</v>
      </c>
      <c r="AG946" s="118"/>
      <c r="AH946" s="118" t="s">
        <v>152</v>
      </c>
      <c r="AI946" s="47" t="s">
        <v>6737</v>
      </c>
      <c r="AJ946" s="47"/>
      <c r="AK946" s="47" t="s">
        <v>2829</v>
      </c>
      <c r="AL946" s="62" t="s">
        <v>5467</v>
      </c>
      <c r="AM946" s="13" t="s">
        <v>390</v>
      </c>
      <c r="AN946" s="118"/>
      <c r="AO946" s="118"/>
      <c r="AP946" s="118"/>
      <c r="AQ946" s="118"/>
      <c r="AR946" s="118"/>
      <c r="AS946" s="47"/>
      <c r="AT946" s="118"/>
      <c r="AU946" s="47"/>
      <c r="AV946" s="47"/>
      <c r="AW946" s="118"/>
      <c r="AX946" s="118"/>
      <c r="AY946" s="118"/>
      <c r="AZ946" s="47"/>
      <c r="BA946" s="14"/>
      <c r="BB946" s="47"/>
      <c r="BC946" s="149"/>
      <c r="BD946" s="149"/>
    </row>
    <row r="947" spans="1:56" x14ac:dyDescent="0.35">
      <c r="A947" s="50" t="s">
        <v>5814</v>
      </c>
      <c r="B947" s="115">
        <v>946</v>
      </c>
      <c r="C947" s="47"/>
      <c r="D947" s="47" t="s">
        <v>5815</v>
      </c>
      <c r="E947" s="47" t="s">
        <v>5816</v>
      </c>
      <c r="F947" s="47" t="s">
        <v>5817</v>
      </c>
      <c r="G947" s="47" t="s">
        <v>76</v>
      </c>
      <c r="H947" s="47" t="s">
        <v>1980</v>
      </c>
      <c r="I947" s="47" t="s">
        <v>3899</v>
      </c>
      <c r="J947" s="47" t="s">
        <v>1961</v>
      </c>
      <c r="K947" s="47" t="s">
        <v>319</v>
      </c>
      <c r="L947" s="47" t="s">
        <v>886</v>
      </c>
      <c r="M947" s="48" t="s">
        <v>53</v>
      </c>
      <c r="N947" s="47" t="s">
        <v>34</v>
      </c>
      <c r="O947" s="47" t="s">
        <v>4</v>
      </c>
      <c r="P947" s="48" t="s">
        <v>25</v>
      </c>
      <c r="Q947" s="47"/>
      <c r="R947" s="47"/>
      <c r="S947" s="47" t="s">
        <v>5818</v>
      </c>
      <c r="T947" s="47" t="s">
        <v>5819</v>
      </c>
      <c r="U947" s="52">
        <v>10007</v>
      </c>
      <c r="V947" s="118">
        <v>46105</v>
      </c>
      <c r="W947" s="118">
        <v>46105</v>
      </c>
      <c r="X947" s="47"/>
      <c r="Y947" s="47">
        <v>15</v>
      </c>
      <c r="Z947" s="118">
        <v>46120</v>
      </c>
      <c r="AA947" s="118">
        <v>46173</v>
      </c>
      <c r="AB947" s="118">
        <v>46172</v>
      </c>
      <c r="AC947" s="47" t="s">
        <v>3</v>
      </c>
      <c r="AD947" s="14">
        <v>1</v>
      </c>
      <c r="AE947" s="47" t="s">
        <v>3879</v>
      </c>
      <c r="AF947" s="280" t="s">
        <v>8951</v>
      </c>
      <c r="AG947" s="118"/>
      <c r="AH947" s="118" t="s">
        <v>152</v>
      </c>
      <c r="AI947" s="47" t="s">
        <v>6737</v>
      </c>
      <c r="AJ947" s="47"/>
      <c r="AK947" s="47" t="s">
        <v>2829</v>
      </c>
      <c r="AL947" s="62" t="s">
        <v>2925</v>
      </c>
      <c r="AM947" s="13" t="s">
        <v>390</v>
      </c>
      <c r="AN947" s="118"/>
      <c r="AO947" s="118"/>
      <c r="AP947" s="118"/>
      <c r="AQ947" s="118"/>
      <c r="AR947" s="118"/>
      <c r="AS947" s="47"/>
      <c r="AT947" s="118"/>
      <c r="AU947" s="47"/>
      <c r="AV947" s="47"/>
      <c r="AW947" s="118"/>
      <c r="AX947" s="118"/>
      <c r="AY947" s="118"/>
      <c r="AZ947" s="47"/>
      <c r="BA947" s="14"/>
      <c r="BB947" s="47"/>
      <c r="BC947" s="149"/>
      <c r="BD947" s="149"/>
    </row>
    <row r="948" spans="1:56" x14ac:dyDescent="0.35">
      <c r="A948" s="50" t="s">
        <v>5820</v>
      </c>
      <c r="B948" s="115">
        <v>947</v>
      </c>
      <c r="C948" s="47"/>
      <c r="D948" s="47" t="s">
        <v>5821</v>
      </c>
      <c r="E948" s="47" t="s">
        <v>5822</v>
      </c>
      <c r="F948" s="47" t="s">
        <v>5823</v>
      </c>
      <c r="G948" s="47" t="s">
        <v>76</v>
      </c>
      <c r="H948" s="47" t="s">
        <v>1980</v>
      </c>
      <c r="I948" s="47" t="s">
        <v>3899</v>
      </c>
      <c r="J948" s="47" t="s">
        <v>1961</v>
      </c>
      <c r="K948" s="47" t="s">
        <v>319</v>
      </c>
      <c r="L948" s="47" t="s">
        <v>886</v>
      </c>
      <c r="M948" s="48" t="s">
        <v>53</v>
      </c>
      <c r="N948" s="47" t="s">
        <v>34</v>
      </c>
      <c r="O948" s="47" t="s">
        <v>4</v>
      </c>
      <c r="P948" s="48" t="s">
        <v>21</v>
      </c>
      <c r="Q948" s="47"/>
      <c r="R948" s="47"/>
      <c r="S948" s="47" t="s">
        <v>5824</v>
      </c>
      <c r="T948" s="47" t="s">
        <v>5825</v>
      </c>
      <c r="U948" s="52">
        <v>8476</v>
      </c>
      <c r="V948" s="118">
        <v>46097</v>
      </c>
      <c r="W948" s="118">
        <v>46097</v>
      </c>
      <c r="X948" s="47"/>
      <c r="Y948" s="47">
        <v>15</v>
      </c>
      <c r="Z948" s="118">
        <v>46112</v>
      </c>
      <c r="AA948" s="118">
        <v>46173</v>
      </c>
      <c r="AB948" s="118">
        <v>46169</v>
      </c>
      <c r="AC948" s="47" t="s">
        <v>3</v>
      </c>
      <c r="AD948" s="14">
        <v>1</v>
      </c>
      <c r="AE948" s="47" t="s">
        <v>3873</v>
      </c>
      <c r="AF948" s="280">
        <v>46170</v>
      </c>
      <c r="AG948" s="118"/>
      <c r="AH948" s="118" t="s">
        <v>152</v>
      </c>
      <c r="AI948" s="47" t="s">
        <v>6737</v>
      </c>
      <c r="AJ948" s="47"/>
      <c r="AK948" s="47" t="s">
        <v>1557</v>
      </c>
      <c r="AL948" s="62" t="s">
        <v>2925</v>
      </c>
      <c r="AM948" s="13" t="s">
        <v>390</v>
      </c>
      <c r="AN948" s="118"/>
      <c r="AO948" s="118"/>
      <c r="AP948" s="118"/>
      <c r="AQ948" s="118"/>
      <c r="AR948" s="118"/>
      <c r="AS948" s="47"/>
      <c r="AT948" s="118"/>
      <c r="AU948" s="47"/>
      <c r="AV948" s="47"/>
      <c r="AW948" s="118"/>
      <c r="AX948" s="118"/>
      <c r="AY948" s="118"/>
      <c r="AZ948" s="47"/>
      <c r="BA948" s="14"/>
      <c r="BB948" s="47"/>
      <c r="BC948" s="149"/>
      <c r="BD948" s="149"/>
    </row>
    <row r="949" spans="1:56" x14ac:dyDescent="0.35">
      <c r="A949" s="50" t="s">
        <v>5826</v>
      </c>
      <c r="B949" s="115">
        <v>948</v>
      </c>
      <c r="C949" s="47"/>
      <c r="D949" s="47" t="s">
        <v>5827</v>
      </c>
      <c r="E949" s="47" t="s">
        <v>5828</v>
      </c>
      <c r="F949" s="47" t="s">
        <v>5829</v>
      </c>
      <c r="G949" s="47" t="s">
        <v>76</v>
      </c>
      <c r="H949" s="47" t="s">
        <v>1980</v>
      </c>
      <c r="I949" s="47" t="s">
        <v>3899</v>
      </c>
      <c r="J949" s="47" t="s">
        <v>1961</v>
      </c>
      <c r="K949" s="47" t="s">
        <v>319</v>
      </c>
      <c r="L949" s="47" t="s">
        <v>886</v>
      </c>
      <c r="M949" s="48" t="s">
        <v>53</v>
      </c>
      <c r="N949" s="47" t="s">
        <v>33</v>
      </c>
      <c r="O949" s="47" t="s">
        <v>5473</v>
      </c>
      <c r="P949" s="48" t="s">
        <v>22</v>
      </c>
      <c r="Q949" s="47"/>
      <c r="R949" s="47"/>
      <c r="S949" s="47" t="s">
        <v>5830</v>
      </c>
      <c r="T949" s="47" t="s">
        <v>5831</v>
      </c>
      <c r="U949" s="52">
        <v>11382</v>
      </c>
      <c r="V949" s="118">
        <v>46106</v>
      </c>
      <c r="W949" s="118">
        <v>46106</v>
      </c>
      <c r="X949" s="47"/>
      <c r="Y949" s="47">
        <v>15</v>
      </c>
      <c r="Z949" s="118">
        <v>46121</v>
      </c>
      <c r="AA949" s="118">
        <v>46130</v>
      </c>
      <c r="AB949" s="118">
        <v>46129</v>
      </c>
      <c r="AC949" s="47" t="s">
        <v>3</v>
      </c>
      <c r="AD949" s="14">
        <v>1</v>
      </c>
      <c r="AE949" s="47" t="s">
        <v>3879</v>
      </c>
      <c r="AF949" s="280">
        <v>46129</v>
      </c>
      <c r="AG949" s="118">
        <v>46129</v>
      </c>
      <c r="AH949" s="118" t="s">
        <v>6740</v>
      </c>
      <c r="AI949" s="47" t="s">
        <v>6737</v>
      </c>
      <c r="AJ949" s="47"/>
      <c r="AK949" s="47" t="s">
        <v>2829</v>
      </c>
      <c r="AL949" s="62" t="s">
        <v>2924</v>
      </c>
      <c r="AM949" s="13" t="s">
        <v>390</v>
      </c>
      <c r="AN949" s="118"/>
      <c r="AO949" s="118"/>
      <c r="AP949" s="118"/>
      <c r="AQ949" s="118"/>
      <c r="AR949" s="118"/>
      <c r="AS949" s="47"/>
      <c r="AT949" s="118"/>
      <c r="AU949" s="47"/>
      <c r="AV949" s="47"/>
      <c r="AW949" s="118"/>
      <c r="AX949" s="118"/>
      <c r="AY949" s="118"/>
      <c r="AZ949" s="47"/>
      <c r="BA949" s="14"/>
      <c r="BB949" s="47"/>
      <c r="BC949" s="149"/>
      <c r="BD949" s="149"/>
    </row>
    <row r="950" spans="1:56" x14ac:dyDescent="0.35">
      <c r="A950" s="50" t="s">
        <v>5832</v>
      </c>
      <c r="B950" s="115">
        <v>949</v>
      </c>
      <c r="C950" s="47"/>
      <c r="D950" s="47" t="s">
        <v>5833</v>
      </c>
      <c r="E950" s="47" t="s">
        <v>5834</v>
      </c>
      <c r="F950" s="47" t="s">
        <v>5835</v>
      </c>
      <c r="G950" s="47" t="s">
        <v>76</v>
      </c>
      <c r="H950" s="47" t="s">
        <v>1980</v>
      </c>
      <c r="I950" s="47" t="s">
        <v>3899</v>
      </c>
      <c r="J950" s="47" t="s">
        <v>1961</v>
      </c>
      <c r="K950" s="47" t="s">
        <v>319</v>
      </c>
      <c r="L950" s="47" t="s">
        <v>886</v>
      </c>
      <c r="M950" s="48" t="s">
        <v>53</v>
      </c>
      <c r="N950" s="47" t="s">
        <v>33</v>
      </c>
      <c r="O950" s="47" t="s">
        <v>5473</v>
      </c>
      <c r="P950" s="48" t="s">
        <v>26</v>
      </c>
      <c r="Q950" s="47"/>
      <c r="R950" s="47"/>
      <c r="S950" s="47" t="s">
        <v>5836</v>
      </c>
      <c r="T950" s="47" t="s">
        <v>2056</v>
      </c>
      <c r="U950" s="52">
        <v>10932</v>
      </c>
      <c r="V950" s="118">
        <v>46106</v>
      </c>
      <c r="W950" s="118">
        <v>46106</v>
      </c>
      <c r="X950" s="47"/>
      <c r="Y950" s="47">
        <v>15</v>
      </c>
      <c r="Z950" s="118">
        <v>46121</v>
      </c>
      <c r="AA950" s="118">
        <v>46173</v>
      </c>
      <c r="AB950" s="118">
        <v>46168</v>
      </c>
      <c r="AC950" s="47" t="s">
        <v>3</v>
      </c>
      <c r="AD950" s="14">
        <v>1</v>
      </c>
      <c r="AE950" s="47" t="s">
        <v>3879</v>
      </c>
      <c r="AF950" s="280" t="s">
        <v>8951</v>
      </c>
      <c r="AG950" s="118"/>
      <c r="AH950" s="118" t="s">
        <v>152</v>
      </c>
      <c r="AI950" s="47" t="s">
        <v>6737</v>
      </c>
      <c r="AJ950" s="47"/>
      <c r="AK950" s="47" t="s">
        <v>2829</v>
      </c>
      <c r="AL950" s="62" t="s">
        <v>2925</v>
      </c>
      <c r="AM950" s="13" t="s">
        <v>1562</v>
      </c>
      <c r="AN950" s="118"/>
      <c r="AO950" s="118"/>
      <c r="AP950" s="118"/>
      <c r="AQ950" s="118"/>
      <c r="AR950" s="118"/>
      <c r="AS950" s="47"/>
      <c r="AT950" s="118"/>
      <c r="AU950" s="47"/>
      <c r="AV950" s="47"/>
      <c r="AW950" s="118"/>
      <c r="AX950" s="118"/>
      <c r="AY950" s="118"/>
      <c r="AZ950" s="47"/>
      <c r="BA950" s="14"/>
      <c r="BB950" s="47"/>
      <c r="BC950" s="149"/>
      <c r="BD950" s="149"/>
    </row>
    <row r="951" spans="1:56" x14ac:dyDescent="0.35">
      <c r="A951" s="50" t="s">
        <v>5837</v>
      </c>
      <c r="B951" s="115">
        <v>950</v>
      </c>
      <c r="C951" s="47"/>
      <c r="D951" s="47" t="s">
        <v>5838</v>
      </c>
      <c r="E951" s="47" t="s">
        <v>5839</v>
      </c>
      <c r="F951" s="47" t="s">
        <v>5840</v>
      </c>
      <c r="G951" s="47" t="s">
        <v>76</v>
      </c>
      <c r="H951" s="47" t="s">
        <v>1980</v>
      </c>
      <c r="I951" s="47" t="s">
        <v>3899</v>
      </c>
      <c r="J951" s="47" t="s">
        <v>1961</v>
      </c>
      <c r="K951" s="47" t="s">
        <v>319</v>
      </c>
      <c r="L951" s="47" t="s">
        <v>886</v>
      </c>
      <c r="M951" s="48" t="s">
        <v>53</v>
      </c>
      <c r="N951" s="47" t="s">
        <v>33</v>
      </c>
      <c r="O951" s="47" t="s">
        <v>5473</v>
      </c>
      <c r="P951" s="48" t="s">
        <v>26</v>
      </c>
      <c r="Q951" s="47"/>
      <c r="R951" s="47"/>
      <c r="S951" s="47" t="s">
        <v>5841</v>
      </c>
      <c r="T951" s="47" t="s">
        <v>5842</v>
      </c>
      <c r="U951" s="52">
        <v>6928</v>
      </c>
      <c r="V951" s="118">
        <v>46104</v>
      </c>
      <c r="W951" s="118">
        <v>46104</v>
      </c>
      <c r="X951" s="47"/>
      <c r="Y951" s="47">
        <v>15</v>
      </c>
      <c r="Z951" s="118">
        <v>46119</v>
      </c>
      <c r="AA951" s="118">
        <v>46122</v>
      </c>
      <c r="AB951" s="118">
        <v>46126</v>
      </c>
      <c r="AC951" s="47" t="s">
        <v>3</v>
      </c>
      <c r="AD951" s="14">
        <v>1</v>
      </c>
      <c r="AE951" s="47" t="s">
        <v>3879</v>
      </c>
      <c r="AF951" s="280">
        <v>46132</v>
      </c>
      <c r="AG951" s="118">
        <v>46132</v>
      </c>
      <c r="AH951" s="118" t="s">
        <v>6740</v>
      </c>
      <c r="AI951" s="47" t="s">
        <v>6737</v>
      </c>
      <c r="AJ951" s="47"/>
      <c r="AK951" s="47" t="s">
        <v>2829</v>
      </c>
      <c r="AL951" s="62" t="s">
        <v>2924</v>
      </c>
      <c r="AM951" s="13" t="s">
        <v>390</v>
      </c>
      <c r="AN951" s="118"/>
      <c r="AO951" s="118"/>
      <c r="AP951" s="118"/>
      <c r="AQ951" s="118"/>
      <c r="AR951" s="118"/>
      <c r="AS951" s="47"/>
      <c r="AT951" s="118"/>
      <c r="AU951" s="47"/>
      <c r="AV951" s="47"/>
      <c r="AW951" s="118"/>
      <c r="AX951" s="118"/>
      <c r="AY951" s="118"/>
      <c r="AZ951" s="47"/>
      <c r="BA951" s="14"/>
      <c r="BB951" s="47"/>
      <c r="BC951" s="149"/>
      <c r="BD951" s="149"/>
    </row>
    <row r="952" spans="1:56" x14ac:dyDescent="0.35">
      <c r="A952" s="50" t="s">
        <v>5843</v>
      </c>
      <c r="B952" s="115">
        <v>951</v>
      </c>
      <c r="C952" s="47"/>
      <c r="D952" s="47" t="s">
        <v>5844</v>
      </c>
      <c r="E952" s="47" t="s">
        <v>5845</v>
      </c>
      <c r="F952" s="47" t="s">
        <v>5846</v>
      </c>
      <c r="G952" s="47" t="s">
        <v>76</v>
      </c>
      <c r="H952" s="47" t="s">
        <v>1980</v>
      </c>
      <c r="I952" s="47" t="s">
        <v>3899</v>
      </c>
      <c r="J952" s="47" t="s">
        <v>1961</v>
      </c>
      <c r="K952" s="47" t="s">
        <v>319</v>
      </c>
      <c r="L952" s="47" t="s">
        <v>886</v>
      </c>
      <c r="M952" s="48" t="s">
        <v>53</v>
      </c>
      <c r="N952" s="47" t="s">
        <v>34</v>
      </c>
      <c r="O952" s="47" t="s">
        <v>4</v>
      </c>
      <c r="P952" s="48" t="s">
        <v>21</v>
      </c>
      <c r="Q952" s="47"/>
      <c r="R952" s="47"/>
      <c r="S952" s="47" t="s">
        <v>5847</v>
      </c>
      <c r="T952" s="47" t="s">
        <v>5848</v>
      </c>
      <c r="U952" s="52">
        <v>9952</v>
      </c>
      <c r="V952" s="118">
        <v>46106</v>
      </c>
      <c r="W952" s="118">
        <v>46106</v>
      </c>
      <c r="X952" s="47"/>
      <c r="Y952" s="47">
        <v>15</v>
      </c>
      <c r="Z952" s="118">
        <v>46121</v>
      </c>
      <c r="AA952" s="118">
        <v>46173</v>
      </c>
      <c r="AB952" s="118">
        <v>46171</v>
      </c>
      <c r="AC952" s="47" t="s">
        <v>3</v>
      </c>
      <c r="AD952" s="14">
        <v>1</v>
      </c>
      <c r="AE952" s="47" t="s">
        <v>3879</v>
      </c>
      <c r="AF952" s="280" t="s">
        <v>8951</v>
      </c>
      <c r="AG952" s="118"/>
      <c r="AH952" s="118" t="s">
        <v>152</v>
      </c>
      <c r="AI952" s="47" t="s">
        <v>6737</v>
      </c>
      <c r="AJ952" s="47"/>
      <c r="AK952" s="47" t="s">
        <v>2829</v>
      </c>
      <c r="AL952" s="62" t="s">
        <v>2925</v>
      </c>
      <c r="AM952" s="13" t="s">
        <v>1872</v>
      </c>
      <c r="AN952" s="118"/>
      <c r="AO952" s="118"/>
      <c r="AP952" s="118"/>
      <c r="AQ952" s="118"/>
      <c r="AR952" s="118"/>
      <c r="AS952" s="47"/>
      <c r="AT952" s="118"/>
      <c r="AU952" s="47"/>
      <c r="AV952" s="47"/>
      <c r="AW952" s="118"/>
      <c r="AX952" s="118"/>
      <c r="AY952" s="118"/>
      <c r="AZ952" s="47"/>
      <c r="BA952" s="14"/>
      <c r="BB952" s="47"/>
      <c r="BC952" s="149"/>
      <c r="BD952" s="149"/>
    </row>
    <row r="953" spans="1:56" x14ac:dyDescent="0.35">
      <c r="A953" s="50" t="s">
        <v>5849</v>
      </c>
      <c r="B953" s="115">
        <v>952</v>
      </c>
      <c r="C953" s="47"/>
      <c r="D953" s="47">
        <v>1981</v>
      </c>
      <c r="E953" s="47" t="s">
        <v>5850</v>
      </c>
      <c r="F953" s="47" t="s">
        <v>5851</v>
      </c>
      <c r="G953" s="47" t="s">
        <v>76</v>
      </c>
      <c r="H953" s="47" t="s">
        <v>1980</v>
      </c>
      <c r="I953" s="47" t="s">
        <v>3899</v>
      </c>
      <c r="J953" s="47" t="s">
        <v>1961</v>
      </c>
      <c r="K953" s="47" t="s">
        <v>319</v>
      </c>
      <c r="L953" s="47" t="s">
        <v>886</v>
      </c>
      <c r="M953" s="48" t="s">
        <v>53</v>
      </c>
      <c r="N953" s="47" t="s">
        <v>33</v>
      </c>
      <c r="O953" s="47" t="s">
        <v>5473</v>
      </c>
      <c r="P953" s="48" t="s">
        <v>26</v>
      </c>
      <c r="Q953" s="47"/>
      <c r="R953" s="47"/>
      <c r="S953" s="47" t="s">
        <v>5852</v>
      </c>
      <c r="T953" s="47" t="s">
        <v>5853</v>
      </c>
      <c r="U953" s="52">
        <v>10069</v>
      </c>
      <c r="V953" s="118">
        <v>46105</v>
      </c>
      <c r="W953" s="118">
        <v>46105</v>
      </c>
      <c r="X953" s="47"/>
      <c r="Y953" s="47">
        <v>15</v>
      </c>
      <c r="Z953" s="118">
        <v>46120</v>
      </c>
      <c r="AA953" s="118">
        <v>46152</v>
      </c>
      <c r="AB953" s="118">
        <v>46155</v>
      </c>
      <c r="AC953" s="47" t="s">
        <v>3</v>
      </c>
      <c r="AD953" s="14">
        <v>1</v>
      </c>
      <c r="AE953" s="47" t="s">
        <v>3879</v>
      </c>
      <c r="AF953" s="280">
        <v>46157</v>
      </c>
      <c r="AG953" s="118">
        <v>46157</v>
      </c>
      <c r="AH953" s="118" t="s">
        <v>6740</v>
      </c>
      <c r="AI953" s="47" t="s">
        <v>6737</v>
      </c>
      <c r="AJ953" s="47"/>
      <c r="AK953" s="47" t="s">
        <v>2829</v>
      </c>
      <c r="AL953" s="62" t="s">
        <v>2925</v>
      </c>
      <c r="AM953" s="13" t="s">
        <v>390</v>
      </c>
      <c r="AN953" s="118"/>
      <c r="AO953" s="118"/>
      <c r="AP953" s="118"/>
      <c r="AQ953" s="118"/>
      <c r="AR953" s="118"/>
      <c r="AS953" s="47"/>
      <c r="AT953" s="118"/>
      <c r="AU953" s="47"/>
      <c r="AV953" s="47"/>
      <c r="AW953" s="118"/>
      <c r="AX953" s="118"/>
      <c r="AY953" s="118"/>
      <c r="AZ953" s="47"/>
      <c r="BA953" s="14"/>
      <c r="BB953" s="47"/>
      <c r="BC953" s="149"/>
      <c r="BD953" s="149"/>
    </row>
    <row r="954" spans="1:56" x14ac:dyDescent="0.35">
      <c r="A954" s="50" t="s">
        <v>5854</v>
      </c>
      <c r="B954" s="115">
        <v>953</v>
      </c>
      <c r="C954" s="47"/>
      <c r="D954" s="47" t="s">
        <v>5855</v>
      </c>
      <c r="E954" s="47" t="s">
        <v>5856</v>
      </c>
      <c r="F954" s="47" t="s">
        <v>5857</v>
      </c>
      <c r="G954" s="47" t="s">
        <v>76</v>
      </c>
      <c r="H954" s="47" t="s">
        <v>1980</v>
      </c>
      <c r="I954" s="47" t="s">
        <v>3899</v>
      </c>
      <c r="J954" s="47" t="s">
        <v>1961</v>
      </c>
      <c r="K954" s="47" t="s">
        <v>319</v>
      </c>
      <c r="L954" s="47" t="s">
        <v>886</v>
      </c>
      <c r="M954" s="48" t="s">
        <v>53</v>
      </c>
      <c r="N954" s="47" t="s">
        <v>34</v>
      </c>
      <c r="O954" s="47" t="s">
        <v>4</v>
      </c>
      <c r="P954" s="48" t="s">
        <v>27</v>
      </c>
      <c r="Q954" s="47"/>
      <c r="R954" s="47"/>
      <c r="S954" s="47" t="s">
        <v>5858</v>
      </c>
      <c r="T954" s="47" t="s">
        <v>5859</v>
      </c>
      <c r="U954" s="52">
        <v>8000</v>
      </c>
      <c r="V954" s="118">
        <v>46105</v>
      </c>
      <c r="W954" s="118">
        <v>46105</v>
      </c>
      <c r="X954" s="47"/>
      <c r="Y954" s="47">
        <v>15</v>
      </c>
      <c r="Z954" s="118">
        <v>46120</v>
      </c>
      <c r="AA954" s="118">
        <v>46130</v>
      </c>
      <c r="AB954" s="118">
        <v>46127</v>
      </c>
      <c r="AC954" s="47" t="s">
        <v>3</v>
      </c>
      <c r="AD954" s="14">
        <v>1</v>
      </c>
      <c r="AE954" s="47" t="s">
        <v>3879</v>
      </c>
      <c r="AF954" s="280">
        <v>46127</v>
      </c>
      <c r="AG954" s="118">
        <v>46127</v>
      </c>
      <c r="AH954" s="118" t="s">
        <v>6740</v>
      </c>
      <c r="AI954" s="47" t="s">
        <v>6737</v>
      </c>
      <c r="AJ954" s="47"/>
      <c r="AK954" s="47" t="s">
        <v>2829</v>
      </c>
      <c r="AL954" s="62" t="s">
        <v>2924</v>
      </c>
      <c r="AM954" s="13" t="s">
        <v>390</v>
      </c>
      <c r="AN954" s="118"/>
      <c r="AO954" s="118"/>
      <c r="AP954" s="118"/>
      <c r="AQ954" s="118"/>
      <c r="AR954" s="118"/>
      <c r="AS954" s="47"/>
      <c r="AT954" s="118"/>
      <c r="AU954" s="47"/>
      <c r="AV954" s="47"/>
      <c r="AW954" s="118"/>
      <c r="AX954" s="118"/>
      <c r="AY954" s="118"/>
      <c r="AZ954" s="47"/>
      <c r="BA954" s="14"/>
      <c r="BB954" s="47"/>
      <c r="BC954" s="149"/>
      <c r="BD954" s="149"/>
    </row>
    <row r="955" spans="1:56" x14ac:dyDescent="0.35">
      <c r="A955" s="50" t="s">
        <v>5860</v>
      </c>
      <c r="B955" s="115">
        <v>954</v>
      </c>
      <c r="C955" s="47"/>
      <c r="D955" s="47" t="s">
        <v>5861</v>
      </c>
      <c r="E955" s="47" t="s">
        <v>5862</v>
      </c>
      <c r="F955" s="47" t="s">
        <v>5863</v>
      </c>
      <c r="G955" s="47" t="s">
        <v>76</v>
      </c>
      <c r="H955" s="47" t="s">
        <v>1980</v>
      </c>
      <c r="I955" s="47" t="s">
        <v>3899</v>
      </c>
      <c r="J955" s="47" t="s">
        <v>1961</v>
      </c>
      <c r="K955" s="47" t="s">
        <v>319</v>
      </c>
      <c r="L955" s="47" t="s">
        <v>886</v>
      </c>
      <c r="M955" s="48" t="s">
        <v>53</v>
      </c>
      <c r="N955" s="47" t="s">
        <v>34</v>
      </c>
      <c r="O955" s="47" t="s">
        <v>4</v>
      </c>
      <c r="P955" s="48" t="s">
        <v>43</v>
      </c>
      <c r="Q955" s="47"/>
      <c r="R955" s="47"/>
      <c r="S955" s="47" t="s">
        <v>5864</v>
      </c>
      <c r="T955" s="47" t="s">
        <v>166</v>
      </c>
      <c r="U955" s="52">
        <v>10800</v>
      </c>
      <c r="V955" s="118">
        <v>46105</v>
      </c>
      <c r="W955" s="118">
        <v>46105</v>
      </c>
      <c r="X955" s="47"/>
      <c r="Y955" s="47">
        <v>15</v>
      </c>
      <c r="Z955" s="118">
        <v>46120</v>
      </c>
      <c r="AA955" s="118">
        <v>46152</v>
      </c>
      <c r="AB955" s="118">
        <v>46148</v>
      </c>
      <c r="AC955" s="47" t="s">
        <v>3</v>
      </c>
      <c r="AD955" s="14">
        <v>1</v>
      </c>
      <c r="AE955" s="47" t="s">
        <v>3879</v>
      </c>
      <c r="AF955" s="280">
        <v>46148</v>
      </c>
      <c r="AG955" s="118">
        <v>46148</v>
      </c>
      <c r="AH955" s="118" t="s">
        <v>6740</v>
      </c>
      <c r="AI955" s="47" t="s">
        <v>6737</v>
      </c>
      <c r="AJ955" s="47"/>
      <c r="AK955" s="47" t="s">
        <v>2829</v>
      </c>
      <c r="AL955" s="62" t="s">
        <v>2925</v>
      </c>
      <c r="AM955" s="13" t="s">
        <v>390</v>
      </c>
      <c r="AN955" s="118"/>
      <c r="AO955" s="118"/>
      <c r="AP955" s="118"/>
      <c r="AQ955" s="118"/>
      <c r="AR955" s="118"/>
      <c r="AS955" s="47"/>
      <c r="AT955" s="118"/>
      <c r="AU955" s="47"/>
      <c r="AV955" s="47"/>
      <c r="AW955" s="118"/>
      <c r="AX955" s="118"/>
      <c r="AY955" s="118"/>
      <c r="AZ955" s="47"/>
      <c r="BA955" s="14"/>
      <c r="BB955" s="47"/>
      <c r="BC955" s="149"/>
      <c r="BD955" s="149"/>
    </row>
    <row r="956" spans="1:56" x14ac:dyDescent="0.35">
      <c r="A956" s="50" t="s">
        <v>5865</v>
      </c>
      <c r="B956" s="115">
        <v>955</v>
      </c>
      <c r="C956" s="47"/>
      <c r="D956" s="47" t="s">
        <v>5866</v>
      </c>
      <c r="E956" s="47" t="s">
        <v>5867</v>
      </c>
      <c r="F956" s="47" t="s">
        <v>5868</v>
      </c>
      <c r="G956" s="47" t="s">
        <v>76</v>
      </c>
      <c r="H956" s="47" t="s">
        <v>1980</v>
      </c>
      <c r="I956" s="47" t="s">
        <v>3899</v>
      </c>
      <c r="J956" s="47" t="s">
        <v>1961</v>
      </c>
      <c r="K956" s="47" t="s">
        <v>319</v>
      </c>
      <c r="L956" s="47" t="s">
        <v>886</v>
      </c>
      <c r="M956" s="48" t="s">
        <v>53</v>
      </c>
      <c r="N956" s="47" t="s">
        <v>34</v>
      </c>
      <c r="O956" s="47" t="s">
        <v>4</v>
      </c>
      <c r="P956" s="48" t="s">
        <v>43</v>
      </c>
      <c r="Q956" s="47"/>
      <c r="R956" s="47"/>
      <c r="S956" s="47" t="s">
        <v>5869</v>
      </c>
      <c r="T956" s="47" t="s">
        <v>2776</v>
      </c>
      <c r="U956" s="52">
        <v>10500</v>
      </c>
      <c r="V956" s="118">
        <v>46103</v>
      </c>
      <c r="W956" s="118">
        <v>46103</v>
      </c>
      <c r="X956" s="47"/>
      <c r="Y956" s="47">
        <v>15</v>
      </c>
      <c r="Z956" s="118">
        <v>46118</v>
      </c>
      <c r="AA956" s="118">
        <v>46130</v>
      </c>
      <c r="AB956" s="118">
        <v>46130</v>
      </c>
      <c r="AC956" s="47" t="s">
        <v>3</v>
      </c>
      <c r="AD956" s="14">
        <v>1</v>
      </c>
      <c r="AE956" s="47" t="s">
        <v>3879</v>
      </c>
      <c r="AF956" s="280">
        <v>46133</v>
      </c>
      <c r="AG956" s="118">
        <v>46133</v>
      </c>
      <c r="AH956" s="118" t="s">
        <v>6740</v>
      </c>
      <c r="AI956" s="47" t="s">
        <v>6737</v>
      </c>
      <c r="AJ956" s="47"/>
      <c r="AK956" s="47" t="s">
        <v>2829</v>
      </c>
      <c r="AL956" s="62" t="s">
        <v>2924</v>
      </c>
      <c r="AM956" s="13" t="s">
        <v>390</v>
      </c>
      <c r="AN956" s="118"/>
      <c r="AO956" s="118"/>
      <c r="AP956" s="118"/>
      <c r="AQ956" s="118"/>
      <c r="AR956" s="118"/>
      <c r="AS956" s="47"/>
      <c r="AT956" s="118"/>
      <c r="AU956" s="47"/>
      <c r="AV956" s="47"/>
      <c r="AW956" s="118"/>
      <c r="AX956" s="118"/>
      <c r="AY956" s="118"/>
      <c r="AZ956" s="47"/>
      <c r="BA956" s="14"/>
      <c r="BB956" s="47"/>
      <c r="BC956" s="149"/>
      <c r="BD956" s="149"/>
    </row>
    <row r="957" spans="1:56" x14ac:dyDescent="0.35">
      <c r="A957" s="50" t="s">
        <v>5870</v>
      </c>
      <c r="B957" s="115">
        <v>956</v>
      </c>
      <c r="C957" s="47"/>
      <c r="D957" s="47" t="s">
        <v>5871</v>
      </c>
      <c r="E957" s="47" t="s">
        <v>5872</v>
      </c>
      <c r="F957" s="47" t="s">
        <v>5873</v>
      </c>
      <c r="G957" s="47" t="s">
        <v>76</v>
      </c>
      <c r="H957" s="47" t="s">
        <v>1980</v>
      </c>
      <c r="I957" s="47" t="s">
        <v>3899</v>
      </c>
      <c r="J957" s="47" t="s">
        <v>1961</v>
      </c>
      <c r="K957" s="47" t="s">
        <v>319</v>
      </c>
      <c r="L957" s="47" t="s">
        <v>886</v>
      </c>
      <c r="M957" s="48" t="s">
        <v>53</v>
      </c>
      <c r="N957" s="47" t="s">
        <v>33</v>
      </c>
      <c r="O957" s="47" t="s">
        <v>5473</v>
      </c>
      <c r="P957" s="48" t="s">
        <v>26</v>
      </c>
      <c r="Q957" s="47"/>
      <c r="R957" s="47"/>
      <c r="S957" s="47" t="s">
        <v>5874</v>
      </c>
      <c r="T957" s="47" t="s">
        <v>762</v>
      </c>
      <c r="U957" s="52">
        <v>10992</v>
      </c>
      <c r="V957" s="118">
        <v>46105</v>
      </c>
      <c r="W957" s="118">
        <v>46105</v>
      </c>
      <c r="X957" s="47"/>
      <c r="Y957" s="47">
        <v>15</v>
      </c>
      <c r="Z957" s="118">
        <v>46120</v>
      </c>
      <c r="AA957" s="118">
        <v>46142</v>
      </c>
      <c r="AB957" s="118">
        <v>46144</v>
      </c>
      <c r="AC957" s="47" t="s">
        <v>3</v>
      </c>
      <c r="AD957" s="14">
        <v>1</v>
      </c>
      <c r="AE957" s="47" t="s">
        <v>3879</v>
      </c>
      <c r="AF957" s="280" t="s">
        <v>8951</v>
      </c>
      <c r="AG957" s="118"/>
      <c r="AH957" s="118" t="s">
        <v>152</v>
      </c>
      <c r="AI957" s="47" t="s">
        <v>6737</v>
      </c>
      <c r="AJ957" s="47"/>
      <c r="AK957" s="47" t="s">
        <v>2829</v>
      </c>
      <c r="AL957" s="62" t="s">
        <v>2925</v>
      </c>
      <c r="AM957" s="13" t="s">
        <v>1956</v>
      </c>
      <c r="AN957" s="118"/>
      <c r="AO957" s="118"/>
      <c r="AP957" s="118"/>
      <c r="AQ957" s="118"/>
      <c r="AR957" s="118"/>
      <c r="AS957" s="47"/>
      <c r="AT957" s="118"/>
      <c r="AU957" s="47"/>
      <c r="AV957" s="47"/>
      <c r="AW957" s="118"/>
      <c r="AX957" s="118"/>
      <c r="AY957" s="118"/>
      <c r="AZ957" s="47"/>
      <c r="BA957" s="14"/>
      <c r="BB957" s="47"/>
      <c r="BC957" s="149"/>
      <c r="BD957" s="149"/>
    </row>
    <row r="958" spans="1:56" x14ac:dyDescent="0.35">
      <c r="A958" s="50" t="s">
        <v>5875</v>
      </c>
      <c r="B958" s="115">
        <v>957</v>
      </c>
      <c r="C958" s="47"/>
      <c r="D958" s="47" t="s">
        <v>5876</v>
      </c>
      <c r="E958" s="47" t="s">
        <v>5877</v>
      </c>
      <c r="F958" s="47" t="s">
        <v>5878</v>
      </c>
      <c r="G958" s="47" t="s">
        <v>76</v>
      </c>
      <c r="H958" s="47" t="s">
        <v>1980</v>
      </c>
      <c r="I958" s="47" t="s">
        <v>3899</v>
      </c>
      <c r="J958" s="47" t="s">
        <v>1961</v>
      </c>
      <c r="K958" s="47" t="s">
        <v>319</v>
      </c>
      <c r="L958" s="47" t="s">
        <v>886</v>
      </c>
      <c r="M958" s="48" t="s">
        <v>53</v>
      </c>
      <c r="N958" s="47" t="s">
        <v>34</v>
      </c>
      <c r="O958" s="47" t="s">
        <v>4</v>
      </c>
      <c r="P958" s="48" t="s">
        <v>16</v>
      </c>
      <c r="Q958" s="47"/>
      <c r="R958" s="47"/>
      <c r="S958" s="47" t="s">
        <v>5879</v>
      </c>
      <c r="T958" s="47" t="s">
        <v>5880</v>
      </c>
      <c r="U958" s="52">
        <v>12000</v>
      </c>
      <c r="V958" s="118">
        <v>46106</v>
      </c>
      <c r="W958" s="118">
        <v>46106</v>
      </c>
      <c r="X958" s="47"/>
      <c r="Y958" s="47">
        <v>15</v>
      </c>
      <c r="Z958" s="118">
        <v>46121</v>
      </c>
      <c r="AA958" s="118">
        <v>46130</v>
      </c>
      <c r="AB958" s="118">
        <v>46130</v>
      </c>
      <c r="AC958" s="47" t="s">
        <v>3</v>
      </c>
      <c r="AD958" s="14">
        <v>1</v>
      </c>
      <c r="AE958" s="47" t="s">
        <v>3879</v>
      </c>
      <c r="AF958" s="280">
        <v>46130</v>
      </c>
      <c r="AG958" s="118">
        <v>46130</v>
      </c>
      <c r="AH958" s="118" t="s">
        <v>6740</v>
      </c>
      <c r="AI958" s="47" t="s">
        <v>6737</v>
      </c>
      <c r="AJ958" s="47"/>
      <c r="AK958" s="47" t="s">
        <v>2829</v>
      </c>
      <c r="AL958" s="62" t="s">
        <v>2924</v>
      </c>
      <c r="AM958" s="13" t="s">
        <v>390</v>
      </c>
      <c r="AN958" s="118"/>
      <c r="AO958" s="118"/>
      <c r="AP958" s="118"/>
      <c r="AQ958" s="118"/>
      <c r="AR958" s="118"/>
      <c r="AS958" s="47"/>
      <c r="AT958" s="118"/>
      <c r="AU958" s="47"/>
      <c r="AV958" s="47"/>
      <c r="AW958" s="118"/>
      <c r="AX958" s="118"/>
      <c r="AY958" s="118"/>
      <c r="AZ958" s="47"/>
      <c r="BA958" s="14"/>
      <c r="BB958" s="47"/>
      <c r="BC958" s="149"/>
      <c r="BD958" s="149"/>
    </row>
    <row r="959" spans="1:56" x14ac:dyDescent="0.35">
      <c r="A959" s="50" t="s">
        <v>5881</v>
      </c>
      <c r="B959" s="115">
        <v>958</v>
      </c>
      <c r="C959" s="47"/>
      <c r="D959" s="47" t="s">
        <v>5882</v>
      </c>
      <c r="E959" s="47" t="s">
        <v>5883</v>
      </c>
      <c r="F959" s="47" t="s">
        <v>5884</v>
      </c>
      <c r="G959" s="47" t="s">
        <v>76</v>
      </c>
      <c r="H959" s="47" t="s">
        <v>1980</v>
      </c>
      <c r="I959" s="47" t="s">
        <v>3899</v>
      </c>
      <c r="J959" s="47" t="s">
        <v>1961</v>
      </c>
      <c r="K959" s="47" t="s">
        <v>319</v>
      </c>
      <c r="L959" s="47" t="s">
        <v>886</v>
      </c>
      <c r="M959" s="48" t="s">
        <v>53</v>
      </c>
      <c r="N959" s="47" t="s">
        <v>33</v>
      </c>
      <c r="O959" s="47" t="s">
        <v>5473</v>
      </c>
      <c r="P959" s="48" t="s">
        <v>26</v>
      </c>
      <c r="Q959" s="47"/>
      <c r="R959" s="47"/>
      <c r="S959" s="47" t="s">
        <v>5885</v>
      </c>
      <c r="T959" s="47" t="s">
        <v>5886</v>
      </c>
      <c r="U959" s="52">
        <v>8727</v>
      </c>
      <c r="V959" s="118">
        <v>46106</v>
      </c>
      <c r="W959" s="118">
        <v>46106</v>
      </c>
      <c r="X959" s="47"/>
      <c r="Y959" s="47">
        <v>15</v>
      </c>
      <c r="Z959" s="118">
        <v>46121</v>
      </c>
      <c r="AA959" s="118">
        <v>46152</v>
      </c>
      <c r="AB959" s="118">
        <v>46163</v>
      </c>
      <c r="AC959" s="47" t="s">
        <v>3</v>
      </c>
      <c r="AD959" s="14">
        <v>1</v>
      </c>
      <c r="AE959" s="47" t="s">
        <v>3879</v>
      </c>
      <c r="AF959" s="280">
        <v>46168</v>
      </c>
      <c r="AG959" s="118"/>
      <c r="AH959" s="118" t="s">
        <v>152</v>
      </c>
      <c r="AI959" s="47" t="s">
        <v>6737</v>
      </c>
      <c r="AJ959" s="47"/>
      <c r="AK959" s="47" t="s">
        <v>2829</v>
      </c>
      <c r="AL959" s="62" t="s">
        <v>2925</v>
      </c>
      <c r="AM959" s="13" t="s">
        <v>390</v>
      </c>
      <c r="AN959" s="118"/>
      <c r="AO959" s="118"/>
      <c r="AP959" s="118"/>
      <c r="AQ959" s="118"/>
      <c r="AR959" s="118"/>
      <c r="AS959" s="47"/>
      <c r="AT959" s="118"/>
      <c r="AU959" s="47"/>
      <c r="AV959" s="47"/>
      <c r="AW959" s="118"/>
      <c r="AX959" s="118"/>
      <c r="AY959" s="118"/>
      <c r="AZ959" s="47"/>
      <c r="BA959" s="14"/>
      <c r="BB959" s="47"/>
      <c r="BC959" s="149"/>
      <c r="BD959" s="149"/>
    </row>
    <row r="960" spans="1:56" x14ac:dyDescent="0.35">
      <c r="A960" s="50" t="s">
        <v>5887</v>
      </c>
      <c r="B960" s="115">
        <v>959</v>
      </c>
      <c r="C960" s="47"/>
      <c r="D960" s="47" t="s">
        <v>5888</v>
      </c>
      <c r="E960" s="47" t="s">
        <v>5889</v>
      </c>
      <c r="F960" s="47" t="s">
        <v>5890</v>
      </c>
      <c r="G960" s="47" t="s">
        <v>76</v>
      </c>
      <c r="H960" s="47" t="s">
        <v>1980</v>
      </c>
      <c r="I960" s="47" t="s">
        <v>3899</v>
      </c>
      <c r="J960" s="47" t="s">
        <v>1961</v>
      </c>
      <c r="K960" s="47" t="s">
        <v>319</v>
      </c>
      <c r="L960" s="47" t="s">
        <v>886</v>
      </c>
      <c r="M960" s="48" t="s">
        <v>53</v>
      </c>
      <c r="N960" s="47" t="s">
        <v>33</v>
      </c>
      <c r="O960" s="47" t="s">
        <v>5473</v>
      </c>
      <c r="P960" s="48" t="s">
        <v>22</v>
      </c>
      <c r="Q960" s="47"/>
      <c r="R960" s="47"/>
      <c r="S960" s="47" t="s">
        <v>5891</v>
      </c>
      <c r="T960" s="47" t="s">
        <v>5892</v>
      </c>
      <c r="U960" s="52">
        <v>4400</v>
      </c>
      <c r="V960" s="118">
        <v>46106</v>
      </c>
      <c r="W960" s="118">
        <v>46106</v>
      </c>
      <c r="X960" s="47"/>
      <c r="Y960" s="47">
        <v>15</v>
      </c>
      <c r="Z960" s="118">
        <v>46121</v>
      </c>
      <c r="AA960" s="118">
        <v>46173</v>
      </c>
      <c r="AB960" s="118">
        <v>46170</v>
      </c>
      <c r="AC960" s="47" t="s">
        <v>3</v>
      </c>
      <c r="AD960" s="14">
        <v>1</v>
      </c>
      <c r="AE960" s="47" t="s">
        <v>3879</v>
      </c>
      <c r="AF960" s="280" t="s">
        <v>8951</v>
      </c>
      <c r="AG960" s="118"/>
      <c r="AH960" s="118" t="s">
        <v>152</v>
      </c>
      <c r="AI960" s="47" t="s">
        <v>6737</v>
      </c>
      <c r="AJ960" s="47"/>
      <c r="AK960" s="47" t="s">
        <v>2829</v>
      </c>
      <c r="AL960" s="62" t="s">
        <v>2925</v>
      </c>
      <c r="AM960" s="13" t="s">
        <v>1956</v>
      </c>
      <c r="AN960" s="118"/>
      <c r="AO960" s="118"/>
      <c r="AP960" s="118"/>
      <c r="AQ960" s="118"/>
      <c r="AR960" s="118"/>
      <c r="AS960" s="47"/>
      <c r="AT960" s="118"/>
      <c r="AU960" s="47"/>
      <c r="AV960" s="47"/>
      <c r="AW960" s="118"/>
      <c r="AX960" s="118"/>
      <c r="AY960" s="118"/>
      <c r="AZ960" s="47"/>
      <c r="BA960" s="14"/>
      <c r="BB960" s="47"/>
      <c r="BC960" s="149"/>
      <c r="BD960" s="149"/>
    </row>
    <row r="961" spans="1:56" x14ac:dyDescent="0.35">
      <c r="A961" s="50" t="s">
        <v>5893</v>
      </c>
      <c r="B961" s="115">
        <v>960</v>
      </c>
      <c r="C961" s="47"/>
      <c r="D961" s="47" t="s">
        <v>5894</v>
      </c>
      <c r="E961" s="47" t="s">
        <v>5895</v>
      </c>
      <c r="F961" s="47" t="s">
        <v>5896</v>
      </c>
      <c r="G961" s="47" t="s">
        <v>76</v>
      </c>
      <c r="H961" s="47" t="s">
        <v>1980</v>
      </c>
      <c r="I961" s="47" t="s">
        <v>3899</v>
      </c>
      <c r="J961" s="47" t="s">
        <v>1961</v>
      </c>
      <c r="K961" s="47" t="s">
        <v>319</v>
      </c>
      <c r="L961" s="47" t="s">
        <v>886</v>
      </c>
      <c r="M961" s="48" t="s">
        <v>53</v>
      </c>
      <c r="N961" s="47" t="s">
        <v>34</v>
      </c>
      <c r="O961" s="47" t="s">
        <v>4</v>
      </c>
      <c r="P961" s="48" t="s">
        <v>25</v>
      </c>
      <c r="Q961" s="47"/>
      <c r="R961" s="47"/>
      <c r="S961" s="47" t="s">
        <v>5897</v>
      </c>
      <c r="T961" s="47" t="s">
        <v>5898</v>
      </c>
      <c r="U961" s="52">
        <v>5386</v>
      </c>
      <c r="V961" s="118">
        <v>46105</v>
      </c>
      <c r="W961" s="118">
        <v>46105</v>
      </c>
      <c r="X961" s="47"/>
      <c r="Y961" s="47">
        <v>15</v>
      </c>
      <c r="Z961" s="118">
        <v>46120</v>
      </c>
      <c r="AA961" s="118">
        <v>46152</v>
      </c>
      <c r="AB961" s="118">
        <v>46137</v>
      </c>
      <c r="AC961" s="47" t="s">
        <v>3</v>
      </c>
      <c r="AD961" s="14">
        <v>1</v>
      </c>
      <c r="AE961" s="47" t="s">
        <v>3879</v>
      </c>
      <c r="AF961" s="280">
        <v>46148</v>
      </c>
      <c r="AG961" s="118">
        <v>46148</v>
      </c>
      <c r="AH961" s="118" t="s">
        <v>6740</v>
      </c>
      <c r="AI961" s="47" t="s">
        <v>6737</v>
      </c>
      <c r="AJ961" s="47"/>
      <c r="AK961" s="47" t="s">
        <v>2829</v>
      </c>
      <c r="AL961" s="62" t="s">
        <v>2924</v>
      </c>
      <c r="AM961" s="13" t="s">
        <v>1872</v>
      </c>
      <c r="AN961" s="118"/>
      <c r="AO961" s="118"/>
      <c r="AP961" s="118"/>
      <c r="AQ961" s="118"/>
      <c r="AR961" s="118"/>
      <c r="AS961" s="47"/>
      <c r="AT961" s="118"/>
      <c r="AU961" s="47"/>
      <c r="AV961" s="47"/>
      <c r="AW961" s="118"/>
      <c r="AX961" s="118"/>
      <c r="AY961" s="118"/>
      <c r="AZ961" s="47"/>
      <c r="BA961" s="14"/>
      <c r="BB961" s="47"/>
      <c r="BC961" s="149"/>
      <c r="BD961" s="149"/>
    </row>
    <row r="962" spans="1:56" x14ac:dyDescent="0.35">
      <c r="A962" s="50" t="s">
        <v>5899</v>
      </c>
      <c r="B962" s="115">
        <v>961</v>
      </c>
      <c r="C962" s="47"/>
      <c r="D962" s="47" t="s">
        <v>5900</v>
      </c>
      <c r="E962" s="47" t="s">
        <v>5901</v>
      </c>
      <c r="F962" s="47" t="s">
        <v>5902</v>
      </c>
      <c r="G962" s="47" t="s">
        <v>76</v>
      </c>
      <c r="H962" s="47" t="s">
        <v>1980</v>
      </c>
      <c r="I962" s="47" t="s">
        <v>3899</v>
      </c>
      <c r="J962" s="47" t="s">
        <v>1961</v>
      </c>
      <c r="K962" s="47" t="s">
        <v>319</v>
      </c>
      <c r="L962" s="47" t="s">
        <v>886</v>
      </c>
      <c r="M962" s="48" t="s">
        <v>53</v>
      </c>
      <c r="N962" s="47" t="s">
        <v>34</v>
      </c>
      <c r="O962" s="47" t="s">
        <v>4</v>
      </c>
      <c r="P962" s="48" t="s">
        <v>21</v>
      </c>
      <c r="Q962" s="47"/>
      <c r="R962" s="47"/>
      <c r="S962" s="47" t="s">
        <v>5903</v>
      </c>
      <c r="T962" s="47" t="s">
        <v>684</v>
      </c>
      <c r="U962" s="52">
        <v>10735</v>
      </c>
      <c r="V962" s="118">
        <v>46106</v>
      </c>
      <c r="W962" s="118">
        <v>46106</v>
      </c>
      <c r="X962" s="47"/>
      <c r="Y962" s="47">
        <v>15</v>
      </c>
      <c r="Z962" s="118">
        <v>46121</v>
      </c>
      <c r="AA962" s="118">
        <v>46173</v>
      </c>
      <c r="AB962" s="118">
        <v>46170</v>
      </c>
      <c r="AC962" s="47" t="s">
        <v>3</v>
      </c>
      <c r="AD962" s="14">
        <v>1</v>
      </c>
      <c r="AE962" s="47" t="s">
        <v>3879</v>
      </c>
      <c r="AF962" s="280" t="s">
        <v>8951</v>
      </c>
      <c r="AG962" s="118"/>
      <c r="AH962" s="118" t="s">
        <v>152</v>
      </c>
      <c r="AI962" s="47" t="s">
        <v>6737</v>
      </c>
      <c r="AJ962" s="47"/>
      <c r="AK962" s="47" t="s">
        <v>2829</v>
      </c>
      <c r="AL962" s="62" t="s">
        <v>2925</v>
      </c>
      <c r="AM962" s="13" t="s">
        <v>1956</v>
      </c>
      <c r="AN962" s="118"/>
      <c r="AO962" s="118"/>
      <c r="AP962" s="118"/>
      <c r="AQ962" s="118"/>
      <c r="AR962" s="118"/>
      <c r="AS962" s="47"/>
      <c r="AT962" s="118"/>
      <c r="AU962" s="47"/>
      <c r="AV962" s="47"/>
      <c r="AW962" s="118"/>
      <c r="AX962" s="118"/>
      <c r="AY962" s="118"/>
      <c r="AZ962" s="47"/>
      <c r="BA962" s="14"/>
      <c r="BB962" s="47"/>
      <c r="BC962" s="149"/>
      <c r="BD962" s="149"/>
    </row>
    <row r="963" spans="1:56" x14ac:dyDescent="0.35">
      <c r="A963" s="50" t="s">
        <v>5904</v>
      </c>
      <c r="B963" s="115">
        <v>962</v>
      </c>
      <c r="C963" s="47"/>
      <c r="D963" s="47" t="s">
        <v>5905</v>
      </c>
      <c r="E963" s="47" t="s">
        <v>5906</v>
      </c>
      <c r="F963" s="47" t="s">
        <v>5907</v>
      </c>
      <c r="G963" s="47" t="s">
        <v>76</v>
      </c>
      <c r="H963" s="47" t="s">
        <v>1980</v>
      </c>
      <c r="I963" s="47" t="s">
        <v>3899</v>
      </c>
      <c r="J963" s="47" t="s">
        <v>1961</v>
      </c>
      <c r="K963" s="47" t="s">
        <v>319</v>
      </c>
      <c r="L963" s="47" t="s">
        <v>886</v>
      </c>
      <c r="M963" s="48" t="s">
        <v>53</v>
      </c>
      <c r="N963" s="47" t="s">
        <v>33</v>
      </c>
      <c r="O963" s="47" t="s">
        <v>5473</v>
      </c>
      <c r="P963" s="48" t="s">
        <v>22</v>
      </c>
      <c r="Q963" s="47"/>
      <c r="R963" s="47"/>
      <c r="S963" s="47" t="s">
        <v>5908</v>
      </c>
      <c r="T963" s="47" t="s">
        <v>5909</v>
      </c>
      <c r="U963" s="52">
        <v>7264</v>
      </c>
      <c r="V963" s="118">
        <v>46104</v>
      </c>
      <c r="W963" s="118">
        <v>46104</v>
      </c>
      <c r="X963" s="47"/>
      <c r="Y963" s="47">
        <v>15</v>
      </c>
      <c r="Z963" s="118">
        <v>46119</v>
      </c>
      <c r="AA963" s="118">
        <v>46152</v>
      </c>
      <c r="AB963" s="118">
        <v>46154</v>
      </c>
      <c r="AC963" s="47" t="s">
        <v>3</v>
      </c>
      <c r="AD963" s="14">
        <v>1</v>
      </c>
      <c r="AE963" s="47" t="s">
        <v>3879</v>
      </c>
      <c r="AF963" s="280" t="s">
        <v>8951</v>
      </c>
      <c r="AG963" s="118"/>
      <c r="AH963" s="118" t="s">
        <v>152</v>
      </c>
      <c r="AI963" s="47" t="s">
        <v>6737</v>
      </c>
      <c r="AJ963" s="47"/>
      <c r="AK963" s="47" t="s">
        <v>2829</v>
      </c>
      <c r="AL963" s="62" t="s">
        <v>2925</v>
      </c>
      <c r="AM963" s="13" t="s">
        <v>1956</v>
      </c>
      <c r="AN963" s="118"/>
      <c r="AO963" s="118"/>
      <c r="AP963" s="118"/>
      <c r="AQ963" s="118"/>
      <c r="AR963" s="118"/>
      <c r="AS963" s="47"/>
      <c r="AT963" s="118"/>
      <c r="AU963" s="47"/>
      <c r="AV963" s="47"/>
      <c r="AW963" s="118"/>
      <c r="AX963" s="118"/>
      <c r="AY963" s="118"/>
      <c r="AZ963" s="47"/>
      <c r="BA963" s="14"/>
      <c r="BB963" s="47"/>
      <c r="BC963" s="149"/>
      <c r="BD963" s="149"/>
    </row>
    <row r="964" spans="1:56" x14ac:dyDescent="0.35">
      <c r="A964" s="50" t="s">
        <v>5910</v>
      </c>
      <c r="B964" s="115">
        <v>963</v>
      </c>
      <c r="C964" s="47"/>
      <c r="D964" s="47" t="s">
        <v>5911</v>
      </c>
      <c r="E964" s="47" t="s">
        <v>5912</v>
      </c>
      <c r="F964" s="47" t="s">
        <v>5913</v>
      </c>
      <c r="G964" s="47" t="s">
        <v>76</v>
      </c>
      <c r="H964" s="47" t="s">
        <v>1980</v>
      </c>
      <c r="I964" s="47" t="s">
        <v>3899</v>
      </c>
      <c r="J964" s="47" t="s">
        <v>1961</v>
      </c>
      <c r="K964" s="47" t="s">
        <v>319</v>
      </c>
      <c r="L964" s="47" t="s">
        <v>886</v>
      </c>
      <c r="M964" s="48" t="s">
        <v>53</v>
      </c>
      <c r="N964" s="47" t="s">
        <v>34</v>
      </c>
      <c r="O964" s="47" t="s">
        <v>4</v>
      </c>
      <c r="P964" s="48" t="s">
        <v>21</v>
      </c>
      <c r="Q964" s="47"/>
      <c r="R964" s="47"/>
      <c r="S964" s="47" t="s">
        <v>5914</v>
      </c>
      <c r="T964" s="47" t="s">
        <v>5915</v>
      </c>
      <c r="U964" s="52">
        <v>5549</v>
      </c>
      <c r="V964" s="118">
        <v>46102</v>
      </c>
      <c r="W964" s="118">
        <v>46102</v>
      </c>
      <c r="X964" s="47"/>
      <c r="Y964" s="47">
        <v>15</v>
      </c>
      <c r="Z964" s="118">
        <v>46117</v>
      </c>
      <c r="AA964" s="118">
        <v>46173</v>
      </c>
      <c r="AB964" s="118">
        <v>46171</v>
      </c>
      <c r="AC964" s="47" t="s">
        <v>3</v>
      </c>
      <c r="AD964" s="14">
        <v>1</v>
      </c>
      <c r="AE964" s="47" t="s">
        <v>3879</v>
      </c>
      <c r="AF964" s="280">
        <v>46174</v>
      </c>
      <c r="AG964" s="118"/>
      <c r="AH964" s="118" t="s">
        <v>152</v>
      </c>
      <c r="AI964" s="47" t="s">
        <v>6737</v>
      </c>
      <c r="AJ964" s="47"/>
      <c r="AK964" s="47" t="s">
        <v>2829</v>
      </c>
      <c r="AL964" s="62" t="s">
        <v>2925</v>
      </c>
      <c r="AM964" s="13" t="s">
        <v>1956</v>
      </c>
      <c r="AN964" s="118"/>
      <c r="AO964" s="118"/>
      <c r="AP964" s="118"/>
      <c r="AQ964" s="118"/>
      <c r="AR964" s="118"/>
      <c r="AS964" s="47"/>
      <c r="AT964" s="118"/>
      <c r="AU964" s="47"/>
      <c r="AV964" s="47"/>
      <c r="AW964" s="118"/>
      <c r="AX964" s="118"/>
      <c r="AY964" s="118"/>
      <c r="AZ964" s="47"/>
      <c r="BA964" s="14"/>
      <c r="BB964" s="47"/>
      <c r="BC964" s="149"/>
      <c r="BD964" s="149"/>
    </row>
    <row r="965" spans="1:56" x14ac:dyDescent="0.35">
      <c r="A965" s="50" t="s">
        <v>5916</v>
      </c>
      <c r="B965" s="115">
        <v>964</v>
      </c>
      <c r="C965" s="47"/>
      <c r="D965" s="47" t="s">
        <v>5917</v>
      </c>
      <c r="E965" s="47" t="s">
        <v>5918</v>
      </c>
      <c r="F965" s="47" t="s">
        <v>5919</v>
      </c>
      <c r="G965" s="47" t="s">
        <v>76</v>
      </c>
      <c r="H965" s="47" t="s">
        <v>1980</v>
      </c>
      <c r="I965" s="47" t="s">
        <v>3899</v>
      </c>
      <c r="J965" s="47" t="s">
        <v>1961</v>
      </c>
      <c r="K965" s="47" t="s">
        <v>319</v>
      </c>
      <c r="L965" s="47" t="s">
        <v>886</v>
      </c>
      <c r="M965" s="48" t="s">
        <v>53</v>
      </c>
      <c r="N965" s="47" t="s">
        <v>34</v>
      </c>
      <c r="O965" s="47" t="s">
        <v>4</v>
      </c>
      <c r="P965" s="48" t="s">
        <v>133</v>
      </c>
      <c r="Q965" s="47"/>
      <c r="R965" s="47"/>
      <c r="S965" s="47" t="s">
        <v>5920</v>
      </c>
      <c r="T965" s="47" t="s">
        <v>1461</v>
      </c>
      <c r="U965" s="52">
        <v>7917</v>
      </c>
      <c r="V965" s="118">
        <v>46100</v>
      </c>
      <c r="W965" s="118">
        <v>46100</v>
      </c>
      <c r="X965" s="47"/>
      <c r="Y965" s="47">
        <v>15</v>
      </c>
      <c r="Z965" s="118">
        <v>46115</v>
      </c>
      <c r="AA965" s="118">
        <v>46142</v>
      </c>
      <c r="AB965" s="118">
        <v>46140</v>
      </c>
      <c r="AC965" s="47" t="s">
        <v>3</v>
      </c>
      <c r="AD965" s="14">
        <v>1</v>
      </c>
      <c r="AE965" s="47" t="s">
        <v>3879</v>
      </c>
      <c r="AF965" s="280" t="s">
        <v>8951</v>
      </c>
      <c r="AG965" s="118"/>
      <c r="AH965" s="118" t="s">
        <v>152</v>
      </c>
      <c r="AI965" s="47" t="s">
        <v>6737</v>
      </c>
      <c r="AJ965" s="47"/>
      <c r="AK965" s="47" t="s">
        <v>2829</v>
      </c>
      <c r="AL965" s="62" t="s">
        <v>2924</v>
      </c>
      <c r="AM965" s="13" t="s">
        <v>1872</v>
      </c>
      <c r="AN965" s="118"/>
      <c r="AO965" s="118"/>
      <c r="AP965" s="118"/>
      <c r="AQ965" s="118"/>
      <c r="AR965" s="118"/>
      <c r="AS965" s="47"/>
      <c r="AT965" s="118"/>
      <c r="AU965" s="47"/>
      <c r="AV965" s="47"/>
      <c r="AW965" s="118"/>
      <c r="AX965" s="118"/>
      <c r="AY965" s="118"/>
      <c r="AZ965" s="47"/>
      <c r="BA965" s="14"/>
      <c r="BB965" s="47"/>
      <c r="BC965" s="149"/>
      <c r="BD965" s="149"/>
    </row>
    <row r="966" spans="1:56" x14ac:dyDescent="0.35">
      <c r="A966" s="50" t="s">
        <v>5921</v>
      </c>
      <c r="B966" s="115">
        <v>965</v>
      </c>
      <c r="C966" s="47"/>
      <c r="D966" s="47" t="s">
        <v>5922</v>
      </c>
      <c r="E966" s="47" t="s">
        <v>5923</v>
      </c>
      <c r="F966" s="47" t="s">
        <v>5924</v>
      </c>
      <c r="G966" s="47" t="s">
        <v>76</v>
      </c>
      <c r="H966" s="47" t="s">
        <v>1980</v>
      </c>
      <c r="I966" s="47" t="s">
        <v>3899</v>
      </c>
      <c r="J966" s="47" t="s">
        <v>1961</v>
      </c>
      <c r="K966" s="47" t="s">
        <v>319</v>
      </c>
      <c r="L966" s="47" t="s">
        <v>886</v>
      </c>
      <c r="M966" s="48" t="s">
        <v>53</v>
      </c>
      <c r="N966" s="47" t="s">
        <v>34</v>
      </c>
      <c r="O966" s="47" t="s">
        <v>4</v>
      </c>
      <c r="P966" s="48" t="s">
        <v>43</v>
      </c>
      <c r="Q966" s="47"/>
      <c r="R966" s="47"/>
      <c r="S966" s="47" t="s">
        <v>5925</v>
      </c>
      <c r="T966" s="47" t="s">
        <v>5926</v>
      </c>
      <c r="U966" s="52">
        <v>5407</v>
      </c>
      <c r="V966" s="118">
        <v>46101</v>
      </c>
      <c r="W966" s="118">
        <v>46101</v>
      </c>
      <c r="X966" s="47"/>
      <c r="Y966" s="47">
        <v>15</v>
      </c>
      <c r="Z966" s="118">
        <v>46116</v>
      </c>
      <c r="AA966" s="118">
        <v>46136</v>
      </c>
      <c r="AB966" s="118">
        <v>46138</v>
      </c>
      <c r="AC966" s="47" t="s">
        <v>3</v>
      </c>
      <c r="AD966" s="14">
        <v>1</v>
      </c>
      <c r="AE966" s="47" t="s">
        <v>3879</v>
      </c>
      <c r="AF966" s="280">
        <v>46138</v>
      </c>
      <c r="AG966" s="118">
        <v>46138</v>
      </c>
      <c r="AH966" s="118" t="s">
        <v>6740</v>
      </c>
      <c r="AI966" s="47" t="s">
        <v>6737</v>
      </c>
      <c r="AJ966" s="47"/>
      <c r="AK966" s="47" t="s">
        <v>2829</v>
      </c>
      <c r="AL966" s="62" t="s">
        <v>2924</v>
      </c>
      <c r="AM966" s="13" t="s">
        <v>390</v>
      </c>
      <c r="AN966" s="118"/>
      <c r="AO966" s="118"/>
      <c r="AP966" s="118"/>
      <c r="AQ966" s="118"/>
      <c r="AR966" s="118"/>
      <c r="AS966" s="47"/>
      <c r="AT966" s="118"/>
      <c r="AU966" s="47"/>
      <c r="AV966" s="47"/>
      <c r="AW966" s="118"/>
      <c r="AX966" s="118"/>
      <c r="AY966" s="118"/>
      <c r="AZ966" s="47"/>
      <c r="BA966" s="14"/>
      <c r="BB966" s="47"/>
      <c r="BC966" s="149"/>
      <c r="BD966" s="149"/>
    </row>
    <row r="967" spans="1:56" x14ac:dyDescent="0.35">
      <c r="A967" s="50" t="s">
        <v>5927</v>
      </c>
      <c r="B967" s="115">
        <v>966</v>
      </c>
      <c r="C967" s="47"/>
      <c r="D967" s="47" t="s">
        <v>5928</v>
      </c>
      <c r="E967" s="47" t="s">
        <v>5929</v>
      </c>
      <c r="F967" s="47" t="s">
        <v>5930</v>
      </c>
      <c r="G967" s="47" t="s">
        <v>76</v>
      </c>
      <c r="H967" s="47" t="s">
        <v>1980</v>
      </c>
      <c r="I967" s="47" t="s">
        <v>3899</v>
      </c>
      <c r="J967" s="47" t="s">
        <v>1961</v>
      </c>
      <c r="K967" s="47" t="s">
        <v>319</v>
      </c>
      <c r="L967" s="47" t="s">
        <v>886</v>
      </c>
      <c r="M967" s="48" t="s">
        <v>53</v>
      </c>
      <c r="N967" s="47" t="s">
        <v>34</v>
      </c>
      <c r="O967" s="47" t="s">
        <v>4</v>
      </c>
      <c r="P967" s="48" t="s">
        <v>21</v>
      </c>
      <c r="Q967" s="47"/>
      <c r="R967" s="47"/>
      <c r="S967" s="47" t="s">
        <v>5931</v>
      </c>
      <c r="T967" s="47" t="s">
        <v>1780</v>
      </c>
      <c r="U967" s="52">
        <v>5124</v>
      </c>
      <c r="V967" s="118">
        <v>46105</v>
      </c>
      <c r="W967" s="118">
        <v>46105</v>
      </c>
      <c r="X967" s="47"/>
      <c r="Y967" s="47">
        <v>15</v>
      </c>
      <c r="Z967" s="118">
        <v>46120</v>
      </c>
      <c r="AA967" s="118">
        <v>46130</v>
      </c>
      <c r="AB967" s="118">
        <v>46130</v>
      </c>
      <c r="AC967" s="47" t="s">
        <v>3</v>
      </c>
      <c r="AD967" s="14">
        <v>1</v>
      </c>
      <c r="AE967" s="47" t="s">
        <v>3879</v>
      </c>
      <c r="AF967" s="280">
        <v>46131</v>
      </c>
      <c r="AG967" s="118">
        <v>46131</v>
      </c>
      <c r="AH967" s="118" t="s">
        <v>6740</v>
      </c>
      <c r="AI967" s="47" t="s">
        <v>6737</v>
      </c>
      <c r="AJ967" s="47"/>
      <c r="AK967" s="47" t="s">
        <v>2829</v>
      </c>
      <c r="AL967" s="62" t="s">
        <v>2924</v>
      </c>
      <c r="AM967" s="13" t="s">
        <v>2000</v>
      </c>
      <c r="AN967" s="118"/>
      <c r="AO967" s="118"/>
      <c r="AP967" s="118"/>
      <c r="AQ967" s="118"/>
      <c r="AR967" s="118"/>
      <c r="AS967" s="47"/>
      <c r="AT967" s="118"/>
      <c r="AU967" s="47"/>
      <c r="AV967" s="47"/>
      <c r="AW967" s="118"/>
      <c r="AX967" s="118"/>
      <c r="AY967" s="118"/>
      <c r="AZ967" s="47"/>
      <c r="BA967" s="14"/>
      <c r="BB967" s="47"/>
      <c r="BC967" s="149"/>
      <c r="BD967" s="149"/>
    </row>
    <row r="968" spans="1:56" x14ac:dyDescent="0.35">
      <c r="A968" s="50" t="s">
        <v>5932</v>
      </c>
      <c r="B968" s="115">
        <v>967</v>
      </c>
      <c r="C968" s="47"/>
      <c r="D968" s="47" t="s">
        <v>5933</v>
      </c>
      <c r="E968" s="47" t="s">
        <v>5934</v>
      </c>
      <c r="F968" s="47" t="s">
        <v>5935</v>
      </c>
      <c r="G968" s="47" t="s">
        <v>76</v>
      </c>
      <c r="H968" s="47" t="s">
        <v>1980</v>
      </c>
      <c r="I968" s="47" t="s">
        <v>3899</v>
      </c>
      <c r="J968" s="47" t="s">
        <v>1961</v>
      </c>
      <c r="K968" s="47" t="s">
        <v>319</v>
      </c>
      <c r="L968" s="47" t="s">
        <v>886</v>
      </c>
      <c r="M968" s="48" t="s">
        <v>53</v>
      </c>
      <c r="N968" s="47" t="s">
        <v>34</v>
      </c>
      <c r="O968" s="47" t="s">
        <v>4</v>
      </c>
      <c r="P968" s="48" t="s">
        <v>21</v>
      </c>
      <c r="Q968" s="47"/>
      <c r="R968" s="47"/>
      <c r="S968" s="47" t="s">
        <v>5936</v>
      </c>
      <c r="T968" s="47" t="s">
        <v>5937</v>
      </c>
      <c r="U968" s="52">
        <v>4159</v>
      </c>
      <c r="V968" s="118">
        <v>46105</v>
      </c>
      <c r="W968" s="118">
        <v>46105</v>
      </c>
      <c r="X968" s="47"/>
      <c r="Y968" s="47">
        <v>15</v>
      </c>
      <c r="Z968" s="118">
        <v>46120</v>
      </c>
      <c r="AA968" s="118">
        <v>46130</v>
      </c>
      <c r="AB968" s="118">
        <v>46128</v>
      </c>
      <c r="AC968" s="47" t="s">
        <v>3</v>
      </c>
      <c r="AD968" s="14">
        <v>1</v>
      </c>
      <c r="AE968" s="47" t="s">
        <v>3879</v>
      </c>
      <c r="AF968" s="280">
        <v>46129</v>
      </c>
      <c r="AG968" s="118">
        <v>46129</v>
      </c>
      <c r="AH968" s="118" t="s">
        <v>6740</v>
      </c>
      <c r="AI968" s="47" t="s">
        <v>6737</v>
      </c>
      <c r="AJ968" s="47"/>
      <c r="AK968" s="47" t="s">
        <v>2829</v>
      </c>
      <c r="AL968" s="62" t="s">
        <v>2924</v>
      </c>
      <c r="AM968" s="13" t="s">
        <v>390</v>
      </c>
      <c r="AN968" s="118"/>
      <c r="AO968" s="118"/>
      <c r="AP968" s="118"/>
      <c r="AQ968" s="118"/>
      <c r="AR968" s="118"/>
      <c r="AS968" s="47"/>
      <c r="AT968" s="118"/>
      <c r="AU968" s="47"/>
      <c r="AV968" s="47"/>
      <c r="AW968" s="118"/>
      <c r="AX968" s="118"/>
      <c r="AY968" s="118"/>
      <c r="AZ968" s="47"/>
      <c r="BA968" s="14"/>
      <c r="BB968" s="47"/>
      <c r="BC968" s="149"/>
      <c r="BD968" s="149"/>
    </row>
    <row r="969" spans="1:56" x14ac:dyDescent="0.35">
      <c r="A969" s="50" t="s">
        <v>5938</v>
      </c>
      <c r="B969" s="115">
        <v>968</v>
      </c>
      <c r="C969" s="47"/>
      <c r="D969" s="47" t="s">
        <v>5939</v>
      </c>
      <c r="E969" s="47" t="s">
        <v>5940</v>
      </c>
      <c r="F969" s="47" t="s">
        <v>5941</v>
      </c>
      <c r="G969" s="47" t="s">
        <v>76</v>
      </c>
      <c r="H969" s="47" t="s">
        <v>1980</v>
      </c>
      <c r="I969" s="47" t="s">
        <v>3899</v>
      </c>
      <c r="J969" s="47" t="s">
        <v>1961</v>
      </c>
      <c r="K969" s="47" t="s">
        <v>319</v>
      </c>
      <c r="L969" s="47" t="s">
        <v>886</v>
      </c>
      <c r="M969" s="48" t="s">
        <v>53</v>
      </c>
      <c r="N969" s="47" t="s">
        <v>34</v>
      </c>
      <c r="O969" s="47" t="s">
        <v>4</v>
      </c>
      <c r="P969" s="48" t="s">
        <v>43</v>
      </c>
      <c r="Q969" s="47"/>
      <c r="R969" s="47"/>
      <c r="S969" s="47" t="s">
        <v>5942</v>
      </c>
      <c r="T969" s="47" t="s">
        <v>4013</v>
      </c>
      <c r="U969" s="52">
        <v>6644</v>
      </c>
      <c r="V969" s="118">
        <v>46106</v>
      </c>
      <c r="W969" s="118">
        <v>46106</v>
      </c>
      <c r="X969" s="47"/>
      <c r="Y969" s="47">
        <v>15</v>
      </c>
      <c r="Z969" s="118">
        <v>46121</v>
      </c>
      <c r="AA969" s="118">
        <v>46173</v>
      </c>
      <c r="AB969" s="118">
        <v>46168</v>
      </c>
      <c r="AC969" s="47" t="s">
        <v>3</v>
      </c>
      <c r="AD969" s="14">
        <v>1</v>
      </c>
      <c r="AE969" s="47" t="s">
        <v>3879</v>
      </c>
      <c r="AF969" s="280">
        <v>46172</v>
      </c>
      <c r="AG969" s="118"/>
      <c r="AH969" s="118" t="s">
        <v>152</v>
      </c>
      <c r="AI969" s="47" t="s">
        <v>6737</v>
      </c>
      <c r="AJ969" s="47"/>
      <c r="AK969" s="47" t="s">
        <v>2829</v>
      </c>
      <c r="AL969" s="62" t="s">
        <v>2925</v>
      </c>
      <c r="AM969" s="13" t="s">
        <v>390</v>
      </c>
      <c r="AN969" s="118"/>
      <c r="AO969" s="118"/>
      <c r="AP969" s="118"/>
      <c r="AQ969" s="118"/>
      <c r="AR969" s="118"/>
      <c r="AS969" s="47"/>
      <c r="AT969" s="118"/>
      <c r="AU969" s="47"/>
      <c r="AV969" s="47"/>
      <c r="AW969" s="118"/>
      <c r="AX969" s="118"/>
      <c r="AY969" s="118"/>
      <c r="AZ969" s="47"/>
      <c r="BA969" s="14"/>
      <c r="BB969" s="47"/>
      <c r="BC969" s="149"/>
      <c r="BD969" s="149"/>
    </row>
    <row r="970" spans="1:56" x14ac:dyDescent="0.35">
      <c r="A970" s="50" t="s">
        <v>5943</v>
      </c>
      <c r="B970" s="115">
        <v>969</v>
      </c>
      <c r="C970" s="47"/>
      <c r="D970" s="47" t="s">
        <v>5944</v>
      </c>
      <c r="E970" s="47" t="s">
        <v>5945</v>
      </c>
      <c r="F970" s="47" t="s">
        <v>5946</v>
      </c>
      <c r="G970" s="47" t="s">
        <v>76</v>
      </c>
      <c r="H970" s="47" t="s">
        <v>1980</v>
      </c>
      <c r="I970" s="47" t="s">
        <v>3899</v>
      </c>
      <c r="J970" s="47" t="s">
        <v>1961</v>
      </c>
      <c r="K970" s="47" t="s">
        <v>319</v>
      </c>
      <c r="L970" s="47" t="s">
        <v>886</v>
      </c>
      <c r="M970" s="48" t="s">
        <v>53</v>
      </c>
      <c r="N970" s="47" t="s">
        <v>34</v>
      </c>
      <c r="O970" s="47" t="s">
        <v>4</v>
      </c>
      <c r="P970" s="48" t="s">
        <v>30</v>
      </c>
      <c r="Q970" s="47"/>
      <c r="R970" s="47"/>
      <c r="S970" s="47" t="s">
        <v>5947</v>
      </c>
      <c r="T970" s="47" t="s">
        <v>5948</v>
      </c>
      <c r="U970" s="52">
        <v>10500</v>
      </c>
      <c r="V970" s="118">
        <v>46106</v>
      </c>
      <c r="W970" s="118">
        <v>46106</v>
      </c>
      <c r="X970" s="47"/>
      <c r="Y970" s="47">
        <v>15</v>
      </c>
      <c r="Z970" s="118">
        <v>46121</v>
      </c>
      <c r="AA970" s="118">
        <v>46142</v>
      </c>
      <c r="AB970" s="118">
        <v>46139</v>
      </c>
      <c r="AC970" s="47" t="s">
        <v>3</v>
      </c>
      <c r="AD970" s="14">
        <v>1</v>
      </c>
      <c r="AE970" s="47" t="s">
        <v>3879</v>
      </c>
      <c r="AF970" s="280" t="s">
        <v>8951</v>
      </c>
      <c r="AG970" s="118"/>
      <c r="AH970" s="118" t="s">
        <v>152</v>
      </c>
      <c r="AI970" s="47" t="s">
        <v>6737</v>
      </c>
      <c r="AJ970" s="47"/>
      <c r="AK970" s="47" t="s">
        <v>2829</v>
      </c>
      <c r="AL970" s="62" t="s">
        <v>2924</v>
      </c>
      <c r="AM970" s="13" t="s">
        <v>1562</v>
      </c>
      <c r="AN970" s="118"/>
      <c r="AO970" s="118"/>
      <c r="AP970" s="118"/>
      <c r="AQ970" s="118"/>
      <c r="AR970" s="118"/>
      <c r="AS970" s="47"/>
      <c r="AT970" s="118"/>
      <c r="AU970" s="47"/>
      <c r="AV970" s="47"/>
      <c r="AW970" s="118"/>
      <c r="AX970" s="118"/>
      <c r="AY970" s="118"/>
      <c r="AZ970" s="47"/>
      <c r="BA970" s="14"/>
      <c r="BB970" s="47"/>
      <c r="BC970" s="149"/>
      <c r="BD970" s="149"/>
    </row>
    <row r="971" spans="1:56" x14ac:dyDescent="0.35">
      <c r="A971" s="50" t="s">
        <v>5949</v>
      </c>
      <c r="B971" s="115">
        <v>970</v>
      </c>
      <c r="C971" s="47"/>
      <c r="D971" s="47" t="s">
        <v>5950</v>
      </c>
      <c r="E971" s="47" t="s">
        <v>5951</v>
      </c>
      <c r="F971" s="47" t="s">
        <v>5952</v>
      </c>
      <c r="G971" s="47" t="s">
        <v>76</v>
      </c>
      <c r="H971" s="47" t="s">
        <v>1980</v>
      </c>
      <c r="I971" s="47" t="s">
        <v>3899</v>
      </c>
      <c r="J971" s="47" t="s">
        <v>1961</v>
      </c>
      <c r="K971" s="47" t="s">
        <v>319</v>
      </c>
      <c r="L971" s="47" t="s">
        <v>886</v>
      </c>
      <c r="M971" s="48" t="s">
        <v>53</v>
      </c>
      <c r="N971" s="47" t="s">
        <v>34</v>
      </c>
      <c r="O971" s="47" t="s">
        <v>4</v>
      </c>
      <c r="P971" s="48" t="s">
        <v>43</v>
      </c>
      <c r="Q971" s="47"/>
      <c r="R971" s="47"/>
      <c r="S971" s="47" t="s">
        <v>5953</v>
      </c>
      <c r="T971" s="47" t="s">
        <v>5954</v>
      </c>
      <c r="U971" s="52">
        <v>5135</v>
      </c>
      <c r="V971" s="118">
        <v>46106</v>
      </c>
      <c r="W971" s="118">
        <v>46106</v>
      </c>
      <c r="X971" s="47"/>
      <c r="Y971" s="47">
        <v>15</v>
      </c>
      <c r="Z971" s="118">
        <v>46121</v>
      </c>
      <c r="AA971" s="118">
        <v>46173</v>
      </c>
      <c r="AB971" s="118">
        <v>46168</v>
      </c>
      <c r="AC971" s="47" t="s">
        <v>3</v>
      </c>
      <c r="AD971" s="14">
        <v>1</v>
      </c>
      <c r="AE971" s="47" t="s">
        <v>3879</v>
      </c>
      <c r="AF971" s="280">
        <v>46170</v>
      </c>
      <c r="AG971" s="118"/>
      <c r="AH971" s="118" t="s">
        <v>152</v>
      </c>
      <c r="AI971" s="47" t="s">
        <v>6737</v>
      </c>
      <c r="AJ971" s="47"/>
      <c r="AK971" s="47" t="s">
        <v>2829</v>
      </c>
      <c r="AL971" s="62" t="s">
        <v>2925</v>
      </c>
      <c r="AM971" s="13" t="s">
        <v>1562</v>
      </c>
      <c r="AN971" s="118"/>
      <c r="AO971" s="118"/>
      <c r="AP971" s="118"/>
      <c r="AQ971" s="118"/>
      <c r="AR971" s="118"/>
      <c r="AS971" s="47"/>
      <c r="AT971" s="118"/>
      <c r="AU971" s="47"/>
      <c r="AV971" s="47"/>
      <c r="AW971" s="118"/>
      <c r="AX971" s="118"/>
      <c r="AY971" s="118"/>
      <c r="AZ971" s="47"/>
      <c r="BA971" s="14"/>
      <c r="BB971" s="47"/>
      <c r="BC971" s="149"/>
      <c r="BD971" s="149"/>
    </row>
    <row r="972" spans="1:56" x14ac:dyDescent="0.35">
      <c r="A972" s="50" t="s">
        <v>5955</v>
      </c>
      <c r="B972" s="115">
        <v>971</v>
      </c>
      <c r="C972" s="47"/>
      <c r="D972" s="47" t="s">
        <v>5956</v>
      </c>
      <c r="E972" s="47" t="s">
        <v>5957</v>
      </c>
      <c r="F972" s="47" t="s">
        <v>5958</v>
      </c>
      <c r="G972" s="47" t="s">
        <v>76</v>
      </c>
      <c r="H972" s="47" t="s">
        <v>1980</v>
      </c>
      <c r="I972" s="47" t="s">
        <v>3899</v>
      </c>
      <c r="J972" s="47" t="s">
        <v>1961</v>
      </c>
      <c r="K972" s="47" t="s">
        <v>319</v>
      </c>
      <c r="L972" s="47" t="s">
        <v>886</v>
      </c>
      <c r="M972" s="48" t="s">
        <v>53</v>
      </c>
      <c r="N972" s="47" t="s">
        <v>34</v>
      </c>
      <c r="O972" s="47" t="s">
        <v>4</v>
      </c>
      <c r="P972" s="48" t="s">
        <v>16</v>
      </c>
      <c r="Q972" s="47"/>
      <c r="R972" s="47"/>
      <c r="S972" s="47" t="s">
        <v>5959</v>
      </c>
      <c r="T972" s="47" t="s">
        <v>814</v>
      </c>
      <c r="U972" s="52">
        <v>10000</v>
      </c>
      <c r="V972" s="118">
        <v>46107</v>
      </c>
      <c r="W972" s="118">
        <v>46107</v>
      </c>
      <c r="X972" s="47"/>
      <c r="Y972" s="47">
        <v>15</v>
      </c>
      <c r="Z972" s="118">
        <v>46122</v>
      </c>
      <c r="AA972" s="118">
        <v>46136</v>
      </c>
      <c r="AB972" s="118">
        <v>46135</v>
      </c>
      <c r="AC972" s="47" t="s">
        <v>3</v>
      </c>
      <c r="AD972" s="14">
        <v>1</v>
      </c>
      <c r="AE972" s="47" t="s">
        <v>3879</v>
      </c>
      <c r="AF972" s="280">
        <v>46134</v>
      </c>
      <c r="AG972" s="118">
        <v>46134</v>
      </c>
      <c r="AH972" s="118" t="s">
        <v>6740</v>
      </c>
      <c r="AI972" s="47" t="s">
        <v>6737</v>
      </c>
      <c r="AJ972" s="47"/>
      <c r="AK972" s="47" t="s">
        <v>2829</v>
      </c>
      <c r="AL972" s="62" t="s">
        <v>2924</v>
      </c>
      <c r="AM972" s="13" t="s">
        <v>390</v>
      </c>
      <c r="AN972" s="118"/>
      <c r="AO972" s="118"/>
      <c r="AP972" s="118"/>
      <c r="AQ972" s="118"/>
      <c r="AR972" s="118"/>
      <c r="AS972" s="47"/>
      <c r="AT972" s="118"/>
      <c r="AU972" s="47"/>
      <c r="AV972" s="47"/>
      <c r="AW972" s="118"/>
      <c r="AX972" s="118"/>
      <c r="AY972" s="118"/>
      <c r="AZ972" s="47"/>
      <c r="BA972" s="14"/>
      <c r="BB972" s="47"/>
      <c r="BC972" s="149"/>
      <c r="BD972" s="149"/>
    </row>
    <row r="973" spans="1:56" x14ac:dyDescent="0.35">
      <c r="A973" s="50" t="s">
        <v>5960</v>
      </c>
      <c r="B973" s="115">
        <v>972</v>
      </c>
      <c r="C973" s="47"/>
      <c r="D973" s="47" t="s">
        <v>5961</v>
      </c>
      <c r="E973" s="47" t="s">
        <v>5962</v>
      </c>
      <c r="F973" s="47" t="s">
        <v>5963</v>
      </c>
      <c r="G973" s="47" t="s">
        <v>76</v>
      </c>
      <c r="H973" s="47" t="s">
        <v>1980</v>
      </c>
      <c r="I973" s="47" t="s">
        <v>3899</v>
      </c>
      <c r="J973" s="47" t="s">
        <v>1961</v>
      </c>
      <c r="K973" s="47" t="s">
        <v>319</v>
      </c>
      <c r="L973" s="47" t="s">
        <v>886</v>
      </c>
      <c r="M973" s="48" t="s">
        <v>53</v>
      </c>
      <c r="N973" s="47" t="s">
        <v>33</v>
      </c>
      <c r="O973" s="47" t="s">
        <v>5473</v>
      </c>
      <c r="P973" s="48" t="s">
        <v>22</v>
      </c>
      <c r="Q973" s="47"/>
      <c r="R973" s="47"/>
      <c r="S973" s="47" t="s">
        <v>5964</v>
      </c>
      <c r="T973" s="47" t="s">
        <v>1073</v>
      </c>
      <c r="U973" s="52">
        <v>4863</v>
      </c>
      <c r="V973" s="118">
        <v>46106</v>
      </c>
      <c r="W973" s="118">
        <v>46106</v>
      </c>
      <c r="X973" s="47"/>
      <c r="Y973" s="47">
        <v>15</v>
      </c>
      <c r="Z973" s="118">
        <v>46121</v>
      </c>
      <c r="AA973" s="118">
        <v>46130</v>
      </c>
      <c r="AB973" s="118">
        <v>46133</v>
      </c>
      <c r="AC973" s="47" t="s">
        <v>3</v>
      </c>
      <c r="AD973" s="14">
        <v>1</v>
      </c>
      <c r="AE973" s="47" t="s">
        <v>3879</v>
      </c>
      <c r="AF973" s="280" t="s">
        <v>8951</v>
      </c>
      <c r="AG973" s="118"/>
      <c r="AH973" s="118" t="s">
        <v>152</v>
      </c>
      <c r="AI973" s="47" t="s">
        <v>6737</v>
      </c>
      <c r="AJ973" s="47"/>
      <c r="AK973" s="47" t="s">
        <v>2829</v>
      </c>
      <c r="AL973" s="62" t="s">
        <v>2924</v>
      </c>
      <c r="AM973" s="13" t="s">
        <v>1562</v>
      </c>
      <c r="AN973" s="118"/>
      <c r="AO973" s="118"/>
      <c r="AP973" s="118"/>
      <c r="AQ973" s="118"/>
      <c r="AR973" s="118"/>
      <c r="AS973" s="47"/>
      <c r="AT973" s="118"/>
      <c r="AU973" s="47"/>
      <c r="AV973" s="47"/>
      <c r="AW973" s="118"/>
      <c r="AX973" s="118"/>
      <c r="AY973" s="118"/>
      <c r="AZ973" s="47"/>
      <c r="BA973" s="14"/>
      <c r="BB973" s="47"/>
      <c r="BC973" s="149"/>
      <c r="BD973" s="149"/>
    </row>
    <row r="974" spans="1:56" x14ac:dyDescent="0.35">
      <c r="A974" s="50" t="s">
        <v>5965</v>
      </c>
      <c r="B974" s="115">
        <v>973</v>
      </c>
      <c r="C974" s="47"/>
      <c r="D974" s="47" t="s">
        <v>5966</v>
      </c>
      <c r="E974" s="47" t="s">
        <v>5967</v>
      </c>
      <c r="F974" s="47" t="s">
        <v>5968</v>
      </c>
      <c r="G974" s="47" t="s">
        <v>76</v>
      </c>
      <c r="H974" s="47" t="s">
        <v>1980</v>
      </c>
      <c r="I974" s="47" t="s">
        <v>3899</v>
      </c>
      <c r="J974" s="47" t="s">
        <v>1961</v>
      </c>
      <c r="K974" s="47" t="s">
        <v>319</v>
      </c>
      <c r="L974" s="47" t="s">
        <v>886</v>
      </c>
      <c r="M974" s="48" t="s">
        <v>53</v>
      </c>
      <c r="N974" s="47" t="s">
        <v>33</v>
      </c>
      <c r="O974" s="47" t="s">
        <v>5473</v>
      </c>
      <c r="P974" s="48" t="s">
        <v>22</v>
      </c>
      <c r="Q974" s="47"/>
      <c r="R974" s="47"/>
      <c r="S974" s="47" t="s">
        <v>5969</v>
      </c>
      <c r="T974" s="47" t="s">
        <v>5970</v>
      </c>
      <c r="U974" s="52">
        <v>4940</v>
      </c>
      <c r="V974" s="118">
        <v>46106</v>
      </c>
      <c r="W974" s="118">
        <v>46106</v>
      </c>
      <c r="X974" s="47"/>
      <c r="Y974" s="47">
        <v>15</v>
      </c>
      <c r="Z974" s="118">
        <v>46121</v>
      </c>
      <c r="AA974" s="118">
        <v>46152</v>
      </c>
      <c r="AB974" s="118">
        <v>46160</v>
      </c>
      <c r="AC974" s="47" t="s">
        <v>3</v>
      </c>
      <c r="AD974" s="14">
        <v>1</v>
      </c>
      <c r="AE974" s="47" t="s">
        <v>3879</v>
      </c>
      <c r="AF974" s="280" t="s">
        <v>8951</v>
      </c>
      <c r="AG974" s="118"/>
      <c r="AH974" s="118" t="s">
        <v>152</v>
      </c>
      <c r="AI974" s="47" t="s">
        <v>6737</v>
      </c>
      <c r="AJ974" s="47"/>
      <c r="AK974" s="47" t="s">
        <v>2829</v>
      </c>
      <c r="AL974" s="62" t="s">
        <v>2925</v>
      </c>
      <c r="AM974" s="13" t="s">
        <v>2000</v>
      </c>
      <c r="AN974" s="118"/>
      <c r="AO974" s="118"/>
      <c r="AP974" s="118"/>
      <c r="AQ974" s="118"/>
      <c r="AR974" s="118"/>
      <c r="AS974" s="47"/>
      <c r="AT974" s="118"/>
      <c r="AU974" s="47"/>
      <c r="AV974" s="47"/>
      <c r="AW974" s="118"/>
      <c r="AX974" s="118"/>
      <c r="AY974" s="118"/>
      <c r="AZ974" s="47"/>
      <c r="BA974" s="14"/>
      <c r="BB974" s="47"/>
      <c r="BC974" s="149"/>
      <c r="BD974" s="149"/>
    </row>
    <row r="975" spans="1:56" x14ac:dyDescent="0.35">
      <c r="A975" s="50" t="s">
        <v>5971</v>
      </c>
      <c r="B975" s="115">
        <v>974</v>
      </c>
      <c r="C975" s="47"/>
      <c r="D975" s="47" t="s">
        <v>5972</v>
      </c>
      <c r="E975" s="47" t="s">
        <v>5973</v>
      </c>
      <c r="F975" s="47" t="s">
        <v>5974</v>
      </c>
      <c r="G975" s="47" t="s">
        <v>76</v>
      </c>
      <c r="H975" s="47" t="s">
        <v>1980</v>
      </c>
      <c r="I975" s="47" t="s">
        <v>3899</v>
      </c>
      <c r="J975" s="47" t="s">
        <v>1961</v>
      </c>
      <c r="K975" s="47" t="s">
        <v>319</v>
      </c>
      <c r="L975" s="47" t="s">
        <v>886</v>
      </c>
      <c r="M975" s="48" t="s">
        <v>53</v>
      </c>
      <c r="N975" s="47" t="s">
        <v>34</v>
      </c>
      <c r="O975" s="47" t="s">
        <v>4</v>
      </c>
      <c r="P975" s="48" t="s">
        <v>21</v>
      </c>
      <c r="Q975" s="47"/>
      <c r="R975" s="47"/>
      <c r="S975" s="47" t="s">
        <v>5975</v>
      </c>
      <c r="T975" s="47" t="s">
        <v>5976</v>
      </c>
      <c r="U975" s="52">
        <v>9585</v>
      </c>
      <c r="V975" s="118">
        <v>46104</v>
      </c>
      <c r="W975" s="118">
        <v>46104</v>
      </c>
      <c r="X975" s="47"/>
      <c r="Y975" s="47">
        <v>15</v>
      </c>
      <c r="Z975" s="118">
        <v>46119</v>
      </c>
      <c r="AA975" s="118">
        <v>46130</v>
      </c>
      <c r="AB975" s="118">
        <v>46131</v>
      </c>
      <c r="AC975" s="47" t="s">
        <v>3</v>
      </c>
      <c r="AD975" s="14">
        <v>1</v>
      </c>
      <c r="AE975" s="47" t="s">
        <v>3879</v>
      </c>
      <c r="AF975" s="280">
        <v>46133</v>
      </c>
      <c r="AG975" s="118">
        <v>46133</v>
      </c>
      <c r="AH975" s="118" t="s">
        <v>6740</v>
      </c>
      <c r="AI975" s="47" t="s">
        <v>6737</v>
      </c>
      <c r="AJ975" s="47"/>
      <c r="AK975" s="47" t="s">
        <v>2829</v>
      </c>
      <c r="AL975" s="62" t="s">
        <v>2924</v>
      </c>
      <c r="AM975" s="13" t="s">
        <v>1562</v>
      </c>
      <c r="AN975" s="118"/>
      <c r="AO975" s="118"/>
      <c r="AP975" s="118"/>
      <c r="AQ975" s="118"/>
      <c r="AR975" s="118"/>
      <c r="AS975" s="47"/>
      <c r="AT975" s="118"/>
      <c r="AU975" s="47"/>
      <c r="AV975" s="47"/>
      <c r="AW975" s="118"/>
      <c r="AX975" s="118"/>
      <c r="AY975" s="118"/>
      <c r="AZ975" s="47"/>
      <c r="BA975" s="14"/>
      <c r="BB975" s="47"/>
      <c r="BC975" s="149"/>
      <c r="BD975" s="149"/>
    </row>
    <row r="976" spans="1:56" x14ac:dyDescent="0.35">
      <c r="A976" s="50" t="s">
        <v>5977</v>
      </c>
      <c r="B976" s="115">
        <v>975</v>
      </c>
      <c r="C976" s="47"/>
      <c r="D976" s="47" t="s">
        <v>5978</v>
      </c>
      <c r="E976" s="47" t="s">
        <v>5979</v>
      </c>
      <c r="F976" s="47" t="s">
        <v>5980</v>
      </c>
      <c r="G976" s="47" t="s">
        <v>76</v>
      </c>
      <c r="H976" s="47" t="s">
        <v>1980</v>
      </c>
      <c r="I976" s="47" t="s">
        <v>3899</v>
      </c>
      <c r="J976" s="47" t="s">
        <v>1961</v>
      </c>
      <c r="K976" s="47" t="s">
        <v>319</v>
      </c>
      <c r="L976" s="47" t="s">
        <v>886</v>
      </c>
      <c r="M976" s="48" t="s">
        <v>53</v>
      </c>
      <c r="N976" s="47" t="s">
        <v>33</v>
      </c>
      <c r="O976" s="47" t="s">
        <v>5473</v>
      </c>
      <c r="P976" s="48" t="s">
        <v>22</v>
      </c>
      <c r="Q976" s="47"/>
      <c r="R976" s="47"/>
      <c r="S976" s="47" t="s">
        <v>5981</v>
      </c>
      <c r="T976" s="47" t="s">
        <v>1359</v>
      </c>
      <c r="U976" s="52">
        <v>9913</v>
      </c>
      <c r="V976" s="118">
        <v>46104</v>
      </c>
      <c r="W976" s="118">
        <v>46104</v>
      </c>
      <c r="X976" s="47"/>
      <c r="Y976" s="47">
        <v>15</v>
      </c>
      <c r="Z976" s="118">
        <v>46119</v>
      </c>
      <c r="AA976" s="118">
        <v>46173</v>
      </c>
      <c r="AB976" s="118"/>
      <c r="AC976" s="47" t="s">
        <v>5</v>
      </c>
      <c r="AD976" s="14"/>
      <c r="AE976" s="47" t="s">
        <v>3879</v>
      </c>
      <c r="AF976" s="280"/>
      <c r="AG976" s="118"/>
      <c r="AH976" s="118"/>
      <c r="AI976" s="47" t="s">
        <v>6737</v>
      </c>
      <c r="AJ976" s="47"/>
      <c r="AK976" s="47" t="s">
        <v>2829</v>
      </c>
      <c r="AL976" s="62" t="s">
        <v>390</v>
      </c>
      <c r="AM976" s="13" t="s">
        <v>1562</v>
      </c>
      <c r="AN976" s="118"/>
      <c r="AO976" s="118"/>
      <c r="AP976" s="118"/>
      <c r="AQ976" s="118"/>
      <c r="AR976" s="118"/>
      <c r="AS976" s="47"/>
      <c r="AT976" s="118"/>
      <c r="AU976" s="47"/>
      <c r="AV976" s="47"/>
      <c r="AW976" s="118"/>
      <c r="AX976" s="118"/>
      <c r="AY976" s="118"/>
      <c r="AZ976" s="47"/>
      <c r="BA976" s="14"/>
      <c r="BB976" s="47"/>
      <c r="BC976" s="149"/>
      <c r="BD976" s="149"/>
    </row>
    <row r="977" spans="1:56" x14ac:dyDescent="0.35">
      <c r="A977" s="50" t="s">
        <v>5982</v>
      </c>
      <c r="B977" s="115">
        <v>976</v>
      </c>
      <c r="C977" s="47"/>
      <c r="D977" s="47" t="s">
        <v>5983</v>
      </c>
      <c r="E977" s="47" t="s">
        <v>5984</v>
      </c>
      <c r="F977" s="47" t="s">
        <v>5985</v>
      </c>
      <c r="G977" s="47" t="s">
        <v>76</v>
      </c>
      <c r="H977" s="47" t="s">
        <v>1980</v>
      </c>
      <c r="I977" s="47" t="s">
        <v>3899</v>
      </c>
      <c r="J977" s="47" t="s">
        <v>1961</v>
      </c>
      <c r="K977" s="47" t="s">
        <v>319</v>
      </c>
      <c r="L977" s="47" t="s">
        <v>886</v>
      </c>
      <c r="M977" s="48" t="s">
        <v>53</v>
      </c>
      <c r="N977" s="47" t="s">
        <v>34</v>
      </c>
      <c r="O977" s="47" t="s">
        <v>4</v>
      </c>
      <c r="P977" s="48" t="s">
        <v>43</v>
      </c>
      <c r="Q977" s="47"/>
      <c r="R977" s="47"/>
      <c r="S977" s="47" t="s">
        <v>5986</v>
      </c>
      <c r="T977" s="47" t="s">
        <v>5987</v>
      </c>
      <c r="U977" s="52">
        <v>10750</v>
      </c>
      <c r="V977" s="118">
        <v>46104</v>
      </c>
      <c r="W977" s="118">
        <v>46104</v>
      </c>
      <c r="X977" s="47"/>
      <c r="Y977" s="47">
        <v>15</v>
      </c>
      <c r="Z977" s="118">
        <v>46119</v>
      </c>
      <c r="AA977" s="118">
        <v>46152</v>
      </c>
      <c r="AB977" s="118">
        <v>46163</v>
      </c>
      <c r="AC977" s="47" t="s">
        <v>3</v>
      </c>
      <c r="AD977" s="14">
        <v>1</v>
      </c>
      <c r="AE977" s="47" t="s">
        <v>3879</v>
      </c>
      <c r="AF977" s="280" t="s">
        <v>8951</v>
      </c>
      <c r="AG977" s="118"/>
      <c r="AH977" s="118" t="s">
        <v>152</v>
      </c>
      <c r="AI977" s="47" t="s">
        <v>6737</v>
      </c>
      <c r="AJ977" s="47"/>
      <c r="AK977" s="47" t="s">
        <v>2829</v>
      </c>
      <c r="AL977" s="62" t="s">
        <v>2925</v>
      </c>
      <c r="AM977" s="13" t="s">
        <v>390</v>
      </c>
      <c r="AN977" s="118"/>
      <c r="AO977" s="118"/>
      <c r="AP977" s="118"/>
      <c r="AQ977" s="118"/>
      <c r="AR977" s="118"/>
      <c r="AS977" s="47"/>
      <c r="AT977" s="118"/>
      <c r="AU977" s="47"/>
      <c r="AV977" s="47"/>
      <c r="AW977" s="118"/>
      <c r="AX977" s="118"/>
      <c r="AY977" s="118"/>
      <c r="AZ977" s="47"/>
      <c r="BA977" s="14"/>
      <c r="BB977" s="47"/>
      <c r="BC977" s="149"/>
      <c r="BD977" s="149"/>
    </row>
    <row r="978" spans="1:56" x14ac:dyDescent="0.35">
      <c r="A978" s="50" t="s">
        <v>5988</v>
      </c>
      <c r="B978" s="115">
        <v>977</v>
      </c>
      <c r="C978" s="47"/>
      <c r="D978" s="47" t="s">
        <v>5989</v>
      </c>
      <c r="E978" s="47" t="s">
        <v>5990</v>
      </c>
      <c r="F978" s="47" t="s">
        <v>5991</v>
      </c>
      <c r="G978" s="47" t="s">
        <v>76</v>
      </c>
      <c r="H978" s="47" t="s">
        <v>1980</v>
      </c>
      <c r="I978" s="47" t="s">
        <v>3899</v>
      </c>
      <c r="J978" s="47" t="s">
        <v>1961</v>
      </c>
      <c r="K978" s="47" t="s">
        <v>319</v>
      </c>
      <c r="L978" s="47" t="s">
        <v>886</v>
      </c>
      <c r="M978" s="48" t="s">
        <v>53</v>
      </c>
      <c r="N978" s="47" t="s">
        <v>34</v>
      </c>
      <c r="O978" s="47" t="s">
        <v>4</v>
      </c>
      <c r="P978" s="48" t="s">
        <v>30</v>
      </c>
      <c r="Q978" s="47"/>
      <c r="R978" s="47"/>
      <c r="S978" s="47" t="s">
        <v>5992</v>
      </c>
      <c r="T978" s="47" t="s">
        <v>5993</v>
      </c>
      <c r="U978" s="52">
        <v>8756</v>
      </c>
      <c r="V978" s="118">
        <v>46098</v>
      </c>
      <c r="W978" s="118">
        <v>46098</v>
      </c>
      <c r="X978" s="47"/>
      <c r="Y978" s="47">
        <v>15</v>
      </c>
      <c r="Z978" s="118">
        <v>46113</v>
      </c>
      <c r="AA978" s="118">
        <v>46130</v>
      </c>
      <c r="AB978" s="118">
        <v>46132</v>
      </c>
      <c r="AC978" s="47" t="s">
        <v>3</v>
      </c>
      <c r="AD978" s="14">
        <v>1</v>
      </c>
      <c r="AE978" s="47" t="s">
        <v>3879</v>
      </c>
      <c r="AF978" s="280">
        <v>46132</v>
      </c>
      <c r="AG978" s="118">
        <v>46132</v>
      </c>
      <c r="AH978" s="118" t="s">
        <v>6740</v>
      </c>
      <c r="AI978" s="47" t="s">
        <v>6737</v>
      </c>
      <c r="AJ978" s="47"/>
      <c r="AK978" s="47" t="s">
        <v>2829</v>
      </c>
      <c r="AL978" s="62" t="s">
        <v>2924</v>
      </c>
      <c r="AM978" s="13" t="s">
        <v>390</v>
      </c>
      <c r="AN978" s="118"/>
      <c r="AO978" s="118"/>
      <c r="AP978" s="118"/>
      <c r="AQ978" s="118"/>
      <c r="AR978" s="118"/>
      <c r="AS978" s="47"/>
      <c r="AT978" s="118"/>
      <c r="AU978" s="47"/>
      <c r="AV978" s="47"/>
      <c r="AW978" s="118"/>
      <c r="AX978" s="118"/>
      <c r="AY978" s="118"/>
      <c r="AZ978" s="47"/>
      <c r="BA978" s="14"/>
      <c r="BB978" s="47"/>
      <c r="BC978" s="149"/>
      <c r="BD978" s="149"/>
    </row>
    <row r="979" spans="1:56" x14ac:dyDescent="0.35">
      <c r="A979" s="50" t="s">
        <v>5994</v>
      </c>
      <c r="B979" s="115">
        <v>978</v>
      </c>
      <c r="C979" s="47"/>
      <c r="D979" s="47" t="s">
        <v>5995</v>
      </c>
      <c r="E979" s="47" t="s">
        <v>5996</v>
      </c>
      <c r="F979" s="47" t="s">
        <v>5997</v>
      </c>
      <c r="G979" s="47" t="s">
        <v>76</v>
      </c>
      <c r="H979" s="47" t="s">
        <v>1980</v>
      </c>
      <c r="I979" s="47" t="s">
        <v>3899</v>
      </c>
      <c r="J979" s="47" t="s">
        <v>1961</v>
      </c>
      <c r="K979" s="47" t="s">
        <v>319</v>
      </c>
      <c r="L979" s="47" t="s">
        <v>886</v>
      </c>
      <c r="M979" s="48" t="s">
        <v>53</v>
      </c>
      <c r="N979" s="47" t="s">
        <v>33</v>
      </c>
      <c r="O979" s="47" t="s">
        <v>5473</v>
      </c>
      <c r="P979" s="48" t="s">
        <v>22</v>
      </c>
      <c r="Q979" s="47"/>
      <c r="R979" s="47"/>
      <c r="S979" s="47" t="s">
        <v>5998</v>
      </c>
      <c r="T979" s="47" t="s">
        <v>5999</v>
      </c>
      <c r="U979" s="52">
        <v>5455</v>
      </c>
      <c r="V979" s="118">
        <v>46106</v>
      </c>
      <c r="W979" s="118">
        <v>46106</v>
      </c>
      <c r="X979" s="47"/>
      <c r="Y979" s="47">
        <v>15</v>
      </c>
      <c r="Z979" s="118">
        <v>46121</v>
      </c>
      <c r="AA979" s="118">
        <v>46121</v>
      </c>
      <c r="AB979" s="118"/>
      <c r="AC979" s="47" t="s">
        <v>709</v>
      </c>
      <c r="AD979" s="14"/>
      <c r="AE979" s="47" t="s">
        <v>3879</v>
      </c>
      <c r="AF979" s="280"/>
      <c r="AG979" s="118"/>
      <c r="AH979" s="118"/>
      <c r="AI979" s="47" t="s">
        <v>6737</v>
      </c>
      <c r="AJ979" s="47"/>
      <c r="AK979" s="47" t="s">
        <v>390</v>
      </c>
      <c r="AL979" s="62" t="s">
        <v>390</v>
      </c>
      <c r="AM979" s="13" t="s">
        <v>390</v>
      </c>
      <c r="AN979" s="118"/>
      <c r="AO979" s="118"/>
      <c r="AP979" s="118"/>
      <c r="AQ979" s="118"/>
      <c r="AR979" s="118"/>
      <c r="AS979" s="47"/>
      <c r="AT979" s="118"/>
      <c r="AU979" s="47"/>
      <c r="AV979" s="47"/>
      <c r="AW979" s="118"/>
      <c r="AX979" s="118"/>
      <c r="AY979" s="118"/>
      <c r="AZ979" s="47"/>
      <c r="BA979" s="14"/>
      <c r="BB979" s="47"/>
      <c r="BC979" s="149"/>
      <c r="BD979" s="149"/>
    </row>
    <row r="980" spans="1:56" x14ac:dyDescent="0.35">
      <c r="A980" s="50" t="s">
        <v>6000</v>
      </c>
      <c r="B980" s="115">
        <v>979</v>
      </c>
      <c r="C980" s="47"/>
      <c r="D980" s="47" t="s">
        <v>6001</v>
      </c>
      <c r="E980" s="47" t="s">
        <v>6002</v>
      </c>
      <c r="F980" s="47" t="s">
        <v>6003</v>
      </c>
      <c r="G980" s="47" t="s">
        <v>76</v>
      </c>
      <c r="H980" s="47" t="s">
        <v>1980</v>
      </c>
      <c r="I980" s="47" t="s">
        <v>3899</v>
      </c>
      <c r="J980" s="47" t="s">
        <v>1961</v>
      </c>
      <c r="K980" s="47" t="s">
        <v>319</v>
      </c>
      <c r="L980" s="47" t="s">
        <v>886</v>
      </c>
      <c r="M980" s="48" t="s">
        <v>53</v>
      </c>
      <c r="N980" s="47" t="s">
        <v>34</v>
      </c>
      <c r="O980" s="47" t="s">
        <v>4</v>
      </c>
      <c r="P980" s="48" t="s">
        <v>43</v>
      </c>
      <c r="Q980" s="47"/>
      <c r="R980" s="47"/>
      <c r="S980" s="47" t="s">
        <v>6004</v>
      </c>
      <c r="T980" s="47" t="s">
        <v>6005</v>
      </c>
      <c r="U980" s="52">
        <v>9644</v>
      </c>
      <c r="V980" s="118">
        <v>46104</v>
      </c>
      <c r="W980" s="118">
        <v>46104</v>
      </c>
      <c r="X980" s="47"/>
      <c r="Y980" s="47">
        <v>15</v>
      </c>
      <c r="Z980" s="118">
        <v>46119</v>
      </c>
      <c r="AA980" s="118">
        <v>46152</v>
      </c>
      <c r="AB980" s="118">
        <v>46152</v>
      </c>
      <c r="AC980" s="47" t="s">
        <v>3</v>
      </c>
      <c r="AD980" s="14">
        <v>1</v>
      </c>
      <c r="AE980" s="47" t="s">
        <v>3879</v>
      </c>
      <c r="AF980" s="280">
        <v>46152</v>
      </c>
      <c r="AG980" s="118">
        <v>46152</v>
      </c>
      <c r="AH980" s="118" t="s">
        <v>6740</v>
      </c>
      <c r="AI980" s="47" t="s">
        <v>6737</v>
      </c>
      <c r="AJ980" s="47"/>
      <c r="AK980" s="47" t="s">
        <v>2829</v>
      </c>
      <c r="AL980" s="62" t="s">
        <v>2925</v>
      </c>
      <c r="AM980" s="13" t="s">
        <v>390</v>
      </c>
      <c r="AN980" s="118"/>
      <c r="AO980" s="118"/>
      <c r="AP980" s="118"/>
      <c r="AQ980" s="118"/>
      <c r="AR980" s="118"/>
      <c r="AS980" s="47"/>
      <c r="AT980" s="118"/>
      <c r="AU980" s="47"/>
      <c r="AV980" s="47"/>
      <c r="AW980" s="118"/>
      <c r="AX980" s="118"/>
      <c r="AY980" s="118"/>
      <c r="AZ980" s="47"/>
      <c r="BA980" s="14"/>
      <c r="BB980" s="47"/>
      <c r="BC980" s="149"/>
      <c r="BD980" s="149"/>
    </row>
    <row r="981" spans="1:56" x14ac:dyDescent="0.35">
      <c r="A981" s="50" t="s">
        <v>6006</v>
      </c>
      <c r="B981" s="115">
        <v>980</v>
      </c>
      <c r="C981" s="47"/>
      <c r="D981" s="47" t="s">
        <v>6007</v>
      </c>
      <c r="E981" s="47" t="s">
        <v>6008</v>
      </c>
      <c r="F981" s="47" t="s">
        <v>6009</v>
      </c>
      <c r="G981" s="47" t="s">
        <v>76</v>
      </c>
      <c r="H981" s="47" t="s">
        <v>1980</v>
      </c>
      <c r="I981" s="47" t="s">
        <v>3899</v>
      </c>
      <c r="J981" s="47" t="s">
        <v>1961</v>
      </c>
      <c r="K981" s="47" t="s">
        <v>319</v>
      </c>
      <c r="L981" s="47" t="s">
        <v>886</v>
      </c>
      <c r="M981" s="48" t="s">
        <v>53</v>
      </c>
      <c r="N981" s="47" t="s">
        <v>33</v>
      </c>
      <c r="O981" s="47" t="s">
        <v>5473</v>
      </c>
      <c r="P981" s="48" t="s">
        <v>22</v>
      </c>
      <c r="Q981" s="47"/>
      <c r="R981" s="47"/>
      <c r="S981" s="47" t="s">
        <v>6010</v>
      </c>
      <c r="T981" s="47" t="s">
        <v>6011</v>
      </c>
      <c r="U981" s="52">
        <v>5574</v>
      </c>
      <c r="V981" s="118">
        <v>46106</v>
      </c>
      <c r="W981" s="118">
        <v>46106</v>
      </c>
      <c r="X981" s="47"/>
      <c r="Y981" s="47">
        <v>15</v>
      </c>
      <c r="Z981" s="118">
        <v>46121</v>
      </c>
      <c r="AA981" s="118">
        <v>46173</v>
      </c>
      <c r="AB981" s="118"/>
      <c r="AC981" s="47" t="s">
        <v>5</v>
      </c>
      <c r="AD981" s="14"/>
      <c r="AE981" s="47" t="s">
        <v>3879</v>
      </c>
      <c r="AF981" s="280"/>
      <c r="AG981" s="118"/>
      <c r="AH981" s="118"/>
      <c r="AI981" s="47" t="s">
        <v>6737</v>
      </c>
      <c r="AJ981" s="47"/>
      <c r="AK981" s="47" t="s">
        <v>2829</v>
      </c>
      <c r="AL981" s="62" t="s">
        <v>390</v>
      </c>
      <c r="AM981" s="13" t="s">
        <v>390</v>
      </c>
      <c r="AN981" s="118"/>
      <c r="AO981" s="118"/>
      <c r="AP981" s="118"/>
      <c r="AQ981" s="118"/>
      <c r="AR981" s="118"/>
      <c r="AS981" s="47"/>
      <c r="AT981" s="118"/>
      <c r="AU981" s="47"/>
      <c r="AV981" s="47"/>
      <c r="AW981" s="118"/>
      <c r="AX981" s="118"/>
      <c r="AY981" s="118"/>
      <c r="AZ981" s="47"/>
      <c r="BA981" s="14"/>
      <c r="BB981" s="47"/>
      <c r="BC981" s="149"/>
      <c r="BD981" s="149"/>
    </row>
    <row r="982" spans="1:56" x14ac:dyDescent="0.35">
      <c r="A982" s="50" t="s">
        <v>6012</v>
      </c>
      <c r="B982" s="115">
        <v>981</v>
      </c>
      <c r="C982" s="47"/>
      <c r="D982" s="47" t="s">
        <v>6013</v>
      </c>
      <c r="E982" s="47" t="s">
        <v>6014</v>
      </c>
      <c r="F982" s="47" t="s">
        <v>6015</v>
      </c>
      <c r="G982" s="47" t="s">
        <v>76</v>
      </c>
      <c r="H982" s="47" t="s">
        <v>1980</v>
      </c>
      <c r="I982" s="47" t="s">
        <v>3899</v>
      </c>
      <c r="J982" s="47" t="s">
        <v>1961</v>
      </c>
      <c r="K982" s="47" t="s">
        <v>319</v>
      </c>
      <c r="L982" s="47" t="s">
        <v>886</v>
      </c>
      <c r="M982" s="48" t="s">
        <v>53</v>
      </c>
      <c r="N982" s="47" t="s">
        <v>33</v>
      </c>
      <c r="O982" s="47" t="s">
        <v>5473</v>
      </c>
      <c r="P982" s="48" t="s">
        <v>20</v>
      </c>
      <c r="Q982" s="47"/>
      <c r="R982" s="47"/>
      <c r="S982" s="47" t="s">
        <v>6016</v>
      </c>
      <c r="T982" s="47" t="s">
        <v>6017</v>
      </c>
      <c r="U982" s="52">
        <v>3600</v>
      </c>
      <c r="V982" s="118">
        <v>46106</v>
      </c>
      <c r="W982" s="118">
        <v>46106</v>
      </c>
      <c r="X982" s="47"/>
      <c r="Y982" s="47">
        <v>15</v>
      </c>
      <c r="Z982" s="118">
        <v>46121</v>
      </c>
      <c r="AA982" s="118">
        <v>46122</v>
      </c>
      <c r="AB982" s="118">
        <v>46123</v>
      </c>
      <c r="AC982" s="47" t="s">
        <v>3</v>
      </c>
      <c r="AD982" s="14">
        <v>1</v>
      </c>
      <c r="AE982" s="47" t="s">
        <v>3879</v>
      </c>
      <c r="AF982" s="280">
        <v>46132</v>
      </c>
      <c r="AG982" s="118">
        <v>46132</v>
      </c>
      <c r="AH982" s="118" t="s">
        <v>6740</v>
      </c>
      <c r="AI982" s="47" t="s">
        <v>6737</v>
      </c>
      <c r="AJ982" s="47"/>
      <c r="AK982" s="47" t="s">
        <v>2829</v>
      </c>
      <c r="AL982" s="62" t="s">
        <v>2924</v>
      </c>
      <c r="AM982" s="13" t="s">
        <v>390</v>
      </c>
      <c r="AN982" s="118"/>
      <c r="AO982" s="118"/>
      <c r="AP982" s="118"/>
      <c r="AQ982" s="118"/>
      <c r="AR982" s="118"/>
      <c r="AS982" s="47"/>
      <c r="AT982" s="118"/>
      <c r="AU982" s="47"/>
      <c r="AV982" s="47"/>
      <c r="AW982" s="118"/>
      <c r="AX982" s="118"/>
      <c r="AY982" s="118"/>
      <c r="AZ982" s="47"/>
      <c r="BA982" s="14"/>
      <c r="BB982" s="47"/>
      <c r="BC982" s="149"/>
      <c r="BD982" s="149"/>
    </row>
    <row r="983" spans="1:56" x14ac:dyDescent="0.35">
      <c r="A983" s="50" t="s">
        <v>6018</v>
      </c>
      <c r="B983" s="115">
        <v>982</v>
      </c>
      <c r="C983" s="47"/>
      <c r="D983" s="47" t="s">
        <v>6019</v>
      </c>
      <c r="E983" s="47" t="s">
        <v>6020</v>
      </c>
      <c r="F983" s="47" t="s">
        <v>6021</v>
      </c>
      <c r="G983" s="47" t="s">
        <v>76</v>
      </c>
      <c r="H983" s="47" t="s">
        <v>1980</v>
      </c>
      <c r="I983" s="47" t="s">
        <v>3899</v>
      </c>
      <c r="J983" s="47" t="s">
        <v>1961</v>
      </c>
      <c r="K983" s="47" t="s">
        <v>319</v>
      </c>
      <c r="L983" s="47" t="s">
        <v>886</v>
      </c>
      <c r="M983" s="48" t="s">
        <v>53</v>
      </c>
      <c r="N983" s="47" t="s">
        <v>33</v>
      </c>
      <c r="O983" s="47" t="s">
        <v>5473</v>
      </c>
      <c r="P983" s="48" t="s">
        <v>22</v>
      </c>
      <c r="Q983" s="47"/>
      <c r="R983" s="47"/>
      <c r="S983" s="47" t="s">
        <v>6022</v>
      </c>
      <c r="T983" s="47" t="s">
        <v>770</v>
      </c>
      <c r="U983" s="52">
        <v>1458</v>
      </c>
      <c r="V983" s="118">
        <v>46106</v>
      </c>
      <c r="W983" s="118">
        <v>46106</v>
      </c>
      <c r="X983" s="47"/>
      <c r="Y983" s="47">
        <v>15</v>
      </c>
      <c r="Z983" s="118">
        <v>46121</v>
      </c>
      <c r="AA983" s="118">
        <v>46122</v>
      </c>
      <c r="AB983" s="118">
        <v>46123</v>
      </c>
      <c r="AC983" s="47" t="s">
        <v>3</v>
      </c>
      <c r="AD983" s="14">
        <v>1</v>
      </c>
      <c r="AE983" s="47" t="s">
        <v>3873</v>
      </c>
      <c r="AF983" s="280" t="s">
        <v>8951</v>
      </c>
      <c r="AG983" s="118"/>
      <c r="AH983" s="118" t="s">
        <v>152</v>
      </c>
      <c r="AI983" s="47" t="s">
        <v>6737</v>
      </c>
      <c r="AJ983" s="47"/>
      <c r="AK983" s="47" t="s">
        <v>2829</v>
      </c>
      <c r="AL983" s="62" t="s">
        <v>2924</v>
      </c>
      <c r="AM983" s="13" t="s">
        <v>390</v>
      </c>
      <c r="AN983" s="118"/>
      <c r="AO983" s="118"/>
      <c r="AP983" s="118"/>
      <c r="AQ983" s="118"/>
      <c r="AR983" s="118"/>
      <c r="AS983" s="47"/>
      <c r="AT983" s="118"/>
      <c r="AU983" s="47"/>
      <c r="AV983" s="47"/>
      <c r="AW983" s="118"/>
      <c r="AX983" s="118"/>
      <c r="AY983" s="118"/>
      <c r="AZ983" s="47"/>
      <c r="BA983" s="14"/>
      <c r="BB983" s="47"/>
      <c r="BC983" s="149"/>
      <c r="BD983" s="149"/>
    </row>
    <row r="984" spans="1:56" x14ac:dyDescent="0.35">
      <c r="A984" s="50" t="s">
        <v>6023</v>
      </c>
      <c r="B984" s="115">
        <v>983</v>
      </c>
      <c r="C984" s="47"/>
      <c r="D984" s="47" t="s">
        <v>6024</v>
      </c>
      <c r="E984" s="47" t="s">
        <v>6025</v>
      </c>
      <c r="F984" s="47" t="s">
        <v>6026</v>
      </c>
      <c r="G984" s="47" t="s">
        <v>76</v>
      </c>
      <c r="H984" s="47" t="s">
        <v>1980</v>
      </c>
      <c r="I984" s="47" t="s">
        <v>3899</v>
      </c>
      <c r="J984" s="47" t="s">
        <v>1961</v>
      </c>
      <c r="K984" s="47" t="s">
        <v>319</v>
      </c>
      <c r="L984" s="47" t="s">
        <v>886</v>
      </c>
      <c r="M984" s="48" t="s">
        <v>53</v>
      </c>
      <c r="N984" s="47" t="s">
        <v>33</v>
      </c>
      <c r="O984" s="47" t="s">
        <v>49</v>
      </c>
      <c r="P984" s="48" t="s">
        <v>22</v>
      </c>
      <c r="Q984" s="47"/>
      <c r="R984" s="47"/>
      <c r="S984" s="47" t="s">
        <v>6027</v>
      </c>
      <c r="T984" s="47" t="s">
        <v>126</v>
      </c>
      <c r="U984" s="52">
        <v>2615</v>
      </c>
      <c r="V984" s="118">
        <v>46102</v>
      </c>
      <c r="W984" s="118">
        <v>46102</v>
      </c>
      <c r="X984" s="47"/>
      <c r="Y984" s="47">
        <v>15</v>
      </c>
      <c r="Z984" s="118">
        <v>46117</v>
      </c>
      <c r="AA984" s="118">
        <v>46136</v>
      </c>
      <c r="AB984" s="118">
        <v>46140</v>
      </c>
      <c r="AC984" s="47" t="s">
        <v>3</v>
      </c>
      <c r="AD984" s="14">
        <v>1</v>
      </c>
      <c r="AE984" s="47" t="s">
        <v>3806</v>
      </c>
      <c r="AF984" s="280">
        <v>46148</v>
      </c>
      <c r="AG984" s="118">
        <v>46148</v>
      </c>
      <c r="AH984" s="118" t="s">
        <v>6740</v>
      </c>
      <c r="AI984" s="47" t="s">
        <v>6737</v>
      </c>
      <c r="AJ984" s="47"/>
      <c r="AK984" s="47" t="s">
        <v>2829</v>
      </c>
      <c r="AL984" s="62" t="s">
        <v>2924</v>
      </c>
      <c r="AM984" s="13" t="s">
        <v>390</v>
      </c>
      <c r="AN984" s="118"/>
      <c r="AO984" s="118"/>
      <c r="AP984" s="118"/>
      <c r="AQ984" s="118"/>
      <c r="AR984" s="118"/>
      <c r="AS984" s="47"/>
      <c r="AT984" s="118"/>
      <c r="AU984" s="47"/>
      <c r="AV984" s="47"/>
      <c r="AW984" s="118"/>
      <c r="AX984" s="118"/>
      <c r="AY984" s="118"/>
      <c r="AZ984" s="47"/>
      <c r="BA984" s="14"/>
      <c r="BB984" s="47"/>
      <c r="BC984" s="149"/>
      <c r="BD984" s="149"/>
    </row>
    <row r="985" spans="1:56" x14ac:dyDescent="0.35">
      <c r="A985" s="50" t="s">
        <v>6028</v>
      </c>
      <c r="B985" s="115">
        <v>984</v>
      </c>
      <c r="C985" s="47"/>
      <c r="D985" s="47" t="s">
        <v>6029</v>
      </c>
      <c r="E985" s="47" t="s">
        <v>6030</v>
      </c>
      <c r="F985" s="47" t="s">
        <v>6031</v>
      </c>
      <c r="G985" s="47" t="s">
        <v>76</v>
      </c>
      <c r="H985" s="47" t="s">
        <v>1980</v>
      </c>
      <c r="I985" s="47" t="s">
        <v>3899</v>
      </c>
      <c r="J985" s="47" t="s">
        <v>1961</v>
      </c>
      <c r="K985" s="47" t="s">
        <v>319</v>
      </c>
      <c r="L985" s="47" t="s">
        <v>886</v>
      </c>
      <c r="M985" s="48" t="s">
        <v>53</v>
      </c>
      <c r="N985" s="47" t="s">
        <v>33</v>
      </c>
      <c r="O985" s="47" t="s">
        <v>49</v>
      </c>
      <c r="P985" s="48" t="s">
        <v>22</v>
      </c>
      <c r="Q985" s="47"/>
      <c r="R985" s="47"/>
      <c r="S985" s="47" t="s">
        <v>6032</v>
      </c>
      <c r="T985" s="47" t="s">
        <v>770</v>
      </c>
      <c r="U985" s="52">
        <v>2319</v>
      </c>
      <c r="V985" s="118">
        <v>46101</v>
      </c>
      <c r="W985" s="118">
        <v>46101</v>
      </c>
      <c r="X985" s="47"/>
      <c r="Y985" s="47">
        <v>15</v>
      </c>
      <c r="Z985" s="118">
        <v>46116</v>
      </c>
      <c r="AA985" s="118">
        <v>46130</v>
      </c>
      <c r="AB985" s="118">
        <v>46128</v>
      </c>
      <c r="AC985" s="47" t="s">
        <v>3</v>
      </c>
      <c r="AD985" s="14">
        <v>1</v>
      </c>
      <c r="AE985" s="47" t="s">
        <v>3873</v>
      </c>
      <c r="AF985" s="280">
        <v>46132</v>
      </c>
      <c r="AG985" s="118">
        <v>46132</v>
      </c>
      <c r="AH985" s="118" t="s">
        <v>6740</v>
      </c>
      <c r="AI985" s="47" t="s">
        <v>6737</v>
      </c>
      <c r="AJ985" s="47"/>
      <c r="AK985" s="47" t="s">
        <v>2829</v>
      </c>
      <c r="AL985" s="62" t="s">
        <v>2924</v>
      </c>
      <c r="AM985" s="13" t="s">
        <v>1956</v>
      </c>
      <c r="AN985" s="118"/>
      <c r="AO985" s="118"/>
      <c r="AP985" s="118"/>
      <c r="AQ985" s="118"/>
      <c r="AR985" s="118"/>
      <c r="AS985" s="47"/>
      <c r="AT985" s="118"/>
      <c r="AU985" s="47"/>
      <c r="AV985" s="47"/>
      <c r="AW985" s="118"/>
      <c r="AX985" s="118"/>
      <c r="AY985" s="118"/>
      <c r="AZ985" s="47"/>
      <c r="BA985" s="14"/>
      <c r="BB985" s="47"/>
      <c r="BC985" s="149"/>
      <c r="BD985" s="149"/>
    </row>
    <row r="986" spans="1:56" x14ac:dyDescent="0.35">
      <c r="A986" s="50" t="s">
        <v>6033</v>
      </c>
      <c r="B986" s="115">
        <v>985</v>
      </c>
      <c r="C986" s="47"/>
      <c r="D986" s="47">
        <v>9654</v>
      </c>
      <c r="E986" s="47" t="s">
        <v>6034</v>
      </c>
      <c r="F986" s="47" t="s">
        <v>6035</v>
      </c>
      <c r="G986" s="47" t="s">
        <v>76</v>
      </c>
      <c r="H986" s="47" t="s">
        <v>1980</v>
      </c>
      <c r="I986" s="47" t="s">
        <v>3899</v>
      </c>
      <c r="J986" s="47" t="s">
        <v>1961</v>
      </c>
      <c r="K986" s="47" t="s">
        <v>319</v>
      </c>
      <c r="L986" s="47" t="s">
        <v>886</v>
      </c>
      <c r="M986" s="48" t="s">
        <v>53</v>
      </c>
      <c r="N986" s="47" t="s">
        <v>33</v>
      </c>
      <c r="O986" s="47" t="s">
        <v>49</v>
      </c>
      <c r="P986" s="48" t="s">
        <v>22</v>
      </c>
      <c r="Q986" s="47"/>
      <c r="R986" s="47"/>
      <c r="S986" s="47" t="s">
        <v>6036</v>
      </c>
      <c r="T986" s="47" t="s">
        <v>770</v>
      </c>
      <c r="U986" s="52">
        <v>3319</v>
      </c>
      <c r="V986" s="118">
        <v>46101</v>
      </c>
      <c r="W986" s="118">
        <v>46101</v>
      </c>
      <c r="X986" s="47"/>
      <c r="Y986" s="47">
        <v>15</v>
      </c>
      <c r="Z986" s="118">
        <v>46116</v>
      </c>
      <c r="AA986" s="118">
        <v>46130</v>
      </c>
      <c r="AB986" s="118">
        <v>46133</v>
      </c>
      <c r="AC986" s="47" t="s">
        <v>3</v>
      </c>
      <c r="AD986" s="14">
        <v>1</v>
      </c>
      <c r="AE986" s="47" t="s">
        <v>3873</v>
      </c>
      <c r="AF986" s="280">
        <v>46133</v>
      </c>
      <c r="AG986" s="118">
        <v>46133</v>
      </c>
      <c r="AH986" s="118" t="s">
        <v>6740</v>
      </c>
      <c r="AI986" s="47" t="s">
        <v>6737</v>
      </c>
      <c r="AJ986" s="47"/>
      <c r="AK986" s="47" t="s">
        <v>2829</v>
      </c>
      <c r="AL986" s="62" t="s">
        <v>2924</v>
      </c>
      <c r="AM986" s="13" t="s">
        <v>390</v>
      </c>
      <c r="AN986" s="118"/>
      <c r="AO986" s="118"/>
      <c r="AP986" s="118"/>
      <c r="AQ986" s="118"/>
      <c r="AR986" s="118"/>
      <c r="AS986" s="47"/>
      <c r="AT986" s="118"/>
      <c r="AU986" s="47"/>
      <c r="AV986" s="47"/>
      <c r="AW986" s="118"/>
      <c r="AX986" s="118"/>
      <c r="AY986" s="118"/>
      <c r="AZ986" s="47"/>
      <c r="BA986" s="14"/>
      <c r="BB986" s="47"/>
      <c r="BC986" s="149"/>
      <c r="BD986" s="149"/>
    </row>
    <row r="987" spans="1:56" x14ac:dyDescent="0.35">
      <c r="A987" s="50" t="s">
        <v>6037</v>
      </c>
      <c r="B987" s="115">
        <v>986</v>
      </c>
      <c r="C987" s="47"/>
      <c r="D987" s="47" t="s">
        <v>6038</v>
      </c>
      <c r="E987" s="47" t="s">
        <v>6039</v>
      </c>
      <c r="F987" s="47" t="s">
        <v>6040</v>
      </c>
      <c r="G987" s="47" t="s">
        <v>76</v>
      </c>
      <c r="H987" s="47" t="s">
        <v>1980</v>
      </c>
      <c r="I987" s="47" t="s">
        <v>3899</v>
      </c>
      <c r="J987" s="47" t="s">
        <v>1961</v>
      </c>
      <c r="K987" s="47" t="s">
        <v>319</v>
      </c>
      <c r="L987" s="47" t="s">
        <v>886</v>
      </c>
      <c r="M987" s="48" t="s">
        <v>53</v>
      </c>
      <c r="N987" s="47" t="s">
        <v>33</v>
      </c>
      <c r="O987" s="47" t="s">
        <v>5473</v>
      </c>
      <c r="P987" s="48" t="s">
        <v>20</v>
      </c>
      <c r="Q987" s="47"/>
      <c r="R987" s="47"/>
      <c r="S987" s="47" t="s">
        <v>6041</v>
      </c>
      <c r="T987" s="47" t="s">
        <v>1996</v>
      </c>
      <c r="U987" s="52">
        <v>2072</v>
      </c>
      <c r="V987" s="118">
        <v>46102</v>
      </c>
      <c r="W987" s="118">
        <v>46102</v>
      </c>
      <c r="X987" s="47"/>
      <c r="Y987" s="47">
        <v>15</v>
      </c>
      <c r="Z987" s="118">
        <v>46117</v>
      </c>
      <c r="AA987" s="118">
        <v>46122</v>
      </c>
      <c r="AB987" s="118">
        <v>46123</v>
      </c>
      <c r="AC987" s="47" t="s">
        <v>3</v>
      </c>
      <c r="AD987" s="14">
        <v>1</v>
      </c>
      <c r="AE987" s="47" t="s">
        <v>3806</v>
      </c>
      <c r="AF987" s="280" t="s">
        <v>8951</v>
      </c>
      <c r="AG987" s="118"/>
      <c r="AH987" s="118" t="s">
        <v>152</v>
      </c>
      <c r="AI987" s="47" t="s">
        <v>6737</v>
      </c>
      <c r="AJ987" s="47"/>
      <c r="AK987" s="47" t="s">
        <v>2829</v>
      </c>
      <c r="AL987" s="62" t="s">
        <v>2924</v>
      </c>
      <c r="AM987" s="13" t="s">
        <v>390</v>
      </c>
      <c r="AN987" s="118"/>
      <c r="AO987" s="118"/>
      <c r="AP987" s="118"/>
      <c r="AQ987" s="118"/>
      <c r="AR987" s="118"/>
      <c r="AS987" s="47"/>
      <c r="AT987" s="118"/>
      <c r="AU987" s="47"/>
      <c r="AV987" s="47"/>
      <c r="AW987" s="118"/>
      <c r="AX987" s="118"/>
      <c r="AY987" s="118"/>
      <c r="AZ987" s="47"/>
      <c r="BA987" s="14"/>
      <c r="BB987" s="47"/>
      <c r="BC987" s="149"/>
      <c r="BD987" s="149"/>
    </row>
    <row r="988" spans="1:56" x14ac:dyDescent="0.35">
      <c r="A988" s="50" t="s">
        <v>6056</v>
      </c>
      <c r="B988" s="115">
        <v>987</v>
      </c>
      <c r="C988" s="47"/>
      <c r="D988" s="47">
        <v>9617</v>
      </c>
      <c r="E988" s="47" t="s">
        <v>6057</v>
      </c>
      <c r="F988" s="47" t="s">
        <v>6058</v>
      </c>
      <c r="G988" s="47" t="s">
        <v>76</v>
      </c>
      <c r="H988" s="47" t="s">
        <v>1980</v>
      </c>
      <c r="I988" s="47" t="s">
        <v>3899</v>
      </c>
      <c r="J988" s="47" t="s">
        <v>1961</v>
      </c>
      <c r="K988" s="47" t="s">
        <v>319</v>
      </c>
      <c r="L988" s="47" t="s">
        <v>886</v>
      </c>
      <c r="M988" s="48" t="s">
        <v>53</v>
      </c>
      <c r="N988" s="47" t="s">
        <v>33</v>
      </c>
      <c r="O988" s="47" t="s">
        <v>5473</v>
      </c>
      <c r="P988" s="48" t="s">
        <v>20</v>
      </c>
      <c r="Q988" s="47"/>
      <c r="R988" s="47"/>
      <c r="S988" s="47" t="s">
        <v>6059</v>
      </c>
      <c r="T988" s="47" t="s">
        <v>6060</v>
      </c>
      <c r="U988" s="52">
        <v>10700</v>
      </c>
      <c r="V988" s="118">
        <v>46109</v>
      </c>
      <c r="W988" s="118">
        <v>46109</v>
      </c>
      <c r="X988" s="47"/>
      <c r="Y988" s="47">
        <v>15</v>
      </c>
      <c r="Z988" s="118">
        <v>46124</v>
      </c>
      <c r="AA988" s="118">
        <v>46173</v>
      </c>
      <c r="AB988" s="118"/>
      <c r="AC988" s="47" t="s">
        <v>5</v>
      </c>
      <c r="AD988" s="14"/>
      <c r="AE988" s="47" t="s">
        <v>3879</v>
      </c>
      <c r="AF988" s="280"/>
      <c r="AG988" s="118"/>
      <c r="AH988" s="118"/>
      <c r="AI988" s="47" t="s">
        <v>6737</v>
      </c>
      <c r="AJ988" s="47"/>
      <c r="AK988" s="47" t="s">
        <v>2829</v>
      </c>
      <c r="AL988" s="62" t="s">
        <v>390</v>
      </c>
      <c r="AM988" s="13" t="s">
        <v>390</v>
      </c>
      <c r="AN988" s="118"/>
      <c r="AO988" s="118"/>
      <c r="AP988" s="118"/>
      <c r="AQ988" s="118"/>
      <c r="AR988" s="118"/>
      <c r="AS988" s="47"/>
      <c r="AT988" s="118"/>
      <c r="AU988" s="47"/>
      <c r="AV988" s="47"/>
      <c r="AW988" s="118"/>
      <c r="AX988" s="118"/>
      <c r="AY988" s="118"/>
      <c r="AZ988" s="47"/>
      <c r="BA988" s="14"/>
      <c r="BB988" s="47"/>
      <c r="BC988" s="149"/>
      <c r="BD988" s="149"/>
    </row>
    <row r="989" spans="1:56" x14ac:dyDescent="0.35">
      <c r="A989" s="50" t="s">
        <v>6061</v>
      </c>
      <c r="B989" s="115">
        <v>988</v>
      </c>
      <c r="C989" s="47"/>
      <c r="D989" s="47" t="s">
        <v>6062</v>
      </c>
      <c r="E989" s="47" t="s">
        <v>6063</v>
      </c>
      <c r="F989" s="47" t="s">
        <v>6064</v>
      </c>
      <c r="G989" s="47" t="s">
        <v>76</v>
      </c>
      <c r="H989" s="47" t="s">
        <v>1980</v>
      </c>
      <c r="I989" s="47" t="s">
        <v>3899</v>
      </c>
      <c r="J989" s="47" t="s">
        <v>1961</v>
      </c>
      <c r="K989" s="47" t="s">
        <v>319</v>
      </c>
      <c r="L989" s="47" t="s">
        <v>886</v>
      </c>
      <c r="M989" s="48" t="s">
        <v>53</v>
      </c>
      <c r="N989" s="47" t="s">
        <v>33</v>
      </c>
      <c r="O989" s="47" t="s">
        <v>5473</v>
      </c>
      <c r="P989" s="48" t="s">
        <v>22</v>
      </c>
      <c r="Q989" s="47"/>
      <c r="R989" s="47"/>
      <c r="S989" s="47" t="s">
        <v>6065</v>
      </c>
      <c r="T989" s="47" t="s">
        <v>6066</v>
      </c>
      <c r="U989" s="52">
        <v>10477</v>
      </c>
      <c r="V989" s="118">
        <v>46109</v>
      </c>
      <c r="W989" s="118">
        <v>46109</v>
      </c>
      <c r="X989" s="47"/>
      <c r="Y989" s="47">
        <v>15</v>
      </c>
      <c r="Z989" s="118">
        <v>46124</v>
      </c>
      <c r="AA989" s="118">
        <v>46173</v>
      </c>
      <c r="AB989" s="118"/>
      <c r="AC989" s="47" t="s">
        <v>5</v>
      </c>
      <c r="AD989" s="14"/>
      <c r="AE989" s="47" t="s">
        <v>3879</v>
      </c>
      <c r="AF989" s="280"/>
      <c r="AG989" s="118"/>
      <c r="AH989" s="118"/>
      <c r="AI989" s="47" t="s">
        <v>6737</v>
      </c>
      <c r="AJ989" s="47"/>
      <c r="AK989" s="47" t="s">
        <v>2829</v>
      </c>
      <c r="AL989" s="62" t="s">
        <v>390</v>
      </c>
      <c r="AM989" s="13" t="s">
        <v>2221</v>
      </c>
      <c r="AN989" s="118"/>
      <c r="AO989" s="118"/>
      <c r="AP989" s="118"/>
      <c r="AQ989" s="118"/>
      <c r="AR989" s="118"/>
      <c r="AS989" s="47"/>
      <c r="AT989" s="118"/>
      <c r="AU989" s="47"/>
      <c r="AV989" s="47"/>
      <c r="AW989" s="118"/>
      <c r="AX989" s="118"/>
      <c r="AY989" s="118"/>
      <c r="AZ989" s="47"/>
      <c r="BA989" s="14"/>
      <c r="BB989" s="47"/>
      <c r="BC989" s="149"/>
      <c r="BD989" s="149"/>
    </row>
    <row r="990" spans="1:56" x14ac:dyDescent="0.35">
      <c r="A990" s="50" t="s">
        <v>6067</v>
      </c>
      <c r="B990" s="115">
        <v>989</v>
      </c>
      <c r="C990" s="47"/>
      <c r="D990" s="47" t="s">
        <v>6068</v>
      </c>
      <c r="E990" s="47" t="s">
        <v>6069</v>
      </c>
      <c r="F990" s="47" t="s">
        <v>6070</v>
      </c>
      <c r="G990" s="47" t="s">
        <v>76</v>
      </c>
      <c r="H990" s="47" t="s">
        <v>1980</v>
      </c>
      <c r="I990" s="47" t="s">
        <v>3899</v>
      </c>
      <c r="J990" s="47" t="s">
        <v>1961</v>
      </c>
      <c r="K990" s="47" t="s">
        <v>319</v>
      </c>
      <c r="L990" s="47" t="s">
        <v>886</v>
      </c>
      <c r="M990" s="48" t="s">
        <v>53</v>
      </c>
      <c r="N990" s="47" t="s">
        <v>34</v>
      </c>
      <c r="O990" s="47" t="s">
        <v>4</v>
      </c>
      <c r="P990" s="48" t="s">
        <v>43</v>
      </c>
      <c r="Q990" s="47"/>
      <c r="R990" s="47"/>
      <c r="S990" s="47" t="s">
        <v>6071</v>
      </c>
      <c r="T990" s="47" t="s">
        <v>6072</v>
      </c>
      <c r="U990" s="52">
        <v>12552</v>
      </c>
      <c r="V990" s="118">
        <v>46107</v>
      </c>
      <c r="W990" s="118">
        <v>46107</v>
      </c>
      <c r="X990" s="47"/>
      <c r="Y990" s="47">
        <v>15</v>
      </c>
      <c r="Z990" s="118">
        <v>46122</v>
      </c>
      <c r="AA990" s="118">
        <v>46136</v>
      </c>
      <c r="AB990" s="118">
        <v>46134</v>
      </c>
      <c r="AC990" s="47" t="s">
        <v>3</v>
      </c>
      <c r="AD990" s="14">
        <v>1</v>
      </c>
      <c r="AE990" s="47" t="s">
        <v>3806</v>
      </c>
      <c r="AF990" s="280">
        <v>46134</v>
      </c>
      <c r="AG990" s="118">
        <v>46134</v>
      </c>
      <c r="AH990" s="118" t="s">
        <v>6740</v>
      </c>
      <c r="AI990" s="47" t="s">
        <v>6737</v>
      </c>
      <c r="AJ990" s="47"/>
      <c r="AK990" s="47" t="s">
        <v>2829</v>
      </c>
      <c r="AL990" s="62" t="s">
        <v>2924</v>
      </c>
      <c r="AM990" s="13" t="s">
        <v>390</v>
      </c>
      <c r="AN990" s="118"/>
      <c r="AO990" s="118"/>
      <c r="AP990" s="118"/>
      <c r="AQ990" s="118"/>
      <c r="AR990" s="118"/>
      <c r="AS990" s="47"/>
      <c r="AT990" s="118"/>
      <c r="AU990" s="47"/>
      <c r="AV990" s="47"/>
      <c r="AW990" s="118"/>
      <c r="AX990" s="118"/>
      <c r="AY990" s="118"/>
      <c r="AZ990" s="47"/>
      <c r="BA990" s="14"/>
      <c r="BB990" s="47"/>
      <c r="BC990" s="149"/>
      <c r="BD990" s="149"/>
    </row>
    <row r="991" spans="1:56" x14ac:dyDescent="0.35">
      <c r="A991" s="50" t="s">
        <v>6073</v>
      </c>
      <c r="B991" s="115">
        <v>990</v>
      </c>
      <c r="C991" s="47"/>
      <c r="D991" s="47">
        <v>5965</v>
      </c>
      <c r="E991" s="47" t="s">
        <v>6074</v>
      </c>
      <c r="F991" s="47" t="s">
        <v>6075</v>
      </c>
      <c r="G991" s="47" t="s">
        <v>76</v>
      </c>
      <c r="H991" s="47" t="s">
        <v>1980</v>
      </c>
      <c r="I991" s="47" t="s">
        <v>3899</v>
      </c>
      <c r="J991" s="47" t="s">
        <v>1961</v>
      </c>
      <c r="K991" s="47" t="s">
        <v>319</v>
      </c>
      <c r="L991" s="47" t="s">
        <v>886</v>
      </c>
      <c r="M991" s="48" t="s">
        <v>53</v>
      </c>
      <c r="N991" s="47" t="s">
        <v>33</v>
      </c>
      <c r="O991" s="47" t="s">
        <v>5473</v>
      </c>
      <c r="P991" s="48" t="s">
        <v>22</v>
      </c>
      <c r="Q991" s="47"/>
      <c r="R991" s="47"/>
      <c r="S991" s="47" t="s">
        <v>6076</v>
      </c>
      <c r="T991" s="47" t="s">
        <v>1325</v>
      </c>
      <c r="U991" s="52">
        <v>7036</v>
      </c>
      <c r="V991" s="118">
        <v>46109</v>
      </c>
      <c r="W991" s="118">
        <v>46109</v>
      </c>
      <c r="X991" s="47"/>
      <c r="Y991" s="47">
        <v>15</v>
      </c>
      <c r="Z991" s="118">
        <v>46124</v>
      </c>
      <c r="AA991" s="118">
        <v>46173</v>
      </c>
      <c r="AB991" s="118"/>
      <c r="AC991" s="47" t="s">
        <v>5</v>
      </c>
      <c r="AD991" s="14"/>
      <c r="AE991" s="47" t="s">
        <v>3873</v>
      </c>
      <c r="AF991" s="280"/>
      <c r="AG991" s="118"/>
      <c r="AH991" s="118"/>
      <c r="AI991" s="47" t="s">
        <v>6737</v>
      </c>
      <c r="AJ991" s="47"/>
      <c r="AK991" s="47" t="s">
        <v>2829</v>
      </c>
      <c r="AL991" s="62" t="s">
        <v>390</v>
      </c>
      <c r="AM991" s="13" t="s">
        <v>390</v>
      </c>
      <c r="AN991" s="118"/>
      <c r="AO991" s="118"/>
      <c r="AP991" s="118"/>
      <c r="AQ991" s="118"/>
      <c r="AR991" s="118"/>
      <c r="AS991" s="47"/>
      <c r="AT991" s="118"/>
      <c r="AU991" s="47"/>
      <c r="AV991" s="47"/>
      <c r="AW991" s="118"/>
      <c r="AX991" s="118"/>
      <c r="AY991" s="118"/>
      <c r="AZ991" s="47"/>
      <c r="BA991" s="14"/>
      <c r="BB991" s="47"/>
      <c r="BC991" s="149"/>
      <c r="BD991" s="149"/>
    </row>
    <row r="992" spans="1:56" x14ac:dyDescent="0.35">
      <c r="A992" s="50" t="s">
        <v>6077</v>
      </c>
      <c r="B992" s="115">
        <v>991</v>
      </c>
      <c r="C992" s="47"/>
      <c r="D992" s="47" t="s">
        <v>6078</v>
      </c>
      <c r="E992" s="47" t="s">
        <v>6079</v>
      </c>
      <c r="F992" s="47" t="s">
        <v>6080</v>
      </c>
      <c r="G992" s="47" t="s">
        <v>76</v>
      </c>
      <c r="H992" s="47" t="s">
        <v>1980</v>
      </c>
      <c r="I992" s="47" t="s">
        <v>3899</v>
      </c>
      <c r="J992" s="47" t="s">
        <v>1961</v>
      </c>
      <c r="K992" s="47" t="s">
        <v>319</v>
      </c>
      <c r="L992" s="47" t="s">
        <v>886</v>
      </c>
      <c r="M992" s="48" t="s">
        <v>53</v>
      </c>
      <c r="N992" s="47" t="s">
        <v>34</v>
      </c>
      <c r="O992" s="47" t="s">
        <v>4</v>
      </c>
      <c r="P992" s="48" t="s">
        <v>30</v>
      </c>
      <c r="Q992" s="47"/>
      <c r="R992" s="47"/>
      <c r="S992" s="47" t="s">
        <v>6081</v>
      </c>
      <c r="T992" s="47" t="s">
        <v>6082</v>
      </c>
      <c r="U992" s="52">
        <v>11637</v>
      </c>
      <c r="V992" s="118">
        <v>46109</v>
      </c>
      <c r="W992" s="118">
        <v>46109</v>
      </c>
      <c r="X992" s="47"/>
      <c r="Y992" s="47">
        <v>15</v>
      </c>
      <c r="Z992" s="118">
        <v>46124</v>
      </c>
      <c r="AA992" s="118">
        <v>46152</v>
      </c>
      <c r="AB992" s="118">
        <v>46147</v>
      </c>
      <c r="AC992" s="47" t="s">
        <v>3</v>
      </c>
      <c r="AD992" s="14">
        <v>1</v>
      </c>
      <c r="AE992" s="47" t="s">
        <v>3873</v>
      </c>
      <c r="AF992" s="280">
        <v>46148</v>
      </c>
      <c r="AG992" s="118">
        <v>46148</v>
      </c>
      <c r="AH992" s="118" t="s">
        <v>6740</v>
      </c>
      <c r="AI992" s="47" t="s">
        <v>6737</v>
      </c>
      <c r="AJ992" s="47"/>
      <c r="AK992" s="47" t="s">
        <v>2829</v>
      </c>
      <c r="AL992" s="62" t="s">
        <v>2925</v>
      </c>
      <c r="AM992" s="13" t="s">
        <v>390</v>
      </c>
      <c r="AN992" s="118"/>
      <c r="AO992" s="118"/>
      <c r="AP992" s="118"/>
      <c r="AQ992" s="118"/>
      <c r="AR992" s="118"/>
      <c r="AS992" s="47"/>
      <c r="AT992" s="118"/>
      <c r="AU992" s="47"/>
      <c r="AV992" s="47"/>
      <c r="AW992" s="118"/>
      <c r="AX992" s="118"/>
      <c r="AY992" s="118"/>
      <c r="AZ992" s="47"/>
      <c r="BA992" s="14"/>
      <c r="BB992" s="47"/>
      <c r="BC992" s="149"/>
      <c r="BD992" s="149"/>
    </row>
    <row r="993" spans="1:56" x14ac:dyDescent="0.35">
      <c r="A993" s="50" t="s">
        <v>6083</v>
      </c>
      <c r="B993" s="115">
        <v>992</v>
      </c>
      <c r="C993" s="47"/>
      <c r="D993" s="47" t="s">
        <v>6084</v>
      </c>
      <c r="E993" s="47" t="s">
        <v>6085</v>
      </c>
      <c r="F993" s="47" t="s">
        <v>6086</v>
      </c>
      <c r="G993" s="47" t="s">
        <v>76</v>
      </c>
      <c r="H993" s="47" t="s">
        <v>1980</v>
      </c>
      <c r="I993" s="47" t="s">
        <v>3899</v>
      </c>
      <c r="J993" s="47" t="s">
        <v>1961</v>
      </c>
      <c r="K993" s="47" t="s">
        <v>319</v>
      </c>
      <c r="L993" s="47" t="s">
        <v>886</v>
      </c>
      <c r="M993" s="48" t="s">
        <v>53</v>
      </c>
      <c r="N993" s="47" t="s">
        <v>34</v>
      </c>
      <c r="O993" s="47" t="s">
        <v>4</v>
      </c>
      <c r="P993" s="48" t="s">
        <v>21</v>
      </c>
      <c r="Q993" s="47"/>
      <c r="R993" s="47"/>
      <c r="S993" s="47" t="s">
        <v>6087</v>
      </c>
      <c r="T993" s="47" t="s">
        <v>6088</v>
      </c>
      <c r="U993" s="52">
        <v>11508</v>
      </c>
      <c r="V993" s="118">
        <v>46110</v>
      </c>
      <c r="W993" s="118">
        <v>46110</v>
      </c>
      <c r="X993" s="47"/>
      <c r="Y993" s="47">
        <v>15</v>
      </c>
      <c r="Z993" s="118">
        <v>46125</v>
      </c>
      <c r="AA993" s="118">
        <v>46173</v>
      </c>
      <c r="AB993" s="118">
        <v>46172</v>
      </c>
      <c r="AC993" s="47" t="s">
        <v>3</v>
      </c>
      <c r="AD993" s="14">
        <v>1</v>
      </c>
      <c r="AE993" s="47" t="s">
        <v>3806</v>
      </c>
      <c r="AF993" s="280" t="s">
        <v>8951</v>
      </c>
      <c r="AG993" s="118"/>
      <c r="AH993" s="118" t="s">
        <v>152</v>
      </c>
      <c r="AI993" s="47" t="s">
        <v>6737</v>
      </c>
      <c r="AJ993" s="47"/>
      <c r="AK993" s="47" t="s">
        <v>2829</v>
      </c>
      <c r="AL993" s="62" t="s">
        <v>2925</v>
      </c>
      <c r="AM993" s="13" t="s">
        <v>390</v>
      </c>
      <c r="AN993" s="118"/>
      <c r="AO993" s="118"/>
      <c r="AP993" s="118"/>
      <c r="AQ993" s="118"/>
      <c r="AR993" s="118"/>
      <c r="AS993" s="47"/>
      <c r="AT993" s="118"/>
      <c r="AU993" s="47"/>
      <c r="AV993" s="47"/>
      <c r="AW993" s="118"/>
      <c r="AX993" s="118"/>
      <c r="AY993" s="118"/>
      <c r="AZ993" s="47"/>
      <c r="BA993" s="14"/>
      <c r="BB993" s="47"/>
      <c r="BC993" s="149"/>
      <c r="BD993" s="149"/>
    </row>
    <row r="994" spans="1:56" x14ac:dyDescent="0.35">
      <c r="A994" s="50" t="s">
        <v>6089</v>
      </c>
      <c r="B994" s="115">
        <v>993</v>
      </c>
      <c r="C994" s="47"/>
      <c r="D994" s="47" t="s">
        <v>6090</v>
      </c>
      <c r="E994" s="47" t="s">
        <v>6091</v>
      </c>
      <c r="F994" s="47" t="s">
        <v>6092</v>
      </c>
      <c r="G994" s="47" t="s">
        <v>76</v>
      </c>
      <c r="H994" s="47" t="s">
        <v>1980</v>
      </c>
      <c r="I994" s="47" t="s">
        <v>3899</v>
      </c>
      <c r="J994" s="47" t="s">
        <v>1961</v>
      </c>
      <c r="K994" s="47" t="s">
        <v>319</v>
      </c>
      <c r="L994" s="47" t="s">
        <v>886</v>
      </c>
      <c r="M994" s="48" t="s">
        <v>53</v>
      </c>
      <c r="N994" s="47" t="s">
        <v>33</v>
      </c>
      <c r="O994" s="47" t="s">
        <v>5473</v>
      </c>
      <c r="P994" s="48" t="s">
        <v>26</v>
      </c>
      <c r="Q994" s="47"/>
      <c r="R994" s="47"/>
      <c r="S994" s="47" t="s">
        <v>6093</v>
      </c>
      <c r="T994" s="47" t="s">
        <v>6094</v>
      </c>
      <c r="U994" s="52">
        <v>10368</v>
      </c>
      <c r="V994" s="118">
        <v>46111</v>
      </c>
      <c r="W994" s="118">
        <v>46111</v>
      </c>
      <c r="X994" s="47"/>
      <c r="Y994" s="47">
        <v>15</v>
      </c>
      <c r="Z994" s="118">
        <v>46126</v>
      </c>
      <c r="AA994" s="118">
        <v>46152</v>
      </c>
      <c r="AB994" s="118">
        <v>46150</v>
      </c>
      <c r="AC994" s="47" t="s">
        <v>3</v>
      </c>
      <c r="AD994" s="14">
        <v>1</v>
      </c>
      <c r="AE994" s="47" t="s">
        <v>3806</v>
      </c>
      <c r="AF994" s="280" t="s">
        <v>8951</v>
      </c>
      <c r="AG994" s="118"/>
      <c r="AH994" s="118" t="s">
        <v>152</v>
      </c>
      <c r="AI994" s="47" t="s">
        <v>6737</v>
      </c>
      <c r="AJ994" s="47"/>
      <c r="AK994" s="47" t="s">
        <v>2829</v>
      </c>
      <c r="AL994" s="62" t="s">
        <v>2925</v>
      </c>
      <c r="AM994" s="13" t="s">
        <v>2221</v>
      </c>
      <c r="AN994" s="118"/>
      <c r="AO994" s="118"/>
      <c r="AP994" s="118"/>
      <c r="AQ994" s="118"/>
      <c r="AR994" s="118"/>
      <c r="AS994" s="47"/>
      <c r="AT994" s="118"/>
      <c r="AU994" s="47"/>
      <c r="AV994" s="47"/>
      <c r="AW994" s="118"/>
      <c r="AX994" s="118"/>
      <c r="AY994" s="118"/>
      <c r="AZ994" s="47"/>
      <c r="BA994" s="14"/>
      <c r="BB994" s="47"/>
      <c r="BC994" s="149"/>
      <c r="BD994" s="149"/>
    </row>
    <row r="995" spans="1:56" x14ac:dyDescent="0.35">
      <c r="A995" s="50" t="s">
        <v>6095</v>
      </c>
      <c r="B995" s="115">
        <v>994</v>
      </c>
      <c r="C995" s="47"/>
      <c r="D995" s="47">
        <v>6147</v>
      </c>
      <c r="E995" s="47" t="s">
        <v>6096</v>
      </c>
      <c r="F995" s="47" t="s">
        <v>6097</v>
      </c>
      <c r="G995" s="47" t="s">
        <v>76</v>
      </c>
      <c r="H995" s="47" t="s">
        <v>1980</v>
      </c>
      <c r="I995" s="47" t="s">
        <v>3899</v>
      </c>
      <c r="J995" s="47" t="s">
        <v>1961</v>
      </c>
      <c r="K995" s="47" t="s">
        <v>319</v>
      </c>
      <c r="L995" s="47" t="s">
        <v>886</v>
      </c>
      <c r="M995" s="48" t="s">
        <v>53</v>
      </c>
      <c r="N995" s="47" t="s">
        <v>33</v>
      </c>
      <c r="O995" s="47" t="s">
        <v>5473</v>
      </c>
      <c r="P995" s="48" t="s">
        <v>26</v>
      </c>
      <c r="Q995" s="47"/>
      <c r="R995" s="47"/>
      <c r="S995" s="47" t="s">
        <v>6098</v>
      </c>
      <c r="T995" s="47" t="s">
        <v>901</v>
      </c>
      <c r="U995" s="52">
        <v>9857</v>
      </c>
      <c r="V995" s="118">
        <v>46111</v>
      </c>
      <c r="W995" s="118">
        <v>46111</v>
      </c>
      <c r="X995" s="47"/>
      <c r="Y995" s="47">
        <v>15</v>
      </c>
      <c r="Z995" s="118">
        <v>46126</v>
      </c>
      <c r="AA995" s="118">
        <v>46173</v>
      </c>
      <c r="AB995" s="118"/>
      <c r="AC995" s="47" t="s">
        <v>5</v>
      </c>
      <c r="AD995" s="14"/>
      <c r="AE995" s="47" t="s">
        <v>3873</v>
      </c>
      <c r="AF995" s="280"/>
      <c r="AG995" s="118"/>
      <c r="AH995" s="118"/>
      <c r="AI995" s="47" t="s">
        <v>6737</v>
      </c>
      <c r="AJ995" s="47"/>
      <c r="AK995" s="47" t="s">
        <v>2829</v>
      </c>
      <c r="AL995" s="62" t="s">
        <v>390</v>
      </c>
      <c r="AM995" s="13" t="s">
        <v>390</v>
      </c>
      <c r="AN995" s="118"/>
      <c r="AO995" s="118"/>
      <c r="AP995" s="118"/>
      <c r="AQ995" s="118"/>
      <c r="AR995" s="118"/>
      <c r="AS995" s="47"/>
      <c r="AT995" s="118"/>
      <c r="AU995" s="47"/>
      <c r="AV995" s="47"/>
      <c r="AW995" s="118"/>
      <c r="AX995" s="118"/>
      <c r="AY995" s="118"/>
      <c r="AZ995" s="47"/>
      <c r="BA995" s="14"/>
      <c r="BB995" s="47"/>
      <c r="BC995" s="149"/>
      <c r="BD995" s="149"/>
    </row>
    <row r="996" spans="1:56" x14ac:dyDescent="0.35">
      <c r="A996" s="50" t="s">
        <v>6099</v>
      </c>
      <c r="B996" s="115">
        <v>995</v>
      </c>
      <c r="C996" s="47"/>
      <c r="D996" s="47" t="s">
        <v>6100</v>
      </c>
      <c r="E996" s="47" t="s">
        <v>6101</v>
      </c>
      <c r="F996" s="47" t="s">
        <v>6102</v>
      </c>
      <c r="G996" s="47" t="s">
        <v>76</v>
      </c>
      <c r="H996" s="47" t="s">
        <v>1980</v>
      </c>
      <c r="I996" s="47" t="s">
        <v>3899</v>
      </c>
      <c r="J996" s="47" t="s">
        <v>1961</v>
      </c>
      <c r="K996" s="47" t="s">
        <v>319</v>
      </c>
      <c r="L996" s="47" t="s">
        <v>886</v>
      </c>
      <c r="M996" s="48" t="s">
        <v>53</v>
      </c>
      <c r="N996" s="47" t="s">
        <v>33</v>
      </c>
      <c r="O996" s="47" t="s">
        <v>5473</v>
      </c>
      <c r="P996" s="48" t="s">
        <v>22</v>
      </c>
      <c r="Q996" s="47"/>
      <c r="R996" s="47"/>
      <c r="S996" s="47" t="s">
        <v>6103</v>
      </c>
      <c r="T996" s="47" t="s">
        <v>6104</v>
      </c>
      <c r="U996" s="52">
        <v>14377</v>
      </c>
      <c r="V996" s="118">
        <v>46109</v>
      </c>
      <c r="W996" s="118">
        <v>46109</v>
      </c>
      <c r="X996" s="47"/>
      <c r="Y996" s="47">
        <v>15</v>
      </c>
      <c r="Z996" s="118">
        <v>46124</v>
      </c>
      <c r="AA996" s="118">
        <v>46152</v>
      </c>
      <c r="AB996" s="118">
        <v>46155</v>
      </c>
      <c r="AC996" s="47" t="s">
        <v>3</v>
      </c>
      <c r="AD996" s="14">
        <v>1</v>
      </c>
      <c r="AE996" s="47" t="s">
        <v>3879</v>
      </c>
      <c r="AF996" s="280">
        <v>46166</v>
      </c>
      <c r="AG996" s="118">
        <v>46166</v>
      </c>
      <c r="AH996" s="118" t="s">
        <v>6740</v>
      </c>
      <c r="AI996" s="47" t="s">
        <v>6737</v>
      </c>
      <c r="AJ996" s="47"/>
      <c r="AK996" s="47" t="s">
        <v>2829</v>
      </c>
      <c r="AL996" s="62" t="s">
        <v>2925</v>
      </c>
      <c r="AM996" s="13" t="s">
        <v>390</v>
      </c>
      <c r="AN996" s="118"/>
      <c r="AO996" s="118"/>
      <c r="AP996" s="118"/>
      <c r="AQ996" s="118"/>
      <c r="AR996" s="118"/>
      <c r="AS996" s="47"/>
      <c r="AT996" s="118"/>
      <c r="AU996" s="47"/>
      <c r="AV996" s="47"/>
      <c r="AW996" s="118"/>
      <c r="AX996" s="118"/>
      <c r="AY996" s="118"/>
      <c r="AZ996" s="47"/>
      <c r="BA996" s="14"/>
      <c r="BB996" s="47"/>
      <c r="BC996" s="149"/>
      <c r="BD996" s="149"/>
    </row>
    <row r="997" spans="1:56" x14ac:dyDescent="0.35">
      <c r="A997" s="50" t="s">
        <v>6105</v>
      </c>
      <c r="B997" s="115">
        <v>996</v>
      </c>
      <c r="C997" s="47"/>
      <c r="D997" s="47">
        <v>9510</v>
      </c>
      <c r="E997" s="47" t="s">
        <v>6106</v>
      </c>
      <c r="F997" s="47" t="s">
        <v>6107</v>
      </c>
      <c r="G997" s="47" t="s">
        <v>76</v>
      </c>
      <c r="H997" s="47" t="s">
        <v>1980</v>
      </c>
      <c r="I997" s="47" t="s">
        <v>3899</v>
      </c>
      <c r="J997" s="47" t="s">
        <v>1961</v>
      </c>
      <c r="K997" s="47" t="s">
        <v>319</v>
      </c>
      <c r="L997" s="47" t="s">
        <v>886</v>
      </c>
      <c r="M997" s="48" t="s">
        <v>53</v>
      </c>
      <c r="N997" s="47" t="s">
        <v>33</v>
      </c>
      <c r="O997" s="47" t="s">
        <v>5473</v>
      </c>
      <c r="P997" s="48" t="s">
        <v>22</v>
      </c>
      <c r="Q997" s="47"/>
      <c r="R997" s="47"/>
      <c r="S997" s="47" t="s">
        <v>6108</v>
      </c>
      <c r="T997" s="47" t="s">
        <v>159</v>
      </c>
      <c r="U997" s="52">
        <v>11653</v>
      </c>
      <c r="V997" s="118">
        <v>46109</v>
      </c>
      <c r="W997" s="118">
        <v>46109</v>
      </c>
      <c r="X997" s="47"/>
      <c r="Y997" s="47">
        <v>15</v>
      </c>
      <c r="Z997" s="118">
        <v>46124</v>
      </c>
      <c r="AA997" s="118">
        <v>46173</v>
      </c>
      <c r="AB997" s="118"/>
      <c r="AC997" s="47" t="s">
        <v>5</v>
      </c>
      <c r="AD997" s="14"/>
      <c r="AE997" s="47" t="s">
        <v>3873</v>
      </c>
      <c r="AF997" s="280"/>
      <c r="AG997" s="118"/>
      <c r="AH997" s="118"/>
      <c r="AI997" s="47" t="s">
        <v>6737</v>
      </c>
      <c r="AJ997" s="47"/>
      <c r="AK997" s="47" t="s">
        <v>2829</v>
      </c>
      <c r="AL997" s="62" t="s">
        <v>390</v>
      </c>
      <c r="AM997" s="13" t="s">
        <v>390</v>
      </c>
      <c r="AN997" s="118"/>
      <c r="AO997" s="118"/>
      <c r="AP997" s="118"/>
      <c r="AQ997" s="118"/>
      <c r="AR997" s="118"/>
      <c r="AS997" s="47"/>
      <c r="AT997" s="118"/>
      <c r="AU997" s="47"/>
      <c r="AV997" s="47"/>
      <c r="AW997" s="118"/>
      <c r="AX997" s="118"/>
      <c r="AY997" s="118"/>
      <c r="AZ997" s="47"/>
      <c r="BA997" s="14"/>
      <c r="BB997" s="47"/>
      <c r="BC997" s="149"/>
      <c r="BD997" s="149"/>
    </row>
    <row r="998" spans="1:56" x14ac:dyDescent="0.35">
      <c r="A998" s="50" t="s">
        <v>6109</v>
      </c>
      <c r="B998" s="115">
        <v>997</v>
      </c>
      <c r="C998" s="47"/>
      <c r="D998" s="47" t="s">
        <v>6110</v>
      </c>
      <c r="E998" s="47" t="s">
        <v>6111</v>
      </c>
      <c r="F998" s="47" t="s">
        <v>6112</v>
      </c>
      <c r="G998" s="47" t="s">
        <v>76</v>
      </c>
      <c r="H998" s="47" t="s">
        <v>1980</v>
      </c>
      <c r="I998" s="47" t="s">
        <v>3899</v>
      </c>
      <c r="J998" s="47" t="s">
        <v>1961</v>
      </c>
      <c r="K998" s="47" t="s">
        <v>319</v>
      </c>
      <c r="L998" s="47" t="s">
        <v>886</v>
      </c>
      <c r="M998" s="48" t="s">
        <v>53</v>
      </c>
      <c r="N998" s="47" t="s">
        <v>33</v>
      </c>
      <c r="O998" s="47" t="s">
        <v>5473</v>
      </c>
      <c r="P998" s="48" t="s">
        <v>22</v>
      </c>
      <c r="Q998" s="47"/>
      <c r="R998" s="47"/>
      <c r="S998" s="47" t="s">
        <v>6113</v>
      </c>
      <c r="T998" s="47" t="s">
        <v>6114</v>
      </c>
      <c r="U998" s="52">
        <v>6306</v>
      </c>
      <c r="V998" s="118">
        <v>46110</v>
      </c>
      <c r="W998" s="118">
        <v>46110</v>
      </c>
      <c r="X998" s="47"/>
      <c r="Y998" s="47">
        <v>15</v>
      </c>
      <c r="Z998" s="118">
        <v>46125</v>
      </c>
      <c r="AA998" s="118">
        <v>46173</v>
      </c>
      <c r="AB998" s="118">
        <v>46168</v>
      </c>
      <c r="AC998" s="47" t="s">
        <v>3</v>
      </c>
      <c r="AD998" s="14">
        <v>1</v>
      </c>
      <c r="AE998" s="47" t="s">
        <v>3873</v>
      </c>
      <c r="AF998" s="280" t="s">
        <v>8951</v>
      </c>
      <c r="AG998" s="118"/>
      <c r="AH998" s="118" t="s">
        <v>152</v>
      </c>
      <c r="AI998" s="47" t="s">
        <v>6737</v>
      </c>
      <c r="AJ998" s="47"/>
      <c r="AK998" s="47" t="s">
        <v>2829</v>
      </c>
      <c r="AL998" s="62" t="s">
        <v>2925</v>
      </c>
      <c r="AM998" s="13" t="s">
        <v>390</v>
      </c>
      <c r="AN998" s="118"/>
      <c r="AO998" s="118"/>
      <c r="AP998" s="118"/>
      <c r="AQ998" s="118"/>
      <c r="AR998" s="118"/>
      <c r="AS998" s="47"/>
      <c r="AT998" s="118"/>
      <c r="AU998" s="47"/>
      <c r="AV998" s="47"/>
      <c r="AW998" s="118"/>
      <c r="AX998" s="118"/>
      <c r="AY998" s="118"/>
      <c r="AZ998" s="47"/>
      <c r="BA998" s="14"/>
      <c r="BB998" s="47"/>
      <c r="BC998" s="149"/>
      <c r="BD998" s="149"/>
    </row>
    <row r="999" spans="1:56" x14ac:dyDescent="0.35">
      <c r="A999" s="50" t="s">
        <v>6115</v>
      </c>
      <c r="B999" s="115">
        <v>998</v>
      </c>
      <c r="C999" s="47"/>
      <c r="D999" s="47" t="s">
        <v>6116</v>
      </c>
      <c r="E999" s="47" t="s">
        <v>6117</v>
      </c>
      <c r="F999" s="47" t="s">
        <v>6118</v>
      </c>
      <c r="G999" s="47" t="s">
        <v>76</v>
      </c>
      <c r="H999" s="47" t="s">
        <v>1980</v>
      </c>
      <c r="I999" s="47" t="s">
        <v>3899</v>
      </c>
      <c r="J999" s="47" t="s">
        <v>1961</v>
      </c>
      <c r="K999" s="47" t="s">
        <v>319</v>
      </c>
      <c r="L999" s="47" t="s">
        <v>886</v>
      </c>
      <c r="M999" s="48" t="s">
        <v>53</v>
      </c>
      <c r="N999" s="47" t="s">
        <v>34</v>
      </c>
      <c r="O999" s="47" t="s">
        <v>4</v>
      </c>
      <c r="P999" s="48" t="s">
        <v>43</v>
      </c>
      <c r="Q999" s="47"/>
      <c r="R999" s="47"/>
      <c r="S999" s="47" t="s">
        <v>6119</v>
      </c>
      <c r="T999" s="47" t="s">
        <v>6120</v>
      </c>
      <c r="U999" s="52">
        <v>9100</v>
      </c>
      <c r="V999" s="118">
        <v>46110</v>
      </c>
      <c r="W999" s="118">
        <v>46110</v>
      </c>
      <c r="X999" s="47"/>
      <c r="Y999" s="47">
        <v>15</v>
      </c>
      <c r="Z999" s="118">
        <v>46125</v>
      </c>
      <c r="AA999" s="118">
        <v>46136</v>
      </c>
      <c r="AB999" s="118">
        <v>46139</v>
      </c>
      <c r="AC999" s="47" t="s">
        <v>3</v>
      </c>
      <c r="AD999" s="14">
        <v>1</v>
      </c>
      <c r="AE999" s="47" t="s">
        <v>3873</v>
      </c>
      <c r="AF999" s="280">
        <v>46139</v>
      </c>
      <c r="AG999" s="118">
        <v>46139</v>
      </c>
      <c r="AH999" s="118" t="s">
        <v>6740</v>
      </c>
      <c r="AI999" s="47" t="s">
        <v>6737</v>
      </c>
      <c r="AJ999" s="47"/>
      <c r="AK999" s="47" t="s">
        <v>2829</v>
      </c>
      <c r="AL999" s="62" t="s">
        <v>2924</v>
      </c>
      <c r="AM999" s="13" t="s">
        <v>2082</v>
      </c>
      <c r="AN999" s="118"/>
      <c r="AO999" s="118"/>
      <c r="AP999" s="118"/>
      <c r="AQ999" s="118"/>
      <c r="AR999" s="118"/>
      <c r="AS999" s="47"/>
      <c r="AT999" s="118"/>
      <c r="AU999" s="47"/>
      <c r="AV999" s="47"/>
      <c r="AW999" s="118"/>
      <c r="AX999" s="118"/>
      <c r="AY999" s="118"/>
      <c r="AZ999" s="47"/>
      <c r="BA999" s="14"/>
      <c r="BB999" s="47"/>
      <c r="BC999" s="149"/>
      <c r="BD999" s="149"/>
    </row>
    <row r="1000" spans="1:56" x14ac:dyDescent="0.35">
      <c r="A1000" s="50" t="s">
        <v>6121</v>
      </c>
      <c r="B1000" s="115">
        <v>999</v>
      </c>
      <c r="C1000" s="47"/>
      <c r="D1000" s="47" t="s">
        <v>6122</v>
      </c>
      <c r="E1000" s="47" t="s">
        <v>6123</v>
      </c>
      <c r="F1000" s="47" t="s">
        <v>6124</v>
      </c>
      <c r="G1000" s="47" t="s">
        <v>76</v>
      </c>
      <c r="H1000" s="47" t="s">
        <v>1980</v>
      </c>
      <c r="I1000" s="47" t="s">
        <v>3899</v>
      </c>
      <c r="J1000" s="47" t="s">
        <v>1961</v>
      </c>
      <c r="K1000" s="47" t="s">
        <v>319</v>
      </c>
      <c r="L1000" s="47" t="s">
        <v>886</v>
      </c>
      <c r="M1000" s="48" t="s">
        <v>53</v>
      </c>
      <c r="N1000" s="47" t="s">
        <v>33</v>
      </c>
      <c r="O1000" s="47" t="s">
        <v>5473</v>
      </c>
      <c r="P1000" s="48" t="s">
        <v>20</v>
      </c>
      <c r="Q1000" s="47"/>
      <c r="R1000" s="47"/>
      <c r="S1000" s="47" t="s">
        <v>6125</v>
      </c>
      <c r="T1000" s="47" t="s">
        <v>1426</v>
      </c>
      <c r="U1000" s="52">
        <v>9000</v>
      </c>
      <c r="V1000" s="118">
        <v>46126</v>
      </c>
      <c r="W1000" s="118">
        <v>46126</v>
      </c>
      <c r="X1000" s="47"/>
      <c r="Y1000" s="47">
        <v>15</v>
      </c>
      <c r="Z1000" s="118">
        <v>46141</v>
      </c>
      <c r="AA1000" s="118">
        <v>46173</v>
      </c>
      <c r="AB1000" s="118"/>
      <c r="AC1000" s="47" t="s">
        <v>5</v>
      </c>
      <c r="AD1000" s="14"/>
      <c r="AE1000" s="47" t="s">
        <v>3873</v>
      </c>
      <c r="AF1000" s="280"/>
      <c r="AG1000" s="118"/>
      <c r="AH1000" s="118"/>
      <c r="AI1000" s="47" t="s">
        <v>6737</v>
      </c>
      <c r="AJ1000" s="47"/>
      <c r="AK1000" s="47" t="s">
        <v>2829</v>
      </c>
      <c r="AL1000" s="62" t="s">
        <v>390</v>
      </c>
      <c r="AM1000" s="13" t="s">
        <v>390</v>
      </c>
      <c r="AN1000" s="118"/>
      <c r="AO1000" s="118"/>
      <c r="AP1000" s="118"/>
      <c r="AQ1000" s="118"/>
      <c r="AR1000" s="118"/>
      <c r="AS1000" s="47"/>
      <c r="AT1000" s="118"/>
      <c r="AU1000" s="47"/>
      <c r="AV1000" s="47"/>
      <c r="AW1000" s="118"/>
      <c r="AX1000" s="118"/>
      <c r="AY1000" s="118"/>
      <c r="AZ1000" s="47"/>
      <c r="BA1000" s="14"/>
      <c r="BB1000" s="47"/>
      <c r="BC1000" s="149"/>
      <c r="BD1000" s="149"/>
    </row>
    <row r="1001" spans="1:56" x14ac:dyDescent="0.35">
      <c r="A1001" s="50" t="s">
        <v>6126</v>
      </c>
      <c r="B1001" s="115">
        <v>1000</v>
      </c>
      <c r="C1001" s="47"/>
      <c r="D1001" s="47" t="s">
        <v>6127</v>
      </c>
      <c r="E1001" s="47" t="s">
        <v>6128</v>
      </c>
      <c r="F1001" s="47" t="s">
        <v>6129</v>
      </c>
      <c r="G1001" s="47" t="s">
        <v>76</v>
      </c>
      <c r="H1001" s="47" t="s">
        <v>1980</v>
      </c>
      <c r="I1001" s="47" t="s">
        <v>3899</v>
      </c>
      <c r="J1001" s="47" t="s">
        <v>1961</v>
      </c>
      <c r="K1001" s="47" t="s">
        <v>319</v>
      </c>
      <c r="L1001" s="47" t="s">
        <v>886</v>
      </c>
      <c r="M1001" s="48" t="s">
        <v>53</v>
      </c>
      <c r="N1001" s="47" t="s">
        <v>33</v>
      </c>
      <c r="O1001" s="47" t="s">
        <v>5473</v>
      </c>
      <c r="P1001" s="48" t="s">
        <v>22</v>
      </c>
      <c r="Q1001" s="47"/>
      <c r="R1001" s="47"/>
      <c r="S1001" s="47" t="s">
        <v>6130</v>
      </c>
      <c r="T1001" s="47" t="s">
        <v>131</v>
      </c>
      <c r="U1001" s="52">
        <v>9331</v>
      </c>
      <c r="V1001" s="118">
        <v>46109</v>
      </c>
      <c r="W1001" s="118">
        <v>46109</v>
      </c>
      <c r="X1001" s="47"/>
      <c r="Y1001" s="47">
        <v>15</v>
      </c>
      <c r="Z1001" s="118">
        <v>46124</v>
      </c>
      <c r="AA1001" s="118">
        <v>46152</v>
      </c>
      <c r="AB1001" s="118">
        <v>46162</v>
      </c>
      <c r="AC1001" s="47" t="s">
        <v>3</v>
      </c>
      <c r="AD1001" s="14">
        <v>1</v>
      </c>
      <c r="AE1001" s="47" t="s">
        <v>3879</v>
      </c>
      <c r="AF1001" s="280">
        <v>46168</v>
      </c>
      <c r="AG1001" s="118"/>
      <c r="AH1001" s="118" t="s">
        <v>152</v>
      </c>
      <c r="AI1001" s="47" t="s">
        <v>6737</v>
      </c>
      <c r="AJ1001" s="47"/>
      <c r="AK1001" s="47" t="s">
        <v>2829</v>
      </c>
      <c r="AL1001" s="62" t="s">
        <v>2925</v>
      </c>
      <c r="AM1001" s="13" t="s">
        <v>1872</v>
      </c>
      <c r="AN1001" s="118"/>
      <c r="AO1001" s="118"/>
      <c r="AP1001" s="118"/>
      <c r="AQ1001" s="118"/>
      <c r="AR1001" s="118"/>
      <c r="AS1001" s="47"/>
      <c r="AT1001" s="118"/>
      <c r="AU1001" s="47"/>
      <c r="AV1001" s="47"/>
      <c r="AW1001" s="118"/>
      <c r="AX1001" s="118"/>
      <c r="AY1001" s="118"/>
      <c r="AZ1001" s="47"/>
      <c r="BA1001" s="14"/>
      <c r="BB1001" s="47"/>
      <c r="BC1001" s="149"/>
      <c r="BD1001" s="149"/>
    </row>
    <row r="1002" spans="1:56" x14ac:dyDescent="0.35">
      <c r="A1002" s="50" t="s">
        <v>6131</v>
      </c>
      <c r="B1002" s="115">
        <v>1001</v>
      </c>
      <c r="C1002" s="47"/>
      <c r="D1002" s="47" t="s">
        <v>6132</v>
      </c>
      <c r="E1002" s="47" t="s">
        <v>6133</v>
      </c>
      <c r="F1002" s="47" t="s">
        <v>6134</v>
      </c>
      <c r="G1002" s="47" t="s">
        <v>76</v>
      </c>
      <c r="H1002" s="47" t="s">
        <v>1980</v>
      </c>
      <c r="I1002" s="47" t="s">
        <v>3899</v>
      </c>
      <c r="J1002" s="47" t="s">
        <v>1961</v>
      </c>
      <c r="K1002" s="47" t="s">
        <v>319</v>
      </c>
      <c r="L1002" s="47" t="s">
        <v>886</v>
      </c>
      <c r="M1002" s="48" t="s">
        <v>53</v>
      </c>
      <c r="N1002" s="47" t="s">
        <v>34</v>
      </c>
      <c r="O1002" s="47" t="s">
        <v>4</v>
      </c>
      <c r="P1002" s="48" t="s">
        <v>43</v>
      </c>
      <c r="Q1002" s="47"/>
      <c r="R1002" s="47"/>
      <c r="S1002" s="47" t="s">
        <v>6135</v>
      </c>
      <c r="T1002" s="47" t="s">
        <v>6136</v>
      </c>
      <c r="U1002" s="52">
        <v>10700</v>
      </c>
      <c r="V1002" s="118">
        <v>46111</v>
      </c>
      <c r="W1002" s="118">
        <v>46111</v>
      </c>
      <c r="X1002" s="47"/>
      <c r="Y1002" s="47">
        <v>15</v>
      </c>
      <c r="Z1002" s="118">
        <v>46126</v>
      </c>
      <c r="AA1002" s="118">
        <v>46173</v>
      </c>
      <c r="AB1002" s="118">
        <v>46168</v>
      </c>
      <c r="AC1002" s="47" t="s">
        <v>3</v>
      </c>
      <c r="AD1002" s="14">
        <v>1</v>
      </c>
      <c r="AE1002" s="47" t="s">
        <v>3873</v>
      </c>
      <c r="AF1002" s="280">
        <v>46168</v>
      </c>
      <c r="AG1002" s="118"/>
      <c r="AH1002" s="118" t="s">
        <v>152</v>
      </c>
      <c r="AI1002" s="47" t="s">
        <v>6737</v>
      </c>
      <c r="AJ1002" s="47"/>
      <c r="AK1002" s="47" t="s">
        <v>2829</v>
      </c>
      <c r="AL1002" s="62" t="s">
        <v>2925</v>
      </c>
      <c r="AM1002" s="13" t="s">
        <v>390</v>
      </c>
      <c r="AN1002" s="118"/>
      <c r="AO1002" s="118"/>
      <c r="AP1002" s="118"/>
      <c r="AQ1002" s="118"/>
      <c r="AR1002" s="118"/>
      <c r="AS1002" s="47"/>
      <c r="AT1002" s="118"/>
      <c r="AU1002" s="47"/>
      <c r="AV1002" s="47"/>
      <c r="AW1002" s="118"/>
      <c r="AX1002" s="118"/>
      <c r="AY1002" s="118"/>
      <c r="AZ1002" s="47"/>
      <c r="BA1002" s="14"/>
      <c r="BB1002" s="47"/>
      <c r="BC1002" s="149"/>
      <c r="BD1002" s="149"/>
    </row>
    <row r="1003" spans="1:56" x14ac:dyDescent="0.35">
      <c r="A1003" s="50" t="s">
        <v>6137</v>
      </c>
      <c r="B1003" s="115">
        <v>1002</v>
      </c>
      <c r="C1003" s="47"/>
      <c r="D1003" s="47" t="s">
        <v>6138</v>
      </c>
      <c r="E1003" s="47" t="s">
        <v>6139</v>
      </c>
      <c r="F1003" s="47" t="s">
        <v>6140</v>
      </c>
      <c r="G1003" s="47" t="s">
        <v>76</v>
      </c>
      <c r="H1003" s="47" t="s">
        <v>1980</v>
      </c>
      <c r="I1003" s="47" t="s">
        <v>3899</v>
      </c>
      <c r="J1003" s="47" t="s">
        <v>1961</v>
      </c>
      <c r="K1003" s="47" t="s">
        <v>319</v>
      </c>
      <c r="L1003" s="47" t="s">
        <v>886</v>
      </c>
      <c r="M1003" s="48" t="s">
        <v>53</v>
      </c>
      <c r="N1003" s="47" t="s">
        <v>33</v>
      </c>
      <c r="O1003" s="47" t="s">
        <v>5473</v>
      </c>
      <c r="P1003" s="48" t="s">
        <v>22</v>
      </c>
      <c r="Q1003" s="47"/>
      <c r="R1003" s="47"/>
      <c r="S1003" s="47" t="s">
        <v>6141</v>
      </c>
      <c r="T1003" s="47" t="s">
        <v>6142</v>
      </c>
      <c r="U1003" s="52">
        <v>6000</v>
      </c>
      <c r="V1003" s="118">
        <v>46111</v>
      </c>
      <c r="W1003" s="118">
        <v>46111</v>
      </c>
      <c r="X1003" s="47"/>
      <c r="Y1003" s="47">
        <v>15</v>
      </c>
      <c r="Z1003" s="118">
        <v>46126</v>
      </c>
      <c r="AA1003" s="118">
        <v>46173</v>
      </c>
      <c r="AB1003" s="118"/>
      <c r="AC1003" s="47" t="s">
        <v>5</v>
      </c>
      <c r="AD1003" s="14"/>
      <c r="AE1003" s="47" t="s">
        <v>3873</v>
      </c>
      <c r="AF1003" s="280"/>
      <c r="AG1003" s="118"/>
      <c r="AH1003" s="118"/>
      <c r="AI1003" s="47" t="s">
        <v>6737</v>
      </c>
      <c r="AJ1003" s="47"/>
      <c r="AK1003" s="47" t="s">
        <v>2829</v>
      </c>
      <c r="AL1003" s="62" t="s">
        <v>390</v>
      </c>
      <c r="AM1003" s="13" t="s">
        <v>1956</v>
      </c>
      <c r="AN1003" s="118"/>
      <c r="AO1003" s="118"/>
      <c r="AP1003" s="118"/>
      <c r="AQ1003" s="118"/>
      <c r="AR1003" s="118"/>
      <c r="AS1003" s="47"/>
      <c r="AT1003" s="118"/>
      <c r="AU1003" s="47"/>
      <c r="AV1003" s="47"/>
      <c r="AW1003" s="118"/>
      <c r="AX1003" s="118"/>
      <c r="AY1003" s="118"/>
      <c r="AZ1003" s="47"/>
      <c r="BA1003" s="14"/>
      <c r="BB1003" s="47"/>
      <c r="BC1003" s="149"/>
      <c r="BD1003" s="149"/>
    </row>
    <row r="1004" spans="1:56" x14ac:dyDescent="0.35">
      <c r="A1004" s="50" t="s">
        <v>6143</v>
      </c>
      <c r="B1004" s="115">
        <v>1003</v>
      </c>
      <c r="C1004" s="47"/>
      <c r="D1004" s="47" t="s">
        <v>6144</v>
      </c>
      <c r="E1004" s="47" t="s">
        <v>6145</v>
      </c>
      <c r="F1004" s="47" t="s">
        <v>6146</v>
      </c>
      <c r="G1004" s="47" t="s">
        <v>76</v>
      </c>
      <c r="H1004" s="47" t="s">
        <v>1980</v>
      </c>
      <c r="I1004" s="47" t="s">
        <v>3899</v>
      </c>
      <c r="J1004" s="47" t="s">
        <v>1961</v>
      </c>
      <c r="K1004" s="47" t="s">
        <v>319</v>
      </c>
      <c r="L1004" s="47" t="s">
        <v>886</v>
      </c>
      <c r="M1004" s="48" t="s">
        <v>53</v>
      </c>
      <c r="N1004" s="47" t="s">
        <v>34</v>
      </c>
      <c r="O1004" s="47" t="s">
        <v>4</v>
      </c>
      <c r="P1004" s="48" t="s">
        <v>21</v>
      </c>
      <c r="Q1004" s="47"/>
      <c r="R1004" s="47"/>
      <c r="S1004" s="47" t="s">
        <v>6147</v>
      </c>
      <c r="T1004" s="47" t="s">
        <v>6148</v>
      </c>
      <c r="U1004" s="52">
        <v>14441</v>
      </c>
      <c r="V1004" s="118">
        <v>46107</v>
      </c>
      <c r="W1004" s="118">
        <v>46107</v>
      </c>
      <c r="X1004" s="47"/>
      <c r="Y1004" s="47">
        <v>15</v>
      </c>
      <c r="Z1004" s="118">
        <v>46122</v>
      </c>
      <c r="AA1004" s="118">
        <v>46142</v>
      </c>
      <c r="AB1004" s="118">
        <v>46140</v>
      </c>
      <c r="AC1004" s="47" t="s">
        <v>3</v>
      </c>
      <c r="AD1004" s="14">
        <v>1</v>
      </c>
      <c r="AE1004" s="47" t="s">
        <v>3873</v>
      </c>
      <c r="AF1004" s="280">
        <v>46145</v>
      </c>
      <c r="AG1004" s="118">
        <v>46145</v>
      </c>
      <c r="AH1004" s="118" t="s">
        <v>6740</v>
      </c>
      <c r="AI1004" s="47" t="s">
        <v>6737</v>
      </c>
      <c r="AJ1004" s="47"/>
      <c r="AK1004" s="47" t="s">
        <v>2829</v>
      </c>
      <c r="AL1004" s="62" t="s">
        <v>2924</v>
      </c>
      <c r="AM1004" s="13" t="s">
        <v>390</v>
      </c>
      <c r="AN1004" s="118"/>
      <c r="AO1004" s="118"/>
      <c r="AP1004" s="118"/>
      <c r="AQ1004" s="118"/>
      <c r="AR1004" s="118"/>
      <c r="AS1004" s="47"/>
      <c r="AT1004" s="118"/>
      <c r="AU1004" s="47"/>
      <c r="AV1004" s="47"/>
      <c r="AW1004" s="118"/>
      <c r="AX1004" s="118"/>
      <c r="AY1004" s="118"/>
      <c r="AZ1004" s="47"/>
      <c r="BA1004" s="14"/>
      <c r="BB1004" s="47"/>
      <c r="BC1004" s="149"/>
      <c r="BD1004" s="149"/>
    </row>
    <row r="1005" spans="1:56" x14ac:dyDescent="0.35">
      <c r="A1005" s="50" t="s">
        <v>6149</v>
      </c>
      <c r="B1005" s="115">
        <v>1004</v>
      </c>
      <c r="C1005" s="47"/>
      <c r="D1005" s="47" t="s">
        <v>6150</v>
      </c>
      <c r="E1005" s="47" t="s">
        <v>6151</v>
      </c>
      <c r="F1005" s="47" t="s">
        <v>6152</v>
      </c>
      <c r="G1005" s="47" t="s">
        <v>76</v>
      </c>
      <c r="H1005" s="47" t="s">
        <v>1980</v>
      </c>
      <c r="I1005" s="47" t="s">
        <v>3899</v>
      </c>
      <c r="J1005" s="47" t="s">
        <v>1961</v>
      </c>
      <c r="K1005" s="47" t="s">
        <v>319</v>
      </c>
      <c r="L1005" s="47" t="s">
        <v>886</v>
      </c>
      <c r="M1005" s="48" t="s">
        <v>53</v>
      </c>
      <c r="N1005" s="47" t="s">
        <v>33</v>
      </c>
      <c r="O1005" s="47" t="s">
        <v>5473</v>
      </c>
      <c r="P1005" s="48" t="s">
        <v>22</v>
      </c>
      <c r="Q1005" s="47"/>
      <c r="R1005" s="47"/>
      <c r="S1005" s="47" t="s">
        <v>6153</v>
      </c>
      <c r="T1005" s="47" t="s">
        <v>1784</v>
      </c>
      <c r="U1005" s="52">
        <v>14112</v>
      </c>
      <c r="V1005" s="118">
        <v>46107</v>
      </c>
      <c r="W1005" s="118">
        <v>46107</v>
      </c>
      <c r="X1005" s="47"/>
      <c r="Y1005" s="47">
        <v>15</v>
      </c>
      <c r="Z1005" s="118">
        <v>46122</v>
      </c>
      <c r="AA1005" s="118">
        <v>46173</v>
      </c>
      <c r="AB1005" s="118"/>
      <c r="AC1005" s="47" t="s">
        <v>5</v>
      </c>
      <c r="AD1005" s="14"/>
      <c r="AE1005" s="47" t="s">
        <v>3873</v>
      </c>
      <c r="AF1005" s="280"/>
      <c r="AG1005" s="118"/>
      <c r="AH1005" s="118"/>
      <c r="AI1005" s="47" t="s">
        <v>6737</v>
      </c>
      <c r="AJ1005" s="47"/>
      <c r="AK1005" s="47" t="s">
        <v>2829</v>
      </c>
      <c r="AL1005" s="62" t="s">
        <v>390</v>
      </c>
      <c r="AM1005" s="13" t="s">
        <v>390</v>
      </c>
      <c r="AN1005" s="118"/>
      <c r="AO1005" s="118"/>
      <c r="AP1005" s="118"/>
      <c r="AQ1005" s="118"/>
      <c r="AR1005" s="118"/>
      <c r="AS1005" s="47"/>
      <c r="AT1005" s="118"/>
      <c r="AU1005" s="47"/>
      <c r="AV1005" s="47"/>
      <c r="AW1005" s="118"/>
      <c r="AX1005" s="118"/>
      <c r="AY1005" s="118"/>
      <c r="AZ1005" s="47"/>
      <c r="BA1005" s="14"/>
      <c r="BB1005" s="47"/>
      <c r="BC1005" s="149"/>
      <c r="BD1005" s="149"/>
    </row>
    <row r="1006" spans="1:56" x14ac:dyDescent="0.35">
      <c r="A1006" s="50" t="s">
        <v>6154</v>
      </c>
      <c r="B1006" s="115">
        <v>1005</v>
      </c>
      <c r="C1006" s="47"/>
      <c r="D1006" s="47" t="s">
        <v>6155</v>
      </c>
      <c r="E1006" s="47" t="s">
        <v>6156</v>
      </c>
      <c r="F1006" s="47" t="s">
        <v>6157</v>
      </c>
      <c r="G1006" s="47" t="s">
        <v>76</v>
      </c>
      <c r="H1006" s="47" t="s">
        <v>1980</v>
      </c>
      <c r="I1006" s="47" t="s">
        <v>3899</v>
      </c>
      <c r="J1006" s="47" t="s">
        <v>1961</v>
      </c>
      <c r="K1006" s="47" t="s">
        <v>319</v>
      </c>
      <c r="L1006" s="47" t="s">
        <v>886</v>
      </c>
      <c r="M1006" s="48" t="s">
        <v>53</v>
      </c>
      <c r="N1006" s="47" t="s">
        <v>34</v>
      </c>
      <c r="O1006" s="47" t="s">
        <v>4</v>
      </c>
      <c r="P1006" s="48" t="s">
        <v>25</v>
      </c>
      <c r="Q1006" s="47"/>
      <c r="R1006" s="47"/>
      <c r="S1006" s="47" t="s">
        <v>6158</v>
      </c>
      <c r="T1006" s="47" t="s">
        <v>2063</v>
      </c>
      <c r="U1006" s="52">
        <v>8235</v>
      </c>
      <c r="V1006" s="118">
        <v>46107</v>
      </c>
      <c r="W1006" s="118">
        <v>46107</v>
      </c>
      <c r="X1006" s="47"/>
      <c r="Y1006" s="47">
        <v>15</v>
      </c>
      <c r="Z1006" s="118">
        <v>46122</v>
      </c>
      <c r="AA1006" s="118">
        <v>46173</v>
      </c>
      <c r="AB1006" s="118"/>
      <c r="AC1006" s="47" t="s">
        <v>5</v>
      </c>
      <c r="AD1006" s="14"/>
      <c r="AE1006" s="47" t="s">
        <v>3873</v>
      </c>
      <c r="AF1006" s="280"/>
      <c r="AG1006" s="118"/>
      <c r="AH1006" s="118"/>
      <c r="AI1006" s="47" t="s">
        <v>6737</v>
      </c>
      <c r="AJ1006" s="47"/>
      <c r="AK1006" s="47" t="s">
        <v>2829</v>
      </c>
      <c r="AL1006" s="62" t="s">
        <v>390</v>
      </c>
      <c r="AM1006" s="13" t="s">
        <v>390</v>
      </c>
      <c r="AN1006" s="118"/>
      <c r="AO1006" s="118"/>
      <c r="AP1006" s="118"/>
      <c r="AQ1006" s="118"/>
      <c r="AR1006" s="118"/>
      <c r="AS1006" s="47"/>
      <c r="AT1006" s="118"/>
      <c r="AU1006" s="47"/>
      <c r="AV1006" s="47"/>
      <c r="AW1006" s="118"/>
      <c r="AX1006" s="118"/>
      <c r="AY1006" s="118"/>
      <c r="AZ1006" s="47"/>
      <c r="BA1006" s="14"/>
      <c r="BB1006" s="47"/>
      <c r="BC1006" s="149"/>
      <c r="BD1006" s="149"/>
    </row>
    <row r="1007" spans="1:56" x14ac:dyDescent="0.35">
      <c r="A1007" s="50" t="s">
        <v>6159</v>
      </c>
      <c r="B1007" s="115">
        <v>1006</v>
      </c>
      <c r="C1007" s="47"/>
      <c r="D1007" s="47" t="s">
        <v>6160</v>
      </c>
      <c r="E1007" s="47" t="s">
        <v>6161</v>
      </c>
      <c r="F1007" s="47" t="s">
        <v>6162</v>
      </c>
      <c r="G1007" s="47" t="s">
        <v>76</v>
      </c>
      <c r="H1007" s="47" t="s">
        <v>1980</v>
      </c>
      <c r="I1007" s="47" t="s">
        <v>3899</v>
      </c>
      <c r="J1007" s="47" t="s">
        <v>1961</v>
      </c>
      <c r="K1007" s="47" t="s">
        <v>319</v>
      </c>
      <c r="L1007" s="47" t="s">
        <v>886</v>
      </c>
      <c r="M1007" s="48" t="s">
        <v>53</v>
      </c>
      <c r="N1007" s="47" t="s">
        <v>33</v>
      </c>
      <c r="O1007" s="47" t="s">
        <v>5473</v>
      </c>
      <c r="P1007" s="48" t="s">
        <v>26</v>
      </c>
      <c r="Q1007" s="47"/>
      <c r="R1007" s="47"/>
      <c r="S1007" s="47" t="s">
        <v>6163</v>
      </c>
      <c r="T1007" s="47" t="s">
        <v>6164</v>
      </c>
      <c r="U1007" s="52">
        <v>9291</v>
      </c>
      <c r="V1007" s="118">
        <v>46108</v>
      </c>
      <c r="W1007" s="118">
        <v>46108</v>
      </c>
      <c r="X1007" s="47"/>
      <c r="Y1007" s="47">
        <v>15</v>
      </c>
      <c r="Z1007" s="118">
        <v>46123</v>
      </c>
      <c r="AA1007" s="118">
        <v>46142</v>
      </c>
      <c r="AB1007" s="118">
        <v>46146</v>
      </c>
      <c r="AC1007" s="47" t="s">
        <v>3</v>
      </c>
      <c r="AD1007" s="14">
        <v>1</v>
      </c>
      <c r="AE1007" s="47" t="s">
        <v>3873</v>
      </c>
      <c r="AF1007" s="280">
        <v>46146</v>
      </c>
      <c r="AG1007" s="118">
        <v>46146</v>
      </c>
      <c r="AH1007" s="118" t="s">
        <v>6740</v>
      </c>
      <c r="AI1007" s="47" t="s">
        <v>6737</v>
      </c>
      <c r="AJ1007" s="47"/>
      <c r="AK1007" s="47" t="s">
        <v>2829</v>
      </c>
      <c r="AL1007" s="62" t="s">
        <v>2925</v>
      </c>
      <c r="AM1007" s="13" t="s">
        <v>390</v>
      </c>
      <c r="AN1007" s="118"/>
      <c r="AO1007" s="118"/>
      <c r="AP1007" s="118"/>
      <c r="AQ1007" s="118"/>
      <c r="AR1007" s="118"/>
      <c r="AS1007" s="47"/>
      <c r="AT1007" s="118"/>
      <c r="AU1007" s="47"/>
      <c r="AV1007" s="47"/>
      <c r="AW1007" s="118"/>
      <c r="AX1007" s="118"/>
      <c r="AY1007" s="118"/>
      <c r="AZ1007" s="47"/>
      <c r="BA1007" s="14"/>
      <c r="BB1007" s="47"/>
      <c r="BC1007" s="149"/>
      <c r="BD1007" s="149"/>
    </row>
    <row r="1008" spans="1:56" x14ac:dyDescent="0.35">
      <c r="A1008" s="50" t="s">
        <v>6165</v>
      </c>
      <c r="B1008" s="115">
        <v>1007</v>
      </c>
      <c r="C1008" s="47"/>
      <c r="D1008" s="47" t="s">
        <v>6166</v>
      </c>
      <c r="E1008" s="47" t="s">
        <v>6167</v>
      </c>
      <c r="F1008" s="47" t="s">
        <v>6168</v>
      </c>
      <c r="G1008" s="47" t="s">
        <v>76</v>
      </c>
      <c r="H1008" s="47" t="s">
        <v>1980</v>
      </c>
      <c r="I1008" s="47" t="s">
        <v>3899</v>
      </c>
      <c r="J1008" s="47" t="s">
        <v>1961</v>
      </c>
      <c r="K1008" s="47" t="s">
        <v>319</v>
      </c>
      <c r="L1008" s="47" t="s">
        <v>886</v>
      </c>
      <c r="M1008" s="48" t="s">
        <v>53</v>
      </c>
      <c r="N1008" s="47" t="s">
        <v>33</v>
      </c>
      <c r="O1008" s="47" t="s">
        <v>5473</v>
      </c>
      <c r="P1008" s="48" t="s">
        <v>22</v>
      </c>
      <c r="Q1008" s="47"/>
      <c r="R1008" s="47"/>
      <c r="S1008" s="47" t="s">
        <v>6169</v>
      </c>
      <c r="T1008" s="47" t="s">
        <v>6170</v>
      </c>
      <c r="U1008" s="52">
        <v>5756</v>
      </c>
      <c r="V1008" s="118">
        <v>46109</v>
      </c>
      <c r="W1008" s="118">
        <v>46109</v>
      </c>
      <c r="X1008" s="47"/>
      <c r="Y1008" s="47">
        <v>15</v>
      </c>
      <c r="Z1008" s="118">
        <v>46124</v>
      </c>
      <c r="AA1008" s="118">
        <v>46173</v>
      </c>
      <c r="AB1008" s="118"/>
      <c r="AC1008" s="47" t="s">
        <v>5</v>
      </c>
      <c r="AD1008" s="14"/>
      <c r="AE1008" s="47" t="s">
        <v>3873</v>
      </c>
      <c r="AF1008" s="280"/>
      <c r="AG1008" s="118"/>
      <c r="AH1008" s="118"/>
      <c r="AI1008" s="47" t="s">
        <v>6737</v>
      </c>
      <c r="AJ1008" s="47"/>
      <c r="AK1008" s="47" t="s">
        <v>2829</v>
      </c>
      <c r="AL1008" s="62" t="s">
        <v>390</v>
      </c>
      <c r="AM1008" s="13" t="s">
        <v>1956</v>
      </c>
      <c r="AN1008" s="118"/>
      <c r="AO1008" s="118"/>
      <c r="AP1008" s="118"/>
      <c r="AQ1008" s="118"/>
      <c r="AR1008" s="118"/>
      <c r="AS1008" s="47"/>
      <c r="AT1008" s="118"/>
      <c r="AU1008" s="47"/>
      <c r="AV1008" s="47"/>
      <c r="AW1008" s="118"/>
      <c r="AX1008" s="118"/>
      <c r="AY1008" s="118"/>
      <c r="AZ1008" s="47"/>
      <c r="BA1008" s="14"/>
      <c r="BB1008" s="47"/>
      <c r="BC1008" s="149"/>
      <c r="BD1008" s="149"/>
    </row>
    <row r="1009" spans="1:56" x14ac:dyDescent="0.35">
      <c r="A1009" s="50" t="s">
        <v>6171</v>
      </c>
      <c r="B1009" s="115">
        <v>1008</v>
      </c>
      <c r="C1009" s="47"/>
      <c r="D1009" s="47" t="s">
        <v>6172</v>
      </c>
      <c r="E1009" s="47" t="s">
        <v>6173</v>
      </c>
      <c r="F1009" s="47" t="s">
        <v>6174</v>
      </c>
      <c r="G1009" s="47" t="s">
        <v>76</v>
      </c>
      <c r="H1009" s="47" t="s">
        <v>1980</v>
      </c>
      <c r="I1009" s="47" t="s">
        <v>3899</v>
      </c>
      <c r="J1009" s="47" t="s">
        <v>1961</v>
      </c>
      <c r="K1009" s="47" t="s">
        <v>319</v>
      </c>
      <c r="L1009" s="47" t="s">
        <v>886</v>
      </c>
      <c r="M1009" s="48" t="s">
        <v>53</v>
      </c>
      <c r="N1009" s="47" t="s">
        <v>33</v>
      </c>
      <c r="O1009" s="47" t="s">
        <v>5473</v>
      </c>
      <c r="P1009" s="48" t="s">
        <v>20</v>
      </c>
      <c r="Q1009" s="47"/>
      <c r="R1009" s="47"/>
      <c r="S1009" s="47" t="s">
        <v>6175</v>
      </c>
      <c r="T1009" s="47" t="s">
        <v>683</v>
      </c>
      <c r="U1009" s="52">
        <v>14169</v>
      </c>
      <c r="V1009" s="118">
        <v>46120</v>
      </c>
      <c r="W1009" s="118">
        <v>46120</v>
      </c>
      <c r="X1009" s="47"/>
      <c r="Y1009" s="47">
        <v>15</v>
      </c>
      <c r="Z1009" s="118">
        <v>46135</v>
      </c>
      <c r="AA1009" s="118">
        <v>46173</v>
      </c>
      <c r="AB1009" s="118">
        <v>46168</v>
      </c>
      <c r="AC1009" s="47" t="s">
        <v>3</v>
      </c>
      <c r="AD1009" s="14">
        <v>1</v>
      </c>
      <c r="AE1009" s="47" t="s">
        <v>3806</v>
      </c>
      <c r="AF1009" s="280" t="s">
        <v>8951</v>
      </c>
      <c r="AG1009" s="118"/>
      <c r="AH1009" s="118" t="s">
        <v>152</v>
      </c>
      <c r="AI1009" s="47" t="s">
        <v>6737</v>
      </c>
      <c r="AJ1009" s="47"/>
      <c r="AK1009" s="47" t="s">
        <v>2829</v>
      </c>
      <c r="AL1009" s="62" t="s">
        <v>2925</v>
      </c>
      <c r="AM1009" s="13" t="s">
        <v>390</v>
      </c>
      <c r="AN1009" s="118"/>
      <c r="AO1009" s="118"/>
      <c r="AP1009" s="118"/>
      <c r="AQ1009" s="118"/>
      <c r="AR1009" s="118"/>
      <c r="AS1009" s="47"/>
      <c r="AT1009" s="118"/>
      <c r="AU1009" s="47"/>
      <c r="AV1009" s="47"/>
      <c r="AW1009" s="118"/>
      <c r="AX1009" s="118"/>
      <c r="AY1009" s="118"/>
      <c r="AZ1009" s="47"/>
      <c r="BA1009" s="14"/>
      <c r="BB1009" s="47"/>
      <c r="BC1009" s="149"/>
      <c r="BD1009" s="149"/>
    </row>
    <row r="1010" spans="1:56" x14ac:dyDescent="0.35">
      <c r="A1010" s="50" t="s">
        <v>6176</v>
      </c>
      <c r="B1010" s="115">
        <v>1009</v>
      </c>
      <c r="C1010" s="47"/>
      <c r="D1010" s="47" t="s">
        <v>6177</v>
      </c>
      <c r="E1010" s="47" t="s">
        <v>6178</v>
      </c>
      <c r="F1010" s="47" t="s">
        <v>6179</v>
      </c>
      <c r="G1010" s="47" t="s">
        <v>76</v>
      </c>
      <c r="H1010" s="47" t="s">
        <v>1980</v>
      </c>
      <c r="I1010" s="47" t="s">
        <v>3899</v>
      </c>
      <c r="J1010" s="47" t="s">
        <v>1961</v>
      </c>
      <c r="K1010" s="47" t="s">
        <v>319</v>
      </c>
      <c r="L1010" s="47" t="s">
        <v>886</v>
      </c>
      <c r="M1010" s="48" t="s">
        <v>53</v>
      </c>
      <c r="N1010" s="47" t="s">
        <v>34</v>
      </c>
      <c r="O1010" s="47" t="s">
        <v>4</v>
      </c>
      <c r="P1010" s="48" t="s">
        <v>43</v>
      </c>
      <c r="Q1010" s="47"/>
      <c r="R1010" s="47"/>
      <c r="S1010" s="47" t="s">
        <v>6180</v>
      </c>
      <c r="T1010" s="47" t="s">
        <v>6181</v>
      </c>
      <c r="U1010" s="52">
        <v>10011</v>
      </c>
      <c r="V1010" s="118">
        <v>46110</v>
      </c>
      <c r="W1010" s="118">
        <v>46110</v>
      </c>
      <c r="X1010" s="47"/>
      <c r="Y1010" s="47">
        <v>15</v>
      </c>
      <c r="Z1010" s="118">
        <v>46125</v>
      </c>
      <c r="AA1010" s="118">
        <v>46152</v>
      </c>
      <c r="AB1010" s="118">
        <v>46150</v>
      </c>
      <c r="AC1010" s="47" t="s">
        <v>3</v>
      </c>
      <c r="AD1010" s="14">
        <v>1</v>
      </c>
      <c r="AE1010" s="47" t="s">
        <v>3873</v>
      </c>
      <c r="AF1010" s="280">
        <v>46150</v>
      </c>
      <c r="AG1010" s="118">
        <v>46150</v>
      </c>
      <c r="AH1010" s="118" t="s">
        <v>6740</v>
      </c>
      <c r="AI1010" s="47" t="s">
        <v>6737</v>
      </c>
      <c r="AJ1010" s="47"/>
      <c r="AK1010" s="47" t="s">
        <v>2829</v>
      </c>
      <c r="AL1010" s="62" t="s">
        <v>2925</v>
      </c>
      <c r="AM1010" s="13" t="s">
        <v>390</v>
      </c>
      <c r="AN1010" s="118"/>
      <c r="AO1010" s="118"/>
      <c r="AP1010" s="118"/>
      <c r="AQ1010" s="118"/>
      <c r="AR1010" s="118"/>
      <c r="AS1010" s="47"/>
      <c r="AT1010" s="118"/>
      <c r="AU1010" s="47"/>
      <c r="AV1010" s="47"/>
      <c r="AW1010" s="118"/>
      <c r="AX1010" s="118"/>
      <c r="AY1010" s="118"/>
      <c r="AZ1010" s="47"/>
      <c r="BA1010" s="14"/>
      <c r="BB1010" s="47"/>
      <c r="BC1010" s="149"/>
      <c r="BD1010" s="149"/>
    </row>
    <row r="1011" spans="1:56" x14ac:dyDescent="0.35">
      <c r="A1011" s="50" t="s">
        <v>6182</v>
      </c>
      <c r="B1011" s="115">
        <v>1010</v>
      </c>
      <c r="C1011" s="47"/>
      <c r="D1011" s="47" t="s">
        <v>6183</v>
      </c>
      <c r="E1011" s="47" t="s">
        <v>6184</v>
      </c>
      <c r="F1011" s="47" t="s">
        <v>6185</v>
      </c>
      <c r="G1011" s="47" t="s">
        <v>76</v>
      </c>
      <c r="H1011" s="47" t="s">
        <v>1980</v>
      </c>
      <c r="I1011" s="47" t="s">
        <v>3899</v>
      </c>
      <c r="J1011" s="47" t="s">
        <v>1961</v>
      </c>
      <c r="K1011" s="47" t="s">
        <v>319</v>
      </c>
      <c r="L1011" s="47" t="s">
        <v>886</v>
      </c>
      <c r="M1011" s="48" t="s">
        <v>53</v>
      </c>
      <c r="N1011" s="47" t="s">
        <v>34</v>
      </c>
      <c r="O1011" s="47" t="s">
        <v>4</v>
      </c>
      <c r="P1011" s="48" t="s">
        <v>21</v>
      </c>
      <c r="Q1011" s="47"/>
      <c r="R1011" s="47"/>
      <c r="S1011" s="47" t="s">
        <v>6186</v>
      </c>
      <c r="T1011" s="47" t="s">
        <v>6187</v>
      </c>
      <c r="U1011" s="52">
        <v>10819</v>
      </c>
      <c r="V1011" s="118">
        <v>46111</v>
      </c>
      <c r="W1011" s="118">
        <v>46111</v>
      </c>
      <c r="X1011" s="47"/>
      <c r="Y1011" s="47">
        <v>15</v>
      </c>
      <c r="Z1011" s="118">
        <v>46126</v>
      </c>
      <c r="AA1011" s="118">
        <v>46173</v>
      </c>
      <c r="AB1011" s="118">
        <v>46171</v>
      </c>
      <c r="AC1011" s="47" t="s">
        <v>3</v>
      </c>
      <c r="AD1011" s="14">
        <v>1</v>
      </c>
      <c r="AE1011" s="47" t="s">
        <v>3879</v>
      </c>
      <c r="AF1011" s="280" t="s">
        <v>8951</v>
      </c>
      <c r="AG1011" s="118"/>
      <c r="AH1011" s="118" t="s">
        <v>152</v>
      </c>
      <c r="AI1011" s="47" t="s">
        <v>6737</v>
      </c>
      <c r="AJ1011" s="47"/>
      <c r="AK1011" s="47" t="s">
        <v>2829</v>
      </c>
      <c r="AL1011" s="62" t="s">
        <v>2925</v>
      </c>
      <c r="AM1011" s="13" t="s">
        <v>390</v>
      </c>
      <c r="AN1011" s="118"/>
      <c r="AO1011" s="118"/>
      <c r="AP1011" s="118"/>
      <c r="AQ1011" s="118"/>
      <c r="AR1011" s="118"/>
      <c r="AS1011" s="47"/>
      <c r="AT1011" s="118"/>
      <c r="AU1011" s="47"/>
      <c r="AV1011" s="47"/>
      <c r="AW1011" s="118"/>
      <c r="AX1011" s="118"/>
      <c r="AY1011" s="118"/>
      <c r="AZ1011" s="47"/>
      <c r="BA1011" s="14"/>
      <c r="BB1011" s="47"/>
      <c r="BC1011" s="149"/>
      <c r="BD1011" s="149"/>
    </row>
    <row r="1012" spans="1:56" x14ac:dyDescent="0.35">
      <c r="A1012" s="50" t="s">
        <v>6188</v>
      </c>
      <c r="B1012" s="115">
        <v>1011</v>
      </c>
      <c r="C1012" s="47"/>
      <c r="D1012" s="47" t="s">
        <v>6189</v>
      </c>
      <c r="E1012" s="47" t="s">
        <v>6190</v>
      </c>
      <c r="F1012" s="47" t="s">
        <v>6191</v>
      </c>
      <c r="G1012" s="47" t="s">
        <v>76</v>
      </c>
      <c r="H1012" s="47" t="s">
        <v>1980</v>
      </c>
      <c r="I1012" s="47" t="s">
        <v>3899</v>
      </c>
      <c r="J1012" s="47" t="s">
        <v>1961</v>
      </c>
      <c r="K1012" s="47" t="s">
        <v>319</v>
      </c>
      <c r="L1012" s="47" t="s">
        <v>886</v>
      </c>
      <c r="M1012" s="48" t="s">
        <v>53</v>
      </c>
      <c r="N1012" s="47" t="s">
        <v>34</v>
      </c>
      <c r="O1012" s="47" t="s">
        <v>4</v>
      </c>
      <c r="P1012" s="48" t="s">
        <v>25</v>
      </c>
      <c r="Q1012" s="47"/>
      <c r="R1012" s="47"/>
      <c r="S1012" s="47" t="s">
        <v>6192</v>
      </c>
      <c r="T1012" s="47" t="s">
        <v>2057</v>
      </c>
      <c r="U1012" s="52">
        <v>14723</v>
      </c>
      <c r="V1012" s="118">
        <v>46107</v>
      </c>
      <c r="W1012" s="118">
        <v>46107</v>
      </c>
      <c r="X1012" s="47"/>
      <c r="Y1012" s="47">
        <v>15</v>
      </c>
      <c r="Z1012" s="118">
        <v>46122</v>
      </c>
      <c r="AA1012" s="118">
        <v>46173</v>
      </c>
      <c r="AB1012" s="118">
        <v>46169</v>
      </c>
      <c r="AC1012" s="47" t="s">
        <v>3</v>
      </c>
      <c r="AD1012" s="14">
        <v>1</v>
      </c>
      <c r="AE1012" s="47" t="s">
        <v>3806</v>
      </c>
      <c r="AF1012" s="280">
        <v>46172</v>
      </c>
      <c r="AG1012" s="118"/>
      <c r="AH1012" s="118" t="s">
        <v>152</v>
      </c>
      <c r="AI1012" s="47" t="s">
        <v>6737</v>
      </c>
      <c r="AJ1012" s="47"/>
      <c r="AK1012" s="47" t="s">
        <v>2829</v>
      </c>
      <c r="AL1012" s="62" t="s">
        <v>2925</v>
      </c>
      <c r="AM1012" s="13" t="s">
        <v>390</v>
      </c>
      <c r="AN1012" s="118"/>
      <c r="AO1012" s="118"/>
      <c r="AP1012" s="118"/>
      <c r="AQ1012" s="118"/>
      <c r="AR1012" s="118"/>
      <c r="AS1012" s="47"/>
      <c r="AT1012" s="118"/>
      <c r="AU1012" s="47"/>
      <c r="AV1012" s="47"/>
      <c r="AW1012" s="118"/>
      <c r="AX1012" s="118"/>
      <c r="AY1012" s="118"/>
      <c r="AZ1012" s="47"/>
      <c r="BA1012" s="14"/>
      <c r="BB1012" s="47"/>
      <c r="BC1012" s="149"/>
      <c r="BD1012" s="149"/>
    </row>
    <row r="1013" spans="1:56" x14ac:dyDescent="0.35">
      <c r="A1013" s="50" t="s">
        <v>6193</v>
      </c>
      <c r="B1013" s="115">
        <v>1012</v>
      </c>
      <c r="C1013" s="47"/>
      <c r="D1013" s="47" t="s">
        <v>6194</v>
      </c>
      <c r="E1013" s="47" t="s">
        <v>6195</v>
      </c>
      <c r="F1013" s="47" t="s">
        <v>6196</v>
      </c>
      <c r="G1013" s="47" t="s">
        <v>76</v>
      </c>
      <c r="H1013" s="47" t="s">
        <v>1980</v>
      </c>
      <c r="I1013" s="47" t="s">
        <v>3899</v>
      </c>
      <c r="J1013" s="47" t="s">
        <v>1961</v>
      </c>
      <c r="K1013" s="47" t="s">
        <v>319</v>
      </c>
      <c r="L1013" s="47" t="s">
        <v>886</v>
      </c>
      <c r="M1013" s="48" t="s">
        <v>53</v>
      </c>
      <c r="N1013" s="47" t="s">
        <v>33</v>
      </c>
      <c r="O1013" s="47" t="s">
        <v>5473</v>
      </c>
      <c r="P1013" s="48" t="s">
        <v>22</v>
      </c>
      <c r="Q1013" s="47"/>
      <c r="R1013" s="47"/>
      <c r="S1013" s="47" t="s">
        <v>6197</v>
      </c>
      <c r="T1013" s="47" t="s">
        <v>126</v>
      </c>
      <c r="U1013" s="52">
        <v>2444</v>
      </c>
      <c r="V1013" s="118">
        <v>46111</v>
      </c>
      <c r="W1013" s="118">
        <v>46111</v>
      </c>
      <c r="X1013" s="47"/>
      <c r="Y1013" s="47">
        <v>15</v>
      </c>
      <c r="Z1013" s="118">
        <v>46126</v>
      </c>
      <c r="AA1013" s="118">
        <v>46142</v>
      </c>
      <c r="AB1013" s="118">
        <v>46144</v>
      </c>
      <c r="AC1013" s="47" t="s">
        <v>3</v>
      </c>
      <c r="AD1013" s="14">
        <v>1</v>
      </c>
      <c r="AE1013" s="47" t="s">
        <v>3806</v>
      </c>
      <c r="AF1013" s="280">
        <v>46144</v>
      </c>
      <c r="AG1013" s="118">
        <v>46144</v>
      </c>
      <c r="AH1013" s="118" t="s">
        <v>6740</v>
      </c>
      <c r="AI1013" s="47" t="s">
        <v>6737</v>
      </c>
      <c r="AJ1013" s="47"/>
      <c r="AK1013" s="47" t="s">
        <v>2829</v>
      </c>
      <c r="AL1013" s="62" t="s">
        <v>2925</v>
      </c>
      <c r="AM1013" s="13" t="s">
        <v>390</v>
      </c>
      <c r="AN1013" s="118"/>
      <c r="AO1013" s="118"/>
      <c r="AP1013" s="118"/>
      <c r="AQ1013" s="118"/>
      <c r="AR1013" s="118"/>
      <c r="AS1013" s="47"/>
      <c r="AT1013" s="118"/>
      <c r="AU1013" s="47"/>
      <c r="AV1013" s="47"/>
      <c r="AW1013" s="118"/>
      <c r="AX1013" s="118"/>
      <c r="AY1013" s="118"/>
      <c r="AZ1013" s="47"/>
      <c r="BA1013" s="14"/>
      <c r="BB1013" s="47"/>
      <c r="BC1013" s="149"/>
      <c r="BD1013" s="149"/>
    </row>
    <row r="1014" spans="1:56" x14ac:dyDescent="0.35">
      <c r="A1014" s="50" t="s">
        <v>6198</v>
      </c>
      <c r="B1014" s="115">
        <v>1013</v>
      </c>
      <c r="C1014" s="47"/>
      <c r="D1014" s="47" t="s">
        <v>6199</v>
      </c>
      <c r="E1014" s="47" t="s">
        <v>6200</v>
      </c>
      <c r="F1014" s="47" t="s">
        <v>6201</v>
      </c>
      <c r="G1014" s="47" t="s">
        <v>76</v>
      </c>
      <c r="H1014" s="47" t="s">
        <v>1980</v>
      </c>
      <c r="I1014" s="47" t="s">
        <v>3899</v>
      </c>
      <c r="J1014" s="47" t="s">
        <v>1961</v>
      </c>
      <c r="K1014" s="47" t="s">
        <v>319</v>
      </c>
      <c r="L1014" s="47" t="s">
        <v>886</v>
      </c>
      <c r="M1014" s="48" t="s">
        <v>53</v>
      </c>
      <c r="N1014" s="47" t="s">
        <v>33</v>
      </c>
      <c r="O1014" s="47" t="s">
        <v>5473</v>
      </c>
      <c r="P1014" s="48" t="s">
        <v>20</v>
      </c>
      <c r="Q1014" s="47"/>
      <c r="R1014" s="47"/>
      <c r="S1014" s="47" t="s">
        <v>6202</v>
      </c>
      <c r="T1014" s="47" t="s">
        <v>1996</v>
      </c>
      <c r="U1014" s="52">
        <v>12471</v>
      </c>
      <c r="V1014" s="118">
        <v>46107</v>
      </c>
      <c r="W1014" s="118">
        <v>46107</v>
      </c>
      <c r="X1014" s="47"/>
      <c r="Y1014" s="47">
        <v>15</v>
      </c>
      <c r="Z1014" s="118">
        <v>46122</v>
      </c>
      <c r="AA1014" s="118">
        <v>46173</v>
      </c>
      <c r="AB1014" s="118"/>
      <c r="AC1014" s="47" t="s">
        <v>5</v>
      </c>
      <c r="AD1014" s="14"/>
      <c r="AE1014" s="47" t="s">
        <v>3806</v>
      </c>
      <c r="AF1014" s="280"/>
      <c r="AG1014" s="118"/>
      <c r="AH1014" s="118"/>
      <c r="AI1014" s="47" t="s">
        <v>6737</v>
      </c>
      <c r="AJ1014" s="47"/>
      <c r="AK1014" s="47" t="s">
        <v>2829</v>
      </c>
      <c r="AL1014" s="62" t="s">
        <v>390</v>
      </c>
      <c r="AM1014" s="13" t="s">
        <v>390</v>
      </c>
      <c r="AN1014" s="118"/>
      <c r="AO1014" s="118"/>
      <c r="AP1014" s="118"/>
      <c r="AQ1014" s="118"/>
      <c r="AR1014" s="118"/>
      <c r="AS1014" s="47"/>
      <c r="AT1014" s="118"/>
      <c r="AU1014" s="47"/>
      <c r="AV1014" s="47"/>
      <c r="AW1014" s="118"/>
      <c r="AX1014" s="118"/>
      <c r="AY1014" s="118"/>
      <c r="AZ1014" s="47"/>
      <c r="BA1014" s="14"/>
      <c r="BB1014" s="47"/>
      <c r="BC1014" s="149"/>
      <c r="BD1014" s="149"/>
    </row>
    <row r="1015" spans="1:56" x14ac:dyDescent="0.35">
      <c r="A1015" s="50" t="s">
        <v>6203</v>
      </c>
      <c r="B1015" s="115">
        <v>1014</v>
      </c>
      <c r="C1015" s="47"/>
      <c r="D1015" s="47" t="s">
        <v>6204</v>
      </c>
      <c r="E1015" s="47" t="s">
        <v>6205</v>
      </c>
      <c r="F1015" s="47" t="s">
        <v>6206</v>
      </c>
      <c r="G1015" s="47" t="s">
        <v>76</v>
      </c>
      <c r="H1015" s="47" t="s">
        <v>1980</v>
      </c>
      <c r="I1015" s="47" t="s">
        <v>3899</v>
      </c>
      <c r="J1015" s="47" t="s">
        <v>1961</v>
      </c>
      <c r="K1015" s="47" t="s">
        <v>319</v>
      </c>
      <c r="L1015" s="47" t="s">
        <v>886</v>
      </c>
      <c r="M1015" s="48" t="s">
        <v>53</v>
      </c>
      <c r="N1015" s="47" t="s">
        <v>33</v>
      </c>
      <c r="O1015" s="47" t="s">
        <v>49</v>
      </c>
      <c r="P1015" s="48" t="s">
        <v>22</v>
      </c>
      <c r="Q1015" s="47"/>
      <c r="R1015" s="47"/>
      <c r="S1015" s="47" t="s">
        <v>6207</v>
      </c>
      <c r="T1015" s="47" t="s">
        <v>6208</v>
      </c>
      <c r="U1015" s="52">
        <v>7027</v>
      </c>
      <c r="V1015" s="118">
        <v>46111</v>
      </c>
      <c r="W1015" s="118">
        <v>46111</v>
      </c>
      <c r="X1015" s="47"/>
      <c r="Y1015" s="47">
        <v>15</v>
      </c>
      <c r="Z1015" s="118">
        <v>46126</v>
      </c>
      <c r="AA1015" s="118">
        <v>46173</v>
      </c>
      <c r="AB1015" s="118"/>
      <c r="AC1015" s="47" t="s">
        <v>5</v>
      </c>
      <c r="AD1015" s="14"/>
      <c r="AE1015" s="47" t="s">
        <v>3806</v>
      </c>
      <c r="AF1015" s="280"/>
      <c r="AG1015" s="118"/>
      <c r="AH1015" s="118"/>
      <c r="AI1015" s="47" t="s">
        <v>6737</v>
      </c>
      <c r="AJ1015" s="47"/>
      <c r="AK1015" s="47" t="s">
        <v>2829</v>
      </c>
      <c r="AL1015" s="62" t="s">
        <v>390</v>
      </c>
      <c r="AM1015" s="13" t="s">
        <v>1562</v>
      </c>
      <c r="AN1015" s="118"/>
      <c r="AO1015" s="118"/>
      <c r="AP1015" s="118"/>
      <c r="AQ1015" s="118"/>
      <c r="AR1015" s="118"/>
      <c r="AS1015" s="47"/>
      <c r="AT1015" s="118"/>
      <c r="AU1015" s="47"/>
      <c r="AV1015" s="47"/>
      <c r="AW1015" s="118"/>
      <c r="AX1015" s="118"/>
      <c r="AY1015" s="118"/>
      <c r="AZ1015" s="47"/>
      <c r="BA1015" s="14"/>
      <c r="BB1015" s="47"/>
      <c r="BC1015" s="149"/>
      <c r="BD1015" s="149"/>
    </row>
    <row r="1016" spans="1:56" x14ac:dyDescent="0.35">
      <c r="A1016" s="50" t="s">
        <v>6209</v>
      </c>
      <c r="B1016" s="115">
        <v>1015</v>
      </c>
      <c r="C1016" s="47"/>
      <c r="D1016" s="47">
        <v>8335</v>
      </c>
      <c r="E1016" s="47" t="s">
        <v>6210</v>
      </c>
      <c r="F1016" s="47" t="s">
        <v>6211</v>
      </c>
      <c r="G1016" s="47" t="s">
        <v>76</v>
      </c>
      <c r="H1016" s="47" t="s">
        <v>1980</v>
      </c>
      <c r="I1016" s="47" t="s">
        <v>3899</v>
      </c>
      <c r="J1016" s="47" t="s">
        <v>1961</v>
      </c>
      <c r="K1016" s="47" t="s">
        <v>319</v>
      </c>
      <c r="L1016" s="47" t="s">
        <v>886</v>
      </c>
      <c r="M1016" s="48" t="s">
        <v>53</v>
      </c>
      <c r="N1016" s="47" t="s">
        <v>34</v>
      </c>
      <c r="O1016" s="47" t="s">
        <v>4</v>
      </c>
      <c r="P1016" s="48" t="s">
        <v>43</v>
      </c>
      <c r="Q1016" s="47"/>
      <c r="R1016" s="47"/>
      <c r="S1016" s="47" t="s">
        <v>6212</v>
      </c>
      <c r="T1016" s="47" t="s">
        <v>835</v>
      </c>
      <c r="U1016" s="52">
        <v>9200</v>
      </c>
      <c r="V1016" s="118">
        <v>46110</v>
      </c>
      <c r="W1016" s="118">
        <v>46110</v>
      </c>
      <c r="X1016" s="47"/>
      <c r="Y1016" s="47">
        <v>15</v>
      </c>
      <c r="Z1016" s="118">
        <v>46125</v>
      </c>
      <c r="AA1016" s="118">
        <v>46173</v>
      </c>
      <c r="AB1016" s="118">
        <v>46168</v>
      </c>
      <c r="AC1016" s="47" t="s">
        <v>3</v>
      </c>
      <c r="AD1016" s="14">
        <v>1</v>
      </c>
      <c r="AE1016" s="47" t="s">
        <v>3806</v>
      </c>
      <c r="AF1016" s="280">
        <v>46168</v>
      </c>
      <c r="AG1016" s="118"/>
      <c r="AH1016" s="118" t="s">
        <v>152</v>
      </c>
      <c r="AI1016" s="47" t="s">
        <v>6737</v>
      </c>
      <c r="AJ1016" s="47"/>
      <c r="AK1016" s="47" t="s">
        <v>2829</v>
      </c>
      <c r="AL1016" s="62" t="s">
        <v>2925</v>
      </c>
      <c r="AM1016" s="13" t="s">
        <v>2000</v>
      </c>
      <c r="AN1016" s="118"/>
      <c r="AO1016" s="118"/>
      <c r="AP1016" s="118"/>
      <c r="AQ1016" s="118"/>
      <c r="AR1016" s="118"/>
      <c r="AS1016" s="47"/>
      <c r="AT1016" s="118"/>
      <c r="AU1016" s="47"/>
      <c r="AV1016" s="47"/>
      <c r="AW1016" s="118"/>
      <c r="AX1016" s="118"/>
      <c r="AY1016" s="118"/>
      <c r="AZ1016" s="47"/>
      <c r="BA1016" s="14"/>
      <c r="BB1016" s="47"/>
      <c r="BC1016" s="149"/>
      <c r="BD1016" s="149"/>
    </row>
    <row r="1017" spans="1:56" x14ac:dyDescent="0.35">
      <c r="A1017" s="50" t="s">
        <v>6213</v>
      </c>
      <c r="B1017" s="115">
        <v>1016</v>
      </c>
      <c r="C1017" s="47"/>
      <c r="D1017" s="47" t="s">
        <v>6214</v>
      </c>
      <c r="E1017" s="47" t="s">
        <v>6215</v>
      </c>
      <c r="F1017" s="47" t="s">
        <v>6216</v>
      </c>
      <c r="G1017" s="47" t="s">
        <v>76</v>
      </c>
      <c r="H1017" s="47" t="s">
        <v>1980</v>
      </c>
      <c r="I1017" s="47" t="s">
        <v>3899</v>
      </c>
      <c r="J1017" s="47" t="s">
        <v>1961</v>
      </c>
      <c r="K1017" s="47" t="s">
        <v>319</v>
      </c>
      <c r="L1017" s="47" t="s">
        <v>886</v>
      </c>
      <c r="M1017" s="48" t="s">
        <v>53</v>
      </c>
      <c r="N1017" s="47" t="s">
        <v>33</v>
      </c>
      <c r="O1017" s="47" t="s">
        <v>49</v>
      </c>
      <c r="P1017" s="48" t="s">
        <v>22</v>
      </c>
      <c r="Q1017" s="47"/>
      <c r="R1017" s="47"/>
      <c r="S1017" s="47" t="s">
        <v>6217</v>
      </c>
      <c r="T1017" s="47" t="s">
        <v>6218</v>
      </c>
      <c r="U1017" s="52">
        <v>8781</v>
      </c>
      <c r="V1017" s="118">
        <v>46109</v>
      </c>
      <c r="W1017" s="118">
        <v>46109</v>
      </c>
      <c r="X1017" s="47"/>
      <c r="Y1017" s="47">
        <v>15</v>
      </c>
      <c r="Z1017" s="118">
        <v>46124</v>
      </c>
      <c r="AA1017" s="118">
        <v>46152</v>
      </c>
      <c r="AB1017" s="118">
        <v>46154</v>
      </c>
      <c r="AC1017" s="47" t="s">
        <v>3</v>
      </c>
      <c r="AD1017" s="14">
        <v>1</v>
      </c>
      <c r="AE1017" s="47" t="s">
        <v>3806</v>
      </c>
      <c r="AF1017" s="280">
        <v>46157</v>
      </c>
      <c r="AG1017" s="118">
        <v>46157</v>
      </c>
      <c r="AH1017" s="118" t="s">
        <v>6740</v>
      </c>
      <c r="AI1017" s="47" t="s">
        <v>6737</v>
      </c>
      <c r="AJ1017" s="47"/>
      <c r="AK1017" s="47" t="s">
        <v>2829</v>
      </c>
      <c r="AL1017" s="62" t="s">
        <v>2925</v>
      </c>
      <c r="AM1017" s="13" t="s">
        <v>390</v>
      </c>
      <c r="AN1017" s="118"/>
      <c r="AO1017" s="118"/>
      <c r="AP1017" s="118"/>
      <c r="AQ1017" s="118"/>
      <c r="AR1017" s="118"/>
      <c r="AS1017" s="47"/>
      <c r="AT1017" s="118"/>
      <c r="AU1017" s="47"/>
      <c r="AV1017" s="47"/>
      <c r="AW1017" s="118"/>
      <c r="AX1017" s="118"/>
      <c r="AY1017" s="118"/>
      <c r="AZ1017" s="47"/>
      <c r="BA1017" s="14"/>
      <c r="BB1017" s="47"/>
      <c r="BC1017" s="149"/>
      <c r="BD1017" s="149"/>
    </row>
    <row r="1018" spans="1:56" x14ac:dyDescent="0.35">
      <c r="A1018" s="50" t="s">
        <v>6219</v>
      </c>
      <c r="B1018" s="115">
        <v>1017</v>
      </c>
      <c r="C1018" s="47"/>
      <c r="D1018" s="47" t="s">
        <v>6220</v>
      </c>
      <c r="E1018" s="47" t="s">
        <v>6221</v>
      </c>
      <c r="F1018" s="47" t="s">
        <v>6222</v>
      </c>
      <c r="G1018" s="47" t="s">
        <v>76</v>
      </c>
      <c r="H1018" s="47" t="s">
        <v>1980</v>
      </c>
      <c r="I1018" s="47" t="s">
        <v>3899</v>
      </c>
      <c r="J1018" s="47" t="s">
        <v>1961</v>
      </c>
      <c r="K1018" s="47" t="s">
        <v>319</v>
      </c>
      <c r="L1018" s="47" t="s">
        <v>886</v>
      </c>
      <c r="M1018" s="48" t="s">
        <v>53</v>
      </c>
      <c r="N1018" s="47" t="s">
        <v>34</v>
      </c>
      <c r="O1018" s="47" t="s">
        <v>4</v>
      </c>
      <c r="P1018" s="48" t="s">
        <v>25</v>
      </c>
      <c r="Q1018" s="47"/>
      <c r="R1018" s="47"/>
      <c r="S1018" s="47" t="s">
        <v>6223</v>
      </c>
      <c r="T1018" s="47" t="s">
        <v>667</v>
      </c>
      <c r="U1018" s="52">
        <v>15400</v>
      </c>
      <c r="V1018" s="118">
        <v>46111</v>
      </c>
      <c r="W1018" s="118">
        <v>46111</v>
      </c>
      <c r="X1018" s="47"/>
      <c r="Y1018" s="47">
        <v>15</v>
      </c>
      <c r="Z1018" s="118">
        <v>46126</v>
      </c>
      <c r="AA1018" s="118">
        <v>46173</v>
      </c>
      <c r="AB1018" s="118"/>
      <c r="AC1018" s="47" t="s">
        <v>5</v>
      </c>
      <c r="AD1018" s="14"/>
      <c r="AE1018" s="47" t="s">
        <v>3806</v>
      </c>
      <c r="AF1018" s="280"/>
      <c r="AG1018" s="118"/>
      <c r="AH1018" s="118"/>
      <c r="AI1018" s="47" t="s">
        <v>6737</v>
      </c>
      <c r="AJ1018" s="47"/>
      <c r="AK1018" s="47" t="s">
        <v>2829</v>
      </c>
      <c r="AL1018" s="62" t="s">
        <v>390</v>
      </c>
      <c r="AM1018" s="13" t="s">
        <v>390</v>
      </c>
      <c r="AN1018" s="118"/>
      <c r="AO1018" s="118"/>
      <c r="AP1018" s="118"/>
      <c r="AQ1018" s="118"/>
      <c r="AR1018" s="118"/>
      <c r="AS1018" s="47"/>
      <c r="AT1018" s="118"/>
      <c r="AU1018" s="47"/>
      <c r="AV1018" s="47"/>
      <c r="AW1018" s="118"/>
      <c r="AX1018" s="118"/>
      <c r="AY1018" s="118"/>
      <c r="AZ1018" s="47"/>
      <c r="BA1018" s="14"/>
      <c r="BB1018" s="47"/>
      <c r="BC1018" s="149"/>
      <c r="BD1018" s="149"/>
    </row>
    <row r="1019" spans="1:56" x14ac:dyDescent="0.35">
      <c r="A1019" s="50" t="s">
        <v>6224</v>
      </c>
      <c r="B1019" s="115">
        <v>1018</v>
      </c>
      <c r="C1019" s="47"/>
      <c r="D1019" s="47" t="s">
        <v>6225</v>
      </c>
      <c r="E1019" s="47" t="s">
        <v>6226</v>
      </c>
      <c r="F1019" s="47" t="s">
        <v>6227</v>
      </c>
      <c r="G1019" s="47" t="s">
        <v>76</v>
      </c>
      <c r="H1019" s="47" t="s">
        <v>1980</v>
      </c>
      <c r="I1019" s="47" t="s">
        <v>3899</v>
      </c>
      <c r="J1019" s="47" t="s">
        <v>1961</v>
      </c>
      <c r="K1019" s="47" t="s">
        <v>319</v>
      </c>
      <c r="L1019" s="47" t="s">
        <v>886</v>
      </c>
      <c r="M1019" s="48" t="s">
        <v>53</v>
      </c>
      <c r="N1019" s="47" t="s">
        <v>33</v>
      </c>
      <c r="O1019" s="47" t="s">
        <v>5473</v>
      </c>
      <c r="P1019" s="48" t="s">
        <v>26</v>
      </c>
      <c r="Q1019" s="47"/>
      <c r="R1019" s="47"/>
      <c r="S1019" s="47" t="s">
        <v>6228</v>
      </c>
      <c r="T1019" s="47" t="s">
        <v>6229</v>
      </c>
      <c r="U1019" s="52">
        <v>6464</v>
      </c>
      <c r="V1019" s="118">
        <v>46108</v>
      </c>
      <c r="W1019" s="118">
        <v>46108</v>
      </c>
      <c r="X1019" s="47"/>
      <c r="Y1019" s="47">
        <v>15</v>
      </c>
      <c r="Z1019" s="118">
        <v>46123</v>
      </c>
      <c r="AA1019" s="118">
        <v>46173</v>
      </c>
      <c r="AB1019" s="118"/>
      <c r="AC1019" s="47" t="s">
        <v>5</v>
      </c>
      <c r="AD1019" s="14"/>
      <c r="AE1019" s="47" t="s">
        <v>3873</v>
      </c>
      <c r="AF1019" s="280"/>
      <c r="AG1019" s="118"/>
      <c r="AH1019" s="118"/>
      <c r="AI1019" s="47" t="s">
        <v>6737</v>
      </c>
      <c r="AJ1019" s="47"/>
      <c r="AK1019" s="47" t="s">
        <v>2829</v>
      </c>
      <c r="AL1019" s="62" t="s">
        <v>390</v>
      </c>
      <c r="AM1019" s="13" t="s">
        <v>390</v>
      </c>
      <c r="AN1019" s="118"/>
      <c r="AO1019" s="118"/>
      <c r="AP1019" s="118"/>
      <c r="AQ1019" s="118"/>
      <c r="AR1019" s="118"/>
      <c r="AS1019" s="47"/>
      <c r="AT1019" s="118"/>
      <c r="AU1019" s="47"/>
      <c r="AV1019" s="47"/>
      <c r="AW1019" s="118"/>
      <c r="AX1019" s="118"/>
      <c r="AY1019" s="118"/>
      <c r="AZ1019" s="47"/>
      <c r="BA1019" s="14"/>
      <c r="BB1019" s="47"/>
      <c r="BC1019" s="149"/>
      <c r="BD1019" s="149"/>
    </row>
    <row r="1020" spans="1:56" x14ac:dyDescent="0.35">
      <c r="A1020" s="50" t="s">
        <v>6230</v>
      </c>
      <c r="B1020" s="115">
        <v>1019</v>
      </c>
      <c r="C1020" s="47"/>
      <c r="D1020" s="47" t="s">
        <v>6231</v>
      </c>
      <c r="E1020" s="47" t="s">
        <v>6232</v>
      </c>
      <c r="F1020" s="47" t="s">
        <v>6233</v>
      </c>
      <c r="G1020" s="47" t="s">
        <v>76</v>
      </c>
      <c r="H1020" s="47" t="s">
        <v>1980</v>
      </c>
      <c r="I1020" s="47" t="s">
        <v>3899</v>
      </c>
      <c r="J1020" s="47" t="s">
        <v>1961</v>
      </c>
      <c r="K1020" s="47" t="s">
        <v>319</v>
      </c>
      <c r="L1020" s="47" t="s">
        <v>886</v>
      </c>
      <c r="M1020" s="48" t="s">
        <v>53</v>
      </c>
      <c r="N1020" s="47" t="s">
        <v>34</v>
      </c>
      <c r="O1020" s="47" t="s">
        <v>4</v>
      </c>
      <c r="P1020" s="48" t="s">
        <v>21</v>
      </c>
      <c r="Q1020" s="47"/>
      <c r="R1020" s="47"/>
      <c r="S1020" s="47" t="s">
        <v>6234</v>
      </c>
      <c r="T1020" s="47" t="s">
        <v>6235</v>
      </c>
      <c r="U1020" s="52">
        <v>7613</v>
      </c>
      <c r="V1020" s="118">
        <v>46108</v>
      </c>
      <c r="W1020" s="118">
        <v>46108</v>
      </c>
      <c r="X1020" s="47"/>
      <c r="Y1020" s="47">
        <v>15</v>
      </c>
      <c r="Z1020" s="118">
        <v>46123</v>
      </c>
      <c r="AA1020" s="118">
        <v>46152</v>
      </c>
      <c r="AB1020" s="118">
        <v>46155</v>
      </c>
      <c r="AC1020" s="47" t="s">
        <v>3</v>
      </c>
      <c r="AD1020" s="14">
        <v>1</v>
      </c>
      <c r="AE1020" s="47" t="s">
        <v>3873</v>
      </c>
      <c r="AF1020" s="280">
        <v>46155</v>
      </c>
      <c r="AG1020" s="118">
        <v>46155</v>
      </c>
      <c r="AH1020" s="118" t="s">
        <v>6740</v>
      </c>
      <c r="AI1020" s="47" t="s">
        <v>6737</v>
      </c>
      <c r="AJ1020" s="47"/>
      <c r="AK1020" s="47" t="s">
        <v>2829</v>
      </c>
      <c r="AL1020" s="62" t="s">
        <v>2925</v>
      </c>
      <c r="AM1020" s="13" t="s">
        <v>390</v>
      </c>
      <c r="AN1020" s="118"/>
      <c r="AO1020" s="118"/>
      <c r="AP1020" s="118"/>
      <c r="AQ1020" s="118"/>
      <c r="AR1020" s="118"/>
      <c r="AS1020" s="47"/>
      <c r="AT1020" s="118"/>
      <c r="AU1020" s="47"/>
      <c r="AV1020" s="47"/>
      <c r="AW1020" s="118"/>
      <c r="AX1020" s="118"/>
      <c r="AY1020" s="118"/>
      <c r="AZ1020" s="47"/>
      <c r="BA1020" s="14"/>
      <c r="BB1020" s="47"/>
      <c r="BC1020" s="149"/>
      <c r="BD1020" s="149"/>
    </row>
    <row r="1021" spans="1:56" x14ac:dyDescent="0.35">
      <c r="A1021" s="50" t="s">
        <v>6236</v>
      </c>
      <c r="B1021" s="115">
        <v>1020</v>
      </c>
      <c r="C1021" s="47"/>
      <c r="D1021" s="47" t="s">
        <v>6237</v>
      </c>
      <c r="E1021" s="47" t="s">
        <v>6238</v>
      </c>
      <c r="F1021" s="47" t="s">
        <v>6239</v>
      </c>
      <c r="G1021" s="47" t="s">
        <v>76</v>
      </c>
      <c r="H1021" s="47" t="s">
        <v>1980</v>
      </c>
      <c r="I1021" s="47" t="s">
        <v>3899</v>
      </c>
      <c r="J1021" s="47" t="s">
        <v>1961</v>
      </c>
      <c r="K1021" s="47" t="s">
        <v>319</v>
      </c>
      <c r="L1021" s="47" t="s">
        <v>886</v>
      </c>
      <c r="M1021" s="48" t="s">
        <v>53</v>
      </c>
      <c r="N1021" s="47" t="s">
        <v>33</v>
      </c>
      <c r="O1021" s="47" t="s">
        <v>5473</v>
      </c>
      <c r="P1021" s="48" t="s">
        <v>20</v>
      </c>
      <c r="Q1021" s="47"/>
      <c r="R1021" s="47"/>
      <c r="S1021" s="47" t="s">
        <v>6240</v>
      </c>
      <c r="T1021" s="47" t="s">
        <v>682</v>
      </c>
      <c r="U1021" s="52">
        <v>11272</v>
      </c>
      <c r="V1021" s="118">
        <v>46107</v>
      </c>
      <c r="W1021" s="118">
        <v>46107</v>
      </c>
      <c r="X1021" s="47"/>
      <c r="Y1021" s="47">
        <v>15</v>
      </c>
      <c r="Z1021" s="118">
        <v>46122</v>
      </c>
      <c r="AA1021" s="118">
        <v>46173</v>
      </c>
      <c r="AB1021" s="118">
        <v>46172</v>
      </c>
      <c r="AC1021" s="47" t="s">
        <v>3</v>
      </c>
      <c r="AD1021" s="14">
        <v>1</v>
      </c>
      <c r="AE1021" s="47" t="s">
        <v>3879</v>
      </c>
      <c r="AF1021" s="280" t="s">
        <v>8951</v>
      </c>
      <c r="AG1021" s="118"/>
      <c r="AH1021" s="118" t="s">
        <v>152</v>
      </c>
      <c r="AI1021" s="47" t="s">
        <v>6737</v>
      </c>
      <c r="AJ1021" s="47"/>
      <c r="AK1021" s="47" t="s">
        <v>2829</v>
      </c>
      <c r="AL1021" s="62" t="s">
        <v>2925</v>
      </c>
      <c r="AM1021" s="13" t="s">
        <v>390</v>
      </c>
      <c r="AN1021" s="118"/>
      <c r="AO1021" s="118"/>
      <c r="AP1021" s="118"/>
      <c r="AQ1021" s="118"/>
      <c r="AR1021" s="118"/>
      <c r="AS1021" s="47"/>
      <c r="AT1021" s="118"/>
      <c r="AU1021" s="47"/>
      <c r="AV1021" s="47"/>
      <c r="AW1021" s="118"/>
      <c r="AX1021" s="118"/>
      <c r="AY1021" s="118"/>
      <c r="AZ1021" s="47"/>
      <c r="BA1021" s="14"/>
      <c r="BB1021" s="47"/>
      <c r="BC1021" s="149"/>
      <c r="BD1021" s="149"/>
    </row>
    <row r="1022" spans="1:56" x14ac:dyDescent="0.35">
      <c r="A1022" s="50" t="s">
        <v>6241</v>
      </c>
      <c r="B1022" s="115">
        <v>1021</v>
      </c>
      <c r="C1022" s="47"/>
      <c r="D1022" s="47" t="s">
        <v>6242</v>
      </c>
      <c r="E1022" s="47" t="s">
        <v>6243</v>
      </c>
      <c r="F1022" s="47" t="s">
        <v>6244</v>
      </c>
      <c r="G1022" s="47" t="s">
        <v>76</v>
      </c>
      <c r="H1022" s="47" t="s">
        <v>1980</v>
      </c>
      <c r="I1022" s="47" t="s">
        <v>3899</v>
      </c>
      <c r="J1022" s="47" t="s">
        <v>1961</v>
      </c>
      <c r="K1022" s="47" t="s">
        <v>319</v>
      </c>
      <c r="L1022" s="47" t="s">
        <v>886</v>
      </c>
      <c r="M1022" s="48" t="s">
        <v>53</v>
      </c>
      <c r="N1022" s="47" t="s">
        <v>33</v>
      </c>
      <c r="O1022" s="47" t="s">
        <v>5473</v>
      </c>
      <c r="P1022" s="48" t="s">
        <v>22</v>
      </c>
      <c r="Q1022" s="47"/>
      <c r="R1022" s="47"/>
      <c r="S1022" s="47" t="s">
        <v>6245</v>
      </c>
      <c r="T1022" s="47" t="s">
        <v>6246</v>
      </c>
      <c r="U1022" s="52">
        <v>9177</v>
      </c>
      <c r="V1022" s="118">
        <v>46109</v>
      </c>
      <c r="W1022" s="118">
        <v>46109</v>
      </c>
      <c r="X1022" s="47"/>
      <c r="Y1022" s="47">
        <v>15</v>
      </c>
      <c r="Z1022" s="118">
        <v>46124</v>
      </c>
      <c r="AA1022" s="118">
        <v>46173</v>
      </c>
      <c r="AB1022" s="118"/>
      <c r="AC1022" s="47" t="s">
        <v>5</v>
      </c>
      <c r="AD1022" s="14"/>
      <c r="AE1022" s="47" t="s">
        <v>3873</v>
      </c>
      <c r="AF1022" s="280"/>
      <c r="AG1022" s="118"/>
      <c r="AH1022" s="118"/>
      <c r="AI1022" s="47" t="s">
        <v>6737</v>
      </c>
      <c r="AJ1022" s="47"/>
      <c r="AK1022" s="47" t="s">
        <v>2829</v>
      </c>
      <c r="AL1022" s="62" t="s">
        <v>390</v>
      </c>
      <c r="AM1022" s="13" t="s">
        <v>390</v>
      </c>
      <c r="AN1022" s="118"/>
      <c r="AO1022" s="118"/>
      <c r="AP1022" s="118"/>
      <c r="AQ1022" s="118"/>
      <c r="AR1022" s="118"/>
      <c r="AS1022" s="47"/>
      <c r="AT1022" s="118"/>
      <c r="AU1022" s="47"/>
      <c r="AV1022" s="47"/>
      <c r="AW1022" s="118"/>
      <c r="AX1022" s="118"/>
      <c r="AY1022" s="118"/>
      <c r="AZ1022" s="47"/>
      <c r="BA1022" s="14"/>
      <c r="BB1022" s="47"/>
      <c r="BC1022" s="149"/>
      <c r="BD1022" s="149"/>
    </row>
    <row r="1023" spans="1:56" x14ac:dyDescent="0.35">
      <c r="A1023" s="50" t="s">
        <v>6247</v>
      </c>
      <c r="B1023" s="115">
        <v>1022</v>
      </c>
      <c r="C1023" s="47"/>
      <c r="D1023" s="47" t="s">
        <v>6248</v>
      </c>
      <c r="E1023" s="47" t="s">
        <v>6249</v>
      </c>
      <c r="F1023" s="47" t="s">
        <v>6250</v>
      </c>
      <c r="G1023" s="47" t="s">
        <v>76</v>
      </c>
      <c r="H1023" s="47" t="s">
        <v>1980</v>
      </c>
      <c r="I1023" s="47" t="s">
        <v>3899</v>
      </c>
      <c r="J1023" s="47" t="s">
        <v>1961</v>
      </c>
      <c r="K1023" s="47" t="s">
        <v>319</v>
      </c>
      <c r="L1023" s="47" t="s">
        <v>886</v>
      </c>
      <c r="M1023" s="48" t="s">
        <v>53</v>
      </c>
      <c r="N1023" s="47" t="s">
        <v>34</v>
      </c>
      <c r="O1023" s="47" t="s">
        <v>4</v>
      </c>
      <c r="P1023" s="48" t="s">
        <v>21</v>
      </c>
      <c r="Q1023" s="47"/>
      <c r="R1023" s="47"/>
      <c r="S1023" s="47" t="s">
        <v>6251</v>
      </c>
      <c r="T1023" s="47" t="s">
        <v>1377</v>
      </c>
      <c r="U1023" s="52">
        <v>12612</v>
      </c>
      <c r="V1023" s="118">
        <v>46111</v>
      </c>
      <c r="W1023" s="118">
        <v>46111</v>
      </c>
      <c r="X1023" s="47"/>
      <c r="Y1023" s="47">
        <v>15</v>
      </c>
      <c r="Z1023" s="118">
        <v>46126</v>
      </c>
      <c r="AA1023" s="118">
        <v>46173</v>
      </c>
      <c r="AB1023" s="118">
        <v>46168</v>
      </c>
      <c r="AC1023" s="47" t="s">
        <v>3</v>
      </c>
      <c r="AD1023" s="14">
        <v>1</v>
      </c>
      <c r="AE1023" s="47" t="s">
        <v>3873</v>
      </c>
      <c r="AF1023" s="280" t="s">
        <v>8951</v>
      </c>
      <c r="AG1023" s="118"/>
      <c r="AH1023" s="118" t="s">
        <v>152</v>
      </c>
      <c r="AI1023" s="47" t="s">
        <v>6737</v>
      </c>
      <c r="AJ1023" s="47"/>
      <c r="AK1023" s="47" t="s">
        <v>2829</v>
      </c>
      <c r="AL1023" s="62" t="s">
        <v>2925</v>
      </c>
      <c r="AM1023" s="13" t="s">
        <v>390</v>
      </c>
      <c r="AN1023" s="118"/>
      <c r="AO1023" s="118"/>
      <c r="AP1023" s="118"/>
      <c r="AQ1023" s="118"/>
      <c r="AR1023" s="118"/>
      <c r="AS1023" s="47"/>
      <c r="AT1023" s="118"/>
      <c r="AU1023" s="47"/>
      <c r="AV1023" s="47"/>
      <c r="AW1023" s="118"/>
      <c r="AX1023" s="118"/>
      <c r="AY1023" s="118"/>
      <c r="AZ1023" s="47"/>
      <c r="BA1023" s="14"/>
      <c r="BB1023" s="47"/>
      <c r="BC1023" s="149"/>
      <c r="BD1023" s="149"/>
    </row>
    <row r="1024" spans="1:56" x14ac:dyDescent="0.35">
      <c r="A1024" s="50" t="s">
        <v>6252</v>
      </c>
      <c r="B1024" s="115">
        <v>1023</v>
      </c>
      <c r="C1024" s="47"/>
      <c r="D1024" s="47">
        <v>8379</v>
      </c>
      <c r="E1024" s="47" t="s">
        <v>6253</v>
      </c>
      <c r="F1024" s="47" t="s">
        <v>6254</v>
      </c>
      <c r="G1024" s="47" t="s">
        <v>76</v>
      </c>
      <c r="H1024" s="47" t="s">
        <v>1980</v>
      </c>
      <c r="I1024" s="47" t="s">
        <v>3899</v>
      </c>
      <c r="J1024" s="47" t="s">
        <v>1961</v>
      </c>
      <c r="K1024" s="47" t="s">
        <v>319</v>
      </c>
      <c r="L1024" s="47" t="s">
        <v>886</v>
      </c>
      <c r="M1024" s="48" t="s">
        <v>53</v>
      </c>
      <c r="N1024" s="47" t="s">
        <v>34</v>
      </c>
      <c r="O1024" s="47" t="s">
        <v>4</v>
      </c>
      <c r="P1024" s="48" t="s">
        <v>30</v>
      </c>
      <c r="Q1024" s="47"/>
      <c r="R1024" s="47"/>
      <c r="S1024" s="47" t="s">
        <v>6255</v>
      </c>
      <c r="T1024" s="47" t="s">
        <v>143</v>
      </c>
      <c r="U1024" s="52">
        <v>6751</v>
      </c>
      <c r="V1024" s="118">
        <v>46107</v>
      </c>
      <c r="W1024" s="118">
        <v>46107</v>
      </c>
      <c r="X1024" s="47"/>
      <c r="Y1024" s="47">
        <v>15</v>
      </c>
      <c r="Z1024" s="118">
        <v>46122</v>
      </c>
      <c r="AA1024" s="118">
        <v>46136</v>
      </c>
      <c r="AB1024" s="118">
        <v>46135</v>
      </c>
      <c r="AC1024" s="47" t="s">
        <v>3</v>
      </c>
      <c r="AD1024" s="14">
        <v>1</v>
      </c>
      <c r="AE1024" s="47" t="s">
        <v>3873</v>
      </c>
      <c r="AF1024" s="280">
        <v>46135</v>
      </c>
      <c r="AG1024" s="118">
        <v>46135</v>
      </c>
      <c r="AH1024" s="118" t="s">
        <v>6740</v>
      </c>
      <c r="AI1024" s="47" t="s">
        <v>6737</v>
      </c>
      <c r="AJ1024" s="47"/>
      <c r="AK1024" s="47" t="s">
        <v>2829</v>
      </c>
      <c r="AL1024" s="62" t="s">
        <v>2924</v>
      </c>
      <c r="AM1024" s="13" t="s">
        <v>390</v>
      </c>
      <c r="AN1024" s="118"/>
      <c r="AO1024" s="118"/>
      <c r="AP1024" s="118"/>
      <c r="AQ1024" s="118"/>
      <c r="AR1024" s="118"/>
      <c r="AS1024" s="47"/>
      <c r="AT1024" s="118"/>
      <c r="AU1024" s="47"/>
      <c r="AV1024" s="47"/>
      <c r="AW1024" s="118"/>
      <c r="AX1024" s="118"/>
      <c r="AY1024" s="118"/>
      <c r="AZ1024" s="47"/>
      <c r="BA1024" s="14"/>
      <c r="BB1024" s="47"/>
      <c r="BC1024" s="149"/>
      <c r="BD1024" s="149"/>
    </row>
    <row r="1025" spans="1:56" x14ac:dyDescent="0.35">
      <c r="A1025" s="50" t="s">
        <v>6256</v>
      </c>
      <c r="B1025" s="115">
        <v>1024</v>
      </c>
      <c r="C1025" s="47"/>
      <c r="D1025" s="47" t="s">
        <v>6257</v>
      </c>
      <c r="E1025" s="47" t="s">
        <v>6258</v>
      </c>
      <c r="F1025" s="47" t="s">
        <v>6259</v>
      </c>
      <c r="G1025" s="47" t="s">
        <v>76</v>
      </c>
      <c r="H1025" s="47" t="s">
        <v>1980</v>
      </c>
      <c r="I1025" s="47" t="s">
        <v>3899</v>
      </c>
      <c r="J1025" s="47" t="s">
        <v>1961</v>
      </c>
      <c r="K1025" s="47" t="s">
        <v>319</v>
      </c>
      <c r="L1025" s="47" t="s">
        <v>886</v>
      </c>
      <c r="M1025" s="48" t="s">
        <v>53</v>
      </c>
      <c r="N1025" s="47" t="s">
        <v>33</v>
      </c>
      <c r="O1025" s="47" t="s">
        <v>5473</v>
      </c>
      <c r="P1025" s="48" t="s">
        <v>26</v>
      </c>
      <c r="Q1025" s="47"/>
      <c r="R1025" s="47"/>
      <c r="S1025" s="47" t="s">
        <v>6260</v>
      </c>
      <c r="T1025" s="47" t="s">
        <v>6261</v>
      </c>
      <c r="U1025" s="52">
        <v>6512</v>
      </c>
      <c r="V1025" s="118">
        <v>46111</v>
      </c>
      <c r="W1025" s="118">
        <v>46111</v>
      </c>
      <c r="X1025" s="47"/>
      <c r="Y1025" s="47">
        <v>15</v>
      </c>
      <c r="Z1025" s="118">
        <v>46126</v>
      </c>
      <c r="AA1025" s="118">
        <v>46173</v>
      </c>
      <c r="AB1025" s="118"/>
      <c r="AC1025" s="47" t="s">
        <v>5</v>
      </c>
      <c r="AD1025" s="14"/>
      <c r="AE1025" s="47" t="s">
        <v>3873</v>
      </c>
      <c r="AF1025" s="280"/>
      <c r="AG1025" s="118"/>
      <c r="AH1025" s="118"/>
      <c r="AI1025" s="47" t="s">
        <v>6737</v>
      </c>
      <c r="AJ1025" s="47"/>
      <c r="AK1025" s="47" t="s">
        <v>2829</v>
      </c>
      <c r="AL1025" s="62" t="s">
        <v>390</v>
      </c>
      <c r="AM1025" s="13" t="s">
        <v>390</v>
      </c>
      <c r="AN1025" s="118"/>
      <c r="AO1025" s="118"/>
      <c r="AP1025" s="118"/>
      <c r="AQ1025" s="118"/>
      <c r="AR1025" s="118"/>
      <c r="AS1025" s="47"/>
      <c r="AT1025" s="118"/>
      <c r="AU1025" s="47"/>
      <c r="AV1025" s="47"/>
      <c r="AW1025" s="118"/>
      <c r="AX1025" s="118"/>
      <c r="AY1025" s="118"/>
      <c r="AZ1025" s="47"/>
      <c r="BA1025" s="14"/>
      <c r="BB1025" s="47"/>
      <c r="BC1025" s="149"/>
      <c r="BD1025" s="149"/>
    </row>
    <row r="1026" spans="1:56" x14ac:dyDescent="0.35">
      <c r="A1026" s="50" t="s">
        <v>6262</v>
      </c>
      <c r="B1026" s="115">
        <v>1025</v>
      </c>
      <c r="C1026" s="47"/>
      <c r="D1026" s="47" t="s">
        <v>6263</v>
      </c>
      <c r="E1026" s="47" t="s">
        <v>6264</v>
      </c>
      <c r="F1026" s="47" t="s">
        <v>6265</v>
      </c>
      <c r="G1026" s="47" t="s">
        <v>76</v>
      </c>
      <c r="H1026" s="47" t="s">
        <v>1980</v>
      </c>
      <c r="I1026" s="47" t="s">
        <v>3899</v>
      </c>
      <c r="J1026" s="47" t="s">
        <v>1961</v>
      </c>
      <c r="K1026" s="47" t="s">
        <v>319</v>
      </c>
      <c r="L1026" s="47" t="s">
        <v>886</v>
      </c>
      <c r="M1026" s="48" t="s">
        <v>53</v>
      </c>
      <c r="N1026" s="47" t="s">
        <v>34</v>
      </c>
      <c r="O1026" s="47" t="s">
        <v>4</v>
      </c>
      <c r="P1026" s="48" t="s">
        <v>21</v>
      </c>
      <c r="Q1026" s="47"/>
      <c r="R1026" s="47"/>
      <c r="S1026" s="47" t="s">
        <v>6266</v>
      </c>
      <c r="T1026" s="47" t="s">
        <v>2093</v>
      </c>
      <c r="U1026" s="52">
        <v>8480</v>
      </c>
      <c r="V1026" s="118">
        <v>46107</v>
      </c>
      <c r="W1026" s="118">
        <v>46107</v>
      </c>
      <c r="X1026" s="47"/>
      <c r="Y1026" s="47">
        <v>15</v>
      </c>
      <c r="Z1026" s="118">
        <v>46122</v>
      </c>
      <c r="AA1026" s="118">
        <v>46136</v>
      </c>
      <c r="AB1026" s="118">
        <v>46134</v>
      </c>
      <c r="AC1026" s="47" t="s">
        <v>3</v>
      </c>
      <c r="AD1026" s="14">
        <v>1</v>
      </c>
      <c r="AE1026" s="47" t="s">
        <v>3873</v>
      </c>
      <c r="AF1026" s="280">
        <v>46132</v>
      </c>
      <c r="AG1026" s="118">
        <v>46132</v>
      </c>
      <c r="AH1026" s="118" t="s">
        <v>6740</v>
      </c>
      <c r="AI1026" s="47" t="s">
        <v>6737</v>
      </c>
      <c r="AJ1026" s="47"/>
      <c r="AK1026" s="47" t="s">
        <v>2829</v>
      </c>
      <c r="AL1026" s="62" t="s">
        <v>2924</v>
      </c>
      <c r="AM1026" s="13" t="s">
        <v>390</v>
      </c>
      <c r="AN1026" s="118"/>
      <c r="AO1026" s="118"/>
      <c r="AP1026" s="118"/>
      <c r="AQ1026" s="118"/>
      <c r="AR1026" s="118"/>
      <c r="AS1026" s="47"/>
      <c r="AT1026" s="118"/>
      <c r="AU1026" s="47"/>
      <c r="AV1026" s="47"/>
      <c r="AW1026" s="118"/>
      <c r="AX1026" s="118"/>
      <c r="AY1026" s="118"/>
      <c r="AZ1026" s="47"/>
      <c r="BA1026" s="14"/>
      <c r="BB1026" s="47"/>
      <c r="BC1026" s="149"/>
      <c r="BD1026" s="149"/>
    </row>
    <row r="1027" spans="1:56" x14ac:dyDescent="0.35">
      <c r="A1027" s="50" t="s">
        <v>6267</v>
      </c>
      <c r="B1027" s="115">
        <v>1026</v>
      </c>
      <c r="C1027" s="47"/>
      <c r="D1027" s="47" t="s">
        <v>6268</v>
      </c>
      <c r="E1027" s="47" t="s">
        <v>6269</v>
      </c>
      <c r="F1027" s="47" t="s">
        <v>6270</v>
      </c>
      <c r="G1027" s="47" t="s">
        <v>76</v>
      </c>
      <c r="H1027" s="47" t="s">
        <v>1980</v>
      </c>
      <c r="I1027" s="47" t="s">
        <v>3899</v>
      </c>
      <c r="J1027" s="47" t="s">
        <v>1961</v>
      </c>
      <c r="K1027" s="47" t="s">
        <v>319</v>
      </c>
      <c r="L1027" s="47" t="s">
        <v>886</v>
      </c>
      <c r="M1027" s="48" t="s">
        <v>53</v>
      </c>
      <c r="N1027" s="47" t="s">
        <v>34</v>
      </c>
      <c r="O1027" s="47" t="s">
        <v>4</v>
      </c>
      <c r="P1027" s="48" t="s">
        <v>21</v>
      </c>
      <c r="Q1027" s="47"/>
      <c r="R1027" s="47"/>
      <c r="S1027" s="47" t="s">
        <v>6271</v>
      </c>
      <c r="T1027" s="47" t="s">
        <v>1457</v>
      </c>
      <c r="U1027" s="52">
        <v>11214</v>
      </c>
      <c r="V1027" s="118">
        <v>46107</v>
      </c>
      <c r="W1027" s="118">
        <v>46107</v>
      </c>
      <c r="X1027" s="47"/>
      <c r="Y1027" s="47">
        <v>15</v>
      </c>
      <c r="Z1027" s="118">
        <v>46122</v>
      </c>
      <c r="AA1027" s="118">
        <v>46173</v>
      </c>
      <c r="AB1027" s="118">
        <v>46170</v>
      </c>
      <c r="AC1027" s="47" t="s">
        <v>3</v>
      </c>
      <c r="AD1027" s="14">
        <v>1</v>
      </c>
      <c r="AE1027" s="47" t="s">
        <v>3879</v>
      </c>
      <c r="AF1027" s="280" t="s">
        <v>8951</v>
      </c>
      <c r="AG1027" s="118"/>
      <c r="AH1027" s="118" t="s">
        <v>152</v>
      </c>
      <c r="AI1027" s="47" t="s">
        <v>6737</v>
      </c>
      <c r="AJ1027" s="47"/>
      <c r="AK1027" s="47" t="s">
        <v>2829</v>
      </c>
      <c r="AL1027" s="62" t="s">
        <v>2925</v>
      </c>
      <c r="AM1027" s="13" t="s">
        <v>390</v>
      </c>
      <c r="AN1027" s="118"/>
      <c r="AO1027" s="118"/>
      <c r="AP1027" s="118"/>
      <c r="AQ1027" s="118"/>
      <c r="AR1027" s="118"/>
      <c r="AS1027" s="47"/>
      <c r="AT1027" s="118"/>
      <c r="AU1027" s="47"/>
      <c r="AV1027" s="47"/>
      <c r="AW1027" s="118"/>
      <c r="AX1027" s="118"/>
      <c r="AY1027" s="118"/>
      <c r="AZ1027" s="47"/>
      <c r="BA1027" s="14"/>
      <c r="BB1027" s="47"/>
      <c r="BC1027" s="149"/>
      <c r="BD1027" s="149"/>
    </row>
    <row r="1028" spans="1:56" x14ac:dyDescent="0.35">
      <c r="A1028" s="50" t="s">
        <v>6272</v>
      </c>
      <c r="B1028" s="115">
        <v>1027</v>
      </c>
      <c r="C1028" s="47"/>
      <c r="D1028" s="47" t="s">
        <v>6273</v>
      </c>
      <c r="E1028" s="47" t="s">
        <v>6274</v>
      </c>
      <c r="F1028" s="47" t="s">
        <v>6275</v>
      </c>
      <c r="G1028" s="47" t="s">
        <v>76</v>
      </c>
      <c r="H1028" s="47" t="s">
        <v>1980</v>
      </c>
      <c r="I1028" s="47" t="s">
        <v>3899</v>
      </c>
      <c r="J1028" s="47" t="s">
        <v>1961</v>
      </c>
      <c r="K1028" s="47" t="s">
        <v>319</v>
      </c>
      <c r="L1028" s="47" t="s">
        <v>886</v>
      </c>
      <c r="M1028" s="48" t="s">
        <v>53</v>
      </c>
      <c r="N1028" s="47" t="s">
        <v>34</v>
      </c>
      <c r="O1028" s="47" t="s">
        <v>4</v>
      </c>
      <c r="P1028" s="48" t="s">
        <v>21</v>
      </c>
      <c r="Q1028" s="47"/>
      <c r="R1028" s="47"/>
      <c r="S1028" s="47" t="s">
        <v>6276</v>
      </c>
      <c r="T1028" s="47" t="s">
        <v>2084</v>
      </c>
      <c r="U1028" s="52">
        <v>8631</v>
      </c>
      <c r="V1028" s="118">
        <v>46111</v>
      </c>
      <c r="W1028" s="118">
        <v>46111</v>
      </c>
      <c r="X1028" s="47"/>
      <c r="Y1028" s="47">
        <v>15</v>
      </c>
      <c r="Z1028" s="118">
        <v>46126</v>
      </c>
      <c r="AA1028" s="118">
        <v>46130</v>
      </c>
      <c r="AB1028" s="118">
        <v>46128</v>
      </c>
      <c r="AC1028" s="47" t="s">
        <v>3</v>
      </c>
      <c r="AD1028" s="14">
        <v>1</v>
      </c>
      <c r="AE1028" s="47" t="s">
        <v>3873</v>
      </c>
      <c r="AF1028" s="280">
        <v>46127</v>
      </c>
      <c r="AG1028" s="118">
        <v>46127</v>
      </c>
      <c r="AH1028" s="118" t="s">
        <v>6740</v>
      </c>
      <c r="AI1028" s="47" t="s">
        <v>6737</v>
      </c>
      <c r="AJ1028" s="47"/>
      <c r="AK1028" s="47" t="s">
        <v>2829</v>
      </c>
      <c r="AL1028" s="62" t="s">
        <v>2924</v>
      </c>
      <c r="AM1028" s="13" t="s">
        <v>1956</v>
      </c>
      <c r="AN1028" s="118"/>
      <c r="AO1028" s="118"/>
      <c r="AP1028" s="118"/>
      <c r="AQ1028" s="118"/>
      <c r="AR1028" s="118"/>
      <c r="AS1028" s="47"/>
      <c r="AT1028" s="118"/>
      <c r="AU1028" s="47"/>
      <c r="AV1028" s="47"/>
      <c r="AW1028" s="118"/>
      <c r="AX1028" s="118"/>
      <c r="AY1028" s="118"/>
      <c r="AZ1028" s="47"/>
      <c r="BA1028" s="14"/>
      <c r="BB1028" s="47"/>
      <c r="BC1028" s="149"/>
      <c r="BD1028" s="149"/>
    </row>
    <row r="1029" spans="1:56" x14ac:dyDescent="0.35">
      <c r="A1029" s="50" t="s">
        <v>6277</v>
      </c>
      <c r="B1029" s="115">
        <v>1028</v>
      </c>
      <c r="C1029" s="47"/>
      <c r="D1029" s="47" t="s">
        <v>6278</v>
      </c>
      <c r="E1029" s="47" t="s">
        <v>6279</v>
      </c>
      <c r="F1029" s="47" t="s">
        <v>6280</v>
      </c>
      <c r="G1029" s="47" t="s">
        <v>76</v>
      </c>
      <c r="H1029" s="47" t="s">
        <v>1980</v>
      </c>
      <c r="I1029" s="47" t="s">
        <v>3899</v>
      </c>
      <c r="J1029" s="47" t="s">
        <v>1961</v>
      </c>
      <c r="K1029" s="47" t="s">
        <v>319</v>
      </c>
      <c r="L1029" s="47" t="s">
        <v>886</v>
      </c>
      <c r="M1029" s="48" t="s">
        <v>53</v>
      </c>
      <c r="N1029" s="47" t="s">
        <v>34</v>
      </c>
      <c r="O1029" s="47" t="s">
        <v>4</v>
      </c>
      <c r="P1029" s="48" t="s">
        <v>21</v>
      </c>
      <c r="Q1029" s="47"/>
      <c r="R1029" s="47"/>
      <c r="S1029" s="47" t="s">
        <v>6281</v>
      </c>
      <c r="T1029" s="47" t="s">
        <v>6282</v>
      </c>
      <c r="U1029" s="52">
        <v>4886</v>
      </c>
      <c r="V1029" s="118">
        <v>46105</v>
      </c>
      <c r="W1029" s="118">
        <v>46105</v>
      </c>
      <c r="X1029" s="47"/>
      <c r="Y1029" s="47">
        <v>15</v>
      </c>
      <c r="Z1029" s="118">
        <v>46120</v>
      </c>
      <c r="AA1029" s="118">
        <v>46173</v>
      </c>
      <c r="AB1029" s="118"/>
      <c r="AC1029" s="47" t="s">
        <v>5</v>
      </c>
      <c r="AD1029" s="14"/>
      <c r="AE1029" s="47" t="s">
        <v>3873</v>
      </c>
      <c r="AF1029" s="280"/>
      <c r="AG1029" s="118"/>
      <c r="AH1029" s="118"/>
      <c r="AI1029" s="47" t="s">
        <v>6737</v>
      </c>
      <c r="AJ1029" s="47"/>
      <c r="AK1029" s="47" t="s">
        <v>2829</v>
      </c>
      <c r="AL1029" s="62" t="s">
        <v>390</v>
      </c>
      <c r="AM1029" s="13" t="s">
        <v>390</v>
      </c>
      <c r="AN1029" s="118"/>
      <c r="AO1029" s="118"/>
      <c r="AP1029" s="118"/>
      <c r="AQ1029" s="118"/>
      <c r="AR1029" s="118"/>
      <c r="AS1029" s="47"/>
      <c r="AT1029" s="118"/>
      <c r="AU1029" s="47"/>
      <c r="AV1029" s="47"/>
      <c r="AW1029" s="118"/>
      <c r="AX1029" s="118"/>
      <c r="AY1029" s="118"/>
      <c r="AZ1029" s="47"/>
      <c r="BA1029" s="14"/>
      <c r="BB1029" s="47"/>
      <c r="BC1029" s="149"/>
      <c r="BD1029" s="149"/>
    </row>
    <row r="1030" spans="1:56" x14ac:dyDescent="0.35">
      <c r="A1030" s="50" t="s">
        <v>6283</v>
      </c>
      <c r="B1030" s="115">
        <v>1029</v>
      </c>
      <c r="C1030" s="47"/>
      <c r="D1030" s="47" t="s">
        <v>6284</v>
      </c>
      <c r="E1030" s="47" t="s">
        <v>6285</v>
      </c>
      <c r="F1030" s="47" t="s">
        <v>6286</v>
      </c>
      <c r="G1030" s="47" t="s">
        <v>76</v>
      </c>
      <c r="H1030" s="47" t="s">
        <v>1980</v>
      </c>
      <c r="I1030" s="47" t="s">
        <v>3899</v>
      </c>
      <c r="J1030" s="47" t="s">
        <v>1961</v>
      </c>
      <c r="K1030" s="47" t="s">
        <v>319</v>
      </c>
      <c r="L1030" s="47" t="s">
        <v>886</v>
      </c>
      <c r="M1030" s="48" t="s">
        <v>53</v>
      </c>
      <c r="N1030" s="47" t="s">
        <v>34</v>
      </c>
      <c r="O1030" s="47" t="s">
        <v>4</v>
      </c>
      <c r="P1030" s="48" t="s">
        <v>25</v>
      </c>
      <c r="Q1030" s="47"/>
      <c r="R1030" s="47"/>
      <c r="S1030" s="47" t="s">
        <v>6287</v>
      </c>
      <c r="T1030" s="47" t="s">
        <v>6288</v>
      </c>
      <c r="U1030" s="52">
        <v>4725</v>
      </c>
      <c r="V1030" s="118">
        <v>46107</v>
      </c>
      <c r="W1030" s="118">
        <v>46107</v>
      </c>
      <c r="X1030" s="47"/>
      <c r="Y1030" s="47">
        <v>15</v>
      </c>
      <c r="Z1030" s="118">
        <v>46122</v>
      </c>
      <c r="AA1030" s="118">
        <v>46173</v>
      </c>
      <c r="AB1030" s="118">
        <v>46172</v>
      </c>
      <c r="AC1030" s="47" t="s">
        <v>3</v>
      </c>
      <c r="AD1030" s="14">
        <v>1</v>
      </c>
      <c r="AE1030" s="47" t="s">
        <v>3873</v>
      </c>
      <c r="AF1030" s="280" t="s">
        <v>8951</v>
      </c>
      <c r="AG1030" s="118"/>
      <c r="AH1030" s="118" t="s">
        <v>152</v>
      </c>
      <c r="AI1030" s="47" t="s">
        <v>6737</v>
      </c>
      <c r="AJ1030" s="47"/>
      <c r="AK1030" s="47" t="s">
        <v>2829</v>
      </c>
      <c r="AL1030" s="62" t="s">
        <v>2925</v>
      </c>
      <c r="AM1030" s="13" t="s">
        <v>390</v>
      </c>
      <c r="AN1030" s="118"/>
      <c r="AO1030" s="118"/>
      <c r="AP1030" s="118"/>
      <c r="AQ1030" s="118"/>
      <c r="AR1030" s="118"/>
      <c r="AS1030" s="47"/>
      <c r="AT1030" s="118"/>
      <c r="AU1030" s="47"/>
      <c r="AV1030" s="47"/>
      <c r="AW1030" s="118"/>
      <c r="AX1030" s="118"/>
      <c r="AY1030" s="118"/>
      <c r="AZ1030" s="47"/>
      <c r="BA1030" s="14"/>
      <c r="BB1030" s="47"/>
      <c r="BC1030" s="149"/>
      <c r="BD1030" s="149"/>
    </row>
    <row r="1031" spans="1:56" x14ac:dyDescent="0.35">
      <c r="A1031" s="50" t="s">
        <v>6289</v>
      </c>
      <c r="B1031" s="115">
        <v>1030</v>
      </c>
      <c r="C1031" s="47"/>
      <c r="D1031" s="47" t="s">
        <v>6290</v>
      </c>
      <c r="E1031" s="47" t="s">
        <v>6291</v>
      </c>
      <c r="F1031" s="47" t="s">
        <v>6292</v>
      </c>
      <c r="G1031" s="47" t="s">
        <v>76</v>
      </c>
      <c r="H1031" s="47" t="s">
        <v>1980</v>
      </c>
      <c r="I1031" s="47" t="s">
        <v>3899</v>
      </c>
      <c r="J1031" s="47" t="s">
        <v>1961</v>
      </c>
      <c r="K1031" s="47" t="s">
        <v>319</v>
      </c>
      <c r="L1031" s="47" t="s">
        <v>886</v>
      </c>
      <c r="M1031" s="48" t="s">
        <v>53</v>
      </c>
      <c r="N1031" s="47" t="s">
        <v>33</v>
      </c>
      <c r="O1031" s="47" t="s">
        <v>5473</v>
      </c>
      <c r="P1031" s="48" t="s">
        <v>22</v>
      </c>
      <c r="Q1031" s="47"/>
      <c r="R1031" s="47"/>
      <c r="S1031" s="47" t="s">
        <v>6293</v>
      </c>
      <c r="T1031" s="47" t="s">
        <v>1050</v>
      </c>
      <c r="U1031" s="52">
        <v>5136</v>
      </c>
      <c r="V1031" s="118">
        <v>46109</v>
      </c>
      <c r="W1031" s="118">
        <v>46109</v>
      </c>
      <c r="X1031" s="47"/>
      <c r="Y1031" s="47">
        <v>15</v>
      </c>
      <c r="Z1031" s="118">
        <v>46124</v>
      </c>
      <c r="AA1031" s="118">
        <v>46142</v>
      </c>
      <c r="AB1031" s="118">
        <v>46146</v>
      </c>
      <c r="AC1031" s="47" t="s">
        <v>3</v>
      </c>
      <c r="AD1031" s="14">
        <v>1</v>
      </c>
      <c r="AE1031" s="47" t="s">
        <v>3873</v>
      </c>
      <c r="AF1031" s="280">
        <v>46146</v>
      </c>
      <c r="AG1031" s="118">
        <v>46146</v>
      </c>
      <c r="AH1031" s="118" t="s">
        <v>6740</v>
      </c>
      <c r="AI1031" s="47" t="s">
        <v>6737</v>
      </c>
      <c r="AJ1031" s="47"/>
      <c r="AK1031" s="47" t="s">
        <v>2829</v>
      </c>
      <c r="AL1031" s="62" t="s">
        <v>2925</v>
      </c>
      <c r="AM1031" s="13" t="s">
        <v>390</v>
      </c>
      <c r="AN1031" s="118"/>
      <c r="AO1031" s="118"/>
      <c r="AP1031" s="118"/>
      <c r="AQ1031" s="118"/>
      <c r="AR1031" s="118"/>
      <c r="AS1031" s="47"/>
      <c r="AT1031" s="118"/>
      <c r="AU1031" s="47"/>
      <c r="AV1031" s="47"/>
      <c r="AW1031" s="118"/>
      <c r="AX1031" s="118"/>
      <c r="AY1031" s="118"/>
      <c r="AZ1031" s="47"/>
      <c r="BA1031" s="14"/>
      <c r="BB1031" s="47"/>
      <c r="BC1031" s="149"/>
      <c r="BD1031" s="149"/>
    </row>
    <row r="1032" spans="1:56" x14ac:dyDescent="0.35">
      <c r="A1032" s="50" t="s">
        <v>6294</v>
      </c>
      <c r="B1032" s="115">
        <v>1031</v>
      </c>
      <c r="C1032" s="47"/>
      <c r="D1032" s="47" t="s">
        <v>6295</v>
      </c>
      <c r="E1032" s="47" t="s">
        <v>6296</v>
      </c>
      <c r="F1032" s="47" t="s">
        <v>6297</v>
      </c>
      <c r="G1032" s="47" t="s">
        <v>76</v>
      </c>
      <c r="H1032" s="47" t="s">
        <v>1980</v>
      </c>
      <c r="I1032" s="47" t="s">
        <v>3899</v>
      </c>
      <c r="J1032" s="47" t="s">
        <v>1961</v>
      </c>
      <c r="K1032" s="47" t="s">
        <v>319</v>
      </c>
      <c r="L1032" s="47" t="s">
        <v>886</v>
      </c>
      <c r="M1032" s="48" t="s">
        <v>53</v>
      </c>
      <c r="N1032" s="47" t="s">
        <v>34</v>
      </c>
      <c r="O1032" s="47" t="s">
        <v>4</v>
      </c>
      <c r="P1032" s="48" t="s">
        <v>21</v>
      </c>
      <c r="Q1032" s="47"/>
      <c r="R1032" s="47"/>
      <c r="S1032" s="47" t="s">
        <v>6298</v>
      </c>
      <c r="T1032" s="47" t="s">
        <v>2264</v>
      </c>
      <c r="U1032" s="52">
        <v>7498</v>
      </c>
      <c r="V1032" s="118">
        <v>46107</v>
      </c>
      <c r="W1032" s="118">
        <v>46107</v>
      </c>
      <c r="X1032" s="47"/>
      <c r="Y1032" s="47">
        <v>15</v>
      </c>
      <c r="Z1032" s="118">
        <v>46122</v>
      </c>
      <c r="AA1032" s="118">
        <v>46142</v>
      </c>
      <c r="AB1032" s="118">
        <v>46133</v>
      </c>
      <c r="AC1032" s="47" t="s">
        <v>3</v>
      </c>
      <c r="AD1032" s="14">
        <v>1</v>
      </c>
      <c r="AE1032" s="47" t="s">
        <v>3873</v>
      </c>
      <c r="AF1032" s="280">
        <v>46145</v>
      </c>
      <c r="AG1032" s="118">
        <v>46145</v>
      </c>
      <c r="AH1032" s="118" t="s">
        <v>6740</v>
      </c>
      <c r="AI1032" s="47" t="s">
        <v>6737</v>
      </c>
      <c r="AJ1032" s="47"/>
      <c r="AK1032" s="47" t="s">
        <v>2829</v>
      </c>
      <c r="AL1032" s="62" t="s">
        <v>2924</v>
      </c>
      <c r="AM1032" s="13" t="s">
        <v>390</v>
      </c>
      <c r="AN1032" s="118"/>
      <c r="AO1032" s="118"/>
      <c r="AP1032" s="118"/>
      <c r="AQ1032" s="118"/>
      <c r="AR1032" s="118"/>
      <c r="AS1032" s="47"/>
      <c r="AT1032" s="118"/>
      <c r="AU1032" s="47"/>
      <c r="AV1032" s="47"/>
      <c r="AW1032" s="118"/>
      <c r="AX1032" s="118"/>
      <c r="AY1032" s="118"/>
      <c r="AZ1032" s="47"/>
      <c r="BA1032" s="14"/>
      <c r="BB1032" s="47"/>
      <c r="BC1032" s="149"/>
      <c r="BD1032" s="149"/>
    </row>
    <row r="1033" spans="1:56" x14ac:dyDescent="0.35">
      <c r="A1033" s="50" t="s">
        <v>6299</v>
      </c>
      <c r="B1033" s="115">
        <v>1032</v>
      </c>
      <c r="C1033" s="47"/>
      <c r="D1033" s="47" t="s">
        <v>6300</v>
      </c>
      <c r="E1033" s="47" t="s">
        <v>6301</v>
      </c>
      <c r="F1033" s="47" t="s">
        <v>6302</v>
      </c>
      <c r="G1033" s="47" t="s">
        <v>76</v>
      </c>
      <c r="H1033" s="47" t="s">
        <v>1980</v>
      </c>
      <c r="I1033" s="47" t="s">
        <v>3899</v>
      </c>
      <c r="J1033" s="47" t="s">
        <v>1961</v>
      </c>
      <c r="K1033" s="47" t="s">
        <v>319</v>
      </c>
      <c r="L1033" s="47" t="s">
        <v>886</v>
      </c>
      <c r="M1033" s="48" t="s">
        <v>53</v>
      </c>
      <c r="N1033" s="47" t="s">
        <v>34</v>
      </c>
      <c r="O1033" s="47" t="s">
        <v>4</v>
      </c>
      <c r="P1033" s="48" t="s">
        <v>21</v>
      </c>
      <c r="Q1033" s="47"/>
      <c r="R1033" s="47"/>
      <c r="S1033" s="47" t="s">
        <v>6303</v>
      </c>
      <c r="T1033" s="47" t="s">
        <v>6304</v>
      </c>
      <c r="U1033" s="52">
        <v>6636</v>
      </c>
      <c r="V1033" s="118">
        <v>46110</v>
      </c>
      <c r="W1033" s="118">
        <v>46110</v>
      </c>
      <c r="X1033" s="47"/>
      <c r="Y1033" s="47">
        <v>15</v>
      </c>
      <c r="Z1033" s="118">
        <v>46125</v>
      </c>
      <c r="AA1033" s="118">
        <v>46142</v>
      </c>
      <c r="AB1033" s="118">
        <v>46141</v>
      </c>
      <c r="AC1033" s="47" t="s">
        <v>3</v>
      </c>
      <c r="AD1033" s="14">
        <v>1</v>
      </c>
      <c r="AE1033" s="47" t="s">
        <v>3873</v>
      </c>
      <c r="AF1033" s="280">
        <v>46143</v>
      </c>
      <c r="AG1033" s="118">
        <v>46143</v>
      </c>
      <c r="AH1033" s="118" t="s">
        <v>6740</v>
      </c>
      <c r="AI1033" s="47" t="s">
        <v>6737</v>
      </c>
      <c r="AJ1033" s="47"/>
      <c r="AK1033" s="47" t="s">
        <v>2829</v>
      </c>
      <c r="AL1033" s="62" t="s">
        <v>2924</v>
      </c>
      <c r="AM1033" s="13" t="s">
        <v>390</v>
      </c>
      <c r="AN1033" s="118"/>
      <c r="AO1033" s="118"/>
      <c r="AP1033" s="118"/>
      <c r="AQ1033" s="118"/>
      <c r="AR1033" s="118"/>
      <c r="AS1033" s="47"/>
      <c r="AT1033" s="118"/>
      <c r="AU1033" s="47"/>
      <c r="AV1033" s="47"/>
      <c r="AW1033" s="118"/>
      <c r="AX1033" s="118"/>
      <c r="AY1033" s="118"/>
      <c r="AZ1033" s="47"/>
      <c r="BA1033" s="14"/>
      <c r="BB1033" s="47"/>
      <c r="BC1033" s="149"/>
      <c r="BD1033" s="149"/>
    </row>
    <row r="1034" spans="1:56" x14ac:dyDescent="0.35">
      <c r="A1034" s="50" t="s">
        <v>6305</v>
      </c>
      <c r="B1034" s="115">
        <v>1033</v>
      </c>
      <c r="C1034" s="47"/>
      <c r="D1034" s="47" t="s">
        <v>6306</v>
      </c>
      <c r="E1034" s="47" t="s">
        <v>6307</v>
      </c>
      <c r="F1034" s="47" t="s">
        <v>6308</v>
      </c>
      <c r="G1034" s="47" t="s">
        <v>76</v>
      </c>
      <c r="H1034" s="47" t="s">
        <v>1980</v>
      </c>
      <c r="I1034" s="47" t="s">
        <v>3899</v>
      </c>
      <c r="J1034" s="47" t="s">
        <v>1961</v>
      </c>
      <c r="K1034" s="47" t="s">
        <v>319</v>
      </c>
      <c r="L1034" s="47" t="s">
        <v>886</v>
      </c>
      <c r="M1034" s="48" t="s">
        <v>53</v>
      </c>
      <c r="N1034" s="47" t="s">
        <v>33</v>
      </c>
      <c r="O1034" s="47" t="s">
        <v>5473</v>
      </c>
      <c r="P1034" s="48" t="s">
        <v>20</v>
      </c>
      <c r="Q1034" s="47"/>
      <c r="R1034" s="47"/>
      <c r="S1034" s="47" t="s">
        <v>6309</v>
      </c>
      <c r="T1034" s="47" t="s">
        <v>1420</v>
      </c>
      <c r="U1034" s="52">
        <v>5500</v>
      </c>
      <c r="V1034" s="118">
        <v>46109</v>
      </c>
      <c r="W1034" s="118">
        <v>46109</v>
      </c>
      <c r="X1034" s="47"/>
      <c r="Y1034" s="47">
        <v>15</v>
      </c>
      <c r="Z1034" s="118">
        <v>46124</v>
      </c>
      <c r="AA1034" s="118">
        <v>46173</v>
      </c>
      <c r="AB1034" s="118">
        <v>46171</v>
      </c>
      <c r="AC1034" s="47" t="s">
        <v>3</v>
      </c>
      <c r="AD1034" s="14">
        <v>1</v>
      </c>
      <c r="AE1034" s="47" t="s">
        <v>3873</v>
      </c>
      <c r="AF1034" s="280" t="s">
        <v>8951</v>
      </c>
      <c r="AG1034" s="118"/>
      <c r="AH1034" s="118" t="s">
        <v>152</v>
      </c>
      <c r="AI1034" s="47" t="s">
        <v>6737</v>
      </c>
      <c r="AJ1034" s="47"/>
      <c r="AK1034" s="47" t="s">
        <v>2829</v>
      </c>
      <c r="AL1034" s="62" t="s">
        <v>2925</v>
      </c>
      <c r="AM1034" s="13" t="s">
        <v>2221</v>
      </c>
      <c r="AN1034" s="118"/>
      <c r="AO1034" s="118"/>
      <c r="AP1034" s="118"/>
      <c r="AQ1034" s="118"/>
      <c r="AR1034" s="118"/>
      <c r="AS1034" s="47"/>
      <c r="AT1034" s="118"/>
      <c r="AU1034" s="47"/>
      <c r="AV1034" s="47"/>
      <c r="AW1034" s="118"/>
      <c r="AX1034" s="118"/>
      <c r="AY1034" s="118"/>
      <c r="AZ1034" s="47"/>
      <c r="BA1034" s="14"/>
      <c r="BB1034" s="47"/>
      <c r="BC1034" s="149"/>
      <c r="BD1034" s="149"/>
    </row>
    <row r="1035" spans="1:56" x14ac:dyDescent="0.35">
      <c r="A1035" s="50" t="s">
        <v>6310</v>
      </c>
      <c r="B1035" s="115">
        <v>1034</v>
      </c>
      <c r="C1035" s="47"/>
      <c r="D1035" s="47" t="s">
        <v>6311</v>
      </c>
      <c r="E1035" s="47" t="s">
        <v>6312</v>
      </c>
      <c r="F1035" s="47" t="s">
        <v>6313</v>
      </c>
      <c r="G1035" s="47" t="s">
        <v>76</v>
      </c>
      <c r="H1035" s="47" t="s">
        <v>1980</v>
      </c>
      <c r="I1035" s="47" t="s">
        <v>3899</v>
      </c>
      <c r="J1035" s="47" t="s">
        <v>1961</v>
      </c>
      <c r="K1035" s="47" t="s">
        <v>319</v>
      </c>
      <c r="L1035" s="47" t="s">
        <v>886</v>
      </c>
      <c r="M1035" s="48" t="s">
        <v>53</v>
      </c>
      <c r="N1035" s="47" t="s">
        <v>34</v>
      </c>
      <c r="O1035" s="47" t="s">
        <v>4</v>
      </c>
      <c r="P1035" s="48" t="s">
        <v>21</v>
      </c>
      <c r="Q1035" s="47"/>
      <c r="R1035" s="47"/>
      <c r="S1035" s="47" t="s">
        <v>6314</v>
      </c>
      <c r="T1035" s="47" t="s">
        <v>6315</v>
      </c>
      <c r="U1035" s="52">
        <v>5013</v>
      </c>
      <c r="V1035" s="118">
        <v>46110</v>
      </c>
      <c r="W1035" s="118">
        <v>46110</v>
      </c>
      <c r="X1035" s="47"/>
      <c r="Y1035" s="47">
        <v>15</v>
      </c>
      <c r="Z1035" s="118">
        <v>46125</v>
      </c>
      <c r="AA1035" s="118">
        <v>46152</v>
      </c>
      <c r="AB1035" s="118">
        <v>46155</v>
      </c>
      <c r="AC1035" s="47" t="s">
        <v>3</v>
      </c>
      <c r="AD1035" s="14">
        <v>1</v>
      </c>
      <c r="AE1035" s="47" t="s">
        <v>3873</v>
      </c>
      <c r="AF1035" s="280" t="s">
        <v>8951</v>
      </c>
      <c r="AG1035" s="118"/>
      <c r="AH1035" s="118" t="s">
        <v>152</v>
      </c>
      <c r="AI1035" s="47" t="s">
        <v>6737</v>
      </c>
      <c r="AJ1035" s="47"/>
      <c r="AK1035" s="47" t="s">
        <v>2829</v>
      </c>
      <c r="AL1035" s="62" t="s">
        <v>2925</v>
      </c>
      <c r="AM1035" s="13" t="s">
        <v>2221</v>
      </c>
      <c r="AN1035" s="118"/>
      <c r="AO1035" s="118"/>
      <c r="AP1035" s="118"/>
      <c r="AQ1035" s="118"/>
      <c r="AR1035" s="118"/>
      <c r="AS1035" s="47"/>
      <c r="AT1035" s="118"/>
      <c r="AU1035" s="47"/>
      <c r="AV1035" s="47"/>
      <c r="AW1035" s="118"/>
      <c r="AX1035" s="118"/>
      <c r="AY1035" s="118"/>
      <c r="AZ1035" s="47"/>
      <c r="BA1035" s="14"/>
      <c r="BB1035" s="47"/>
      <c r="BC1035" s="149"/>
      <c r="BD1035" s="149"/>
    </row>
    <row r="1036" spans="1:56" x14ac:dyDescent="0.35">
      <c r="A1036" s="50" t="s">
        <v>6316</v>
      </c>
      <c r="B1036" s="115">
        <v>1035</v>
      </c>
      <c r="C1036" s="47"/>
      <c r="D1036" s="47" t="s">
        <v>6317</v>
      </c>
      <c r="E1036" s="47" t="s">
        <v>6318</v>
      </c>
      <c r="F1036" s="47" t="s">
        <v>6319</v>
      </c>
      <c r="G1036" s="47" t="s">
        <v>76</v>
      </c>
      <c r="H1036" s="47" t="s">
        <v>1980</v>
      </c>
      <c r="I1036" s="47" t="s">
        <v>3899</v>
      </c>
      <c r="J1036" s="47" t="s">
        <v>1961</v>
      </c>
      <c r="K1036" s="47" t="s">
        <v>319</v>
      </c>
      <c r="L1036" s="47" t="s">
        <v>886</v>
      </c>
      <c r="M1036" s="48" t="s">
        <v>53</v>
      </c>
      <c r="N1036" s="47" t="s">
        <v>34</v>
      </c>
      <c r="O1036" s="47" t="s">
        <v>4</v>
      </c>
      <c r="P1036" s="48" t="s">
        <v>21</v>
      </c>
      <c r="Q1036" s="47"/>
      <c r="R1036" s="47"/>
      <c r="S1036" s="47" t="s">
        <v>6320</v>
      </c>
      <c r="T1036" s="47" t="s">
        <v>146</v>
      </c>
      <c r="U1036" s="52">
        <v>5243</v>
      </c>
      <c r="V1036" s="118">
        <v>46111</v>
      </c>
      <c r="W1036" s="118">
        <v>46111</v>
      </c>
      <c r="X1036" s="47"/>
      <c r="Y1036" s="47">
        <v>15</v>
      </c>
      <c r="Z1036" s="118">
        <v>46126</v>
      </c>
      <c r="AA1036" s="118">
        <v>46130</v>
      </c>
      <c r="AB1036" s="118">
        <v>46131</v>
      </c>
      <c r="AC1036" s="47" t="s">
        <v>3</v>
      </c>
      <c r="AD1036" s="14">
        <v>1</v>
      </c>
      <c r="AE1036" s="47" t="s">
        <v>3879</v>
      </c>
      <c r="AF1036" s="280">
        <v>46133</v>
      </c>
      <c r="AG1036" s="118">
        <v>46133</v>
      </c>
      <c r="AH1036" s="118" t="s">
        <v>6740</v>
      </c>
      <c r="AI1036" s="47" t="s">
        <v>6737</v>
      </c>
      <c r="AJ1036" s="47"/>
      <c r="AK1036" s="47" t="s">
        <v>2829</v>
      </c>
      <c r="AL1036" s="62" t="s">
        <v>2924</v>
      </c>
      <c r="AM1036" s="13" t="s">
        <v>390</v>
      </c>
      <c r="AN1036" s="118"/>
      <c r="AO1036" s="118"/>
      <c r="AP1036" s="118"/>
      <c r="AQ1036" s="118"/>
      <c r="AR1036" s="118"/>
      <c r="AS1036" s="47"/>
      <c r="AT1036" s="118"/>
      <c r="AU1036" s="47"/>
      <c r="AV1036" s="47"/>
      <c r="AW1036" s="118"/>
      <c r="AX1036" s="118"/>
      <c r="AY1036" s="118"/>
      <c r="AZ1036" s="47"/>
      <c r="BA1036" s="14"/>
      <c r="BB1036" s="47"/>
      <c r="BC1036" s="149"/>
      <c r="BD1036" s="149"/>
    </row>
    <row r="1037" spans="1:56" x14ac:dyDescent="0.35">
      <c r="A1037" s="50" t="s">
        <v>6321</v>
      </c>
      <c r="B1037" s="115">
        <v>1036</v>
      </c>
      <c r="C1037" s="47"/>
      <c r="D1037" s="47" t="s">
        <v>6322</v>
      </c>
      <c r="E1037" s="47" t="s">
        <v>6323</v>
      </c>
      <c r="F1037" s="47" t="s">
        <v>6324</v>
      </c>
      <c r="G1037" s="47" t="s">
        <v>76</v>
      </c>
      <c r="H1037" s="47" t="s">
        <v>1980</v>
      </c>
      <c r="I1037" s="47" t="s">
        <v>3899</v>
      </c>
      <c r="J1037" s="47" t="s">
        <v>1961</v>
      </c>
      <c r="K1037" s="47" t="s">
        <v>319</v>
      </c>
      <c r="L1037" s="47" t="s">
        <v>886</v>
      </c>
      <c r="M1037" s="48" t="s">
        <v>53</v>
      </c>
      <c r="N1037" s="47" t="s">
        <v>33</v>
      </c>
      <c r="O1037" s="47" t="s">
        <v>5473</v>
      </c>
      <c r="P1037" s="48" t="s">
        <v>22</v>
      </c>
      <c r="Q1037" s="47"/>
      <c r="R1037" s="47"/>
      <c r="S1037" s="47" t="s">
        <v>6325</v>
      </c>
      <c r="T1037" s="47" t="s">
        <v>2071</v>
      </c>
      <c r="U1037" s="52">
        <v>6150</v>
      </c>
      <c r="V1037" s="118">
        <v>46109</v>
      </c>
      <c r="W1037" s="118">
        <v>46109</v>
      </c>
      <c r="X1037" s="47"/>
      <c r="Y1037" s="47">
        <v>15</v>
      </c>
      <c r="Z1037" s="118">
        <v>46124</v>
      </c>
      <c r="AA1037" s="118">
        <v>46173</v>
      </c>
      <c r="AB1037" s="118"/>
      <c r="AC1037" s="47" t="s">
        <v>5</v>
      </c>
      <c r="AD1037" s="14"/>
      <c r="AE1037" s="47" t="s">
        <v>3879</v>
      </c>
      <c r="AF1037" s="280"/>
      <c r="AG1037" s="118"/>
      <c r="AH1037" s="118"/>
      <c r="AI1037" s="47" t="s">
        <v>6737</v>
      </c>
      <c r="AJ1037" s="47"/>
      <c r="AK1037" s="47" t="s">
        <v>2829</v>
      </c>
      <c r="AL1037" s="62" t="s">
        <v>390</v>
      </c>
      <c r="AM1037" s="13" t="s">
        <v>390</v>
      </c>
      <c r="AN1037" s="118"/>
      <c r="AO1037" s="118"/>
      <c r="AP1037" s="118"/>
      <c r="AQ1037" s="118"/>
      <c r="AR1037" s="118"/>
      <c r="AS1037" s="47"/>
      <c r="AT1037" s="118"/>
      <c r="AU1037" s="47"/>
      <c r="AV1037" s="47"/>
      <c r="AW1037" s="118"/>
      <c r="AX1037" s="118"/>
      <c r="AY1037" s="118"/>
      <c r="AZ1037" s="47"/>
      <c r="BA1037" s="14"/>
      <c r="BB1037" s="47"/>
      <c r="BC1037" s="149"/>
      <c r="BD1037" s="149"/>
    </row>
    <row r="1038" spans="1:56" x14ac:dyDescent="0.35">
      <c r="A1038" s="50" t="s">
        <v>6326</v>
      </c>
      <c r="B1038" s="115">
        <v>1037</v>
      </c>
      <c r="C1038" s="47"/>
      <c r="D1038" s="47" t="s">
        <v>6327</v>
      </c>
      <c r="E1038" s="47" t="s">
        <v>6328</v>
      </c>
      <c r="F1038" s="47" t="s">
        <v>6329</v>
      </c>
      <c r="G1038" s="47" t="s">
        <v>76</v>
      </c>
      <c r="H1038" s="47" t="s">
        <v>1980</v>
      </c>
      <c r="I1038" s="47" t="s">
        <v>3899</v>
      </c>
      <c r="J1038" s="47" t="s">
        <v>1961</v>
      </c>
      <c r="K1038" s="47" t="s">
        <v>319</v>
      </c>
      <c r="L1038" s="47" t="s">
        <v>886</v>
      </c>
      <c r="M1038" s="48" t="s">
        <v>53</v>
      </c>
      <c r="N1038" s="47" t="s">
        <v>34</v>
      </c>
      <c r="O1038" s="47" t="s">
        <v>4</v>
      </c>
      <c r="P1038" s="48" t="s">
        <v>21</v>
      </c>
      <c r="Q1038" s="47"/>
      <c r="R1038" s="47"/>
      <c r="S1038" s="47" t="s">
        <v>6330</v>
      </c>
      <c r="T1038" s="47" t="s">
        <v>679</v>
      </c>
      <c r="U1038" s="52">
        <v>9800</v>
      </c>
      <c r="V1038" s="118">
        <v>46108</v>
      </c>
      <c r="W1038" s="118">
        <v>46108</v>
      </c>
      <c r="X1038" s="47"/>
      <c r="Y1038" s="47">
        <v>15</v>
      </c>
      <c r="Z1038" s="118">
        <v>46123</v>
      </c>
      <c r="AA1038" s="118">
        <v>46173</v>
      </c>
      <c r="AB1038" s="118">
        <v>46168</v>
      </c>
      <c r="AC1038" s="47" t="s">
        <v>3</v>
      </c>
      <c r="AD1038" s="14">
        <v>1</v>
      </c>
      <c r="AE1038" s="47" t="s">
        <v>3879</v>
      </c>
      <c r="AF1038" s="280">
        <v>46172</v>
      </c>
      <c r="AG1038" s="118"/>
      <c r="AH1038" s="118" t="s">
        <v>152</v>
      </c>
      <c r="AI1038" s="47" t="s">
        <v>6737</v>
      </c>
      <c r="AJ1038" s="47"/>
      <c r="AK1038" s="47" t="s">
        <v>2829</v>
      </c>
      <c r="AL1038" s="62" t="s">
        <v>2925</v>
      </c>
      <c r="AM1038" s="13" t="s">
        <v>390</v>
      </c>
      <c r="AN1038" s="118"/>
      <c r="AO1038" s="118"/>
      <c r="AP1038" s="118"/>
      <c r="AQ1038" s="118"/>
      <c r="AR1038" s="118"/>
      <c r="AS1038" s="47"/>
      <c r="AT1038" s="118"/>
      <c r="AU1038" s="47"/>
      <c r="AV1038" s="47"/>
      <c r="AW1038" s="118"/>
      <c r="AX1038" s="118"/>
      <c r="AY1038" s="118"/>
      <c r="AZ1038" s="47"/>
      <c r="BA1038" s="14"/>
      <c r="BB1038" s="47"/>
      <c r="BC1038" s="149"/>
      <c r="BD1038" s="149"/>
    </row>
    <row r="1039" spans="1:56" x14ac:dyDescent="0.35">
      <c r="A1039" s="50" t="s">
        <v>6331</v>
      </c>
      <c r="B1039" s="115">
        <v>1038</v>
      </c>
      <c r="C1039" s="47"/>
      <c r="D1039" s="47" t="s">
        <v>6332</v>
      </c>
      <c r="E1039" s="47" t="s">
        <v>6333</v>
      </c>
      <c r="F1039" s="47" t="s">
        <v>6334</v>
      </c>
      <c r="G1039" s="47" t="s">
        <v>76</v>
      </c>
      <c r="H1039" s="47" t="s">
        <v>1980</v>
      </c>
      <c r="I1039" s="47" t="s">
        <v>3899</v>
      </c>
      <c r="J1039" s="47" t="s">
        <v>1961</v>
      </c>
      <c r="K1039" s="47" t="s">
        <v>319</v>
      </c>
      <c r="L1039" s="47" t="s">
        <v>886</v>
      </c>
      <c r="M1039" s="48" t="s">
        <v>53</v>
      </c>
      <c r="N1039" s="47" t="s">
        <v>33</v>
      </c>
      <c r="O1039" s="47" t="s">
        <v>5473</v>
      </c>
      <c r="P1039" s="48" t="s">
        <v>22</v>
      </c>
      <c r="Q1039" s="47"/>
      <c r="R1039" s="47"/>
      <c r="S1039" s="47" t="s">
        <v>6335</v>
      </c>
      <c r="T1039" s="47" t="s">
        <v>2064</v>
      </c>
      <c r="U1039" s="52">
        <v>6429</v>
      </c>
      <c r="V1039" s="118">
        <v>46111</v>
      </c>
      <c r="W1039" s="118">
        <v>46111</v>
      </c>
      <c r="X1039" s="47"/>
      <c r="Y1039" s="47">
        <v>15</v>
      </c>
      <c r="Z1039" s="118">
        <v>46126</v>
      </c>
      <c r="AA1039" s="118">
        <v>46152</v>
      </c>
      <c r="AB1039" s="118">
        <v>46151</v>
      </c>
      <c r="AC1039" s="47" t="s">
        <v>3</v>
      </c>
      <c r="AD1039" s="14">
        <v>1</v>
      </c>
      <c r="AE1039" s="47" t="s">
        <v>3879</v>
      </c>
      <c r="AF1039" s="280" t="s">
        <v>8951</v>
      </c>
      <c r="AG1039" s="118"/>
      <c r="AH1039" s="118" t="s">
        <v>152</v>
      </c>
      <c r="AI1039" s="47" t="s">
        <v>6737</v>
      </c>
      <c r="AJ1039" s="47"/>
      <c r="AK1039" s="47" t="s">
        <v>2829</v>
      </c>
      <c r="AL1039" s="62" t="s">
        <v>2925</v>
      </c>
      <c r="AM1039" s="13" t="s">
        <v>390</v>
      </c>
      <c r="AN1039" s="118"/>
      <c r="AO1039" s="118"/>
      <c r="AP1039" s="118"/>
      <c r="AQ1039" s="118"/>
      <c r="AR1039" s="118"/>
      <c r="AS1039" s="47"/>
      <c r="AT1039" s="118"/>
      <c r="AU1039" s="47"/>
      <c r="AV1039" s="47"/>
      <c r="AW1039" s="118"/>
      <c r="AX1039" s="118"/>
      <c r="AY1039" s="118"/>
      <c r="AZ1039" s="47"/>
      <c r="BA1039" s="14"/>
      <c r="BB1039" s="47"/>
      <c r="BC1039" s="149"/>
      <c r="BD1039" s="149"/>
    </row>
    <row r="1040" spans="1:56" x14ac:dyDescent="0.35">
      <c r="A1040" s="50" t="s">
        <v>6336</v>
      </c>
      <c r="B1040" s="115">
        <v>1039</v>
      </c>
      <c r="C1040" s="47"/>
      <c r="D1040" s="47" t="s">
        <v>6337</v>
      </c>
      <c r="E1040" s="47" t="s">
        <v>6338</v>
      </c>
      <c r="F1040" s="47" t="s">
        <v>6339</v>
      </c>
      <c r="G1040" s="47" t="s">
        <v>76</v>
      </c>
      <c r="H1040" s="47" t="s">
        <v>1980</v>
      </c>
      <c r="I1040" s="47" t="s">
        <v>3899</v>
      </c>
      <c r="J1040" s="47" t="s">
        <v>1961</v>
      </c>
      <c r="K1040" s="47" t="s">
        <v>319</v>
      </c>
      <c r="L1040" s="47" t="s">
        <v>886</v>
      </c>
      <c r="M1040" s="48" t="s">
        <v>53</v>
      </c>
      <c r="N1040" s="47" t="s">
        <v>33</v>
      </c>
      <c r="O1040" s="47" t="s">
        <v>5473</v>
      </c>
      <c r="P1040" s="48" t="s">
        <v>22</v>
      </c>
      <c r="Q1040" s="47"/>
      <c r="R1040" s="47"/>
      <c r="S1040" s="47" t="s">
        <v>6340</v>
      </c>
      <c r="T1040" s="47" t="s">
        <v>130</v>
      </c>
      <c r="U1040" s="52">
        <v>3200</v>
      </c>
      <c r="V1040" s="118">
        <v>46109</v>
      </c>
      <c r="W1040" s="118">
        <v>46109</v>
      </c>
      <c r="X1040" s="47"/>
      <c r="Y1040" s="47">
        <v>15</v>
      </c>
      <c r="Z1040" s="118">
        <v>46124</v>
      </c>
      <c r="AA1040" s="118">
        <v>46152</v>
      </c>
      <c r="AB1040" s="118">
        <v>46153</v>
      </c>
      <c r="AC1040" s="47" t="s">
        <v>3</v>
      </c>
      <c r="AD1040" s="14">
        <v>1</v>
      </c>
      <c r="AE1040" s="47" t="s">
        <v>3879</v>
      </c>
      <c r="AF1040" s="280">
        <v>46157</v>
      </c>
      <c r="AG1040" s="118">
        <v>46157</v>
      </c>
      <c r="AH1040" s="118" t="s">
        <v>6740</v>
      </c>
      <c r="AI1040" s="47" t="s">
        <v>6737</v>
      </c>
      <c r="AJ1040" s="47"/>
      <c r="AK1040" s="47" t="s">
        <v>2829</v>
      </c>
      <c r="AL1040" s="62" t="s">
        <v>2925</v>
      </c>
      <c r="AM1040" s="13" t="s">
        <v>390</v>
      </c>
      <c r="AN1040" s="118"/>
      <c r="AO1040" s="118"/>
      <c r="AP1040" s="118"/>
      <c r="AQ1040" s="118"/>
      <c r="AR1040" s="118"/>
      <c r="AS1040" s="47"/>
      <c r="AT1040" s="118"/>
      <c r="AU1040" s="47"/>
      <c r="AV1040" s="47"/>
      <c r="AW1040" s="118"/>
      <c r="AX1040" s="118"/>
      <c r="AY1040" s="118"/>
      <c r="AZ1040" s="47"/>
      <c r="BA1040" s="14"/>
      <c r="BB1040" s="47"/>
      <c r="BC1040" s="149"/>
      <c r="BD1040" s="149"/>
    </row>
    <row r="1041" spans="1:56" x14ac:dyDescent="0.35">
      <c r="A1041" s="50" t="s">
        <v>6341</v>
      </c>
      <c r="B1041" s="115">
        <v>1040</v>
      </c>
      <c r="C1041" s="47"/>
      <c r="D1041" s="47" t="s">
        <v>6342</v>
      </c>
      <c r="E1041" s="47" t="s">
        <v>6343</v>
      </c>
      <c r="F1041" s="47" t="s">
        <v>6344</v>
      </c>
      <c r="G1041" s="47" t="s">
        <v>76</v>
      </c>
      <c r="H1041" s="47" t="s">
        <v>1980</v>
      </c>
      <c r="I1041" s="47" t="s">
        <v>3899</v>
      </c>
      <c r="J1041" s="47" t="s">
        <v>1961</v>
      </c>
      <c r="K1041" s="47" t="s">
        <v>319</v>
      </c>
      <c r="L1041" s="47" t="s">
        <v>886</v>
      </c>
      <c r="M1041" s="48" t="s">
        <v>53</v>
      </c>
      <c r="N1041" s="47" t="s">
        <v>33</v>
      </c>
      <c r="O1041" s="47" t="s">
        <v>5473</v>
      </c>
      <c r="P1041" s="48" t="s">
        <v>26</v>
      </c>
      <c r="Q1041" s="47"/>
      <c r="R1041" s="47"/>
      <c r="S1041" s="47" t="s">
        <v>6345</v>
      </c>
      <c r="T1041" s="47" t="s">
        <v>1375</v>
      </c>
      <c r="U1041" s="52">
        <v>9000</v>
      </c>
      <c r="V1041" s="118">
        <v>46111</v>
      </c>
      <c r="W1041" s="118">
        <v>46111</v>
      </c>
      <c r="X1041" s="47"/>
      <c r="Y1041" s="47">
        <v>15</v>
      </c>
      <c r="Z1041" s="118">
        <v>46126</v>
      </c>
      <c r="AA1041" s="118">
        <v>46152</v>
      </c>
      <c r="AB1041" s="118">
        <v>46153</v>
      </c>
      <c r="AC1041" s="47" t="s">
        <v>3</v>
      </c>
      <c r="AD1041" s="14">
        <v>1</v>
      </c>
      <c r="AE1041" s="47" t="s">
        <v>3879</v>
      </c>
      <c r="AF1041" s="280">
        <v>46157</v>
      </c>
      <c r="AG1041" s="118">
        <v>46157</v>
      </c>
      <c r="AH1041" s="118" t="s">
        <v>6740</v>
      </c>
      <c r="AI1041" s="47" t="s">
        <v>6737</v>
      </c>
      <c r="AJ1041" s="47"/>
      <c r="AK1041" s="47" t="s">
        <v>2829</v>
      </c>
      <c r="AL1041" s="62" t="s">
        <v>2925</v>
      </c>
      <c r="AM1041" s="13" t="s">
        <v>390</v>
      </c>
      <c r="AN1041" s="118"/>
      <c r="AO1041" s="118"/>
      <c r="AP1041" s="118"/>
      <c r="AQ1041" s="118"/>
      <c r="AR1041" s="118"/>
      <c r="AS1041" s="47"/>
      <c r="AT1041" s="118"/>
      <c r="AU1041" s="47"/>
      <c r="AV1041" s="47"/>
      <c r="AW1041" s="118"/>
      <c r="AX1041" s="118"/>
      <c r="AY1041" s="118"/>
      <c r="AZ1041" s="47"/>
      <c r="BA1041" s="14"/>
      <c r="BB1041" s="47"/>
      <c r="BC1041" s="149"/>
      <c r="BD1041" s="149"/>
    </row>
    <row r="1042" spans="1:56" x14ac:dyDescent="0.35">
      <c r="A1042" s="50" t="s">
        <v>6346</v>
      </c>
      <c r="B1042" s="115">
        <v>1041</v>
      </c>
      <c r="C1042" s="47"/>
      <c r="D1042" s="47" t="s">
        <v>6347</v>
      </c>
      <c r="E1042" s="47" t="s">
        <v>6348</v>
      </c>
      <c r="F1042" s="47" t="s">
        <v>6349</v>
      </c>
      <c r="G1042" s="47" t="s">
        <v>76</v>
      </c>
      <c r="H1042" s="47" t="s">
        <v>1980</v>
      </c>
      <c r="I1042" s="47" t="s">
        <v>3899</v>
      </c>
      <c r="J1042" s="47" t="s">
        <v>1961</v>
      </c>
      <c r="K1042" s="47" t="s">
        <v>319</v>
      </c>
      <c r="L1042" s="47" t="s">
        <v>886</v>
      </c>
      <c r="M1042" s="48" t="s">
        <v>53</v>
      </c>
      <c r="N1042" s="47" t="s">
        <v>33</v>
      </c>
      <c r="O1042" s="47" t="s">
        <v>5473</v>
      </c>
      <c r="P1042" s="48" t="s">
        <v>26</v>
      </c>
      <c r="Q1042" s="47"/>
      <c r="R1042" s="47"/>
      <c r="S1042" s="47" t="s">
        <v>6350</v>
      </c>
      <c r="T1042" s="47" t="s">
        <v>3737</v>
      </c>
      <c r="U1042" s="52">
        <v>2383</v>
      </c>
      <c r="V1042" s="118">
        <v>46108</v>
      </c>
      <c r="W1042" s="118">
        <v>46108</v>
      </c>
      <c r="X1042" s="47"/>
      <c r="Y1042" s="47">
        <v>15</v>
      </c>
      <c r="Z1042" s="118">
        <v>46123</v>
      </c>
      <c r="AA1042" s="118">
        <v>46152</v>
      </c>
      <c r="AB1042" s="118">
        <v>46150</v>
      </c>
      <c r="AC1042" s="47" t="s">
        <v>3</v>
      </c>
      <c r="AD1042" s="14">
        <v>1</v>
      </c>
      <c r="AE1042" s="47" t="s">
        <v>3879</v>
      </c>
      <c r="AF1042" s="280">
        <v>46166</v>
      </c>
      <c r="AG1042" s="118">
        <v>46166</v>
      </c>
      <c r="AH1042" s="118" t="s">
        <v>6740</v>
      </c>
      <c r="AI1042" s="47" t="s">
        <v>6737</v>
      </c>
      <c r="AJ1042" s="47"/>
      <c r="AK1042" s="47" t="s">
        <v>2829</v>
      </c>
      <c r="AL1042" s="62" t="s">
        <v>2925</v>
      </c>
      <c r="AM1042" s="13" t="s">
        <v>2000</v>
      </c>
      <c r="AN1042" s="118"/>
      <c r="AO1042" s="118"/>
      <c r="AP1042" s="118"/>
      <c r="AQ1042" s="118"/>
      <c r="AR1042" s="118"/>
      <c r="AS1042" s="47"/>
      <c r="AT1042" s="118"/>
      <c r="AU1042" s="47"/>
      <c r="AV1042" s="47"/>
      <c r="AW1042" s="118"/>
      <c r="AX1042" s="118"/>
      <c r="AY1042" s="118"/>
      <c r="AZ1042" s="47"/>
      <c r="BA1042" s="14"/>
      <c r="BB1042" s="47"/>
      <c r="BC1042" s="149"/>
      <c r="BD1042" s="149"/>
    </row>
    <row r="1043" spans="1:56" x14ac:dyDescent="0.35">
      <c r="A1043" s="50" t="s">
        <v>6351</v>
      </c>
      <c r="B1043" s="115">
        <v>1042</v>
      </c>
      <c r="C1043" s="47"/>
      <c r="D1043" s="47" t="s">
        <v>6352</v>
      </c>
      <c r="E1043" s="47" t="s">
        <v>6353</v>
      </c>
      <c r="F1043" s="47" t="s">
        <v>6354</v>
      </c>
      <c r="G1043" s="47" t="s">
        <v>76</v>
      </c>
      <c r="H1043" s="47" t="s">
        <v>1980</v>
      </c>
      <c r="I1043" s="47" t="s">
        <v>3899</v>
      </c>
      <c r="J1043" s="47" t="s">
        <v>1961</v>
      </c>
      <c r="K1043" s="47" t="s">
        <v>319</v>
      </c>
      <c r="L1043" s="47" t="s">
        <v>886</v>
      </c>
      <c r="M1043" s="48" t="s">
        <v>53</v>
      </c>
      <c r="N1043" s="47" t="s">
        <v>33</v>
      </c>
      <c r="O1043" s="47" t="s">
        <v>5473</v>
      </c>
      <c r="P1043" s="48" t="s">
        <v>26</v>
      </c>
      <c r="Q1043" s="47"/>
      <c r="R1043" s="47"/>
      <c r="S1043" s="47" t="s">
        <v>6355</v>
      </c>
      <c r="T1043" s="47" t="s">
        <v>6356</v>
      </c>
      <c r="U1043" s="52">
        <v>5972</v>
      </c>
      <c r="V1043" s="118">
        <v>46108</v>
      </c>
      <c r="W1043" s="118">
        <v>46108</v>
      </c>
      <c r="X1043" s="47"/>
      <c r="Y1043" s="47">
        <v>15</v>
      </c>
      <c r="Z1043" s="118">
        <v>46123</v>
      </c>
      <c r="AA1043" s="118">
        <v>46142</v>
      </c>
      <c r="AB1043" s="118">
        <v>46144</v>
      </c>
      <c r="AC1043" s="47" t="s">
        <v>3</v>
      </c>
      <c r="AD1043" s="14">
        <v>1</v>
      </c>
      <c r="AE1043" s="47" t="s">
        <v>3879</v>
      </c>
      <c r="AF1043" s="280" t="s">
        <v>8951</v>
      </c>
      <c r="AG1043" s="118"/>
      <c r="AH1043" s="118" t="s">
        <v>152</v>
      </c>
      <c r="AI1043" s="47" t="s">
        <v>6737</v>
      </c>
      <c r="AJ1043" s="47"/>
      <c r="AK1043" s="47" t="s">
        <v>2829</v>
      </c>
      <c r="AL1043" s="62" t="s">
        <v>2925</v>
      </c>
      <c r="AM1043" s="13" t="s">
        <v>390</v>
      </c>
      <c r="AN1043" s="118"/>
      <c r="AO1043" s="118"/>
      <c r="AP1043" s="118"/>
      <c r="AQ1043" s="118"/>
      <c r="AR1043" s="118"/>
      <c r="AS1043" s="47"/>
      <c r="AT1043" s="118"/>
      <c r="AU1043" s="47"/>
      <c r="AV1043" s="47"/>
      <c r="AW1043" s="118"/>
      <c r="AX1043" s="118"/>
      <c r="AY1043" s="118"/>
      <c r="AZ1043" s="47"/>
      <c r="BA1043" s="14"/>
      <c r="BB1043" s="47"/>
      <c r="BC1043" s="149"/>
      <c r="BD1043" s="149"/>
    </row>
    <row r="1044" spans="1:56" x14ac:dyDescent="0.35">
      <c r="A1044" s="50" t="s">
        <v>6357</v>
      </c>
      <c r="B1044" s="115">
        <v>1043</v>
      </c>
      <c r="C1044" s="47"/>
      <c r="D1044" s="47" t="s">
        <v>6358</v>
      </c>
      <c r="E1044" s="47" t="s">
        <v>6359</v>
      </c>
      <c r="F1044" s="47" t="s">
        <v>6360</v>
      </c>
      <c r="G1044" s="47" t="s">
        <v>76</v>
      </c>
      <c r="H1044" s="47" t="s">
        <v>1980</v>
      </c>
      <c r="I1044" s="47" t="s">
        <v>3899</v>
      </c>
      <c r="J1044" s="47" t="s">
        <v>1961</v>
      </c>
      <c r="K1044" s="47" t="s">
        <v>319</v>
      </c>
      <c r="L1044" s="47" t="s">
        <v>886</v>
      </c>
      <c r="M1044" s="48" t="s">
        <v>53</v>
      </c>
      <c r="N1044" s="47" t="s">
        <v>33</v>
      </c>
      <c r="O1044" s="47" t="s">
        <v>5473</v>
      </c>
      <c r="P1044" s="48" t="s">
        <v>22</v>
      </c>
      <c r="Q1044" s="47"/>
      <c r="R1044" s="47"/>
      <c r="S1044" s="47" t="s">
        <v>6361</v>
      </c>
      <c r="T1044" s="47" t="s">
        <v>2050</v>
      </c>
      <c r="U1044" s="52">
        <v>5600</v>
      </c>
      <c r="V1044" s="118">
        <v>46107</v>
      </c>
      <c r="W1044" s="118">
        <v>46107</v>
      </c>
      <c r="X1044" s="47"/>
      <c r="Y1044" s="47">
        <v>15</v>
      </c>
      <c r="Z1044" s="118">
        <v>46122</v>
      </c>
      <c r="AA1044" s="118">
        <v>46122</v>
      </c>
      <c r="AB1044" s="118">
        <v>46121</v>
      </c>
      <c r="AC1044" s="47" t="s">
        <v>3</v>
      </c>
      <c r="AD1044" s="14">
        <v>1</v>
      </c>
      <c r="AE1044" s="47" t="s">
        <v>3879</v>
      </c>
      <c r="AF1044" s="280" t="s">
        <v>8951</v>
      </c>
      <c r="AG1044" s="118"/>
      <c r="AH1044" s="118" t="s">
        <v>152</v>
      </c>
      <c r="AI1044" s="47" t="s">
        <v>6737</v>
      </c>
      <c r="AJ1044" s="47"/>
      <c r="AK1044" s="47" t="s">
        <v>2829</v>
      </c>
      <c r="AL1044" s="62" t="s">
        <v>2924</v>
      </c>
      <c r="AM1044" s="13" t="s">
        <v>390</v>
      </c>
      <c r="AN1044" s="118"/>
      <c r="AO1044" s="118"/>
      <c r="AP1044" s="118"/>
      <c r="AQ1044" s="118"/>
      <c r="AR1044" s="118"/>
      <c r="AS1044" s="47"/>
      <c r="AT1044" s="118"/>
      <c r="AU1044" s="47"/>
      <c r="AV1044" s="47"/>
      <c r="AW1044" s="118"/>
      <c r="AX1044" s="118"/>
      <c r="AY1044" s="118"/>
      <c r="AZ1044" s="47"/>
      <c r="BA1044" s="14"/>
      <c r="BB1044" s="47"/>
      <c r="BC1044" s="149"/>
      <c r="BD1044" s="149"/>
    </row>
    <row r="1045" spans="1:56" x14ac:dyDescent="0.35">
      <c r="A1045" s="50" t="s">
        <v>6362</v>
      </c>
      <c r="B1045" s="115">
        <v>1044</v>
      </c>
      <c r="C1045" s="47"/>
      <c r="D1045" s="47" t="s">
        <v>6363</v>
      </c>
      <c r="E1045" s="47" t="s">
        <v>6364</v>
      </c>
      <c r="F1045" s="47" t="s">
        <v>6365</v>
      </c>
      <c r="G1045" s="47" t="s">
        <v>76</v>
      </c>
      <c r="H1045" s="47" t="s">
        <v>1980</v>
      </c>
      <c r="I1045" s="47" t="s">
        <v>3899</v>
      </c>
      <c r="J1045" s="47" t="s">
        <v>1961</v>
      </c>
      <c r="K1045" s="47" t="s">
        <v>319</v>
      </c>
      <c r="L1045" s="47" t="s">
        <v>886</v>
      </c>
      <c r="M1045" s="48" t="s">
        <v>53</v>
      </c>
      <c r="N1045" s="47" t="s">
        <v>33</v>
      </c>
      <c r="O1045" s="47" t="s">
        <v>5473</v>
      </c>
      <c r="P1045" s="48" t="s">
        <v>26</v>
      </c>
      <c r="Q1045" s="47"/>
      <c r="R1045" s="47"/>
      <c r="S1045" s="47" t="s">
        <v>6366</v>
      </c>
      <c r="T1045" s="47" t="s">
        <v>6367</v>
      </c>
      <c r="U1045" s="52">
        <v>4926</v>
      </c>
      <c r="V1045" s="118">
        <v>46109</v>
      </c>
      <c r="W1045" s="118">
        <v>46109</v>
      </c>
      <c r="X1045" s="47"/>
      <c r="Y1045" s="47">
        <v>15</v>
      </c>
      <c r="Z1045" s="118">
        <v>46124</v>
      </c>
      <c r="AA1045" s="118">
        <v>46152</v>
      </c>
      <c r="AB1045" s="118">
        <v>46158</v>
      </c>
      <c r="AC1045" s="47" t="s">
        <v>3</v>
      </c>
      <c r="AD1045" s="14">
        <v>1</v>
      </c>
      <c r="AE1045" s="47" t="s">
        <v>3879</v>
      </c>
      <c r="AF1045" s="280">
        <v>46162</v>
      </c>
      <c r="AG1045" s="118">
        <v>46162</v>
      </c>
      <c r="AH1045" s="118" t="s">
        <v>6740</v>
      </c>
      <c r="AI1045" s="47" t="s">
        <v>6737</v>
      </c>
      <c r="AJ1045" s="47"/>
      <c r="AK1045" s="47" t="s">
        <v>2829</v>
      </c>
      <c r="AL1045" s="62" t="s">
        <v>2925</v>
      </c>
      <c r="AM1045" s="13" t="s">
        <v>390</v>
      </c>
      <c r="AN1045" s="118"/>
      <c r="AO1045" s="118"/>
      <c r="AP1045" s="118"/>
      <c r="AQ1045" s="118"/>
      <c r="AR1045" s="118"/>
      <c r="AS1045" s="47"/>
      <c r="AT1045" s="118"/>
      <c r="AU1045" s="47"/>
      <c r="AV1045" s="47"/>
      <c r="AW1045" s="118"/>
      <c r="AX1045" s="118"/>
      <c r="AY1045" s="118"/>
      <c r="AZ1045" s="47"/>
      <c r="BA1045" s="14"/>
      <c r="BB1045" s="47"/>
      <c r="BC1045" s="149"/>
      <c r="BD1045" s="149"/>
    </row>
    <row r="1046" spans="1:56" x14ac:dyDescent="0.35">
      <c r="A1046" s="50" t="s">
        <v>6368</v>
      </c>
      <c r="B1046" s="115">
        <v>1045</v>
      </c>
      <c r="C1046" s="47"/>
      <c r="D1046" s="47" t="s">
        <v>6369</v>
      </c>
      <c r="E1046" s="47" t="s">
        <v>6370</v>
      </c>
      <c r="F1046" s="47" t="s">
        <v>6371</v>
      </c>
      <c r="G1046" s="47" t="s">
        <v>76</v>
      </c>
      <c r="H1046" s="47" t="s">
        <v>1980</v>
      </c>
      <c r="I1046" s="47" t="s">
        <v>3899</v>
      </c>
      <c r="J1046" s="47" t="s">
        <v>1961</v>
      </c>
      <c r="K1046" s="47" t="s">
        <v>319</v>
      </c>
      <c r="L1046" s="47" t="s">
        <v>886</v>
      </c>
      <c r="M1046" s="48" t="s">
        <v>53</v>
      </c>
      <c r="N1046" s="47" t="s">
        <v>33</v>
      </c>
      <c r="O1046" s="47" t="s">
        <v>5473</v>
      </c>
      <c r="P1046" s="48" t="s">
        <v>20</v>
      </c>
      <c r="Q1046" s="47"/>
      <c r="R1046" s="47"/>
      <c r="S1046" s="47" t="s">
        <v>6372</v>
      </c>
      <c r="T1046" s="47" t="s">
        <v>1783</v>
      </c>
      <c r="U1046" s="52">
        <v>8749</v>
      </c>
      <c r="V1046" s="118">
        <v>46121</v>
      </c>
      <c r="W1046" s="118">
        <v>46121</v>
      </c>
      <c r="X1046" s="47"/>
      <c r="Y1046" s="47">
        <v>15</v>
      </c>
      <c r="Z1046" s="118">
        <v>46136</v>
      </c>
      <c r="AA1046" s="118">
        <v>46173</v>
      </c>
      <c r="AB1046" s="118"/>
      <c r="AC1046" s="47" t="s">
        <v>5</v>
      </c>
      <c r="AD1046" s="14"/>
      <c r="AE1046" s="47" t="s">
        <v>3879</v>
      </c>
      <c r="AF1046" s="280"/>
      <c r="AG1046" s="118"/>
      <c r="AH1046" s="118"/>
      <c r="AI1046" s="47" t="s">
        <v>6737</v>
      </c>
      <c r="AJ1046" s="47"/>
      <c r="AK1046" s="47" t="s">
        <v>2829</v>
      </c>
      <c r="AL1046" s="62" t="s">
        <v>390</v>
      </c>
      <c r="AM1046" s="13" t="s">
        <v>390</v>
      </c>
      <c r="AN1046" s="118"/>
      <c r="AO1046" s="118"/>
      <c r="AP1046" s="118"/>
      <c r="AQ1046" s="118"/>
      <c r="AR1046" s="118"/>
      <c r="AS1046" s="47"/>
      <c r="AT1046" s="118"/>
      <c r="AU1046" s="47"/>
      <c r="AV1046" s="47"/>
      <c r="AW1046" s="118"/>
      <c r="AX1046" s="118"/>
      <c r="AY1046" s="118"/>
      <c r="AZ1046" s="47"/>
      <c r="BA1046" s="14"/>
      <c r="BB1046" s="47"/>
      <c r="BC1046" s="149"/>
      <c r="BD1046" s="149"/>
    </row>
    <row r="1047" spans="1:56" x14ac:dyDescent="0.35">
      <c r="A1047" s="50" t="s">
        <v>6373</v>
      </c>
      <c r="B1047" s="115">
        <v>1046</v>
      </c>
      <c r="C1047" s="47"/>
      <c r="D1047" s="47" t="s">
        <v>6374</v>
      </c>
      <c r="E1047" s="47" t="s">
        <v>6375</v>
      </c>
      <c r="F1047" s="47" t="s">
        <v>6376</v>
      </c>
      <c r="G1047" s="47" t="s">
        <v>76</v>
      </c>
      <c r="H1047" s="47" t="s">
        <v>1980</v>
      </c>
      <c r="I1047" s="47" t="s">
        <v>3899</v>
      </c>
      <c r="J1047" s="47" t="s">
        <v>1961</v>
      </c>
      <c r="K1047" s="47" t="s">
        <v>319</v>
      </c>
      <c r="L1047" s="47" t="s">
        <v>886</v>
      </c>
      <c r="M1047" s="48" t="s">
        <v>53</v>
      </c>
      <c r="N1047" s="47" t="s">
        <v>34</v>
      </c>
      <c r="O1047" s="47" t="s">
        <v>4</v>
      </c>
      <c r="P1047" s="48" t="s">
        <v>21</v>
      </c>
      <c r="Q1047" s="47"/>
      <c r="R1047" s="47"/>
      <c r="S1047" s="47" t="s">
        <v>6377</v>
      </c>
      <c r="T1047" s="47" t="s">
        <v>1457</v>
      </c>
      <c r="U1047" s="52">
        <v>2985</v>
      </c>
      <c r="V1047" s="118">
        <v>46107</v>
      </c>
      <c r="W1047" s="118">
        <v>46107</v>
      </c>
      <c r="X1047" s="47"/>
      <c r="Y1047" s="47">
        <v>15</v>
      </c>
      <c r="Z1047" s="118">
        <v>46122</v>
      </c>
      <c r="AA1047" s="118">
        <v>46130</v>
      </c>
      <c r="AB1047" s="118">
        <v>46131</v>
      </c>
      <c r="AC1047" s="47" t="s">
        <v>3</v>
      </c>
      <c r="AD1047" s="14">
        <v>1</v>
      </c>
      <c r="AE1047" s="47" t="s">
        <v>3879</v>
      </c>
      <c r="AF1047" s="280">
        <v>46131</v>
      </c>
      <c r="AG1047" s="118">
        <v>46131</v>
      </c>
      <c r="AH1047" s="118" t="s">
        <v>6740</v>
      </c>
      <c r="AI1047" s="47" t="s">
        <v>6737</v>
      </c>
      <c r="AJ1047" s="47"/>
      <c r="AK1047" s="47" t="s">
        <v>2829</v>
      </c>
      <c r="AL1047" s="62" t="s">
        <v>2924</v>
      </c>
      <c r="AM1047" s="13" t="s">
        <v>390</v>
      </c>
      <c r="AN1047" s="118"/>
      <c r="AO1047" s="118"/>
      <c r="AP1047" s="118"/>
      <c r="AQ1047" s="118"/>
      <c r="AR1047" s="118"/>
      <c r="AS1047" s="47"/>
      <c r="AT1047" s="118"/>
      <c r="AU1047" s="47"/>
      <c r="AV1047" s="47"/>
      <c r="AW1047" s="118"/>
      <c r="AX1047" s="118"/>
      <c r="AY1047" s="118"/>
      <c r="AZ1047" s="47"/>
      <c r="BA1047" s="14"/>
      <c r="BB1047" s="47"/>
      <c r="BC1047" s="149"/>
      <c r="BD1047" s="149"/>
    </row>
    <row r="1048" spans="1:56" x14ac:dyDescent="0.35">
      <c r="A1048" s="50" t="s">
        <v>6378</v>
      </c>
      <c r="B1048" s="115">
        <v>1047</v>
      </c>
      <c r="C1048" s="47"/>
      <c r="D1048" s="47" t="s">
        <v>6379</v>
      </c>
      <c r="E1048" s="47" t="s">
        <v>6380</v>
      </c>
      <c r="F1048" s="47" t="s">
        <v>6381</v>
      </c>
      <c r="G1048" s="47" t="s">
        <v>76</v>
      </c>
      <c r="H1048" s="47" t="s">
        <v>1980</v>
      </c>
      <c r="I1048" s="47" t="s">
        <v>3899</v>
      </c>
      <c r="J1048" s="47" t="s">
        <v>1961</v>
      </c>
      <c r="K1048" s="47" t="s">
        <v>319</v>
      </c>
      <c r="L1048" s="47" t="s">
        <v>886</v>
      </c>
      <c r="M1048" s="48" t="s">
        <v>53</v>
      </c>
      <c r="N1048" s="47" t="s">
        <v>33</v>
      </c>
      <c r="O1048" s="47" t="s">
        <v>5473</v>
      </c>
      <c r="P1048" s="48" t="s">
        <v>22</v>
      </c>
      <c r="Q1048" s="47"/>
      <c r="R1048" s="47"/>
      <c r="S1048" s="47" t="s">
        <v>6382</v>
      </c>
      <c r="T1048" s="47" t="s">
        <v>1922</v>
      </c>
      <c r="U1048" s="52">
        <v>7413</v>
      </c>
      <c r="V1048" s="118">
        <v>46109</v>
      </c>
      <c r="W1048" s="118">
        <v>46109</v>
      </c>
      <c r="X1048" s="47"/>
      <c r="Y1048" s="47">
        <v>15</v>
      </c>
      <c r="Z1048" s="118">
        <v>46124</v>
      </c>
      <c r="AA1048" s="118">
        <v>46173</v>
      </c>
      <c r="AB1048" s="118"/>
      <c r="AC1048" s="47" t="s">
        <v>5</v>
      </c>
      <c r="AD1048" s="14"/>
      <c r="AE1048" s="47" t="s">
        <v>3879</v>
      </c>
      <c r="AF1048" s="280"/>
      <c r="AG1048" s="118"/>
      <c r="AH1048" s="118"/>
      <c r="AI1048" s="47" t="s">
        <v>6737</v>
      </c>
      <c r="AJ1048" s="47"/>
      <c r="AK1048" s="47" t="s">
        <v>2829</v>
      </c>
      <c r="AL1048" s="62" t="s">
        <v>390</v>
      </c>
      <c r="AM1048" s="13" t="s">
        <v>390</v>
      </c>
      <c r="AN1048" s="118"/>
      <c r="AO1048" s="118"/>
      <c r="AP1048" s="118"/>
      <c r="AQ1048" s="118"/>
      <c r="AR1048" s="118"/>
      <c r="AS1048" s="47"/>
      <c r="AT1048" s="118"/>
      <c r="AU1048" s="47"/>
      <c r="AV1048" s="47"/>
      <c r="AW1048" s="118"/>
      <c r="AX1048" s="118"/>
      <c r="AY1048" s="118"/>
      <c r="AZ1048" s="47"/>
      <c r="BA1048" s="14"/>
      <c r="BB1048" s="47"/>
      <c r="BC1048" s="149"/>
      <c r="BD1048" s="149"/>
    </row>
    <row r="1049" spans="1:56" x14ac:dyDescent="0.35">
      <c r="A1049" s="50" t="s">
        <v>6383</v>
      </c>
      <c r="B1049" s="115">
        <v>1048</v>
      </c>
      <c r="C1049" s="47"/>
      <c r="D1049" s="47" t="s">
        <v>6384</v>
      </c>
      <c r="E1049" s="47" t="s">
        <v>6385</v>
      </c>
      <c r="F1049" s="47" t="s">
        <v>6386</v>
      </c>
      <c r="G1049" s="47" t="s">
        <v>76</v>
      </c>
      <c r="H1049" s="47" t="s">
        <v>1980</v>
      </c>
      <c r="I1049" s="47" t="s">
        <v>3899</v>
      </c>
      <c r="J1049" s="47" t="s">
        <v>1961</v>
      </c>
      <c r="K1049" s="47" t="s">
        <v>319</v>
      </c>
      <c r="L1049" s="47" t="s">
        <v>886</v>
      </c>
      <c r="M1049" s="48" t="s">
        <v>53</v>
      </c>
      <c r="N1049" s="47" t="s">
        <v>33</v>
      </c>
      <c r="O1049" s="47" t="s">
        <v>5473</v>
      </c>
      <c r="P1049" s="48" t="s">
        <v>20</v>
      </c>
      <c r="Q1049" s="47"/>
      <c r="R1049" s="47"/>
      <c r="S1049" s="47" t="s">
        <v>6387</v>
      </c>
      <c r="T1049" s="47" t="s">
        <v>1996</v>
      </c>
      <c r="U1049" s="52">
        <v>1800</v>
      </c>
      <c r="V1049" s="118">
        <v>46117</v>
      </c>
      <c r="W1049" s="118">
        <v>46117</v>
      </c>
      <c r="X1049" s="47"/>
      <c r="Y1049" s="47">
        <v>15</v>
      </c>
      <c r="Z1049" s="118">
        <v>46132</v>
      </c>
      <c r="AA1049" s="118">
        <v>46136</v>
      </c>
      <c r="AB1049" s="118">
        <v>46136</v>
      </c>
      <c r="AC1049" s="47" t="s">
        <v>3</v>
      </c>
      <c r="AD1049" s="14">
        <v>1</v>
      </c>
      <c r="AE1049" s="47" t="s">
        <v>3806</v>
      </c>
      <c r="AF1049" s="280" t="s">
        <v>8951</v>
      </c>
      <c r="AG1049" s="118"/>
      <c r="AH1049" s="118" t="s">
        <v>152</v>
      </c>
      <c r="AI1049" s="47" t="s">
        <v>6737</v>
      </c>
      <c r="AJ1049" s="47"/>
      <c r="AK1049" s="47" t="s">
        <v>2829</v>
      </c>
      <c r="AL1049" s="62" t="s">
        <v>2924</v>
      </c>
      <c r="AM1049" s="13" t="s">
        <v>2493</v>
      </c>
      <c r="AN1049" s="118"/>
      <c r="AO1049" s="118"/>
      <c r="AP1049" s="118"/>
      <c r="AQ1049" s="118"/>
      <c r="AR1049" s="118"/>
      <c r="AS1049" s="47"/>
      <c r="AT1049" s="118"/>
      <c r="AU1049" s="47"/>
      <c r="AV1049" s="47"/>
      <c r="AW1049" s="118"/>
      <c r="AX1049" s="118"/>
      <c r="AY1049" s="118"/>
      <c r="AZ1049" s="47"/>
      <c r="BA1049" s="14"/>
      <c r="BB1049" s="47"/>
      <c r="BC1049" s="149"/>
      <c r="BD1049" s="149"/>
    </row>
    <row r="1050" spans="1:56" x14ac:dyDescent="0.35">
      <c r="A1050" s="50" t="s">
        <v>6388</v>
      </c>
      <c r="B1050" s="115">
        <v>1049</v>
      </c>
      <c r="C1050" s="47"/>
      <c r="D1050" s="47" t="s">
        <v>6389</v>
      </c>
      <c r="E1050" s="47" t="s">
        <v>6390</v>
      </c>
      <c r="F1050" s="47" t="s">
        <v>6391</v>
      </c>
      <c r="G1050" s="47" t="s">
        <v>76</v>
      </c>
      <c r="H1050" s="47" t="s">
        <v>1980</v>
      </c>
      <c r="I1050" s="47" t="s">
        <v>3899</v>
      </c>
      <c r="J1050" s="47" t="s">
        <v>1961</v>
      </c>
      <c r="K1050" s="47" t="s">
        <v>319</v>
      </c>
      <c r="L1050" s="47" t="s">
        <v>886</v>
      </c>
      <c r="M1050" s="48" t="s">
        <v>53</v>
      </c>
      <c r="N1050" s="47" t="s">
        <v>34</v>
      </c>
      <c r="O1050" s="47" t="s">
        <v>4</v>
      </c>
      <c r="P1050" s="48" t="s">
        <v>21</v>
      </c>
      <c r="Q1050" s="47"/>
      <c r="R1050" s="47"/>
      <c r="S1050" s="47" t="s">
        <v>6392</v>
      </c>
      <c r="T1050" s="47" t="s">
        <v>6393</v>
      </c>
      <c r="U1050" s="52">
        <v>4409</v>
      </c>
      <c r="V1050" s="118">
        <v>46111</v>
      </c>
      <c r="W1050" s="118">
        <v>46111</v>
      </c>
      <c r="X1050" s="47"/>
      <c r="Y1050" s="47">
        <v>15</v>
      </c>
      <c r="Z1050" s="118">
        <v>46126</v>
      </c>
      <c r="AA1050" s="118">
        <v>46130</v>
      </c>
      <c r="AB1050" s="118">
        <v>46130</v>
      </c>
      <c r="AC1050" s="47" t="s">
        <v>3</v>
      </c>
      <c r="AD1050" s="14">
        <v>1</v>
      </c>
      <c r="AE1050" s="47" t="s">
        <v>3879</v>
      </c>
      <c r="AF1050" s="280">
        <v>46133</v>
      </c>
      <c r="AG1050" s="118">
        <v>46133</v>
      </c>
      <c r="AH1050" s="118" t="s">
        <v>6740</v>
      </c>
      <c r="AI1050" s="47" t="s">
        <v>6737</v>
      </c>
      <c r="AJ1050" s="47"/>
      <c r="AK1050" s="47" t="s">
        <v>2829</v>
      </c>
      <c r="AL1050" s="62" t="s">
        <v>2924</v>
      </c>
      <c r="AM1050" s="13" t="s">
        <v>2278</v>
      </c>
      <c r="AN1050" s="118"/>
      <c r="AO1050" s="118"/>
      <c r="AP1050" s="118"/>
      <c r="AQ1050" s="118"/>
      <c r="AR1050" s="118"/>
      <c r="AS1050" s="47"/>
      <c r="AT1050" s="118"/>
      <c r="AU1050" s="47"/>
      <c r="AV1050" s="47"/>
      <c r="AW1050" s="118"/>
      <c r="AX1050" s="118"/>
      <c r="AY1050" s="118"/>
      <c r="AZ1050" s="47"/>
      <c r="BA1050" s="14"/>
      <c r="BB1050" s="47"/>
      <c r="BC1050" s="149"/>
      <c r="BD1050" s="149"/>
    </row>
    <row r="1051" spans="1:56" x14ac:dyDescent="0.35">
      <c r="A1051" s="50" t="s">
        <v>6394</v>
      </c>
      <c r="B1051" s="115">
        <v>1050</v>
      </c>
      <c r="C1051" s="47"/>
      <c r="D1051" s="47" t="s">
        <v>6395</v>
      </c>
      <c r="E1051" s="47" t="s">
        <v>6396</v>
      </c>
      <c r="F1051" s="47" t="s">
        <v>6397</v>
      </c>
      <c r="G1051" s="47" t="s">
        <v>76</v>
      </c>
      <c r="H1051" s="47" t="s">
        <v>1980</v>
      </c>
      <c r="I1051" s="47" t="s">
        <v>3899</v>
      </c>
      <c r="J1051" s="47" t="s">
        <v>1961</v>
      </c>
      <c r="K1051" s="47" t="s">
        <v>319</v>
      </c>
      <c r="L1051" s="47" t="s">
        <v>886</v>
      </c>
      <c r="M1051" s="48" t="s">
        <v>53</v>
      </c>
      <c r="N1051" s="47" t="s">
        <v>33</v>
      </c>
      <c r="O1051" s="47" t="s">
        <v>5473</v>
      </c>
      <c r="P1051" s="48" t="s">
        <v>20</v>
      </c>
      <c r="Q1051" s="47"/>
      <c r="R1051" s="47"/>
      <c r="S1051" s="47" t="s">
        <v>6398</v>
      </c>
      <c r="T1051" s="47" t="s">
        <v>1996</v>
      </c>
      <c r="U1051" s="52">
        <v>2500</v>
      </c>
      <c r="V1051" s="118">
        <v>46117</v>
      </c>
      <c r="W1051" s="118">
        <v>46117</v>
      </c>
      <c r="X1051" s="47"/>
      <c r="Y1051" s="47">
        <v>15</v>
      </c>
      <c r="Z1051" s="118">
        <v>46132</v>
      </c>
      <c r="AA1051" s="118">
        <v>46142</v>
      </c>
      <c r="AB1051" s="118">
        <v>46144</v>
      </c>
      <c r="AC1051" s="47" t="s">
        <v>3</v>
      </c>
      <c r="AD1051" s="14">
        <v>1</v>
      </c>
      <c r="AE1051" s="47" t="s">
        <v>3806</v>
      </c>
      <c r="AF1051" s="280" t="s">
        <v>8951</v>
      </c>
      <c r="AG1051" s="118"/>
      <c r="AH1051" s="118" t="s">
        <v>152</v>
      </c>
      <c r="AI1051" s="47" t="s">
        <v>6737</v>
      </c>
      <c r="AJ1051" s="47"/>
      <c r="AK1051" s="47" t="s">
        <v>2829</v>
      </c>
      <c r="AL1051" s="62" t="s">
        <v>2925</v>
      </c>
      <c r="AM1051" s="13" t="s">
        <v>2221</v>
      </c>
      <c r="AN1051" s="118"/>
      <c r="AO1051" s="118"/>
      <c r="AP1051" s="118"/>
      <c r="AQ1051" s="118"/>
      <c r="AR1051" s="118"/>
      <c r="AS1051" s="47"/>
      <c r="AT1051" s="118"/>
      <c r="AU1051" s="47"/>
      <c r="AV1051" s="47"/>
      <c r="AW1051" s="118"/>
      <c r="AX1051" s="118"/>
      <c r="AY1051" s="118"/>
      <c r="AZ1051" s="47"/>
      <c r="BA1051" s="14"/>
      <c r="BB1051" s="47"/>
      <c r="BC1051" s="149"/>
      <c r="BD1051" s="149"/>
    </row>
    <row r="1052" spans="1:56" x14ac:dyDescent="0.35">
      <c r="A1052" s="50" t="s">
        <v>6399</v>
      </c>
      <c r="B1052" s="115">
        <v>1051</v>
      </c>
      <c r="C1052" s="47"/>
      <c r="D1052" s="47" t="s">
        <v>6400</v>
      </c>
      <c r="E1052" s="47" t="s">
        <v>6401</v>
      </c>
      <c r="F1052" s="47" t="s">
        <v>6402</v>
      </c>
      <c r="G1052" s="47" t="s">
        <v>76</v>
      </c>
      <c r="H1052" s="47" t="s">
        <v>1980</v>
      </c>
      <c r="I1052" s="47" t="s">
        <v>3899</v>
      </c>
      <c r="J1052" s="47" t="s">
        <v>1961</v>
      </c>
      <c r="K1052" s="47" t="s">
        <v>319</v>
      </c>
      <c r="L1052" s="47" t="s">
        <v>886</v>
      </c>
      <c r="M1052" s="48" t="s">
        <v>53</v>
      </c>
      <c r="N1052" s="47" t="s">
        <v>34</v>
      </c>
      <c r="O1052" s="47" t="s">
        <v>4</v>
      </c>
      <c r="P1052" s="48" t="s">
        <v>43</v>
      </c>
      <c r="Q1052" s="47"/>
      <c r="R1052" s="47"/>
      <c r="S1052" s="47" t="s">
        <v>6403</v>
      </c>
      <c r="T1052" s="47" t="s">
        <v>6404</v>
      </c>
      <c r="U1052" s="52">
        <v>13285</v>
      </c>
      <c r="V1052" s="118">
        <v>46108</v>
      </c>
      <c r="W1052" s="118">
        <v>46108</v>
      </c>
      <c r="X1052" s="47"/>
      <c r="Y1052" s="47">
        <v>15</v>
      </c>
      <c r="Z1052" s="118">
        <v>46123</v>
      </c>
      <c r="AA1052" s="118">
        <v>46152</v>
      </c>
      <c r="AB1052" s="118">
        <v>46152</v>
      </c>
      <c r="AC1052" s="47" t="s">
        <v>3</v>
      </c>
      <c r="AD1052" s="14">
        <v>1</v>
      </c>
      <c r="AE1052" s="47" t="s">
        <v>3879</v>
      </c>
      <c r="AF1052" s="280">
        <v>46152</v>
      </c>
      <c r="AG1052" s="118">
        <v>46152</v>
      </c>
      <c r="AH1052" s="118" t="s">
        <v>6740</v>
      </c>
      <c r="AI1052" s="47" t="s">
        <v>6737</v>
      </c>
      <c r="AJ1052" s="47"/>
      <c r="AK1052" s="47" t="s">
        <v>2829</v>
      </c>
      <c r="AL1052" s="62" t="s">
        <v>2925</v>
      </c>
      <c r="AM1052" s="13" t="s">
        <v>2221</v>
      </c>
      <c r="AN1052" s="118"/>
      <c r="AO1052" s="118"/>
      <c r="AP1052" s="118"/>
      <c r="AQ1052" s="118"/>
      <c r="AR1052" s="118"/>
      <c r="AS1052" s="47"/>
      <c r="AT1052" s="118"/>
      <c r="AU1052" s="47"/>
      <c r="AV1052" s="47"/>
      <c r="AW1052" s="118"/>
      <c r="AX1052" s="118"/>
      <c r="AY1052" s="118"/>
      <c r="AZ1052" s="47"/>
      <c r="BA1052" s="14"/>
      <c r="BB1052" s="47"/>
      <c r="BC1052" s="149"/>
      <c r="BD1052" s="149"/>
    </row>
    <row r="1053" spans="1:56" x14ac:dyDescent="0.35">
      <c r="A1053" s="50" t="s">
        <v>6405</v>
      </c>
      <c r="B1053" s="115">
        <v>1052</v>
      </c>
      <c r="C1053" s="47"/>
      <c r="D1053" s="47" t="s">
        <v>6406</v>
      </c>
      <c r="E1053" s="47" t="s">
        <v>6407</v>
      </c>
      <c r="F1053" s="47" t="s">
        <v>6408</v>
      </c>
      <c r="G1053" s="47" t="s">
        <v>76</v>
      </c>
      <c r="H1053" s="47" t="s">
        <v>1980</v>
      </c>
      <c r="I1053" s="47" t="s">
        <v>3899</v>
      </c>
      <c r="J1053" s="47" t="s">
        <v>1961</v>
      </c>
      <c r="K1053" s="47" t="s">
        <v>319</v>
      </c>
      <c r="L1053" s="47" t="s">
        <v>886</v>
      </c>
      <c r="M1053" s="48" t="s">
        <v>53</v>
      </c>
      <c r="N1053" s="47" t="s">
        <v>34</v>
      </c>
      <c r="O1053" s="47" t="s">
        <v>4</v>
      </c>
      <c r="P1053" s="48" t="s">
        <v>43</v>
      </c>
      <c r="Q1053" s="47"/>
      <c r="R1053" s="47"/>
      <c r="S1053" s="47" t="s">
        <v>6409</v>
      </c>
      <c r="T1053" s="47" t="s">
        <v>6410</v>
      </c>
      <c r="U1053" s="52">
        <v>14223</v>
      </c>
      <c r="V1053" s="118">
        <v>46110</v>
      </c>
      <c r="W1053" s="118">
        <v>46110</v>
      </c>
      <c r="X1053" s="47"/>
      <c r="Y1053" s="47">
        <v>15</v>
      </c>
      <c r="Z1053" s="118">
        <v>46125</v>
      </c>
      <c r="AA1053" s="118">
        <v>46152</v>
      </c>
      <c r="AB1053" s="118">
        <v>46161</v>
      </c>
      <c r="AC1053" s="47" t="s">
        <v>3</v>
      </c>
      <c r="AD1053" s="14">
        <v>1</v>
      </c>
      <c r="AE1053" s="47" t="s">
        <v>3879</v>
      </c>
      <c r="AF1053" s="280">
        <v>46160</v>
      </c>
      <c r="AG1053" s="118">
        <v>46160</v>
      </c>
      <c r="AH1053" s="118" t="s">
        <v>6740</v>
      </c>
      <c r="AI1053" s="47" t="s">
        <v>6737</v>
      </c>
      <c r="AJ1053" s="47"/>
      <c r="AK1053" s="47" t="s">
        <v>2829</v>
      </c>
      <c r="AL1053" s="62" t="s">
        <v>2925</v>
      </c>
      <c r="AM1053" s="13" t="s">
        <v>2221</v>
      </c>
      <c r="AN1053" s="118"/>
      <c r="AO1053" s="118"/>
      <c r="AP1053" s="118"/>
      <c r="AQ1053" s="118"/>
      <c r="AR1053" s="118"/>
      <c r="AS1053" s="47"/>
      <c r="AT1053" s="118"/>
      <c r="AU1053" s="47"/>
      <c r="AV1053" s="47"/>
      <c r="AW1053" s="118"/>
      <c r="AX1053" s="118"/>
      <c r="AY1053" s="118"/>
      <c r="AZ1053" s="47"/>
      <c r="BA1053" s="14"/>
      <c r="BB1053" s="47"/>
      <c r="BC1053" s="149"/>
      <c r="BD1053" s="149"/>
    </row>
    <row r="1054" spans="1:56" x14ac:dyDescent="0.35">
      <c r="A1054" s="50" t="s">
        <v>6411</v>
      </c>
      <c r="B1054" s="115">
        <v>1053</v>
      </c>
      <c r="C1054" s="47"/>
      <c r="D1054" s="47" t="s">
        <v>6412</v>
      </c>
      <c r="E1054" s="47" t="s">
        <v>6413</v>
      </c>
      <c r="F1054" s="47" t="s">
        <v>6414</v>
      </c>
      <c r="G1054" s="47" t="s">
        <v>76</v>
      </c>
      <c r="H1054" s="47" t="s">
        <v>1980</v>
      </c>
      <c r="I1054" s="47" t="s">
        <v>3899</v>
      </c>
      <c r="J1054" s="47" t="s">
        <v>1961</v>
      </c>
      <c r="K1054" s="47" t="s">
        <v>319</v>
      </c>
      <c r="L1054" s="47" t="s">
        <v>886</v>
      </c>
      <c r="M1054" s="48" t="s">
        <v>53</v>
      </c>
      <c r="N1054" s="47" t="s">
        <v>34</v>
      </c>
      <c r="O1054" s="47" t="s">
        <v>4</v>
      </c>
      <c r="P1054" s="48" t="s">
        <v>43</v>
      </c>
      <c r="Q1054" s="47"/>
      <c r="R1054" s="47"/>
      <c r="S1054" s="47" t="s">
        <v>6415</v>
      </c>
      <c r="T1054" s="47" t="s">
        <v>6416</v>
      </c>
      <c r="U1054" s="52">
        <v>7823</v>
      </c>
      <c r="V1054" s="118">
        <v>46111</v>
      </c>
      <c r="W1054" s="118">
        <v>46111</v>
      </c>
      <c r="X1054" s="47"/>
      <c r="Y1054" s="47">
        <v>15</v>
      </c>
      <c r="Z1054" s="118">
        <v>46126</v>
      </c>
      <c r="AA1054" s="118">
        <v>46152</v>
      </c>
      <c r="AB1054" s="118">
        <v>46155</v>
      </c>
      <c r="AC1054" s="47" t="s">
        <v>3</v>
      </c>
      <c r="AD1054" s="14">
        <v>1</v>
      </c>
      <c r="AE1054" s="47" t="s">
        <v>3879</v>
      </c>
      <c r="AF1054" s="280">
        <v>46159</v>
      </c>
      <c r="AG1054" s="118">
        <v>46159</v>
      </c>
      <c r="AH1054" s="118" t="s">
        <v>6740</v>
      </c>
      <c r="AI1054" s="47" t="s">
        <v>6737</v>
      </c>
      <c r="AJ1054" s="47"/>
      <c r="AK1054" s="47" t="s">
        <v>2829</v>
      </c>
      <c r="AL1054" s="62" t="s">
        <v>2925</v>
      </c>
      <c r="AM1054" s="13" t="s">
        <v>390</v>
      </c>
      <c r="AN1054" s="118"/>
      <c r="AO1054" s="118"/>
      <c r="AP1054" s="118"/>
      <c r="AQ1054" s="118"/>
      <c r="AR1054" s="118"/>
      <c r="AS1054" s="47"/>
      <c r="AT1054" s="118"/>
      <c r="AU1054" s="47"/>
      <c r="AV1054" s="47"/>
      <c r="AW1054" s="118"/>
      <c r="AX1054" s="118"/>
      <c r="AY1054" s="118"/>
      <c r="AZ1054" s="47"/>
      <c r="BA1054" s="14"/>
      <c r="BB1054" s="47"/>
      <c r="BC1054" s="149"/>
      <c r="BD1054" s="149"/>
    </row>
    <row r="1055" spans="1:56" x14ac:dyDescent="0.35">
      <c r="A1055" s="50" t="s">
        <v>6417</v>
      </c>
      <c r="B1055" s="115">
        <v>1054</v>
      </c>
      <c r="C1055" s="47"/>
      <c r="D1055" s="47" t="s">
        <v>6418</v>
      </c>
      <c r="E1055" s="47" t="s">
        <v>6419</v>
      </c>
      <c r="F1055" s="47" t="s">
        <v>6420</v>
      </c>
      <c r="G1055" s="47" t="s">
        <v>76</v>
      </c>
      <c r="H1055" s="47" t="s">
        <v>1980</v>
      </c>
      <c r="I1055" s="47" t="s">
        <v>3899</v>
      </c>
      <c r="J1055" s="47" t="s">
        <v>1961</v>
      </c>
      <c r="K1055" s="47" t="s">
        <v>319</v>
      </c>
      <c r="L1055" s="47" t="s">
        <v>886</v>
      </c>
      <c r="M1055" s="48" t="s">
        <v>53</v>
      </c>
      <c r="N1055" s="47" t="s">
        <v>33</v>
      </c>
      <c r="O1055" s="47" t="s">
        <v>5473</v>
      </c>
      <c r="P1055" s="48" t="s">
        <v>20</v>
      </c>
      <c r="Q1055" s="47"/>
      <c r="R1055" s="47"/>
      <c r="S1055" s="47" t="s">
        <v>6421</v>
      </c>
      <c r="T1055" s="47" t="s">
        <v>6422</v>
      </c>
      <c r="U1055" s="52">
        <v>5552</v>
      </c>
      <c r="V1055" s="118">
        <v>46107</v>
      </c>
      <c r="W1055" s="118">
        <v>46107</v>
      </c>
      <c r="X1055" s="47"/>
      <c r="Y1055" s="47">
        <v>15</v>
      </c>
      <c r="Z1055" s="118">
        <v>46122</v>
      </c>
      <c r="AA1055" s="118">
        <v>46173</v>
      </c>
      <c r="AB1055" s="118"/>
      <c r="AC1055" s="47" t="s">
        <v>5</v>
      </c>
      <c r="AD1055" s="14"/>
      <c r="AE1055" s="47" t="s">
        <v>3879</v>
      </c>
      <c r="AF1055" s="280"/>
      <c r="AG1055" s="118"/>
      <c r="AH1055" s="118"/>
      <c r="AI1055" s="47" t="s">
        <v>6737</v>
      </c>
      <c r="AJ1055" s="47"/>
      <c r="AK1055" s="47" t="s">
        <v>2829</v>
      </c>
      <c r="AL1055" s="62" t="s">
        <v>390</v>
      </c>
      <c r="AM1055" s="13" t="s">
        <v>390</v>
      </c>
      <c r="AN1055" s="118"/>
      <c r="AO1055" s="118"/>
      <c r="AP1055" s="118"/>
      <c r="AQ1055" s="118"/>
      <c r="AR1055" s="118"/>
      <c r="AS1055" s="47"/>
      <c r="AT1055" s="118"/>
      <c r="AU1055" s="47"/>
      <c r="AV1055" s="47"/>
      <c r="AW1055" s="118"/>
      <c r="AX1055" s="118"/>
      <c r="AY1055" s="118"/>
      <c r="AZ1055" s="47"/>
      <c r="BA1055" s="14"/>
      <c r="BB1055" s="47"/>
      <c r="BC1055" s="149"/>
      <c r="BD1055" s="149"/>
    </row>
    <row r="1056" spans="1:56" x14ac:dyDescent="0.35">
      <c r="A1056" s="50" t="s">
        <v>6423</v>
      </c>
      <c r="B1056" s="115">
        <v>1055</v>
      </c>
      <c r="C1056" s="47"/>
      <c r="D1056" s="47" t="s">
        <v>6424</v>
      </c>
      <c r="E1056" s="47" t="s">
        <v>6425</v>
      </c>
      <c r="F1056" s="47" t="s">
        <v>6426</v>
      </c>
      <c r="G1056" s="47" t="s">
        <v>76</v>
      </c>
      <c r="H1056" s="47" t="s">
        <v>1980</v>
      </c>
      <c r="I1056" s="47" t="s">
        <v>3899</v>
      </c>
      <c r="J1056" s="47" t="s">
        <v>1961</v>
      </c>
      <c r="K1056" s="47" t="s">
        <v>319</v>
      </c>
      <c r="L1056" s="47" t="s">
        <v>886</v>
      </c>
      <c r="M1056" s="48" t="s">
        <v>53</v>
      </c>
      <c r="N1056" s="47" t="s">
        <v>33</v>
      </c>
      <c r="O1056" s="47" t="s">
        <v>5473</v>
      </c>
      <c r="P1056" s="48" t="s">
        <v>22</v>
      </c>
      <c r="Q1056" s="47"/>
      <c r="R1056" s="47"/>
      <c r="S1056" s="47" t="s">
        <v>6427</v>
      </c>
      <c r="T1056" s="47" t="s">
        <v>6428</v>
      </c>
      <c r="U1056" s="52">
        <v>2322</v>
      </c>
      <c r="V1056" s="118">
        <v>46109</v>
      </c>
      <c r="W1056" s="118">
        <v>46109</v>
      </c>
      <c r="X1056" s="47"/>
      <c r="Y1056" s="47">
        <v>15</v>
      </c>
      <c r="Z1056" s="118">
        <v>46124</v>
      </c>
      <c r="AA1056" s="118">
        <v>46173</v>
      </c>
      <c r="AB1056" s="118">
        <v>46171</v>
      </c>
      <c r="AC1056" s="47" t="s">
        <v>3</v>
      </c>
      <c r="AD1056" s="14">
        <v>1</v>
      </c>
      <c r="AE1056" s="47" t="s">
        <v>3879</v>
      </c>
      <c r="AF1056" s="280" t="s">
        <v>8951</v>
      </c>
      <c r="AG1056" s="118"/>
      <c r="AH1056" s="118" t="s">
        <v>152</v>
      </c>
      <c r="AI1056" s="47" t="s">
        <v>6737</v>
      </c>
      <c r="AJ1056" s="47"/>
      <c r="AK1056" s="47" t="s">
        <v>2829</v>
      </c>
      <c r="AL1056" s="62" t="s">
        <v>2925</v>
      </c>
      <c r="AM1056" s="13" t="s">
        <v>2221</v>
      </c>
      <c r="AN1056" s="118"/>
      <c r="AO1056" s="118"/>
      <c r="AP1056" s="118"/>
      <c r="AQ1056" s="118"/>
      <c r="AR1056" s="118"/>
      <c r="AS1056" s="47"/>
      <c r="AT1056" s="118"/>
      <c r="AU1056" s="47"/>
      <c r="AV1056" s="47"/>
      <c r="AW1056" s="118"/>
      <c r="AX1056" s="118"/>
      <c r="AY1056" s="118"/>
      <c r="AZ1056" s="47"/>
      <c r="BA1056" s="14"/>
      <c r="BB1056" s="47"/>
      <c r="BC1056" s="149"/>
      <c r="BD1056" s="149"/>
    </row>
    <row r="1057" spans="1:56" x14ac:dyDescent="0.35">
      <c r="A1057" s="50" t="s">
        <v>6429</v>
      </c>
      <c r="B1057" s="115">
        <v>1056</v>
      </c>
      <c r="C1057" s="47"/>
      <c r="D1057" s="47" t="s">
        <v>6430</v>
      </c>
      <c r="E1057" s="47" t="s">
        <v>6431</v>
      </c>
      <c r="F1057" s="47" t="s">
        <v>6432</v>
      </c>
      <c r="G1057" s="47" t="s">
        <v>76</v>
      </c>
      <c r="H1057" s="47" t="s">
        <v>1980</v>
      </c>
      <c r="I1057" s="47" t="s">
        <v>3899</v>
      </c>
      <c r="J1057" s="47" t="s">
        <v>1961</v>
      </c>
      <c r="K1057" s="47" t="s">
        <v>319</v>
      </c>
      <c r="L1057" s="47" t="s">
        <v>886</v>
      </c>
      <c r="M1057" s="48" t="s">
        <v>53</v>
      </c>
      <c r="N1057" s="47" t="s">
        <v>33</v>
      </c>
      <c r="O1057" s="47" t="s">
        <v>5473</v>
      </c>
      <c r="P1057" s="48" t="s">
        <v>20</v>
      </c>
      <c r="Q1057" s="47"/>
      <c r="R1057" s="47"/>
      <c r="S1057" s="47" t="s">
        <v>6433</v>
      </c>
      <c r="T1057" s="47" t="s">
        <v>6434</v>
      </c>
      <c r="U1057" s="52">
        <v>10046</v>
      </c>
      <c r="V1057" s="118">
        <v>46109</v>
      </c>
      <c r="W1057" s="118">
        <v>46109</v>
      </c>
      <c r="X1057" s="47"/>
      <c r="Y1057" s="47">
        <v>15</v>
      </c>
      <c r="Z1057" s="118">
        <v>46124</v>
      </c>
      <c r="AA1057" s="118">
        <v>46173</v>
      </c>
      <c r="AB1057" s="118"/>
      <c r="AC1057" s="47" t="s">
        <v>5</v>
      </c>
      <c r="AD1057" s="14"/>
      <c r="AE1057" s="47" t="s">
        <v>3879</v>
      </c>
      <c r="AF1057" s="280"/>
      <c r="AG1057" s="118"/>
      <c r="AH1057" s="118"/>
      <c r="AI1057" s="47" t="s">
        <v>6737</v>
      </c>
      <c r="AJ1057" s="47"/>
      <c r="AK1057" s="47" t="s">
        <v>2829</v>
      </c>
      <c r="AL1057" s="62" t="s">
        <v>390</v>
      </c>
      <c r="AM1057" s="13" t="s">
        <v>1956</v>
      </c>
      <c r="AN1057" s="118"/>
      <c r="AO1057" s="118"/>
      <c r="AP1057" s="118"/>
      <c r="AQ1057" s="118"/>
      <c r="AR1057" s="118"/>
      <c r="AS1057" s="47"/>
      <c r="AT1057" s="118"/>
      <c r="AU1057" s="47"/>
      <c r="AV1057" s="47"/>
      <c r="AW1057" s="118"/>
      <c r="AX1057" s="118"/>
      <c r="AY1057" s="118"/>
      <c r="AZ1057" s="47"/>
      <c r="BA1057" s="14"/>
      <c r="BB1057" s="47"/>
      <c r="BC1057" s="149"/>
      <c r="BD1057" s="149"/>
    </row>
    <row r="1058" spans="1:56" x14ac:dyDescent="0.35">
      <c r="A1058" s="50" t="s">
        <v>6435</v>
      </c>
      <c r="B1058" s="115">
        <v>1057</v>
      </c>
      <c r="C1058" s="47"/>
      <c r="D1058" s="47" t="s">
        <v>6436</v>
      </c>
      <c r="E1058" s="47" t="s">
        <v>6437</v>
      </c>
      <c r="F1058" s="47" t="s">
        <v>6438</v>
      </c>
      <c r="G1058" s="47" t="s">
        <v>76</v>
      </c>
      <c r="H1058" s="47" t="s">
        <v>1980</v>
      </c>
      <c r="I1058" s="47" t="s">
        <v>3899</v>
      </c>
      <c r="J1058" s="47" t="s">
        <v>1961</v>
      </c>
      <c r="K1058" s="47" t="s">
        <v>319</v>
      </c>
      <c r="L1058" s="47" t="s">
        <v>886</v>
      </c>
      <c r="M1058" s="48" t="s">
        <v>53</v>
      </c>
      <c r="N1058" s="47" t="s">
        <v>33</v>
      </c>
      <c r="O1058" s="47" t="s">
        <v>5473</v>
      </c>
      <c r="P1058" s="48" t="s">
        <v>20</v>
      </c>
      <c r="Q1058" s="47"/>
      <c r="R1058" s="47"/>
      <c r="S1058" s="47" t="s">
        <v>6439</v>
      </c>
      <c r="T1058" s="47" t="s">
        <v>683</v>
      </c>
      <c r="U1058" s="52">
        <v>10292</v>
      </c>
      <c r="V1058" s="118">
        <v>46121</v>
      </c>
      <c r="W1058" s="118">
        <v>46121</v>
      </c>
      <c r="X1058" s="47"/>
      <c r="Y1058" s="47">
        <v>15</v>
      </c>
      <c r="Z1058" s="118">
        <v>46136</v>
      </c>
      <c r="AA1058" s="118">
        <v>46173</v>
      </c>
      <c r="AB1058" s="118"/>
      <c r="AC1058" s="47" t="s">
        <v>5</v>
      </c>
      <c r="AD1058" s="14"/>
      <c r="AE1058" s="47" t="s">
        <v>3879</v>
      </c>
      <c r="AF1058" s="280"/>
      <c r="AG1058" s="118"/>
      <c r="AH1058" s="118"/>
      <c r="AI1058" s="47" t="s">
        <v>6737</v>
      </c>
      <c r="AJ1058" s="47"/>
      <c r="AK1058" s="47" t="s">
        <v>2829</v>
      </c>
      <c r="AL1058" s="62" t="s">
        <v>390</v>
      </c>
      <c r="AM1058" s="13" t="s">
        <v>1872</v>
      </c>
      <c r="AN1058" s="118"/>
      <c r="AO1058" s="118"/>
      <c r="AP1058" s="118"/>
      <c r="AQ1058" s="118"/>
      <c r="AR1058" s="118"/>
      <c r="AS1058" s="47"/>
      <c r="AT1058" s="118"/>
      <c r="AU1058" s="47"/>
      <c r="AV1058" s="47"/>
      <c r="AW1058" s="118"/>
      <c r="AX1058" s="118"/>
      <c r="AY1058" s="118"/>
      <c r="AZ1058" s="47"/>
      <c r="BA1058" s="14"/>
      <c r="BB1058" s="47"/>
      <c r="BC1058" s="149"/>
      <c r="BD1058" s="149"/>
    </row>
    <row r="1059" spans="1:56" x14ac:dyDescent="0.35">
      <c r="A1059" s="50" t="s">
        <v>6440</v>
      </c>
      <c r="B1059" s="115">
        <v>1058</v>
      </c>
      <c r="C1059" s="47"/>
      <c r="D1059" s="47">
        <v>9410</v>
      </c>
      <c r="E1059" s="47" t="s">
        <v>6441</v>
      </c>
      <c r="F1059" s="47" t="s">
        <v>6442</v>
      </c>
      <c r="G1059" s="47" t="s">
        <v>76</v>
      </c>
      <c r="H1059" s="47" t="s">
        <v>1980</v>
      </c>
      <c r="I1059" s="47" t="s">
        <v>3899</v>
      </c>
      <c r="J1059" s="47" t="s">
        <v>1961</v>
      </c>
      <c r="K1059" s="47" t="s">
        <v>319</v>
      </c>
      <c r="L1059" s="47" t="s">
        <v>886</v>
      </c>
      <c r="M1059" s="48" t="s">
        <v>53</v>
      </c>
      <c r="N1059" s="47" t="s">
        <v>34</v>
      </c>
      <c r="O1059" s="47" t="s">
        <v>4</v>
      </c>
      <c r="P1059" s="48" t="s">
        <v>25</v>
      </c>
      <c r="Q1059" s="47"/>
      <c r="R1059" s="47"/>
      <c r="S1059" s="47" t="s">
        <v>6443</v>
      </c>
      <c r="T1059" s="47" t="s">
        <v>1453</v>
      </c>
      <c r="U1059" s="52">
        <v>10066</v>
      </c>
      <c r="V1059" s="118">
        <v>46108</v>
      </c>
      <c r="W1059" s="118">
        <v>46108</v>
      </c>
      <c r="X1059" s="47"/>
      <c r="Y1059" s="47">
        <v>15</v>
      </c>
      <c r="Z1059" s="118">
        <v>46123</v>
      </c>
      <c r="AA1059" s="118">
        <v>46173</v>
      </c>
      <c r="AB1059" s="118"/>
      <c r="AC1059" s="47" t="s">
        <v>5</v>
      </c>
      <c r="AD1059" s="14"/>
      <c r="AE1059" s="47" t="s">
        <v>3879</v>
      </c>
      <c r="AF1059" s="280"/>
      <c r="AG1059" s="118"/>
      <c r="AH1059" s="118"/>
      <c r="AI1059" s="47" t="s">
        <v>6737</v>
      </c>
      <c r="AJ1059" s="47"/>
      <c r="AK1059" s="47" t="s">
        <v>2829</v>
      </c>
      <c r="AL1059" s="62" t="s">
        <v>390</v>
      </c>
      <c r="AM1059" s="13" t="s">
        <v>390</v>
      </c>
      <c r="AN1059" s="118"/>
      <c r="AO1059" s="118"/>
      <c r="AP1059" s="118"/>
      <c r="AQ1059" s="118"/>
      <c r="AR1059" s="118"/>
      <c r="AS1059" s="47"/>
      <c r="AT1059" s="118"/>
      <c r="AU1059" s="47"/>
      <c r="AV1059" s="47"/>
      <c r="AW1059" s="118"/>
      <c r="AX1059" s="118"/>
      <c r="AY1059" s="118"/>
      <c r="AZ1059" s="47"/>
      <c r="BA1059" s="14"/>
      <c r="BB1059" s="47"/>
      <c r="BC1059" s="149"/>
      <c r="BD1059" s="149"/>
    </row>
    <row r="1060" spans="1:56" x14ac:dyDescent="0.35">
      <c r="A1060" s="50" t="s">
        <v>6444</v>
      </c>
      <c r="B1060" s="115">
        <v>1059</v>
      </c>
      <c r="C1060" s="47"/>
      <c r="D1060" s="47" t="s">
        <v>6445</v>
      </c>
      <c r="E1060" s="47" t="s">
        <v>6446</v>
      </c>
      <c r="F1060" s="47" t="s">
        <v>6447</v>
      </c>
      <c r="G1060" s="47" t="s">
        <v>76</v>
      </c>
      <c r="H1060" s="47" t="s">
        <v>1980</v>
      </c>
      <c r="I1060" s="47" t="s">
        <v>3899</v>
      </c>
      <c r="J1060" s="47" t="s">
        <v>1961</v>
      </c>
      <c r="K1060" s="47" t="s">
        <v>319</v>
      </c>
      <c r="L1060" s="47" t="s">
        <v>886</v>
      </c>
      <c r="M1060" s="48" t="s">
        <v>53</v>
      </c>
      <c r="N1060" s="47" t="s">
        <v>34</v>
      </c>
      <c r="O1060" s="47" t="s">
        <v>4</v>
      </c>
      <c r="P1060" s="48" t="s">
        <v>25</v>
      </c>
      <c r="Q1060" s="47"/>
      <c r="R1060" s="47"/>
      <c r="S1060" s="47" t="s">
        <v>6448</v>
      </c>
      <c r="T1060" s="47" t="s">
        <v>6449</v>
      </c>
      <c r="U1060" s="52">
        <v>5000</v>
      </c>
      <c r="V1060" s="118">
        <v>46107</v>
      </c>
      <c r="W1060" s="118">
        <v>46107</v>
      </c>
      <c r="X1060" s="47"/>
      <c r="Y1060" s="47">
        <v>15</v>
      </c>
      <c r="Z1060" s="118">
        <v>46122</v>
      </c>
      <c r="AA1060" s="118">
        <v>46152</v>
      </c>
      <c r="AB1060" s="118">
        <v>46141</v>
      </c>
      <c r="AC1060" s="47" t="s">
        <v>3</v>
      </c>
      <c r="AD1060" s="14">
        <v>1</v>
      </c>
      <c r="AE1060" s="47" t="s">
        <v>3879</v>
      </c>
      <c r="AF1060" s="280">
        <v>46148</v>
      </c>
      <c r="AG1060" s="118">
        <v>46148</v>
      </c>
      <c r="AH1060" s="118" t="s">
        <v>6740</v>
      </c>
      <c r="AI1060" s="47" t="s">
        <v>6737</v>
      </c>
      <c r="AJ1060" s="47"/>
      <c r="AK1060" s="47" t="s">
        <v>2829</v>
      </c>
      <c r="AL1060" s="62" t="s">
        <v>2924</v>
      </c>
      <c r="AM1060" s="13" t="s">
        <v>1562</v>
      </c>
      <c r="AN1060" s="118"/>
      <c r="AO1060" s="118"/>
      <c r="AP1060" s="118"/>
      <c r="AQ1060" s="118"/>
      <c r="AR1060" s="118"/>
      <c r="AS1060" s="47"/>
      <c r="AT1060" s="118"/>
      <c r="AU1060" s="47"/>
      <c r="AV1060" s="47"/>
      <c r="AW1060" s="118"/>
      <c r="AX1060" s="118"/>
      <c r="AY1060" s="118"/>
      <c r="AZ1060" s="47"/>
      <c r="BA1060" s="14"/>
      <c r="BB1060" s="47"/>
      <c r="BC1060" s="149"/>
      <c r="BD1060" s="149"/>
    </row>
    <row r="1061" spans="1:56" x14ac:dyDescent="0.35">
      <c r="A1061" s="50" t="s">
        <v>6450</v>
      </c>
      <c r="B1061" s="115">
        <v>1060</v>
      </c>
      <c r="C1061" s="47"/>
      <c r="D1061" s="47" t="s">
        <v>6451</v>
      </c>
      <c r="E1061" s="47" t="s">
        <v>6452</v>
      </c>
      <c r="F1061" s="47" t="s">
        <v>6453</v>
      </c>
      <c r="G1061" s="47" t="s">
        <v>76</v>
      </c>
      <c r="H1061" s="47" t="s">
        <v>1980</v>
      </c>
      <c r="I1061" s="47" t="s">
        <v>3899</v>
      </c>
      <c r="J1061" s="47" t="s">
        <v>1961</v>
      </c>
      <c r="K1061" s="47" t="s">
        <v>319</v>
      </c>
      <c r="L1061" s="47" t="s">
        <v>886</v>
      </c>
      <c r="M1061" s="48" t="s">
        <v>53</v>
      </c>
      <c r="N1061" s="47" t="s">
        <v>33</v>
      </c>
      <c r="O1061" s="47" t="s">
        <v>5473</v>
      </c>
      <c r="P1061" s="48" t="s">
        <v>26</v>
      </c>
      <c r="Q1061" s="47"/>
      <c r="R1061" s="47"/>
      <c r="S1061" s="47" t="s">
        <v>6454</v>
      </c>
      <c r="T1061" s="47" t="s">
        <v>6455</v>
      </c>
      <c r="U1061" s="52">
        <v>7000</v>
      </c>
      <c r="V1061" s="118">
        <v>46108</v>
      </c>
      <c r="W1061" s="118">
        <v>46108</v>
      </c>
      <c r="X1061" s="47"/>
      <c r="Y1061" s="47">
        <v>15</v>
      </c>
      <c r="Z1061" s="118">
        <v>46123</v>
      </c>
      <c r="AA1061" s="118">
        <v>46152</v>
      </c>
      <c r="AB1061" s="118">
        <v>46154</v>
      </c>
      <c r="AC1061" s="47" t="s">
        <v>3</v>
      </c>
      <c r="AD1061" s="14">
        <v>1</v>
      </c>
      <c r="AE1061" s="47" t="s">
        <v>3879</v>
      </c>
      <c r="AF1061" s="280">
        <v>46154</v>
      </c>
      <c r="AG1061" s="118">
        <v>46154</v>
      </c>
      <c r="AH1061" s="118" t="s">
        <v>6740</v>
      </c>
      <c r="AI1061" s="47" t="s">
        <v>6737</v>
      </c>
      <c r="AJ1061" s="47"/>
      <c r="AK1061" s="47" t="s">
        <v>2829</v>
      </c>
      <c r="AL1061" s="62" t="s">
        <v>2925</v>
      </c>
      <c r="AM1061" s="13" t="s">
        <v>390</v>
      </c>
      <c r="AN1061" s="118"/>
      <c r="AO1061" s="118"/>
      <c r="AP1061" s="118"/>
      <c r="AQ1061" s="118"/>
      <c r="AR1061" s="118"/>
      <c r="AS1061" s="47"/>
      <c r="AT1061" s="118"/>
      <c r="AU1061" s="47"/>
      <c r="AV1061" s="47"/>
      <c r="AW1061" s="118"/>
      <c r="AX1061" s="118"/>
      <c r="AY1061" s="118"/>
      <c r="AZ1061" s="47"/>
      <c r="BA1061" s="14"/>
      <c r="BB1061" s="47"/>
      <c r="BC1061" s="149"/>
      <c r="BD1061" s="149"/>
    </row>
    <row r="1062" spans="1:56" x14ac:dyDescent="0.35">
      <c r="A1062" s="50" t="s">
        <v>6456</v>
      </c>
      <c r="B1062" s="115">
        <v>1061</v>
      </c>
      <c r="C1062" s="47"/>
      <c r="D1062" s="47" t="s">
        <v>6457</v>
      </c>
      <c r="E1062" s="47" t="s">
        <v>6458</v>
      </c>
      <c r="F1062" s="47" t="s">
        <v>6459</v>
      </c>
      <c r="G1062" s="47" t="s">
        <v>76</v>
      </c>
      <c r="H1062" s="47" t="s">
        <v>1980</v>
      </c>
      <c r="I1062" s="47" t="s">
        <v>3899</v>
      </c>
      <c r="J1062" s="47" t="s">
        <v>1961</v>
      </c>
      <c r="K1062" s="47" t="s">
        <v>319</v>
      </c>
      <c r="L1062" s="47" t="s">
        <v>886</v>
      </c>
      <c r="M1062" s="48" t="s">
        <v>53</v>
      </c>
      <c r="N1062" s="47" t="s">
        <v>33</v>
      </c>
      <c r="O1062" s="47" t="s">
        <v>5473</v>
      </c>
      <c r="P1062" s="48" t="s">
        <v>22</v>
      </c>
      <c r="Q1062" s="47"/>
      <c r="R1062" s="47"/>
      <c r="S1062" s="47" t="s">
        <v>6460</v>
      </c>
      <c r="T1062" s="47" t="s">
        <v>6461</v>
      </c>
      <c r="U1062" s="52">
        <v>4000</v>
      </c>
      <c r="V1062" s="118">
        <v>46111</v>
      </c>
      <c r="W1062" s="118">
        <v>46111</v>
      </c>
      <c r="X1062" s="47"/>
      <c r="Y1062" s="47">
        <v>15</v>
      </c>
      <c r="Z1062" s="118">
        <v>46126</v>
      </c>
      <c r="AA1062" s="118">
        <v>46173</v>
      </c>
      <c r="AB1062" s="118"/>
      <c r="AC1062" s="47" t="s">
        <v>5</v>
      </c>
      <c r="AD1062" s="14"/>
      <c r="AE1062" s="47" t="s">
        <v>3879</v>
      </c>
      <c r="AF1062" s="280"/>
      <c r="AG1062" s="118"/>
      <c r="AH1062" s="118"/>
      <c r="AI1062" s="47" t="s">
        <v>6737</v>
      </c>
      <c r="AJ1062" s="47"/>
      <c r="AK1062" s="47" t="s">
        <v>2829</v>
      </c>
      <c r="AL1062" s="62" t="s">
        <v>390</v>
      </c>
      <c r="AM1062" s="13" t="s">
        <v>390</v>
      </c>
      <c r="AN1062" s="118"/>
      <c r="AO1062" s="118"/>
      <c r="AP1062" s="118"/>
      <c r="AQ1062" s="118"/>
      <c r="AR1062" s="118"/>
      <c r="AS1062" s="47"/>
      <c r="AT1062" s="118"/>
      <c r="AU1062" s="47"/>
      <c r="AV1062" s="47"/>
      <c r="AW1062" s="118"/>
      <c r="AX1062" s="118"/>
      <c r="AY1062" s="118"/>
      <c r="AZ1062" s="47"/>
      <c r="BA1062" s="14"/>
      <c r="BB1062" s="47"/>
      <c r="BC1062" s="149"/>
      <c r="BD1062" s="149"/>
    </row>
    <row r="1063" spans="1:56" x14ac:dyDescent="0.35">
      <c r="A1063" s="50" t="s">
        <v>6462</v>
      </c>
      <c r="B1063" s="115">
        <v>1062</v>
      </c>
      <c r="C1063" s="47"/>
      <c r="D1063" s="47" t="s">
        <v>6463</v>
      </c>
      <c r="E1063" s="47" t="s">
        <v>6464</v>
      </c>
      <c r="F1063" s="47" t="s">
        <v>6465</v>
      </c>
      <c r="G1063" s="47" t="s">
        <v>76</v>
      </c>
      <c r="H1063" s="47" t="s">
        <v>1980</v>
      </c>
      <c r="I1063" s="47" t="s">
        <v>3899</v>
      </c>
      <c r="J1063" s="47" t="s">
        <v>1961</v>
      </c>
      <c r="K1063" s="47" t="s">
        <v>319</v>
      </c>
      <c r="L1063" s="47" t="s">
        <v>886</v>
      </c>
      <c r="M1063" s="48" t="s">
        <v>53</v>
      </c>
      <c r="N1063" s="47" t="s">
        <v>33</v>
      </c>
      <c r="O1063" s="47" t="s">
        <v>5473</v>
      </c>
      <c r="P1063" s="48" t="s">
        <v>20</v>
      </c>
      <c r="Q1063" s="47"/>
      <c r="R1063" s="47"/>
      <c r="S1063" s="47" t="s">
        <v>6466</v>
      </c>
      <c r="T1063" s="47" t="s">
        <v>6467</v>
      </c>
      <c r="U1063" s="52">
        <v>6784</v>
      </c>
      <c r="V1063" s="118">
        <v>46111</v>
      </c>
      <c r="W1063" s="118">
        <v>46111</v>
      </c>
      <c r="X1063" s="47"/>
      <c r="Y1063" s="47">
        <v>15</v>
      </c>
      <c r="Z1063" s="118">
        <v>46126</v>
      </c>
      <c r="AA1063" s="118">
        <v>46152</v>
      </c>
      <c r="AB1063" s="118">
        <v>46154</v>
      </c>
      <c r="AC1063" s="47" t="s">
        <v>3</v>
      </c>
      <c r="AD1063" s="14">
        <v>1</v>
      </c>
      <c r="AE1063" s="47" t="s">
        <v>3879</v>
      </c>
      <c r="AF1063" s="280" t="s">
        <v>8951</v>
      </c>
      <c r="AG1063" s="118"/>
      <c r="AH1063" s="118" t="s">
        <v>152</v>
      </c>
      <c r="AI1063" s="47" t="s">
        <v>6737</v>
      </c>
      <c r="AJ1063" s="47"/>
      <c r="AK1063" s="47" t="s">
        <v>2829</v>
      </c>
      <c r="AL1063" s="62" t="s">
        <v>2925</v>
      </c>
      <c r="AM1063" s="13" t="s">
        <v>390</v>
      </c>
      <c r="AN1063" s="118"/>
      <c r="AO1063" s="118"/>
      <c r="AP1063" s="118"/>
      <c r="AQ1063" s="118"/>
      <c r="AR1063" s="118"/>
      <c r="AS1063" s="47"/>
      <c r="AT1063" s="118"/>
      <c r="AU1063" s="47"/>
      <c r="AV1063" s="47"/>
      <c r="AW1063" s="118"/>
      <c r="AX1063" s="118"/>
      <c r="AY1063" s="118"/>
      <c r="AZ1063" s="47"/>
      <c r="BA1063" s="14"/>
      <c r="BB1063" s="47"/>
      <c r="BC1063" s="149"/>
      <c r="BD1063" s="149"/>
    </row>
    <row r="1064" spans="1:56" x14ac:dyDescent="0.35">
      <c r="A1064" s="50" t="s">
        <v>6468</v>
      </c>
      <c r="B1064" s="115">
        <v>1063</v>
      </c>
      <c r="C1064" s="47"/>
      <c r="D1064" s="47" t="s">
        <v>6469</v>
      </c>
      <c r="E1064" s="47" t="s">
        <v>6470</v>
      </c>
      <c r="F1064" s="47" t="s">
        <v>6471</v>
      </c>
      <c r="G1064" s="47" t="s">
        <v>76</v>
      </c>
      <c r="H1064" s="47" t="s">
        <v>1980</v>
      </c>
      <c r="I1064" s="47" t="s">
        <v>3899</v>
      </c>
      <c r="J1064" s="47" t="s">
        <v>1961</v>
      </c>
      <c r="K1064" s="47" t="s">
        <v>319</v>
      </c>
      <c r="L1064" s="47" t="s">
        <v>886</v>
      </c>
      <c r="M1064" s="48" t="s">
        <v>53</v>
      </c>
      <c r="N1064" s="47" t="s">
        <v>34</v>
      </c>
      <c r="O1064" s="47" t="s">
        <v>4</v>
      </c>
      <c r="P1064" s="48" t="s">
        <v>21</v>
      </c>
      <c r="Q1064" s="47"/>
      <c r="R1064" s="47"/>
      <c r="S1064" s="47" t="s">
        <v>6472</v>
      </c>
      <c r="T1064" s="47" t="s">
        <v>6473</v>
      </c>
      <c r="U1064" s="52">
        <v>7621</v>
      </c>
      <c r="V1064" s="118">
        <v>46108</v>
      </c>
      <c r="W1064" s="118">
        <v>46108</v>
      </c>
      <c r="X1064" s="47"/>
      <c r="Y1064" s="47">
        <v>15</v>
      </c>
      <c r="Z1064" s="118">
        <v>46123</v>
      </c>
      <c r="AA1064" s="118">
        <v>46173</v>
      </c>
      <c r="AB1064" s="118">
        <v>46169</v>
      </c>
      <c r="AC1064" s="47" t="s">
        <v>3</v>
      </c>
      <c r="AD1064" s="14">
        <v>1</v>
      </c>
      <c r="AE1064" s="47" t="s">
        <v>3879</v>
      </c>
      <c r="AF1064" s="280">
        <v>46174</v>
      </c>
      <c r="AG1064" s="118"/>
      <c r="AH1064" s="118" t="s">
        <v>152</v>
      </c>
      <c r="AI1064" s="47" t="s">
        <v>6737</v>
      </c>
      <c r="AJ1064" s="47"/>
      <c r="AK1064" s="47" t="s">
        <v>2829</v>
      </c>
      <c r="AL1064" s="62" t="s">
        <v>2925</v>
      </c>
      <c r="AM1064" s="13" t="s">
        <v>390</v>
      </c>
      <c r="AN1064" s="118"/>
      <c r="AO1064" s="118"/>
      <c r="AP1064" s="118"/>
      <c r="AQ1064" s="118"/>
      <c r="AR1064" s="118"/>
      <c r="AS1064" s="47"/>
      <c r="AT1064" s="118"/>
      <c r="AU1064" s="47"/>
      <c r="AV1064" s="47"/>
      <c r="AW1064" s="118"/>
      <c r="AX1064" s="118"/>
      <c r="AY1064" s="118"/>
      <c r="AZ1064" s="47"/>
      <c r="BA1064" s="14"/>
      <c r="BB1064" s="47"/>
      <c r="BC1064" s="149"/>
      <c r="BD1064" s="149"/>
    </row>
    <row r="1065" spans="1:56" x14ac:dyDescent="0.35">
      <c r="A1065" s="50" t="s">
        <v>6474</v>
      </c>
      <c r="B1065" s="115">
        <v>1064</v>
      </c>
      <c r="C1065" s="47"/>
      <c r="D1065" s="47" t="s">
        <v>6475</v>
      </c>
      <c r="E1065" s="47" t="s">
        <v>6476</v>
      </c>
      <c r="F1065" s="47" t="s">
        <v>6477</v>
      </c>
      <c r="G1065" s="47" t="s">
        <v>76</v>
      </c>
      <c r="H1065" s="47" t="s">
        <v>1980</v>
      </c>
      <c r="I1065" s="47" t="s">
        <v>3899</v>
      </c>
      <c r="J1065" s="47" t="s">
        <v>1961</v>
      </c>
      <c r="K1065" s="47" t="s">
        <v>319</v>
      </c>
      <c r="L1065" s="47" t="s">
        <v>886</v>
      </c>
      <c r="M1065" s="48" t="s">
        <v>53</v>
      </c>
      <c r="N1065" s="47" t="s">
        <v>34</v>
      </c>
      <c r="O1065" s="47" t="s">
        <v>4</v>
      </c>
      <c r="P1065" s="48" t="s">
        <v>21</v>
      </c>
      <c r="Q1065" s="47"/>
      <c r="R1065" s="47"/>
      <c r="S1065" s="47" t="s">
        <v>6478</v>
      </c>
      <c r="T1065" s="47" t="s">
        <v>6479</v>
      </c>
      <c r="U1065" s="52">
        <v>7971</v>
      </c>
      <c r="V1065" s="118">
        <v>46110</v>
      </c>
      <c r="W1065" s="118">
        <v>46110</v>
      </c>
      <c r="X1065" s="47"/>
      <c r="Y1065" s="47">
        <v>15</v>
      </c>
      <c r="Z1065" s="118">
        <v>46125</v>
      </c>
      <c r="AA1065" s="118">
        <v>46152</v>
      </c>
      <c r="AB1065" s="118">
        <v>46133</v>
      </c>
      <c r="AC1065" s="47" t="s">
        <v>3</v>
      </c>
      <c r="AD1065" s="14">
        <v>1</v>
      </c>
      <c r="AE1065" s="47" t="s">
        <v>3879</v>
      </c>
      <c r="AF1065" s="280">
        <v>46160</v>
      </c>
      <c r="AG1065" s="118">
        <v>46160</v>
      </c>
      <c r="AH1065" s="118" t="s">
        <v>6740</v>
      </c>
      <c r="AI1065" s="47" t="s">
        <v>6737</v>
      </c>
      <c r="AJ1065" s="47"/>
      <c r="AK1065" s="47" t="s">
        <v>2829</v>
      </c>
      <c r="AL1065" s="62" t="s">
        <v>2924</v>
      </c>
      <c r="AM1065" s="13" t="s">
        <v>390</v>
      </c>
      <c r="AN1065" s="118"/>
      <c r="AO1065" s="118"/>
      <c r="AP1065" s="118"/>
      <c r="AQ1065" s="118"/>
      <c r="AR1065" s="118"/>
      <c r="AS1065" s="47"/>
      <c r="AT1065" s="118"/>
      <c r="AU1065" s="47"/>
      <c r="AV1065" s="47"/>
      <c r="AW1065" s="118"/>
      <c r="AX1065" s="118"/>
      <c r="AY1065" s="118"/>
      <c r="AZ1065" s="47"/>
      <c r="BA1065" s="14"/>
      <c r="BB1065" s="47"/>
      <c r="BC1065" s="149"/>
      <c r="BD1065" s="149"/>
    </row>
    <row r="1066" spans="1:56" x14ac:dyDescent="0.35">
      <c r="A1066" s="50" t="s">
        <v>6480</v>
      </c>
      <c r="B1066" s="115">
        <v>1065</v>
      </c>
      <c r="C1066" s="47"/>
      <c r="D1066" s="47" t="s">
        <v>6481</v>
      </c>
      <c r="E1066" s="47" t="s">
        <v>6482</v>
      </c>
      <c r="F1066" s="47" t="s">
        <v>6483</v>
      </c>
      <c r="G1066" s="47" t="s">
        <v>76</v>
      </c>
      <c r="H1066" s="47" t="s">
        <v>1980</v>
      </c>
      <c r="I1066" s="47" t="s">
        <v>3899</v>
      </c>
      <c r="J1066" s="47" t="s">
        <v>1961</v>
      </c>
      <c r="K1066" s="47" t="s">
        <v>319</v>
      </c>
      <c r="L1066" s="47" t="s">
        <v>886</v>
      </c>
      <c r="M1066" s="48" t="s">
        <v>53</v>
      </c>
      <c r="N1066" s="47" t="s">
        <v>34</v>
      </c>
      <c r="O1066" s="47" t="s">
        <v>4</v>
      </c>
      <c r="P1066" s="48" t="s">
        <v>25</v>
      </c>
      <c r="Q1066" s="47"/>
      <c r="R1066" s="47"/>
      <c r="S1066" s="47" t="s">
        <v>6484</v>
      </c>
      <c r="T1066" s="47" t="s">
        <v>6485</v>
      </c>
      <c r="U1066" s="52">
        <v>6500</v>
      </c>
      <c r="V1066" s="118">
        <v>46107</v>
      </c>
      <c r="W1066" s="118">
        <v>46107</v>
      </c>
      <c r="X1066" s="47"/>
      <c r="Y1066" s="47">
        <v>15</v>
      </c>
      <c r="Z1066" s="118">
        <v>46122</v>
      </c>
      <c r="AA1066" s="118">
        <v>46152</v>
      </c>
      <c r="AB1066" s="118">
        <v>46141</v>
      </c>
      <c r="AC1066" s="47" t="s">
        <v>3</v>
      </c>
      <c r="AD1066" s="14">
        <v>1</v>
      </c>
      <c r="AE1066" s="47" t="s">
        <v>3879</v>
      </c>
      <c r="AF1066" s="280">
        <v>46147</v>
      </c>
      <c r="AG1066" s="118">
        <v>46147</v>
      </c>
      <c r="AH1066" s="118" t="s">
        <v>6740</v>
      </c>
      <c r="AI1066" s="47" t="s">
        <v>6737</v>
      </c>
      <c r="AJ1066" s="47"/>
      <c r="AK1066" s="47" t="s">
        <v>2829</v>
      </c>
      <c r="AL1066" s="62" t="s">
        <v>2924</v>
      </c>
      <c r="AM1066" s="13" t="s">
        <v>2493</v>
      </c>
      <c r="AN1066" s="118"/>
      <c r="AO1066" s="118"/>
      <c r="AP1066" s="118"/>
      <c r="AQ1066" s="118"/>
      <c r="AR1066" s="118"/>
      <c r="AS1066" s="47"/>
      <c r="AT1066" s="118"/>
      <c r="AU1066" s="47"/>
      <c r="AV1066" s="47"/>
      <c r="AW1066" s="118"/>
      <c r="AX1066" s="118"/>
      <c r="AY1066" s="118"/>
      <c r="AZ1066" s="47"/>
      <c r="BA1066" s="14"/>
      <c r="BB1066" s="47"/>
      <c r="BC1066" s="149"/>
      <c r="BD1066" s="149"/>
    </row>
    <row r="1067" spans="1:56" x14ac:dyDescent="0.35">
      <c r="A1067" s="50" t="s">
        <v>6486</v>
      </c>
      <c r="B1067" s="115">
        <v>1066</v>
      </c>
      <c r="C1067" s="47"/>
      <c r="D1067" s="47" t="s">
        <v>6487</v>
      </c>
      <c r="E1067" s="47" t="s">
        <v>6488</v>
      </c>
      <c r="F1067" s="47" t="s">
        <v>6489</v>
      </c>
      <c r="G1067" s="47" t="s">
        <v>76</v>
      </c>
      <c r="H1067" s="47" t="s">
        <v>1980</v>
      </c>
      <c r="I1067" s="47" t="s">
        <v>3899</v>
      </c>
      <c r="J1067" s="47" t="s">
        <v>1961</v>
      </c>
      <c r="K1067" s="47" t="s">
        <v>319</v>
      </c>
      <c r="L1067" s="47" t="s">
        <v>886</v>
      </c>
      <c r="M1067" s="48" t="s">
        <v>53</v>
      </c>
      <c r="N1067" s="47" t="s">
        <v>33</v>
      </c>
      <c r="O1067" s="47" t="s">
        <v>5473</v>
      </c>
      <c r="P1067" s="48" t="s">
        <v>22</v>
      </c>
      <c r="Q1067" s="47"/>
      <c r="R1067" s="47"/>
      <c r="S1067" s="47" t="s">
        <v>6490</v>
      </c>
      <c r="T1067" s="47" t="s">
        <v>2066</v>
      </c>
      <c r="U1067" s="52">
        <v>7000</v>
      </c>
      <c r="V1067" s="118">
        <v>46111</v>
      </c>
      <c r="W1067" s="118">
        <v>46111</v>
      </c>
      <c r="X1067" s="47"/>
      <c r="Y1067" s="47">
        <v>15</v>
      </c>
      <c r="Z1067" s="118">
        <v>46126</v>
      </c>
      <c r="AA1067" s="118">
        <v>46173</v>
      </c>
      <c r="AB1067" s="118"/>
      <c r="AC1067" s="47" t="s">
        <v>5</v>
      </c>
      <c r="AD1067" s="14"/>
      <c r="AE1067" s="47" t="s">
        <v>3879</v>
      </c>
      <c r="AF1067" s="280"/>
      <c r="AG1067" s="118"/>
      <c r="AH1067" s="118"/>
      <c r="AI1067" s="47" t="s">
        <v>6737</v>
      </c>
      <c r="AJ1067" s="47"/>
      <c r="AK1067" s="47" t="s">
        <v>2829</v>
      </c>
      <c r="AL1067" s="62" t="s">
        <v>390</v>
      </c>
      <c r="AM1067" s="13" t="s">
        <v>2000</v>
      </c>
      <c r="AN1067" s="118"/>
      <c r="AO1067" s="118"/>
      <c r="AP1067" s="118"/>
      <c r="AQ1067" s="118"/>
      <c r="AR1067" s="118"/>
      <c r="AS1067" s="47"/>
      <c r="AT1067" s="118"/>
      <c r="AU1067" s="47"/>
      <c r="AV1067" s="47"/>
      <c r="AW1067" s="118"/>
      <c r="AX1067" s="118"/>
      <c r="AY1067" s="118"/>
      <c r="AZ1067" s="47"/>
      <c r="BA1067" s="14"/>
      <c r="BB1067" s="47"/>
      <c r="BC1067" s="149"/>
      <c r="BD1067" s="149"/>
    </row>
    <row r="1068" spans="1:56" x14ac:dyDescent="0.35">
      <c r="A1068" s="50" t="s">
        <v>6491</v>
      </c>
      <c r="B1068" s="115">
        <v>1067</v>
      </c>
      <c r="C1068" s="47"/>
      <c r="D1068" s="47" t="s">
        <v>6492</v>
      </c>
      <c r="E1068" s="47" t="s">
        <v>6493</v>
      </c>
      <c r="F1068" s="47" t="s">
        <v>6494</v>
      </c>
      <c r="G1068" s="47" t="s">
        <v>76</v>
      </c>
      <c r="H1068" s="47" t="s">
        <v>1980</v>
      </c>
      <c r="I1068" s="47" t="s">
        <v>3899</v>
      </c>
      <c r="J1068" s="47" t="s">
        <v>1961</v>
      </c>
      <c r="K1068" s="47" t="s">
        <v>319</v>
      </c>
      <c r="L1068" s="47" t="s">
        <v>886</v>
      </c>
      <c r="M1068" s="48" t="s">
        <v>53</v>
      </c>
      <c r="N1068" s="47" t="s">
        <v>33</v>
      </c>
      <c r="O1068" s="47" t="s">
        <v>5473</v>
      </c>
      <c r="P1068" s="48" t="s">
        <v>26</v>
      </c>
      <c r="Q1068" s="47"/>
      <c r="R1068" s="47"/>
      <c r="S1068" s="47" t="s">
        <v>6495</v>
      </c>
      <c r="T1068" s="47" t="s">
        <v>6496</v>
      </c>
      <c r="U1068" s="52">
        <v>6311</v>
      </c>
      <c r="V1068" s="118">
        <v>46111</v>
      </c>
      <c r="W1068" s="118">
        <v>46111</v>
      </c>
      <c r="X1068" s="47"/>
      <c r="Y1068" s="47">
        <v>15</v>
      </c>
      <c r="Z1068" s="118">
        <v>46126</v>
      </c>
      <c r="AA1068" s="118">
        <v>46173</v>
      </c>
      <c r="AB1068" s="118"/>
      <c r="AC1068" s="47" t="s">
        <v>5</v>
      </c>
      <c r="AD1068" s="14"/>
      <c r="AE1068" s="47" t="s">
        <v>3879</v>
      </c>
      <c r="AF1068" s="280"/>
      <c r="AG1068" s="118"/>
      <c r="AH1068" s="118"/>
      <c r="AI1068" s="47" t="s">
        <v>6737</v>
      </c>
      <c r="AJ1068" s="47"/>
      <c r="AK1068" s="47" t="s">
        <v>2829</v>
      </c>
      <c r="AL1068" s="62" t="s">
        <v>390</v>
      </c>
      <c r="AM1068" s="13" t="s">
        <v>390</v>
      </c>
      <c r="AN1068" s="118"/>
      <c r="AO1068" s="118"/>
      <c r="AP1068" s="118"/>
      <c r="AQ1068" s="118"/>
      <c r="AR1068" s="118"/>
      <c r="AS1068" s="47"/>
      <c r="AT1068" s="118"/>
      <c r="AU1068" s="47"/>
      <c r="AV1068" s="47"/>
      <c r="AW1068" s="118"/>
      <c r="AX1068" s="118"/>
      <c r="AY1068" s="118"/>
      <c r="AZ1068" s="47"/>
      <c r="BA1068" s="14"/>
      <c r="BB1068" s="47"/>
      <c r="BC1068" s="149"/>
      <c r="BD1068" s="149"/>
    </row>
    <row r="1069" spans="1:56" x14ac:dyDescent="0.35">
      <c r="A1069" s="50" t="s">
        <v>6497</v>
      </c>
      <c r="B1069" s="115">
        <v>1068</v>
      </c>
      <c r="C1069" s="47"/>
      <c r="D1069" s="47" t="s">
        <v>6498</v>
      </c>
      <c r="E1069" s="47" t="s">
        <v>6499</v>
      </c>
      <c r="F1069" s="47" t="s">
        <v>6500</v>
      </c>
      <c r="G1069" s="47" t="s">
        <v>76</v>
      </c>
      <c r="H1069" s="47" t="s">
        <v>1980</v>
      </c>
      <c r="I1069" s="47" t="s">
        <v>3899</v>
      </c>
      <c r="J1069" s="47" t="s">
        <v>1961</v>
      </c>
      <c r="K1069" s="47" t="s">
        <v>319</v>
      </c>
      <c r="L1069" s="47" t="s">
        <v>886</v>
      </c>
      <c r="M1069" s="48" t="s">
        <v>53</v>
      </c>
      <c r="N1069" s="47" t="s">
        <v>34</v>
      </c>
      <c r="O1069" s="47" t="s">
        <v>4</v>
      </c>
      <c r="P1069" s="48" t="s">
        <v>21</v>
      </c>
      <c r="Q1069" s="47"/>
      <c r="R1069" s="47"/>
      <c r="S1069" s="47" t="s">
        <v>6501</v>
      </c>
      <c r="T1069" s="47" t="s">
        <v>6502</v>
      </c>
      <c r="U1069" s="52">
        <v>4597</v>
      </c>
      <c r="V1069" s="118">
        <v>46107</v>
      </c>
      <c r="W1069" s="118">
        <v>46107</v>
      </c>
      <c r="X1069" s="47"/>
      <c r="Y1069" s="47">
        <v>15</v>
      </c>
      <c r="Z1069" s="118">
        <v>46122</v>
      </c>
      <c r="AA1069" s="118">
        <v>46152</v>
      </c>
      <c r="AB1069" s="118">
        <v>46148</v>
      </c>
      <c r="AC1069" s="47" t="s">
        <v>3</v>
      </c>
      <c r="AD1069" s="14">
        <v>1</v>
      </c>
      <c r="AE1069" s="47" t="s">
        <v>3879</v>
      </c>
      <c r="AF1069" s="280">
        <v>46147</v>
      </c>
      <c r="AG1069" s="118">
        <v>46147</v>
      </c>
      <c r="AH1069" s="118" t="s">
        <v>6740</v>
      </c>
      <c r="AI1069" s="47" t="s">
        <v>6737</v>
      </c>
      <c r="AJ1069" s="47"/>
      <c r="AK1069" s="47" t="s">
        <v>2829</v>
      </c>
      <c r="AL1069" s="62" t="s">
        <v>2925</v>
      </c>
      <c r="AM1069" s="13" t="s">
        <v>390</v>
      </c>
      <c r="AN1069" s="118"/>
      <c r="AO1069" s="118"/>
      <c r="AP1069" s="118"/>
      <c r="AQ1069" s="118"/>
      <c r="AR1069" s="118"/>
      <c r="AS1069" s="47"/>
      <c r="AT1069" s="118"/>
      <c r="AU1069" s="47"/>
      <c r="AV1069" s="47"/>
      <c r="AW1069" s="118"/>
      <c r="AX1069" s="118"/>
      <c r="AY1069" s="118"/>
      <c r="AZ1069" s="47"/>
      <c r="BA1069" s="14"/>
      <c r="BB1069" s="47"/>
      <c r="BC1069" s="149"/>
      <c r="BD1069" s="149"/>
    </row>
    <row r="1070" spans="1:56" x14ac:dyDescent="0.35">
      <c r="A1070" s="50" t="s">
        <v>6503</v>
      </c>
      <c r="B1070" s="115">
        <v>1069</v>
      </c>
      <c r="C1070" s="47"/>
      <c r="D1070" s="47" t="s">
        <v>6504</v>
      </c>
      <c r="E1070" s="47" t="s">
        <v>6505</v>
      </c>
      <c r="F1070" s="47" t="s">
        <v>6506</v>
      </c>
      <c r="G1070" s="47" t="s">
        <v>76</v>
      </c>
      <c r="H1070" s="47" t="s">
        <v>1980</v>
      </c>
      <c r="I1070" s="47" t="s">
        <v>3899</v>
      </c>
      <c r="J1070" s="47" t="s">
        <v>1961</v>
      </c>
      <c r="K1070" s="47" t="s">
        <v>319</v>
      </c>
      <c r="L1070" s="47" t="s">
        <v>886</v>
      </c>
      <c r="M1070" s="48" t="s">
        <v>53</v>
      </c>
      <c r="N1070" s="47" t="s">
        <v>34</v>
      </c>
      <c r="O1070" s="47" t="s">
        <v>4</v>
      </c>
      <c r="P1070" s="48" t="s">
        <v>21</v>
      </c>
      <c r="Q1070" s="47"/>
      <c r="R1070" s="47"/>
      <c r="S1070" s="47" t="s">
        <v>6507</v>
      </c>
      <c r="T1070" s="47" t="s">
        <v>6508</v>
      </c>
      <c r="U1070" s="52">
        <v>4277</v>
      </c>
      <c r="V1070" s="118">
        <v>46111</v>
      </c>
      <c r="W1070" s="118">
        <v>46111</v>
      </c>
      <c r="X1070" s="47"/>
      <c r="Y1070" s="47">
        <v>15</v>
      </c>
      <c r="Z1070" s="118">
        <v>46126</v>
      </c>
      <c r="AA1070" s="118">
        <v>46142</v>
      </c>
      <c r="AB1070" s="118">
        <v>46140</v>
      </c>
      <c r="AC1070" s="47" t="s">
        <v>3</v>
      </c>
      <c r="AD1070" s="14">
        <v>1</v>
      </c>
      <c r="AE1070" s="47" t="s">
        <v>3879</v>
      </c>
      <c r="AF1070" s="280">
        <v>46146</v>
      </c>
      <c r="AG1070" s="118">
        <v>46146</v>
      </c>
      <c r="AH1070" s="118" t="s">
        <v>6740</v>
      </c>
      <c r="AI1070" s="47" t="s">
        <v>6737</v>
      </c>
      <c r="AJ1070" s="47"/>
      <c r="AK1070" s="47" t="s">
        <v>2829</v>
      </c>
      <c r="AL1070" s="62" t="s">
        <v>2924</v>
      </c>
      <c r="AM1070" s="13" t="s">
        <v>390</v>
      </c>
      <c r="AN1070" s="118"/>
      <c r="AO1070" s="118"/>
      <c r="AP1070" s="118"/>
      <c r="AQ1070" s="118"/>
      <c r="AR1070" s="118"/>
      <c r="AS1070" s="47"/>
      <c r="AT1070" s="118"/>
      <c r="AU1070" s="47"/>
      <c r="AV1070" s="47"/>
      <c r="AW1070" s="118"/>
      <c r="AX1070" s="118"/>
      <c r="AY1070" s="118"/>
      <c r="AZ1070" s="47"/>
      <c r="BA1070" s="14"/>
      <c r="BB1070" s="47"/>
      <c r="BC1070" s="149"/>
      <c r="BD1070" s="149"/>
    </row>
    <row r="1071" spans="1:56" x14ac:dyDescent="0.35">
      <c r="A1071" s="50" t="s">
        <v>6509</v>
      </c>
      <c r="B1071" s="115">
        <v>1070</v>
      </c>
      <c r="C1071" s="47"/>
      <c r="D1071" s="47" t="s">
        <v>6510</v>
      </c>
      <c r="E1071" s="47" t="s">
        <v>6511</v>
      </c>
      <c r="F1071" s="47" t="s">
        <v>6512</v>
      </c>
      <c r="G1071" s="47" t="s">
        <v>76</v>
      </c>
      <c r="H1071" s="47" t="s">
        <v>1980</v>
      </c>
      <c r="I1071" s="47" t="s">
        <v>3899</v>
      </c>
      <c r="J1071" s="47" t="s">
        <v>1961</v>
      </c>
      <c r="K1071" s="47" t="s">
        <v>319</v>
      </c>
      <c r="L1071" s="47" t="s">
        <v>886</v>
      </c>
      <c r="M1071" s="48" t="s">
        <v>53</v>
      </c>
      <c r="N1071" s="47" t="s">
        <v>33</v>
      </c>
      <c r="O1071" s="47" t="s">
        <v>5473</v>
      </c>
      <c r="P1071" s="48" t="s">
        <v>20</v>
      </c>
      <c r="Q1071" s="47"/>
      <c r="R1071" s="47"/>
      <c r="S1071" s="47" t="s">
        <v>6513</v>
      </c>
      <c r="T1071" s="47" t="s">
        <v>6514</v>
      </c>
      <c r="U1071" s="52">
        <v>9750</v>
      </c>
      <c r="V1071" s="118">
        <v>46109</v>
      </c>
      <c r="W1071" s="118">
        <v>46109</v>
      </c>
      <c r="X1071" s="47"/>
      <c r="Y1071" s="47">
        <v>15</v>
      </c>
      <c r="Z1071" s="118">
        <v>46124</v>
      </c>
      <c r="AA1071" s="118">
        <v>46152</v>
      </c>
      <c r="AB1071" s="118">
        <v>46165</v>
      </c>
      <c r="AC1071" s="47" t="s">
        <v>3</v>
      </c>
      <c r="AD1071" s="14">
        <v>1</v>
      </c>
      <c r="AE1071" s="47" t="s">
        <v>3879</v>
      </c>
      <c r="AF1071" s="280" t="s">
        <v>8951</v>
      </c>
      <c r="AG1071" s="118"/>
      <c r="AH1071" s="118" t="s">
        <v>152</v>
      </c>
      <c r="AI1071" s="47" t="s">
        <v>6737</v>
      </c>
      <c r="AJ1071" s="47"/>
      <c r="AK1071" s="47" t="s">
        <v>2829</v>
      </c>
      <c r="AL1071" s="62" t="s">
        <v>2925</v>
      </c>
      <c r="AM1071" s="13" t="s">
        <v>390</v>
      </c>
      <c r="AN1071" s="118"/>
      <c r="AO1071" s="118"/>
      <c r="AP1071" s="118"/>
      <c r="AQ1071" s="118"/>
      <c r="AR1071" s="118"/>
      <c r="AS1071" s="47"/>
      <c r="AT1071" s="118"/>
      <c r="AU1071" s="47"/>
      <c r="AV1071" s="47"/>
      <c r="AW1071" s="118"/>
      <c r="AX1071" s="118"/>
      <c r="AY1071" s="118"/>
      <c r="AZ1071" s="47"/>
      <c r="BA1071" s="14"/>
      <c r="BB1071" s="47"/>
      <c r="BC1071" s="149"/>
      <c r="BD1071" s="149"/>
    </row>
    <row r="1072" spans="1:56" x14ac:dyDescent="0.35">
      <c r="A1072" s="50" t="s">
        <v>6515</v>
      </c>
      <c r="B1072" s="115">
        <v>1071</v>
      </c>
      <c r="C1072" s="47"/>
      <c r="D1072" s="47" t="s">
        <v>6516</v>
      </c>
      <c r="E1072" s="47" t="s">
        <v>6517</v>
      </c>
      <c r="F1072" s="47" t="s">
        <v>6518</v>
      </c>
      <c r="G1072" s="47" t="s">
        <v>76</v>
      </c>
      <c r="H1072" s="47" t="s">
        <v>1980</v>
      </c>
      <c r="I1072" s="47" t="s">
        <v>3899</v>
      </c>
      <c r="J1072" s="47" t="s">
        <v>1961</v>
      </c>
      <c r="K1072" s="47" t="s">
        <v>319</v>
      </c>
      <c r="L1072" s="47" t="s">
        <v>886</v>
      </c>
      <c r="M1072" s="48" t="s">
        <v>53</v>
      </c>
      <c r="N1072" s="47" t="s">
        <v>33</v>
      </c>
      <c r="O1072" s="47" t="s">
        <v>5473</v>
      </c>
      <c r="P1072" s="48" t="s">
        <v>22</v>
      </c>
      <c r="Q1072" s="47"/>
      <c r="R1072" s="47"/>
      <c r="S1072" s="47" t="s">
        <v>6519</v>
      </c>
      <c r="T1072" s="47" t="s">
        <v>770</v>
      </c>
      <c r="U1072" s="52">
        <v>2200</v>
      </c>
      <c r="V1072" s="118">
        <v>46109</v>
      </c>
      <c r="W1072" s="118">
        <v>46109</v>
      </c>
      <c r="X1072" s="47"/>
      <c r="Y1072" s="47">
        <v>15</v>
      </c>
      <c r="Z1072" s="118">
        <v>46124</v>
      </c>
      <c r="AA1072" s="118">
        <v>46152</v>
      </c>
      <c r="AB1072" s="118">
        <v>46150</v>
      </c>
      <c r="AC1072" s="47" t="s">
        <v>3</v>
      </c>
      <c r="AD1072" s="14">
        <v>1</v>
      </c>
      <c r="AE1072" s="47" t="s">
        <v>3879</v>
      </c>
      <c r="AF1072" s="280">
        <v>46166</v>
      </c>
      <c r="AG1072" s="118">
        <v>46166</v>
      </c>
      <c r="AH1072" s="118" t="s">
        <v>6740</v>
      </c>
      <c r="AI1072" s="47" t="s">
        <v>6737</v>
      </c>
      <c r="AJ1072" s="47"/>
      <c r="AK1072" s="47" t="s">
        <v>2829</v>
      </c>
      <c r="AL1072" s="62" t="s">
        <v>2925</v>
      </c>
      <c r="AM1072" s="13" t="s">
        <v>390</v>
      </c>
      <c r="AN1072" s="118"/>
      <c r="AO1072" s="118"/>
      <c r="AP1072" s="118"/>
      <c r="AQ1072" s="118"/>
      <c r="AR1072" s="118"/>
      <c r="AS1072" s="47"/>
      <c r="AT1072" s="118"/>
      <c r="AU1072" s="47"/>
      <c r="AV1072" s="47"/>
      <c r="AW1072" s="118"/>
      <c r="AX1072" s="118"/>
      <c r="AY1072" s="118"/>
      <c r="AZ1072" s="47"/>
      <c r="BA1072" s="14"/>
      <c r="BB1072" s="47"/>
      <c r="BC1072" s="149"/>
      <c r="BD1072" s="149"/>
    </row>
    <row r="1073" spans="1:56" x14ac:dyDescent="0.35">
      <c r="A1073" s="50" t="s">
        <v>6520</v>
      </c>
      <c r="B1073" s="115">
        <v>1072</v>
      </c>
      <c r="C1073" s="47"/>
      <c r="D1073" s="47" t="s">
        <v>6521</v>
      </c>
      <c r="E1073" s="47" t="s">
        <v>6522</v>
      </c>
      <c r="F1073" s="47" t="s">
        <v>6523</v>
      </c>
      <c r="G1073" s="47" t="s">
        <v>76</v>
      </c>
      <c r="H1073" s="47" t="s">
        <v>1980</v>
      </c>
      <c r="I1073" s="47" t="s">
        <v>3899</v>
      </c>
      <c r="J1073" s="47" t="s">
        <v>1961</v>
      </c>
      <c r="K1073" s="47" t="s">
        <v>319</v>
      </c>
      <c r="L1073" s="47" t="s">
        <v>886</v>
      </c>
      <c r="M1073" s="48" t="s">
        <v>53</v>
      </c>
      <c r="N1073" s="47" t="s">
        <v>33</v>
      </c>
      <c r="O1073" s="47" t="s">
        <v>5473</v>
      </c>
      <c r="P1073" s="48" t="s">
        <v>22</v>
      </c>
      <c r="Q1073" s="47"/>
      <c r="R1073" s="47"/>
      <c r="S1073" s="47" t="s">
        <v>6524</v>
      </c>
      <c r="T1073" s="47" t="s">
        <v>770</v>
      </c>
      <c r="U1073" s="52">
        <v>1797</v>
      </c>
      <c r="V1073" s="118">
        <v>46109</v>
      </c>
      <c r="W1073" s="118">
        <v>46109</v>
      </c>
      <c r="X1073" s="47"/>
      <c r="Y1073" s="47">
        <v>15</v>
      </c>
      <c r="Z1073" s="118">
        <v>46124</v>
      </c>
      <c r="AA1073" s="118">
        <v>46130</v>
      </c>
      <c r="AB1073" s="118">
        <v>46132</v>
      </c>
      <c r="AC1073" s="47" t="s">
        <v>3</v>
      </c>
      <c r="AD1073" s="14">
        <v>1</v>
      </c>
      <c r="AE1073" s="47" t="s">
        <v>3873</v>
      </c>
      <c r="AF1073" s="280" t="s">
        <v>8951</v>
      </c>
      <c r="AG1073" s="118"/>
      <c r="AH1073" s="118" t="s">
        <v>152</v>
      </c>
      <c r="AI1073" s="47" t="s">
        <v>6737</v>
      </c>
      <c r="AJ1073" s="47"/>
      <c r="AK1073" s="47" t="s">
        <v>2829</v>
      </c>
      <c r="AL1073" s="62" t="s">
        <v>2924</v>
      </c>
      <c r="AM1073" s="13" t="s">
        <v>390</v>
      </c>
      <c r="AN1073" s="118"/>
      <c r="AO1073" s="118"/>
      <c r="AP1073" s="118"/>
      <c r="AQ1073" s="118"/>
      <c r="AR1073" s="118"/>
      <c r="AS1073" s="47"/>
      <c r="AT1073" s="118"/>
      <c r="AU1073" s="47"/>
      <c r="AV1073" s="47"/>
      <c r="AW1073" s="118"/>
      <c r="AX1073" s="118"/>
      <c r="AY1073" s="118"/>
      <c r="AZ1073" s="47"/>
      <c r="BA1073" s="14"/>
      <c r="BB1073" s="47"/>
      <c r="BC1073" s="149"/>
      <c r="BD1073" s="149"/>
    </row>
    <row r="1074" spans="1:56" x14ac:dyDescent="0.35">
      <c r="A1074" s="50" t="s">
        <v>6525</v>
      </c>
      <c r="B1074" s="115">
        <v>1073</v>
      </c>
      <c r="C1074" s="47"/>
      <c r="D1074" s="47" t="s">
        <v>6526</v>
      </c>
      <c r="E1074" s="47" t="s">
        <v>6527</v>
      </c>
      <c r="F1074" s="47" t="s">
        <v>6528</v>
      </c>
      <c r="G1074" s="47" t="s">
        <v>76</v>
      </c>
      <c r="H1074" s="47" t="s">
        <v>1980</v>
      </c>
      <c r="I1074" s="47" t="s">
        <v>3899</v>
      </c>
      <c r="J1074" s="47" t="s">
        <v>1961</v>
      </c>
      <c r="K1074" s="47" t="s">
        <v>319</v>
      </c>
      <c r="L1074" s="47" t="s">
        <v>886</v>
      </c>
      <c r="M1074" s="48" t="s">
        <v>53</v>
      </c>
      <c r="N1074" s="47" t="s">
        <v>33</v>
      </c>
      <c r="O1074" s="47" t="s">
        <v>5473</v>
      </c>
      <c r="P1074" s="48" t="s">
        <v>20</v>
      </c>
      <c r="Q1074" s="47"/>
      <c r="R1074" s="47"/>
      <c r="S1074" s="47" t="s">
        <v>6529</v>
      </c>
      <c r="T1074" s="47" t="s">
        <v>1996</v>
      </c>
      <c r="U1074" s="52">
        <v>2162</v>
      </c>
      <c r="V1074" s="118">
        <v>46107</v>
      </c>
      <c r="W1074" s="118">
        <v>46107</v>
      </c>
      <c r="X1074" s="47"/>
      <c r="Y1074" s="47">
        <v>15</v>
      </c>
      <c r="Z1074" s="118">
        <v>46122</v>
      </c>
      <c r="AA1074" s="118">
        <v>46122</v>
      </c>
      <c r="AB1074" s="118">
        <v>46123</v>
      </c>
      <c r="AC1074" s="47" t="s">
        <v>3</v>
      </c>
      <c r="AD1074" s="14">
        <v>1</v>
      </c>
      <c r="AE1074" s="47" t="s">
        <v>3806</v>
      </c>
      <c r="AF1074" s="280" t="s">
        <v>8951</v>
      </c>
      <c r="AG1074" s="118"/>
      <c r="AH1074" s="118" t="s">
        <v>152</v>
      </c>
      <c r="AI1074" s="47" t="s">
        <v>6737</v>
      </c>
      <c r="AJ1074" s="47"/>
      <c r="AK1074" s="47" t="s">
        <v>2829</v>
      </c>
      <c r="AL1074" s="62" t="s">
        <v>2924</v>
      </c>
      <c r="AM1074" s="13" t="s">
        <v>390</v>
      </c>
      <c r="AN1074" s="118"/>
      <c r="AO1074" s="118"/>
      <c r="AP1074" s="118"/>
      <c r="AQ1074" s="118"/>
      <c r="AR1074" s="118"/>
      <c r="AS1074" s="47"/>
      <c r="AT1074" s="118"/>
      <c r="AU1074" s="47"/>
      <c r="AV1074" s="47"/>
      <c r="AW1074" s="118"/>
      <c r="AX1074" s="118"/>
      <c r="AY1074" s="118"/>
      <c r="AZ1074" s="47"/>
      <c r="BA1074" s="14"/>
      <c r="BB1074" s="47"/>
      <c r="BC1074" s="149"/>
      <c r="BD1074" s="149"/>
    </row>
    <row r="1075" spans="1:56" x14ac:dyDescent="0.35">
      <c r="A1075" s="50" t="s">
        <v>6530</v>
      </c>
      <c r="B1075" s="115">
        <v>1074</v>
      </c>
      <c r="C1075" s="47"/>
      <c r="D1075" s="47" t="s">
        <v>6531</v>
      </c>
      <c r="E1075" s="47" t="s">
        <v>6532</v>
      </c>
      <c r="F1075" s="47" t="s">
        <v>6533</v>
      </c>
      <c r="G1075" s="47" t="s">
        <v>76</v>
      </c>
      <c r="H1075" s="47" t="s">
        <v>1980</v>
      </c>
      <c r="I1075" s="47" t="s">
        <v>3899</v>
      </c>
      <c r="J1075" s="47" t="s">
        <v>1961</v>
      </c>
      <c r="K1075" s="47" t="s">
        <v>319</v>
      </c>
      <c r="L1075" s="47" t="s">
        <v>886</v>
      </c>
      <c r="M1075" s="48" t="s">
        <v>53</v>
      </c>
      <c r="N1075" s="47" t="s">
        <v>33</v>
      </c>
      <c r="O1075" s="47" t="s">
        <v>5473</v>
      </c>
      <c r="P1075" s="48" t="s">
        <v>20</v>
      </c>
      <c r="Q1075" s="47"/>
      <c r="R1075" s="47"/>
      <c r="S1075" s="47" t="s">
        <v>6534</v>
      </c>
      <c r="T1075" s="47" t="s">
        <v>1996</v>
      </c>
      <c r="U1075" s="52">
        <v>2001</v>
      </c>
      <c r="V1075" s="118">
        <v>46111</v>
      </c>
      <c r="W1075" s="118">
        <v>46111</v>
      </c>
      <c r="X1075" s="47"/>
      <c r="Y1075" s="47">
        <v>15</v>
      </c>
      <c r="Z1075" s="118">
        <v>46126</v>
      </c>
      <c r="AA1075" s="118">
        <v>46126</v>
      </c>
      <c r="AB1075" s="118">
        <v>46116</v>
      </c>
      <c r="AC1075" s="47" t="s">
        <v>3</v>
      </c>
      <c r="AD1075" s="14">
        <v>1</v>
      </c>
      <c r="AE1075" s="47" t="s">
        <v>3806</v>
      </c>
      <c r="AF1075" s="280" t="s">
        <v>8951</v>
      </c>
      <c r="AG1075" s="118"/>
      <c r="AH1075" s="118" t="s">
        <v>152</v>
      </c>
      <c r="AI1075" s="47" t="s">
        <v>6737</v>
      </c>
      <c r="AJ1075" s="47"/>
      <c r="AK1075" s="47" t="s">
        <v>2829</v>
      </c>
      <c r="AL1075" s="62" t="s">
        <v>2924</v>
      </c>
      <c r="AM1075" s="13" t="s">
        <v>390</v>
      </c>
      <c r="AN1075" s="118"/>
      <c r="AO1075" s="118"/>
      <c r="AP1075" s="118"/>
      <c r="AQ1075" s="118"/>
      <c r="AR1075" s="118"/>
      <c r="AS1075" s="47"/>
      <c r="AT1075" s="118"/>
      <c r="AU1075" s="47"/>
      <c r="AV1075" s="47"/>
      <c r="AW1075" s="118"/>
      <c r="AX1075" s="118"/>
      <c r="AY1075" s="118"/>
      <c r="AZ1075" s="47"/>
      <c r="BA1075" s="14"/>
      <c r="BB1075" s="47"/>
      <c r="BC1075" s="149"/>
      <c r="BD1075" s="149"/>
    </row>
    <row r="1076" spans="1:56" x14ac:dyDescent="0.35">
      <c r="A1076" s="50" t="s">
        <v>6535</v>
      </c>
      <c r="B1076" s="115">
        <v>1075</v>
      </c>
      <c r="C1076" s="47"/>
      <c r="D1076" s="47" t="s">
        <v>6536</v>
      </c>
      <c r="E1076" s="47" t="s">
        <v>6537</v>
      </c>
      <c r="F1076" s="47" t="s">
        <v>6538</v>
      </c>
      <c r="G1076" s="47" t="s">
        <v>76</v>
      </c>
      <c r="H1076" s="47" t="s">
        <v>1980</v>
      </c>
      <c r="I1076" s="47" t="s">
        <v>3899</v>
      </c>
      <c r="J1076" s="47" t="s">
        <v>1961</v>
      </c>
      <c r="K1076" s="47" t="s">
        <v>319</v>
      </c>
      <c r="L1076" s="47" t="s">
        <v>886</v>
      </c>
      <c r="M1076" s="48" t="s">
        <v>53</v>
      </c>
      <c r="N1076" s="47" t="s">
        <v>33</v>
      </c>
      <c r="O1076" s="47" t="s">
        <v>5473</v>
      </c>
      <c r="P1076" s="48" t="s">
        <v>20</v>
      </c>
      <c r="Q1076" s="47"/>
      <c r="R1076" s="47"/>
      <c r="S1076" s="47" t="s">
        <v>6539</v>
      </c>
      <c r="T1076" s="47" t="s">
        <v>1996</v>
      </c>
      <c r="U1076" s="52">
        <v>1642</v>
      </c>
      <c r="V1076" s="118">
        <v>46107</v>
      </c>
      <c r="W1076" s="118">
        <v>46107</v>
      </c>
      <c r="X1076" s="47"/>
      <c r="Y1076" s="47">
        <v>15</v>
      </c>
      <c r="Z1076" s="118">
        <v>46122</v>
      </c>
      <c r="AA1076" s="118">
        <v>46136</v>
      </c>
      <c r="AB1076" s="118">
        <v>46140</v>
      </c>
      <c r="AC1076" s="47" t="s">
        <v>3</v>
      </c>
      <c r="AD1076" s="14">
        <v>1</v>
      </c>
      <c r="AE1076" s="47" t="s">
        <v>3806</v>
      </c>
      <c r="AF1076" s="280" t="s">
        <v>8951</v>
      </c>
      <c r="AG1076" s="118"/>
      <c r="AH1076" s="118" t="s">
        <v>152</v>
      </c>
      <c r="AI1076" s="47" t="s">
        <v>6737</v>
      </c>
      <c r="AJ1076" s="47"/>
      <c r="AK1076" s="47" t="s">
        <v>2829</v>
      </c>
      <c r="AL1076" s="62" t="s">
        <v>2924</v>
      </c>
      <c r="AM1076" s="13" t="s">
        <v>390</v>
      </c>
      <c r="AN1076" s="118"/>
      <c r="AO1076" s="118"/>
      <c r="AP1076" s="118"/>
      <c r="AQ1076" s="118"/>
      <c r="AR1076" s="118"/>
      <c r="AS1076" s="47"/>
      <c r="AT1076" s="118"/>
      <c r="AU1076" s="47"/>
      <c r="AV1076" s="47"/>
      <c r="AW1076" s="118"/>
      <c r="AX1076" s="118"/>
      <c r="AY1076" s="118"/>
      <c r="AZ1076" s="47"/>
      <c r="BA1076" s="14"/>
      <c r="BB1076" s="47"/>
      <c r="BC1076" s="149"/>
      <c r="BD1076" s="149"/>
    </row>
    <row r="1077" spans="1:56" x14ac:dyDescent="0.35">
      <c r="A1077" s="50" t="s">
        <v>6540</v>
      </c>
      <c r="B1077" s="115">
        <v>1076</v>
      </c>
      <c r="C1077" s="47"/>
      <c r="D1077" s="47" t="s">
        <v>6541</v>
      </c>
      <c r="E1077" s="47" t="s">
        <v>6542</v>
      </c>
      <c r="F1077" s="47" t="s">
        <v>6543</v>
      </c>
      <c r="G1077" s="47" t="s">
        <v>76</v>
      </c>
      <c r="H1077" s="47" t="s">
        <v>1980</v>
      </c>
      <c r="I1077" s="47" t="s">
        <v>3899</v>
      </c>
      <c r="J1077" s="47" t="s">
        <v>1961</v>
      </c>
      <c r="K1077" s="47" t="s">
        <v>319</v>
      </c>
      <c r="L1077" s="47" t="s">
        <v>886</v>
      </c>
      <c r="M1077" s="48" t="s">
        <v>53</v>
      </c>
      <c r="N1077" s="47" t="s">
        <v>33</v>
      </c>
      <c r="O1077" s="47" t="s">
        <v>5473</v>
      </c>
      <c r="P1077" s="48" t="s">
        <v>22</v>
      </c>
      <c r="Q1077" s="47"/>
      <c r="R1077" s="47"/>
      <c r="S1077" s="47" t="s">
        <v>6544</v>
      </c>
      <c r="T1077" s="47" t="s">
        <v>126</v>
      </c>
      <c r="U1077" s="52">
        <v>1933</v>
      </c>
      <c r="V1077" s="118">
        <v>46107</v>
      </c>
      <c r="W1077" s="118">
        <v>46107</v>
      </c>
      <c r="X1077" s="47"/>
      <c r="Y1077" s="47">
        <v>15</v>
      </c>
      <c r="Z1077" s="118">
        <v>46122</v>
      </c>
      <c r="AA1077" s="118">
        <v>46122</v>
      </c>
      <c r="AB1077" s="118">
        <v>46119</v>
      </c>
      <c r="AC1077" s="47" t="s">
        <v>3</v>
      </c>
      <c r="AD1077" s="14">
        <v>1</v>
      </c>
      <c r="AE1077" s="47" t="s">
        <v>3806</v>
      </c>
      <c r="AF1077" s="280" t="s">
        <v>8951</v>
      </c>
      <c r="AG1077" s="118"/>
      <c r="AH1077" s="118" t="s">
        <v>152</v>
      </c>
      <c r="AI1077" s="47" t="s">
        <v>6737</v>
      </c>
      <c r="AJ1077" s="47"/>
      <c r="AK1077" s="47" t="s">
        <v>2829</v>
      </c>
      <c r="AL1077" s="62" t="s">
        <v>2924</v>
      </c>
      <c r="AM1077" s="13" t="s">
        <v>1572</v>
      </c>
      <c r="AN1077" s="118"/>
      <c r="AO1077" s="118"/>
      <c r="AP1077" s="118"/>
      <c r="AQ1077" s="118"/>
      <c r="AR1077" s="118"/>
      <c r="AS1077" s="47"/>
      <c r="AT1077" s="118"/>
      <c r="AU1077" s="47"/>
      <c r="AV1077" s="47"/>
      <c r="AW1077" s="118"/>
      <c r="AX1077" s="118"/>
      <c r="AY1077" s="118"/>
      <c r="AZ1077" s="47"/>
      <c r="BA1077" s="14"/>
      <c r="BB1077" s="47"/>
      <c r="BC1077" s="149"/>
      <c r="BD1077" s="149"/>
    </row>
    <row r="1078" spans="1:56" x14ac:dyDescent="0.35">
      <c r="A1078" s="50" t="s">
        <v>6545</v>
      </c>
      <c r="B1078" s="115">
        <v>1077</v>
      </c>
      <c r="C1078" s="47"/>
      <c r="D1078" s="47" t="s">
        <v>6546</v>
      </c>
      <c r="E1078" s="47" t="s">
        <v>6547</v>
      </c>
      <c r="F1078" s="47" t="s">
        <v>6548</v>
      </c>
      <c r="G1078" s="47" t="s">
        <v>76</v>
      </c>
      <c r="H1078" s="47" t="s">
        <v>1980</v>
      </c>
      <c r="I1078" s="47" t="s">
        <v>3899</v>
      </c>
      <c r="J1078" s="47" t="s">
        <v>1961</v>
      </c>
      <c r="K1078" s="47" t="s">
        <v>319</v>
      </c>
      <c r="L1078" s="47" t="s">
        <v>886</v>
      </c>
      <c r="M1078" s="48" t="s">
        <v>53</v>
      </c>
      <c r="N1078" s="47" t="s">
        <v>33</v>
      </c>
      <c r="O1078" s="47" t="s">
        <v>5473</v>
      </c>
      <c r="P1078" s="48" t="s">
        <v>22</v>
      </c>
      <c r="Q1078" s="47"/>
      <c r="R1078" s="47"/>
      <c r="S1078" s="47" t="s">
        <v>6549</v>
      </c>
      <c r="T1078" s="47" t="s">
        <v>770</v>
      </c>
      <c r="U1078" s="52">
        <v>1880</v>
      </c>
      <c r="V1078" s="118">
        <v>46109</v>
      </c>
      <c r="W1078" s="118">
        <v>46109</v>
      </c>
      <c r="X1078" s="47"/>
      <c r="Y1078" s="47">
        <v>15</v>
      </c>
      <c r="Z1078" s="118">
        <v>46124</v>
      </c>
      <c r="AA1078" s="118">
        <v>46130</v>
      </c>
      <c r="AB1078" s="118">
        <v>46130</v>
      </c>
      <c r="AC1078" s="47" t="s">
        <v>3</v>
      </c>
      <c r="AD1078" s="14">
        <v>1</v>
      </c>
      <c r="AE1078" s="47" t="s">
        <v>3873</v>
      </c>
      <c r="AF1078" s="280" t="s">
        <v>8951</v>
      </c>
      <c r="AG1078" s="118"/>
      <c r="AH1078" s="118" t="s">
        <v>152</v>
      </c>
      <c r="AI1078" s="47" t="s">
        <v>6737</v>
      </c>
      <c r="AJ1078" s="47"/>
      <c r="AK1078" s="47" t="s">
        <v>2829</v>
      </c>
      <c r="AL1078" s="62" t="s">
        <v>2924</v>
      </c>
      <c r="AM1078" s="13" t="s">
        <v>390</v>
      </c>
      <c r="AN1078" s="118"/>
      <c r="AO1078" s="118"/>
      <c r="AP1078" s="118"/>
      <c r="AQ1078" s="118"/>
      <c r="AR1078" s="118"/>
      <c r="AS1078" s="47"/>
      <c r="AT1078" s="118"/>
      <c r="AU1078" s="47"/>
      <c r="AV1078" s="47"/>
      <c r="AW1078" s="118"/>
      <c r="AX1078" s="118"/>
      <c r="AY1078" s="118"/>
      <c r="AZ1078" s="47"/>
      <c r="BA1078" s="14"/>
      <c r="BB1078" s="47"/>
      <c r="BC1078" s="149"/>
      <c r="BD1078" s="149"/>
    </row>
    <row r="1079" spans="1:56" x14ac:dyDescent="0.35">
      <c r="A1079" s="50" t="s">
        <v>6550</v>
      </c>
      <c r="B1079" s="115">
        <v>1078</v>
      </c>
      <c r="C1079" s="47"/>
      <c r="D1079" s="47" t="s">
        <v>6551</v>
      </c>
      <c r="E1079" s="47" t="s">
        <v>6552</v>
      </c>
      <c r="F1079" s="47" t="s">
        <v>6553</v>
      </c>
      <c r="G1079" s="47" t="s">
        <v>76</v>
      </c>
      <c r="H1079" s="47" t="s">
        <v>1980</v>
      </c>
      <c r="I1079" s="47" t="s">
        <v>3899</v>
      </c>
      <c r="J1079" s="47" t="s">
        <v>1961</v>
      </c>
      <c r="K1079" s="47" t="s">
        <v>319</v>
      </c>
      <c r="L1079" s="47" t="s">
        <v>886</v>
      </c>
      <c r="M1079" s="48" t="s">
        <v>53</v>
      </c>
      <c r="N1079" s="47" t="s">
        <v>33</v>
      </c>
      <c r="O1079" s="47" t="s">
        <v>5473</v>
      </c>
      <c r="P1079" s="48" t="s">
        <v>22</v>
      </c>
      <c r="Q1079" s="47"/>
      <c r="R1079" s="47"/>
      <c r="S1079" s="47" t="s">
        <v>6554</v>
      </c>
      <c r="T1079" s="47" t="s">
        <v>126</v>
      </c>
      <c r="U1079" s="52">
        <v>1783</v>
      </c>
      <c r="V1079" s="118">
        <v>46111</v>
      </c>
      <c r="W1079" s="118">
        <v>46111</v>
      </c>
      <c r="X1079" s="47"/>
      <c r="Y1079" s="47">
        <v>15</v>
      </c>
      <c r="Z1079" s="118">
        <v>46126</v>
      </c>
      <c r="AA1079" s="118">
        <v>46130</v>
      </c>
      <c r="AB1079" s="118">
        <v>46130</v>
      </c>
      <c r="AC1079" s="47" t="s">
        <v>3</v>
      </c>
      <c r="AD1079" s="14">
        <v>1</v>
      </c>
      <c r="AE1079" s="47" t="s">
        <v>3806</v>
      </c>
      <c r="AF1079" s="280" t="s">
        <v>8951</v>
      </c>
      <c r="AG1079" s="118"/>
      <c r="AH1079" s="118" t="s">
        <v>152</v>
      </c>
      <c r="AI1079" s="47" t="s">
        <v>6737</v>
      </c>
      <c r="AJ1079" s="47"/>
      <c r="AK1079" s="47" t="s">
        <v>2829</v>
      </c>
      <c r="AL1079" s="62" t="s">
        <v>2924</v>
      </c>
      <c r="AM1079" s="13" t="s">
        <v>1872</v>
      </c>
      <c r="AN1079" s="118"/>
      <c r="AO1079" s="118"/>
      <c r="AP1079" s="118"/>
      <c r="AQ1079" s="118"/>
      <c r="AR1079" s="118"/>
      <c r="AS1079" s="47"/>
      <c r="AT1079" s="118"/>
      <c r="AU1079" s="47"/>
      <c r="AV1079" s="47"/>
      <c r="AW1079" s="118"/>
      <c r="AX1079" s="118"/>
      <c r="AY1079" s="118"/>
      <c r="AZ1079" s="47"/>
      <c r="BA1079" s="14"/>
      <c r="BB1079" s="47"/>
      <c r="BC1079" s="149"/>
      <c r="BD1079" s="149"/>
    </row>
    <row r="1080" spans="1:56" x14ac:dyDescent="0.35">
      <c r="A1080" s="50" t="s">
        <v>6555</v>
      </c>
      <c r="B1080" s="115">
        <v>1079</v>
      </c>
      <c r="C1080" s="47"/>
      <c r="D1080" s="47" t="s">
        <v>1181</v>
      </c>
      <c r="E1080" s="47" t="s">
        <v>1181</v>
      </c>
      <c r="F1080" s="47" t="s">
        <v>6556</v>
      </c>
      <c r="G1080" s="47" t="s">
        <v>76</v>
      </c>
      <c r="H1080" s="47" t="s">
        <v>1980</v>
      </c>
      <c r="I1080" s="47" t="s">
        <v>380</v>
      </c>
      <c r="J1080" s="47" t="s">
        <v>312</v>
      </c>
      <c r="K1080" s="47" t="s">
        <v>319</v>
      </c>
      <c r="L1080" s="47" t="s">
        <v>886</v>
      </c>
      <c r="M1080" s="48" t="s">
        <v>106</v>
      </c>
      <c r="N1080" s="47" t="s">
        <v>31</v>
      </c>
      <c r="O1080" s="47" t="s">
        <v>50</v>
      </c>
      <c r="P1080" s="48" t="s">
        <v>47</v>
      </c>
      <c r="Q1080" s="47"/>
      <c r="R1080" s="47"/>
      <c r="S1080" s="47" t="s">
        <v>6557</v>
      </c>
      <c r="T1080" s="47" t="s">
        <v>793</v>
      </c>
      <c r="U1080" s="52">
        <v>494</v>
      </c>
      <c r="V1080" s="118">
        <v>46092</v>
      </c>
      <c r="W1080" s="118">
        <v>46092</v>
      </c>
      <c r="X1080" s="47">
        <v>0</v>
      </c>
      <c r="Y1080" s="47">
        <v>25</v>
      </c>
      <c r="Z1080" s="118">
        <v>46117</v>
      </c>
      <c r="AA1080" s="118">
        <v>46117</v>
      </c>
      <c r="AB1080" s="118">
        <v>46119</v>
      </c>
      <c r="AC1080" s="47" t="s">
        <v>3</v>
      </c>
      <c r="AD1080" s="14">
        <v>1</v>
      </c>
      <c r="AE1080" s="47"/>
      <c r="AF1080" s="280">
        <v>46132</v>
      </c>
      <c r="AG1080" s="118">
        <v>46119</v>
      </c>
      <c r="AH1080" s="118" t="s">
        <v>6740</v>
      </c>
      <c r="AI1080" s="47" t="s">
        <v>6737</v>
      </c>
      <c r="AJ1080" s="47"/>
      <c r="AK1080" s="47" t="s">
        <v>2829</v>
      </c>
      <c r="AL1080" s="62" t="s">
        <v>2924</v>
      </c>
      <c r="AM1080" s="13" t="s">
        <v>390</v>
      </c>
      <c r="AN1080" s="118"/>
      <c r="AO1080" s="118"/>
      <c r="AP1080" s="118"/>
      <c r="AQ1080" s="118"/>
      <c r="AR1080" s="118"/>
      <c r="AS1080" s="47"/>
      <c r="AT1080" s="118"/>
      <c r="AU1080" s="47"/>
      <c r="AV1080" s="47"/>
      <c r="AW1080" s="118"/>
      <c r="AX1080" s="118"/>
      <c r="AY1080" s="118"/>
      <c r="AZ1080" s="47"/>
      <c r="BA1080" s="14"/>
      <c r="BB1080" s="47"/>
      <c r="BC1080" s="149"/>
      <c r="BD1080" s="149"/>
    </row>
    <row r="1081" spans="1:56" x14ac:dyDescent="0.35">
      <c r="A1081" s="50" t="s">
        <v>6558</v>
      </c>
      <c r="B1081" s="115">
        <v>1080</v>
      </c>
      <c r="C1081" s="47"/>
      <c r="D1081" s="47" t="s">
        <v>6559</v>
      </c>
      <c r="E1081" s="47" t="s">
        <v>6560</v>
      </c>
      <c r="F1081" s="47" t="s">
        <v>6561</v>
      </c>
      <c r="G1081" s="47" t="s">
        <v>76</v>
      </c>
      <c r="H1081" s="47" t="s">
        <v>1980</v>
      </c>
      <c r="I1081" s="47" t="s">
        <v>3899</v>
      </c>
      <c r="J1081" s="47" t="s">
        <v>312</v>
      </c>
      <c r="K1081" s="47" t="s">
        <v>1223</v>
      </c>
      <c r="L1081" s="47" t="s">
        <v>7218</v>
      </c>
      <c r="M1081" s="48" t="s">
        <v>53</v>
      </c>
      <c r="N1081" s="47" t="s">
        <v>31</v>
      </c>
      <c r="O1081" s="47" t="s">
        <v>36</v>
      </c>
      <c r="P1081" s="48" t="s">
        <v>63</v>
      </c>
      <c r="Q1081" s="47"/>
      <c r="R1081" s="47"/>
      <c r="S1081" s="47" t="s">
        <v>6562</v>
      </c>
      <c r="T1081" s="47" t="s">
        <v>6563</v>
      </c>
      <c r="U1081" s="52">
        <v>11430</v>
      </c>
      <c r="V1081" s="118">
        <v>46110</v>
      </c>
      <c r="W1081" s="118">
        <v>46110</v>
      </c>
      <c r="X1081" s="47"/>
      <c r="Y1081" s="47">
        <v>15</v>
      </c>
      <c r="Z1081" s="118">
        <v>46125</v>
      </c>
      <c r="AA1081" s="118">
        <v>46136</v>
      </c>
      <c r="AB1081" s="118">
        <v>46138</v>
      </c>
      <c r="AC1081" s="47" t="s">
        <v>3</v>
      </c>
      <c r="AD1081" s="14">
        <v>1</v>
      </c>
      <c r="AE1081" s="47" t="s">
        <v>3873</v>
      </c>
      <c r="AF1081" s="280">
        <v>46166</v>
      </c>
      <c r="AG1081" s="118">
        <v>46166</v>
      </c>
      <c r="AH1081" s="118" t="s">
        <v>6740</v>
      </c>
      <c r="AI1081" s="47" t="s">
        <v>6737</v>
      </c>
      <c r="AJ1081" s="47"/>
      <c r="AK1081" s="47" t="s">
        <v>2829</v>
      </c>
      <c r="AL1081" s="62" t="s">
        <v>2924</v>
      </c>
      <c r="AM1081" s="13" t="s">
        <v>390</v>
      </c>
      <c r="AN1081" s="118"/>
      <c r="AO1081" s="118"/>
      <c r="AP1081" s="118"/>
      <c r="AQ1081" s="118"/>
      <c r="AR1081" s="118"/>
      <c r="AS1081" s="47"/>
      <c r="AT1081" s="118"/>
      <c r="AU1081" s="47"/>
      <c r="AV1081" s="47"/>
      <c r="AW1081" s="118"/>
      <c r="AX1081" s="118"/>
      <c r="AY1081" s="118"/>
      <c r="AZ1081" s="47"/>
      <c r="BA1081" s="14"/>
      <c r="BB1081" s="47"/>
      <c r="BC1081" s="149"/>
      <c r="BD1081" s="149"/>
    </row>
    <row r="1082" spans="1:56" x14ac:dyDescent="0.35">
      <c r="A1082" s="50" t="s">
        <v>6566</v>
      </c>
      <c r="B1082" s="115">
        <v>1081</v>
      </c>
      <c r="C1082" s="47"/>
      <c r="D1082" s="47" t="s">
        <v>5134</v>
      </c>
      <c r="E1082" s="47" t="s">
        <v>4700</v>
      </c>
      <c r="F1082" s="47" t="s">
        <v>2730</v>
      </c>
      <c r="G1082" s="47" t="s">
        <v>78</v>
      </c>
      <c r="H1082" s="47" t="s">
        <v>222</v>
      </c>
      <c r="I1082" s="47" t="s">
        <v>1967</v>
      </c>
      <c r="J1082" s="47" t="s">
        <v>2006</v>
      </c>
      <c r="K1082" s="47" t="s">
        <v>321</v>
      </c>
      <c r="L1082" s="47" t="s">
        <v>1985</v>
      </c>
      <c r="M1082" s="48" t="s">
        <v>53</v>
      </c>
      <c r="N1082" s="47" t="s">
        <v>32</v>
      </c>
      <c r="O1082" s="47" t="s">
        <v>37</v>
      </c>
      <c r="P1082" s="48" t="s">
        <v>44</v>
      </c>
      <c r="Q1082" s="47"/>
      <c r="R1082" s="47" t="s">
        <v>5480</v>
      </c>
      <c r="S1082" s="47" t="s">
        <v>6567</v>
      </c>
      <c r="T1082" s="47" t="s">
        <v>148</v>
      </c>
      <c r="U1082" s="52">
        <v>37902</v>
      </c>
      <c r="V1082" s="118">
        <v>46115</v>
      </c>
      <c r="W1082" s="118">
        <v>46115</v>
      </c>
      <c r="X1082" s="47"/>
      <c r="Y1082" s="47">
        <v>35</v>
      </c>
      <c r="Z1082" s="118">
        <v>46150</v>
      </c>
      <c r="AA1082" s="118">
        <v>46178</v>
      </c>
      <c r="AB1082" s="118"/>
      <c r="AC1082" s="47" t="s">
        <v>5</v>
      </c>
      <c r="AD1082" s="14">
        <v>0.85</v>
      </c>
      <c r="AE1082" s="47"/>
      <c r="AF1082" s="280"/>
      <c r="AG1082" s="118"/>
      <c r="AH1082" s="118"/>
      <c r="AI1082" s="47" t="s">
        <v>6737</v>
      </c>
      <c r="AJ1082" s="47"/>
      <c r="AK1082" s="47" t="s">
        <v>2826</v>
      </c>
      <c r="AL1082" s="62" t="s">
        <v>390</v>
      </c>
      <c r="AM1082" s="13" t="s">
        <v>390</v>
      </c>
      <c r="AN1082" s="118"/>
      <c r="AO1082" s="118"/>
      <c r="AP1082" s="118"/>
      <c r="AQ1082" s="118"/>
      <c r="AR1082" s="118"/>
      <c r="AS1082" s="47"/>
      <c r="AT1082" s="118"/>
      <c r="AU1082" s="47"/>
      <c r="AV1082" s="47"/>
      <c r="AW1082" s="118"/>
      <c r="AX1082" s="118"/>
      <c r="AY1082" s="118"/>
      <c r="AZ1082" s="47"/>
      <c r="BA1082" s="14"/>
      <c r="BB1082" s="47"/>
      <c r="BC1082" s="149"/>
      <c r="BD1082" s="149"/>
    </row>
    <row r="1083" spans="1:56" x14ac:dyDescent="0.35">
      <c r="A1083" s="50" t="s">
        <v>6570</v>
      </c>
      <c r="B1083" s="115">
        <v>1082</v>
      </c>
      <c r="C1083" s="47"/>
      <c r="D1083" s="47" t="s">
        <v>6571</v>
      </c>
      <c r="E1083" s="47" t="s">
        <v>6572</v>
      </c>
      <c r="F1083" s="47" t="s">
        <v>6573</v>
      </c>
      <c r="G1083" s="47" t="s">
        <v>76</v>
      </c>
      <c r="H1083" s="47" t="s">
        <v>1980</v>
      </c>
      <c r="I1083" s="47" t="s">
        <v>3899</v>
      </c>
      <c r="J1083" s="47" t="s">
        <v>1961</v>
      </c>
      <c r="K1083" s="47" t="s">
        <v>319</v>
      </c>
      <c r="L1083" s="47" t="s">
        <v>886</v>
      </c>
      <c r="M1083" s="48" t="s">
        <v>53</v>
      </c>
      <c r="N1083" s="47" t="s">
        <v>33</v>
      </c>
      <c r="O1083" s="47" t="s">
        <v>5473</v>
      </c>
      <c r="P1083" s="48" t="s">
        <v>22</v>
      </c>
      <c r="Q1083" s="47"/>
      <c r="R1083" s="47"/>
      <c r="S1083" s="47" t="s">
        <v>6574</v>
      </c>
      <c r="T1083" s="47" t="s">
        <v>6575</v>
      </c>
      <c r="U1083" s="52">
        <v>10516</v>
      </c>
      <c r="V1083" s="118">
        <v>46112</v>
      </c>
      <c r="W1083" s="118">
        <v>46112</v>
      </c>
      <c r="X1083" s="47"/>
      <c r="Y1083" s="47">
        <v>15</v>
      </c>
      <c r="Z1083" s="118">
        <v>46127</v>
      </c>
      <c r="AA1083" s="118">
        <v>46173</v>
      </c>
      <c r="AB1083" s="118"/>
      <c r="AC1083" s="47" t="s">
        <v>5</v>
      </c>
      <c r="AD1083" s="14"/>
      <c r="AE1083" s="47" t="s">
        <v>3873</v>
      </c>
      <c r="AF1083" s="280"/>
      <c r="AG1083" s="118"/>
      <c r="AH1083" s="118"/>
      <c r="AI1083" s="47" t="s">
        <v>6737</v>
      </c>
      <c r="AJ1083" s="47"/>
      <c r="AK1083" s="47" t="s">
        <v>2829</v>
      </c>
      <c r="AL1083" s="62" t="s">
        <v>390</v>
      </c>
      <c r="AM1083" s="13" t="s">
        <v>390</v>
      </c>
      <c r="AN1083" s="118"/>
      <c r="AO1083" s="118"/>
      <c r="AP1083" s="118"/>
      <c r="AQ1083" s="118"/>
      <c r="AR1083" s="118"/>
      <c r="AS1083" s="47"/>
      <c r="AT1083" s="118"/>
      <c r="AU1083" s="47"/>
      <c r="AV1083" s="47"/>
      <c r="AW1083" s="118"/>
      <c r="AX1083" s="118"/>
      <c r="AY1083" s="118"/>
      <c r="AZ1083" s="47"/>
      <c r="BA1083" s="14"/>
      <c r="BB1083" s="47"/>
      <c r="BC1083" s="149"/>
      <c r="BD1083" s="149"/>
    </row>
    <row r="1084" spans="1:56" x14ac:dyDescent="0.35">
      <c r="A1084" s="50" t="s">
        <v>6576</v>
      </c>
      <c r="B1084" s="115">
        <v>1083</v>
      </c>
      <c r="C1084" s="47"/>
      <c r="D1084" s="47" t="s">
        <v>6577</v>
      </c>
      <c r="E1084" s="47" t="s">
        <v>6578</v>
      </c>
      <c r="F1084" s="47" t="s">
        <v>6579</v>
      </c>
      <c r="G1084" s="47" t="s">
        <v>76</v>
      </c>
      <c r="H1084" s="47" t="s">
        <v>1980</v>
      </c>
      <c r="I1084" s="47" t="s">
        <v>3899</v>
      </c>
      <c r="J1084" s="47" t="s">
        <v>1961</v>
      </c>
      <c r="K1084" s="47" t="s">
        <v>319</v>
      </c>
      <c r="L1084" s="47" t="s">
        <v>886</v>
      </c>
      <c r="M1084" s="48" t="s">
        <v>53</v>
      </c>
      <c r="N1084" s="47" t="s">
        <v>33</v>
      </c>
      <c r="O1084" s="47" t="s">
        <v>5473</v>
      </c>
      <c r="P1084" s="48" t="s">
        <v>20</v>
      </c>
      <c r="Q1084" s="47"/>
      <c r="R1084" s="47"/>
      <c r="S1084" s="47" t="s">
        <v>6580</v>
      </c>
      <c r="T1084" s="47" t="s">
        <v>1317</v>
      </c>
      <c r="U1084" s="52">
        <v>11922</v>
      </c>
      <c r="V1084" s="118">
        <v>46113</v>
      </c>
      <c r="W1084" s="118">
        <v>46113</v>
      </c>
      <c r="X1084" s="47"/>
      <c r="Y1084" s="47">
        <v>15</v>
      </c>
      <c r="Z1084" s="118">
        <v>46128</v>
      </c>
      <c r="AA1084" s="118">
        <v>46173</v>
      </c>
      <c r="AB1084" s="118"/>
      <c r="AC1084" s="47" t="s">
        <v>5</v>
      </c>
      <c r="AD1084" s="14"/>
      <c r="AE1084" s="47" t="s">
        <v>3873</v>
      </c>
      <c r="AF1084" s="280"/>
      <c r="AG1084" s="118"/>
      <c r="AH1084" s="118"/>
      <c r="AI1084" s="47" t="s">
        <v>6737</v>
      </c>
      <c r="AJ1084" s="47"/>
      <c r="AK1084" s="47" t="s">
        <v>2829</v>
      </c>
      <c r="AL1084" s="62" t="s">
        <v>390</v>
      </c>
      <c r="AM1084" s="13" t="s">
        <v>1562</v>
      </c>
      <c r="AN1084" s="118"/>
      <c r="AO1084" s="118"/>
      <c r="AP1084" s="118"/>
      <c r="AQ1084" s="118"/>
      <c r="AR1084" s="118"/>
      <c r="AS1084" s="47"/>
      <c r="AT1084" s="118"/>
      <c r="AU1084" s="47"/>
      <c r="AV1084" s="47"/>
      <c r="AW1084" s="118"/>
      <c r="AX1084" s="118"/>
      <c r="AY1084" s="118"/>
      <c r="AZ1084" s="47"/>
      <c r="BA1084" s="14"/>
      <c r="BB1084" s="47"/>
      <c r="BC1084" s="149"/>
      <c r="BD1084" s="149"/>
    </row>
    <row r="1085" spans="1:56" x14ac:dyDescent="0.35">
      <c r="A1085" s="50" t="s">
        <v>6581</v>
      </c>
      <c r="B1085" s="115">
        <v>1084</v>
      </c>
      <c r="C1085" s="47"/>
      <c r="D1085" s="47" t="s">
        <v>6582</v>
      </c>
      <c r="E1085" s="47" t="s">
        <v>6583</v>
      </c>
      <c r="F1085" s="47" t="s">
        <v>6584</v>
      </c>
      <c r="G1085" s="47" t="s">
        <v>76</v>
      </c>
      <c r="H1085" s="47" t="s">
        <v>1980</v>
      </c>
      <c r="I1085" s="47" t="s">
        <v>3899</v>
      </c>
      <c r="J1085" s="47" t="s">
        <v>1961</v>
      </c>
      <c r="K1085" s="47" t="s">
        <v>319</v>
      </c>
      <c r="L1085" s="47" t="s">
        <v>886</v>
      </c>
      <c r="M1085" s="48" t="s">
        <v>53</v>
      </c>
      <c r="N1085" s="47" t="s">
        <v>33</v>
      </c>
      <c r="O1085" s="47" t="s">
        <v>5473</v>
      </c>
      <c r="P1085" s="48" t="s">
        <v>26</v>
      </c>
      <c r="Q1085" s="47"/>
      <c r="R1085" s="47"/>
      <c r="S1085" s="47" t="s">
        <v>6585</v>
      </c>
      <c r="T1085" s="47" t="s">
        <v>6586</v>
      </c>
      <c r="U1085" s="52">
        <v>9051</v>
      </c>
      <c r="V1085" s="118">
        <v>46114</v>
      </c>
      <c r="W1085" s="118">
        <v>46114</v>
      </c>
      <c r="X1085" s="47"/>
      <c r="Y1085" s="47">
        <v>15</v>
      </c>
      <c r="Z1085" s="118">
        <v>46129</v>
      </c>
      <c r="AA1085" s="118">
        <v>46142</v>
      </c>
      <c r="AB1085" s="118">
        <v>46142</v>
      </c>
      <c r="AC1085" s="47" t="s">
        <v>3</v>
      </c>
      <c r="AD1085" s="14">
        <v>1</v>
      </c>
      <c r="AE1085" s="47" t="s">
        <v>3873</v>
      </c>
      <c r="AF1085" s="280">
        <v>46146</v>
      </c>
      <c r="AG1085" s="118">
        <v>46146</v>
      </c>
      <c r="AH1085" s="118" t="s">
        <v>6740</v>
      </c>
      <c r="AI1085" s="47" t="s">
        <v>6737</v>
      </c>
      <c r="AJ1085" s="47"/>
      <c r="AK1085" s="47" t="s">
        <v>2829</v>
      </c>
      <c r="AL1085" s="62" t="s">
        <v>2924</v>
      </c>
      <c r="AM1085" s="13" t="s">
        <v>1872</v>
      </c>
      <c r="AN1085" s="118"/>
      <c r="AO1085" s="118"/>
      <c r="AP1085" s="118"/>
      <c r="AQ1085" s="118"/>
      <c r="AR1085" s="118"/>
      <c r="AS1085" s="47"/>
      <c r="AT1085" s="118"/>
      <c r="AU1085" s="47"/>
      <c r="AV1085" s="47"/>
      <c r="AW1085" s="118"/>
      <c r="AX1085" s="118"/>
      <c r="AY1085" s="118"/>
      <c r="AZ1085" s="47"/>
      <c r="BA1085" s="14"/>
      <c r="BB1085" s="47"/>
      <c r="BC1085" s="149"/>
      <c r="BD1085" s="149"/>
    </row>
    <row r="1086" spans="1:56" x14ac:dyDescent="0.35">
      <c r="A1086" s="50" t="s">
        <v>6587</v>
      </c>
      <c r="B1086" s="115">
        <v>1085</v>
      </c>
      <c r="C1086" s="47"/>
      <c r="D1086" s="47" t="s">
        <v>7998</v>
      </c>
      <c r="E1086" s="47" t="s">
        <v>6588</v>
      </c>
      <c r="F1086" s="47" t="s">
        <v>6589</v>
      </c>
      <c r="G1086" s="47" t="s">
        <v>76</v>
      </c>
      <c r="H1086" s="47" t="s">
        <v>1980</v>
      </c>
      <c r="I1086" s="47" t="s">
        <v>3899</v>
      </c>
      <c r="J1086" s="47" t="s">
        <v>1961</v>
      </c>
      <c r="K1086" s="47" t="s">
        <v>319</v>
      </c>
      <c r="L1086" s="47" t="s">
        <v>886</v>
      </c>
      <c r="M1086" s="48" t="s">
        <v>53</v>
      </c>
      <c r="N1086" s="47" t="s">
        <v>33</v>
      </c>
      <c r="O1086" s="47" t="s">
        <v>5473</v>
      </c>
      <c r="P1086" s="48" t="s">
        <v>22</v>
      </c>
      <c r="Q1086" s="47"/>
      <c r="R1086" s="47"/>
      <c r="S1086" s="47" t="s">
        <v>6590</v>
      </c>
      <c r="T1086" s="47" t="s">
        <v>130</v>
      </c>
      <c r="U1086" s="52">
        <v>12171</v>
      </c>
      <c r="V1086" s="118">
        <v>46112</v>
      </c>
      <c r="W1086" s="118">
        <v>46112</v>
      </c>
      <c r="X1086" s="47"/>
      <c r="Y1086" s="47">
        <v>15</v>
      </c>
      <c r="Z1086" s="118">
        <v>46127</v>
      </c>
      <c r="AA1086" s="118">
        <v>46173</v>
      </c>
      <c r="AB1086" s="118"/>
      <c r="AC1086" s="47" t="s">
        <v>5</v>
      </c>
      <c r="AD1086" s="14"/>
      <c r="AE1086" s="47" t="s">
        <v>3879</v>
      </c>
      <c r="AF1086" s="280"/>
      <c r="AG1086" s="118"/>
      <c r="AH1086" s="118"/>
      <c r="AI1086" s="47" t="s">
        <v>6737</v>
      </c>
      <c r="AJ1086" s="47"/>
      <c r="AK1086" s="47" t="s">
        <v>2829</v>
      </c>
      <c r="AL1086" s="62" t="s">
        <v>390</v>
      </c>
      <c r="AM1086" s="13" t="s">
        <v>2000</v>
      </c>
      <c r="AN1086" s="118"/>
      <c r="AO1086" s="118"/>
      <c r="AP1086" s="118"/>
      <c r="AQ1086" s="118"/>
      <c r="AR1086" s="118"/>
      <c r="AS1086" s="47"/>
      <c r="AT1086" s="118"/>
      <c r="AU1086" s="47"/>
      <c r="AV1086" s="47"/>
      <c r="AW1086" s="118"/>
      <c r="AX1086" s="118"/>
      <c r="AY1086" s="118"/>
      <c r="AZ1086" s="47"/>
      <c r="BA1086" s="14"/>
      <c r="BB1086" s="47"/>
      <c r="BC1086" s="149"/>
      <c r="BD1086" s="149"/>
    </row>
    <row r="1087" spans="1:56" x14ac:dyDescent="0.35">
      <c r="A1087" s="50" t="s">
        <v>6591</v>
      </c>
      <c r="B1087" s="115">
        <v>1086</v>
      </c>
      <c r="C1087" s="47"/>
      <c r="D1087" s="47" t="s">
        <v>6592</v>
      </c>
      <c r="E1087" s="47" t="s">
        <v>6593</v>
      </c>
      <c r="F1087" s="47" t="s">
        <v>6594</v>
      </c>
      <c r="G1087" s="47" t="s">
        <v>76</v>
      </c>
      <c r="H1087" s="47" t="s">
        <v>1980</v>
      </c>
      <c r="I1087" s="47" t="s">
        <v>3899</v>
      </c>
      <c r="J1087" s="47" t="s">
        <v>1961</v>
      </c>
      <c r="K1087" s="47" t="s">
        <v>319</v>
      </c>
      <c r="L1087" s="47" t="s">
        <v>886</v>
      </c>
      <c r="M1087" s="48" t="s">
        <v>53</v>
      </c>
      <c r="N1087" s="47" t="s">
        <v>33</v>
      </c>
      <c r="O1087" s="47" t="s">
        <v>5473</v>
      </c>
      <c r="P1087" s="48" t="s">
        <v>22</v>
      </c>
      <c r="Q1087" s="47"/>
      <c r="R1087" s="47"/>
      <c r="S1087" s="47" t="s">
        <v>6595</v>
      </c>
      <c r="T1087" s="47" t="s">
        <v>6596</v>
      </c>
      <c r="U1087" s="52">
        <v>6717</v>
      </c>
      <c r="V1087" s="118">
        <v>46112</v>
      </c>
      <c r="W1087" s="118">
        <v>46112</v>
      </c>
      <c r="X1087" s="47"/>
      <c r="Y1087" s="47">
        <v>15</v>
      </c>
      <c r="Z1087" s="118">
        <v>46127</v>
      </c>
      <c r="AA1087" s="118">
        <v>46173</v>
      </c>
      <c r="AB1087" s="118"/>
      <c r="AC1087" s="47" t="s">
        <v>5</v>
      </c>
      <c r="AD1087" s="14"/>
      <c r="AE1087" s="47" t="s">
        <v>3873</v>
      </c>
      <c r="AF1087" s="280"/>
      <c r="AG1087" s="118"/>
      <c r="AH1087" s="118"/>
      <c r="AI1087" s="47" t="s">
        <v>6737</v>
      </c>
      <c r="AJ1087" s="47"/>
      <c r="AK1087" s="47" t="s">
        <v>2829</v>
      </c>
      <c r="AL1087" s="62" t="s">
        <v>390</v>
      </c>
      <c r="AM1087" s="13" t="s">
        <v>390</v>
      </c>
      <c r="AN1087" s="118"/>
      <c r="AO1087" s="118"/>
      <c r="AP1087" s="118"/>
      <c r="AQ1087" s="118"/>
      <c r="AR1087" s="118"/>
      <c r="AS1087" s="47"/>
      <c r="AT1087" s="118"/>
      <c r="AU1087" s="47"/>
      <c r="AV1087" s="47"/>
      <c r="AW1087" s="118"/>
      <c r="AX1087" s="118"/>
      <c r="AY1087" s="118"/>
      <c r="AZ1087" s="47"/>
      <c r="BA1087" s="14"/>
      <c r="BB1087" s="47"/>
      <c r="BC1087" s="149"/>
      <c r="BD1087" s="149"/>
    </row>
    <row r="1088" spans="1:56" x14ac:dyDescent="0.35">
      <c r="A1088" s="50" t="s">
        <v>6597</v>
      </c>
      <c r="B1088" s="115">
        <v>1087</v>
      </c>
      <c r="C1088" s="47"/>
      <c r="D1088" s="47">
        <v>5793</v>
      </c>
      <c r="E1088" s="47" t="s">
        <v>6598</v>
      </c>
      <c r="F1088" s="47" t="s">
        <v>6599</v>
      </c>
      <c r="G1088" s="47" t="s">
        <v>76</v>
      </c>
      <c r="H1088" s="47" t="s">
        <v>1980</v>
      </c>
      <c r="I1088" s="47" t="s">
        <v>3899</v>
      </c>
      <c r="J1088" s="47" t="s">
        <v>1961</v>
      </c>
      <c r="K1088" s="47" t="s">
        <v>319</v>
      </c>
      <c r="L1088" s="47" t="s">
        <v>886</v>
      </c>
      <c r="M1088" s="48" t="s">
        <v>53</v>
      </c>
      <c r="N1088" s="47" t="s">
        <v>33</v>
      </c>
      <c r="O1088" s="47" t="s">
        <v>49</v>
      </c>
      <c r="P1088" s="48" t="s">
        <v>22</v>
      </c>
      <c r="Q1088" s="47"/>
      <c r="R1088" s="47"/>
      <c r="S1088" s="47" t="s">
        <v>6600</v>
      </c>
      <c r="T1088" s="47" t="s">
        <v>3667</v>
      </c>
      <c r="U1088" s="52">
        <v>13161</v>
      </c>
      <c r="V1088" s="118">
        <v>46112</v>
      </c>
      <c r="W1088" s="118">
        <v>46112</v>
      </c>
      <c r="X1088" s="47"/>
      <c r="Y1088" s="47">
        <v>15</v>
      </c>
      <c r="Z1088" s="118">
        <v>46127</v>
      </c>
      <c r="AA1088" s="118">
        <v>46173</v>
      </c>
      <c r="AB1088" s="118"/>
      <c r="AC1088" s="47" t="s">
        <v>5</v>
      </c>
      <c r="AD1088" s="14"/>
      <c r="AE1088" s="47" t="s">
        <v>3806</v>
      </c>
      <c r="AF1088" s="280"/>
      <c r="AG1088" s="118"/>
      <c r="AH1088" s="118"/>
      <c r="AI1088" s="47" t="s">
        <v>6737</v>
      </c>
      <c r="AJ1088" s="47"/>
      <c r="AK1088" s="47" t="s">
        <v>2829</v>
      </c>
      <c r="AL1088" s="62" t="s">
        <v>390</v>
      </c>
      <c r="AM1088" s="13" t="s">
        <v>390</v>
      </c>
      <c r="AN1088" s="118"/>
      <c r="AO1088" s="118"/>
      <c r="AP1088" s="118"/>
      <c r="AQ1088" s="118"/>
      <c r="AR1088" s="118"/>
      <c r="AS1088" s="47"/>
      <c r="AT1088" s="118"/>
      <c r="AU1088" s="47"/>
      <c r="AV1088" s="47"/>
      <c r="AW1088" s="118"/>
      <c r="AX1088" s="118"/>
      <c r="AY1088" s="118"/>
      <c r="AZ1088" s="47"/>
      <c r="BA1088" s="14"/>
      <c r="BB1088" s="47"/>
      <c r="BC1088" s="149"/>
      <c r="BD1088" s="149"/>
    </row>
    <row r="1089" spans="1:56" x14ac:dyDescent="0.35">
      <c r="A1089" s="50" t="s">
        <v>6601</v>
      </c>
      <c r="B1089" s="115">
        <v>1088</v>
      </c>
      <c r="C1089" s="47"/>
      <c r="D1089" s="47" t="s">
        <v>6602</v>
      </c>
      <c r="E1089" s="47" t="s">
        <v>6603</v>
      </c>
      <c r="F1089" s="47" t="s">
        <v>6604</v>
      </c>
      <c r="G1089" s="47" t="s">
        <v>76</v>
      </c>
      <c r="H1089" s="47" t="s">
        <v>1980</v>
      </c>
      <c r="I1089" s="47" t="s">
        <v>3899</v>
      </c>
      <c r="J1089" s="47" t="s">
        <v>1961</v>
      </c>
      <c r="K1089" s="47" t="s">
        <v>319</v>
      </c>
      <c r="L1089" s="47" t="s">
        <v>886</v>
      </c>
      <c r="M1089" s="48" t="s">
        <v>53</v>
      </c>
      <c r="N1089" s="47" t="s">
        <v>33</v>
      </c>
      <c r="O1089" s="47" t="s">
        <v>49</v>
      </c>
      <c r="P1089" s="48" t="s">
        <v>22</v>
      </c>
      <c r="Q1089" s="47"/>
      <c r="R1089" s="47"/>
      <c r="S1089" s="47" t="s">
        <v>6605</v>
      </c>
      <c r="T1089" s="47" t="s">
        <v>6606</v>
      </c>
      <c r="U1089" s="52">
        <v>7650</v>
      </c>
      <c r="V1089" s="118">
        <v>46113</v>
      </c>
      <c r="W1089" s="118">
        <v>46113</v>
      </c>
      <c r="X1089" s="47"/>
      <c r="Y1089" s="47">
        <v>15</v>
      </c>
      <c r="Z1089" s="118">
        <v>46128</v>
      </c>
      <c r="AA1089" s="118">
        <v>46173</v>
      </c>
      <c r="AB1089" s="118"/>
      <c r="AC1089" s="47" t="s">
        <v>5</v>
      </c>
      <c r="AD1089" s="14"/>
      <c r="AE1089" s="47" t="s">
        <v>3806</v>
      </c>
      <c r="AF1089" s="280"/>
      <c r="AG1089" s="118"/>
      <c r="AH1089" s="118"/>
      <c r="AI1089" s="47" t="s">
        <v>6737</v>
      </c>
      <c r="AJ1089" s="47"/>
      <c r="AK1089" s="47" t="s">
        <v>2829</v>
      </c>
      <c r="AL1089" s="62" t="s">
        <v>390</v>
      </c>
      <c r="AM1089" s="13" t="s">
        <v>2082</v>
      </c>
      <c r="AN1089" s="118"/>
      <c r="AO1089" s="118"/>
      <c r="AP1089" s="118"/>
      <c r="AQ1089" s="118"/>
      <c r="AR1089" s="118"/>
      <c r="AS1089" s="47"/>
      <c r="AT1089" s="118"/>
      <c r="AU1089" s="47"/>
      <c r="AV1089" s="47"/>
      <c r="AW1089" s="118"/>
      <c r="AX1089" s="118"/>
      <c r="AY1089" s="118"/>
      <c r="AZ1089" s="47"/>
      <c r="BA1089" s="14"/>
      <c r="BB1089" s="47"/>
      <c r="BC1089" s="149"/>
      <c r="BD1089" s="149"/>
    </row>
    <row r="1090" spans="1:56" x14ac:dyDescent="0.35">
      <c r="A1090" s="50" t="s">
        <v>6607</v>
      </c>
      <c r="B1090" s="115">
        <v>1089</v>
      </c>
      <c r="C1090" s="47"/>
      <c r="D1090" s="47">
        <v>5765</v>
      </c>
      <c r="E1090" s="47" t="s">
        <v>6608</v>
      </c>
      <c r="F1090" s="47" t="s">
        <v>6609</v>
      </c>
      <c r="G1090" s="47" t="s">
        <v>76</v>
      </c>
      <c r="H1090" s="47" t="s">
        <v>1980</v>
      </c>
      <c r="I1090" s="47" t="s">
        <v>3899</v>
      </c>
      <c r="J1090" s="47" t="s">
        <v>1961</v>
      </c>
      <c r="K1090" s="47" t="s">
        <v>319</v>
      </c>
      <c r="L1090" s="47" t="s">
        <v>886</v>
      </c>
      <c r="M1090" s="48" t="s">
        <v>53</v>
      </c>
      <c r="N1090" s="47" t="s">
        <v>33</v>
      </c>
      <c r="O1090" s="47" t="s">
        <v>49</v>
      </c>
      <c r="P1090" s="48" t="s">
        <v>20</v>
      </c>
      <c r="Q1090" s="47"/>
      <c r="R1090" s="47"/>
      <c r="S1090" s="47" t="s">
        <v>6610</v>
      </c>
      <c r="T1090" s="47" t="s">
        <v>669</v>
      </c>
      <c r="U1090" s="52">
        <v>10701</v>
      </c>
      <c r="V1090" s="118">
        <v>46113</v>
      </c>
      <c r="W1090" s="118">
        <v>46113</v>
      </c>
      <c r="X1090" s="47"/>
      <c r="Y1090" s="47">
        <v>15</v>
      </c>
      <c r="Z1090" s="118">
        <v>46128</v>
      </c>
      <c r="AA1090" s="118">
        <v>46173</v>
      </c>
      <c r="AB1090" s="118"/>
      <c r="AC1090" s="47" t="s">
        <v>5</v>
      </c>
      <c r="AD1090" s="14"/>
      <c r="AE1090" s="47" t="s">
        <v>3806</v>
      </c>
      <c r="AF1090" s="280"/>
      <c r="AG1090" s="118"/>
      <c r="AH1090" s="118"/>
      <c r="AI1090" s="47" t="s">
        <v>6737</v>
      </c>
      <c r="AJ1090" s="47"/>
      <c r="AK1090" s="47" t="s">
        <v>2829</v>
      </c>
      <c r="AL1090" s="62" t="s">
        <v>390</v>
      </c>
      <c r="AM1090" s="13" t="s">
        <v>1572</v>
      </c>
      <c r="AN1090" s="118"/>
      <c r="AO1090" s="118"/>
      <c r="AP1090" s="118"/>
      <c r="AQ1090" s="118"/>
      <c r="AR1090" s="118"/>
      <c r="AS1090" s="47"/>
      <c r="AT1090" s="118"/>
      <c r="AU1090" s="47"/>
      <c r="AV1090" s="47"/>
      <c r="AW1090" s="118"/>
      <c r="AX1090" s="118"/>
      <c r="AY1090" s="118"/>
      <c r="AZ1090" s="47"/>
      <c r="BA1090" s="14"/>
      <c r="BB1090" s="47"/>
      <c r="BC1090" s="149"/>
      <c r="BD1090" s="149"/>
    </row>
    <row r="1091" spans="1:56" x14ac:dyDescent="0.35">
      <c r="A1091" s="50" t="s">
        <v>6611</v>
      </c>
      <c r="B1091" s="115">
        <v>1090</v>
      </c>
      <c r="C1091" s="47"/>
      <c r="D1091" s="47" t="s">
        <v>6612</v>
      </c>
      <c r="E1091" s="47" t="s">
        <v>6613</v>
      </c>
      <c r="F1091" s="47" t="s">
        <v>6614</v>
      </c>
      <c r="G1091" s="47" t="s">
        <v>76</v>
      </c>
      <c r="H1091" s="47" t="s">
        <v>1980</v>
      </c>
      <c r="I1091" s="47" t="s">
        <v>3899</v>
      </c>
      <c r="J1091" s="47" t="s">
        <v>1961</v>
      </c>
      <c r="K1091" s="47" t="s">
        <v>319</v>
      </c>
      <c r="L1091" s="47" t="s">
        <v>886</v>
      </c>
      <c r="M1091" s="48" t="s">
        <v>53</v>
      </c>
      <c r="N1091" s="47" t="s">
        <v>33</v>
      </c>
      <c r="O1091" s="47" t="s">
        <v>5473</v>
      </c>
      <c r="P1091" s="48" t="s">
        <v>22</v>
      </c>
      <c r="Q1091" s="47"/>
      <c r="R1091" s="47"/>
      <c r="S1091" s="47" t="s">
        <v>6615</v>
      </c>
      <c r="T1091" s="47" t="s">
        <v>2076</v>
      </c>
      <c r="U1091" s="52">
        <v>6000</v>
      </c>
      <c r="V1091" s="118">
        <v>46112</v>
      </c>
      <c r="W1091" s="118">
        <v>46112</v>
      </c>
      <c r="X1091" s="47"/>
      <c r="Y1091" s="47">
        <v>15</v>
      </c>
      <c r="Z1091" s="118">
        <v>46127</v>
      </c>
      <c r="AA1091" s="118">
        <v>46173</v>
      </c>
      <c r="AB1091" s="118"/>
      <c r="AC1091" s="47" t="s">
        <v>5</v>
      </c>
      <c r="AD1091" s="14"/>
      <c r="AE1091" s="47" t="s">
        <v>3873</v>
      </c>
      <c r="AF1091" s="280"/>
      <c r="AG1091" s="118"/>
      <c r="AH1091" s="118"/>
      <c r="AI1091" s="47" t="s">
        <v>6737</v>
      </c>
      <c r="AJ1091" s="47"/>
      <c r="AK1091" s="47" t="s">
        <v>2829</v>
      </c>
      <c r="AL1091" s="62" t="s">
        <v>390</v>
      </c>
      <c r="AM1091" s="13" t="s">
        <v>390</v>
      </c>
      <c r="AN1091" s="118"/>
      <c r="AO1091" s="118"/>
      <c r="AP1091" s="118"/>
      <c r="AQ1091" s="118"/>
      <c r="AR1091" s="118"/>
      <c r="AS1091" s="47"/>
      <c r="AT1091" s="118"/>
      <c r="AU1091" s="47"/>
      <c r="AV1091" s="47"/>
      <c r="AW1091" s="118"/>
      <c r="AX1091" s="118"/>
      <c r="AY1091" s="118"/>
      <c r="AZ1091" s="47"/>
      <c r="BA1091" s="14"/>
      <c r="BB1091" s="47"/>
      <c r="BC1091" s="149"/>
      <c r="BD1091" s="149"/>
    </row>
    <row r="1092" spans="1:56" x14ac:dyDescent="0.35">
      <c r="A1092" s="50" t="s">
        <v>6616</v>
      </c>
      <c r="B1092" s="115">
        <v>1091</v>
      </c>
      <c r="C1092" s="47"/>
      <c r="D1092" s="47" t="s">
        <v>6617</v>
      </c>
      <c r="E1092" s="47" t="s">
        <v>6618</v>
      </c>
      <c r="F1092" s="47" t="s">
        <v>6619</v>
      </c>
      <c r="G1092" s="47" t="s">
        <v>76</v>
      </c>
      <c r="H1092" s="47" t="s">
        <v>1980</v>
      </c>
      <c r="I1092" s="47" t="s">
        <v>3899</v>
      </c>
      <c r="J1092" s="47" t="s">
        <v>1961</v>
      </c>
      <c r="K1092" s="47" t="s">
        <v>319</v>
      </c>
      <c r="L1092" s="47" t="s">
        <v>886</v>
      </c>
      <c r="M1092" s="48" t="s">
        <v>53</v>
      </c>
      <c r="N1092" s="47" t="s">
        <v>34</v>
      </c>
      <c r="O1092" s="47" t="s">
        <v>4</v>
      </c>
      <c r="P1092" s="48" t="s">
        <v>21</v>
      </c>
      <c r="Q1092" s="47"/>
      <c r="R1092" s="47"/>
      <c r="S1092" s="47" t="s">
        <v>6620</v>
      </c>
      <c r="T1092" s="47" t="s">
        <v>816</v>
      </c>
      <c r="U1092" s="52">
        <v>5430</v>
      </c>
      <c r="V1092" s="118">
        <v>46112</v>
      </c>
      <c r="W1092" s="118">
        <v>46112</v>
      </c>
      <c r="X1092" s="47"/>
      <c r="Y1092" s="47">
        <v>15</v>
      </c>
      <c r="Z1092" s="118">
        <v>46127</v>
      </c>
      <c r="AA1092" s="118">
        <v>46152</v>
      </c>
      <c r="AB1092" s="118">
        <v>46147</v>
      </c>
      <c r="AC1092" s="47" t="s">
        <v>3</v>
      </c>
      <c r="AD1092" s="14">
        <v>1</v>
      </c>
      <c r="AE1092" s="47" t="s">
        <v>3879</v>
      </c>
      <c r="AF1092" s="280">
        <v>46147</v>
      </c>
      <c r="AG1092" s="118">
        <v>46147</v>
      </c>
      <c r="AH1092" s="118" t="s">
        <v>6740</v>
      </c>
      <c r="AI1092" s="47" t="s">
        <v>6737</v>
      </c>
      <c r="AJ1092" s="47"/>
      <c r="AK1092" s="47" t="s">
        <v>2829</v>
      </c>
      <c r="AL1092" s="62" t="s">
        <v>2925</v>
      </c>
      <c r="AM1092" s="13" t="s">
        <v>390</v>
      </c>
      <c r="AN1092" s="118"/>
      <c r="AO1092" s="118"/>
      <c r="AP1092" s="118"/>
      <c r="AQ1092" s="118"/>
      <c r="AR1092" s="118"/>
      <c r="AS1092" s="47"/>
      <c r="AT1092" s="118"/>
      <c r="AU1092" s="47"/>
      <c r="AV1092" s="47"/>
      <c r="AW1092" s="118"/>
      <c r="AX1092" s="118"/>
      <c r="AY1092" s="118"/>
      <c r="AZ1092" s="47"/>
      <c r="BA1092" s="14"/>
      <c r="BB1092" s="47"/>
      <c r="BC1092" s="149"/>
      <c r="BD1092" s="149"/>
    </row>
    <row r="1093" spans="1:56" x14ac:dyDescent="0.35">
      <c r="A1093" s="50" t="s">
        <v>6621</v>
      </c>
      <c r="B1093" s="115">
        <v>1092</v>
      </c>
      <c r="C1093" s="47"/>
      <c r="D1093" s="47" t="s">
        <v>6622</v>
      </c>
      <c r="E1093" s="47" t="s">
        <v>6623</v>
      </c>
      <c r="F1093" s="47" t="s">
        <v>6624</v>
      </c>
      <c r="G1093" s="47" t="s">
        <v>76</v>
      </c>
      <c r="H1093" s="47" t="s">
        <v>1980</v>
      </c>
      <c r="I1093" s="47" t="s">
        <v>3899</v>
      </c>
      <c r="J1093" s="47" t="s">
        <v>1961</v>
      </c>
      <c r="K1093" s="47" t="s">
        <v>319</v>
      </c>
      <c r="L1093" s="47" t="s">
        <v>886</v>
      </c>
      <c r="M1093" s="48" t="s">
        <v>53</v>
      </c>
      <c r="N1093" s="47" t="s">
        <v>34</v>
      </c>
      <c r="O1093" s="47" t="s">
        <v>4</v>
      </c>
      <c r="P1093" s="48" t="s">
        <v>21</v>
      </c>
      <c r="Q1093" s="47"/>
      <c r="R1093" s="47"/>
      <c r="S1093" s="47" t="s">
        <v>6625</v>
      </c>
      <c r="T1093" s="47" t="s">
        <v>6626</v>
      </c>
      <c r="U1093" s="52">
        <v>4379</v>
      </c>
      <c r="V1093" s="118">
        <v>46113</v>
      </c>
      <c r="W1093" s="118">
        <v>46113</v>
      </c>
      <c r="X1093" s="47"/>
      <c r="Y1093" s="47">
        <v>15</v>
      </c>
      <c r="Z1093" s="118">
        <v>46128</v>
      </c>
      <c r="AA1093" s="118">
        <v>46152</v>
      </c>
      <c r="AB1093" s="118">
        <v>46150</v>
      </c>
      <c r="AC1093" s="47" t="s">
        <v>3</v>
      </c>
      <c r="AD1093" s="14">
        <v>1</v>
      </c>
      <c r="AE1093" s="47" t="s">
        <v>3879</v>
      </c>
      <c r="AF1093" s="280">
        <v>46154</v>
      </c>
      <c r="AG1093" s="118">
        <v>46154</v>
      </c>
      <c r="AH1093" s="118" t="s">
        <v>6740</v>
      </c>
      <c r="AI1093" s="47" t="s">
        <v>6737</v>
      </c>
      <c r="AJ1093" s="47"/>
      <c r="AK1093" s="47" t="s">
        <v>2829</v>
      </c>
      <c r="AL1093" s="62" t="s">
        <v>2925</v>
      </c>
      <c r="AM1093" s="13" t="s">
        <v>1562</v>
      </c>
      <c r="AN1093" s="118"/>
      <c r="AO1093" s="118"/>
      <c r="AP1093" s="118"/>
      <c r="AQ1093" s="118"/>
      <c r="AR1093" s="118"/>
      <c r="AS1093" s="47"/>
      <c r="AT1093" s="118"/>
      <c r="AU1093" s="47"/>
      <c r="AV1093" s="47"/>
      <c r="AW1093" s="118"/>
      <c r="AX1093" s="118"/>
      <c r="AY1093" s="118"/>
      <c r="AZ1093" s="47"/>
      <c r="BA1093" s="14"/>
      <c r="BB1093" s="47"/>
      <c r="BC1093" s="149"/>
      <c r="BD1093" s="149"/>
    </row>
    <row r="1094" spans="1:56" x14ac:dyDescent="0.35">
      <c r="A1094" s="50" t="s">
        <v>6627</v>
      </c>
      <c r="B1094" s="115">
        <v>1093</v>
      </c>
      <c r="C1094" s="47"/>
      <c r="D1094" s="47" t="s">
        <v>6628</v>
      </c>
      <c r="E1094" s="47" t="s">
        <v>6629</v>
      </c>
      <c r="F1094" s="47" t="s">
        <v>6630</v>
      </c>
      <c r="G1094" s="47" t="s">
        <v>76</v>
      </c>
      <c r="H1094" s="47" t="s">
        <v>1980</v>
      </c>
      <c r="I1094" s="47" t="s">
        <v>3899</v>
      </c>
      <c r="J1094" s="47" t="s">
        <v>1961</v>
      </c>
      <c r="K1094" s="47" t="s">
        <v>319</v>
      </c>
      <c r="L1094" s="47" t="s">
        <v>886</v>
      </c>
      <c r="M1094" s="48" t="s">
        <v>53</v>
      </c>
      <c r="N1094" s="47" t="s">
        <v>33</v>
      </c>
      <c r="O1094" s="47" t="s">
        <v>5473</v>
      </c>
      <c r="P1094" s="48" t="s">
        <v>20</v>
      </c>
      <c r="Q1094" s="47"/>
      <c r="R1094" s="47"/>
      <c r="S1094" s="47" t="s">
        <v>6631</v>
      </c>
      <c r="T1094" s="47" t="s">
        <v>6632</v>
      </c>
      <c r="U1094" s="52">
        <v>13089</v>
      </c>
      <c r="V1094" s="118">
        <v>46112</v>
      </c>
      <c r="W1094" s="118">
        <v>46112</v>
      </c>
      <c r="X1094" s="47"/>
      <c r="Y1094" s="47">
        <v>15</v>
      </c>
      <c r="Z1094" s="118">
        <v>46127</v>
      </c>
      <c r="AA1094" s="118">
        <v>46173</v>
      </c>
      <c r="AB1094" s="118"/>
      <c r="AC1094" s="47" t="s">
        <v>5</v>
      </c>
      <c r="AD1094" s="14"/>
      <c r="AE1094" s="47" t="s">
        <v>3879</v>
      </c>
      <c r="AF1094" s="280"/>
      <c r="AG1094" s="118"/>
      <c r="AH1094" s="118"/>
      <c r="AI1094" s="47" t="s">
        <v>6737</v>
      </c>
      <c r="AJ1094" s="47"/>
      <c r="AK1094" s="47" t="s">
        <v>2829</v>
      </c>
      <c r="AL1094" s="62" t="s">
        <v>390</v>
      </c>
      <c r="AM1094" s="13" t="s">
        <v>390</v>
      </c>
      <c r="AN1094" s="118"/>
      <c r="AO1094" s="118"/>
      <c r="AP1094" s="118"/>
      <c r="AQ1094" s="118"/>
      <c r="AR1094" s="118"/>
      <c r="AS1094" s="47"/>
      <c r="AT1094" s="118"/>
      <c r="AU1094" s="47"/>
      <c r="AV1094" s="47"/>
      <c r="AW1094" s="118"/>
      <c r="AX1094" s="118"/>
      <c r="AY1094" s="118"/>
      <c r="AZ1094" s="47"/>
      <c r="BA1094" s="14"/>
      <c r="BB1094" s="47"/>
      <c r="BC1094" s="149"/>
      <c r="BD1094" s="149"/>
    </row>
    <row r="1095" spans="1:56" x14ac:dyDescent="0.35">
      <c r="A1095" s="50" t="s">
        <v>6633</v>
      </c>
      <c r="B1095" s="115">
        <v>1094</v>
      </c>
      <c r="C1095" s="47"/>
      <c r="D1095" s="47" t="s">
        <v>6634</v>
      </c>
      <c r="E1095" s="47" t="s">
        <v>6635</v>
      </c>
      <c r="F1095" s="47" t="s">
        <v>6636</v>
      </c>
      <c r="G1095" s="47" t="s">
        <v>76</v>
      </c>
      <c r="H1095" s="47" t="s">
        <v>1980</v>
      </c>
      <c r="I1095" s="47" t="s">
        <v>3899</v>
      </c>
      <c r="J1095" s="47" t="s">
        <v>1961</v>
      </c>
      <c r="K1095" s="47" t="s">
        <v>319</v>
      </c>
      <c r="L1095" s="47" t="s">
        <v>886</v>
      </c>
      <c r="M1095" s="48" t="s">
        <v>53</v>
      </c>
      <c r="N1095" s="47" t="s">
        <v>33</v>
      </c>
      <c r="O1095" s="47" t="s">
        <v>5473</v>
      </c>
      <c r="P1095" s="48" t="s">
        <v>20</v>
      </c>
      <c r="Q1095" s="47"/>
      <c r="R1095" s="47"/>
      <c r="S1095" s="47" t="s">
        <v>6637</v>
      </c>
      <c r="T1095" s="47" t="s">
        <v>208</v>
      </c>
      <c r="U1095" s="52">
        <v>11329</v>
      </c>
      <c r="V1095" s="118">
        <v>46112</v>
      </c>
      <c r="W1095" s="118">
        <v>46112</v>
      </c>
      <c r="X1095" s="47"/>
      <c r="Y1095" s="47">
        <v>15</v>
      </c>
      <c r="Z1095" s="118">
        <v>46127</v>
      </c>
      <c r="AA1095" s="118">
        <v>46173</v>
      </c>
      <c r="AB1095" s="118"/>
      <c r="AC1095" s="47" t="s">
        <v>5</v>
      </c>
      <c r="AD1095" s="14"/>
      <c r="AE1095" s="47" t="s">
        <v>3879</v>
      </c>
      <c r="AF1095" s="280"/>
      <c r="AG1095" s="118"/>
      <c r="AH1095" s="118"/>
      <c r="AI1095" s="47" t="s">
        <v>6737</v>
      </c>
      <c r="AJ1095" s="47"/>
      <c r="AK1095" s="47" t="s">
        <v>2829</v>
      </c>
      <c r="AL1095" s="62" t="s">
        <v>390</v>
      </c>
      <c r="AM1095" s="13" t="s">
        <v>1562</v>
      </c>
      <c r="AN1095" s="118"/>
      <c r="AO1095" s="118"/>
      <c r="AP1095" s="118"/>
      <c r="AQ1095" s="118"/>
      <c r="AR1095" s="118"/>
      <c r="AS1095" s="47"/>
      <c r="AT1095" s="118"/>
      <c r="AU1095" s="47"/>
      <c r="AV1095" s="47"/>
      <c r="AW1095" s="118"/>
      <c r="AX1095" s="118"/>
      <c r="AY1095" s="118"/>
      <c r="AZ1095" s="47"/>
      <c r="BA1095" s="14"/>
      <c r="BB1095" s="47"/>
      <c r="BC1095" s="149"/>
      <c r="BD1095" s="149"/>
    </row>
    <row r="1096" spans="1:56" x14ac:dyDescent="0.35">
      <c r="A1096" s="50" t="s">
        <v>6638</v>
      </c>
      <c r="B1096" s="115">
        <v>1095</v>
      </c>
      <c r="C1096" s="47"/>
      <c r="D1096" s="47" t="s">
        <v>6639</v>
      </c>
      <c r="E1096" s="47" t="s">
        <v>6640</v>
      </c>
      <c r="F1096" s="47" t="s">
        <v>6641</v>
      </c>
      <c r="G1096" s="47" t="s">
        <v>76</v>
      </c>
      <c r="H1096" s="47" t="s">
        <v>1980</v>
      </c>
      <c r="I1096" s="47" t="s">
        <v>3899</v>
      </c>
      <c r="J1096" s="47" t="s">
        <v>1961</v>
      </c>
      <c r="K1096" s="47" t="s">
        <v>319</v>
      </c>
      <c r="L1096" s="47" t="s">
        <v>886</v>
      </c>
      <c r="M1096" s="48" t="s">
        <v>53</v>
      </c>
      <c r="N1096" s="47" t="s">
        <v>33</v>
      </c>
      <c r="O1096" s="47" t="s">
        <v>5473</v>
      </c>
      <c r="P1096" s="48" t="s">
        <v>20</v>
      </c>
      <c r="Q1096" s="47"/>
      <c r="R1096" s="47"/>
      <c r="S1096" s="47" t="s">
        <v>6642</v>
      </c>
      <c r="T1096" s="47" t="s">
        <v>6643</v>
      </c>
      <c r="U1096" s="52">
        <v>4239</v>
      </c>
      <c r="V1096" s="118">
        <v>46110</v>
      </c>
      <c r="W1096" s="118">
        <v>46110</v>
      </c>
      <c r="X1096" s="47"/>
      <c r="Y1096" s="47">
        <v>15</v>
      </c>
      <c r="Z1096" s="118">
        <v>46125</v>
      </c>
      <c r="AA1096" s="118">
        <v>46173</v>
      </c>
      <c r="AB1096" s="118">
        <v>46172</v>
      </c>
      <c r="AC1096" s="47" t="s">
        <v>3</v>
      </c>
      <c r="AD1096" s="14">
        <v>1</v>
      </c>
      <c r="AE1096" s="47" t="s">
        <v>3879</v>
      </c>
      <c r="AF1096" s="280" t="s">
        <v>8951</v>
      </c>
      <c r="AG1096" s="118"/>
      <c r="AH1096" s="118" t="s">
        <v>152</v>
      </c>
      <c r="AI1096" s="47" t="s">
        <v>6737</v>
      </c>
      <c r="AJ1096" s="47"/>
      <c r="AK1096" s="47" t="s">
        <v>2829</v>
      </c>
      <c r="AL1096" s="62" t="s">
        <v>2925</v>
      </c>
      <c r="AM1096" s="13" t="s">
        <v>1562</v>
      </c>
      <c r="AN1096" s="118"/>
      <c r="AO1096" s="118"/>
      <c r="AP1096" s="118"/>
      <c r="AQ1096" s="118"/>
      <c r="AR1096" s="118"/>
      <c r="AS1096" s="47"/>
      <c r="AT1096" s="118"/>
      <c r="AU1096" s="47"/>
      <c r="AV1096" s="47"/>
      <c r="AW1096" s="118"/>
      <c r="AX1096" s="118"/>
      <c r="AY1096" s="118"/>
      <c r="AZ1096" s="47"/>
      <c r="BA1096" s="14"/>
      <c r="BB1096" s="47"/>
      <c r="BC1096" s="149"/>
      <c r="BD1096" s="149"/>
    </row>
    <row r="1097" spans="1:56" x14ac:dyDescent="0.35">
      <c r="A1097" s="50" t="s">
        <v>6644</v>
      </c>
      <c r="B1097" s="115">
        <v>1096</v>
      </c>
      <c r="C1097" s="47"/>
      <c r="D1097" s="47" t="s">
        <v>6645</v>
      </c>
      <c r="E1097" s="47" t="s">
        <v>6646</v>
      </c>
      <c r="F1097" s="47" t="s">
        <v>6647</v>
      </c>
      <c r="G1097" s="47" t="s">
        <v>76</v>
      </c>
      <c r="H1097" s="47" t="s">
        <v>1980</v>
      </c>
      <c r="I1097" s="47" t="s">
        <v>3899</v>
      </c>
      <c r="J1097" s="47" t="s">
        <v>1961</v>
      </c>
      <c r="K1097" s="47" t="s">
        <v>319</v>
      </c>
      <c r="L1097" s="47" t="s">
        <v>886</v>
      </c>
      <c r="M1097" s="48" t="s">
        <v>53</v>
      </c>
      <c r="N1097" s="47" t="s">
        <v>33</v>
      </c>
      <c r="O1097" s="47" t="s">
        <v>5473</v>
      </c>
      <c r="P1097" s="48" t="s">
        <v>22</v>
      </c>
      <c r="Q1097" s="47"/>
      <c r="R1097" s="47"/>
      <c r="S1097" s="47" t="s">
        <v>6648</v>
      </c>
      <c r="T1097" s="47" t="s">
        <v>6649</v>
      </c>
      <c r="U1097" s="52">
        <v>5006</v>
      </c>
      <c r="V1097" s="118">
        <v>46112</v>
      </c>
      <c r="W1097" s="118">
        <v>46112</v>
      </c>
      <c r="X1097" s="47"/>
      <c r="Y1097" s="47">
        <v>15</v>
      </c>
      <c r="Z1097" s="118">
        <v>46127</v>
      </c>
      <c r="AA1097" s="118">
        <v>46152</v>
      </c>
      <c r="AB1097" s="118">
        <v>46164</v>
      </c>
      <c r="AC1097" s="47" t="s">
        <v>3</v>
      </c>
      <c r="AD1097" s="14">
        <v>1</v>
      </c>
      <c r="AE1097" s="47" t="s">
        <v>3879</v>
      </c>
      <c r="AF1097" s="280">
        <v>46168</v>
      </c>
      <c r="AG1097" s="118"/>
      <c r="AH1097" s="118" t="s">
        <v>152</v>
      </c>
      <c r="AI1097" s="47" t="s">
        <v>6737</v>
      </c>
      <c r="AJ1097" s="47"/>
      <c r="AK1097" s="47" t="s">
        <v>2829</v>
      </c>
      <c r="AL1097" s="62" t="s">
        <v>2925</v>
      </c>
      <c r="AM1097" s="13" t="s">
        <v>2000</v>
      </c>
      <c r="AN1097" s="118"/>
      <c r="AO1097" s="118"/>
      <c r="AP1097" s="118"/>
      <c r="AQ1097" s="118"/>
      <c r="AR1097" s="118"/>
      <c r="AS1097" s="47"/>
      <c r="AT1097" s="118"/>
      <c r="AU1097" s="47"/>
      <c r="AV1097" s="47"/>
      <c r="AW1097" s="118"/>
      <c r="AX1097" s="118"/>
      <c r="AY1097" s="118"/>
      <c r="AZ1097" s="47"/>
      <c r="BA1097" s="14"/>
      <c r="BB1097" s="47"/>
      <c r="BC1097" s="149"/>
      <c r="BD1097" s="149"/>
    </row>
    <row r="1098" spans="1:56" x14ac:dyDescent="0.35">
      <c r="A1098" s="50" t="s">
        <v>6650</v>
      </c>
      <c r="B1098" s="115">
        <v>1097</v>
      </c>
      <c r="C1098" s="47"/>
      <c r="D1098" s="47" t="s">
        <v>6651</v>
      </c>
      <c r="E1098" s="47" t="s">
        <v>6652</v>
      </c>
      <c r="F1098" s="47" t="s">
        <v>6653</v>
      </c>
      <c r="G1098" s="47" t="s">
        <v>76</v>
      </c>
      <c r="H1098" s="47" t="s">
        <v>1980</v>
      </c>
      <c r="I1098" s="47" t="s">
        <v>3899</v>
      </c>
      <c r="J1098" s="47" t="s">
        <v>1961</v>
      </c>
      <c r="K1098" s="47" t="s">
        <v>319</v>
      </c>
      <c r="L1098" s="47" t="s">
        <v>886</v>
      </c>
      <c r="M1098" s="48" t="s">
        <v>53</v>
      </c>
      <c r="N1098" s="47" t="s">
        <v>34</v>
      </c>
      <c r="O1098" s="47" t="s">
        <v>4</v>
      </c>
      <c r="P1098" s="48" t="s">
        <v>21</v>
      </c>
      <c r="Q1098" s="47"/>
      <c r="R1098" s="47"/>
      <c r="S1098" s="47" t="s">
        <v>6654</v>
      </c>
      <c r="T1098" s="47" t="s">
        <v>6655</v>
      </c>
      <c r="U1098" s="52">
        <v>4943</v>
      </c>
      <c r="V1098" s="118">
        <v>46113</v>
      </c>
      <c r="W1098" s="118">
        <v>46113</v>
      </c>
      <c r="X1098" s="47"/>
      <c r="Y1098" s="47">
        <v>15</v>
      </c>
      <c r="Z1098" s="118">
        <v>46128</v>
      </c>
      <c r="AA1098" s="118">
        <v>46152</v>
      </c>
      <c r="AB1098" s="118"/>
      <c r="AC1098" s="47" t="s">
        <v>709</v>
      </c>
      <c r="AD1098" s="14"/>
      <c r="AE1098" s="47" t="s">
        <v>3879</v>
      </c>
      <c r="AF1098" s="280"/>
      <c r="AG1098" s="118"/>
      <c r="AH1098" s="118"/>
      <c r="AI1098" s="47" t="s">
        <v>6737</v>
      </c>
      <c r="AJ1098" s="47"/>
      <c r="AK1098" s="47" t="s">
        <v>390</v>
      </c>
      <c r="AL1098" s="62" t="s">
        <v>390</v>
      </c>
      <c r="AM1098" s="13" t="s">
        <v>2493</v>
      </c>
      <c r="AN1098" s="118"/>
      <c r="AO1098" s="118"/>
      <c r="AP1098" s="118"/>
      <c r="AQ1098" s="118"/>
      <c r="AR1098" s="118"/>
      <c r="AS1098" s="47"/>
      <c r="AT1098" s="118"/>
      <c r="AU1098" s="47"/>
      <c r="AV1098" s="47"/>
      <c r="AW1098" s="118"/>
      <c r="AX1098" s="118"/>
      <c r="AY1098" s="118"/>
      <c r="AZ1098" s="47"/>
      <c r="BA1098" s="14"/>
      <c r="BB1098" s="47"/>
      <c r="BC1098" s="149"/>
      <c r="BD1098" s="149"/>
    </row>
    <row r="1099" spans="1:56" x14ac:dyDescent="0.35">
      <c r="A1099" s="50" t="s">
        <v>6656</v>
      </c>
      <c r="B1099" s="115">
        <v>1098</v>
      </c>
      <c r="C1099" s="47"/>
      <c r="D1099" s="47" t="s">
        <v>6657</v>
      </c>
      <c r="E1099" s="47" t="s">
        <v>6658</v>
      </c>
      <c r="F1099" s="47" t="s">
        <v>6659</v>
      </c>
      <c r="G1099" s="47" t="s">
        <v>76</v>
      </c>
      <c r="H1099" s="47" t="s">
        <v>1980</v>
      </c>
      <c r="I1099" s="47" t="s">
        <v>3899</v>
      </c>
      <c r="J1099" s="47" t="s">
        <v>1961</v>
      </c>
      <c r="K1099" s="47" t="s">
        <v>319</v>
      </c>
      <c r="L1099" s="47" t="s">
        <v>886</v>
      </c>
      <c r="M1099" s="48" t="s">
        <v>53</v>
      </c>
      <c r="N1099" s="47" t="s">
        <v>34</v>
      </c>
      <c r="O1099" s="47" t="s">
        <v>4</v>
      </c>
      <c r="P1099" s="48" t="s">
        <v>21</v>
      </c>
      <c r="Q1099" s="47"/>
      <c r="R1099" s="47"/>
      <c r="S1099" s="47" t="s">
        <v>6660</v>
      </c>
      <c r="T1099" s="47" t="s">
        <v>6661</v>
      </c>
      <c r="U1099" s="52">
        <v>7943</v>
      </c>
      <c r="V1099" s="118">
        <v>46113</v>
      </c>
      <c r="W1099" s="118">
        <v>46113</v>
      </c>
      <c r="X1099" s="47"/>
      <c r="Y1099" s="47">
        <v>15</v>
      </c>
      <c r="Z1099" s="118">
        <v>46128</v>
      </c>
      <c r="AA1099" s="118">
        <v>46142</v>
      </c>
      <c r="AB1099" s="118">
        <v>46142</v>
      </c>
      <c r="AC1099" s="47" t="s">
        <v>3</v>
      </c>
      <c r="AD1099" s="14">
        <v>1</v>
      </c>
      <c r="AE1099" s="47" t="s">
        <v>3879</v>
      </c>
      <c r="AF1099" s="280">
        <v>46142</v>
      </c>
      <c r="AG1099" s="118">
        <v>46142</v>
      </c>
      <c r="AH1099" s="118" t="s">
        <v>6740</v>
      </c>
      <c r="AI1099" s="47" t="s">
        <v>6737</v>
      </c>
      <c r="AJ1099" s="47"/>
      <c r="AK1099" s="47" t="s">
        <v>2829</v>
      </c>
      <c r="AL1099" s="62" t="s">
        <v>2924</v>
      </c>
      <c r="AM1099" s="13" t="s">
        <v>390</v>
      </c>
      <c r="AN1099" s="118"/>
      <c r="AO1099" s="118"/>
      <c r="AP1099" s="118"/>
      <c r="AQ1099" s="118"/>
      <c r="AR1099" s="118"/>
      <c r="AS1099" s="47"/>
      <c r="AT1099" s="118"/>
      <c r="AU1099" s="47"/>
      <c r="AV1099" s="47"/>
      <c r="AW1099" s="118"/>
      <c r="AX1099" s="118"/>
      <c r="AY1099" s="118"/>
      <c r="AZ1099" s="47"/>
      <c r="BA1099" s="14"/>
      <c r="BB1099" s="47"/>
      <c r="BC1099" s="149"/>
      <c r="BD1099" s="149"/>
    </row>
    <row r="1100" spans="1:56" x14ac:dyDescent="0.35">
      <c r="A1100" s="50" t="s">
        <v>6662</v>
      </c>
      <c r="B1100" s="115">
        <v>1099</v>
      </c>
      <c r="C1100" s="47"/>
      <c r="D1100" s="47" t="s">
        <v>6663</v>
      </c>
      <c r="E1100" s="47" t="s">
        <v>6664</v>
      </c>
      <c r="F1100" s="47" t="s">
        <v>6665</v>
      </c>
      <c r="G1100" s="47" t="s">
        <v>76</v>
      </c>
      <c r="H1100" s="47" t="s">
        <v>1980</v>
      </c>
      <c r="I1100" s="47" t="s">
        <v>3899</v>
      </c>
      <c r="J1100" s="47" t="s">
        <v>1961</v>
      </c>
      <c r="K1100" s="47" t="s">
        <v>319</v>
      </c>
      <c r="L1100" s="47" t="s">
        <v>886</v>
      </c>
      <c r="M1100" s="48" t="s">
        <v>53</v>
      </c>
      <c r="N1100" s="47" t="s">
        <v>33</v>
      </c>
      <c r="O1100" s="47" t="s">
        <v>5473</v>
      </c>
      <c r="P1100" s="48" t="s">
        <v>26</v>
      </c>
      <c r="Q1100" s="47"/>
      <c r="R1100" s="47"/>
      <c r="S1100" s="47" t="s">
        <v>6666</v>
      </c>
      <c r="T1100" s="47" t="s">
        <v>6667</v>
      </c>
      <c r="U1100" s="52">
        <v>5754</v>
      </c>
      <c r="V1100" s="118">
        <v>46114</v>
      </c>
      <c r="W1100" s="118">
        <v>46114</v>
      </c>
      <c r="X1100" s="47"/>
      <c r="Y1100" s="47">
        <v>15</v>
      </c>
      <c r="Z1100" s="118">
        <v>46129</v>
      </c>
      <c r="AA1100" s="118">
        <v>46152</v>
      </c>
      <c r="AB1100" s="118">
        <v>46160</v>
      </c>
      <c r="AC1100" s="47" t="s">
        <v>3</v>
      </c>
      <c r="AD1100" s="14">
        <v>1</v>
      </c>
      <c r="AE1100" s="47" t="s">
        <v>3879</v>
      </c>
      <c r="AF1100" s="280">
        <v>46166</v>
      </c>
      <c r="AG1100" s="118">
        <v>46166</v>
      </c>
      <c r="AH1100" s="118" t="s">
        <v>6740</v>
      </c>
      <c r="AI1100" s="47" t="s">
        <v>6737</v>
      </c>
      <c r="AJ1100" s="47"/>
      <c r="AK1100" s="47" t="s">
        <v>2829</v>
      </c>
      <c r="AL1100" s="62" t="s">
        <v>2925</v>
      </c>
      <c r="AM1100" s="13" t="s">
        <v>390</v>
      </c>
      <c r="AN1100" s="118"/>
      <c r="AO1100" s="118"/>
      <c r="AP1100" s="118"/>
      <c r="AQ1100" s="118"/>
      <c r="AR1100" s="118"/>
      <c r="AS1100" s="47"/>
      <c r="AT1100" s="118"/>
      <c r="AU1100" s="47"/>
      <c r="AV1100" s="47"/>
      <c r="AW1100" s="118"/>
      <c r="AX1100" s="118"/>
      <c r="AY1100" s="118"/>
      <c r="AZ1100" s="47"/>
      <c r="BA1100" s="14"/>
      <c r="BB1100" s="47"/>
      <c r="BC1100" s="149"/>
      <c r="BD1100" s="149"/>
    </row>
    <row r="1101" spans="1:56" x14ac:dyDescent="0.35">
      <c r="A1101" s="50" t="s">
        <v>6668</v>
      </c>
      <c r="B1101" s="115">
        <v>1100</v>
      </c>
      <c r="C1101" s="47"/>
      <c r="D1101" s="47" t="s">
        <v>6669</v>
      </c>
      <c r="E1101" s="47" t="s">
        <v>6670</v>
      </c>
      <c r="F1101" s="47" t="s">
        <v>6671</v>
      </c>
      <c r="G1101" s="47" t="s">
        <v>76</v>
      </c>
      <c r="H1101" s="47" t="s">
        <v>1980</v>
      </c>
      <c r="I1101" s="47" t="s">
        <v>3899</v>
      </c>
      <c r="J1101" s="47" t="s">
        <v>1961</v>
      </c>
      <c r="K1101" s="47" t="s">
        <v>319</v>
      </c>
      <c r="L1101" s="47" t="s">
        <v>886</v>
      </c>
      <c r="M1101" s="48" t="s">
        <v>53</v>
      </c>
      <c r="N1101" s="47" t="s">
        <v>34</v>
      </c>
      <c r="O1101" s="47" t="s">
        <v>4</v>
      </c>
      <c r="P1101" s="48" t="s">
        <v>21</v>
      </c>
      <c r="Q1101" s="47"/>
      <c r="R1101" s="47"/>
      <c r="S1101" s="47" t="s">
        <v>6672</v>
      </c>
      <c r="T1101" s="47" t="s">
        <v>6673</v>
      </c>
      <c r="U1101" s="52">
        <v>4500</v>
      </c>
      <c r="V1101" s="118">
        <v>46113</v>
      </c>
      <c r="W1101" s="118">
        <v>46113</v>
      </c>
      <c r="X1101" s="47"/>
      <c r="Y1101" s="47">
        <v>15</v>
      </c>
      <c r="Z1101" s="118">
        <v>46128</v>
      </c>
      <c r="AA1101" s="118">
        <v>46152</v>
      </c>
      <c r="AB1101" s="118">
        <v>46160</v>
      </c>
      <c r="AC1101" s="47" t="s">
        <v>3</v>
      </c>
      <c r="AD1101" s="14">
        <v>1</v>
      </c>
      <c r="AE1101" s="47" t="s">
        <v>3879</v>
      </c>
      <c r="AF1101" s="280">
        <v>46160</v>
      </c>
      <c r="AG1101" s="118">
        <v>46160</v>
      </c>
      <c r="AH1101" s="118" t="s">
        <v>6740</v>
      </c>
      <c r="AI1101" s="47" t="s">
        <v>6737</v>
      </c>
      <c r="AJ1101" s="47"/>
      <c r="AK1101" s="47" t="s">
        <v>2829</v>
      </c>
      <c r="AL1101" s="62" t="s">
        <v>2925</v>
      </c>
      <c r="AM1101" s="13" t="s">
        <v>390</v>
      </c>
      <c r="AN1101" s="118"/>
      <c r="AO1101" s="118"/>
      <c r="AP1101" s="118"/>
      <c r="AQ1101" s="118"/>
      <c r="AR1101" s="118"/>
      <c r="AS1101" s="47"/>
      <c r="AT1101" s="118"/>
      <c r="AU1101" s="47"/>
      <c r="AV1101" s="47"/>
      <c r="AW1101" s="118"/>
      <c r="AX1101" s="118"/>
      <c r="AY1101" s="118"/>
      <c r="AZ1101" s="47"/>
      <c r="BA1101" s="14"/>
      <c r="BB1101" s="47"/>
      <c r="BC1101" s="149"/>
      <c r="BD1101" s="149"/>
    </row>
    <row r="1102" spans="1:56" x14ac:dyDescent="0.35">
      <c r="A1102" s="50" t="s">
        <v>6674</v>
      </c>
      <c r="B1102" s="115">
        <v>1101</v>
      </c>
      <c r="C1102" s="47"/>
      <c r="D1102" s="47" t="s">
        <v>6675</v>
      </c>
      <c r="E1102" s="47" t="s">
        <v>6676</v>
      </c>
      <c r="F1102" s="47" t="s">
        <v>6677</v>
      </c>
      <c r="G1102" s="47" t="s">
        <v>76</v>
      </c>
      <c r="H1102" s="47" t="s">
        <v>1980</v>
      </c>
      <c r="I1102" s="47" t="s">
        <v>3899</v>
      </c>
      <c r="J1102" s="47" t="s">
        <v>1961</v>
      </c>
      <c r="K1102" s="47" t="s">
        <v>319</v>
      </c>
      <c r="L1102" s="47" t="s">
        <v>886</v>
      </c>
      <c r="M1102" s="48" t="s">
        <v>53</v>
      </c>
      <c r="N1102" s="47" t="s">
        <v>33</v>
      </c>
      <c r="O1102" s="47" t="s">
        <v>49</v>
      </c>
      <c r="P1102" s="48" t="s">
        <v>20</v>
      </c>
      <c r="Q1102" s="47"/>
      <c r="R1102" s="47"/>
      <c r="S1102" s="47" t="s">
        <v>6678</v>
      </c>
      <c r="T1102" s="47" t="s">
        <v>6679</v>
      </c>
      <c r="U1102" s="52">
        <v>2055</v>
      </c>
      <c r="V1102" s="118">
        <v>46113</v>
      </c>
      <c r="W1102" s="118">
        <v>46113</v>
      </c>
      <c r="X1102" s="47"/>
      <c r="Y1102" s="47">
        <v>15</v>
      </c>
      <c r="Z1102" s="118">
        <v>46128</v>
      </c>
      <c r="AA1102" s="118">
        <v>46142</v>
      </c>
      <c r="AB1102" s="118">
        <v>46147</v>
      </c>
      <c r="AC1102" s="47" t="s">
        <v>3</v>
      </c>
      <c r="AD1102" s="14">
        <v>1</v>
      </c>
      <c r="AE1102" s="47" t="s">
        <v>3873</v>
      </c>
      <c r="AF1102" s="280">
        <v>46147</v>
      </c>
      <c r="AG1102" s="118">
        <v>46147</v>
      </c>
      <c r="AH1102" s="118" t="s">
        <v>6740</v>
      </c>
      <c r="AI1102" s="47" t="s">
        <v>6737</v>
      </c>
      <c r="AJ1102" s="47"/>
      <c r="AK1102" s="47" t="s">
        <v>2829</v>
      </c>
      <c r="AL1102" s="62" t="s">
        <v>2925</v>
      </c>
      <c r="AM1102" s="13" t="s">
        <v>390</v>
      </c>
      <c r="AN1102" s="118"/>
      <c r="AO1102" s="118"/>
      <c r="AP1102" s="118"/>
      <c r="AQ1102" s="118"/>
      <c r="AR1102" s="118"/>
      <c r="AS1102" s="47"/>
      <c r="AT1102" s="118"/>
      <c r="AU1102" s="47"/>
      <c r="AV1102" s="47"/>
      <c r="AW1102" s="118"/>
      <c r="AX1102" s="118"/>
      <c r="AY1102" s="118"/>
      <c r="AZ1102" s="47"/>
      <c r="BA1102" s="14"/>
      <c r="BB1102" s="47"/>
      <c r="BC1102" s="149"/>
      <c r="BD1102" s="149"/>
    </row>
    <row r="1103" spans="1:56" x14ac:dyDescent="0.35">
      <c r="A1103" s="50" t="s">
        <v>6680</v>
      </c>
      <c r="B1103" s="115">
        <v>1102</v>
      </c>
      <c r="C1103" s="47"/>
      <c r="D1103" s="47" t="s">
        <v>6681</v>
      </c>
      <c r="E1103" s="47" t="s">
        <v>6682</v>
      </c>
      <c r="F1103" s="47" t="s">
        <v>6683</v>
      </c>
      <c r="G1103" s="47" t="s">
        <v>76</v>
      </c>
      <c r="H1103" s="47" t="s">
        <v>1980</v>
      </c>
      <c r="I1103" s="47" t="s">
        <v>3899</v>
      </c>
      <c r="J1103" s="47" t="s">
        <v>312</v>
      </c>
      <c r="K1103" s="47" t="s">
        <v>1223</v>
      </c>
      <c r="L1103" s="47" t="s">
        <v>7218</v>
      </c>
      <c r="M1103" s="48" t="s">
        <v>53</v>
      </c>
      <c r="N1103" s="47" t="s">
        <v>32</v>
      </c>
      <c r="O1103" s="47" t="s">
        <v>37</v>
      </c>
      <c r="P1103" s="48" t="s">
        <v>19</v>
      </c>
      <c r="Q1103" s="47"/>
      <c r="R1103" s="47"/>
      <c r="S1103" s="47" t="s">
        <v>6684</v>
      </c>
      <c r="T1103" s="47" t="s">
        <v>6685</v>
      </c>
      <c r="U1103" s="52">
        <v>8306</v>
      </c>
      <c r="V1103" s="118">
        <v>46113</v>
      </c>
      <c r="W1103" s="118">
        <v>46113</v>
      </c>
      <c r="X1103" s="47"/>
      <c r="Y1103" s="47">
        <v>15</v>
      </c>
      <c r="Z1103" s="118">
        <v>46128</v>
      </c>
      <c r="AA1103" s="118">
        <v>46130</v>
      </c>
      <c r="AB1103" s="118">
        <v>46130</v>
      </c>
      <c r="AC1103" s="47" t="s">
        <v>3</v>
      </c>
      <c r="AD1103" s="14">
        <v>1</v>
      </c>
      <c r="AE1103" s="47" t="s">
        <v>3873</v>
      </c>
      <c r="AF1103" s="280">
        <v>46130</v>
      </c>
      <c r="AG1103" s="118">
        <v>46130</v>
      </c>
      <c r="AH1103" s="118" t="s">
        <v>6740</v>
      </c>
      <c r="AI1103" s="47" t="s">
        <v>6737</v>
      </c>
      <c r="AJ1103" s="47"/>
      <c r="AK1103" s="47" t="s">
        <v>2829</v>
      </c>
      <c r="AL1103" s="62" t="s">
        <v>2924</v>
      </c>
      <c r="AM1103" s="13" t="s">
        <v>390</v>
      </c>
      <c r="AN1103" s="118"/>
      <c r="AO1103" s="118"/>
      <c r="AP1103" s="118"/>
      <c r="AQ1103" s="118"/>
      <c r="AR1103" s="118"/>
      <c r="AS1103" s="47"/>
      <c r="AT1103" s="118"/>
      <c r="AU1103" s="47"/>
      <c r="AV1103" s="47"/>
      <c r="AW1103" s="118"/>
      <c r="AX1103" s="118"/>
      <c r="AY1103" s="118"/>
      <c r="AZ1103" s="47"/>
      <c r="BA1103" s="14"/>
      <c r="BB1103" s="47"/>
      <c r="BC1103" s="149"/>
      <c r="BD1103" s="149"/>
    </row>
    <row r="1104" spans="1:56" x14ac:dyDescent="0.35">
      <c r="A1104" s="50" t="s">
        <v>6686</v>
      </c>
      <c r="B1104" s="115">
        <v>1103</v>
      </c>
      <c r="C1104" s="47"/>
      <c r="D1104" s="47" t="s">
        <v>6687</v>
      </c>
      <c r="E1104" s="47" t="s">
        <v>6688</v>
      </c>
      <c r="F1104" s="47" t="s">
        <v>6689</v>
      </c>
      <c r="G1104" s="47" t="s">
        <v>76</v>
      </c>
      <c r="H1104" s="47" t="s">
        <v>1980</v>
      </c>
      <c r="I1104" s="47" t="s">
        <v>3899</v>
      </c>
      <c r="J1104" s="47" t="s">
        <v>1961</v>
      </c>
      <c r="K1104" s="47" t="s">
        <v>319</v>
      </c>
      <c r="L1104" s="47" t="s">
        <v>886</v>
      </c>
      <c r="M1104" s="48" t="s">
        <v>53</v>
      </c>
      <c r="N1104" s="47" t="s">
        <v>33</v>
      </c>
      <c r="O1104" s="47" t="s">
        <v>5473</v>
      </c>
      <c r="P1104" s="48" t="s">
        <v>22</v>
      </c>
      <c r="Q1104" s="47"/>
      <c r="R1104" s="47"/>
      <c r="S1104" s="47" t="s">
        <v>6690</v>
      </c>
      <c r="T1104" s="47" t="s">
        <v>6691</v>
      </c>
      <c r="U1104" s="52">
        <v>7099</v>
      </c>
      <c r="V1104" s="118">
        <v>46114</v>
      </c>
      <c r="W1104" s="118">
        <v>46114</v>
      </c>
      <c r="X1104" s="47"/>
      <c r="Y1104" s="47">
        <v>15</v>
      </c>
      <c r="Z1104" s="118">
        <v>46129</v>
      </c>
      <c r="AA1104" s="118">
        <v>46173</v>
      </c>
      <c r="AB1104" s="118"/>
      <c r="AC1104" s="47" t="s">
        <v>5</v>
      </c>
      <c r="AD1104" s="14"/>
      <c r="AE1104" s="47" t="s">
        <v>3873</v>
      </c>
      <c r="AF1104" s="280"/>
      <c r="AG1104" s="118"/>
      <c r="AH1104" s="118"/>
      <c r="AI1104" s="47" t="s">
        <v>6737</v>
      </c>
      <c r="AJ1104" s="47"/>
      <c r="AK1104" s="47" t="s">
        <v>2829</v>
      </c>
      <c r="AL1104" s="62" t="s">
        <v>390</v>
      </c>
      <c r="AM1104" s="13" t="s">
        <v>390</v>
      </c>
      <c r="AN1104" s="118"/>
      <c r="AO1104" s="118"/>
      <c r="AP1104" s="118"/>
      <c r="AQ1104" s="118"/>
      <c r="AR1104" s="118"/>
      <c r="AS1104" s="47"/>
      <c r="AT1104" s="118"/>
      <c r="AU1104" s="47"/>
      <c r="AV1104" s="47"/>
      <c r="AW1104" s="118"/>
      <c r="AX1104" s="118"/>
      <c r="AY1104" s="118"/>
      <c r="AZ1104" s="47"/>
      <c r="BA1104" s="14"/>
      <c r="BB1104" s="47"/>
      <c r="BC1104" s="149"/>
      <c r="BD1104" s="149"/>
    </row>
    <row r="1105" spans="1:56" x14ac:dyDescent="0.35">
      <c r="A1105" s="50" t="s">
        <v>6692</v>
      </c>
      <c r="B1105" s="115">
        <v>1104</v>
      </c>
      <c r="C1105" s="47"/>
      <c r="D1105" s="47" t="s">
        <v>6693</v>
      </c>
      <c r="E1105" s="47" t="s">
        <v>6694</v>
      </c>
      <c r="F1105" s="47" t="s">
        <v>6695</v>
      </c>
      <c r="G1105" s="47" t="s">
        <v>76</v>
      </c>
      <c r="H1105" s="47" t="s">
        <v>1980</v>
      </c>
      <c r="I1105" s="47" t="s">
        <v>3899</v>
      </c>
      <c r="J1105" s="47" t="s">
        <v>1961</v>
      </c>
      <c r="K1105" s="47" t="s">
        <v>319</v>
      </c>
      <c r="L1105" s="47" t="s">
        <v>886</v>
      </c>
      <c r="M1105" s="48" t="s">
        <v>53</v>
      </c>
      <c r="N1105" s="47" t="s">
        <v>33</v>
      </c>
      <c r="O1105" s="47" t="s">
        <v>5473</v>
      </c>
      <c r="P1105" s="48" t="s">
        <v>22</v>
      </c>
      <c r="Q1105" s="47"/>
      <c r="R1105" s="47"/>
      <c r="S1105" s="47" t="s">
        <v>6696</v>
      </c>
      <c r="T1105" s="47" t="s">
        <v>6697</v>
      </c>
      <c r="U1105" s="52">
        <v>6110</v>
      </c>
      <c r="V1105" s="118">
        <v>46114</v>
      </c>
      <c r="W1105" s="118">
        <v>46114</v>
      </c>
      <c r="X1105" s="47"/>
      <c r="Y1105" s="47">
        <v>15</v>
      </c>
      <c r="Z1105" s="118">
        <v>46129</v>
      </c>
      <c r="AA1105" s="118">
        <v>46152</v>
      </c>
      <c r="AB1105" s="118">
        <v>46158</v>
      </c>
      <c r="AC1105" s="47" t="s">
        <v>3</v>
      </c>
      <c r="AD1105" s="14">
        <v>1</v>
      </c>
      <c r="AE1105" s="47" t="s">
        <v>3873</v>
      </c>
      <c r="AF1105" s="280" t="s">
        <v>8951</v>
      </c>
      <c r="AG1105" s="118"/>
      <c r="AH1105" s="118" t="s">
        <v>152</v>
      </c>
      <c r="AI1105" s="47" t="s">
        <v>6737</v>
      </c>
      <c r="AJ1105" s="47"/>
      <c r="AK1105" s="47" t="s">
        <v>2829</v>
      </c>
      <c r="AL1105" s="62" t="s">
        <v>2925</v>
      </c>
      <c r="AM1105" s="13" t="s">
        <v>390</v>
      </c>
      <c r="AN1105" s="118"/>
      <c r="AO1105" s="118"/>
      <c r="AP1105" s="118"/>
      <c r="AQ1105" s="118"/>
      <c r="AR1105" s="118"/>
      <c r="AS1105" s="47"/>
      <c r="AT1105" s="118"/>
      <c r="AU1105" s="47"/>
      <c r="AV1105" s="47"/>
      <c r="AW1105" s="118"/>
      <c r="AX1105" s="118"/>
      <c r="AY1105" s="118"/>
      <c r="AZ1105" s="47"/>
      <c r="BA1105" s="14"/>
      <c r="BB1105" s="47"/>
      <c r="BC1105" s="149"/>
      <c r="BD1105" s="149"/>
    </row>
    <row r="1106" spans="1:56" x14ac:dyDescent="0.35">
      <c r="A1106" s="50" t="s">
        <v>6698</v>
      </c>
      <c r="B1106" s="115">
        <v>1105</v>
      </c>
      <c r="C1106" s="47"/>
      <c r="D1106" s="47">
        <v>5760</v>
      </c>
      <c r="E1106" s="47" t="s">
        <v>6699</v>
      </c>
      <c r="F1106" s="47" t="s">
        <v>6700</v>
      </c>
      <c r="G1106" s="47" t="s">
        <v>76</v>
      </c>
      <c r="H1106" s="47" t="s">
        <v>1980</v>
      </c>
      <c r="I1106" s="47" t="s">
        <v>3899</v>
      </c>
      <c r="J1106" s="47" t="s">
        <v>1961</v>
      </c>
      <c r="K1106" s="47" t="s">
        <v>319</v>
      </c>
      <c r="L1106" s="47" t="s">
        <v>886</v>
      </c>
      <c r="M1106" s="48" t="s">
        <v>53</v>
      </c>
      <c r="N1106" s="47" t="s">
        <v>34</v>
      </c>
      <c r="O1106" s="47" t="s">
        <v>4</v>
      </c>
      <c r="P1106" s="48" t="s">
        <v>43</v>
      </c>
      <c r="Q1106" s="47"/>
      <c r="R1106" s="47"/>
      <c r="S1106" s="47" t="s">
        <v>6701</v>
      </c>
      <c r="T1106" s="47" t="s">
        <v>6702</v>
      </c>
      <c r="U1106" s="52">
        <v>8017</v>
      </c>
      <c r="V1106" s="118">
        <v>46115</v>
      </c>
      <c r="W1106" s="118">
        <v>46115</v>
      </c>
      <c r="X1106" s="47"/>
      <c r="Y1106" s="47">
        <v>15</v>
      </c>
      <c r="Z1106" s="118">
        <v>46130</v>
      </c>
      <c r="AA1106" s="118">
        <v>46173</v>
      </c>
      <c r="AB1106" s="118">
        <v>46171</v>
      </c>
      <c r="AC1106" s="47" t="s">
        <v>3</v>
      </c>
      <c r="AD1106" s="14">
        <v>1</v>
      </c>
      <c r="AE1106" s="47" t="s">
        <v>3873</v>
      </c>
      <c r="AF1106" s="280" t="s">
        <v>8951</v>
      </c>
      <c r="AG1106" s="118"/>
      <c r="AH1106" s="118" t="s">
        <v>152</v>
      </c>
      <c r="AI1106" s="47" t="s">
        <v>6737</v>
      </c>
      <c r="AJ1106" s="47"/>
      <c r="AK1106" s="47" t="s">
        <v>2829</v>
      </c>
      <c r="AL1106" s="62" t="s">
        <v>2925</v>
      </c>
      <c r="AM1106" s="13" t="s">
        <v>2082</v>
      </c>
      <c r="AN1106" s="118"/>
      <c r="AO1106" s="118"/>
      <c r="AP1106" s="118"/>
      <c r="AQ1106" s="118"/>
      <c r="AR1106" s="118"/>
      <c r="AS1106" s="47"/>
      <c r="AT1106" s="118"/>
      <c r="AU1106" s="47"/>
      <c r="AV1106" s="47"/>
      <c r="AW1106" s="118"/>
      <c r="AX1106" s="118"/>
      <c r="AY1106" s="118"/>
      <c r="AZ1106" s="47"/>
      <c r="BA1106" s="14"/>
      <c r="BB1106" s="47"/>
      <c r="BC1106" s="149"/>
      <c r="BD1106" s="149"/>
    </row>
    <row r="1107" spans="1:56" x14ac:dyDescent="0.35">
      <c r="A1107" s="50" t="s">
        <v>6703</v>
      </c>
      <c r="B1107" s="115">
        <v>1106</v>
      </c>
      <c r="C1107" s="47"/>
      <c r="D1107" s="47" t="s">
        <v>6704</v>
      </c>
      <c r="E1107" s="47" t="s">
        <v>6705</v>
      </c>
      <c r="F1107" s="47" t="s">
        <v>6706</v>
      </c>
      <c r="G1107" s="47" t="s">
        <v>76</v>
      </c>
      <c r="H1107" s="47" t="s">
        <v>1980</v>
      </c>
      <c r="I1107" s="47" t="s">
        <v>3899</v>
      </c>
      <c r="J1107" s="47" t="s">
        <v>1961</v>
      </c>
      <c r="K1107" s="47" t="s">
        <v>319</v>
      </c>
      <c r="L1107" s="47" t="s">
        <v>886</v>
      </c>
      <c r="M1107" s="48" t="s">
        <v>53</v>
      </c>
      <c r="N1107" s="47" t="s">
        <v>33</v>
      </c>
      <c r="O1107" s="47" t="s">
        <v>49</v>
      </c>
      <c r="P1107" s="48" t="s">
        <v>22</v>
      </c>
      <c r="Q1107" s="47"/>
      <c r="R1107" s="47"/>
      <c r="S1107" s="47" t="s">
        <v>6707</v>
      </c>
      <c r="T1107" s="47" t="s">
        <v>6708</v>
      </c>
      <c r="U1107" s="52">
        <v>10943</v>
      </c>
      <c r="V1107" s="118">
        <v>46113</v>
      </c>
      <c r="W1107" s="118">
        <v>46113</v>
      </c>
      <c r="X1107" s="47"/>
      <c r="Y1107" s="47">
        <v>15</v>
      </c>
      <c r="Z1107" s="118">
        <v>46128</v>
      </c>
      <c r="AA1107" s="118">
        <v>46173</v>
      </c>
      <c r="AB1107" s="118"/>
      <c r="AC1107" s="47" t="s">
        <v>5</v>
      </c>
      <c r="AD1107" s="14"/>
      <c r="AE1107" s="47" t="s">
        <v>3806</v>
      </c>
      <c r="AF1107" s="280"/>
      <c r="AG1107" s="118"/>
      <c r="AH1107" s="118"/>
      <c r="AI1107" s="47" t="s">
        <v>6737</v>
      </c>
      <c r="AJ1107" s="47"/>
      <c r="AK1107" s="47" t="s">
        <v>2829</v>
      </c>
      <c r="AL1107" s="62" t="s">
        <v>390</v>
      </c>
      <c r="AM1107" s="13" t="s">
        <v>390</v>
      </c>
      <c r="AN1107" s="118"/>
      <c r="AO1107" s="118"/>
      <c r="AP1107" s="118"/>
      <c r="AQ1107" s="118"/>
      <c r="AR1107" s="118"/>
      <c r="AS1107" s="47"/>
      <c r="AT1107" s="118"/>
      <c r="AU1107" s="47"/>
      <c r="AV1107" s="47"/>
      <c r="AW1107" s="118"/>
      <c r="AX1107" s="118"/>
      <c r="AY1107" s="118"/>
      <c r="AZ1107" s="47"/>
      <c r="BA1107" s="14"/>
      <c r="BB1107" s="47"/>
      <c r="BC1107" s="149"/>
      <c r="BD1107" s="149"/>
    </row>
    <row r="1108" spans="1:56" x14ac:dyDescent="0.35">
      <c r="A1108" s="50" t="s">
        <v>6709</v>
      </c>
      <c r="B1108" s="115">
        <v>1107</v>
      </c>
      <c r="C1108" s="47"/>
      <c r="D1108" s="47" t="s">
        <v>6710</v>
      </c>
      <c r="E1108" s="47" t="s">
        <v>6711</v>
      </c>
      <c r="F1108" s="47" t="s">
        <v>6712</v>
      </c>
      <c r="G1108" s="47" t="s">
        <v>76</v>
      </c>
      <c r="H1108" s="47" t="s">
        <v>1980</v>
      </c>
      <c r="I1108" s="47" t="s">
        <v>3899</v>
      </c>
      <c r="J1108" s="47" t="s">
        <v>1961</v>
      </c>
      <c r="K1108" s="47" t="s">
        <v>319</v>
      </c>
      <c r="L1108" s="47" t="s">
        <v>886</v>
      </c>
      <c r="M1108" s="48" t="s">
        <v>53</v>
      </c>
      <c r="N1108" s="47" t="s">
        <v>33</v>
      </c>
      <c r="O1108" s="47" t="s">
        <v>5473</v>
      </c>
      <c r="P1108" s="48" t="s">
        <v>22</v>
      </c>
      <c r="Q1108" s="47"/>
      <c r="R1108" s="47"/>
      <c r="S1108" s="47" t="s">
        <v>6713</v>
      </c>
      <c r="T1108" s="47" t="s">
        <v>2065</v>
      </c>
      <c r="U1108" s="52">
        <v>5350</v>
      </c>
      <c r="V1108" s="118">
        <v>46114</v>
      </c>
      <c r="W1108" s="118">
        <v>46114</v>
      </c>
      <c r="X1108" s="47"/>
      <c r="Y1108" s="47">
        <v>15</v>
      </c>
      <c r="Z1108" s="118">
        <v>46129</v>
      </c>
      <c r="AA1108" s="118">
        <v>46173</v>
      </c>
      <c r="AB1108" s="118"/>
      <c r="AC1108" s="47" t="s">
        <v>5</v>
      </c>
      <c r="AD1108" s="14"/>
      <c r="AE1108" s="47" t="s">
        <v>3873</v>
      </c>
      <c r="AF1108" s="280"/>
      <c r="AG1108" s="118"/>
      <c r="AH1108" s="118"/>
      <c r="AI1108" s="47" t="s">
        <v>6737</v>
      </c>
      <c r="AJ1108" s="47"/>
      <c r="AK1108" s="47" t="s">
        <v>2829</v>
      </c>
      <c r="AL1108" s="62" t="s">
        <v>390</v>
      </c>
      <c r="AM1108" s="13" t="s">
        <v>2082</v>
      </c>
      <c r="AN1108" s="118"/>
      <c r="AO1108" s="118"/>
      <c r="AP1108" s="118"/>
      <c r="AQ1108" s="118"/>
      <c r="AR1108" s="118"/>
      <c r="AS1108" s="47"/>
      <c r="AT1108" s="118"/>
      <c r="AU1108" s="47"/>
      <c r="AV1108" s="47"/>
      <c r="AW1108" s="118"/>
      <c r="AX1108" s="118"/>
      <c r="AY1108" s="118"/>
      <c r="AZ1108" s="47"/>
      <c r="BA1108" s="14"/>
      <c r="BB1108" s="47"/>
      <c r="BC1108" s="149"/>
      <c r="BD1108" s="149"/>
    </row>
    <row r="1109" spans="1:56" x14ac:dyDescent="0.35">
      <c r="A1109" s="50" t="s">
        <v>6714</v>
      </c>
      <c r="B1109" s="115">
        <v>1108</v>
      </c>
      <c r="C1109" s="47"/>
      <c r="D1109" s="47" t="s">
        <v>6715</v>
      </c>
      <c r="E1109" s="47" t="s">
        <v>6716</v>
      </c>
      <c r="F1109" s="47" t="s">
        <v>6717</v>
      </c>
      <c r="G1109" s="47" t="s">
        <v>76</v>
      </c>
      <c r="H1109" s="47" t="s">
        <v>1980</v>
      </c>
      <c r="I1109" s="47" t="s">
        <v>3899</v>
      </c>
      <c r="J1109" s="47" t="s">
        <v>1961</v>
      </c>
      <c r="K1109" s="47" t="s">
        <v>319</v>
      </c>
      <c r="L1109" s="47" t="s">
        <v>886</v>
      </c>
      <c r="M1109" s="48" t="s">
        <v>53</v>
      </c>
      <c r="N1109" s="47" t="s">
        <v>33</v>
      </c>
      <c r="O1109" s="47" t="s">
        <v>5473</v>
      </c>
      <c r="P1109" s="48" t="s">
        <v>22</v>
      </c>
      <c r="Q1109" s="47"/>
      <c r="R1109" s="47"/>
      <c r="S1109" s="47" t="s">
        <v>6718</v>
      </c>
      <c r="T1109" s="47" t="s">
        <v>6719</v>
      </c>
      <c r="U1109" s="52">
        <v>5973</v>
      </c>
      <c r="V1109" s="118">
        <v>46114</v>
      </c>
      <c r="W1109" s="118">
        <v>46114</v>
      </c>
      <c r="X1109" s="47"/>
      <c r="Y1109" s="47">
        <v>15</v>
      </c>
      <c r="Z1109" s="118">
        <v>46129</v>
      </c>
      <c r="AA1109" s="118">
        <v>46173</v>
      </c>
      <c r="AB1109" s="118"/>
      <c r="AC1109" s="47" t="s">
        <v>5</v>
      </c>
      <c r="AD1109" s="14"/>
      <c r="AE1109" s="47" t="s">
        <v>3879</v>
      </c>
      <c r="AF1109" s="280"/>
      <c r="AG1109" s="118"/>
      <c r="AH1109" s="118"/>
      <c r="AI1109" s="47" t="s">
        <v>6737</v>
      </c>
      <c r="AJ1109" s="47"/>
      <c r="AK1109" s="47" t="s">
        <v>2829</v>
      </c>
      <c r="AL1109" s="62" t="s">
        <v>390</v>
      </c>
      <c r="AM1109" s="13" t="s">
        <v>2082</v>
      </c>
      <c r="AN1109" s="118"/>
      <c r="AO1109" s="118"/>
      <c r="AP1109" s="118"/>
      <c r="AQ1109" s="118"/>
      <c r="AR1109" s="118"/>
      <c r="AS1109" s="47"/>
      <c r="AT1109" s="118"/>
      <c r="AU1109" s="47"/>
      <c r="AV1109" s="47"/>
      <c r="AW1109" s="118"/>
      <c r="AX1109" s="118"/>
      <c r="AY1109" s="118"/>
      <c r="AZ1109" s="47"/>
      <c r="BA1109" s="14"/>
      <c r="BB1109" s="47"/>
      <c r="BC1109" s="149"/>
      <c r="BD1109" s="149"/>
    </row>
    <row r="1110" spans="1:56" x14ac:dyDescent="0.35">
      <c r="A1110" s="50" t="s">
        <v>6720</v>
      </c>
      <c r="B1110" s="115">
        <v>1109</v>
      </c>
      <c r="C1110" s="47"/>
      <c r="D1110" s="47" t="s">
        <v>6721</v>
      </c>
      <c r="E1110" s="47" t="s">
        <v>6722</v>
      </c>
      <c r="F1110" s="47" t="s">
        <v>6723</v>
      </c>
      <c r="G1110" s="47" t="s">
        <v>76</v>
      </c>
      <c r="H1110" s="47" t="s">
        <v>1980</v>
      </c>
      <c r="I1110" s="47" t="s">
        <v>3899</v>
      </c>
      <c r="J1110" s="47" t="s">
        <v>1961</v>
      </c>
      <c r="K1110" s="47" t="s">
        <v>319</v>
      </c>
      <c r="L1110" s="47" t="s">
        <v>886</v>
      </c>
      <c r="M1110" s="48" t="s">
        <v>53</v>
      </c>
      <c r="N1110" s="47" t="s">
        <v>34</v>
      </c>
      <c r="O1110" s="47" t="s">
        <v>4</v>
      </c>
      <c r="P1110" s="48" t="s">
        <v>43</v>
      </c>
      <c r="Q1110" s="47"/>
      <c r="R1110" s="47"/>
      <c r="S1110" s="47" t="s">
        <v>6724</v>
      </c>
      <c r="T1110" s="47" t="s">
        <v>6725</v>
      </c>
      <c r="U1110" s="52">
        <v>12223</v>
      </c>
      <c r="V1110" s="118">
        <v>46115</v>
      </c>
      <c r="W1110" s="118">
        <v>46115</v>
      </c>
      <c r="X1110" s="47"/>
      <c r="Y1110" s="47">
        <v>15</v>
      </c>
      <c r="Z1110" s="118">
        <v>46130</v>
      </c>
      <c r="AA1110" s="118">
        <v>46173</v>
      </c>
      <c r="AB1110" s="118">
        <v>46170</v>
      </c>
      <c r="AC1110" s="47" t="s">
        <v>3</v>
      </c>
      <c r="AD1110" s="14">
        <v>1</v>
      </c>
      <c r="AE1110" s="47" t="s">
        <v>3879</v>
      </c>
      <c r="AF1110" s="280" t="s">
        <v>8951</v>
      </c>
      <c r="AG1110" s="118"/>
      <c r="AH1110" s="118" t="s">
        <v>152</v>
      </c>
      <c r="AI1110" s="47" t="s">
        <v>6737</v>
      </c>
      <c r="AJ1110" s="47"/>
      <c r="AK1110" s="47" t="s">
        <v>2829</v>
      </c>
      <c r="AL1110" s="62" t="s">
        <v>2925</v>
      </c>
      <c r="AM1110" s="13" t="s">
        <v>390</v>
      </c>
      <c r="AN1110" s="118"/>
      <c r="AO1110" s="118"/>
      <c r="AP1110" s="118"/>
      <c r="AQ1110" s="118"/>
      <c r="AR1110" s="118"/>
      <c r="AS1110" s="47"/>
      <c r="AT1110" s="118"/>
      <c r="AU1110" s="47"/>
      <c r="AV1110" s="47"/>
      <c r="AW1110" s="118"/>
      <c r="AX1110" s="118"/>
      <c r="AY1110" s="118"/>
      <c r="AZ1110" s="47"/>
      <c r="BA1110" s="14"/>
      <c r="BB1110" s="47"/>
      <c r="BC1110" s="149"/>
      <c r="BD1110" s="149"/>
    </row>
    <row r="1111" spans="1:56" x14ac:dyDescent="0.35">
      <c r="A1111" s="50" t="s">
        <v>6726</v>
      </c>
      <c r="B1111" s="115">
        <v>1110</v>
      </c>
      <c r="C1111" s="47"/>
      <c r="D1111" s="47" t="s">
        <v>6727</v>
      </c>
      <c r="E1111" s="47" t="s">
        <v>6728</v>
      </c>
      <c r="F1111" s="47" t="s">
        <v>6729</v>
      </c>
      <c r="G1111" s="47" t="s">
        <v>76</v>
      </c>
      <c r="H1111" s="47" t="s">
        <v>1980</v>
      </c>
      <c r="I1111" s="47" t="s">
        <v>3899</v>
      </c>
      <c r="J1111" s="47" t="s">
        <v>1961</v>
      </c>
      <c r="K1111" s="47" t="s">
        <v>319</v>
      </c>
      <c r="L1111" s="47" t="s">
        <v>886</v>
      </c>
      <c r="M1111" s="48" t="s">
        <v>53</v>
      </c>
      <c r="N1111" s="47" t="s">
        <v>34</v>
      </c>
      <c r="O1111" s="47" t="s">
        <v>4</v>
      </c>
      <c r="P1111" s="48" t="s">
        <v>21</v>
      </c>
      <c r="Q1111" s="47"/>
      <c r="R1111" s="47"/>
      <c r="S1111" s="47" t="s">
        <v>6730</v>
      </c>
      <c r="T1111" s="47" t="s">
        <v>6731</v>
      </c>
      <c r="U1111" s="52">
        <v>5390</v>
      </c>
      <c r="V1111" s="118">
        <v>46114</v>
      </c>
      <c r="W1111" s="118">
        <v>46114</v>
      </c>
      <c r="X1111" s="47"/>
      <c r="Y1111" s="47">
        <v>15</v>
      </c>
      <c r="Z1111" s="118">
        <v>46129</v>
      </c>
      <c r="AA1111" s="118">
        <v>46173</v>
      </c>
      <c r="AB1111" s="118"/>
      <c r="AC1111" s="47" t="s">
        <v>5</v>
      </c>
      <c r="AD1111" s="14"/>
      <c r="AE1111" s="47" t="s">
        <v>3879</v>
      </c>
      <c r="AF1111" s="280"/>
      <c r="AG1111" s="118"/>
      <c r="AH1111" s="118"/>
      <c r="AI1111" s="47" t="s">
        <v>6737</v>
      </c>
      <c r="AJ1111" s="47"/>
      <c r="AK1111" s="47" t="s">
        <v>2829</v>
      </c>
      <c r="AL1111" s="62" t="s">
        <v>390</v>
      </c>
      <c r="AM1111" s="13" t="s">
        <v>390</v>
      </c>
      <c r="AN1111" s="118"/>
      <c r="AO1111" s="118"/>
      <c r="AP1111" s="118"/>
      <c r="AQ1111" s="118"/>
      <c r="AR1111" s="118"/>
      <c r="AS1111" s="47"/>
      <c r="AT1111" s="118"/>
      <c r="AU1111" s="47"/>
      <c r="AV1111" s="47"/>
      <c r="AW1111" s="118"/>
      <c r="AX1111" s="118"/>
      <c r="AY1111" s="118"/>
      <c r="AZ1111" s="47"/>
      <c r="BA1111" s="14"/>
      <c r="BB1111" s="47"/>
      <c r="BC1111" s="149"/>
      <c r="BD1111" s="149"/>
    </row>
    <row r="1112" spans="1:56" x14ac:dyDescent="0.35">
      <c r="A1112" s="50" t="s">
        <v>6732</v>
      </c>
      <c r="B1112" s="115">
        <v>1111</v>
      </c>
      <c r="C1112" s="47"/>
      <c r="D1112" s="47" t="s">
        <v>6733</v>
      </c>
      <c r="E1112" s="47" t="s">
        <v>6734</v>
      </c>
      <c r="F1112" s="47" t="s">
        <v>6735</v>
      </c>
      <c r="G1112" s="47" t="s">
        <v>76</v>
      </c>
      <c r="H1112" s="47" t="s">
        <v>1980</v>
      </c>
      <c r="I1112" s="47" t="s">
        <v>3899</v>
      </c>
      <c r="J1112" s="47" t="s">
        <v>1961</v>
      </c>
      <c r="K1112" s="47" t="s">
        <v>319</v>
      </c>
      <c r="L1112" s="47" t="s">
        <v>886</v>
      </c>
      <c r="M1112" s="48" t="s">
        <v>53</v>
      </c>
      <c r="N1112" s="47" t="s">
        <v>33</v>
      </c>
      <c r="O1112" s="47" t="s">
        <v>5473</v>
      </c>
      <c r="P1112" s="48" t="s">
        <v>22</v>
      </c>
      <c r="Q1112" s="47"/>
      <c r="R1112" s="47"/>
      <c r="S1112" s="47" t="s">
        <v>6736</v>
      </c>
      <c r="T1112" s="47" t="s">
        <v>1431</v>
      </c>
      <c r="U1112" s="52">
        <v>7189</v>
      </c>
      <c r="V1112" s="118">
        <v>46114</v>
      </c>
      <c r="W1112" s="118">
        <v>46114</v>
      </c>
      <c r="X1112" s="47"/>
      <c r="Y1112" s="47">
        <v>15</v>
      </c>
      <c r="Z1112" s="118">
        <v>46129</v>
      </c>
      <c r="AA1112" s="118">
        <v>46173</v>
      </c>
      <c r="AB1112" s="118"/>
      <c r="AC1112" s="47" t="s">
        <v>5</v>
      </c>
      <c r="AD1112" s="14"/>
      <c r="AE1112" s="47" t="s">
        <v>3879</v>
      </c>
      <c r="AF1112" s="280"/>
      <c r="AG1112" s="118"/>
      <c r="AH1112" s="118"/>
      <c r="AI1112" s="47" t="s">
        <v>6737</v>
      </c>
      <c r="AJ1112" s="47"/>
      <c r="AK1112" s="47" t="s">
        <v>2829</v>
      </c>
      <c r="AL1112" s="62" t="s">
        <v>390</v>
      </c>
      <c r="AM1112" s="13" t="s">
        <v>390</v>
      </c>
      <c r="AN1112" s="118"/>
      <c r="AO1112" s="118"/>
      <c r="AP1112" s="118"/>
      <c r="AQ1112" s="118"/>
      <c r="AR1112" s="118"/>
      <c r="AS1112" s="47"/>
      <c r="AT1112" s="118"/>
      <c r="AU1112" s="47"/>
      <c r="AV1112" s="47"/>
      <c r="AW1112" s="118"/>
      <c r="AX1112" s="118"/>
      <c r="AY1112" s="118"/>
      <c r="AZ1112" s="47"/>
      <c r="BA1112" s="14"/>
      <c r="BB1112" s="47"/>
      <c r="BC1112" s="149"/>
      <c r="BD1112" s="149"/>
    </row>
    <row r="1113" spans="1:56" x14ac:dyDescent="0.35">
      <c r="A1113" s="50" t="s">
        <v>6790</v>
      </c>
      <c r="B1113" s="115">
        <v>1112</v>
      </c>
      <c r="C1113" s="47"/>
      <c r="D1113" s="47" t="s">
        <v>7645</v>
      </c>
      <c r="E1113" s="47" t="s">
        <v>7646</v>
      </c>
      <c r="F1113" s="47" t="s">
        <v>7647</v>
      </c>
      <c r="G1113" s="47" t="s">
        <v>78</v>
      </c>
      <c r="H1113" s="47" t="s">
        <v>222</v>
      </c>
      <c r="I1113" s="47" t="s">
        <v>114</v>
      </c>
      <c r="J1113" s="47" t="s">
        <v>2006</v>
      </c>
      <c r="K1113" s="47" t="s">
        <v>321</v>
      </c>
      <c r="L1113" s="47" t="s">
        <v>1985</v>
      </c>
      <c r="M1113" s="48" t="s">
        <v>55</v>
      </c>
      <c r="N1113" s="47" t="s">
        <v>32</v>
      </c>
      <c r="O1113" s="47" t="s">
        <v>50</v>
      </c>
      <c r="P1113" s="48" t="s">
        <v>44</v>
      </c>
      <c r="Q1113" s="47"/>
      <c r="R1113" s="47"/>
      <c r="S1113" s="47" t="s">
        <v>6791</v>
      </c>
      <c r="T1113" s="47" t="s">
        <v>792</v>
      </c>
      <c r="U1113" s="52">
        <v>2297</v>
      </c>
      <c r="V1113" s="118">
        <v>46139</v>
      </c>
      <c r="W1113" s="118">
        <v>46143</v>
      </c>
      <c r="X1113" s="47">
        <v>21</v>
      </c>
      <c r="Y1113" s="47"/>
      <c r="Z1113" s="118">
        <v>46164</v>
      </c>
      <c r="AA1113" s="118">
        <v>46173</v>
      </c>
      <c r="AB1113" s="118">
        <v>46174</v>
      </c>
      <c r="AC1113" s="47" t="s">
        <v>3</v>
      </c>
      <c r="AD1113" s="14">
        <v>1</v>
      </c>
      <c r="AE1113" s="47"/>
      <c r="AF1113" s="280" t="s">
        <v>8951</v>
      </c>
      <c r="AG1113" s="118">
        <v>46174</v>
      </c>
      <c r="AH1113" s="118" t="s">
        <v>6740</v>
      </c>
      <c r="AI1113" s="47" t="s">
        <v>6737</v>
      </c>
      <c r="AJ1113" s="47"/>
      <c r="AK1113" s="47" t="s">
        <v>2826</v>
      </c>
      <c r="AL1113" s="62" t="s">
        <v>5467</v>
      </c>
      <c r="AM1113" s="13" t="s">
        <v>390</v>
      </c>
      <c r="AN1113" s="118"/>
      <c r="AO1113" s="118"/>
      <c r="AP1113" s="118"/>
      <c r="AQ1113" s="118"/>
      <c r="AR1113" s="118"/>
      <c r="AS1113" s="47"/>
      <c r="AT1113" s="118"/>
      <c r="AU1113" s="47"/>
      <c r="AV1113" s="47"/>
      <c r="AW1113" s="118"/>
      <c r="AX1113" s="118"/>
      <c r="AY1113" s="118"/>
      <c r="AZ1113" s="47"/>
      <c r="BA1113" s="14"/>
      <c r="BB1113" s="47"/>
      <c r="BC1113" s="149"/>
      <c r="BD1113" s="149"/>
    </row>
    <row r="1114" spans="1:56" x14ac:dyDescent="0.35">
      <c r="A1114" s="50" t="s">
        <v>6792</v>
      </c>
      <c r="B1114" s="115">
        <v>1113</v>
      </c>
      <c r="C1114" s="47"/>
      <c r="D1114" s="47"/>
      <c r="E1114" s="47"/>
      <c r="F1114" s="47"/>
      <c r="G1114" s="47" t="s">
        <v>78</v>
      </c>
      <c r="H1114" s="47" t="s">
        <v>222</v>
      </c>
      <c r="I1114" s="47" t="s">
        <v>705</v>
      </c>
      <c r="J1114" s="47" t="s">
        <v>2006</v>
      </c>
      <c r="K1114" s="47" t="s">
        <v>321</v>
      </c>
      <c r="L1114" s="47" t="s">
        <v>1985</v>
      </c>
      <c r="M1114" s="48" t="s">
        <v>53</v>
      </c>
      <c r="N1114" s="47" t="s">
        <v>32</v>
      </c>
      <c r="O1114" s="47" t="s">
        <v>37</v>
      </c>
      <c r="P1114" s="48" t="s">
        <v>120</v>
      </c>
      <c r="Q1114" s="47"/>
      <c r="R1114" s="47"/>
      <c r="S1114" s="47" t="s">
        <v>6793</v>
      </c>
      <c r="T1114" s="47" t="s">
        <v>39</v>
      </c>
      <c r="U1114" s="52">
        <v>33733</v>
      </c>
      <c r="V1114" s="118"/>
      <c r="W1114" s="118"/>
      <c r="X1114" s="47"/>
      <c r="Y1114" s="47"/>
      <c r="Z1114" s="118"/>
      <c r="AA1114" s="118"/>
      <c r="AB1114" s="118"/>
      <c r="AC1114" s="47" t="s">
        <v>402</v>
      </c>
      <c r="AD1114" s="14"/>
      <c r="AE1114" s="47"/>
      <c r="AF1114" s="280"/>
      <c r="AG1114" s="118"/>
      <c r="AH1114" s="118"/>
      <c r="AI1114" s="47" t="s">
        <v>6737</v>
      </c>
      <c r="AJ1114" s="47"/>
      <c r="AK1114" s="47" t="s">
        <v>390</v>
      </c>
      <c r="AL1114" s="62" t="s">
        <v>390</v>
      </c>
      <c r="AM1114" s="13" t="s">
        <v>390</v>
      </c>
      <c r="AN1114" s="118"/>
      <c r="AO1114" s="118"/>
      <c r="AP1114" s="118"/>
      <c r="AQ1114" s="118"/>
      <c r="AR1114" s="118"/>
      <c r="AS1114" s="47"/>
      <c r="AT1114" s="118"/>
      <c r="AU1114" s="47"/>
      <c r="AV1114" s="47"/>
      <c r="AW1114" s="118"/>
      <c r="AX1114" s="118"/>
      <c r="AY1114" s="118"/>
      <c r="AZ1114" s="47"/>
      <c r="BA1114" s="14"/>
      <c r="BB1114" s="47"/>
      <c r="BC1114" s="149"/>
      <c r="BD1114" s="149"/>
    </row>
    <row r="1115" spans="1:56" x14ac:dyDescent="0.35">
      <c r="A1115" s="50" t="s">
        <v>6794</v>
      </c>
      <c r="B1115" s="115">
        <v>1114</v>
      </c>
      <c r="C1115" s="47"/>
      <c r="D1115" s="47"/>
      <c r="E1115" s="47"/>
      <c r="F1115" s="47"/>
      <c r="G1115" s="47" t="s">
        <v>78</v>
      </c>
      <c r="H1115" s="47" t="s">
        <v>222</v>
      </c>
      <c r="I1115" s="47" t="s">
        <v>69</v>
      </c>
      <c r="J1115" s="47" t="s">
        <v>2006</v>
      </c>
      <c r="K1115" s="47" t="s">
        <v>321</v>
      </c>
      <c r="L1115" s="47" t="s">
        <v>1985</v>
      </c>
      <c r="M1115" s="48" t="s">
        <v>55</v>
      </c>
      <c r="N1115" s="47" t="s">
        <v>31</v>
      </c>
      <c r="O1115" s="47" t="s">
        <v>36</v>
      </c>
      <c r="P1115" s="48" t="s">
        <v>969</v>
      </c>
      <c r="Q1115" s="47"/>
      <c r="R1115" s="47"/>
      <c r="S1115" s="47" t="s">
        <v>6795</v>
      </c>
      <c r="T1115" s="47" t="s">
        <v>6796</v>
      </c>
      <c r="U1115" s="52" t="s">
        <v>6797</v>
      </c>
      <c r="V1115" s="118"/>
      <c r="W1115" s="118"/>
      <c r="X1115" s="47"/>
      <c r="Y1115" s="47"/>
      <c r="Z1115" s="118"/>
      <c r="AA1115" s="118"/>
      <c r="AB1115" s="118"/>
      <c r="AC1115" s="47" t="s">
        <v>402</v>
      </c>
      <c r="AD1115" s="14"/>
      <c r="AE1115" s="47"/>
      <c r="AF1115" s="280"/>
      <c r="AG1115" s="118"/>
      <c r="AH1115" s="118"/>
      <c r="AI1115" s="47" t="s">
        <v>6737</v>
      </c>
      <c r="AJ1115" s="47"/>
      <c r="AK1115" s="47" t="s">
        <v>390</v>
      </c>
      <c r="AL1115" s="62" t="s">
        <v>390</v>
      </c>
      <c r="AM1115" s="13" t="s">
        <v>390</v>
      </c>
      <c r="AN1115" s="118"/>
      <c r="AO1115" s="118"/>
      <c r="AP1115" s="118"/>
      <c r="AQ1115" s="118"/>
      <c r="AR1115" s="118"/>
      <c r="AS1115" s="47"/>
      <c r="AT1115" s="118"/>
      <c r="AU1115" s="47"/>
      <c r="AV1115" s="47"/>
      <c r="AW1115" s="118"/>
      <c r="AX1115" s="118"/>
      <c r="AY1115" s="118"/>
      <c r="AZ1115" s="47"/>
      <c r="BA1115" s="14"/>
      <c r="BB1115" s="47"/>
      <c r="BC1115" s="149"/>
      <c r="BD1115" s="149"/>
    </row>
    <row r="1116" spans="1:56" x14ac:dyDescent="0.35">
      <c r="A1116" s="50" t="s">
        <v>6950</v>
      </c>
      <c r="B1116" s="115">
        <v>1115</v>
      </c>
      <c r="C1116" s="47"/>
      <c r="D1116" s="47" t="s">
        <v>7033</v>
      </c>
      <c r="E1116" s="47" t="s">
        <v>7034</v>
      </c>
      <c r="F1116" s="47" t="s">
        <v>7035</v>
      </c>
      <c r="G1116" s="47" t="s">
        <v>76</v>
      </c>
      <c r="H1116" s="47" t="s">
        <v>2235</v>
      </c>
      <c r="I1116" s="47" t="s">
        <v>1063</v>
      </c>
      <c r="J1116" s="47" t="s">
        <v>312</v>
      </c>
      <c r="K1116" s="47" t="s">
        <v>325</v>
      </c>
      <c r="L1116" s="47" t="s">
        <v>885</v>
      </c>
      <c r="M1116" s="48" t="s">
        <v>55</v>
      </c>
      <c r="N1116" s="47" t="s">
        <v>31</v>
      </c>
      <c r="O1116" s="47" t="s">
        <v>36</v>
      </c>
      <c r="P1116" s="48" t="s">
        <v>46</v>
      </c>
      <c r="Q1116" s="47"/>
      <c r="R1116" s="47" t="s">
        <v>397</v>
      </c>
      <c r="S1116" s="47" t="s">
        <v>6798</v>
      </c>
      <c r="T1116" s="47" t="s">
        <v>1937</v>
      </c>
      <c r="U1116" s="52">
        <v>13620</v>
      </c>
      <c r="V1116" s="118">
        <v>46113</v>
      </c>
      <c r="W1116" s="118">
        <v>46113</v>
      </c>
      <c r="X1116" s="47">
        <v>60</v>
      </c>
      <c r="Y1116" s="47">
        <v>15</v>
      </c>
      <c r="Z1116" s="118">
        <v>46188</v>
      </c>
      <c r="AA1116" s="118">
        <v>46203</v>
      </c>
      <c r="AB1116" s="118"/>
      <c r="AC1116" s="47" t="s">
        <v>5</v>
      </c>
      <c r="AD1116" s="14">
        <v>0.5</v>
      </c>
      <c r="AE1116" s="47"/>
      <c r="AF1116" s="280"/>
      <c r="AG1116" s="118"/>
      <c r="AH1116" s="118"/>
      <c r="AI1116" s="47" t="s">
        <v>6737</v>
      </c>
      <c r="AJ1116" s="47"/>
      <c r="AK1116" s="47" t="s">
        <v>5080</v>
      </c>
      <c r="AL1116" s="62" t="s">
        <v>390</v>
      </c>
      <c r="AM1116" s="13" t="s">
        <v>390</v>
      </c>
      <c r="AN1116" s="118"/>
      <c r="AO1116" s="118"/>
      <c r="AP1116" s="118"/>
      <c r="AQ1116" s="118"/>
      <c r="AR1116" s="118"/>
      <c r="AS1116" s="47"/>
      <c r="AT1116" s="118"/>
      <c r="AU1116" s="47"/>
      <c r="AV1116" s="47"/>
      <c r="AW1116" s="118"/>
      <c r="AX1116" s="118"/>
      <c r="AY1116" s="118"/>
      <c r="AZ1116" s="47"/>
      <c r="BA1116" s="14"/>
      <c r="BB1116" s="47"/>
      <c r="BC1116" s="149"/>
      <c r="BD1116" s="149"/>
    </row>
    <row r="1117" spans="1:56" x14ac:dyDescent="0.35">
      <c r="A1117" s="50" t="s">
        <v>6951</v>
      </c>
      <c r="B1117" s="115">
        <v>1116</v>
      </c>
      <c r="C1117" s="47"/>
      <c r="D1117" s="47" t="s">
        <v>6799</v>
      </c>
      <c r="E1117" s="47" t="s">
        <v>6800</v>
      </c>
      <c r="F1117" s="47" t="s">
        <v>6801</v>
      </c>
      <c r="G1117" s="47" t="s">
        <v>76</v>
      </c>
      <c r="H1117" s="47" t="s">
        <v>1980</v>
      </c>
      <c r="I1117" s="47" t="s">
        <v>3899</v>
      </c>
      <c r="J1117" s="47" t="s">
        <v>1961</v>
      </c>
      <c r="K1117" s="47" t="s">
        <v>319</v>
      </c>
      <c r="L1117" s="47" t="s">
        <v>886</v>
      </c>
      <c r="M1117" s="48" t="s">
        <v>53</v>
      </c>
      <c r="N1117" s="47" t="s">
        <v>33</v>
      </c>
      <c r="O1117" s="47" t="s">
        <v>49</v>
      </c>
      <c r="P1117" s="48" t="s">
        <v>20</v>
      </c>
      <c r="Q1117" s="47"/>
      <c r="R1117" s="47"/>
      <c r="S1117" s="47" t="s">
        <v>6802</v>
      </c>
      <c r="T1117" s="47" t="s">
        <v>6803</v>
      </c>
      <c r="U1117" s="52">
        <v>9200</v>
      </c>
      <c r="V1117" s="118">
        <v>46116</v>
      </c>
      <c r="W1117" s="118">
        <v>46116</v>
      </c>
      <c r="X1117" s="47"/>
      <c r="Y1117" s="47">
        <v>15</v>
      </c>
      <c r="Z1117" s="118">
        <v>46131</v>
      </c>
      <c r="AA1117" s="118">
        <v>46173</v>
      </c>
      <c r="AB1117" s="118"/>
      <c r="AC1117" s="47" t="s">
        <v>5</v>
      </c>
      <c r="AD1117" s="14"/>
      <c r="AE1117" s="47" t="s">
        <v>3873</v>
      </c>
      <c r="AF1117" s="280"/>
      <c r="AG1117" s="118"/>
      <c r="AH1117" s="118"/>
      <c r="AI1117" s="47" t="s">
        <v>6737</v>
      </c>
      <c r="AJ1117" s="47"/>
      <c r="AK1117" s="47" t="s">
        <v>2829</v>
      </c>
      <c r="AL1117" s="62" t="s">
        <v>390</v>
      </c>
      <c r="AM1117" s="13" t="s">
        <v>2493</v>
      </c>
      <c r="AN1117" s="118"/>
      <c r="AO1117" s="118"/>
      <c r="AP1117" s="118"/>
      <c r="AQ1117" s="118"/>
      <c r="AR1117" s="118"/>
      <c r="AS1117" s="47"/>
      <c r="AT1117" s="118"/>
      <c r="AU1117" s="47"/>
      <c r="AV1117" s="47"/>
      <c r="AW1117" s="118"/>
      <c r="AX1117" s="118"/>
      <c r="AY1117" s="118"/>
      <c r="AZ1117" s="47"/>
      <c r="BA1117" s="14"/>
      <c r="BB1117" s="47"/>
      <c r="BC1117" s="149"/>
      <c r="BD1117" s="149"/>
    </row>
    <row r="1118" spans="1:56" x14ac:dyDescent="0.35">
      <c r="A1118" s="50" t="s">
        <v>6952</v>
      </c>
      <c r="B1118" s="115">
        <v>1117</v>
      </c>
      <c r="C1118" s="47"/>
      <c r="D1118" s="47" t="s">
        <v>6804</v>
      </c>
      <c r="E1118" s="47" t="s">
        <v>6805</v>
      </c>
      <c r="F1118" s="47" t="s">
        <v>6806</v>
      </c>
      <c r="G1118" s="47" t="s">
        <v>76</v>
      </c>
      <c r="H1118" s="47" t="s">
        <v>1980</v>
      </c>
      <c r="I1118" s="47" t="s">
        <v>3899</v>
      </c>
      <c r="J1118" s="47" t="s">
        <v>1961</v>
      </c>
      <c r="K1118" s="47" t="s">
        <v>319</v>
      </c>
      <c r="L1118" s="47" t="s">
        <v>886</v>
      </c>
      <c r="M1118" s="48" t="s">
        <v>53</v>
      </c>
      <c r="N1118" s="47" t="s">
        <v>33</v>
      </c>
      <c r="O1118" s="47" t="s">
        <v>5473</v>
      </c>
      <c r="P1118" s="48" t="s">
        <v>20</v>
      </c>
      <c r="Q1118" s="47"/>
      <c r="R1118" s="47"/>
      <c r="S1118" s="47" t="s">
        <v>6807</v>
      </c>
      <c r="T1118" s="47" t="s">
        <v>6808</v>
      </c>
      <c r="U1118" s="52">
        <v>13839</v>
      </c>
      <c r="V1118" s="118">
        <v>46116</v>
      </c>
      <c r="W1118" s="118">
        <v>46116</v>
      </c>
      <c r="X1118" s="47"/>
      <c r="Y1118" s="47">
        <v>15</v>
      </c>
      <c r="Z1118" s="118">
        <v>46131</v>
      </c>
      <c r="AA1118" s="118">
        <v>46173</v>
      </c>
      <c r="AB1118" s="118"/>
      <c r="AC1118" s="47" t="s">
        <v>5</v>
      </c>
      <c r="AD1118" s="14"/>
      <c r="AE1118" s="47" t="s">
        <v>3873</v>
      </c>
      <c r="AF1118" s="280"/>
      <c r="AG1118" s="118"/>
      <c r="AH1118" s="118"/>
      <c r="AI1118" s="47" t="s">
        <v>6737</v>
      </c>
      <c r="AJ1118" s="47"/>
      <c r="AK1118" s="47" t="s">
        <v>2829</v>
      </c>
      <c r="AL1118" s="62" t="s">
        <v>390</v>
      </c>
      <c r="AM1118" s="13" t="s">
        <v>390</v>
      </c>
      <c r="AN1118" s="118"/>
      <c r="AO1118" s="118"/>
      <c r="AP1118" s="118"/>
      <c r="AQ1118" s="118"/>
      <c r="AR1118" s="118"/>
      <c r="AS1118" s="47"/>
      <c r="AT1118" s="118"/>
      <c r="AU1118" s="47"/>
      <c r="AV1118" s="47"/>
      <c r="AW1118" s="118"/>
      <c r="AX1118" s="118"/>
      <c r="AY1118" s="118"/>
      <c r="AZ1118" s="47"/>
      <c r="BA1118" s="14"/>
      <c r="BB1118" s="47"/>
      <c r="BC1118" s="149"/>
      <c r="BD1118" s="149"/>
    </row>
    <row r="1119" spans="1:56" x14ac:dyDescent="0.35">
      <c r="A1119" s="50" t="s">
        <v>6953</v>
      </c>
      <c r="B1119" s="115">
        <v>1118</v>
      </c>
      <c r="C1119" s="47"/>
      <c r="D1119" s="47" t="s">
        <v>6809</v>
      </c>
      <c r="E1119" s="47" t="s">
        <v>6810</v>
      </c>
      <c r="F1119" s="47" t="s">
        <v>6811</v>
      </c>
      <c r="G1119" s="47" t="s">
        <v>76</v>
      </c>
      <c r="H1119" s="47" t="s">
        <v>1980</v>
      </c>
      <c r="I1119" s="47" t="s">
        <v>3899</v>
      </c>
      <c r="J1119" s="47" t="s">
        <v>1961</v>
      </c>
      <c r="K1119" s="47" t="s">
        <v>319</v>
      </c>
      <c r="L1119" s="47" t="s">
        <v>886</v>
      </c>
      <c r="M1119" s="48" t="s">
        <v>53</v>
      </c>
      <c r="N1119" s="47" t="s">
        <v>33</v>
      </c>
      <c r="O1119" s="47" t="s">
        <v>5473</v>
      </c>
      <c r="P1119" s="48" t="s">
        <v>20</v>
      </c>
      <c r="Q1119" s="47"/>
      <c r="R1119" s="47"/>
      <c r="S1119" s="47" t="s">
        <v>6812</v>
      </c>
      <c r="T1119" s="47" t="s">
        <v>782</v>
      </c>
      <c r="U1119" s="52">
        <v>9000</v>
      </c>
      <c r="V1119" s="118">
        <v>46116</v>
      </c>
      <c r="W1119" s="118">
        <v>46116</v>
      </c>
      <c r="X1119" s="47"/>
      <c r="Y1119" s="47">
        <v>15</v>
      </c>
      <c r="Z1119" s="118">
        <v>46131</v>
      </c>
      <c r="AA1119" s="118">
        <v>46173</v>
      </c>
      <c r="AB1119" s="118"/>
      <c r="AC1119" s="47" t="s">
        <v>5</v>
      </c>
      <c r="AD1119" s="14"/>
      <c r="AE1119" s="47" t="s">
        <v>3879</v>
      </c>
      <c r="AF1119" s="280"/>
      <c r="AG1119" s="118"/>
      <c r="AH1119" s="118"/>
      <c r="AI1119" s="47" t="s">
        <v>6737</v>
      </c>
      <c r="AJ1119" s="47"/>
      <c r="AK1119" s="47" t="s">
        <v>2829</v>
      </c>
      <c r="AL1119" s="62" t="s">
        <v>390</v>
      </c>
      <c r="AM1119" s="13" t="s">
        <v>2000</v>
      </c>
      <c r="AN1119" s="118"/>
      <c r="AO1119" s="118"/>
      <c r="AP1119" s="118"/>
      <c r="AQ1119" s="118"/>
      <c r="AR1119" s="118"/>
      <c r="AS1119" s="47"/>
      <c r="AT1119" s="118"/>
      <c r="AU1119" s="47"/>
      <c r="AV1119" s="47"/>
      <c r="AW1119" s="118"/>
      <c r="AX1119" s="118"/>
      <c r="AY1119" s="118"/>
      <c r="AZ1119" s="47"/>
      <c r="BA1119" s="14"/>
      <c r="BB1119" s="47"/>
      <c r="BC1119" s="149"/>
      <c r="BD1119" s="149"/>
    </row>
    <row r="1120" spans="1:56" x14ac:dyDescent="0.35">
      <c r="A1120" s="50" t="s">
        <v>6954</v>
      </c>
      <c r="B1120" s="115">
        <v>1119</v>
      </c>
      <c r="C1120" s="47"/>
      <c r="D1120" s="47" t="s">
        <v>6813</v>
      </c>
      <c r="E1120" s="47" t="s">
        <v>6814</v>
      </c>
      <c r="F1120" s="47" t="s">
        <v>6815</v>
      </c>
      <c r="G1120" s="47" t="s">
        <v>76</v>
      </c>
      <c r="H1120" s="47" t="s">
        <v>1980</v>
      </c>
      <c r="I1120" s="47" t="s">
        <v>3899</v>
      </c>
      <c r="J1120" s="47" t="s">
        <v>1961</v>
      </c>
      <c r="K1120" s="47" t="s">
        <v>319</v>
      </c>
      <c r="L1120" s="47" t="s">
        <v>886</v>
      </c>
      <c r="M1120" s="48" t="s">
        <v>53</v>
      </c>
      <c r="N1120" s="47" t="s">
        <v>33</v>
      </c>
      <c r="O1120" s="47" t="s">
        <v>5473</v>
      </c>
      <c r="P1120" s="48" t="s">
        <v>20</v>
      </c>
      <c r="Q1120" s="47"/>
      <c r="R1120" s="47"/>
      <c r="S1120" s="47" t="s">
        <v>6816</v>
      </c>
      <c r="T1120" s="47" t="s">
        <v>6817</v>
      </c>
      <c r="U1120" s="52">
        <v>10757</v>
      </c>
      <c r="V1120" s="118">
        <v>46116</v>
      </c>
      <c r="W1120" s="118">
        <v>46116</v>
      </c>
      <c r="X1120" s="47"/>
      <c r="Y1120" s="47">
        <v>15</v>
      </c>
      <c r="Z1120" s="118">
        <v>46131</v>
      </c>
      <c r="AA1120" s="118">
        <v>46152</v>
      </c>
      <c r="AB1120" s="118">
        <v>46150</v>
      </c>
      <c r="AC1120" s="47" t="s">
        <v>3</v>
      </c>
      <c r="AD1120" s="14">
        <v>1</v>
      </c>
      <c r="AE1120" s="47" t="s">
        <v>3873</v>
      </c>
      <c r="AF1120" s="280" t="s">
        <v>8951</v>
      </c>
      <c r="AG1120" s="118"/>
      <c r="AH1120" s="118" t="s">
        <v>152</v>
      </c>
      <c r="AI1120" s="47" t="s">
        <v>6737</v>
      </c>
      <c r="AJ1120" s="47"/>
      <c r="AK1120" s="47" t="s">
        <v>2829</v>
      </c>
      <c r="AL1120" s="62" t="s">
        <v>2925</v>
      </c>
      <c r="AM1120" s="13" t="s">
        <v>390</v>
      </c>
      <c r="AN1120" s="118"/>
      <c r="AO1120" s="118"/>
      <c r="AP1120" s="118"/>
      <c r="AQ1120" s="118"/>
      <c r="AR1120" s="118"/>
      <c r="AS1120" s="47"/>
      <c r="AT1120" s="118"/>
      <c r="AU1120" s="47"/>
      <c r="AV1120" s="47"/>
      <c r="AW1120" s="118"/>
      <c r="AX1120" s="118"/>
      <c r="AY1120" s="118"/>
      <c r="AZ1120" s="47"/>
      <c r="BA1120" s="14"/>
      <c r="BB1120" s="47"/>
      <c r="BC1120" s="149"/>
      <c r="BD1120" s="149"/>
    </row>
    <row r="1121" spans="1:56" x14ac:dyDescent="0.35">
      <c r="A1121" s="50" t="s">
        <v>6955</v>
      </c>
      <c r="B1121" s="115">
        <v>1120</v>
      </c>
      <c r="C1121" s="47"/>
      <c r="D1121" s="47" t="s">
        <v>6818</v>
      </c>
      <c r="E1121" s="47" t="s">
        <v>6819</v>
      </c>
      <c r="F1121" s="47" t="s">
        <v>6820</v>
      </c>
      <c r="G1121" s="47" t="s">
        <v>76</v>
      </c>
      <c r="H1121" s="47" t="s">
        <v>1980</v>
      </c>
      <c r="I1121" s="47" t="s">
        <v>3899</v>
      </c>
      <c r="J1121" s="47" t="s">
        <v>1961</v>
      </c>
      <c r="K1121" s="47" t="s">
        <v>319</v>
      </c>
      <c r="L1121" s="47" t="s">
        <v>886</v>
      </c>
      <c r="M1121" s="48" t="s">
        <v>53</v>
      </c>
      <c r="N1121" s="47" t="s">
        <v>33</v>
      </c>
      <c r="O1121" s="47" t="s">
        <v>5473</v>
      </c>
      <c r="P1121" s="48" t="s">
        <v>20</v>
      </c>
      <c r="Q1121" s="47"/>
      <c r="R1121" s="47"/>
      <c r="S1121" s="47" t="s">
        <v>6821</v>
      </c>
      <c r="T1121" s="47" t="s">
        <v>6822</v>
      </c>
      <c r="U1121" s="52">
        <v>5800</v>
      </c>
      <c r="V1121" s="118">
        <v>46116</v>
      </c>
      <c r="W1121" s="118">
        <v>46116</v>
      </c>
      <c r="X1121" s="47"/>
      <c r="Y1121" s="47">
        <v>15</v>
      </c>
      <c r="Z1121" s="118">
        <v>46131</v>
      </c>
      <c r="AA1121" s="118">
        <v>46152</v>
      </c>
      <c r="AB1121" s="118">
        <v>46158</v>
      </c>
      <c r="AC1121" s="47" t="s">
        <v>3</v>
      </c>
      <c r="AD1121" s="14">
        <v>1</v>
      </c>
      <c r="AE1121" s="47" t="s">
        <v>3873</v>
      </c>
      <c r="AF1121" s="280" t="s">
        <v>8951</v>
      </c>
      <c r="AG1121" s="118"/>
      <c r="AH1121" s="118" t="s">
        <v>152</v>
      </c>
      <c r="AI1121" s="47" t="s">
        <v>6737</v>
      </c>
      <c r="AJ1121" s="47"/>
      <c r="AK1121" s="47" t="s">
        <v>2829</v>
      </c>
      <c r="AL1121" s="62" t="s">
        <v>2925</v>
      </c>
      <c r="AM1121" s="13" t="s">
        <v>390</v>
      </c>
      <c r="AN1121" s="118"/>
      <c r="AO1121" s="118"/>
      <c r="AP1121" s="118"/>
      <c r="AQ1121" s="118"/>
      <c r="AR1121" s="118"/>
      <c r="AS1121" s="47"/>
      <c r="AT1121" s="118"/>
      <c r="AU1121" s="47"/>
      <c r="AV1121" s="47"/>
      <c r="AW1121" s="118"/>
      <c r="AX1121" s="118"/>
      <c r="AY1121" s="118"/>
      <c r="AZ1121" s="47"/>
      <c r="BA1121" s="14"/>
      <c r="BB1121" s="47"/>
      <c r="BC1121" s="149"/>
      <c r="BD1121" s="149"/>
    </row>
    <row r="1122" spans="1:56" x14ac:dyDescent="0.35">
      <c r="A1122" s="50" t="s">
        <v>6956</v>
      </c>
      <c r="B1122" s="115">
        <v>1121</v>
      </c>
      <c r="C1122" s="47"/>
      <c r="D1122" s="47" t="s">
        <v>6823</v>
      </c>
      <c r="E1122" s="47" t="s">
        <v>6824</v>
      </c>
      <c r="F1122" s="47" t="s">
        <v>6825</v>
      </c>
      <c r="G1122" s="47" t="s">
        <v>76</v>
      </c>
      <c r="H1122" s="47" t="s">
        <v>1980</v>
      </c>
      <c r="I1122" s="47" t="s">
        <v>3899</v>
      </c>
      <c r="J1122" s="47" t="s">
        <v>1961</v>
      </c>
      <c r="K1122" s="47" t="s">
        <v>319</v>
      </c>
      <c r="L1122" s="47" t="s">
        <v>886</v>
      </c>
      <c r="M1122" s="48" t="s">
        <v>53</v>
      </c>
      <c r="N1122" s="47" t="s">
        <v>33</v>
      </c>
      <c r="O1122" s="47" t="s">
        <v>5473</v>
      </c>
      <c r="P1122" s="48" t="s">
        <v>26</v>
      </c>
      <c r="Q1122" s="47"/>
      <c r="R1122" s="47"/>
      <c r="S1122" s="47" t="s">
        <v>6826</v>
      </c>
      <c r="T1122" s="47" t="s">
        <v>763</v>
      </c>
      <c r="U1122" s="52">
        <v>10441</v>
      </c>
      <c r="V1122" s="118">
        <v>46115</v>
      </c>
      <c r="W1122" s="118">
        <v>46115</v>
      </c>
      <c r="X1122" s="47"/>
      <c r="Y1122" s="47">
        <v>15</v>
      </c>
      <c r="Z1122" s="118">
        <v>46130</v>
      </c>
      <c r="AA1122" s="118">
        <v>46142</v>
      </c>
      <c r="AB1122" s="118">
        <v>46148</v>
      </c>
      <c r="AC1122" s="47" t="s">
        <v>3</v>
      </c>
      <c r="AD1122" s="14">
        <v>1</v>
      </c>
      <c r="AE1122" s="47" t="s">
        <v>3873</v>
      </c>
      <c r="AF1122" s="280">
        <v>46147</v>
      </c>
      <c r="AG1122" s="118">
        <v>46147</v>
      </c>
      <c r="AH1122" s="118" t="s">
        <v>6740</v>
      </c>
      <c r="AI1122" s="47" t="s">
        <v>6737</v>
      </c>
      <c r="AJ1122" s="47"/>
      <c r="AK1122" s="47" t="s">
        <v>2829</v>
      </c>
      <c r="AL1122" s="62" t="s">
        <v>2925</v>
      </c>
      <c r="AM1122" s="13" t="s">
        <v>2278</v>
      </c>
      <c r="AN1122" s="118"/>
      <c r="AO1122" s="118"/>
      <c r="AP1122" s="118"/>
      <c r="AQ1122" s="118"/>
      <c r="AR1122" s="118"/>
      <c r="AS1122" s="47"/>
      <c r="AT1122" s="118"/>
      <c r="AU1122" s="47"/>
      <c r="AV1122" s="47"/>
      <c r="AW1122" s="118"/>
      <c r="AX1122" s="118"/>
      <c r="AY1122" s="118"/>
      <c r="AZ1122" s="47"/>
      <c r="BA1122" s="14"/>
      <c r="BB1122" s="47"/>
      <c r="BC1122" s="149"/>
      <c r="BD1122" s="149"/>
    </row>
    <row r="1123" spans="1:56" x14ac:dyDescent="0.35">
      <c r="A1123" s="50" t="s">
        <v>6957</v>
      </c>
      <c r="B1123" s="115">
        <v>1122</v>
      </c>
      <c r="C1123" s="47"/>
      <c r="D1123" s="47" t="s">
        <v>6827</v>
      </c>
      <c r="E1123" s="47" t="s">
        <v>6828</v>
      </c>
      <c r="F1123" s="47" t="s">
        <v>6829</v>
      </c>
      <c r="G1123" s="47" t="s">
        <v>76</v>
      </c>
      <c r="H1123" s="47" t="s">
        <v>1980</v>
      </c>
      <c r="I1123" s="47" t="s">
        <v>3899</v>
      </c>
      <c r="J1123" s="47" t="s">
        <v>1961</v>
      </c>
      <c r="K1123" s="47" t="s">
        <v>319</v>
      </c>
      <c r="L1123" s="47" t="s">
        <v>886</v>
      </c>
      <c r="M1123" s="48" t="s">
        <v>53</v>
      </c>
      <c r="N1123" s="47" t="s">
        <v>33</v>
      </c>
      <c r="O1123" s="47" t="s">
        <v>5473</v>
      </c>
      <c r="P1123" s="48" t="s">
        <v>20</v>
      </c>
      <c r="Q1123" s="47"/>
      <c r="R1123" s="47"/>
      <c r="S1123" s="47" t="s">
        <v>6830</v>
      </c>
      <c r="T1123" s="47" t="s">
        <v>6831</v>
      </c>
      <c r="U1123" s="52">
        <v>8838</v>
      </c>
      <c r="V1123" s="118">
        <v>46130</v>
      </c>
      <c r="W1123" s="118">
        <v>46130</v>
      </c>
      <c r="X1123" s="47"/>
      <c r="Y1123" s="47">
        <v>15</v>
      </c>
      <c r="Z1123" s="118">
        <v>46145</v>
      </c>
      <c r="AA1123" s="118">
        <v>46173</v>
      </c>
      <c r="AB1123" s="118"/>
      <c r="AC1123" s="47" t="s">
        <v>5</v>
      </c>
      <c r="AD1123" s="14"/>
      <c r="AE1123" s="47" t="s">
        <v>3873</v>
      </c>
      <c r="AF1123" s="280"/>
      <c r="AG1123" s="118"/>
      <c r="AH1123" s="118"/>
      <c r="AI1123" s="47" t="s">
        <v>6737</v>
      </c>
      <c r="AJ1123" s="47"/>
      <c r="AK1123" s="47" t="s">
        <v>2826</v>
      </c>
      <c r="AL1123" s="62" t="s">
        <v>390</v>
      </c>
      <c r="AM1123" s="13" t="s">
        <v>2221</v>
      </c>
      <c r="AN1123" s="118"/>
      <c r="AO1123" s="118"/>
      <c r="AP1123" s="118"/>
      <c r="AQ1123" s="118"/>
      <c r="AR1123" s="118"/>
      <c r="AS1123" s="47"/>
      <c r="AT1123" s="118"/>
      <c r="AU1123" s="47"/>
      <c r="AV1123" s="47"/>
      <c r="AW1123" s="118"/>
      <c r="AX1123" s="118"/>
      <c r="AY1123" s="118"/>
      <c r="AZ1123" s="47"/>
      <c r="BA1123" s="14"/>
      <c r="BB1123" s="47"/>
      <c r="BC1123" s="149"/>
      <c r="BD1123" s="149"/>
    </row>
    <row r="1124" spans="1:56" x14ac:dyDescent="0.35">
      <c r="A1124" s="50" t="s">
        <v>6958</v>
      </c>
      <c r="B1124" s="115">
        <v>1123</v>
      </c>
      <c r="C1124" s="47"/>
      <c r="D1124" s="47" t="s">
        <v>6832</v>
      </c>
      <c r="E1124" s="47" t="s">
        <v>6833</v>
      </c>
      <c r="F1124" s="47" t="s">
        <v>6834</v>
      </c>
      <c r="G1124" s="47" t="s">
        <v>76</v>
      </c>
      <c r="H1124" s="47" t="s">
        <v>1980</v>
      </c>
      <c r="I1124" s="47" t="s">
        <v>3899</v>
      </c>
      <c r="J1124" s="47" t="s">
        <v>1961</v>
      </c>
      <c r="K1124" s="47" t="s">
        <v>319</v>
      </c>
      <c r="L1124" s="47" t="s">
        <v>886</v>
      </c>
      <c r="M1124" s="48" t="s">
        <v>53</v>
      </c>
      <c r="N1124" s="47" t="s">
        <v>33</v>
      </c>
      <c r="O1124" s="47" t="s">
        <v>5473</v>
      </c>
      <c r="P1124" s="48" t="s">
        <v>20</v>
      </c>
      <c r="Q1124" s="47"/>
      <c r="R1124" s="47"/>
      <c r="S1124" s="47" t="s">
        <v>6835</v>
      </c>
      <c r="T1124" s="47" t="s">
        <v>6836</v>
      </c>
      <c r="U1124" s="52">
        <v>5294</v>
      </c>
      <c r="V1124" s="118">
        <v>46117</v>
      </c>
      <c r="W1124" s="118">
        <v>46117</v>
      </c>
      <c r="X1124" s="47"/>
      <c r="Y1124" s="47">
        <v>15</v>
      </c>
      <c r="Z1124" s="118">
        <v>46132</v>
      </c>
      <c r="AA1124" s="118">
        <v>46173</v>
      </c>
      <c r="AB1124" s="118">
        <v>46174</v>
      </c>
      <c r="AC1124" s="47" t="s">
        <v>3</v>
      </c>
      <c r="AD1124" s="14">
        <v>1</v>
      </c>
      <c r="AE1124" s="47" t="s">
        <v>3873</v>
      </c>
      <c r="AF1124" s="280" t="s">
        <v>8951</v>
      </c>
      <c r="AG1124" s="118"/>
      <c r="AH1124" s="118" t="s">
        <v>152</v>
      </c>
      <c r="AI1124" s="47" t="s">
        <v>6737</v>
      </c>
      <c r="AJ1124" s="47"/>
      <c r="AK1124" s="47" t="s">
        <v>2829</v>
      </c>
      <c r="AL1124" s="62" t="s">
        <v>5467</v>
      </c>
      <c r="AM1124" s="13" t="s">
        <v>390</v>
      </c>
      <c r="AN1124" s="118"/>
      <c r="AO1124" s="118"/>
      <c r="AP1124" s="118"/>
      <c r="AQ1124" s="118"/>
      <c r="AR1124" s="118"/>
      <c r="AS1124" s="47"/>
      <c r="AT1124" s="118"/>
      <c r="AU1124" s="47"/>
      <c r="AV1124" s="47"/>
      <c r="AW1124" s="118"/>
      <c r="AX1124" s="118"/>
      <c r="AY1124" s="118"/>
      <c r="AZ1124" s="47"/>
      <c r="BA1124" s="14"/>
      <c r="BB1124" s="47"/>
      <c r="BC1124" s="149"/>
      <c r="BD1124" s="149"/>
    </row>
    <row r="1125" spans="1:56" x14ac:dyDescent="0.35">
      <c r="A1125" s="50" t="s">
        <v>6959</v>
      </c>
      <c r="B1125" s="115">
        <v>1124</v>
      </c>
      <c r="C1125" s="47"/>
      <c r="D1125" s="47" t="s">
        <v>6837</v>
      </c>
      <c r="E1125" s="47" t="s">
        <v>6838</v>
      </c>
      <c r="F1125" s="47" t="s">
        <v>6839</v>
      </c>
      <c r="G1125" s="47" t="s">
        <v>76</v>
      </c>
      <c r="H1125" s="47" t="s">
        <v>1980</v>
      </c>
      <c r="I1125" s="47" t="s">
        <v>3899</v>
      </c>
      <c r="J1125" s="47" t="s">
        <v>1961</v>
      </c>
      <c r="K1125" s="47" t="s">
        <v>319</v>
      </c>
      <c r="L1125" s="47" t="s">
        <v>886</v>
      </c>
      <c r="M1125" s="48" t="s">
        <v>53</v>
      </c>
      <c r="N1125" s="47" t="s">
        <v>33</v>
      </c>
      <c r="O1125" s="47" t="s">
        <v>49</v>
      </c>
      <c r="P1125" s="48" t="s">
        <v>22</v>
      </c>
      <c r="Q1125" s="47"/>
      <c r="R1125" s="47"/>
      <c r="S1125" s="47" t="s">
        <v>6840</v>
      </c>
      <c r="T1125" s="47" t="s">
        <v>159</v>
      </c>
      <c r="U1125" s="52">
        <v>14693</v>
      </c>
      <c r="V1125" s="118">
        <v>46114</v>
      </c>
      <c r="W1125" s="118">
        <v>46114</v>
      </c>
      <c r="X1125" s="47"/>
      <c r="Y1125" s="47">
        <v>15</v>
      </c>
      <c r="Z1125" s="118">
        <v>46129</v>
      </c>
      <c r="AA1125" s="118">
        <v>46173</v>
      </c>
      <c r="AB1125" s="118"/>
      <c r="AC1125" s="47" t="s">
        <v>5</v>
      </c>
      <c r="AD1125" s="14"/>
      <c r="AE1125" s="47" t="s">
        <v>3806</v>
      </c>
      <c r="AF1125" s="280"/>
      <c r="AG1125" s="118"/>
      <c r="AH1125" s="118"/>
      <c r="AI1125" s="47" t="s">
        <v>6737</v>
      </c>
      <c r="AJ1125" s="47"/>
      <c r="AK1125" s="47" t="s">
        <v>2829</v>
      </c>
      <c r="AL1125" s="62" t="s">
        <v>390</v>
      </c>
      <c r="AM1125" s="13" t="s">
        <v>2000</v>
      </c>
      <c r="AN1125" s="118"/>
      <c r="AO1125" s="118"/>
      <c r="AP1125" s="118"/>
      <c r="AQ1125" s="118"/>
      <c r="AR1125" s="118"/>
      <c r="AS1125" s="47"/>
      <c r="AT1125" s="118"/>
      <c r="AU1125" s="47"/>
      <c r="AV1125" s="47"/>
      <c r="AW1125" s="118"/>
      <c r="AX1125" s="118"/>
      <c r="AY1125" s="118"/>
      <c r="AZ1125" s="47"/>
      <c r="BA1125" s="14"/>
      <c r="BB1125" s="47"/>
      <c r="BC1125" s="149"/>
      <c r="BD1125" s="149"/>
    </row>
    <row r="1126" spans="1:56" x14ac:dyDescent="0.35">
      <c r="A1126" s="50" t="s">
        <v>6960</v>
      </c>
      <c r="B1126" s="115">
        <v>1125</v>
      </c>
      <c r="C1126" s="47"/>
      <c r="D1126" s="47" t="s">
        <v>6841</v>
      </c>
      <c r="E1126" s="47" t="s">
        <v>6842</v>
      </c>
      <c r="F1126" s="47" t="s">
        <v>6843</v>
      </c>
      <c r="G1126" s="47" t="s">
        <v>76</v>
      </c>
      <c r="H1126" s="47" t="s">
        <v>1980</v>
      </c>
      <c r="I1126" s="47" t="s">
        <v>3899</v>
      </c>
      <c r="J1126" s="47" t="s">
        <v>1961</v>
      </c>
      <c r="K1126" s="47" t="s">
        <v>319</v>
      </c>
      <c r="L1126" s="47" t="s">
        <v>886</v>
      </c>
      <c r="M1126" s="48" t="s">
        <v>53</v>
      </c>
      <c r="N1126" s="47" t="s">
        <v>33</v>
      </c>
      <c r="O1126" s="47" t="s">
        <v>49</v>
      </c>
      <c r="P1126" s="48" t="s">
        <v>20</v>
      </c>
      <c r="Q1126" s="47"/>
      <c r="R1126" s="47"/>
      <c r="S1126" s="47" t="s">
        <v>6844</v>
      </c>
      <c r="T1126" s="47" t="s">
        <v>1153</v>
      </c>
      <c r="U1126" s="52">
        <v>10546</v>
      </c>
      <c r="V1126" s="118">
        <v>46119</v>
      </c>
      <c r="W1126" s="118">
        <v>46119</v>
      </c>
      <c r="X1126" s="47"/>
      <c r="Y1126" s="47">
        <v>15</v>
      </c>
      <c r="Z1126" s="118">
        <v>46134</v>
      </c>
      <c r="AA1126" s="118">
        <v>46173</v>
      </c>
      <c r="AB1126" s="118"/>
      <c r="AC1126" s="47" t="s">
        <v>5</v>
      </c>
      <c r="AD1126" s="14"/>
      <c r="AE1126" s="47" t="s">
        <v>3806</v>
      </c>
      <c r="AF1126" s="280"/>
      <c r="AG1126" s="118"/>
      <c r="AH1126" s="118"/>
      <c r="AI1126" s="47" t="s">
        <v>6737</v>
      </c>
      <c r="AJ1126" s="47"/>
      <c r="AK1126" s="47" t="s">
        <v>2829</v>
      </c>
      <c r="AL1126" s="62" t="s">
        <v>390</v>
      </c>
      <c r="AM1126" s="13" t="s">
        <v>2082</v>
      </c>
      <c r="AN1126" s="118"/>
      <c r="AO1126" s="118"/>
      <c r="AP1126" s="118"/>
      <c r="AQ1126" s="118"/>
      <c r="AR1126" s="118"/>
      <c r="AS1126" s="47"/>
      <c r="AT1126" s="118"/>
      <c r="AU1126" s="47"/>
      <c r="AV1126" s="47"/>
      <c r="AW1126" s="118"/>
      <c r="AX1126" s="118"/>
      <c r="AY1126" s="118"/>
      <c r="AZ1126" s="47"/>
      <c r="BA1126" s="14"/>
      <c r="BB1126" s="47"/>
      <c r="BC1126" s="149"/>
      <c r="BD1126" s="149"/>
    </row>
    <row r="1127" spans="1:56" x14ac:dyDescent="0.35">
      <c r="A1127" s="50" t="s">
        <v>6961</v>
      </c>
      <c r="B1127" s="115">
        <v>1126</v>
      </c>
      <c r="C1127" s="47"/>
      <c r="D1127" s="47" t="s">
        <v>6845</v>
      </c>
      <c r="E1127" s="47" t="s">
        <v>6846</v>
      </c>
      <c r="F1127" s="47" t="s">
        <v>6847</v>
      </c>
      <c r="G1127" s="47" t="s">
        <v>76</v>
      </c>
      <c r="H1127" s="47" t="s">
        <v>1980</v>
      </c>
      <c r="I1127" s="47" t="s">
        <v>3899</v>
      </c>
      <c r="J1127" s="47" t="s">
        <v>1961</v>
      </c>
      <c r="K1127" s="47" t="s">
        <v>319</v>
      </c>
      <c r="L1127" s="47" t="s">
        <v>886</v>
      </c>
      <c r="M1127" s="48" t="s">
        <v>53</v>
      </c>
      <c r="N1127" s="47" t="s">
        <v>33</v>
      </c>
      <c r="O1127" s="47" t="s">
        <v>49</v>
      </c>
      <c r="P1127" s="48" t="s">
        <v>22</v>
      </c>
      <c r="Q1127" s="47"/>
      <c r="R1127" s="47"/>
      <c r="S1127" s="47" t="s">
        <v>6848</v>
      </c>
      <c r="T1127" s="47" t="s">
        <v>6104</v>
      </c>
      <c r="U1127" s="52">
        <v>14120</v>
      </c>
      <c r="V1127" s="118">
        <v>46115</v>
      </c>
      <c r="W1127" s="118">
        <v>46115</v>
      </c>
      <c r="X1127" s="47"/>
      <c r="Y1127" s="47">
        <v>15</v>
      </c>
      <c r="Z1127" s="118">
        <v>46130</v>
      </c>
      <c r="AA1127" s="118">
        <v>46173</v>
      </c>
      <c r="AB1127" s="118"/>
      <c r="AC1127" s="47" t="s">
        <v>5</v>
      </c>
      <c r="AD1127" s="14"/>
      <c r="AE1127" s="47" t="s">
        <v>3806</v>
      </c>
      <c r="AF1127" s="280"/>
      <c r="AG1127" s="118"/>
      <c r="AH1127" s="118"/>
      <c r="AI1127" s="47" t="s">
        <v>6737</v>
      </c>
      <c r="AJ1127" s="47"/>
      <c r="AK1127" s="47" t="s">
        <v>2829</v>
      </c>
      <c r="AL1127" s="62" t="s">
        <v>390</v>
      </c>
      <c r="AM1127" s="13" t="s">
        <v>390</v>
      </c>
      <c r="AN1127" s="118"/>
      <c r="AO1127" s="118"/>
      <c r="AP1127" s="118"/>
      <c r="AQ1127" s="118"/>
      <c r="AR1127" s="118"/>
      <c r="AS1127" s="47"/>
      <c r="AT1127" s="118"/>
      <c r="AU1127" s="47"/>
      <c r="AV1127" s="47"/>
      <c r="AW1127" s="118"/>
      <c r="AX1127" s="118"/>
      <c r="AY1127" s="118"/>
      <c r="AZ1127" s="47"/>
      <c r="BA1127" s="14"/>
      <c r="BB1127" s="47"/>
      <c r="BC1127" s="149"/>
      <c r="BD1127" s="149"/>
    </row>
    <row r="1128" spans="1:56" x14ac:dyDescent="0.35">
      <c r="A1128" s="50" t="s">
        <v>6962</v>
      </c>
      <c r="B1128" s="115">
        <v>1127</v>
      </c>
      <c r="C1128" s="47"/>
      <c r="D1128" s="47" t="s">
        <v>6849</v>
      </c>
      <c r="E1128" s="47" t="s">
        <v>6850</v>
      </c>
      <c r="F1128" s="47" t="s">
        <v>6851</v>
      </c>
      <c r="G1128" s="47" t="s">
        <v>76</v>
      </c>
      <c r="H1128" s="47" t="s">
        <v>1980</v>
      </c>
      <c r="I1128" s="47" t="s">
        <v>3899</v>
      </c>
      <c r="J1128" s="47" t="s">
        <v>1961</v>
      </c>
      <c r="K1128" s="47" t="s">
        <v>319</v>
      </c>
      <c r="L1128" s="47" t="s">
        <v>886</v>
      </c>
      <c r="M1128" s="48" t="s">
        <v>53</v>
      </c>
      <c r="N1128" s="47" t="s">
        <v>33</v>
      </c>
      <c r="O1128" s="47" t="s">
        <v>5473</v>
      </c>
      <c r="P1128" s="48" t="s">
        <v>20</v>
      </c>
      <c r="Q1128" s="47"/>
      <c r="R1128" s="47"/>
      <c r="S1128" s="47" t="s">
        <v>6852</v>
      </c>
      <c r="T1128" s="47" t="s">
        <v>2061</v>
      </c>
      <c r="U1128" s="52">
        <v>10269</v>
      </c>
      <c r="V1128" s="118">
        <v>46116</v>
      </c>
      <c r="W1128" s="118">
        <v>46116</v>
      </c>
      <c r="X1128" s="47"/>
      <c r="Y1128" s="47">
        <v>15</v>
      </c>
      <c r="Z1128" s="118">
        <v>46131</v>
      </c>
      <c r="AA1128" s="118">
        <v>46173</v>
      </c>
      <c r="AB1128" s="118"/>
      <c r="AC1128" s="47" t="s">
        <v>5</v>
      </c>
      <c r="AD1128" s="14"/>
      <c r="AE1128" s="47" t="s">
        <v>3879</v>
      </c>
      <c r="AF1128" s="280"/>
      <c r="AG1128" s="118"/>
      <c r="AH1128" s="118"/>
      <c r="AI1128" s="47" t="s">
        <v>6737</v>
      </c>
      <c r="AJ1128" s="47"/>
      <c r="AK1128" s="47" t="s">
        <v>2829</v>
      </c>
      <c r="AL1128" s="62" t="s">
        <v>390</v>
      </c>
      <c r="AM1128" s="13" t="s">
        <v>2082</v>
      </c>
      <c r="AN1128" s="118"/>
      <c r="AO1128" s="118"/>
      <c r="AP1128" s="118"/>
      <c r="AQ1128" s="118"/>
      <c r="AR1128" s="118"/>
      <c r="AS1128" s="47"/>
      <c r="AT1128" s="118"/>
      <c r="AU1128" s="47"/>
      <c r="AV1128" s="47"/>
      <c r="AW1128" s="118"/>
      <c r="AX1128" s="118"/>
      <c r="AY1128" s="118"/>
      <c r="AZ1128" s="47"/>
      <c r="BA1128" s="14"/>
      <c r="BB1128" s="47"/>
      <c r="BC1128" s="149"/>
      <c r="BD1128" s="149"/>
    </row>
    <row r="1129" spans="1:56" x14ac:dyDescent="0.35">
      <c r="A1129" s="50" t="s">
        <v>6963</v>
      </c>
      <c r="B1129" s="115">
        <v>1128</v>
      </c>
      <c r="C1129" s="47"/>
      <c r="D1129" s="47" t="s">
        <v>6853</v>
      </c>
      <c r="E1129" s="47" t="s">
        <v>6854</v>
      </c>
      <c r="F1129" s="47" t="s">
        <v>6855</v>
      </c>
      <c r="G1129" s="47" t="s">
        <v>76</v>
      </c>
      <c r="H1129" s="47" t="s">
        <v>1980</v>
      </c>
      <c r="I1129" s="47" t="s">
        <v>3899</v>
      </c>
      <c r="J1129" s="47" t="s">
        <v>1961</v>
      </c>
      <c r="K1129" s="47" t="s">
        <v>319</v>
      </c>
      <c r="L1129" s="47" t="s">
        <v>886</v>
      </c>
      <c r="M1129" s="48" t="s">
        <v>53</v>
      </c>
      <c r="N1129" s="47" t="s">
        <v>33</v>
      </c>
      <c r="O1129" s="47" t="s">
        <v>5473</v>
      </c>
      <c r="P1129" s="48" t="s">
        <v>20</v>
      </c>
      <c r="Q1129" s="47"/>
      <c r="R1129" s="47"/>
      <c r="S1129" s="47" t="s">
        <v>6856</v>
      </c>
      <c r="T1129" s="47" t="s">
        <v>6857</v>
      </c>
      <c r="U1129" s="52">
        <v>8205</v>
      </c>
      <c r="V1129" s="118">
        <v>46113</v>
      </c>
      <c r="W1129" s="118">
        <v>46113</v>
      </c>
      <c r="X1129" s="47"/>
      <c r="Y1129" s="47">
        <v>15</v>
      </c>
      <c r="Z1129" s="118">
        <v>46128</v>
      </c>
      <c r="AA1129" s="118">
        <v>46173</v>
      </c>
      <c r="AB1129" s="118"/>
      <c r="AC1129" s="47" t="s">
        <v>5</v>
      </c>
      <c r="AD1129" s="14"/>
      <c r="AE1129" s="47" t="s">
        <v>3873</v>
      </c>
      <c r="AF1129" s="280"/>
      <c r="AG1129" s="118"/>
      <c r="AH1129" s="118"/>
      <c r="AI1129" s="47" t="s">
        <v>6737</v>
      </c>
      <c r="AJ1129" s="47"/>
      <c r="AK1129" s="47" t="s">
        <v>2829</v>
      </c>
      <c r="AL1129" s="62" t="s">
        <v>390</v>
      </c>
      <c r="AM1129" s="13" t="s">
        <v>1872</v>
      </c>
      <c r="AN1129" s="118"/>
      <c r="AO1129" s="118"/>
      <c r="AP1129" s="118"/>
      <c r="AQ1129" s="118"/>
      <c r="AR1129" s="118"/>
      <c r="AS1129" s="47"/>
      <c r="AT1129" s="118"/>
      <c r="AU1129" s="47"/>
      <c r="AV1129" s="47"/>
      <c r="AW1129" s="118"/>
      <c r="AX1129" s="118"/>
      <c r="AY1129" s="118"/>
      <c r="AZ1129" s="47"/>
      <c r="BA1129" s="14"/>
      <c r="BB1129" s="47"/>
      <c r="BC1129" s="149"/>
      <c r="BD1129" s="149"/>
    </row>
    <row r="1130" spans="1:56" x14ac:dyDescent="0.35">
      <c r="A1130" s="50" t="s">
        <v>6964</v>
      </c>
      <c r="B1130" s="115">
        <v>1129</v>
      </c>
      <c r="C1130" s="47"/>
      <c r="D1130" s="47" t="s">
        <v>6858</v>
      </c>
      <c r="E1130" s="47" t="s">
        <v>6859</v>
      </c>
      <c r="F1130" s="47" t="s">
        <v>6860</v>
      </c>
      <c r="G1130" s="47" t="s">
        <v>76</v>
      </c>
      <c r="H1130" s="47" t="s">
        <v>1980</v>
      </c>
      <c r="I1130" s="47" t="s">
        <v>3899</v>
      </c>
      <c r="J1130" s="47" t="s">
        <v>1961</v>
      </c>
      <c r="K1130" s="47" t="s">
        <v>319</v>
      </c>
      <c r="L1130" s="47" t="s">
        <v>886</v>
      </c>
      <c r="M1130" s="48" t="s">
        <v>53</v>
      </c>
      <c r="N1130" s="47" t="s">
        <v>33</v>
      </c>
      <c r="O1130" s="47" t="s">
        <v>5473</v>
      </c>
      <c r="P1130" s="48" t="s">
        <v>22</v>
      </c>
      <c r="Q1130" s="47"/>
      <c r="R1130" s="47"/>
      <c r="S1130" s="47" t="s">
        <v>6861</v>
      </c>
      <c r="T1130" s="47" t="s">
        <v>6862</v>
      </c>
      <c r="U1130" s="52">
        <v>5800</v>
      </c>
      <c r="V1130" s="118">
        <v>46115</v>
      </c>
      <c r="W1130" s="118">
        <v>46115</v>
      </c>
      <c r="X1130" s="47"/>
      <c r="Y1130" s="47">
        <v>15</v>
      </c>
      <c r="Z1130" s="118">
        <v>46130</v>
      </c>
      <c r="AA1130" s="118">
        <v>46173</v>
      </c>
      <c r="AB1130" s="118"/>
      <c r="AC1130" s="47" t="s">
        <v>5</v>
      </c>
      <c r="AD1130" s="14"/>
      <c r="AE1130" s="47" t="s">
        <v>3879</v>
      </c>
      <c r="AF1130" s="280"/>
      <c r="AG1130" s="118"/>
      <c r="AH1130" s="118"/>
      <c r="AI1130" s="47" t="s">
        <v>6737</v>
      </c>
      <c r="AJ1130" s="47"/>
      <c r="AK1130" s="47" t="s">
        <v>2829</v>
      </c>
      <c r="AL1130" s="62" t="s">
        <v>390</v>
      </c>
      <c r="AM1130" s="13" t="s">
        <v>2082</v>
      </c>
      <c r="AN1130" s="118"/>
      <c r="AO1130" s="118"/>
      <c r="AP1130" s="118"/>
      <c r="AQ1130" s="118"/>
      <c r="AR1130" s="118"/>
      <c r="AS1130" s="47"/>
      <c r="AT1130" s="118"/>
      <c r="AU1130" s="47"/>
      <c r="AV1130" s="47"/>
      <c r="AW1130" s="118"/>
      <c r="AX1130" s="118"/>
      <c r="AY1130" s="118"/>
      <c r="AZ1130" s="47"/>
      <c r="BA1130" s="14"/>
      <c r="BB1130" s="47"/>
      <c r="BC1130" s="149"/>
      <c r="BD1130" s="149"/>
    </row>
    <row r="1131" spans="1:56" x14ac:dyDescent="0.35">
      <c r="A1131" s="50" t="s">
        <v>6965</v>
      </c>
      <c r="B1131" s="115">
        <v>1130</v>
      </c>
      <c r="C1131" s="47"/>
      <c r="D1131" s="47" t="s">
        <v>6863</v>
      </c>
      <c r="E1131" s="47" t="s">
        <v>6864</v>
      </c>
      <c r="F1131" s="47" t="s">
        <v>6865</v>
      </c>
      <c r="G1131" s="47" t="s">
        <v>76</v>
      </c>
      <c r="H1131" s="47" t="s">
        <v>1980</v>
      </c>
      <c r="I1131" s="47" t="s">
        <v>3899</v>
      </c>
      <c r="J1131" s="47" t="s">
        <v>1961</v>
      </c>
      <c r="K1131" s="47" t="s">
        <v>319</v>
      </c>
      <c r="L1131" s="47" t="s">
        <v>886</v>
      </c>
      <c r="M1131" s="48" t="s">
        <v>53</v>
      </c>
      <c r="N1131" s="47" t="s">
        <v>33</v>
      </c>
      <c r="O1131" s="47" t="s">
        <v>5473</v>
      </c>
      <c r="P1131" s="48" t="s">
        <v>20</v>
      </c>
      <c r="Q1131" s="47"/>
      <c r="R1131" s="47"/>
      <c r="S1131" s="47" t="s">
        <v>6866</v>
      </c>
      <c r="T1131" s="47" t="s">
        <v>6867</v>
      </c>
      <c r="U1131" s="52">
        <v>6380</v>
      </c>
      <c r="V1131" s="118">
        <v>46120</v>
      </c>
      <c r="W1131" s="118">
        <v>46120</v>
      </c>
      <c r="X1131" s="47"/>
      <c r="Y1131" s="47">
        <v>15</v>
      </c>
      <c r="Z1131" s="118">
        <v>46135</v>
      </c>
      <c r="AA1131" s="118">
        <v>46152</v>
      </c>
      <c r="AB1131" s="118">
        <v>46155</v>
      </c>
      <c r="AC1131" s="47" t="s">
        <v>3</v>
      </c>
      <c r="AD1131" s="14">
        <v>1</v>
      </c>
      <c r="AE1131" s="47" t="s">
        <v>3879</v>
      </c>
      <c r="AF1131" s="280" t="s">
        <v>8951</v>
      </c>
      <c r="AG1131" s="118"/>
      <c r="AH1131" s="118" t="s">
        <v>152</v>
      </c>
      <c r="AI1131" s="47" t="s">
        <v>6737</v>
      </c>
      <c r="AJ1131" s="47"/>
      <c r="AK1131" s="47" t="s">
        <v>2829</v>
      </c>
      <c r="AL1131" s="62" t="s">
        <v>2925</v>
      </c>
      <c r="AM1131" s="13" t="s">
        <v>1872</v>
      </c>
      <c r="AN1131" s="118"/>
      <c r="AO1131" s="118"/>
      <c r="AP1131" s="118"/>
      <c r="AQ1131" s="118"/>
      <c r="AR1131" s="118"/>
      <c r="AS1131" s="47"/>
      <c r="AT1131" s="118"/>
      <c r="AU1131" s="47"/>
      <c r="AV1131" s="47"/>
      <c r="AW1131" s="118"/>
      <c r="AX1131" s="118"/>
      <c r="AY1131" s="118"/>
      <c r="AZ1131" s="47"/>
      <c r="BA1131" s="14"/>
      <c r="BB1131" s="47"/>
      <c r="BC1131" s="149"/>
      <c r="BD1131" s="149"/>
    </row>
    <row r="1132" spans="1:56" x14ac:dyDescent="0.35">
      <c r="A1132" s="50" t="s">
        <v>6966</v>
      </c>
      <c r="B1132" s="115">
        <v>1131</v>
      </c>
      <c r="C1132" s="47"/>
      <c r="D1132" s="47" t="s">
        <v>6868</v>
      </c>
      <c r="E1132" s="47" t="s">
        <v>6869</v>
      </c>
      <c r="F1132" s="47" t="s">
        <v>6870</v>
      </c>
      <c r="G1132" s="47" t="s">
        <v>76</v>
      </c>
      <c r="H1132" s="47" t="s">
        <v>1980</v>
      </c>
      <c r="I1132" s="47" t="s">
        <v>3899</v>
      </c>
      <c r="J1132" s="47" t="s">
        <v>1961</v>
      </c>
      <c r="K1132" s="47" t="s">
        <v>319</v>
      </c>
      <c r="L1132" s="47" t="s">
        <v>886</v>
      </c>
      <c r="M1132" s="48" t="s">
        <v>53</v>
      </c>
      <c r="N1132" s="47" t="s">
        <v>33</v>
      </c>
      <c r="O1132" s="47" t="s">
        <v>5473</v>
      </c>
      <c r="P1132" s="48" t="s">
        <v>20</v>
      </c>
      <c r="Q1132" s="47"/>
      <c r="R1132" s="47"/>
      <c r="S1132" s="47" t="s">
        <v>6871</v>
      </c>
      <c r="T1132" s="47" t="s">
        <v>6872</v>
      </c>
      <c r="U1132" s="52">
        <v>5000</v>
      </c>
      <c r="V1132" s="118">
        <v>46120</v>
      </c>
      <c r="W1132" s="118">
        <v>46120</v>
      </c>
      <c r="X1132" s="47"/>
      <c r="Y1132" s="47">
        <v>15</v>
      </c>
      <c r="Z1132" s="118">
        <v>46135</v>
      </c>
      <c r="AA1132" s="118">
        <v>46152</v>
      </c>
      <c r="AB1132" s="118">
        <v>46153</v>
      </c>
      <c r="AC1132" s="47" t="s">
        <v>3</v>
      </c>
      <c r="AD1132" s="14">
        <v>1</v>
      </c>
      <c r="AE1132" s="47" t="s">
        <v>3879</v>
      </c>
      <c r="AF1132" s="280" t="s">
        <v>8951</v>
      </c>
      <c r="AG1132" s="118"/>
      <c r="AH1132" s="118" t="s">
        <v>152</v>
      </c>
      <c r="AI1132" s="47" t="s">
        <v>6737</v>
      </c>
      <c r="AJ1132" s="47"/>
      <c r="AK1132" s="47" t="s">
        <v>2829</v>
      </c>
      <c r="AL1132" s="62" t="s">
        <v>2925</v>
      </c>
      <c r="AM1132" s="13" t="s">
        <v>390</v>
      </c>
      <c r="AN1132" s="118"/>
      <c r="AO1132" s="118"/>
      <c r="AP1132" s="118"/>
      <c r="AQ1132" s="118"/>
      <c r="AR1132" s="118"/>
      <c r="AS1132" s="47"/>
      <c r="AT1132" s="118"/>
      <c r="AU1132" s="47"/>
      <c r="AV1132" s="47"/>
      <c r="AW1132" s="118"/>
      <c r="AX1132" s="118"/>
      <c r="AY1132" s="118"/>
      <c r="AZ1132" s="47"/>
      <c r="BA1132" s="14"/>
      <c r="BB1132" s="47"/>
      <c r="BC1132" s="149"/>
      <c r="BD1132" s="149"/>
    </row>
    <row r="1133" spans="1:56" x14ac:dyDescent="0.35">
      <c r="A1133" s="50" t="s">
        <v>6967</v>
      </c>
      <c r="B1133" s="115">
        <v>1132</v>
      </c>
      <c r="C1133" s="47"/>
      <c r="D1133" s="47" t="s">
        <v>6873</v>
      </c>
      <c r="E1133" s="47" t="s">
        <v>6874</v>
      </c>
      <c r="F1133" s="47" t="s">
        <v>6875</v>
      </c>
      <c r="G1133" s="47" t="s">
        <v>76</v>
      </c>
      <c r="H1133" s="47" t="s">
        <v>1980</v>
      </c>
      <c r="I1133" s="47" t="s">
        <v>3899</v>
      </c>
      <c r="J1133" s="47" t="s">
        <v>1961</v>
      </c>
      <c r="K1133" s="47" t="s">
        <v>319</v>
      </c>
      <c r="L1133" s="47" t="s">
        <v>886</v>
      </c>
      <c r="M1133" s="48" t="s">
        <v>53</v>
      </c>
      <c r="N1133" s="47" t="s">
        <v>33</v>
      </c>
      <c r="O1133" s="47" t="s">
        <v>5473</v>
      </c>
      <c r="P1133" s="48" t="s">
        <v>26</v>
      </c>
      <c r="Q1133" s="47"/>
      <c r="R1133" s="282"/>
      <c r="S1133" s="47" t="s">
        <v>6876</v>
      </c>
      <c r="T1133" s="47" t="s">
        <v>6877</v>
      </c>
      <c r="U1133" s="52">
        <v>11612</v>
      </c>
      <c r="V1133" s="118">
        <v>46115</v>
      </c>
      <c r="W1133" s="118">
        <v>46115</v>
      </c>
      <c r="X1133" s="47"/>
      <c r="Y1133" s="47">
        <v>15</v>
      </c>
      <c r="Z1133" s="118">
        <v>46130</v>
      </c>
      <c r="AA1133" s="118">
        <v>46152</v>
      </c>
      <c r="AB1133" s="118">
        <v>46165</v>
      </c>
      <c r="AC1133" s="47" t="s">
        <v>3</v>
      </c>
      <c r="AD1133" s="14">
        <v>1</v>
      </c>
      <c r="AE1133" s="47" t="s">
        <v>3879</v>
      </c>
      <c r="AF1133" s="280">
        <v>46167</v>
      </c>
      <c r="AG1133" s="118">
        <v>46167</v>
      </c>
      <c r="AH1133" s="118" t="s">
        <v>6740</v>
      </c>
      <c r="AI1133" s="47" t="s">
        <v>6737</v>
      </c>
      <c r="AJ1133" s="47"/>
      <c r="AK1133" s="47" t="s">
        <v>2829</v>
      </c>
      <c r="AL1133" s="62" t="s">
        <v>2925</v>
      </c>
      <c r="AM1133" s="13" t="s">
        <v>390</v>
      </c>
      <c r="AN1133" s="118"/>
      <c r="AO1133" s="118"/>
      <c r="AP1133" s="118"/>
      <c r="AQ1133" s="118"/>
      <c r="AR1133" s="118"/>
      <c r="AS1133" s="47"/>
      <c r="AT1133" s="118"/>
      <c r="AU1133" s="47"/>
      <c r="AV1133" s="47"/>
      <c r="AW1133" s="118"/>
      <c r="AX1133" s="118"/>
      <c r="AY1133" s="118"/>
      <c r="AZ1133" s="47"/>
      <c r="BA1133" s="14"/>
      <c r="BB1133" s="47"/>
      <c r="BC1133" s="149"/>
      <c r="BD1133" s="149"/>
    </row>
    <row r="1134" spans="1:56" x14ac:dyDescent="0.35">
      <c r="A1134" s="50" t="s">
        <v>6968</v>
      </c>
      <c r="B1134" s="115">
        <v>1133</v>
      </c>
      <c r="C1134" s="47"/>
      <c r="D1134" s="47" t="s">
        <v>6878</v>
      </c>
      <c r="E1134" s="47" t="s">
        <v>6879</v>
      </c>
      <c r="F1134" s="47" t="s">
        <v>6880</v>
      </c>
      <c r="G1134" s="47" t="s">
        <v>76</v>
      </c>
      <c r="H1134" s="47" t="s">
        <v>1980</v>
      </c>
      <c r="I1134" s="47" t="s">
        <v>3899</v>
      </c>
      <c r="J1134" s="47" t="s">
        <v>1961</v>
      </c>
      <c r="K1134" s="47" t="s">
        <v>319</v>
      </c>
      <c r="L1134" s="47" t="s">
        <v>886</v>
      </c>
      <c r="M1134" s="48" t="s">
        <v>53</v>
      </c>
      <c r="N1134" s="47" t="s">
        <v>33</v>
      </c>
      <c r="O1134" s="47" t="s">
        <v>5473</v>
      </c>
      <c r="P1134" s="48" t="s">
        <v>26</v>
      </c>
      <c r="Q1134" s="47"/>
      <c r="R1134" s="47"/>
      <c r="S1134" s="47" t="s">
        <v>6881</v>
      </c>
      <c r="T1134" s="47" t="s">
        <v>6882</v>
      </c>
      <c r="U1134" s="52">
        <v>9608</v>
      </c>
      <c r="V1134" s="118">
        <v>46119</v>
      </c>
      <c r="W1134" s="118">
        <v>46119</v>
      </c>
      <c r="X1134" s="47"/>
      <c r="Y1134" s="47">
        <v>15</v>
      </c>
      <c r="Z1134" s="118">
        <v>46134</v>
      </c>
      <c r="AA1134" s="118">
        <v>46152</v>
      </c>
      <c r="AB1134" s="118">
        <v>46154</v>
      </c>
      <c r="AC1134" s="47" t="s">
        <v>3</v>
      </c>
      <c r="AD1134" s="14">
        <v>1</v>
      </c>
      <c r="AE1134" s="47" t="s">
        <v>3879</v>
      </c>
      <c r="AF1134" s="280">
        <v>46157</v>
      </c>
      <c r="AG1134" s="118">
        <v>46157</v>
      </c>
      <c r="AH1134" s="118" t="s">
        <v>6740</v>
      </c>
      <c r="AI1134" s="47" t="s">
        <v>6737</v>
      </c>
      <c r="AJ1134" s="47"/>
      <c r="AK1134" s="47" t="s">
        <v>2829</v>
      </c>
      <c r="AL1134" s="62" t="s">
        <v>2925</v>
      </c>
      <c r="AM1134" s="13" t="s">
        <v>390</v>
      </c>
      <c r="AN1134" s="118"/>
      <c r="AO1134" s="118"/>
      <c r="AP1134" s="118"/>
      <c r="AQ1134" s="118"/>
      <c r="AR1134" s="118"/>
      <c r="AS1134" s="47"/>
      <c r="AT1134" s="118"/>
      <c r="AU1134" s="47"/>
      <c r="AV1134" s="47"/>
      <c r="AW1134" s="118"/>
      <c r="AX1134" s="118"/>
      <c r="AY1134" s="118"/>
      <c r="AZ1134" s="47"/>
      <c r="BA1134" s="14"/>
      <c r="BB1134" s="47"/>
      <c r="BC1134" s="149"/>
      <c r="BD1134" s="149"/>
    </row>
    <row r="1135" spans="1:56" x14ac:dyDescent="0.35">
      <c r="A1135" s="50" t="s">
        <v>6969</v>
      </c>
      <c r="B1135" s="115">
        <v>1134</v>
      </c>
      <c r="C1135" s="47"/>
      <c r="D1135" s="47" t="s">
        <v>6883</v>
      </c>
      <c r="E1135" s="47" t="s">
        <v>6884</v>
      </c>
      <c r="F1135" s="47" t="s">
        <v>6885</v>
      </c>
      <c r="G1135" s="47" t="s">
        <v>76</v>
      </c>
      <c r="H1135" s="47" t="s">
        <v>1980</v>
      </c>
      <c r="I1135" s="47" t="s">
        <v>3899</v>
      </c>
      <c r="J1135" s="47" t="s">
        <v>1961</v>
      </c>
      <c r="K1135" s="47" t="s">
        <v>319</v>
      </c>
      <c r="L1135" s="47" t="s">
        <v>886</v>
      </c>
      <c r="M1135" s="48" t="s">
        <v>53</v>
      </c>
      <c r="N1135" s="47" t="s">
        <v>33</v>
      </c>
      <c r="O1135" s="47" t="s">
        <v>5473</v>
      </c>
      <c r="P1135" s="48" t="s">
        <v>26</v>
      </c>
      <c r="Q1135" s="47"/>
      <c r="R1135" s="47"/>
      <c r="S1135" s="47" t="s">
        <v>6886</v>
      </c>
      <c r="T1135" s="47" t="s">
        <v>6887</v>
      </c>
      <c r="U1135" s="52">
        <v>7450</v>
      </c>
      <c r="V1135" s="118">
        <v>46116</v>
      </c>
      <c r="W1135" s="118">
        <v>46116</v>
      </c>
      <c r="X1135" s="47"/>
      <c r="Y1135" s="47">
        <v>15</v>
      </c>
      <c r="Z1135" s="118">
        <v>46131</v>
      </c>
      <c r="AA1135" s="118">
        <v>46152</v>
      </c>
      <c r="AB1135" s="118">
        <v>46156</v>
      </c>
      <c r="AC1135" s="47" t="s">
        <v>3</v>
      </c>
      <c r="AD1135" s="14">
        <v>1</v>
      </c>
      <c r="AE1135" s="47" t="s">
        <v>3879</v>
      </c>
      <c r="AF1135" s="280">
        <v>46167</v>
      </c>
      <c r="AG1135" s="118">
        <v>46167</v>
      </c>
      <c r="AH1135" s="118" t="s">
        <v>6740</v>
      </c>
      <c r="AI1135" s="47" t="s">
        <v>6737</v>
      </c>
      <c r="AJ1135" s="47"/>
      <c r="AK1135" s="47" t="s">
        <v>2829</v>
      </c>
      <c r="AL1135" s="62" t="s">
        <v>2925</v>
      </c>
      <c r="AM1135" s="13" t="s">
        <v>1872</v>
      </c>
      <c r="AN1135" s="118"/>
      <c r="AO1135" s="118"/>
      <c r="AP1135" s="118"/>
      <c r="AQ1135" s="118"/>
      <c r="AR1135" s="118"/>
      <c r="AS1135" s="47"/>
      <c r="AT1135" s="118"/>
      <c r="AU1135" s="47"/>
      <c r="AV1135" s="47"/>
      <c r="AW1135" s="118"/>
      <c r="AX1135" s="118"/>
      <c r="AY1135" s="118"/>
      <c r="AZ1135" s="47"/>
      <c r="BA1135" s="14"/>
      <c r="BB1135" s="47"/>
      <c r="BC1135" s="149"/>
      <c r="BD1135" s="149"/>
    </row>
    <row r="1136" spans="1:56" x14ac:dyDescent="0.35">
      <c r="A1136" s="50" t="s">
        <v>6970</v>
      </c>
      <c r="B1136" s="115">
        <v>1135</v>
      </c>
      <c r="C1136" s="47"/>
      <c r="D1136" s="47" t="s">
        <v>6888</v>
      </c>
      <c r="E1136" s="47" t="s">
        <v>6889</v>
      </c>
      <c r="F1136" s="47" t="s">
        <v>6890</v>
      </c>
      <c r="G1136" s="47" t="s">
        <v>76</v>
      </c>
      <c r="H1136" s="47" t="s">
        <v>1980</v>
      </c>
      <c r="I1136" s="47" t="s">
        <v>3899</v>
      </c>
      <c r="J1136" s="47" t="s">
        <v>1961</v>
      </c>
      <c r="K1136" s="47" t="s">
        <v>319</v>
      </c>
      <c r="L1136" s="47" t="s">
        <v>886</v>
      </c>
      <c r="M1136" s="48" t="s">
        <v>53</v>
      </c>
      <c r="N1136" s="47" t="s">
        <v>33</v>
      </c>
      <c r="O1136" s="47" t="s">
        <v>5473</v>
      </c>
      <c r="P1136" s="48" t="s">
        <v>20</v>
      </c>
      <c r="Q1136" s="47"/>
      <c r="R1136" s="47"/>
      <c r="S1136" s="47" t="s">
        <v>6891</v>
      </c>
      <c r="T1136" s="47" t="s">
        <v>6892</v>
      </c>
      <c r="U1136" s="52">
        <v>5297</v>
      </c>
      <c r="V1136" s="118">
        <v>46116</v>
      </c>
      <c r="W1136" s="118">
        <v>46116</v>
      </c>
      <c r="X1136" s="47"/>
      <c r="Y1136" s="47">
        <v>15</v>
      </c>
      <c r="Z1136" s="118">
        <v>46131</v>
      </c>
      <c r="AA1136" s="118">
        <v>46131</v>
      </c>
      <c r="AB1136" s="118">
        <v>46133</v>
      </c>
      <c r="AC1136" s="47" t="s">
        <v>3</v>
      </c>
      <c r="AD1136" s="14">
        <v>1</v>
      </c>
      <c r="AE1136" s="47" t="s">
        <v>3879</v>
      </c>
      <c r="AF1136" s="280" t="s">
        <v>8951</v>
      </c>
      <c r="AG1136" s="118"/>
      <c r="AH1136" s="118" t="s">
        <v>152</v>
      </c>
      <c r="AI1136" s="47" t="s">
        <v>6737</v>
      </c>
      <c r="AJ1136" s="47"/>
      <c r="AK1136" s="47" t="s">
        <v>2829</v>
      </c>
      <c r="AL1136" s="62" t="s">
        <v>2924</v>
      </c>
      <c r="AM1136" s="13" t="s">
        <v>1956</v>
      </c>
      <c r="AN1136" s="118"/>
      <c r="AO1136" s="118"/>
      <c r="AP1136" s="118"/>
      <c r="AQ1136" s="118"/>
      <c r="AR1136" s="118"/>
      <c r="AS1136" s="47"/>
      <c r="AT1136" s="118"/>
      <c r="AU1136" s="47"/>
      <c r="AV1136" s="47"/>
      <c r="AW1136" s="118"/>
      <c r="AX1136" s="118"/>
      <c r="AY1136" s="118"/>
      <c r="AZ1136" s="47"/>
      <c r="BA1136" s="14"/>
      <c r="BB1136" s="47"/>
      <c r="BC1136" s="149"/>
      <c r="BD1136" s="149"/>
    </row>
    <row r="1137" spans="1:56" x14ac:dyDescent="0.35">
      <c r="A1137" s="50" t="s">
        <v>6971</v>
      </c>
      <c r="B1137" s="115">
        <v>1136</v>
      </c>
      <c r="C1137" s="47"/>
      <c r="D1137" s="47" t="s">
        <v>6893</v>
      </c>
      <c r="E1137" s="47" t="s">
        <v>6894</v>
      </c>
      <c r="F1137" s="47" t="s">
        <v>6895</v>
      </c>
      <c r="G1137" s="47" t="s">
        <v>76</v>
      </c>
      <c r="H1137" s="47" t="s">
        <v>1980</v>
      </c>
      <c r="I1137" s="47" t="s">
        <v>3899</v>
      </c>
      <c r="J1137" s="47" t="s">
        <v>1961</v>
      </c>
      <c r="K1137" s="47" t="s">
        <v>319</v>
      </c>
      <c r="L1137" s="47" t="s">
        <v>886</v>
      </c>
      <c r="M1137" s="48" t="s">
        <v>53</v>
      </c>
      <c r="N1137" s="47" t="s">
        <v>33</v>
      </c>
      <c r="O1137" s="47" t="s">
        <v>5473</v>
      </c>
      <c r="P1137" s="48" t="s">
        <v>20</v>
      </c>
      <c r="Q1137" s="47"/>
      <c r="R1137" s="47"/>
      <c r="S1137" s="47" t="s">
        <v>6896</v>
      </c>
      <c r="T1137" s="47" t="s">
        <v>2068</v>
      </c>
      <c r="U1137" s="52">
        <v>7945</v>
      </c>
      <c r="V1137" s="118">
        <v>46116</v>
      </c>
      <c r="W1137" s="118">
        <v>46116</v>
      </c>
      <c r="X1137" s="47"/>
      <c r="Y1137" s="47">
        <v>15</v>
      </c>
      <c r="Z1137" s="118">
        <v>46131</v>
      </c>
      <c r="AA1137" s="118">
        <v>46173</v>
      </c>
      <c r="AB1137" s="118"/>
      <c r="AC1137" s="47" t="s">
        <v>5</v>
      </c>
      <c r="AD1137" s="14"/>
      <c r="AE1137" s="47" t="s">
        <v>3879</v>
      </c>
      <c r="AF1137" s="280"/>
      <c r="AG1137" s="118"/>
      <c r="AH1137" s="118"/>
      <c r="AI1137" s="47" t="s">
        <v>6737</v>
      </c>
      <c r="AJ1137" s="47"/>
      <c r="AK1137" s="47" t="s">
        <v>2829</v>
      </c>
      <c r="AL1137" s="62" t="s">
        <v>390</v>
      </c>
      <c r="AM1137" s="13" t="s">
        <v>1572</v>
      </c>
      <c r="AN1137" s="118"/>
      <c r="AO1137" s="118"/>
      <c r="AP1137" s="118"/>
      <c r="AQ1137" s="118"/>
      <c r="AR1137" s="118"/>
      <c r="AS1137" s="47"/>
      <c r="AT1137" s="118"/>
      <c r="AU1137" s="47"/>
      <c r="AV1137" s="47"/>
      <c r="AW1137" s="118"/>
      <c r="AX1137" s="118"/>
      <c r="AY1137" s="118"/>
      <c r="AZ1137" s="47"/>
      <c r="BA1137" s="14"/>
      <c r="BB1137" s="47"/>
      <c r="BC1137" s="149"/>
      <c r="BD1137" s="149"/>
    </row>
    <row r="1138" spans="1:56" x14ac:dyDescent="0.35">
      <c r="A1138" s="50" t="s">
        <v>6972</v>
      </c>
      <c r="B1138" s="115">
        <v>1137</v>
      </c>
      <c r="C1138" s="47"/>
      <c r="D1138" s="47" t="s">
        <v>6897</v>
      </c>
      <c r="E1138" s="47" t="s">
        <v>6898</v>
      </c>
      <c r="F1138" s="47" t="s">
        <v>6899</v>
      </c>
      <c r="G1138" s="47" t="s">
        <v>76</v>
      </c>
      <c r="H1138" s="47" t="s">
        <v>1980</v>
      </c>
      <c r="I1138" s="47" t="s">
        <v>3899</v>
      </c>
      <c r="J1138" s="47" t="s">
        <v>1961</v>
      </c>
      <c r="K1138" s="47" t="s">
        <v>319</v>
      </c>
      <c r="L1138" s="47" t="s">
        <v>886</v>
      </c>
      <c r="M1138" s="48" t="s">
        <v>53</v>
      </c>
      <c r="N1138" s="47" t="s">
        <v>33</v>
      </c>
      <c r="O1138" s="47" t="s">
        <v>49</v>
      </c>
      <c r="P1138" s="48" t="s">
        <v>20</v>
      </c>
      <c r="Q1138" s="47"/>
      <c r="R1138" s="47"/>
      <c r="S1138" s="47" t="s">
        <v>6900</v>
      </c>
      <c r="T1138" s="47" t="s">
        <v>158</v>
      </c>
      <c r="U1138" s="52">
        <v>4406</v>
      </c>
      <c r="V1138" s="118">
        <v>46120</v>
      </c>
      <c r="W1138" s="118">
        <v>46120</v>
      </c>
      <c r="X1138" s="47"/>
      <c r="Y1138" s="47">
        <v>15</v>
      </c>
      <c r="Z1138" s="118">
        <v>46135</v>
      </c>
      <c r="AA1138" s="118">
        <v>46173</v>
      </c>
      <c r="AB1138" s="118"/>
      <c r="AC1138" s="47" t="s">
        <v>5</v>
      </c>
      <c r="AD1138" s="14"/>
      <c r="AE1138" s="47" t="s">
        <v>3873</v>
      </c>
      <c r="AF1138" s="280"/>
      <c r="AG1138" s="118"/>
      <c r="AH1138" s="118"/>
      <c r="AI1138" s="47" t="s">
        <v>6737</v>
      </c>
      <c r="AJ1138" s="47"/>
      <c r="AK1138" s="47" t="s">
        <v>2829</v>
      </c>
      <c r="AL1138" s="62" t="s">
        <v>390</v>
      </c>
      <c r="AM1138" s="13" t="s">
        <v>2000</v>
      </c>
      <c r="AN1138" s="118"/>
      <c r="AO1138" s="118"/>
      <c r="AP1138" s="118"/>
      <c r="AQ1138" s="118"/>
      <c r="AR1138" s="118"/>
      <c r="AS1138" s="47"/>
      <c r="AT1138" s="118"/>
      <c r="AU1138" s="47"/>
      <c r="AV1138" s="47"/>
      <c r="AW1138" s="118"/>
      <c r="AX1138" s="118"/>
      <c r="AY1138" s="118"/>
      <c r="AZ1138" s="47"/>
      <c r="BA1138" s="14"/>
      <c r="BB1138" s="47"/>
      <c r="BC1138" s="149"/>
      <c r="BD1138" s="149"/>
    </row>
    <row r="1139" spans="1:56" x14ac:dyDescent="0.35">
      <c r="A1139" s="50" t="s">
        <v>6973</v>
      </c>
      <c r="B1139" s="115">
        <v>1138</v>
      </c>
      <c r="C1139" s="47"/>
      <c r="D1139" s="47" t="s">
        <v>6901</v>
      </c>
      <c r="E1139" s="47" t="s">
        <v>6902</v>
      </c>
      <c r="F1139" s="47" t="s">
        <v>6903</v>
      </c>
      <c r="G1139" s="47" t="s">
        <v>76</v>
      </c>
      <c r="H1139" s="47" t="s">
        <v>1980</v>
      </c>
      <c r="I1139" s="47" t="s">
        <v>3899</v>
      </c>
      <c r="J1139" s="47" t="s">
        <v>1961</v>
      </c>
      <c r="K1139" s="47" t="s">
        <v>319</v>
      </c>
      <c r="L1139" s="47" t="s">
        <v>886</v>
      </c>
      <c r="M1139" s="48" t="s">
        <v>53</v>
      </c>
      <c r="N1139" s="47" t="s">
        <v>33</v>
      </c>
      <c r="O1139" s="47" t="s">
        <v>5473</v>
      </c>
      <c r="P1139" s="48" t="s">
        <v>20</v>
      </c>
      <c r="Q1139" s="47"/>
      <c r="R1139" s="47"/>
      <c r="S1139" s="47" t="s">
        <v>6904</v>
      </c>
      <c r="T1139" s="47" t="s">
        <v>6905</v>
      </c>
      <c r="U1139" s="52">
        <v>6831</v>
      </c>
      <c r="V1139" s="118">
        <v>46116</v>
      </c>
      <c r="W1139" s="118">
        <v>46116</v>
      </c>
      <c r="X1139" s="47"/>
      <c r="Y1139" s="47">
        <v>15</v>
      </c>
      <c r="Z1139" s="118">
        <v>46131</v>
      </c>
      <c r="AA1139" s="118">
        <v>46173</v>
      </c>
      <c r="AB1139" s="118">
        <v>46169</v>
      </c>
      <c r="AC1139" s="47" t="s">
        <v>3</v>
      </c>
      <c r="AD1139" s="14">
        <v>1</v>
      </c>
      <c r="AE1139" s="47" t="s">
        <v>3879</v>
      </c>
      <c r="AF1139" s="280" t="s">
        <v>8951</v>
      </c>
      <c r="AG1139" s="118"/>
      <c r="AH1139" s="118" t="s">
        <v>152</v>
      </c>
      <c r="AI1139" s="47" t="s">
        <v>6737</v>
      </c>
      <c r="AJ1139" s="47"/>
      <c r="AK1139" s="47" t="s">
        <v>2829</v>
      </c>
      <c r="AL1139" s="62" t="s">
        <v>2925</v>
      </c>
      <c r="AM1139" s="13" t="s">
        <v>390</v>
      </c>
      <c r="AN1139" s="118"/>
      <c r="AO1139" s="118"/>
      <c r="AP1139" s="118"/>
      <c r="AQ1139" s="118"/>
      <c r="AR1139" s="118"/>
      <c r="AS1139" s="47"/>
      <c r="AT1139" s="118"/>
      <c r="AU1139" s="47"/>
      <c r="AV1139" s="47"/>
      <c r="AW1139" s="118"/>
      <c r="AX1139" s="118"/>
      <c r="AY1139" s="118"/>
      <c r="AZ1139" s="47"/>
      <c r="BA1139" s="14"/>
      <c r="BB1139" s="47"/>
      <c r="BC1139" s="149"/>
      <c r="BD1139" s="149"/>
    </row>
    <row r="1140" spans="1:56" x14ac:dyDescent="0.35">
      <c r="A1140" s="50" t="s">
        <v>6974</v>
      </c>
      <c r="B1140" s="115">
        <v>1139</v>
      </c>
      <c r="C1140" s="47"/>
      <c r="D1140" s="47" t="s">
        <v>6906</v>
      </c>
      <c r="E1140" s="47" t="s">
        <v>6907</v>
      </c>
      <c r="F1140" s="47" t="s">
        <v>6908</v>
      </c>
      <c r="G1140" s="47" t="s">
        <v>76</v>
      </c>
      <c r="H1140" s="47" t="s">
        <v>1980</v>
      </c>
      <c r="I1140" s="47" t="s">
        <v>3899</v>
      </c>
      <c r="J1140" s="47" t="s">
        <v>1961</v>
      </c>
      <c r="K1140" s="47" t="s">
        <v>319</v>
      </c>
      <c r="L1140" s="47" t="s">
        <v>886</v>
      </c>
      <c r="M1140" s="48" t="s">
        <v>53</v>
      </c>
      <c r="N1140" s="47" t="s">
        <v>33</v>
      </c>
      <c r="O1140" s="47" t="s">
        <v>5473</v>
      </c>
      <c r="P1140" s="48" t="s">
        <v>26</v>
      </c>
      <c r="Q1140" s="47"/>
      <c r="R1140" s="47"/>
      <c r="S1140" s="47" t="s">
        <v>6909</v>
      </c>
      <c r="T1140" s="47" t="s">
        <v>763</v>
      </c>
      <c r="U1140" s="52">
        <v>2359</v>
      </c>
      <c r="V1140" s="118">
        <v>46115</v>
      </c>
      <c r="W1140" s="118">
        <v>46115</v>
      </c>
      <c r="X1140" s="47"/>
      <c r="Y1140" s="47">
        <v>15</v>
      </c>
      <c r="Z1140" s="118">
        <v>46130</v>
      </c>
      <c r="AA1140" s="118">
        <v>46130</v>
      </c>
      <c r="AB1140" s="118">
        <v>46132</v>
      </c>
      <c r="AC1140" s="47" t="s">
        <v>3</v>
      </c>
      <c r="AD1140" s="14">
        <v>1</v>
      </c>
      <c r="AE1140" s="47" t="s">
        <v>3879</v>
      </c>
      <c r="AF1140" s="280">
        <v>46133</v>
      </c>
      <c r="AG1140" s="118">
        <v>46133</v>
      </c>
      <c r="AH1140" s="118" t="s">
        <v>6740</v>
      </c>
      <c r="AI1140" s="47" t="s">
        <v>6737</v>
      </c>
      <c r="AJ1140" s="47"/>
      <c r="AK1140" s="47" t="s">
        <v>2829</v>
      </c>
      <c r="AL1140" s="62" t="s">
        <v>2924</v>
      </c>
      <c r="AM1140" s="13" t="s">
        <v>390</v>
      </c>
      <c r="AN1140" s="118"/>
      <c r="AO1140" s="118"/>
      <c r="AP1140" s="118"/>
      <c r="AQ1140" s="118"/>
      <c r="AR1140" s="118"/>
      <c r="AS1140" s="47"/>
      <c r="AT1140" s="118"/>
      <c r="AU1140" s="47"/>
      <c r="AV1140" s="47"/>
      <c r="AW1140" s="118"/>
      <c r="AX1140" s="118"/>
      <c r="AY1140" s="118"/>
      <c r="AZ1140" s="47"/>
      <c r="BA1140" s="14"/>
      <c r="BB1140" s="47"/>
      <c r="BC1140" s="149"/>
      <c r="BD1140" s="149"/>
    </row>
    <row r="1141" spans="1:56" x14ac:dyDescent="0.35">
      <c r="A1141" s="50" t="s">
        <v>6975</v>
      </c>
      <c r="B1141" s="115">
        <v>1140</v>
      </c>
      <c r="C1141" s="47"/>
      <c r="D1141" s="47" t="s">
        <v>6910</v>
      </c>
      <c r="E1141" s="47" t="s">
        <v>6911</v>
      </c>
      <c r="F1141" s="47" t="s">
        <v>6912</v>
      </c>
      <c r="G1141" s="47" t="s">
        <v>76</v>
      </c>
      <c r="H1141" s="47" t="s">
        <v>1980</v>
      </c>
      <c r="I1141" s="47" t="s">
        <v>3899</v>
      </c>
      <c r="J1141" s="47" t="s">
        <v>1961</v>
      </c>
      <c r="K1141" s="47" t="s">
        <v>319</v>
      </c>
      <c r="L1141" s="47" t="s">
        <v>886</v>
      </c>
      <c r="M1141" s="48" t="s">
        <v>53</v>
      </c>
      <c r="N1141" s="47" t="s">
        <v>33</v>
      </c>
      <c r="O1141" s="47" t="s">
        <v>5473</v>
      </c>
      <c r="P1141" s="48" t="s">
        <v>20</v>
      </c>
      <c r="Q1141" s="47"/>
      <c r="R1141" s="47"/>
      <c r="S1141" s="47" t="s">
        <v>6913</v>
      </c>
      <c r="T1141" s="47" t="s">
        <v>1996</v>
      </c>
      <c r="U1141" s="52">
        <v>2225</v>
      </c>
      <c r="V1141" s="118">
        <v>46116</v>
      </c>
      <c r="W1141" s="118">
        <v>46116</v>
      </c>
      <c r="X1141" s="47"/>
      <c r="Y1141" s="47">
        <v>15</v>
      </c>
      <c r="Z1141" s="118">
        <v>46131</v>
      </c>
      <c r="AA1141" s="118">
        <v>46131</v>
      </c>
      <c r="AB1141" s="118">
        <v>46123</v>
      </c>
      <c r="AC1141" s="47" t="s">
        <v>3</v>
      </c>
      <c r="AD1141" s="14">
        <v>1</v>
      </c>
      <c r="AE1141" s="47" t="s">
        <v>3806</v>
      </c>
      <c r="AF1141" s="280" t="s">
        <v>8951</v>
      </c>
      <c r="AG1141" s="118"/>
      <c r="AH1141" s="118" t="s">
        <v>152</v>
      </c>
      <c r="AI1141" s="47" t="s">
        <v>6737</v>
      </c>
      <c r="AJ1141" s="47"/>
      <c r="AK1141" s="47" t="s">
        <v>2829</v>
      </c>
      <c r="AL1141" s="62" t="s">
        <v>2924</v>
      </c>
      <c r="AM1141" s="13" t="s">
        <v>2278</v>
      </c>
      <c r="AN1141" s="118"/>
      <c r="AO1141" s="118"/>
      <c r="AP1141" s="118"/>
      <c r="AQ1141" s="118"/>
      <c r="AR1141" s="118"/>
      <c r="AS1141" s="47"/>
      <c r="AT1141" s="118"/>
      <c r="AU1141" s="47"/>
      <c r="AV1141" s="47"/>
      <c r="AW1141" s="118"/>
      <c r="AX1141" s="118"/>
      <c r="AY1141" s="118"/>
      <c r="AZ1141" s="47"/>
      <c r="BA1141" s="14"/>
      <c r="BB1141" s="47"/>
      <c r="BC1141" s="149"/>
      <c r="BD1141" s="149"/>
    </row>
    <row r="1142" spans="1:56" x14ac:dyDescent="0.35">
      <c r="A1142" s="50" t="s">
        <v>6976</v>
      </c>
      <c r="B1142" s="115">
        <v>1141</v>
      </c>
      <c r="C1142" s="47"/>
      <c r="D1142" s="47" t="s">
        <v>6914</v>
      </c>
      <c r="E1142" s="47" t="s">
        <v>6915</v>
      </c>
      <c r="F1142" s="47" t="s">
        <v>6916</v>
      </c>
      <c r="G1142" s="47" t="s">
        <v>76</v>
      </c>
      <c r="H1142" s="47" t="s">
        <v>1980</v>
      </c>
      <c r="I1142" s="47" t="s">
        <v>3899</v>
      </c>
      <c r="J1142" s="47" t="s">
        <v>1961</v>
      </c>
      <c r="K1142" s="47" t="s">
        <v>319</v>
      </c>
      <c r="L1142" s="47" t="s">
        <v>886</v>
      </c>
      <c r="M1142" s="48" t="s">
        <v>53</v>
      </c>
      <c r="N1142" s="47" t="s">
        <v>33</v>
      </c>
      <c r="O1142" s="47" t="s">
        <v>49</v>
      </c>
      <c r="P1142" s="48" t="s">
        <v>20</v>
      </c>
      <c r="Q1142" s="47"/>
      <c r="R1142" s="47"/>
      <c r="S1142" s="47" t="s">
        <v>6917</v>
      </c>
      <c r="T1142" s="47" t="s">
        <v>1996</v>
      </c>
      <c r="U1142" s="52">
        <v>2721</v>
      </c>
      <c r="V1142" s="118">
        <v>46119</v>
      </c>
      <c r="W1142" s="118">
        <v>46119</v>
      </c>
      <c r="X1142" s="47"/>
      <c r="Y1142" s="47">
        <v>15</v>
      </c>
      <c r="Z1142" s="118">
        <v>46134</v>
      </c>
      <c r="AA1142" s="118">
        <v>46152</v>
      </c>
      <c r="AB1142" s="118">
        <v>46155</v>
      </c>
      <c r="AC1142" s="47" t="s">
        <v>3</v>
      </c>
      <c r="AD1142" s="14">
        <v>1</v>
      </c>
      <c r="AE1142" s="47" t="s">
        <v>3873</v>
      </c>
      <c r="AF1142" s="280">
        <v>46155</v>
      </c>
      <c r="AG1142" s="118">
        <v>46155</v>
      </c>
      <c r="AH1142" s="118" t="s">
        <v>6740</v>
      </c>
      <c r="AI1142" s="47" t="s">
        <v>6737</v>
      </c>
      <c r="AJ1142" s="47"/>
      <c r="AK1142" s="47" t="s">
        <v>2829</v>
      </c>
      <c r="AL1142" s="62" t="s">
        <v>2925</v>
      </c>
      <c r="AM1142" s="13" t="s">
        <v>2000</v>
      </c>
      <c r="AN1142" s="118"/>
      <c r="AO1142" s="118"/>
      <c r="AP1142" s="118"/>
      <c r="AQ1142" s="118"/>
      <c r="AR1142" s="118"/>
      <c r="AS1142" s="47"/>
      <c r="AT1142" s="118"/>
      <c r="AU1142" s="47"/>
      <c r="AV1142" s="47"/>
      <c r="AW1142" s="118"/>
      <c r="AX1142" s="118"/>
      <c r="AY1142" s="118"/>
      <c r="AZ1142" s="47"/>
      <c r="BA1142" s="14"/>
      <c r="BB1142" s="47"/>
      <c r="BC1142" s="149"/>
      <c r="BD1142" s="149"/>
    </row>
    <row r="1143" spans="1:56" x14ac:dyDescent="0.35">
      <c r="A1143" s="50" t="s">
        <v>6977</v>
      </c>
      <c r="B1143" s="115">
        <v>1142</v>
      </c>
      <c r="C1143" s="47"/>
      <c r="D1143" s="47" t="s">
        <v>6918</v>
      </c>
      <c r="E1143" s="47" t="s">
        <v>6919</v>
      </c>
      <c r="F1143" s="47" t="s">
        <v>6920</v>
      </c>
      <c r="G1143" s="47" t="s">
        <v>76</v>
      </c>
      <c r="H1143" s="47" t="s">
        <v>1980</v>
      </c>
      <c r="I1143" s="47" t="s">
        <v>3899</v>
      </c>
      <c r="J1143" s="47" t="s">
        <v>1961</v>
      </c>
      <c r="K1143" s="47" t="s">
        <v>319</v>
      </c>
      <c r="L1143" s="47" t="s">
        <v>886</v>
      </c>
      <c r="M1143" s="48" t="s">
        <v>53</v>
      </c>
      <c r="N1143" s="47" t="s">
        <v>33</v>
      </c>
      <c r="O1143" s="47" t="s">
        <v>5473</v>
      </c>
      <c r="P1143" s="48" t="s">
        <v>20</v>
      </c>
      <c r="Q1143" s="47"/>
      <c r="R1143" s="47"/>
      <c r="S1143" s="47" t="s">
        <v>6921</v>
      </c>
      <c r="T1143" s="47" t="s">
        <v>6922</v>
      </c>
      <c r="U1143" s="52">
        <v>13247</v>
      </c>
      <c r="V1143" s="118">
        <v>46120</v>
      </c>
      <c r="W1143" s="118">
        <v>46120</v>
      </c>
      <c r="X1143" s="47"/>
      <c r="Y1143" s="47">
        <v>15</v>
      </c>
      <c r="Z1143" s="118">
        <v>46135</v>
      </c>
      <c r="AA1143" s="118">
        <v>46173</v>
      </c>
      <c r="AB1143" s="118"/>
      <c r="AC1143" s="47" t="s">
        <v>5</v>
      </c>
      <c r="AD1143" s="14"/>
      <c r="AE1143" s="47" t="s">
        <v>3879</v>
      </c>
      <c r="AF1143" s="280"/>
      <c r="AG1143" s="118"/>
      <c r="AH1143" s="118"/>
      <c r="AI1143" s="47" t="s">
        <v>6737</v>
      </c>
      <c r="AJ1143" s="47"/>
      <c r="AK1143" s="47" t="s">
        <v>2829</v>
      </c>
      <c r="AL1143" s="62" t="s">
        <v>390</v>
      </c>
      <c r="AM1143" s="13" t="s">
        <v>2082</v>
      </c>
      <c r="AN1143" s="118"/>
      <c r="AO1143" s="118"/>
      <c r="AP1143" s="118"/>
      <c r="AQ1143" s="118"/>
      <c r="AR1143" s="118"/>
      <c r="AS1143" s="47"/>
      <c r="AT1143" s="118"/>
      <c r="AU1143" s="47"/>
      <c r="AV1143" s="47"/>
      <c r="AW1143" s="118"/>
      <c r="AX1143" s="118"/>
      <c r="AY1143" s="118"/>
      <c r="AZ1143" s="47"/>
      <c r="BA1143" s="14"/>
      <c r="BB1143" s="47"/>
      <c r="BC1143" s="149"/>
      <c r="BD1143" s="149"/>
    </row>
    <row r="1144" spans="1:56" x14ac:dyDescent="0.35">
      <c r="A1144" s="50" t="s">
        <v>6978</v>
      </c>
      <c r="B1144" s="115">
        <v>1143</v>
      </c>
      <c r="C1144" s="47"/>
      <c r="D1144" s="47">
        <v>1973</v>
      </c>
      <c r="E1144" s="47" t="s">
        <v>6923</v>
      </c>
      <c r="F1144" s="47" t="s">
        <v>6924</v>
      </c>
      <c r="G1144" s="47" t="s">
        <v>76</v>
      </c>
      <c r="H1144" s="47" t="s">
        <v>1980</v>
      </c>
      <c r="I1144" s="47" t="s">
        <v>3899</v>
      </c>
      <c r="J1144" s="47" t="s">
        <v>1961</v>
      </c>
      <c r="K1144" s="47" t="s">
        <v>319</v>
      </c>
      <c r="L1144" s="47" t="s">
        <v>886</v>
      </c>
      <c r="M1144" s="48" t="s">
        <v>53</v>
      </c>
      <c r="N1144" s="47" t="s">
        <v>33</v>
      </c>
      <c r="O1144" s="47" t="s">
        <v>5473</v>
      </c>
      <c r="P1144" s="48" t="s">
        <v>20</v>
      </c>
      <c r="Q1144" s="47"/>
      <c r="R1144" s="47"/>
      <c r="S1144" s="47" t="s">
        <v>6925</v>
      </c>
      <c r="T1144" s="47" t="s">
        <v>671</v>
      </c>
      <c r="U1144" s="52">
        <v>6786</v>
      </c>
      <c r="V1144" s="118">
        <v>46120</v>
      </c>
      <c r="W1144" s="118">
        <v>46120</v>
      </c>
      <c r="X1144" s="47"/>
      <c r="Y1144" s="47">
        <v>15</v>
      </c>
      <c r="Z1144" s="118">
        <v>46135</v>
      </c>
      <c r="AA1144" s="118">
        <v>46173</v>
      </c>
      <c r="AB1144" s="118"/>
      <c r="AC1144" s="47" t="s">
        <v>5</v>
      </c>
      <c r="AD1144" s="14"/>
      <c r="AE1144" s="47" t="s">
        <v>3806</v>
      </c>
      <c r="AF1144" s="280"/>
      <c r="AG1144" s="118"/>
      <c r="AH1144" s="118"/>
      <c r="AI1144" s="47" t="s">
        <v>6737</v>
      </c>
      <c r="AJ1144" s="47"/>
      <c r="AK1144" s="47" t="s">
        <v>2829</v>
      </c>
      <c r="AL1144" s="62" t="s">
        <v>390</v>
      </c>
      <c r="AM1144" s="13" t="s">
        <v>390</v>
      </c>
      <c r="AN1144" s="118"/>
      <c r="AO1144" s="118"/>
      <c r="AP1144" s="118"/>
      <c r="AQ1144" s="118"/>
      <c r="AR1144" s="118"/>
      <c r="AS1144" s="47"/>
      <c r="AT1144" s="118"/>
      <c r="AU1144" s="47"/>
      <c r="AV1144" s="47"/>
      <c r="AW1144" s="118"/>
      <c r="AX1144" s="118"/>
      <c r="AY1144" s="118"/>
      <c r="AZ1144" s="47"/>
      <c r="BA1144" s="14"/>
      <c r="BB1144" s="47"/>
      <c r="BC1144" s="149"/>
      <c r="BD1144" s="149"/>
    </row>
    <row r="1145" spans="1:56" x14ac:dyDescent="0.35">
      <c r="A1145" s="50" t="s">
        <v>6979</v>
      </c>
      <c r="B1145" s="115">
        <v>1144</v>
      </c>
      <c r="C1145" s="47"/>
      <c r="D1145" s="47" t="s">
        <v>6926</v>
      </c>
      <c r="E1145" s="47" t="s">
        <v>6927</v>
      </c>
      <c r="F1145" s="47" t="s">
        <v>6928</v>
      </c>
      <c r="G1145" s="47" t="s">
        <v>76</v>
      </c>
      <c r="H1145" s="47" t="s">
        <v>1980</v>
      </c>
      <c r="I1145" s="47" t="s">
        <v>3899</v>
      </c>
      <c r="J1145" s="47" t="s">
        <v>1961</v>
      </c>
      <c r="K1145" s="47" t="s">
        <v>319</v>
      </c>
      <c r="L1145" s="47" t="s">
        <v>886</v>
      </c>
      <c r="M1145" s="48" t="s">
        <v>53</v>
      </c>
      <c r="N1145" s="47" t="s">
        <v>33</v>
      </c>
      <c r="O1145" s="47" t="s">
        <v>5473</v>
      </c>
      <c r="P1145" s="48" t="s">
        <v>20</v>
      </c>
      <c r="Q1145" s="47"/>
      <c r="R1145" s="47"/>
      <c r="S1145" s="47" t="s">
        <v>6929</v>
      </c>
      <c r="T1145" s="47" t="s">
        <v>6930</v>
      </c>
      <c r="U1145" s="52">
        <v>5200</v>
      </c>
      <c r="V1145" s="118">
        <v>46120</v>
      </c>
      <c r="W1145" s="118">
        <v>46120</v>
      </c>
      <c r="X1145" s="47"/>
      <c r="Y1145" s="47">
        <v>15</v>
      </c>
      <c r="Z1145" s="118">
        <v>46135</v>
      </c>
      <c r="AA1145" s="118">
        <v>46173</v>
      </c>
      <c r="AB1145" s="118"/>
      <c r="AC1145" s="47" t="s">
        <v>5</v>
      </c>
      <c r="AD1145" s="14"/>
      <c r="AE1145" s="47" t="s">
        <v>3879</v>
      </c>
      <c r="AF1145" s="280"/>
      <c r="AG1145" s="118"/>
      <c r="AH1145" s="118"/>
      <c r="AI1145" s="47" t="s">
        <v>6737</v>
      </c>
      <c r="AJ1145" s="47"/>
      <c r="AK1145" s="47" t="s">
        <v>2829</v>
      </c>
      <c r="AL1145" s="62" t="s">
        <v>390</v>
      </c>
      <c r="AM1145" s="13" t="s">
        <v>390</v>
      </c>
      <c r="AN1145" s="118"/>
      <c r="AO1145" s="118"/>
      <c r="AP1145" s="118"/>
      <c r="AQ1145" s="118"/>
      <c r="AR1145" s="118"/>
      <c r="AS1145" s="47"/>
      <c r="AT1145" s="118"/>
      <c r="AU1145" s="47"/>
      <c r="AV1145" s="47"/>
      <c r="AW1145" s="118"/>
      <c r="AX1145" s="118"/>
      <c r="AY1145" s="118"/>
      <c r="AZ1145" s="47"/>
      <c r="BA1145" s="14"/>
      <c r="BB1145" s="47"/>
      <c r="BC1145" s="149"/>
      <c r="BD1145" s="149"/>
    </row>
    <row r="1146" spans="1:56" x14ac:dyDescent="0.35">
      <c r="A1146" s="50" t="s">
        <v>6980</v>
      </c>
      <c r="B1146" s="115">
        <v>1145</v>
      </c>
      <c r="C1146" s="47"/>
      <c r="D1146" s="47" t="s">
        <v>6931</v>
      </c>
      <c r="E1146" s="47" t="s">
        <v>6932</v>
      </c>
      <c r="F1146" s="47" t="s">
        <v>6933</v>
      </c>
      <c r="G1146" s="47" t="s">
        <v>76</v>
      </c>
      <c r="H1146" s="47" t="s">
        <v>1980</v>
      </c>
      <c r="I1146" s="47" t="s">
        <v>3899</v>
      </c>
      <c r="J1146" s="47" t="s">
        <v>1961</v>
      </c>
      <c r="K1146" s="47" t="s">
        <v>319</v>
      </c>
      <c r="L1146" s="47" t="s">
        <v>886</v>
      </c>
      <c r="M1146" s="48" t="s">
        <v>53</v>
      </c>
      <c r="N1146" s="47" t="s">
        <v>33</v>
      </c>
      <c r="O1146" s="47" t="s">
        <v>5473</v>
      </c>
      <c r="P1146" s="48" t="s">
        <v>20</v>
      </c>
      <c r="Q1146" s="47"/>
      <c r="R1146" s="47"/>
      <c r="S1146" s="47" t="s">
        <v>6934</v>
      </c>
      <c r="T1146" s="47" t="s">
        <v>6935</v>
      </c>
      <c r="U1146" s="52">
        <v>7450</v>
      </c>
      <c r="V1146" s="118">
        <v>46120</v>
      </c>
      <c r="W1146" s="118">
        <v>46120</v>
      </c>
      <c r="X1146" s="47"/>
      <c r="Y1146" s="47">
        <v>15</v>
      </c>
      <c r="Z1146" s="118">
        <v>46135</v>
      </c>
      <c r="AA1146" s="118">
        <v>46173</v>
      </c>
      <c r="AB1146" s="118"/>
      <c r="AC1146" s="47" t="s">
        <v>5</v>
      </c>
      <c r="AD1146" s="14"/>
      <c r="AE1146" s="47" t="s">
        <v>3879</v>
      </c>
      <c r="AF1146" s="280"/>
      <c r="AG1146" s="118"/>
      <c r="AH1146" s="118"/>
      <c r="AI1146" s="47" t="s">
        <v>6737</v>
      </c>
      <c r="AJ1146" s="47"/>
      <c r="AK1146" s="47" t="s">
        <v>2829</v>
      </c>
      <c r="AL1146" s="62" t="s">
        <v>390</v>
      </c>
      <c r="AM1146" s="13" t="s">
        <v>390</v>
      </c>
      <c r="AN1146" s="118"/>
      <c r="AO1146" s="118"/>
      <c r="AP1146" s="118"/>
      <c r="AQ1146" s="118"/>
      <c r="AR1146" s="118"/>
      <c r="AS1146" s="47"/>
      <c r="AT1146" s="118"/>
      <c r="AU1146" s="47"/>
      <c r="AV1146" s="47"/>
      <c r="AW1146" s="118"/>
      <c r="AX1146" s="118"/>
      <c r="AY1146" s="118"/>
      <c r="AZ1146" s="47"/>
      <c r="BA1146" s="14"/>
      <c r="BB1146" s="47"/>
      <c r="BC1146" s="149"/>
      <c r="BD1146" s="149"/>
    </row>
    <row r="1147" spans="1:56" x14ac:dyDescent="0.35">
      <c r="A1147" s="50" t="s">
        <v>6981</v>
      </c>
      <c r="B1147" s="115">
        <v>1146</v>
      </c>
      <c r="C1147" s="47"/>
      <c r="D1147" s="47" t="s">
        <v>6936</v>
      </c>
      <c r="E1147" s="47" t="s">
        <v>6937</v>
      </c>
      <c r="F1147" s="47" t="s">
        <v>6938</v>
      </c>
      <c r="G1147" s="47" t="s">
        <v>76</v>
      </c>
      <c r="H1147" s="47" t="s">
        <v>1980</v>
      </c>
      <c r="I1147" s="47" t="s">
        <v>3899</v>
      </c>
      <c r="J1147" s="47" t="s">
        <v>1961</v>
      </c>
      <c r="K1147" s="47" t="s">
        <v>319</v>
      </c>
      <c r="L1147" s="47" t="s">
        <v>886</v>
      </c>
      <c r="M1147" s="48" t="s">
        <v>53</v>
      </c>
      <c r="N1147" s="47" t="s">
        <v>33</v>
      </c>
      <c r="O1147" s="47" t="s">
        <v>49</v>
      </c>
      <c r="P1147" s="48" t="s">
        <v>20</v>
      </c>
      <c r="Q1147" s="47"/>
      <c r="R1147" s="47"/>
      <c r="S1147" s="47" t="s">
        <v>6939</v>
      </c>
      <c r="T1147" s="47" t="s">
        <v>1996</v>
      </c>
      <c r="U1147" s="52">
        <v>1492</v>
      </c>
      <c r="V1147" s="118">
        <v>46120</v>
      </c>
      <c r="W1147" s="118">
        <v>46120</v>
      </c>
      <c r="X1147" s="47"/>
      <c r="Y1147" s="47">
        <v>15</v>
      </c>
      <c r="Z1147" s="118">
        <v>46135</v>
      </c>
      <c r="AA1147" s="118">
        <v>46173</v>
      </c>
      <c r="AB1147" s="118">
        <v>46168</v>
      </c>
      <c r="AC1147" s="47" t="s">
        <v>3</v>
      </c>
      <c r="AD1147" s="14">
        <v>1</v>
      </c>
      <c r="AE1147" s="47" t="s">
        <v>3873</v>
      </c>
      <c r="AF1147" s="280" t="s">
        <v>8951</v>
      </c>
      <c r="AG1147" s="118"/>
      <c r="AH1147" s="118" t="s">
        <v>152</v>
      </c>
      <c r="AI1147" s="47" t="s">
        <v>6737</v>
      </c>
      <c r="AJ1147" s="47"/>
      <c r="AK1147" s="47" t="s">
        <v>2829</v>
      </c>
      <c r="AL1147" s="62" t="s">
        <v>2925</v>
      </c>
      <c r="AM1147" s="13" t="s">
        <v>390</v>
      </c>
      <c r="AN1147" s="118"/>
      <c r="AO1147" s="118"/>
      <c r="AP1147" s="118"/>
      <c r="AQ1147" s="118"/>
      <c r="AR1147" s="118"/>
      <c r="AS1147" s="47"/>
      <c r="AT1147" s="118"/>
      <c r="AU1147" s="47"/>
      <c r="AV1147" s="47"/>
      <c r="AW1147" s="118"/>
      <c r="AX1147" s="118"/>
      <c r="AY1147" s="118"/>
      <c r="AZ1147" s="47"/>
      <c r="BA1147" s="14"/>
      <c r="BB1147" s="47"/>
      <c r="BC1147" s="149"/>
      <c r="BD1147" s="149"/>
    </row>
    <row r="1148" spans="1:56" x14ac:dyDescent="0.35">
      <c r="A1148" s="50" t="s">
        <v>6982</v>
      </c>
      <c r="B1148" s="115">
        <v>1147</v>
      </c>
      <c r="C1148" s="47" t="s">
        <v>6940</v>
      </c>
      <c r="D1148" s="47" t="s">
        <v>6941</v>
      </c>
      <c r="E1148" s="47" t="s">
        <v>6942</v>
      </c>
      <c r="F1148" s="47" t="s">
        <v>6943</v>
      </c>
      <c r="G1148" s="47" t="s">
        <v>1977</v>
      </c>
      <c r="H1148" s="47" t="s">
        <v>1978</v>
      </c>
      <c r="I1148" s="47" t="s">
        <v>1978</v>
      </c>
      <c r="J1148" s="47" t="s">
        <v>312</v>
      </c>
      <c r="K1148" s="47" t="s">
        <v>1223</v>
      </c>
      <c r="L1148" s="47" t="s">
        <v>898</v>
      </c>
      <c r="M1148" s="48" t="s">
        <v>55</v>
      </c>
      <c r="N1148" s="47" t="s">
        <v>31</v>
      </c>
      <c r="O1148" s="47" t="s">
        <v>50</v>
      </c>
      <c r="P1148" s="48" t="s">
        <v>64</v>
      </c>
      <c r="Q1148" s="47"/>
      <c r="R1148" s="47" t="s">
        <v>2089</v>
      </c>
      <c r="S1148" s="47" t="s">
        <v>6944</v>
      </c>
      <c r="T1148" s="47" t="s">
        <v>18</v>
      </c>
      <c r="U1148" s="52">
        <v>3306</v>
      </c>
      <c r="V1148" s="118">
        <v>46118</v>
      </c>
      <c r="W1148" s="118">
        <v>46127</v>
      </c>
      <c r="X1148" s="47">
        <v>15</v>
      </c>
      <c r="Y1148" s="47"/>
      <c r="Z1148" s="118">
        <v>46142</v>
      </c>
      <c r="AA1148" s="118">
        <v>46152</v>
      </c>
      <c r="AB1148" s="118">
        <v>46154</v>
      </c>
      <c r="AC1148" s="47" t="s">
        <v>3</v>
      </c>
      <c r="AD1148" s="14">
        <v>1</v>
      </c>
      <c r="AE1148" s="47"/>
      <c r="AF1148" s="280" t="s">
        <v>8951</v>
      </c>
      <c r="AG1148" s="118">
        <v>46173</v>
      </c>
      <c r="AH1148" s="118" t="s">
        <v>6740</v>
      </c>
      <c r="AI1148" s="47" t="s">
        <v>6737</v>
      </c>
      <c r="AJ1148" s="47"/>
      <c r="AK1148" s="47" t="s">
        <v>2829</v>
      </c>
      <c r="AL1148" s="62" t="s">
        <v>2925</v>
      </c>
      <c r="AM1148" s="13" t="s">
        <v>390</v>
      </c>
      <c r="AN1148" s="118"/>
      <c r="AO1148" s="118"/>
      <c r="AP1148" s="118"/>
      <c r="AQ1148" s="118"/>
      <c r="AR1148" s="118"/>
      <c r="AS1148" s="47"/>
      <c r="AT1148" s="118"/>
      <c r="AU1148" s="47"/>
      <c r="AV1148" s="47"/>
      <c r="AW1148" s="118"/>
      <c r="AX1148" s="118"/>
      <c r="AY1148" s="118"/>
      <c r="AZ1148" s="47"/>
      <c r="BA1148" s="14"/>
      <c r="BB1148" s="47"/>
      <c r="BC1148" s="149"/>
      <c r="BD1148" s="149"/>
    </row>
    <row r="1149" spans="1:56" x14ac:dyDescent="0.35">
      <c r="A1149" s="50" t="s">
        <v>6983</v>
      </c>
      <c r="B1149" s="115">
        <v>1148</v>
      </c>
      <c r="C1149" s="47" t="s">
        <v>6945</v>
      </c>
      <c r="D1149" s="47" t="s">
        <v>6946</v>
      </c>
      <c r="E1149" s="47" t="s">
        <v>6947</v>
      </c>
      <c r="F1149" s="47" t="s">
        <v>6948</v>
      </c>
      <c r="G1149" s="47" t="s">
        <v>1977</v>
      </c>
      <c r="H1149" s="47" t="s">
        <v>1978</v>
      </c>
      <c r="I1149" s="47" t="s">
        <v>1978</v>
      </c>
      <c r="J1149" s="47" t="s">
        <v>312</v>
      </c>
      <c r="K1149" s="47" t="s">
        <v>1223</v>
      </c>
      <c r="L1149" s="47" t="s">
        <v>898</v>
      </c>
      <c r="M1149" s="48" t="s">
        <v>55</v>
      </c>
      <c r="N1149" s="47" t="s">
        <v>31</v>
      </c>
      <c r="O1149" s="47" t="s">
        <v>50</v>
      </c>
      <c r="P1149" s="48" t="s">
        <v>64</v>
      </c>
      <c r="Q1149" s="47"/>
      <c r="R1149" s="47" t="s">
        <v>2089</v>
      </c>
      <c r="S1149" s="47" t="s">
        <v>6949</v>
      </c>
      <c r="T1149" s="47" t="s">
        <v>18</v>
      </c>
      <c r="U1149" s="52">
        <v>1608</v>
      </c>
      <c r="V1149" s="118">
        <v>46115</v>
      </c>
      <c r="W1149" s="118">
        <v>46128</v>
      </c>
      <c r="X1149" s="47">
        <v>15</v>
      </c>
      <c r="Y1149" s="47"/>
      <c r="Z1149" s="118">
        <v>46143</v>
      </c>
      <c r="AA1149" s="118">
        <v>46152</v>
      </c>
      <c r="AB1149" s="118">
        <v>46154</v>
      </c>
      <c r="AC1149" s="47" t="s">
        <v>3</v>
      </c>
      <c r="AD1149" s="14">
        <v>1</v>
      </c>
      <c r="AE1149" s="47"/>
      <c r="AF1149" s="280" t="s">
        <v>8951</v>
      </c>
      <c r="AG1149" s="118">
        <v>46166</v>
      </c>
      <c r="AH1149" s="118" t="s">
        <v>6740</v>
      </c>
      <c r="AI1149" s="47" t="s">
        <v>6737</v>
      </c>
      <c r="AJ1149" s="47"/>
      <c r="AK1149" s="47" t="s">
        <v>2826</v>
      </c>
      <c r="AL1149" s="62" t="s">
        <v>2925</v>
      </c>
      <c r="AM1149" s="13" t="s">
        <v>390</v>
      </c>
      <c r="AN1149" s="118"/>
      <c r="AO1149" s="118"/>
      <c r="AP1149" s="118"/>
      <c r="AQ1149" s="118"/>
      <c r="AR1149" s="118"/>
      <c r="AS1149" s="47"/>
      <c r="AT1149" s="118"/>
      <c r="AU1149" s="47"/>
      <c r="AV1149" s="47"/>
      <c r="AW1149" s="118"/>
      <c r="AX1149" s="118"/>
      <c r="AY1149" s="118"/>
      <c r="AZ1149" s="47"/>
      <c r="BA1149" s="14"/>
      <c r="BB1149" s="47"/>
      <c r="BC1149" s="149"/>
      <c r="BD1149" s="149"/>
    </row>
    <row r="1150" spans="1:56" x14ac:dyDescent="0.35">
      <c r="A1150" s="50" t="s">
        <v>7194</v>
      </c>
      <c r="B1150" s="115">
        <v>1149</v>
      </c>
      <c r="C1150" s="47"/>
      <c r="D1150" s="47" t="s">
        <v>7036</v>
      </c>
      <c r="E1150" s="47" t="s">
        <v>7037</v>
      </c>
      <c r="F1150" s="47" t="s">
        <v>7038</v>
      </c>
      <c r="G1150" s="47" t="s">
        <v>1960</v>
      </c>
      <c r="H1150" s="47" t="s">
        <v>223</v>
      </c>
      <c r="I1150" s="47" t="s">
        <v>81</v>
      </c>
      <c r="J1150" s="47" t="s">
        <v>1961</v>
      </c>
      <c r="K1150" s="47" t="s">
        <v>313</v>
      </c>
      <c r="L1150" s="47" t="s">
        <v>1979</v>
      </c>
      <c r="M1150" s="48" t="s">
        <v>55</v>
      </c>
      <c r="N1150" s="47" t="s">
        <v>32</v>
      </c>
      <c r="O1150" s="47" t="s">
        <v>37</v>
      </c>
      <c r="P1150" s="48" t="s">
        <v>44</v>
      </c>
      <c r="Q1150" s="47"/>
      <c r="R1150" s="47" t="s">
        <v>703</v>
      </c>
      <c r="S1150" s="47" t="s">
        <v>7039</v>
      </c>
      <c r="T1150" s="47" t="s">
        <v>2672</v>
      </c>
      <c r="U1150" s="52">
        <v>7104</v>
      </c>
      <c r="V1150" s="118">
        <v>46118</v>
      </c>
      <c r="W1150" s="118">
        <v>46122</v>
      </c>
      <c r="X1150" s="47">
        <v>35</v>
      </c>
      <c r="Y1150" s="47"/>
      <c r="Z1150" s="118">
        <v>46157</v>
      </c>
      <c r="AA1150" s="118">
        <v>46178</v>
      </c>
      <c r="AB1150" s="118"/>
      <c r="AC1150" s="47" t="s">
        <v>5</v>
      </c>
      <c r="AD1150" s="14">
        <v>0.9</v>
      </c>
      <c r="AE1150" s="47"/>
      <c r="AF1150" s="280"/>
      <c r="AG1150" s="118"/>
      <c r="AH1150" s="118"/>
      <c r="AI1150" s="47" t="s">
        <v>6737</v>
      </c>
      <c r="AJ1150" s="47"/>
      <c r="AK1150" s="47" t="s">
        <v>2826</v>
      </c>
      <c r="AL1150" s="62" t="s">
        <v>390</v>
      </c>
      <c r="AM1150" s="13" t="s">
        <v>2493</v>
      </c>
      <c r="AN1150" s="118"/>
      <c r="AO1150" s="118"/>
      <c r="AP1150" s="118"/>
      <c r="AQ1150" s="118"/>
      <c r="AR1150" s="118"/>
      <c r="AS1150" s="47"/>
      <c r="AT1150" s="118"/>
      <c r="AU1150" s="47"/>
      <c r="AV1150" s="47"/>
      <c r="AW1150" s="118"/>
      <c r="AX1150" s="118"/>
      <c r="AY1150" s="118"/>
      <c r="AZ1150" s="47"/>
      <c r="BA1150" s="14"/>
      <c r="BB1150" s="47"/>
      <c r="BC1150" s="149"/>
      <c r="BD1150" s="149"/>
    </row>
    <row r="1151" spans="1:56" x14ac:dyDescent="0.35">
      <c r="A1151" s="50" t="s">
        <v>7195</v>
      </c>
      <c r="B1151" s="115">
        <v>1150</v>
      </c>
      <c r="C1151" s="47"/>
      <c r="D1151" s="47" t="s">
        <v>7648</v>
      </c>
      <c r="E1151" s="47" t="s">
        <v>7649</v>
      </c>
      <c r="F1151" s="47" t="s">
        <v>7040</v>
      </c>
      <c r="G1151" s="47" t="s">
        <v>1960</v>
      </c>
      <c r="H1151" s="47" t="s">
        <v>223</v>
      </c>
      <c r="I1151" s="47" t="s">
        <v>398</v>
      </c>
      <c r="J1151" s="47" t="s">
        <v>1961</v>
      </c>
      <c r="K1151" s="47" t="s">
        <v>313</v>
      </c>
      <c r="L1151" s="47" t="s">
        <v>1979</v>
      </c>
      <c r="M1151" s="48" t="s">
        <v>55</v>
      </c>
      <c r="N1151" s="47" t="s">
        <v>33</v>
      </c>
      <c r="O1151" s="47" t="s">
        <v>5473</v>
      </c>
      <c r="P1151" s="48" t="s">
        <v>20</v>
      </c>
      <c r="Q1151" s="47"/>
      <c r="R1151" s="47" t="s">
        <v>7041</v>
      </c>
      <c r="S1151" s="47" t="s">
        <v>7042</v>
      </c>
      <c r="T1151" s="47" t="s">
        <v>7043</v>
      </c>
      <c r="U1151" s="52">
        <v>4476</v>
      </c>
      <c r="V1151" s="118">
        <v>46139</v>
      </c>
      <c r="W1151" s="118">
        <v>46141</v>
      </c>
      <c r="X1151" s="47">
        <v>35</v>
      </c>
      <c r="Y1151" s="47"/>
      <c r="Z1151" s="118">
        <v>46176</v>
      </c>
      <c r="AA1151" s="118">
        <v>46188</v>
      </c>
      <c r="AB1151" s="118"/>
      <c r="AC1151" s="47" t="s">
        <v>5</v>
      </c>
      <c r="AD1151" s="14">
        <v>0.35</v>
      </c>
      <c r="AE1151" s="47"/>
      <c r="AF1151" s="280"/>
      <c r="AG1151" s="118"/>
      <c r="AH1151" s="118"/>
      <c r="AI1151" s="47" t="s">
        <v>6737</v>
      </c>
      <c r="AJ1151" s="47"/>
      <c r="AK1151" s="47" t="s">
        <v>5080</v>
      </c>
      <c r="AL1151" s="62" t="s">
        <v>390</v>
      </c>
      <c r="AM1151" s="13" t="s">
        <v>390</v>
      </c>
      <c r="AN1151" s="118"/>
      <c r="AO1151" s="118"/>
      <c r="AP1151" s="118"/>
      <c r="AQ1151" s="118"/>
      <c r="AR1151" s="118"/>
      <c r="AS1151" s="47"/>
      <c r="AT1151" s="118"/>
      <c r="AU1151" s="47"/>
      <c r="AV1151" s="47"/>
      <c r="AW1151" s="118"/>
      <c r="AX1151" s="118"/>
      <c r="AY1151" s="118"/>
      <c r="AZ1151" s="47"/>
      <c r="BA1151" s="14"/>
      <c r="BB1151" s="47"/>
      <c r="BC1151" s="149"/>
      <c r="BD1151" s="149"/>
    </row>
    <row r="1152" spans="1:56" x14ac:dyDescent="0.35">
      <c r="A1152" s="50" t="s">
        <v>7047</v>
      </c>
      <c r="B1152" s="115">
        <v>1151</v>
      </c>
      <c r="C1152" s="47"/>
      <c r="D1152" s="47" t="s">
        <v>7048</v>
      </c>
      <c r="E1152" s="47" t="s">
        <v>7049</v>
      </c>
      <c r="F1152" s="47" t="s">
        <v>7050</v>
      </c>
      <c r="G1152" s="47" t="s">
        <v>78</v>
      </c>
      <c r="H1152" s="47" t="s">
        <v>222</v>
      </c>
      <c r="I1152" s="47" t="s">
        <v>6987</v>
      </c>
      <c r="J1152" s="47" t="s">
        <v>2006</v>
      </c>
      <c r="K1152" s="47" t="s">
        <v>321</v>
      </c>
      <c r="L1152" s="47" t="s">
        <v>1985</v>
      </c>
      <c r="M1152" s="48" t="s">
        <v>53</v>
      </c>
      <c r="N1152" s="47" t="s">
        <v>31</v>
      </c>
      <c r="O1152" s="47" t="s">
        <v>36</v>
      </c>
      <c r="P1152" s="48" t="s">
        <v>46</v>
      </c>
      <c r="Q1152" s="47"/>
      <c r="R1152" s="47" t="s">
        <v>7240</v>
      </c>
      <c r="S1152" s="47" t="s">
        <v>7051</v>
      </c>
      <c r="T1152" s="47" t="s">
        <v>2029</v>
      </c>
      <c r="U1152" s="52">
        <v>14867</v>
      </c>
      <c r="V1152" s="118">
        <v>46124</v>
      </c>
      <c r="W1152" s="118">
        <v>46124</v>
      </c>
      <c r="X1152" s="47"/>
      <c r="Y1152" s="47">
        <v>21</v>
      </c>
      <c r="Z1152" s="118">
        <v>46145</v>
      </c>
      <c r="AA1152" s="118">
        <v>46145</v>
      </c>
      <c r="AB1152" s="118">
        <v>46164</v>
      </c>
      <c r="AC1152" s="47" t="s">
        <v>3</v>
      </c>
      <c r="AD1152" s="14">
        <v>1</v>
      </c>
      <c r="AE1152" s="47"/>
      <c r="AF1152" s="280" t="s">
        <v>8951</v>
      </c>
      <c r="AG1152" s="118"/>
      <c r="AH1152" s="118" t="s">
        <v>152</v>
      </c>
      <c r="AI1152" s="47" t="s">
        <v>6737</v>
      </c>
      <c r="AJ1152" s="47"/>
      <c r="AK1152" s="47" t="s">
        <v>2826</v>
      </c>
      <c r="AL1152" s="62" t="s">
        <v>2925</v>
      </c>
      <c r="AM1152" s="13" t="s">
        <v>1956</v>
      </c>
      <c r="AN1152" s="118"/>
      <c r="AO1152" s="118"/>
      <c r="AP1152" s="118"/>
      <c r="AQ1152" s="118"/>
      <c r="AR1152" s="118"/>
      <c r="AS1152" s="47"/>
      <c r="AT1152" s="118"/>
      <c r="AU1152" s="47"/>
      <c r="AV1152" s="47"/>
      <c r="AW1152" s="118"/>
      <c r="AX1152" s="118"/>
      <c r="AY1152" s="118"/>
      <c r="AZ1152" s="47"/>
      <c r="BA1152" s="14"/>
      <c r="BB1152" s="47"/>
      <c r="BC1152" s="149"/>
      <c r="BD1152" s="149"/>
    </row>
    <row r="1153" spans="1:56" x14ac:dyDescent="0.35">
      <c r="A1153" s="50" t="s">
        <v>7052</v>
      </c>
      <c r="B1153" s="115">
        <v>1152</v>
      </c>
      <c r="C1153" s="47"/>
      <c r="D1153" s="47" t="s">
        <v>7053</v>
      </c>
      <c r="E1153" s="47" t="s">
        <v>7054</v>
      </c>
      <c r="F1153" s="47" t="s">
        <v>7055</v>
      </c>
      <c r="G1153" s="47" t="s">
        <v>78</v>
      </c>
      <c r="H1153" s="47" t="s">
        <v>222</v>
      </c>
      <c r="I1153" s="47" t="s">
        <v>6987</v>
      </c>
      <c r="J1153" s="47" t="s">
        <v>2006</v>
      </c>
      <c r="K1153" s="47" t="s">
        <v>321</v>
      </c>
      <c r="L1153" s="47" t="s">
        <v>1985</v>
      </c>
      <c r="M1153" s="48" t="s">
        <v>53</v>
      </c>
      <c r="N1153" s="47" t="s">
        <v>31</v>
      </c>
      <c r="O1153" s="47" t="s">
        <v>36</v>
      </c>
      <c r="P1153" s="48" t="s">
        <v>47</v>
      </c>
      <c r="Q1153" s="47"/>
      <c r="R1153" s="47" t="s">
        <v>7241</v>
      </c>
      <c r="S1153" s="47" t="s">
        <v>7056</v>
      </c>
      <c r="T1153" s="47" t="s">
        <v>7057</v>
      </c>
      <c r="U1153" s="52">
        <v>15706</v>
      </c>
      <c r="V1153" s="118">
        <v>46125</v>
      </c>
      <c r="W1153" s="118">
        <v>46125</v>
      </c>
      <c r="X1153" s="47"/>
      <c r="Y1153" s="47">
        <v>21</v>
      </c>
      <c r="Z1153" s="118">
        <v>46146</v>
      </c>
      <c r="AA1153" s="118">
        <v>46146</v>
      </c>
      <c r="AB1153" s="118">
        <v>46163</v>
      </c>
      <c r="AC1153" s="47" t="s">
        <v>3</v>
      </c>
      <c r="AD1153" s="14">
        <v>1</v>
      </c>
      <c r="AE1153" s="47"/>
      <c r="AF1153" s="280">
        <v>46160</v>
      </c>
      <c r="AG1153" s="118"/>
      <c r="AH1153" s="118" t="s">
        <v>152</v>
      </c>
      <c r="AI1153" s="47" t="s">
        <v>6737</v>
      </c>
      <c r="AJ1153" s="47"/>
      <c r="AK1153" s="47" t="s">
        <v>2826</v>
      </c>
      <c r="AL1153" s="62" t="s">
        <v>2925</v>
      </c>
      <c r="AM1153" s="13" t="s">
        <v>1572</v>
      </c>
      <c r="AN1153" s="118"/>
      <c r="AO1153" s="118"/>
      <c r="AP1153" s="118"/>
      <c r="AQ1153" s="118"/>
      <c r="AR1153" s="118"/>
      <c r="AS1153" s="47"/>
      <c r="AT1153" s="118"/>
      <c r="AU1153" s="47"/>
      <c r="AV1153" s="47"/>
      <c r="AW1153" s="118"/>
      <c r="AX1153" s="118"/>
      <c r="AY1153" s="118"/>
      <c r="AZ1153" s="47"/>
      <c r="BA1153" s="14"/>
      <c r="BB1153" s="47"/>
      <c r="BC1153" s="149"/>
      <c r="BD1153" s="149"/>
    </row>
    <row r="1154" spans="1:56" x14ac:dyDescent="0.35">
      <c r="A1154" s="50" t="s">
        <v>7058</v>
      </c>
      <c r="B1154" s="115">
        <v>1153</v>
      </c>
      <c r="C1154" s="47"/>
      <c r="D1154" s="47" t="s">
        <v>7059</v>
      </c>
      <c r="E1154" s="47" t="s">
        <v>7060</v>
      </c>
      <c r="F1154" s="47" t="s">
        <v>7061</v>
      </c>
      <c r="G1154" s="47" t="s">
        <v>78</v>
      </c>
      <c r="H1154" s="47" t="s">
        <v>222</v>
      </c>
      <c r="I1154" s="47" t="s">
        <v>6987</v>
      </c>
      <c r="J1154" s="47" t="s">
        <v>2006</v>
      </c>
      <c r="K1154" s="47" t="s">
        <v>321</v>
      </c>
      <c r="L1154" s="47" t="s">
        <v>1985</v>
      </c>
      <c r="M1154" s="48" t="s">
        <v>53</v>
      </c>
      <c r="N1154" s="47" t="s">
        <v>31</v>
      </c>
      <c r="O1154" s="47" t="s">
        <v>36</v>
      </c>
      <c r="P1154" s="48" t="s">
        <v>46</v>
      </c>
      <c r="Q1154" s="47"/>
      <c r="R1154" s="47" t="s">
        <v>7240</v>
      </c>
      <c r="S1154" s="47" t="s">
        <v>7062</v>
      </c>
      <c r="T1154" s="47" t="s">
        <v>7063</v>
      </c>
      <c r="U1154" s="52">
        <v>34787</v>
      </c>
      <c r="V1154" s="118">
        <v>46124</v>
      </c>
      <c r="W1154" s="118">
        <v>46124</v>
      </c>
      <c r="X1154" s="47"/>
      <c r="Y1154" s="47">
        <v>21</v>
      </c>
      <c r="Z1154" s="118">
        <v>46145</v>
      </c>
      <c r="AA1154" s="118">
        <v>46145</v>
      </c>
      <c r="AB1154" s="118">
        <v>46163</v>
      </c>
      <c r="AC1154" s="47" t="s">
        <v>3</v>
      </c>
      <c r="AD1154" s="14">
        <v>1</v>
      </c>
      <c r="AE1154" s="47"/>
      <c r="AF1154" s="280" t="s">
        <v>8951</v>
      </c>
      <c r="AG1154" s="118"/>
      <c r="AH1154" s="118" t="s">
        <v>152</v>
      </c>
      <c r="AI1154" s="47" t="s">
        <v>6737</v>
      </c>
      <c r="AJ1154" s="47"/>
      <c r="AK1154" s="47" t="s">
        <v>2826</v>
      </c>
      <c r="AL1154" s="62" t="s">
        <v>2925</v>
      </c>
      <c r="AM1154" s="13" t="s">
        <v>1572</v>
      </c>
      <c r="AN1154" s="118"/>
      <c r="AO1154" s="118"/>
      <c r="AP1154" s="118"/>
      <c r="AQ1154" s="118"/>
      <c r="AR1154" s="118"/>
      <c r="AS1154" s="47"/>
      <c r="AT1154" s="118"/>
      <c r="AU1154" s="47"/>
      <c r="AV1154" s="47"/>
      <c r="AW1154" s="118"/>
      <c r="AX1154" s="118"/>
      <c r="AY1154" s="118"/>
      <c r="AZ1154" s="47"/>
      <c r="BA1154" s="14"/>
      <c r="BB1154" s="47"/>
      <c r="BC1154" s="149"/>
      <c r="BD1154" s="149"/>
    </row>
    <row r="1155" spans="1:56" x14ac:dyDescent="0.35">
      <c r="A1155" s="50" t="s">
        <v>7196</v>
      </c>
      <c r="B1155" s="115">
        <v>1154</v>
      </c>
      <c r="C1155" s="47"/>
      <c r="D1155" s="47">
        <v>8024</v>
      </c>
      <c r="E1155" s="47">
        <v>8024</v>
      </c>
      <c r="F1155" s="47" t="s">
        <v>7096</v>
      </c>
      <c r="G1155" s="47" t="s">
        <v>76</v>
      </c>
      <c r="H1155" s="47" t="s">
        <v>1980</v>
      </c>
      <c r="I1155" s="47" t="s">
        <v>380</v>
      </c>
      <c r="J1155" s="47" t="s">
        <v>312</v>
      </c>
      <c r="K1155" s="47" t="s">
        <v>319</v>
      </c>
      <c r="L1155" s="47" t="s">
        <v>886</v>
      </c>
      <c r="M1155" s="48" t="s">
        <v>106</v>
      </c>
      <c r="N1155" s="47" t="s">
        <v>32</v>
      </c>
      <c r="O1155" s="47" t="s">
        <v>50</v>
      </c>
      <c r="P1155" s="48" t="s">
        <v>120</v>
      </c>
      <c r="Q1155" s="47"/>
      <c r="R1155" s="47" t="s">
        <v>7242</v>
      </c>
      <c r="S1155" s="47" t="s">
        <v>7097</v>
      </c>
      <c r="T1155" s="47" t="s">
        <v>123</v>
      </c>
      <c r="U1155" s="52">
        <v>14957</v>
      </c>
      <c r="V1155" s="118">
        <v>46129</v>
      </c>
      <c r="W1155" s="118">
        <v>46129</v>
      </c>
      <c r="X1155" s="47"/>
      <c r="Y1155" s="47">
        <v>25</v>
      </c>
      <c r="Z1155" s="118">
        <v>46154</v>
      </c>
      <c r="AA1155" s="118">
        <v>46154</v>
      </c>
      <c r="AB1155" s="118">
        <v>46166</v>
      </c>
      <c r="AC1155" s="47" t="s">
        <v>3</v>
      </c>
      <c r="AD1155" s="14">
        <v>1</v>
      </c>
      <c r="AE1155" s="47"/>
      <c r="AF1155" s="280">
        <v>46168</v>
      </c>
      <c r="AG1155" s="118">
        <v>46166</v>
      </c>
      <c r="AH1155" s="118" t="s">
        <v>6740</v>
      </c>
      <c r="AI1155" s="47" t="s">
        <v>6737</v>
      </c>
      <c r="AJ1155" s="47"/>
      <c r="AK1155" s="47" t="s">
        <v>2826</v>
      </c>
      <c r="AL1155" s="62" t="s">
        <v>2925</v>
      </c>
      <c r="AM1155" s="13" t="s">
        <v>390</v>
      </c>
      <c r="AN1155" s="118"/>
      <c r="AO1155" s="118"/>
      <c r="AP1155" s="118"/>
      <c r="AQ1155" s="118"/>
      <c r="AR1155" s="118"/>
      <c r="AS1155" s="47"/>
      <c r="AT1155" s="118"/>
      <c r="AU1155" s="47"/>
      <c r="AV1155" s="47"/>
      <c r="AW1155" s="118"/>
      <c r="AX1155" s="118"/>
      <c r="AY1155" s="118"/>
      <c r="AZ1155" s="47"/>
      <c r="BA1155" s="14"/>
      <c r="BB1155" s="47"/>
      <c r="BC1155" s="149"/>
      <c r="BD1155" s="149"/>
    </row>
    <row r="1156" spans="1:56" x14ac:dyDescent="0.35">
      <c r="A1156" s="50" t="s">
        <v>7197</v>
      </c>
      <c r="B1156" s="115">
        <v>1155</v>
      </c>
      <c r="C1156" s="47"/>
      <c r="D1156" s="47" t="s">
        <v>7098</v>
      </c>
      <c r="E1156" s="47" t="s">
        <v>7099</v>
      </c>
      <c r="F1156" s="47" t="s">
        <v>7100</v>
      </c>
      <c r="G1156" s="47" t="s">
        <v>76</v>
      </c>
      <c r="H1156" s="47" t="s">
        <v>1980</v>
      </c>
      <c r="I1156" s="47" t="s">
        <v>3899</v>
      </c>
      <c r="J1156" s="47" t="s">
        <v>1961</v>
      </c>
      <c r="K1156" s="47" t="s">
        <v>319</v>
      </c>
      <c r="L1156" s="47" t="s">
        <v>886</v>
      </c>
      <c r="M1156" s="48" t="s">
        <v>53</v>
      </c>
      <c r="N1156" s="47" t="s">
        <v>33</v>
      </c>
      <c r="O1156" s="47" t="s">
        <v>5473</v>
      </c>
      <c r="P1156" s="48" t="s">
        <v>20</v>
      </c>
      <c r="Q1156" s="47"/>
      <c r="R1156" s="47"/>
      <c r="S1156" s="47" t="s">
        <v>7101</v>
      </c>
      <c r="T1156" s="47" t="s">
        <v>7102</v>
      </c>
      <c r="U1156" s="52">
        <v>10000</v>
      </c>
      <c r="V1156" s="118">
        <v>46123</v>
      </c>
      <c r="W1156" s="118">
        <v>46123</v>
      </c>
      <c r="X1156" s="47"/>
      <c r="Y1156" s="47">
        <v>15</v>
      </c>
      <c r="Z1156" s="118">
        <v>46138</v>
      </c>
      <c r="AA1156" s="118">
        <v>46173</v>
      </c>
      <c r="AB1156" s="118"/>
      <c r="AC1156" s="47" t="s">
        <v>5</v>
      </c>
      <c r="AD1156" s="14"/>
      <c r="AE1156" s="47" t="s">
        <v>3879</v>
      </c>
      <c r="AF1156" s="280"/>
      <c r="AG1156" s="118"/>
      <c r="AH1156" s="118"/>
      <c r="AI1156" s="47" t="s">
        <v>6737</v>
      </c>
      <c r="AJ1156" s="47"/>
      <c r="AK1156" s="47" t="s">
        <v>2829</v>
      </c>
      <c r="AL1156" s="62" t="s">
        <v>390</v>
      </c>
      <c r="AM1156" s="13" t="s">
        <v>2000</v>
      </c>
      <c r="AN1156" s="118"/>
      <c r="AO1156" s="118"/>
      <c r="AP1156" s="118"/>
      <c r="AQ1156" s="118"/>
      <c r="AR1156" s="118"/>
      <c r="AS1156" s="47"/>
      <c r="AT1156" s="118"/>
      <c r="AU1156" s="47"/>
      <c r="AV1156" s="47"/>
      <c r="AW1156" s="118"/>
      <c r="AX1156" s="118"/>
      <c r="AY1156" s="118"/>
      <c r="AZ1156" s="47"/>
      <c r="BA1156" s="14"/>
      <c r="BB1156" s="47"/>
      <c r="BC1156" s="149"/>
      <c r="BD1156" s="149"/>
    </row>
    <row r="1157" spans="1:56" x14ac:dyDescent="0.35">
      <c r="A1157" s="50" t="s">
        <v>7198</v>
      </c>
      <c r="B1157" s="115">
        <v>1156</v>
      </c>
      <c r="C1157" s="47"/>
      <c r="D1157" s="47" t="s">
        <v>7103</v>
      </c>
      <c r="E1157" s="47" t="s">
        <v>7104</v>
      </c>
      <c r="F1157" s="47" t="s">
        <v>7105</v>
      </c>
      <c r="G1157" s="47" t="s">
        <v>76</v>
      </c>
      <c r="H1157" s="47" t="s">
        <v>1980</v>
      </c>
      <c r="I1157" s="47" t="s">
        <v>3899</v>
      </c>
      <c r="J1157" s="47" t="s">
        <v>1961</v>
      </c>
      <c r="K1157" s="47" t="s">
        <v>319</v>
      </c>
      <c r="L1157" s="47" t="s">
        <v>886</v>
      </c>
      <c r="M1157" s="48" t="s">
        <v>53</v>
      </c>
      <c r="N1157" s="47" t="s">
        <v>33</v>
      </c>
      <c r="O1157" s="47" t="s">
        <v>5473</v>
      </c>
      <c r="P1157" s="48" t="s">
        <v>26</v>
      </c>
      <c r="Q1157" s="47"/>
      <c r="R1157" s="47"/>
      <c r="S1157" s="47" t="s">
        <v>7106</v>
      </c>
      <c r="T1157" s="47" t="s">
        <v>7107</v>
      </c>
      <c r="U1157" s="52">
        <v>10708</v>
      </c>
      <c r="V1157" s="118">
        <v>46126</v>
      </c>
      <c r="W1157" s="118">
        <v>46126</v>
      </c>
      <c r="X1157" s="47"/>
      <c r="Y1157" s="47">
        <v>15</v>
      </c>
      <c r="Z1157" s="118">
        <v>46141</v>
      </c>
      <c r="AA1157" s="118">
        <v>46173</v>
      </c>
      <c r="AB1157" s="118"/>
      <c r="AC1157" s="47" t="s">
        <v>5</v>
      </c>
      <c r="AD1157" s="14"/>
      <c r="AE1157" s="47" t="s">
        <v>3873</v>
      </c>
      <c r="AF1157" s="280"/>
      <c r="AG1157" s="118"/>
      <c r="AH1157" s="118"/>
      <c r="AI1157" s="47" t="s">
        <v>6737</v>
      </c>
      <c r="AJ1157" s="47"/>
      <c r="AK1157" s="47" t="s">
        <v>2829</v>
      </c>
      <c r="AL1157" s="62" t="s">
        <v>390</v>
      </c>
      <c r="AM1157" s="13" t="s">
        <v>2000</v>
      </c>
      <c r="AN1157" s="118"/>
      <c r="AO1157" s="118"/>
      <c r="AP1157" s="118"/>
      <c r="AQ1157" s="118"/>
      <c r="AR1157" s="118"/>
      <c r="AS1157" s="47"/>
      <c r="AT1157" s="118"/>
      <c r="AU1157" s="47"/>
      <c r="AV1157" s="47"/>
      <c r="AW1157" s="118"/>
      <c r="AX1157" s="118"/>
      <c r="AY1157" s="118"/>
      <c r="AZ1157" s="47"/>
      <c r="BA1157" s="14"/>
      <c r="BB1157" s="47"/>
      <c r="BC1157" s="149"/>
      <c r="BD1157" s="149"/>
    </row>
    <row r="1158" spans="1:56" x14ac:dyDescent="0.35">
      <c r="A1158" s="50" t="s">
        <v>7199</v>
      </c>
      <c r="B1158" s="115">
        <v>1157</v>
      </c>
      <c r="C1158" s="47"/>
      <c r="D1158" s="47" t="s">
        <v>7108</v>
      </c>
      <c r="E1158" s="47" t="s">
        <v>7109</v>
      </c>
      <c r="F1158" s="47" t="s">
        <v>7110</v>
      </c>
      <c r="G1158" s="47" t="s">
        <v>76</v>
      </c>
      <c r="H1158" s="47" t="s">
        <v>1980</v>
      </c>
      <c r="I1158" s="47" t="s">
        <v>3899</v>
      </c>
      <c r="J1158" s="47" t="s">
        <v>1961</v>
      </c>
      <c r="K1158" s="47" t="s">
        <v>319</v>
      </c>
      <c r="L1158" s="47" t="s">
        <v>886</v>
      </c>
      <c r="M1158" s="48" t="s">
        <v>53</v>
      </c>
      <c r="N1158" s="47" t="s">
        <v>33</v>
      </c>
      <c r="O1158" s="47" t="s">
        <v>5473</v>
      </c>
      <c r="P1158" s="48" t="s">
        <v>26</v>
      </c>
      <c r="Q1158" s="47"/>
      <c r="R1158" s="47"/>
      <c r="S1158" s="47" t="s">
        <v>7111</v>
      </c>
      <c r="T1158" s="47" t="s">
        <v>7112</v>
      </c>
      <c r="U1158" s="52">
        <v>12060</v>
      </c>
      <c r="V1158" s="118">
        <v>46126</v>
      </c>
      <c r="W1158" s="118">
        <v>46126</v>
      </c>
      <c r="X1158" s="47"/>
      <c r="Y1158" s="47">
        <v>15</v>
      </c>
      <c r="Z1158" s="118">
        <v>46141</v>
      </c>
      <c r="AA1158" s="118">
        <v>46173</v>
      </c>
      <c r="AB1158" s="118"/>
      <c r="AC1158" s="47" t="s">
        <v>5</v>
      </c>
      <c r="AD1158" s="14"/>
      <c r="AE1158" s="47" t="s">
        <v>3806</v>
      </c>
      <c r="AF1158" s="280"/>
      <c r="AG1158" s="118"/>
      <c r="AH1158" s="118"/>
      <c r="AI1158" s="47" t="s">
        <v>6737</v>
      </c>
      <c r="AJ1158" s="47"/>
      <c r="AK1158" s="47" t="s">
        <v>2829</v>
      </c>
      <c r="AL1158" s="62" t="s">
        <v>390</v>
      </c>
      <c r="AM1158" s="13" t="s">
        <v>390</v>
      </c>
      <c r="AN1158" s="118"/>
      <c r="AO1158" s="118"/>
      <c r="AP1158" s="118"/>
      <c r="AQ1158" s="118"/>
      <c r="AR1158" s="118"/>
      <c r="AS1158" s="47"/>
      <c r="AT1158" s="118"/>
      <c r="AU1158" s="47"/>
      <c r="AV1158" s="47"/>
      <c r="AW1158" s="118"/>
      <c r="AX1158" s="118"/>
      <c r="AY1158" s="118"/>
      <c r="AZ1158" s="47"/>
      <c r="BA1158" s="14"/>
      <c r="BB1158" s="47"/>
      <c r="BC1158" s="149"/>
      <c r="BD1158" s="149"/>
    </row>
    <row r="1159" spans="1:56" x14ac:dyDescent="0.35">
      <c r="A1159" s="50" t="s">
        <v>7200</v>
      </c>
      <c r="B1159" s="115">
        <v>1158</v>
      </c>
      <c r="C1159" s="47"/>
      <c r="D1159" s="47" t="s">
        <v>7113</v>
      </c>
      <c r="E1159" s="47" t="s">
        <v>7114</v>
      </c>
      <c r="F1159" s="47" t="s">
        <v>7115</v>
      </c>
      <c r="G1159" s="47" t="s">
        <v>76</v>
      </c>
      <c r="H1159" s="47" t="s">
        <v>1980</v>
      </c>
      <c r="I1159" s="47" t="s">
        <v>3899</v>
      </c>
      <c r="J1159" s="47" t="s">
        <v>1961</v>
      </c>
      <c r="K1159" s="47" t="s">
        <v>319</v>
      </c>
      <c r="L1159" s="47" t="s">
        <v>886</v>
      </c>
      <c r="M1159" s="48" t="s">
        <v>53</v>
      </c>
      <c r="N1159" s="47" t="s">
        <v>33</v>
      </c>
      <c r="O1159" s="47" t="s">
        <v>5473</v>
      </c>
      <c r="P1159" s="48" t="s">
        <v>26</v>
      </c>
      <c r="Q1159" s="47"/>
      <c r="R1159" s="47"/>
      <c r="S1159" s="47" t="s">
        <v>7116</v>
      </c>
      <c r="T1159" s="47" t="s">
        <v>7117</v>
      </c>
      <c r="U1159" s="52">
        <v>11963</v>
      </c>
      <c r="V1159" s="118">
        <v>46126</v>
      </c>
      <c r="W1159" s="118">
        <v>46126</v>
      </c>
      <c r="X1159" s="47"/>
      <c r="Y1159" s="47">
        <v>15</v>
      </c>
      <c r="Z1159" s="118">
        <v>46141</v>
      </c>
      <c r="AA1159" s="118">
        <v>46152</v>
      </c>
      <c r="AB1159" s="118">
        <v>46163</v>
      </c>
      <c r="AC1159" s="47" t="s">
        <v>3</v>
      </c>
      <c r="AD1159" s="14">
        <v>1</v>
      </c>
      <c r="AE1159" s="47" t="s">
        <v>3873</v>
      </c>
      <c r="AF1159" s="280">
        <v>46166</v>
      </c>
      <c r="AG1159" s="118">
        <v>46166</v>
      </c>
      <c r="AH1159" s="118" t="s">
        <v>6740</v>
      </c>
      <c r="AI1159" s="47" t="s">
        <v>6737</v>
      </c>
      <c r="AJ1159" s="47"/>
      <c r="AK1159" s="47" t="s">
        <v>2829</v>
      </c>
      <c r="AL1159" s="62" t="s">
        <v>2925</v>
      </c>
      <c r="AM1159" s="13" t="s">
        <v>390</v>
      </c>
      <c r="AN1159" s="118"/>
      <c r="AO1159" s="118"/>
      <c r="AP1159" s="118"/>
      <c r="AQ1159" s="118"/>
      <c r="AR1159" s="118"/>
      <c r="AS1159" s="47"/>
      <c r="AT1159" s="118"/>
      <c r="AU1159" s="47"/>
      <c r="AV1159" s="47"/>
      <c r="AW1159" s="118"/>
      <c r="AX1159" s="118"/>
      <c r="AY1159" s="118"/>
      <c r="AZ1159" s="47"/>
      <c r="BA1159" s="14"/>
      <c r="BB1159" s="47"/>
      <c r="BC1159" s="149"/>
      <c r="BD1159" s="149"/>
    </row>
    <row r="1160" spans="1:56" x14ac:dyDescent="0.35">
      <c r="A1160" s="50" t="s">
        <v>7201</v>
      </c>
      <c r="B1160" s="115">
        <v>1159</v>
      </c>
      <c r="C1160" s="47"/>
      <c r="D1160" s="47" t="s">
        <v>7118</v>
      </c>
      <c r="E1160" s="47" t="s">
        <v>7119</v>
      </c>
      <c r="F1160" s="47" t="s">
        <v>7120</v>
      </c>
      <c r="G1160" s="47" t="s">
        <v>76</v>
      </c>
      <c r="H1160" s="47" t="s">
        <v>1980</v>
      </c>
      <c r="I1160" s="47" t="s">
        <v>3899</v>
      </c>
      <c r="J1160" s="47" t="s">
        <v>1961</v>
      </c>
      <c r="K1160" s="47" t="s">
        <v>319</v>
      </c>
      <c r="L1160" s="47" t="s">
        <v>886</v>
      </c>
      <c r="M1160" s="48" t="s">
        <v>53</v>
      </c>
      <c r="N1160" s="47" t="s">
        <v>33</v>
      </c>
      <c r="O1160" s="47" t="s">
        <v>5473</v>
      </c>
      <c r="P1160" s="48" t="s">
        <v>20</v>
      </c>
      <c r="Q1160" s="47"/>
      <c r="R1160" s="47"/>
      <c r="S1160" s="47" t="s">
        <v>7121</v>
      </c>
      <c r="T1160" s="47" t="s">
        <v>7122</v>
      </c>
      <c r="U1160" s="52">
        <v>7505</v>
      </c>
      <c r="V1160" s="118">
        <v>46124</v>
      </c>
      <c r="W1160" s="118">
        <v>46124</v>
      </c>
      <c r="X1160" s="47"/>
      <c r="Y1160" s="47">
        <v>15</v>
      </c>
      <c r="Z1160" s="118">
        <v>46139</v>
      </c>
      <c r="AA1160" s="118">
        <v>46173</v>
      </c>
      <c r="AB1160" s="118"/>
      <c r="AC1160" s="47" t="s">
        <v>5</v>
      </c>
      <c r="AD1160" s="14"/>
      <c r="AE1160" s="47" t="s">
        <v>3873</v>
      </c>
      <c r="AF1160" s="280"/>
      <c r="AG1160" s="118"/>
      <c r="AH1160" s="118"/>
      <c r="AI1160" s="47" t="s">
        <v>6737</v>
      </c>
      <c r="AJ1160" s="47"/>
      <c r="AK1160" s="47" t="s">
        <v>2829</v>
      </c>
      <c r="AL1160" s="62" t="s">
        <v>390</v>
      </c>
      <c r="AM1160" s="13" t="s">
        <v>390</v>
      </c>
      <c r="AN1160" s="118"/>
      <c r="AO1160" s="118"/>
      <c r="AP1160" s="118"/>
      <c r="AQ1160" s="118"/>
      <c r="AR1160" s="118"/>
      <c r="AS1160" s="47"/>
      <c r="AT1160" s="118"/>
      <c r="AU1160" s="47"/>
      <c r="AV1160" s="47"/>
      <c r="AW1160" s="118"/>
      <c r="AX1160" s="118"/>
      <c r="AY1160" s="118"/>
      <c r="AZ1160" s="47"/>
      <c r="BA1160" s="14"/>
      <c r="BB1160" s="47"/>
      <c r="BC1160" s="149"/>
      <c r="BD1160" s="149"/>
    </row>
    <row r="1161" spans="1:56" x14ac:dyDescent="0.35">
      <c r="A1161" s="50" t="s">
        <v>7202</v>
      </c>
      <c r="B1161" s="115">
        <v>1160</v>
      </c>
      <c r="C1161" s="47"/>
      <c r="D1161" s="47" t="s">
        <v>7123</v>
      </c>
      <c r="E1161" s="47" t="s">
        <v>7124</v>
      </c>
      <c r="F1161" s="47" t="s">
        <v>7125</v>
      </c>
      <c r="G1161" s="47" t="s">
        <v>76</v>
      </c>
      <c r="H1161" s="47" t="s">
        <v>1980</v>
      </c>
      <c r="I1161" s="47" t="s">
        <v>3899</v>
      </c>
      <c r="J1161" s="47" t="s">
        <v>1961</v>
      </c>
      <c r="K1161" s="47" t="s">
        <v>319</v>
      </c>
      <c r="L1161" s="47" t="s">
        <v>886</v>
      </c>
      <c r="M1161" s="48" t="s">
        <v>53</v>
      </c>
      <c r="N1161" s="47" t="s">
        <v>33</v>
      </c>
      <c r="O1161" s="47" t="s">
        <v>5473</v>
      </c>
      <c r="P1161" s="48" t="s">
        <v>26</v>
      </c>
      <c r="Q1161" s="47"/>
      <c r="R1161" s="47"/>
      <c r="S1161" s="47" t="s">
        <v>7126</v>
      </c>
      <c r="T1161" s="47" t="s">
        <v>826</v>
      </c>
      <c r="U1161" s="52">
        <v>7032</v>
      </c>
      <c r="V1161" s="118">
        <v>46122</v>
      </c>
      <c r="W1161" s="118">
        <v>46122</v>
      </c>
      <c r="X1161" s="47"/>
      <c r="Y1161" s="47">
        <v>15</v>
      </c>
      <c r="Z1161" s="118">
        <v>46137</v>
      </c>
      <c r="AA1161" s="118">
        <v>46152</v>
      </c>
      <c r="AB1161" s="118">
        <v>46160</v>
      </c>
      <c r="AC1161" s="47" t="s">
        <v>3</v>
      </c>
      <c r="AD1161" s="14">
        <v>1</v>
      </c>
      <c r="AE1161" s="47" t="s">
        <v>3873</v>
      </c>
      <c r="AF1161" s="280">
        <v>46166</v>
      </c>
      <c r="AG1161" s="118">
        <v>46166</v>
      </c>
      <c r="AH1161" s="118" t="s">
        <v>6740</v>
      </c>
      <c r="AI1161" s="47" t="s">
        <v>6737</v>
      </c>
      <c r="AJ1161" s="47"/>
      <c r="AK1161" s="47" t="s">
        <v>2829</v>
      </c>
      <c r="AL1161" s="62" t="s">
        <v>2925</v>
      </c>
      <c r="AM1161" s="13" t="s">
        <v>2493</v>
      </c>
      <c r="AN1161" s="118"/>
      <c r="AO1161" s="118"/>
      <c r="AP1161" s="118"/>
      <c r="AQ1161" s="118"/>
      <c r="AR1161" s="118"/>
      <c r="AS1161" s="47"/>
      <c r="AT1161" s="118"/>
      <c r="AU1161" s="47"/>
      <c r="AV1161" s="47"/>
      <c r="AW1161" s="118"/>
      <c r="AX1161" s="118"/>
      <c r="AY1161" s="118"/>
      <c r="AZ1161" s="47"/>
      <c r="BA1161" s="14"/>
      <c r="BB1161" s="47"/>
      <c r="BC1161" s="149"/>
      <c r="BD1161" s="149"/>
    </row>
    <row r="1162" spans="1:56" x14ac:dyDescent="0.35">
      <c r="A1162" s="50" t="s">
        <v>7203</v>
      </c>
      <c r="B1162" s="115">
        <v>1161</v>
      </c>
      <c r="C1162" s="47"/>
      <c r="D1162" s="47" t="s">
        <v>7127</v>
      </c>
      <c r="E1162" s="47" t="s">
        <v>7128</v>
      </c>
      <c r="F1162" s="47" t="s">
        <v>7129</v>
      </c>
      <c r="G1162" s="47" t="s">
        <v>76</v>
      </c>
      <c r="H1162" s="47" t="s">
        <v>1980</v>
      </c>
      <c r="I1162" s="47" t="s">
        <v>3899</v>
      </c>
      <c r="J1162" s="47" t="s">
        <v>1961</v>
      </c>
      <c r="K1162" s="47" t="s">
        <v>319</v>
      </c>
      <c r="L1162" s="47" t="s">
        <v>886</v>
      </c>
      <c r="M1162" s="48" t="s">
        <v>53</v>
      </c>
      <c r="N1162" s="47" t="s">
        <v>33</v>
      </c>
      <c r="O1162" s="47" t="s">
        <v>5473</v>
      </c>
      <c r="P1162" s="48" t="s">
        <v>20</v>
      </c>
      <c r="Q1162" s="47"/>
      <c r="R1162" s="47"/>
      <c r="S1162" s="47" t="s">
        <v>7130</v>
      </c>
      <c r="T1162" s="47" t="s">
        <v>7131</v>
      </c>
      <c r="U1162" s="52">
        <v>8500</v>
      </c>
      <c r="V1162" s="118">
        <v>46124</v>
      </c>
      <c r="W1162" s="118">
        <v>46124</v>
      </c>
      <c r="X1162" s="47"/>
      <c r="Y1162" s="47">
        <v>15</v>
      </c>
      <c r="Z1162" s="118">
        <v>46139</v>
      </c>
      <c r="AA1162" s="118">
        <v>46152</v>
      </c>
      <c r="AB1162" s="118">
        <v>46151</v>
      </c>
      <c r="AC1162" s="47" t="s">
        <v>3</v>
      </c>
      <c r="AD1162" s="14">
        <v>1</v>
      </c>
      <c r="AE1162" s="47" t="s">
        <v>3873</v>
      </c>
      <c r="AF1162" s="280" t="s">
        <v>8951</v>
      </c>
      <c r="AG1162" s="118"/>
      <c r="AH1162" s="118" t="s">
        <v>152</v>
      </c>
      <c r="AI1162" s="47" t="s">
        <v>6737</v>
      </c>
      <c r="AJ1162" s="47"/>
      <c r="AK1162" s="47" t="s">
        <v>2829</v>
      </c>
      <c r="AL1162" s="62" t="s">
        <v>2925</v>
      </c>
      <c r="AM1162" s="13" t="s">
        <v>390</v>
      </c>
      <c r="AN1162" s="118"/>
      <c r="AO1162" s="118"/>
      <c r="AP1162" s="118"/>
      <c r="AQ1162" s="118"/>
      <c r="AR1162" s="118"/>
      <c r="AS1162" s="47"/>
      <c r="AT1162" s="118"/>
      <c r="AU1162" s="47"/>
      <c r="AV1162" s="47"/>
      <c r="AW1162" s="118"/>
      <c r="AX1162" s="118"/>
      <c r="AY1162" s="118"/>
      <c r="AZ1162" s="47"/>
      <c r="BA1162" s="14"/>
      <c r="BB1162" s="47"/>
      <c r="BC1162" s="149"/>
      <c r="BD1162" s="149"/>
    </row>
    <row r="1163" spans="1:56" x14ac:dyDescent="0.35">
      <c r="A1163" s="50" t="s">
        <v>7204</v>
      </c>
      <c r="B1163" s="115">
        <v>1162</v>
      </c>
      <c r="C1163" s="47"/>
      <c r="D1163" s="47" t="s">
        <v>7132</v>
      </c>
      <c r="E1163" s="47" t="s">
        <v>7133</v>
      </c>
      <c r="F1163" s="47" t="s">
        <v>7134</v>
      </c>
      <c r="G1163" s="47" t="s">
        <v>76</v>
      </c>
      <c r="H1163" s="47" t="s">
        <v>1980</v>
      </c>
      <c r="I1163" s="47" t="s">
        <v>3899</v>
      </c>
      <c r="J1163" s="47" t="s">
        <v>1961</v>
      </c>
      <c r="K1163" s="47" t="s">
        <v>319</v>
      </c>
      <c r="L1163" s="47" t="s">
        <v>886</v>
      </c>
      <c r="M1163" s="48" t="s">
        <v>53</v>
      </c>
      <c r="N1163" s="47" t="s">
        <v>33</v>
      </c>
      <c r="O1163" s="47" t="s">
        <v>5473</v>
      </c>
      <c r="P1163" s="48" t="s">
        <v>26</v>
      </c>
      <c r="Q1163" s="47"/>
      <c r="R1163" s="47"/>
      <c r="S1163" s="47" t="s">
        <v>7135</v>
      </c>
      <c r="T1163" s="47" t="s">
        <v>7136</v>
      </c>
      <c r="U1163" s="52">
        <v>9615</v>
      </c>
      <c r="V1163" s="118">
        <v>46126</v>
      </c>
      <c r="W1163" s="118">
        <v>46126</v>
      </c>
      <c r="X1163" s="47"/>
      <c r="Y1163" s="47">
        <v>15</v>
      </c>
      <c r="Z1163" s="118">
        <v>46141</v>
      </c>
      <c r="AA1163" s="118">
        <v>46173</v>
      </c>
      <c r="AB1163" s="118"/>
      <c r="AC1163" s="47" t="s">
        <v>5</v>
      </c>
      <c r="AD1163" s="14"/>
      <c r="AE1163" s="47" t="s">
        <v>3873</v>
      </c>
      <c r="AF1163" s="280"/>
      <c r="AG1163" s="118"/>
      <c r="AH1163" s="118"/>
      <c r="AI1163" s="47" t="s">
        <v>6737</v>
      </c>
      <c r="AJ1163" s="47"/>
      <c r="AK1163" s="47" t="s">
        <v>2829</v>
      </c>
      <c r="AL1163" s="62" t="s">
        <v>390</v>
      </c>
      <c r="AM1163" s="13" t="s">
        <v>390</v>
      </c>
      <c r="AN1163" s="118"/>
      <c r="AO1163" s="118"/>
      <c r="AP1163" s="118"/>
      <c r="AQ1163" s="118"/>
      <c r="AR1163" s="118"/>
      <c r="AS1163" s="47"/>
      <c r="AT1163" s="118"/>
      <c r="AU1163" s="47"/>
      <c r="AV1163" s="47"/>
      <c r="AW1163" s="118"/>
      <c r="AX1163" s="118"/>
      <c r="AY1163" s="118"/>
      <c r="AZ1163" s="47"/>
      <c r="BA1163" s="14"/>
      <c r="BB1163" s="47"/>
      <c r="BC1163" s="149"/>
      <c r="BD1163" s="149"/>
    </row>
    <row r="1164" spans="1:56" x14ac:dyDescent="0.35">
      <c r="A1164" s="50" t="s">
        <v>7205</v>
      </c>
      <c r="B1164" s="115">
        <v>1163</v>
      </c>
      <c r="C1164" s="47"/>
      <c r="D1164" s="47" t="s">
        <v>7137</v>
      </c>
      <c r="E1164" s="47" t="s">
        <v>7138</v>
      </c>
      <c r="F1164" s="47" t="s">
        <v>7139</v>
      </c>
      <c r="G1164" s="47" t="s">
        <v>76</v>
      </c>
      <c r="H1164" s="47" t="s">
        <v>1980</v>
      </c>
      <c r="I1164" s="47" t="s">
        <v>3899</v>
      </c>
      <c r="J1164" s="47" t="s">
        <v>1961</v>
      </c>
      <c r="K1164" s="47" t="s">
        <v>319</v>
      </c>
      <c r="L1164" s="47" t="s">
        <v>886</v>
      </c>
      <c r="M1164" s="48" t="s">
        <v>53</v>
      </c>
      <c r="N1164" s="47" t="s">
        <v>33</v>
      </c>
      <c r="O1164" s="47" t="s">
        <v>5473</v>
      </c>
      <c r="P1164" s="48" t="s">
        <v>26</v>
      </c>
      <c r="Q1164" s="47"/>
      <c r="R1164" s="47"/>
      <c r="S1164" s="47" t="s">
        <v>7140</v>
      </c>
      <c r="T1164" s="47" t="s">
        <v>762</v>
      </c>
      <c r="U1164" s="52">
        <v>11704</v>
      </c>
      <c r="V1164" s="118">
        <v>46126</v>
      </c>
      <c r="W1164" s="118">
        <v>46126</v>
      </c>
      <c r="X1164" s="47"/>
      <c r="Y1164" s="47">
        <v>15</v>
      </c>
      <c r="Z1164" s="118">
        <v>46141</v>
      </c>
      <c r="AA1164" s="118">
        <v>46173</v>
      </c>
      <c r="AB1164" s="118"/>
      <c r="AC1164" s="47" t="s">
        <v>5</v>
      </c>
      <c r="AD1164" s="14"/>
      <c r="AE1164" s="47" t="s">
        <v>3873</v>
      </c>
      <c r="AF1164" s="280"/>
      <c r="AG1164" s="118"/>
      <c r="AH1164" s="118"/>
      <c r="AI1164" s="47" t="s">
        <v>6737</v>
      </c>
      <c r="AJ1164" s="47"/>
      <c r="AK1164" s="47" t="s">
        <v>2829</v>
      </c>
      <c r="AL1164" s="62" t="s">
        <v>390</v>
      </c>
      <c r="AM1164" s="13" t="s">
        <v>390</v>
      </c>
      <c r="AN1164" s="118"/>
      <c r="AO1164" s="118"/>
      <c r="AP1164" s="118"/>
      <c r="AQ1164" s="118"/>
      <c r="AR1164" s="118"/>
      <c r="AS1164" s="47"/>
      <c r="AT1164" s="118"/>
      <c r="AU1164" s="47"/>
      <c r="AV1164" s="47"/>
      <c r="AW1164" s="118"/>
      <c r="AX1164" s="118"/>
      <c r="AY1164" s="118"/>
      <c r="AZ1164" s="47"/>
      <c r="BA1164" s="14"/>
      <c r="BB1164" s="47"/>
      <c r="BC1164" s="149"/>
      <c r="BD1164" s="149"/>
    </row>
    <row r="1165" spans="1:56" x14ac:dyDescent="0.35">
      <c r="A1165" s="50" t="s">
        <v>7206</v>
      </c>
      <c r="B1165" s="115">
        <v>1164</v>
      </c>
      <c r="C1165" s="47"/>
      <c r="D1165" s="47" t="s">
        <v>7141</v>
      </c>
      <c r="E1165" s="47" t="s">
        <v>7142</v>
      </c>
      <c r="F1165" s="47" t="s">
        <v>7143</v>
      </c>
      <c r="G1165" s="47" t="s">
        <v>76</v>
      </c>
      <c r="H1165" s="47" t="s">
        <v>1980</v>
      </c>
      <c r="I1165" s="47" t="s">
        <v>3899</v>
      </c>
      <c r="J1165" s="47" t="s">
        <v>1961</v>
      </c>
      <c r="K1165" s="47" t="s">
        <v>319</v>
      </c>
      <c r="L1165" s="47" t="s">
        <v>886</v>
      </c>
      <c r="M1165" s="48" t="s">
        <v>53</v>
      </c>
      <c r="N1165" s="47" t="s">
        <v>33</v>
      </c>
      <c r="O1165" s="47" t="s">
        <v>5473</v>
      </c>
      <c r="P1165" s="48" t="s">
        <v>26</v>
      </c>
      <c r="Q1165" s="47"/>
      <c r="R1165" s="47"/>
      <c r="S1165" s="47" t="s">
        <v>7144</v>
      </c>
      <c r="T1165" s="47" t="s">
        <v>7145</v>
      </c>
      <c r="U1165" s="52">
        <v>18339</v>
      </c>
      <c r="V1165" s="118">
        <v>46124</v>
      </c>
      <c r="W1165" s="118">
        <v>46124</v>
      </c>
      <c r="X1165" s="47"/>
      <c r="Y1165" s="47">
        <v>15</v>
      </c>
      <c r="Z1165" s="118">
        <v>46139</v>
      </c>
      <c r="AA1165" s="118">
        <v>46173</v>
      </c>
      <c r="AB1165" s="118"/>
      <c r="AC1165" s="47" t="s">
        <v>5</v>
      </c>
      <c r="AD1165" s="14"/>
      <c r="AE1165" s="47" t="s">
        <v>3806</v>
      </c>
      <c r="AF1165" s="280"/>
      <c r="AG1165" s="118"/>
      <c r="AH1165" s="118"/>
      <c r="AI1165" s="47" t="s">
        <v>6737</v>
      </c>
      <c r="AJ1165" s="47"/>
      <c r="AK1165" s="47" t="s">
        <v>2829</v>
      </c>
      <c r="AL1165" s="62" t="s">
        <v>390</v>
      </c>
      <c r="AM1165" s="13" t="s">
        <v>390</v>
      </c>
      <c r="AN1165" s="118"/>
      <c r="AO1165" s="118"/>
      <c r="AP1165" s="118"/>
      <c r="AQ1165" s="118"/>
      <c r="AR1165" s="118"/>
      <c r="AS1165" s="47"/>
      <c r="AT1165" s="118"/>
      <c r="AU1165" s="47"/>
      <c r="AV1165" s="47"/>
      <c r="AW1165" s="118"/>
      <c r="AX1165" s="118"/>
      <c r="AY1165" s="118"/>
      <c r="AZ1165" s="47"/>
      <c r="BA1165" s="14"/>
      <c r="BB1165" s="47"/>
      <c r="BC1165" s="149"/>
      <c r="BD1165" s="149"/>
    </row>
    <row r="1166" spans="1:56" x14ac:dyDescent="0.35">
      <c r="A1166" s="50" t="s">
        <v>7207</v>
      </c>
      <c r="B1166" s="115">
        <v>1165</v>
      </c>
      <c r="C1166" s="47"/>
      <c r="D1166" s="47" t="s">
        <v>7146</v>
      </c>
      <c r="E1166" s="47" t="s">
        <v>7147</v>
      </c>
      <c r="F1166" s="47" t="s">
        <v>7148</v>
      </c>
      <c r="G1166" s="47" t="s">
        <v>76</v>
      </c>
      <c r="H1166" s="47" t="s">
        <v>1980</v>
      </c>
      <c r="I1166" s="47" t="s">
        <v>3899</v>
      </c>
      <c r="J1166" s="47" t="s">
        <v>1961</v>
      </c>
      <c r="K1166" s="47" t="s">
        <v>319</v>
      </c>
      <c r="L1166" s="47" t="s">
        <v>886</v>
      </c>
      <c r="M1166" s="48" t="s">
        <v>53</v>
      </c>
      <c r="N1166" s="47" t="s">
        <v>33</v>
      </c>
      <c r="O1166" s="47" t="s">
        <v>49</v>
      </c>
      <c r="P1166" s="48" t="s">
        <v>20</v>
      </c>
      <c r="Q1166" s="47"/>
      <c r="R1166" s="47"/>
      <c r="S1166" s="47" t="s">
        <v>7149</v>
      </c>
      <c r="T1166" s="47" t="s">
        <v>947</v>
      </c>
      <c r="U1166" s="52">
        <v>8500</v>
      </c>
      <c r="V1166" s="118">
        <v>46125</v>
      </c>
      <c r="W1166" s="118">
        <v>46125</v>
      </c>
      <c r="X1166" s="47"/>
      <c r="Y1166" s="47">
        <v>15</v>
      </c>
      <c r="Z1166" s="118">
        <v>46140</v>
      </c>
      <c r="AA1166" s="118">
        <v>46173</v>
      </c>
      <c r="AB1166" s="118"/>
      <c r="AC1166" s="47" t="s">
        <v>5</v>
      </c>
      <c r="AD1166" s="14"/>
      <c r="AE1166" s="47" t="s">
        <v>3806</v>
      </c>
      <c r="AF1166" s="280"/>
      <c r="AG1166" s="118"/>
      <c r="AH1166" s="118"/>
      <c r="AI1166" s="47" t="s">
        <v>6737</v>
      </c>
      <c r="AJ1166" s="47"/>
      <c r="AK1166" s="47" t="s">
        <v>2829</v>
      </c>
      <c r="AL1166" s="62" t="s">
        <v>390</v>
      </c>
      <c r="AM1166" s="13" t="s">
        <v>390</v>
      </c>
      <c r="AN1166" s="118"/>
      <c r="AO1166" s="118"/>
      <c r="AP1166" s="118"/>
      <c r="AQ1166" s="118"/>
      <c r="AR1166" s="118"/>
      <c r="AS1166" s="47"/>
      <c r="AT1166" s="118"/>
      <c r="AU1166" s="47"/>
      <c r="AV1166" s="47"/>
      <c r="AW1166" s="118"/>
      <c r="AX1166" s="118"/>
      <c r="AY1166" s="118"/>
      <c r="AZ1166" s="47"/>
      <c r="BA1166" s="14"/>
      <c r="BB1166" s="47"/>
      <c r="BC1166" s="149"/>
      <c r="BD1166" s="149"/>
    </row>
    <row r="1167" spans="1:56" x14ac:dyDescent="0.35">
      <c r="A1167" s="50" t="s">
        <v>7208</v>
      </c>
      <c r="B1167" s="115">
        <v>1166</v>
      </c>
      <c r="C1167" s="47"/>
      <c r="D1167" s="47" t="s">
        <v>7150</v>
      </c>
      <c r="E1167" s="47" t="s">
        <v>7151</v>
      </c>
      <c r="F1167" s="47" t="s">
        <v>7152</v>
      </c>
      <c r="G1167" s="47" t="s">
        <v>76</v>
      </c>
      <c r="H1167" s="47" t="s">
        <v>1980</v>
      </c>
      <c r="I1167" s="47" t="s">
        <v>3899</v>
      </c>
      <c r="J1167" s="47" t="s">
        <v>1961</v>
      </c>
      <c r="K1167" s="47" t="s">
        <v>319</v>
      </c>
      <c r="L1167" s="47" t="s">
        <v>886</v>
      </c>
      <c r="M1167" s="48" t="s">
        <v>53</v>
      </c>
      <c r="N1167" s="47" t="s">
        <v>33</v>
      </c>
      <c r="O1167" s="47" t="s">
        <v>5473</v>
      </c>
      <c r="P1167" s="48" t="s">
        <v>26</v>
      </c>
      <c r="Q1167" s="47"/>
      <c r="R1167" s="47"/>
      <c r="S1167" s="47" t="s">
        <v>7153</v>
      </c>
      <c r="T1167" s="47" t="s">
        <v>7154</v>
      </c>
      <c r="U1167" s="52">
        <v>6325</v>
      </c>
      <c r="V1167" s="118">
        <v>46123</v>
      </c>
      <c r="W1167" s="118">
        <v>46123</v>
      </c>
      <c r="X1167" s="47"/>
      <c r="Y1167" s="47">
        <v>15</v>
      </c>
      <c r="Z1167" s="118">
        <v>46138</v>
      </c>
      <c r="AA1167" s="118">
        <v>46152</v>
      </c>
      <c r="AB1167" s="118">
        <v>46164</v>
      </c>
      <c r="AC1167" s="47" t="s">
        <v>3</v>
      </c>
      <c r="AD1167" s="14">
        <v>1</v>
      </c>
      <c r="AE1167" s="47" t="s">
        <v>3873</v>
      </c>
      <c r="AF1167" s="280">
        <v>46167</v>
      </c>
      <c r="AG1167" s="118">
        <v>46167</v>
      </c>
      <c r="AH1167" s="118" t="s">
        <v>6740</v>
      </c>
      <c r="AI1167" s="47" t="s">
        <v>6737</v>
      </c>
      <c r="AJ1167" s="47"/>
      <c r="AK1167" s="47" t="s">
        <v>2829</v>
      </c>
      <c r="AL1167" s="62" t="s">
        <v>2925</v>
      </c>
      <c r="AM1167" s="13" t="s">
        <v>390</v>
      </c>
      <c r="AN1167" s="118"/>
      <c r="AO1167" s="118"/>
      <c r="AP1167" s="118"/>
      <c r="AQ1167" s="118"/>
      <c r="AR1167" s="118"/>
      <c r="AS1167" s="47"/>
      <c r="AT1167" s="118"/>
      <c r="AU1167" s="47"/>
      <c r="AV1167" s="47"/>
      <c r="AW1167" s="118"/>
      <c r="AX1167" s="118"/>
      <c r="AY1167" s="118"/>
      <c r="AZ1167" s="47"/>
      <c r="BA1167" s="14"/>
      <c r="BB1167" s="47"/>
      <c r="BC1167" s="149"/>
      <c r="BD1167" s="149"/>
    </row>
    <row r="1168" spans="1:56" x14ac:dyDescent="0.35">
      <c r="A1168" s="50" t="s">
        <v>7209</v>
      </c>
      <c r="B1168" s="115">
        <v>1167</v>
      </c>
      <c r="C1168" s="47"/>
      <c r="D1168" s="47" t="s">
        <v>7155</v>
      </c>
      <c r="E1168" s="47" t="s">
        <v>7156</v>
      </c>
      <c r="F1168" s="47" t="s">
        <v>7157</v>
      </c>
      <c r="G1168" s="47" t="s">
        <v>76</v>
      </c>
      <c r="H1168" s="47" t="s">
        <v>1980</v>
      </c>
      <c r="I1168" s="47" t="s">
        <v>3899</v>
      </c>
      <c r="J1168" s="47" t="s">
        <v>1961</v>
      </c>
      <c r="K1168" s="47" t="s">
        <v>319</v>
      </c>
      <c r="L1168" s="47" t="s">
        <v>886</v>
      </c>
      <c r="M1168" s="48" t="s">
        <v>53</v>
      </c>
      <c r="N1168" s="47" t="s">
        <v>33</v>
      </c>
      <c r="O1168" s="47" t="s">
        <v>5473</v>
      </c>
      <c r="P1168" s="48" t="s">
        <v>26</v>
      </c>
      <c r="Q1168" s="47"/>
      <c r="R1168" s="47"/>
      <c r="S1168" s="47" t="s">
        <v>7158</v>
      </c>
      <c r="T1168" s="47" t="s">
        <v>7159</v>
      </c>
      <c r="U1168" s="52">
        <v>5509</v>
      </c>
      <c r="V1168" s="118">
        <v>46122</v>
      </c>
      <c r="W1168" s="118">
        <v>46122</v>
      </c>
      <c r="X1168" s="47"/>
      <c r="Y1168" s="47">
        <v>15</v>
      </c>
      <c r="Z1168" s="118">
        <v>46137</v>
      </c>
      <c r="AA1168" s="118">
        <v>46152</v>
      </c>
      <c r="AB1168" s="118">
        <v>46154</v>
      </c>
      <c r="AC1168" s="47" t="s">
        <v>3</v>
      </c>
      <c r="AD1168" s="14">
        <v>1</v>
      </c>
      <c r="AE1168" s="47" t="s">
        <v>3879</v>
      </c>
      <c r="AF1168" s="280">
        <v>46167</v>
      </c>
      <c r="AG1168" s="118">
        <v>46167</v>
      </c>
      <c r="AH1168" s="118" t="s">
        <v>6740</v>
      </c>
      <c r="AI1168" s="47" t="s">
        <v>6737</v>
      </c>
      <c r="AJ1168" s="47"/>
      <c r="AK1168" s="47" t="s">
        <v>2829</v>
      </c>
      <c r="AL1168" s="62" t="s">
        <v>2925</v>
      </c>
      <c r="AM1168" s="13" t="s">
        <v>390</v>
      </c>
      <c r="AN1168" s="118"/>
      <c r="AO1168" s="118"/>
      <c r="AP1168" s="118"/>
      <c r="AQ1168" s="118"/>
      <c r="AR1168" s="118"/>
      <c r="AS1168" s="47"/>
      <c r="AT1168" s="118"/>
      <c r="AU1168" s="47"/>
      <c r="AV1168" s="47"/>
      <c r="AW1168" s="118"/>
      <c r="AX1168" s="118"/>
      <c r="AY1168" s="118"/>
      <c r="AZ1168" s="47"/>
      <c r="BA1168" s="14"/>
      <c r="BB1168" s="47"/>
      <c r="BC1168" s="149"/>
      <c r="BD1168" s="149"/>
    </row>
    <row r="1169" spans="1:56" x14ac:dyDescent="0.35">
      <c r="A1169" s="50" t="s">
        <v>7210</v>
      </c>
      <c r="B1169" s="115">
        <v>1168</v>
      </c>
      <c r="C1169" s="47"/>
      <c r="D1169" s="47" t="s">
        <v>7160</v>
      </c>
      <c r="E1169" s="47" t="s">
        <v>7161</v>
      </c>
      <c r="F1169" s="47" t="s">
        <v>7162</v>
      </c>
      <c r="G1169" s="47" t="s">
        <v>76</v>
      </c>
      <c r="H1169" s="47" t="s">
        <v>1980</v>
      </c>
      <c r="I1169" s="47" t="s">
        <v>3899</v>
      </c>
      <c r="J1169" s="47" t="s">
        <v>1961</v>
      </c>
      <c r="K1169" s="47" t="s">
        <v>319</v>
      </c>
      <c r="L1169" s="47" t="s">
        <v>886</v>
      </c>
      <c r="M1169" s="48" t="s">
        <v>53</v>
      </c>
      <c r="N1169" s="47" t="s">
        <v>33</v>
      </c>
      <c r="O1169" s="47" t="s">
        <v>5473</v>
      </c>
      <c r="P1169" s="48" t="s">
        <v>20</v>
      </c>
      <c r="Q1169" s="47"/>
      <c r="R1169" s="47"/>
      <c r="S1169" s="47" t="s">
        <v>7163</v>
      </c>
      <c r="T1169" s="47" t="s">
        <v>6282</v>
      </c>
      <c r="U1169" s="52">
        <v>10500</v>
      </c>
      <c r="V1169" s="118">
        <v>46125</v>
      </c>
      <c r="W1169" s="118">
        <v>46125</v>
      </c>
      <c r="X1169" s="47"/>
      <c r="Y1169" s="47">
        <v>15</v>
      </c>
      <c r="Z1169" s="118">
        <v>46140</v>
      </c>
      <c r="AA1169" s="118">
        <v>46173</v>
      </c>
      <c r="AB1169" s="118"/>
      <c r="AC1169" s="47" t="s">
        <v>5</v>
      </c>
      <c r="AD1169" s="14"/>
      <c r="AE1169" s="47" t="s">
        <v>3879</v>
      </c>
      <c r="AF1169" s="280"/>
      <c r="AG1169" s="118"/>
      <c r="AH1169" s="118"/>
      <c r="AI1169" s="47" t="s">
        <v>6737</v>
      </c>
      <c r="AJ1169" s="47"/>
      <c r="AK1169" s="47" t="s">
        <v>2829</v>
      </c>
      <c r="AL1169" s="62" t="s">
        <v>390</v>
      </c>
      <c r="AM1169" s="13" t="s">
        <v>390</v>
      </c>
      <c r="AN1169" s="118"/>
      <c r="AO1169" s="118"/>
      <c r="AP1169" s="118"/>
      <c r="AQ1169" s="118"/>
      <c r="AR1169" s="118"/>
      <c r="AS1169" s="47"/>
      <c r="AT1169" s="118"/>
      <c r="AU1169" s="47"/>
      <c r="AV1169" s="47"/>
      <c r="AW1169" s="118"/>
      <c r="AX1169" s="118"/>
      <c r="AY1169" s="118"/>
      <c r="AZ1169" s="47"/>
      <c r="BA1169" s="14"/>
      <c r="BB1169" s="47"/>
      <c r="BC1169" s="149"/>
      <c r="BD1169" s="149"/>
    </row>
    <row r="1170" spans="1:56" x14ac:dyDescent="0.35">
      <c r="A1170" s="50" t="s">
        <v>7211</v>
      </c>
      <c r="B1170" s="115">
        <v>1169</v>
      </c>
      <c r="C1170" s="47"/>
      <c r="D1170" s="47" t="s">
        <v>7164</v>
      </c>
      <c r="E1170" s="47" t="s">
        <v>7165</v>
      </c>
      <c r="F1170" s="47" t="s">
        <v>7166</v>
      </c>
      <c r="G1170" s="47" t="s">
        <v>76</v>
      </c>
      <c r="H1170" s="47" t="s">
        <v>1980</v>
      </c>
      <c r="I1170" s="47" t="s">
        <v>3899</v>
      </c>
      <c r="J1170" s="47" t="s">
        <v>1961</v>
      </c>
      <c r="K1170" s="47" t="s">
        <v>319</v>
      </c>
      <c r="L1170" s="47" t="s">
        <v>886</v>
      </c>
      <c r="M1170" s="48" t="s">
        <v>53</v>
      </c>
      <c r="N1170" s="47" t="s">
        <v>33</v>
      </c>
      <c r="O1170" s="47" t="s">
        <v>5473</v>
      </c>
      <c r="P1170" s="48" t="s">
        <v>20</v>
      </c>
      <c r="Q1170" s="47"/>
      <c r="R1170" s="47"/>
      <c r="S1170" s="47" t="s">
        <v>7167</v>
      </c>
      <c r="T1170" s="47" t="s">
        <v>7168</v>
      </c>
      <c r="U1170" s="52">
        <v>6000</v>
      </c>
      <c r="V1170" s="118">
        <v>46121</v>
      </c>
      <c r="W1170" s="118">
        <v>46121</v>
      </c>
      <c r="X1170" s="47"/>
      <c r="Y1170" s="47">
        <v>15</v>
      </c>
      <c r="Z1170" s="118">
        <v>46136</v>
      </c>
      <c r="AA1170" s="118">
        <v>46173</v>
      </c>
      <c r="AB1170" s="118">
        <v>46175</v>
      </c>
      <c r="AC1170" s="47" t="s">
        <v>3</v>
      </c>
      <c r="AD1170" s="14">
        <v>1</v>
      </c>
      <c r="AE1170" s="47" t="s">
        <v>3879</v>
      </c>
      <c r="AF1170" s="280" t="s">
        <v>8951</v>
      </c>
      <c r="AG1170" s="118"/>
      <c r="AH1170" s="118" t="s">
        <v>152</v>
      </c>
      <c r="AI1170" s="47" t="s">
        <v>6737</v>
      </c>
      <c r="AJ1170" s="47"/>
      <c r="AK1170" s="47" t="s">
        <v>2829</v>
      </c>
      <c r="AL1170" s="62" t="s">
        <v>5467</v>
      </c>
      <c r="AM1170" s="13" t="s">
        <v>390</v>
      </c>
      <c r="AN1170" s="118"/>
      <c r="AO1170" s="118"/>
      <c r="AP1170" s="118"/>
      <c r="AQ1170" s="118"/>
      <c r="AR1170" s="118"/>
      <c r="AS1170" s="47"/>
      <c r="AT1170" s="118"/>
      <c r="AU1170" s="47"/>
      <c r="AV1170" s="47"/>
      <c r="AW1170" s="118"/>
      <c r="AX1170" s="118"/>
      <c r="AY1170" s="118"/>
      <c r="AZ1170" s="47"/>
      <c r="BA1170" s="14"/>
      <c r="BB1170" s="47"/>
      <c r="BC1170" s="149"/>
      <c r="BD1170" s="149"/>
    </row>
    <row r="1171" spans="1:56" x14ac:dyDescent="0.35">
      <c r="A1171" s="50" t="s">
        <v>7212</v>
      </c>
      <c r="B1171" s="115">
        <v>1170</v>
      </c>
      <c r="C1171" s="47"/>
      <c r="D1171" s="47" t="s">
        <v>7169</v>
      </c>
      <c r="E1171" s="47" t="s">
        <v>7170</v>
      </c>
      <c r="F1171" s="47" t="s">
        <v>7171</v>
      </c>
      <c r="G1171" s="47" t="s">
        <v>76</v>
      </c>
      <c r="H1171" s="47" t="s">
        <v>1980</v>
      </c>
      <c r="I1171" s="47" t="s">
        <v>3899</v>
      </c>
      <c r="J1171" s="47" t="s">
        <v>1961</v>
      </c>
      <c r="K1171" s="47" t="s">
        <v>319</v>
      </c>
      <c r="L1171" s="47" t="s">
        <v>886</v>
      </c>
      <c r="M1171" s="48" t="s">
        <v>53</v>
      </c>
      <c r="N1171" s="47" t="s">
        <v>33</v>
      </c>
      <c r="O1171" s="47" t="s">
        <v>5473</v>
      </c>
      <c r="P1171" s="48" t="s">
        <v>26</v>
      </c>
      <c r="Q1171" s="47"/>
      <c r="R1171" s="47"/>
      <c r="S1171" s="47" t="s">
        <v>7172</v>
      </c>
      <c r="T1171" s="47" t="s">
        <v>7173</v>
      </c>
      <c r="U1171" s="52">
        <v>5535</v>
      </c>
      <c r="V1171" s="118">
        <v>46123</v>
      </c>
      <c r="W1171" s="118">
        <v>46123</v>
      </c>
      <c r="X1171" s="47"/>
      <c r="Y1171" s="47">
        <v>15</v>
      </c>
      <c r="Z1171" s="118">
        <v>46138</v>
      </c>
      <c r="AA1171" s="118">
        <v>46173</v>
      </c>
      <c r="AB1171" s="118">
        <v>46174</v>
      </c>
      <c r="AC1171" s="47" t="s">
        <v>3</v>
      </c>
      <c r="AD1171" s="14">
        <v>1</v>
      </c>
      <c r="AE1171" s="47" t="s">
        <v>3879</v>
      </c>
      <c r="AF1171" s="280" t="s">
        <v>8951</v>
      </c>
      <c r="AG1171" s="118"/>
      <c r="AH1171" s="118" t="s">
        <v>152</v>
      </c>
      <c r="AI1171" s="47" t="s">
        <v>6737</v>
      </c>
      <c r="AJ1171" s="47"/>
      <c r="AK1171" s="47" t="s">
        <v>2829</v>
      </c>
      <c r="AL1171" s="62" t="s">
        <v>5467</v>
      </c>
      <c r="AM1171" s="13" t="s">
        <v>390</v>
      </c>
      <c r="AN1171" s="118"/>
      <c r="AO1171" s="118"/>
      <c r="AP1171" s="118"/>
      <c r="AQ1171" s="118"/>
      <c r="AR1171" s="118"/>
      <c r="AS1171" s="47"/>
      <c r="AT1171" s="118"/>
      <c r="AU1171" s="47"/>
      <c r="AV1171" s="47"/>
      <c r="AW1171" s="118"/>
      <c r="AX1171" s="118"/>
      <c r="AY1171" s="118"/>
      <c r="AZ1171" s="47"/>
      <c r="BA1171" s="14"/>
      <c r="BB1171" s="47"/>
      <c r="BC1171" s="149"/>
      <c r="BD1171" s="149"/>
    </row>
    <row r="1172" spans="1:56" x14ac:dyDescent="0.35">
      <c r="A1172" s="50" t="s">
        <v>7213</v>
      </c>
      <c r="B1172" s="115">
        <v>1171</v>
      </c>
      <c r="C1172" s="47"/>
      <c r="D1172" s="47" t="s">
        <v>7174</v>
      </c>
      <c r="E1172" s="47" t="s">
        <v>7175</v>
      </c>
      <c r="F1172" s="47" t="s">
        <v>7176</v>
      </c>
      <c r="G1172" s="47" t="s">
        <v>76</v>
      </c>
      <c r="H1172" s="47" t="s">
        <v>1980</v>
      </c>
      <c r="I1172" s="47" t="s">
        <v>3899</v>
      </c>
      <c r="J1172" s="47" t="s">
        <v>1961</v>
      </c>
      <c r="K1172" s="47" t="s">
        <v>319</v>
      </c>
      <c r="L1172" s="47" t="s">
        <v>886</v>
      </c>
      <c r="M1172" s="48" t="s">
        <v>53</v>
      </c>
      <c r="N1172" s="47" t="s">
        <v>33</v>
      </c>
      <c r="O1172" s="47" t="s">
        <v>5473</v>
      </c>
      <c r="P1172" s="48" t="s">
        <v>20</v>
      </c>
      <c r="Q1172" s="47"/>
      <c r="R1172" s="47"/>
      <c r="S1172" s="47" t="s">
        <v>7177</v>
      </c>
      <c r="T1172" s="47" t="s">
        <v>7178</v>
      </c>
      <c r="U1172" s="52">
        <v>3600</v>
      </c>
      <c r="V1172" s="118">
        <v>46122</v>
      </c>
      <c r="W1172" s="118">
        <v>46122</v>
      </c>
      <c r="X1172" s="47"/>
      <c r="Y1172" s="47">
        <v>15</v>
      </c>
      <c r="Z1172" s="118">
        <v>46137</v>
      </c>
      <c r="AA1172" s="118">
        <v>46173</v>
      </c>
      <c r="AB1172" s="118"/>
      <c r="AC1172" s="47" t="s">
        <v>5</v>
      </c>
      <c r="AD1172" s="14"/>
      <c r="AE1172" s="47" t="s">
        <v>3879</v>
      </c>
      <c r="AF1172" s="280"/>
      <c r="AG1172" s="118"/>
      <c r="AH1172" s="118"/>
      <c r="AI1172" s="47" t="s">
        <v>6737</v>
      </c>
      <c r="AJ1172" s="47"/>
      <c r="AK1172" s="47" t="s">
        <v>2829</v>
      </c>
      <c r="AL1172" s="62" t="s">
        <v>390</v>
      </c>
      <c r="AM1172" s="13" t="s">
        <v>390</v>
      </c>
      <c r="AN1172" s="118"/>
      <c r="AO1172" s="118"/>
      <c r="AP1172" s="118"/>
      <c r="AQ1172" s="118"/>
      <c r="AR1172" s="118"/>
      <c r="AS1172" s="47"/>
      <c r="AT1172" s="118"/>
      <c r="AU1172" s="47"/>
      <c r="AV1172" s="47"/>
      <c r="AW1172" s="118"/>
      <c r="AX1172" s="118"/>
      <c r="AY1172" s="118"/>
      <c r="AZ1172" s="47"/>
      <c r="BA1172" s="14"/>
      <c r="BB1172" s="47"/>
      <c r="BC1172" s="149"/>
      <c r="BD1172" s="149"/>
    </row>
    <row r="1173" spans="1:56" x14ac:dyDescent="0.35">
      <c r="A1173" s="50" t="s">
        <v>7214</v>
      </c>
      <c r="B1173" s="115">
        <v>1172</v>
      </c>
      <c r="C1173" s="47"/>
      <c r="D1173" s="47" t="s">
        <v>7179</v>
      </c>
      <c r="E1173" s="47" t="s">
        <v>7180</v>
      </c>
      <c r="F1173" s="47" t="s">
        <v>7181</v>
      </c>
      <c r="G1173" s="47" t="s">
        <v>76</v>
      </c>
      <c r="H1173" s="47" t="s">
        <v>1980</v>
      </c>
      <c r="I1173" s="47" t="s">
        <v>3899</v>
      </c>
      <c r="J1173" s="47" t="s">
        <v>1961</v>
      </c>
      <c r="K1173" s="47" t="s">
        <v>319</v>
      </c>
      <c r="L1173" s="47" t="s">
        <v>886</v>
      </c>
      <c r="M1173" s="48" t="s">
        <v>53</v>
      </c>
      <c r="N1173" s="47" t="s">
        <v>33</v>
      </c>
      <c r="O1173" s="47" t="s">
        <v>5473</v>
      </c>
      <c r="P1173" s="48" t="s">
        <v>26</v>
      </c>
      <c r="Q1173" s="47"/>
      <c r="R1173" s="47"/>
      <c r="S1173" s="47" t="s">
        <v>7182</v>
      </c>
      <c r="T1173" s="47" t="s">
        <v>7183</v>
      </c>
      <c r="U1173" s="52">
        <v>5958</v>
      </c>
      <c r="V1173" s="118">
        <v>46120</v>
      </c>
      <c r="W1173" s="118">
        <v>46120</v>
      </c>
      <c r="X1173" s="47"/>
      <c r="Y1173" s="47">
        <v>15</v>
      </c>
      <c r="Z1173" s="118">
        <v>46135</v>
      </c>
      <c r="AA1173" s="118">
        <v>46142</v>
      </c>
      <c r="AB1173" s="118">
        <v>46142</v>
      </c>
      <c r="AC1173" s="47" t="s">
        <v>3</v>
      </c>
      <c r="AD1173" s="14">
        <v>1</v>
      </c>
      <c r="AE1173" s="47" t="s">
        <v>3879</v>
      </c>
      <c r="AF1173" s="280">
        <v>46144</v>
      </c>
      <c r="AG1173" s="118">
        <v>46144</v>
      </c>
      <c r="AH1173" s="118" t="s">
        <v>6740</v>
      </c>
      <c r="AI1173" s="47" t="s">
        <v>6737</v>
      </c>
      <c r="AJ1173" s="47"/>
      <c r="AK1173" s="47" t="s">
        <v>2829</v>
      </c>
      <c r="AL1173" s="62" t="s">
        <v>2924</v>
      </c>
      <c r="AM1173" s="13" t="s">
        <v>390</v>
      </c>
      <c r="AN1173" s="118"/>
      <c r="AO1173" s="118"/>
      <c r="AP1173" s="118"/>
      <c r="AQ1173" s="118"/>
      <c r="AR1173" s="118"/>
      <c r="AS1173" s="47"/>
      <c r="AT1173" s="118"/>
      <c r="AU1173" s="47"/>
      <c r="AV1173" s="47"/>
      <c r="AW1173" s="118"/>
      <c r="AX1173" s="118"/>
      <c r="AY1173" s="118"/>
      <c r="AZ1173" s="47"/>
      <c r="BA1173" s="14"/>
      <c r="BB1173" s="47"/>
      <c r="BC1173" s="149"/>
      <c r="BD1173" s="149"/>
    </row>
    <row r="1174" spans="1:56" x14ac:dyDescent="0.35">
      <c r="A1174" s="50" t="s">
        <v>7215</v>
      </c>
      <c r="B1174" s="115">
        <v>1173</v>
      </c>
      <c r="C1174" s="47"/>
      <c r="D1174" s="47" t="s">
        <v>7184</v>
      </c>
      <c r="E1174" s="47" t="s">
        <v>7185</v>
      </c>
      <c r="F1174" s="47" t="s">
        <v>7186</v>
      </c>
      <c r="G1174" s="47" t="s">
        <v>76</v>
      </c>
      <c r="H1174" s="47" t="s">
        <v>1980</v>
      </c>
      <c r="I1174" s="47" t="s">
        <v>3899</v>
      </c>
      <c r="J1174" s="47" t="s">
        <v>1961</v>
      </c>
      <c r="K1174" s="47" t="s">
        <v>319</v>
      </c>
      <c r="L1174" s="47" t="s">
        <v>886</v>
      </c>
      <c r="M1174" s="48" t="s">
        <v>53</v>
      </c>
      <c r="N1174" s="47" t="s">
        <v>33</v>
      </c>
      <c r="O1174" s="47" t="s">
        <v>5473</v>
      </c>
      <c r="P1174" s="48" t="s">
        <v>26</v>
      </c>
      <c r="Q1174" s="47"/>
      <c r="R1174" s="47"/>
      <c r="S1174" s="47" t="s">
        <v>7187</v>
      </c>
      <c r="T1174" s="47" t="s">
        <v>7188</v>
      </c>
      <c r="U1174" s="52">
        <v>5432</v>
      </c>
      <c r="V1174" s="118">
        <v>46120</v>
      </c>
      <c r="W1174" s="118">
        <v>46120</v>
      </c>
      <c r="X1174" s="47"/>
      <c r="Y1174" s="47">
        <v>15</v>
      </c>
      <c r="Z1174" s="118">
        <v>46135</v>
      </c>
      <c r="AA1174" s="118">
        <v>46173</v>
      </c>
      <c r="AB1174" s="118">
        <v>46168</v>
      </c>
      <c r="AC1174" s="47" t="s">
        <v>3</v>
      </c>
      <c r="AD1174" s="14">
        <v>1</v>
      </c>
      <c r="AE1174" s="47" t="s">
        <v>3879</v>
      </c>
      <c r="AF1174" s="280" t="s">
        <v>8951</v>
      </c>
      <c r="AG1174" s="118"/>
      <c r="AH1174" s="118" t="s">
        <v>152</v>
      </c>
      <c r="AI1174" s="47" t="s">
        <v>6737</v>
      </c>
      <c r="AJ1174" s="47"/>
      <c r="AK1174" s="47" t="s">
        <v>2829</v>
      </c>
      <c r="AL1174" s="62" t="s">
        <v>2925</v>
      </c>
      <c r="AM1174" s="13" t="s">
        <v>390</v>
      </c>
      <c r="AN1174" s="118"/>
      <c r="AO1174" s="118"/>
      <c r="AP1174" s="118"/>
      <c r="AQ1174" s="118"/>
      <c r="AR1174" s="118"/>
      <c r="AS1174" s="47"/>
      <c r="AT1174" s="118"/>
      <c r="AU1174" s="47"/>
      <c r="AV1174" s="47"/>
      <c r="AW1174" s="118"/>
      <c r="AX1174" s="118"/>
      <c r="AY1174" s="118"/>
      <c r="AZ1174" s="47"/>
      <c r="BA1174" s="14"/>
      <c r="BB1174" s="47"/>
      <c r="BC1174" s="149"/>
      <c r="BD1174" s="149"/>
    </row>
    <row r="1175" spans="1:56" x14ac:dyDescent="0.35">
      <c r="A1175" s="50" t="s">
        <v>7216</v>
      </c>
      <c r="B1175" s="115">
        <v>1174</v>
      </c>
      <c r="C1175" s="47"/>
      <c r="D1175" s="47" t="s">
        <v>7189</v>
      </c>
      <c r="E1175" s="47" t="s">
        <v>7190</v>
      </c>
      <c r="F1175" s="47" t="s">
        <v>7191</v>
      </c>
      <c r="G1175" s="47" t="s">
        <v>76</v>
      </c>
      <c r="H1175" s="47" t="s">
        <v>1980</v>
      </c>
      <c r="I1175" s="47" t="s">
        <v>3899</v>
      </c>
      <c r="J1175" s="47" t="s">
        <v>1961</v>
      </c>
      <c r="K1175" s="47" t="s">
        <v>319</v>
      </c>
      <c r="L1175" s="47" t="s">
        <v>886</v>
      </c>
      <c r="M1175" s="48" t="s">
        <v>53</v>
      </c>
      <c r="N1175" s="47" t="s">
        <v>33</v>
      </c>
      <c r="O1175" s="47" t="s">
        <v>5473</v>
      </c>
      <c r="P1175" s="48" t="s">
        <v>26</v>
      </c>
      <c r="Q1175" s="47"/>
      <c r="R1175" s="47"/>
      <c r="S1175" s="47" t="s">
        <v>7192</v>
      </c>
      <c r="T1175" s="47" t="s">
        <v>7193</v>
      </c>
      <c r="U1175" s="52">
        <v>3869</v>
      </c>
      <c r="V1175" s="118">
        <v>46126</v>
      </c>
      <c r="W1175" s="118">
        <v>46126</v>
      </c>
      <c r="X1175" s="47"/>
      <c r="Y1175" s="47">
        <v>15</v>
      </c>
      <c r="Z1175" s="118">
        <v>46141</v>
      </c>
      <c r="AA1175" s="118">
        <v>46173</v>
      </c>
      <c r="AB1175" s="118"/>
      <c r="AC1175" s="47" t="s">
        <v>5</v>
      </c>
      <c r="AD1175" s="14"/>
      <c r="AE1175" s="47" t="s">
        <v>3879</v>
      </c>
      <c r="AF1175" s="280"/>
      <c r="AG1175" s="118"/>
      <c r="AH1175" s="118"/>
      <c r="AI1175" s="47" t="s">
        <v>6737</v>
      </c>
      <c r="AJ1175" s="47"/>
      <c r="AK1175" s="47" t="s">
        <v>2829</v>
      </c>
      <c r="AL1175" s="62" t="s">
        <v>390</v>
      </c>
      <c r="AM1175" s="13" t="s">
        <v>390</v>
      </c>
      <c r="AN1175" s="118"/>
      <c r="AO1175" s="118"/>
      <c r="AP1175" s="118"/>
      <c r="AQ1175" s="118"/>
      <c r="AR1175" s="118"/>
      <c r="AS1175" s="47"/>
      <c r="AT1175" s="118"/>
      <c r="AU1175" s="47"/>
      <c r="AV1175" s="47"/>
      <c r="AW1175" s="118"/>
      <c r="AX1175" s="118"/>
      <c r="AY1175" s="118"/>
      <c r="AZ1175" s="47"/>
      <c r="BA1175" s="14"/>
      <c r="BB1175" s="47"/>
      <c r="BC1175" s="149"/>
      <c r="BD1175" s="149"/>
    </row>
    <row r="1176" spans="1:56" x14ac:dyDescent="0.35">
      <c r="A1176" s="50" t="s">
        <v>408</v>
      </c>
      <c r="B1176" s="115">
        <v>1175</v>
      </c>
      <c r="C1176" s="47"/>
      <c r="D1176" s="47"/>
      <c r="E1176" s="47"/>
      <c r="F1176" s="47"/>
      <c r="G1176" s="47" t="s">
        <v>1960</v>
      </c>
      <c r="H1176" s="47" t="s">
        <v>223</v>
      </c>
      <c r="I1176" s="47" t="s">
        <v>81</v>
      </c>
      <c r="J1176" s="47" t="s">
        <v>1961</v>
      </c>
      <c r="K1176" s="47" t="s">
        <v>313</v>
      </c>
      <c r="L1176" s="47" t="s">
        <v>1979</v>
      </c>
      <c r="M1176" s="48" t="s">
        <v>55</v>
      </c>
      <c r="N1176" s="47" t="s">
        <v>33</v>
      </c>
      <c r="O1176" s="47" t="s">
        <v>5473</v>
      </c>
      <c r="P1176" s="48" t="s">
        <v>20</v>
      </c>
      <c r="Q1176" s="47" t="s">
        <v>388</v>
      </c>
      <c r="R1176" s="47"/>
      <c r="S1176" s="47" t="s">
        <v>409</v>
      </c>
      <c r="T1176" s="47" t="s">
        <v>293</v>
      </c>
      <c r="U1176" s="52"/>
      <c r="V1176" s="118"/>
      <c r="W1176" s="118"/>
      <c r="X1176" s="47">
        <v>35</v>
      </c>
      <c r="Y1176" s="47"/>
      <c r="Z1176" s="118" t="s">
        <v>390</v>
      </c>
      <c r="AA1176" s="118"/>
      <c r="AB1176" s="118"/>
      <c r="AC1176" s="47" t="s">
        <v>407</v>
      </c>
      <c r="AD1176" s="14">
        <v>0</v>
      </c>
      <c r="AE1176" s="47"/>
      <c r="AF1176" s="280"/>
      <c r="AG1176" s="118"/>
      <c r="AH1176" s="118"/>
      <c r="AI1176" s="47" t="s">
        <v>6737</v>
      </c>
      <c r="AJ1176" s="47" t="s">
        <v>144</v>
      </c>
      <c r="AK1176" s="47" t="s">
        <v>390</v>
      </c>
      <c r="AL1176" s="62" t="s">
        <v>390</v>
      </c>
      <c r="AM1176" s="13" t="s">
        <v>390</v>
      </c>
      <c r="AN1176" s="118"/>
      <c r="AO1176" s="118"/>
      <c r="AP1176" s="118"/>
      <c r="AQ1176" s="118"/>
      <c r="AR1176" s="118"/>
      <c r="AS1176" s="47"/>
      <c r="AT1176" s="118"/>
      <c r="AU1176" s="47"/>
      <c r="AV1176" s="47"/>
      <c r="AW1176" s="118"/>
      <c r="AX1176" s="118"/>
      <c r="AY1176" s="118"/>
      <c r="AZ1176" s="47"/>
      <c r="BA1176" s="14"/>
      <c r="BB1176" s="47"/>
      <c r="BC1176" s="149"/>
      <c r="BD1176" s="149"/>
    </row>
    <row r="1177" spans="1:56" x14ac:dyDescent="0.35">
      <c r="A1177" s="50" t="s">
        <v>2781</v>
      </c>
      <c r="B1177" s="115">
        <v>1176</v>
      </c>
      <c r="C1177" s="47"/>
      <c r="D1177" s="47"/>
      <c r="E1177" s="47"/>
      <c r="F1177" s="47"/>
      <c r="G1177" s="47" t="s">
        <v>1960</v>
      </c>
      <c r="H1177" s="47" t="s">
        <v>223</v>
      </c>
      <c r="I1177" s="47" t="s">
        <v>81</v>
      </c>
      <c r="J1177" s="47" t="s">
        <v>1961</v>
      </c>
      <c r="K1177" s="47" t="s">
        <v>313</v>
      </c>
      <c r="L1177" s="47" t="s">
        <v>1979</v>
      </c>
      <c r="M1177" s="48" t="s">
        <v>55</v>
      </c>
      <c r="N1177" s="47" t="s">
        <v>33</v>
      </c>
      <c r="O1177" s="47" t="s">
        <v>5473</v>
      </c>
      <c r="P1177" s="48" t="s">
        <v>22</v>
      </c>
      <c r="Q1177" s="47"/>
      <c r="R1177" s="47"/>
      <c r="S1177" s="47" t="s">
        <v>2782</v>
      </c>
      <c r="T1177" s="47"/>
      <c r="U1177" s="52"/>
      <c r="V1177" s="118"/>
      <c r="W1177" s="118"/>
      <c r="X1177" s="47">
        <v>35</v>
      </c>
      <c r="Y1177" s="47"/>
      <c r="Z1177" s="118" t="s">
        <v>390</v>
      </c>
      <c r="AA1177" s="118"/>
      <c r="AB1177" s="118"/>
      <c r="AC1177" s="47" t="s">
        <v>399</v>
      </c>
      <c r="AD1177" s="14"/>
      <c r="AE1177" s="47"/>
      <c r="AF1177" s="280"/>
      <c r="AG1177" s="118"/>
      <c r="AH1177" s="118"/>
      <c r="AI1177" s="47" t="s">
        <v>6737</v>
      </c>
      <c r="AJ1177" s="47" t="s">
        <v>144</v>
      </c>
      <c r="AK1177" s="47" t="s">
        <v>390</v>
      </c>
      <c r="AL1177" s="62" t="s">
        <v>390</v>
      </c>
      <c r="AM1177" s="13" t="s">
        <v>390</v>
      </c>
      <c r="AN1177" s="118"/>
      <c r="AO1177" s="118"/>
      <c r="AP1177" s="118"/>
      <c r="AQ1177" s="118"/>
      <c r="AR1177" s="118"/>
      <c r="AS1177" s="47"/>
      <c r="AT1177" s="118"/>
      <c r="AU1177" s="47"/>
      <c r="AV1177" s="47"/>
      <c r="AW1177" s="118"/>
      <c r="AX1177" s="118"/>
      <c r="AY1177" s="118"/>
      <c r="AZ1177" s="47"/>
      <c r="BA1177" s="14"/>
      <c r="BB1177" s="47"/>
      <c r="BC1177" s="149"/>
      <c r="BD1177" s="149"/>
    </row>
    <row r="1178" spans="1:56" x14ac:dyDescent="0.35">
      <c r="A1178" s="50" t="s">
        <v>1208</v>
      </c>
      <c r="B1178" s="115">
        <v>1177</v>
      </c>
      <c r="C1178" s="47"/>
      <c r="D1178" s="47"/>
      <c r="E1178" s="47"/>
      <c r="F1178" s="47"/>
      <c r="G1178" s="47" t="s">
        <v>76</v>
      </c>
      <c r="H1178" s="47" t="s">
        <v>1980</v>
      </c>
      <c r="I1178" s="47" t="s">
        <v>380</v>
      </c>
      <c r="J1178" s="47" t="s">
        <v>312</v>
      </c>
      <c r="K1178" s="47" t="s">
        <v>319</v>
      </c>
      <c r="L1178" s="47" t="s">
        <v>886</v>
      </c>
      <c r="M1178" s="48" t="s">
        <v>106</v>
      </c>
      <c r="N1178" s="47" t="s">
        <v>34</v>
      </c>
      <c r="O1178" s="47" t="s">
        <v>49</v>
      </c>
      <c r="P1178" s="48" t="s">
        <v>25</v>
      </c>
      <c r="Q1178" s="47" t="s">
        <v>164</v>
      </c>
      <c r="R1178" s="47"/>
      <c r="S1178" s="47" t="s">
        <v>1202</v>
      </c>
      <c r="T1178" s="47" t="s">
        <v>759</v>
      </c>
      <c r="U1178" s="52">
        <v>8244</v>
      </c>
      <c r="V1178" s="118"/>
      <c r="W1178" s="118"/>
      <c r="X1178" s="47">
        <v>0</v>
      </c>
      <c r="Y1178" s="47">
        <v>25</v>
      </c>
      <c r="Z1178" s="118" t="s">
        <v>390</v>
      </c>
      <c r="AA1178" s="118"/>
      <c r="AB1178" s="118"/>
      <c r="AC1178" s="47" t="s">
        <v>709</v>
      </c>
      <c r="AD1178" s="14">
        <v>0</v>
      </c>
      <c r="AE1178" s="47"/>
      <c r="AF1178" s="280"/>
      <c r="AG1178" s="118"/>
      <c r="AH1178" s="118"/>
      <c r="AI1178" s="47" t="s">
        <v>6737</v>
      </c>
      <c r="AJ1178" s="47" t="s">
        <v>144</v>
      </c>
      <c r="AK1178" s="47" t="s">
        <v>390</v>
      </c>
      <c r="AL1178" s="62" t="s">
        <v>390</v>
      </c>
      <c r="AM1178" s="13" t="s">
        <v>390</v>
      </c>
      <c r="AN1178" s="118"/>
      <c r="AO1178" s="118"/>
      <c r="AP1178" s="118"/>
      <c r="AQ1178" s="118"/>
      <c r="AR1178" s="118"/>
      <c r="AS1178" s="47"/>
      <c r="AT1178" s="118"/>
      <c r="AU1178" s="47"/>
      <c r="AV1178" s="47"/>
      <c r="AW1178" s="118"/>
      <c r="AX1178" s="118"/>
      <c r="AY1178" s="118"/>
      <c r="AZ1178" s="47"/>
      <c r="BA1178" s="14"/>
      <c r="BB1178" s="47"/>
      <c r="BC1178" s="149"/>
      <c r="BD1178" s="149"/>
    </row>
    <row r="1179" spans="1:56" x14ac:dyDescent="0.35">
      <c r="A1179" s="50" t="s">
        <v>1271</v>
      </c>
      <c r="B1179" s="115">
        <v>1178</v>
      </c>
      <c r="C1179" s="47"/>
      <c r="D1179" s="47"/>
      <c r="E1179" s="47"/>
      <c r="F1179" s="47"/>
      <c r="G1179" s="47" t="s">
        <v>76</v>
      </c>
      <c r="H1179" s="47" t="s">
        <v>1980</v>
      </c>
      <c r="I1179" s="47" t="s">
        <v>91</v>
      </c>
      <c r="J1179" s="47" t="s">
        <v>312</v>
      </c>
      <c r="K1179" s="47" t="s">
        <v>319</v>
      </c>
      <c r="L1179" s="47" t="s">
        <v>886</v>
      </c>
      <c r="M1179" s="48" t="s">
        <v>55</v>
      </c>
      <c r="N1179" s="47" t="s">
        <v>33</v>
      </c>
      <c r="O1179" s="47" t="s">
        <v>5473</v>
      </c>
      <c r="P1179" s="48" t="s">
        <v>22</v>
      </c>
      <c r="Q1179" s="47" t="s">
        <v>126</v>
      </c>
      <c r="R1179" s="47" t="s">
        <v>326</v>
      </c>
      <c r="S1179" s="47" t="s">
        <v>1272</v>
      </c>
      <c r="T1179" s="47" t="s">
        <v>126</v>
      </c>
      <c r="U1179" s="52"/>
      <c r="V1179" s="118"/>
      <c r="W1179" s="118"/>
      <c r="X1179" s="47">
        <v>35</v>
      </c>
      <c r="Y1179" s="47"/>
      <c r="Z1179" s="118" t="s">
        <v>390</v>
      </c>
      <c r="AA1179" s="118"/>
      <c r="AB1179" s="118"/>
      <c r="AC1179" s="47" t="s">
        <v>406</v>
      </c>
      <c r="AD1179" s="14">
        <v>0</v>
      </c>
      <c r="AE1179" s="47"/>
      <c r="AF1179" s="280"/>
      <c r="AG1179" s="118"/>
      <c r="AH1179" s="118"/>
      <c r="AI1179" s="47" t="s">
        <v>6737</v>
      </c>
      <c r="AJ1179" s="47" t="s">
        <v>144</v>
      </c>
      <c r="AK1179" s="47" t="s">
        <v>390</v>
      </c>
      <c r="AL1179" s="62" t="s">
        <v>390</v>
      </c>
      <c r="AM1179" s="13" t="s">
        <v>390</v>
      </c>
      <c r="AN1179" s="118"/>
      <c r="AO1179" s="118"/>
      <c r="AP1179" s="118"/>
      <c r="AQ1179" s="118"/>
      <c r="AR1179" s="118"/>
      <c r="AS1179" s="47"/>
      <c r="AT1179" s="118"/>
      <c r="AU1179" s="47"/>
      <c r="AV1179" s="47"/>
      <c r="AW1179" s="118"/>
      <c r="AX1179" s="118"/>
      <c r="AY1179" s="118"/>
      <c r="AZ1179" s="47"/>
      <c r="BA1179" s="14"/>
      <c r="BB1179" s="47"/>
      <c r="BC1179" s="149"/>
      <c r="BD1179" s="149"/>
    </row>
    <row r="1180" spans="1:56" x14ac:dyDescent="0.35">
      <c r="A1180" s="50" t="s">
        <v>1311</v>
      </c>
      <c r="B1180" s="115">
        <v>1179</v>
      </c>
      <c r="C1180" s="47"/>
      <c r="D1180" s="47"/>
      <c r="E1180" s="47"/>
      <c r="F1180" s="47"/>
      <c r="G1180" s="47" t="s">
        <v>78</v>
      </c>
      <c r="H1180" s="47" t="s">
        <v>222</v>
      </c>
      <c r="I1180" s="47" t="s">
        <v>705</v>
      </c>
      <c r="J1180" s="47" t="s">
        <v>2006</v>
      </c>
      <c r="K1180" s="47" t="s">
        <v>2007</v>
      </c>
      <c r="L1180" s="47" t="s">
        <v>1985</v>
      </c>
      <c r="M1180" s="48" t="s">
        <v>53</v>
      </c>
      <c r="N1180" s="47" t="s">
        <v>34</v>
      </c>
      <c r="O1180" s="47" t="s">
        <v>4</v>
      </c>
      <c r="P1180" s="48" t="s">
        <v>21</v>
      </c>
      <c r="Q1180" s="47"/>
      <c r="R1180" s="47"/>
      <c r="S1180" s="47" t="s">
        <v>684</v>
      </c>
      <c r="T1180" s="47" t="s">
        <v>1134</v>
      </c>
      <c r="U1180" s="52"/>
      <c r="V1180" s="118"/>
      <c r="W1180" s="118"/>
      <c r="X1180" s="47">
        <v>0</v>
      </c>
      <c r="Y1180" s="47"/>
      <c r="Z1180" s="118" t="s">
        <v>390</v>
      </c>
      <c r="AA1180" s="118"/>
      <c r="AB1180" s="118"/>
      <c r="AC1180" s="47" t="s">
        <v>399</v>
      </c>
      <c r="AD1180" s="14">
        <v>0</v>
      </c>
      <c r="AE1180" s="47"/>
      <c r="AF1180" s="280"/>
      <c r="AG1180" s="118"/>
      <c r="AH1180" s="118"/>
      <c r="AI1180" s="47" t="s">
        <v>6737</v>
      </c>
      <c r="AJ1180" s="47" t="s">
        <v>306</v>
      </c>
      <c r="AK1180" s="47" t="s">
        <v>390</v>
      </c>
      <c r="AL1180" s="62" t="s">
        <v>390</v>
      </c>
      <c r="AM1180" s="13" t="s">
        <v>390</v>
      </c>
      <c r="AN1180" s="118"/>
      <c r="AO1180" s="118"/>
      <c r="AP1180" s="118"/>
      <c r="AQ1180" s="118"/>
      <c r="AR1180" s="118"/>
      <c r="AS1180" s="47"/>
      <c r="AT1180" s="118"/>
      <c r="AU1180" s="47"/>
      <c r="AV1180" s="47"/>
      <c r="AW1180" s="118"/>
      <c r="AX1180" s="118"/>
      <c r="AY1180" s="118"/>
      <c r="AZ1180" s="47"/>
      <c r="BA1180" s="14"/>
      <c r="BB1180" s="47"/>
      <c r="BC1180" s="149"/>
      <c r="BD1180" s="149"/>
    </row>
    <row r="1181" spans="1:56" x14ac:dyDescent="0.35">
      <c r="A1181" s="50" t="s">
        <v>1531</v>
      </c>
      <c r="B1181" s="115">
        <v>1180</v>
      </c>
      <c r="C1181" s="47"/>
      <c r="D1181" s="47" t="s">
        <v>2832</v>
      </c>
      <c r="E1181" s="47" t="s">
        <v>1986</v>
      </c>
      <c r="F1181" s="47" t="s">
        <v>1987</v>
      </c>
      <c r="G1181" s="47" t="s">
        <v>1960</v>
      </c>
      <c r="H1181" s="47" t="s">
        <v>223</v>
      </c>
      <c r="I1181" s="47" t="s">
        <v>1962</v>
      </c>
      <c r="J1181" s="47" t="s">
        <v>1961</v>
      </c>
      <c r="K1181" s="47" t="s">
        <v>313</v>
      </c>
      <c r="L1181" s="47" t="s">
        <v>1979</v>
      </c>
      <c r="M1181" s="48" t="s">
        <v>53</v>
      </c>
      <c r="N1181" s="47" t="s">
        <v>33</v>
      </c>
      <c r="O1181" s="47" t="s">
        <v>5473</v>
      </c>
      <c r="P1181" s="48" t="s">
        <v>22</v>
      </c>
      <c r="Q1181" s="47" t="s">
        <v>770</v>
      </c>
      <c r="R1181" s="47" t="s">
        <v>1077</v>
      </c>
      <c r="S1181" s="47" t="s">
        <v>1532</v>
      </c>
      <c r="T1181" s="47" t="s">
        <v>153</v>
      </c>
      <c r="U1181" s="52">
        <v>8220</v>
      </c>
      <c r="V1181" s="118">
        <v>45855</v>
      </c>
      <c r="W1181" s="118">
        <v>45855</v>
      </c>
      <c r="X1181" s="47">
        <v>0</v>
      </c>
      <c r="Y1181" s="47">
        <v>120</v>
      </c>
      <c r="Z1181" s="118">
        <v>45975</v>
      </c>
      <c r="AA1181" s="118">
        <v>45998</v>
      </c>
      <c r="AB1181" s="118">
        <v>46070</v>
      </c>
      <c r="AC1181" s="47" t="s">
        <v>219</v>
      </c>
      <c r="AD1181" s="14">
        <v>1</v>
      </c>
      <c r="AE1181" s="47"/>
      <c r="AF1181" s="280" t="s">
        <v>8951</v>
      </c>
      <c r="AG1181" s="118"/>
      <c r="AH1181" s="118" t="s">
        <v>152</v>
      </c>
      <c r="AI1181" s="47" t="s">
        <v>1558</v>
      </c>
      <c r="AJ1181" s="47" t="s">
        <v>144</v>
      </c>
      <c r="AK1181" s="47" t="s">
        <v>390</v>
      </c>
      <c r="AL1181" s="62" t="s">
        <v>390</v>
      </c>
      <c r="AM1181" s="13" t="s">
        <v>390</v>
      </c>
      <c r="AN1181" s="118"/>
      <c r="AO1181" s="118"/>
      <c r="AP1181" s="118"/>
      <c r="AQ1181" s="118"/>
      <c r="AR1181" s="118"/>
      <c r="AS1181" s="47"/>
      <c r="AT1181" s="118"/>
      <c r="AU1181" s="47"/>
      <c r="AV1181" s="47"/>
      <c r="AW1181" s="118"/>
      <c r="AX1181" s="118"/>
      <c r="AY1181" s="118"/>
      <c r="AZ1181" s="47"/>
      <c r="BA1181" s="14"/>
      <c r="BB1181" s="47"/>
      <c r="BC1181" s="149"/>
      <c r="BD1181" s="149"/>
    </row>
    <row r="1182" spans="1:56" x14ac:dyDescent="0.35">
      <c r="A1182" s="50" t="s">
        <v>882</v>
      </c>
      <c r="B1182" s="115">
        <v>1181</v>
      </c>
      <c r="C1182" s="47"/>
      <c r="D1182" s="47"/>
      <c r="E1182" s="47"/>
      <c r="F1182" s="47"/>
      <c r="G1182" s="47" t="s">
        <v>1960</v>
      </c>
      <c r="H1182" s="47" t="s">
        <v>223</v>
      </c>
      <c r="I1182" s="47" t="s">
        <v>81</v>
      </c>
      <c r="J1182" s="47" t="s">
        <v>1961</v>
      </c>
      <c r="K1182" s="47" t="s">
        <v>313</v>
      </c>
      <c r="L1182" s="47" t="s">
        <v>1979</v>
      </c>
      <c r="M1182" s="48" t="s">
        <v>55</v>
      </c>
      <c r="N1182" s="47" t="s">
        <v>33</v>
      </c>
      <c r="O1182" s="47" t="s">
        <v>5473</v>
      </c>
      <c r="P1182" s="48" t="s">
        <v>22</v>
      </c>
      <c r="Q1182" s="47" t="s">
        <v>770</v>
      </c>
      <c r="R1182" s="47"/>
      <c r="S1182" s="47" t="s">
        <v>883</v>
      </c>
      <c r="T1182" s="47" t="s">
        <v>770</v>
      </c>
      <c r="U1182" s="52"/>
      <c r="V1182" s="118"/>
      <c r="W1182" s="118"/>
      <c r="X1182" s="47">
        <v>35</v>
      </c>
      <c r="Y1182" s="47"/>
      <c r="Z1182" s="118" t="s">
        <v>390</v>
      </c>
      <c r="AA1182" s="118"/>
      <c r="AB1182" s="118"/>
      <c r="AC1182" s="47" t="s">
        <v>407</v>
      </c>
      <c r="AD1182" s="14">
        <v>0</v>
      </c>
      <c r="AE1182" s="47"/>
      <c r="AF1182" s="280"/>
      <c r="AG1182" s="118"/>
      <c r="AH1182" s="118"/>
      <c r="AI1182" s="47" t="s">
        <v>6737</v>
      </c>
      <c r="AJ1182" s="47" t="s">
        <v>144</v>
      </c>
      <c r="AK1182" s="47" t="s">
        <v>390</v>
      </c>
      <c r="AL1182" s="62" t="s">
        <v>390</v>
      </c>
      <c r="AM1182" s="13" t="s">
        <v>390</v>
      </c>
      <c r="AN1182" s="118"/>
      <c r="AO1182" s="118"/>
      <c r="AP1182" s="118"/>
      <c r="AQ1182" s="118"/>
      <c r="AR1182" s="118"/>
      <c r="AS1182" s="47"/>
      <c r="AT1182" s="118"/>
      <c r="AU1182" s="47"/>
      <c r="AV1182" s="47"/>
      <c r="AW1182" s="118"/>
      <c r="AX1182" s="118"/>
      <c r="AY1182" s="118"/>
      <c r="AZ1182" s="47"/>
      <c r="BA1182" s="14"/>
      <c r="BB1182" s="47"/>
      <c r="BC1182" s="149"/>
      <c r="BD1182" s="149"/>
    </row>
    <row r="1183" spans="1:56" x14ac:dyDescent="0.35">
      <c r="A1183" s="50" t="s">
        <v>1070</v>
      </c>
      <c r="B1183" s="115">
        <v>1182</v>
      </c>
      <c r="C1183" s="47"/>
      <c r="D1183" s="47" t="s">
        <v>1421</v>
      </c>
      <c r="E1183" s="47" t="s">
        <v>1422</v>
      </c>
      <c r="F1183" s="47" t="s">
        <v>1423</v>
      </c>
      <c r="G1183" s="47" t="s">
        <v>1960</v>
      </c>
      <c r="H1183" s="47" t="s">
        <v>223</v>
      </c>
      <c r="I1183" s="47" t="s">
        <v>81</v>
      </c>
      <c r="J1183" s="47" t="s">
        <v>1961</v>
      </c>
      <c r="K1183" s="47" t="s">
        <v>313</v>
      </c>
      <c r="L1183" s="47" t="s">
        <v>1979</v>
      </c>
      <c r="M1183" s="48" t="s">
        <v>55</v>
      </c>
      <c r="N1183" s="47" t="s">
        <v>33</v>
      </c>
      <c r="O1183" s="47" t="s">
        <v>5473</v>
      </c>
      <c r="P1183" s="48" t="s">
        <v>20</v>
      </c>
      <c r="Q1183" s="47" t="s">
        <v>1996</v>
      </c>
      <c r="R1183" s="47" t="s">
        <v>6992</v>
      </c>
      <c r="S1183" s="47" t="s">
        <v>1071</v>
      </c>
      <c r="T1183" s="47" t="s">
        <v>293</v>
      </c>
      <c r="U1183" s="52">
        <v>8251</v>
      </c>
      <c r="V1183" s="118">
        <v>46122</v>
      </c>
      <c r="W1183" s="118">
        <v>46124</v>
      </c>
      <c r="X1183" s="47">
        <v>35</v>
      </c>
      <c r="Y1183" s="47"/>
      <c r="Z1183" s="118">
        <v>46159</v>
      </c>
      <c r="AA1183" s="118">
        <v>46180</v>
      </c>
      <c r="AB1183" s="118"/>
      <c r="AC1183" s="47" t="s">
        <v>5</v>
      </c>
      <c r="AD1183" s="14">
        <v>0.65</v>
      </c>
      <c r="AE1183" s="47"/>
      <c r="AF1183" s="280"/>
      <c r="AG1183" s="118"/>
      <c r="AH1183" s="118"/>
      <c r="AI1183" s="47" t="s">
        <v>6737</v>
      </c>
      <c r="AJ1183" s="47" t="s">
        <v>144</v>
      </c>
      <c r="AK1183" s="47" t="s">
        <v>2826</v>
      </c>
      <c r="AL1183" s="62" t="s">
        <v>390</v>
      </c>
      <c r="AM1183" s="13" t="s">
        <v>390</v>
      </c>
      <c r="AN1183" s="118"/>
      <c r="AO1183" s="118"/>
      <c r="AP1183" s="118"/>
      <c r="AQ1183" s="118"/>
      <c r="AR1183" s="118"/>
      <c r="AS1183" s="47"/>
      <c r="AT1183" s="118"/>
      <c r="AU1183" s="47"/>
      <c r="AV1183" s="47"/>
      <c r="AW1183" s="118"/>
      <c r="AX1183" s="118"/>
      <c r="AY1183" s="118"/>
      <c r="AZ1183" s="47"/>
      <c r="BA1183" s="14"/>
      <c r="BB1183" s="47"/>
      <c r="BC1183" s="149"/>
      <c r="BD1183" s="149"/>
    </row>
    <row r="1184" spans="1:56" x14ac:dyDescent="0.35">
      <c r="A1184" s="50" t="s">
        <v>847</v>
      </c>
      <c r="B1184" s="115">
        <v>1183</v>
      </c>
      <c r="C1184" s="47"/>
      <c r="D1184" s="47"/>
      <c r="E1184" s="47"/>
      <c r="F1184" s="47"/>
      <c r="G1184" s="47" t="s">
        <v>86</v>
      </c>
      <c r="H1184" s="47" t="s">
        <v>226</v>
      </c>
      <c r="I1184" s="47" t="s">
        <v>203</v>
      </c>
      <c r="J1184" s="47" t="s">
        <v>1961</v>
      </c>
      <c r="K1184" s="47" t="s">
        <v>313</v>
      </c>
      <c r="L1184" s="47" t="s">
        <v>1979</v>
      </c>
      <c r="M1184" s="48" t="s">
        <v>55</v>
      </c>
      <c r="N1184" s="47" t="s">
        <v>32</v>
      </c>
      <c r="O1184" s="47" t="s">
        <v>37</v>
      </c>
      <c r="P1184" s="48" t="s">
        <v>44</v>
      </c>
      <c r="Q1184" s="47" t="s">
        <v>156</v>
      </c>
      <c r="R1184" s="47"/>
      <c r="S1184" s="47" t="s">
        <v>848</v>
      </c>
      <c r="T1184" s="47" t="s">
        <v>156</v>
      </c>
      <c r="U1184" s="52"/>
      <c r="V1184" s="118"/>
      <c r="W1184" s="118"/>
      <c r="X1184" s="47">
        <v>45</v>
      </c>
      <c r="Y1184" s="47"/>
      <c r="Z1184" s="118" t="s">
        <v>390</v>
      </c>
      <c r="AA1184" s="118"/>
      <c r="AB1184" s="118"/>
      <c r="AC1184" s="47" t="s">
        <v>402</v>
      </c>
      <c r="AD1184" s="14">
        <v>0</v>
      </c>
      <c r="AE1184" s="47"/>
      <c r="AF1184" s="280"/>
      <c r="AG1184" s="118"/>
      <c r="AH1184" s="118"/>
      <c r="AI1184" s="47" t="s">
        <v>6737</v>
      </c>
      <c r="AJ1184" s="47" t="s">
        <v>144</v>
      </c>
      <c r="AK1184" s="47" t="s">
        <v>390</v>
      </c>
      <c r="AL1184" s="62" t="s">
        <v>390</v>
      </c>
      <c r="AM1184" s="13" t="s">
        <v>390</v>
      </c>
      <c r="AN1184" s="118"/>
      <c r="AO1184" s="118"/>
      <c r="AP1184" s="118"/>
      <c r="AQ1184" s="118"/>
      <c r="AR1184" s="118"/>
      <c r="AS1184" s="47"/>
      <c r="AT1184" s="118"/>
      <c r="AU1184" s="47"/>
      <c r="AV1184" s="47"/>
      <c r="AW1184" s="118"/>
      <c r="AX1184" s="118"/>
      <c r="AY1184" s="118"/>
      <c r="AZ1184" s="47"/>
      <c r="BA1184" s="14"/>
      <c r="BB1184" s="47"/>
      <c r="BC1184" s="149"/>
      <c r="BD1184" s="149"/>
    </row>
    <row r="1185" spans="1:56" x14ac:dyDescent="0.35">
      <c r="A1185" s="50" t="s">
        <v>2267</v>
      </c>
      <c r="B1185" s="115">
        <v>1184</v>
      </c>
      <c r="C1185" s="47"/>
      <c r="D1185" s="47"/>
      <c r="E1185" s="47"/>
      <c r="F1185" s="47"/>
      <c r="G1185" s="47" t="s">
        <v>80</v>
      </c>
      <c r="H1185" s="47" t="s">
        <v>225</v>
      </c>
      <c r="I1185" s="47" t="s">
        <v>1643</v>
      </c>
      <c r="J1185" s="47" t="s">
        <v>1961</v>
      </c>
      <c r="K1185" s="47" t="s">
        <v>329</v>
      </c>
      <c r="L1185" s="47" t="s">
        <v>320</v>
      </c>
      <c r="M1185" s="48" t="s">
        <v>53</v>
      </c>
      <c r="N1185" s="47" t="s">
        <v>31</v>
      </c>
      <c r="O1185" s="47" t="s">
        <v>36</v>
      </c>
      <c r="P1185" s="48" t="s">
        <v>64</v>
      </c>
      <c r="Q1185" s="47"/>
      <c r="R1185" s="47"/>
      <c r="S1185" s="47" t="s">
        <v>2268</v>
      </c>
      <c r="T1185" s="47" t="s">
        <v>2263</v>
      </c>
      <c r="U1185" s="52">
        <v>3907</v>
      </c>
      <c r="V1185" s="118"/>
      <c r="W1185" s="118"/>
      <c r="X1185" s="47">
        <v>0</v>
      </c>
      <c r="Y1185" s="47"/>
      <c r="Z1185" s="118" t="s">
        <v>390</v>
      </c>
      <c r="AA1185" s="118"/>
      <c r="AB1185" s="118"/>
      <c r="AC1185" s="47" t="s">
        <v>402</v>
      </c>
      <c r="AD1185" s="14">
        <v>0</v>
      </c>
      <c r="AE1185" s="47"/>
      <c r="AF1185" s="280"/>
      <c r="AG1185" s="118"/>
      <c r="AH1185" s="118"/>
      <c r="AI1185" s="47" t="s">
        <v>6737</v>
      </c>
      <c r="AJ1185" s="47" t="s">
        <v>306</v>
      </c>
      <c r="AK1185" s="47" t="s">
        <v>390</v>
      </c>
      <c r="AL1185" s="62" t="s">
        <v>390</v>
      </c>
      <c r="AM1185" s="13" t="s">
        <v>390</v>
      </c>
      <c r="AN1185" s="118"/>
      <c r="AO1185" s="118"/>
      <c r="AP1185" s="118"/>
      <c r="AQ1185" s="118"/>
      <c r="AR1185" s="118"/>
      <c r="AS1185" s="47"/>
      <c r="AT1185" s="118"/>
      <c r="AU1185" s="47"/>
      <c r="AV1185" s="47"/>
      <c r="AW1185" s="118"/>
      <c r="AX1185" s="118"/>
      <c r="AY1185" s="118"/>
      <c r="AZ1185" s="47"/>
      <c r="BA1185" s="14"/>
      <c r="BB1185" s="47"/>
      <c r="BC1185" s="149"/>
      <c r="BD1185" s="149"/>
    </row>
    <row r="1186" spans="1:56" x14ac:dyDescent="0.35">
      <c r="A1186" s="50" t="s">
        <v>1207</v>
      </c>
      <c r="B1186" s="115">
        <v>1185</v>
      </c>
      <c r="C1186" s="47"/>
      <c r="D1186" s="47"/>
      <c r="E1186" s="47"/>
      <c r="F1186" s="47"/>
      <c r="G1186" s="47" t="s">
        <v>76</v>
      </c>
      <c r="H1186" s="47" t="s">
        <v>1980</v>
      </c>
      <c r="I1186" s="47" t="s">
        <v>380</v>
      </c>
      <c r="J1186" s="47" t="s">
        <v>312</v>
      </c>
      <c r="K1186" s="47" t="s">
        <v>319</v>
      </c>
      <c r="L1186" s="47" t="s">
        <v>886</v>
      </c>
      <c r="M1186" s="48" t="s">
        <v>106</v>
      </c>
      <c r="N1186" s="47" t="s">
        <v>34</v>
      </c>
      <c r="O1186" s="47" t="s">
        <v>49</v>
      </c>
      <c r="P1186" s="48" t="s">
        <v>133</v>
      </c>
      <c r="Q1186" s="47"/>
      <c r="R1186" s="47"/>
      <c r="S1186" s="47" t="s">
        <v>1203</v>
      </c>
      <c r="T1186" s="47" t="s">
        <v>1204</v>
      </c>
      <c r="U1186" s="52">
        <v>5932</v>
      </c>
      <c r="V1186" s="118"/>
      <c r="W1186" s="118"/>
      <c r="X1186" s="47">
        <v>0</v>
      </c>
      <c r="Y1186" s="47">
        <v>25</v>
      </c>
      <c r="Z1186" s="118" t="s">
        <v>390</v>
      </c>
      <c r="AA1186" s="118"/>
      <c r="AB1186" s="118"/>
      <c r="AC1186" s="47" t="s">
        <v>709</v>
      </c>
      <c r="AD1186" s="14">
        <v>0</v>
      </c>
      <c r="AE1186" s="47"/>
      <c r="AF1186" s="280"/>
      <c r="AG1186" s="118"/>
      <c r="AH1186" s="118"/>
      <c r="AI1186" s="47" t="s">
        <v>6737</v>
      </c>
      <c r="AJ1186" s="47" t="s">
        <v>144</v>
      </c>
      <c r="AK1186" s="47" t="s">
        <v>390</v>
      </c>
      <c r="AL1186" s="62" t="s">
        <v>390</v>
      </c>
      <c r="AM1186" s="13" t="s">
        <v>1572</v>
      </c>
      <c r="AN1186" s="118"/>
      <c r="AO1186" s="118"/>
      <c r="AP1186" s="118"/>
      <c r="AQ1186" s="118"/>
      <c r="AR1186" s="118"/>
      <c r="AS1186" s="47"/>
      <c r="AT1186" s="118"/>
      <c r="AU1186" s="47"/>
      <c r="AV1186" s="47"/>
      <c r="AW1186" s="118"/>
      <c r="AX1186" s="118"/>
      <c r="AY1186" s="118"/>
      <c r="AZ1186" s="47"/>
      <c r="BA1186" s="14"/>
      <c r="BB1186" s="47"/>
      <c r="BC1186" s="149"/>
      <c r="BD1186" s="149"/>
    </row>
    <row r="1187" spans="1:56" x14ac:dyDescent="0.35">
      <c r="A1187" s="50" t="s">
        <v>1738</v>
      </c>
      <c r="B1187" s="115">
        <v>1186</v>
      </c>
      <c r="C1187" s="47"/>
      <c r="D1187" s="47"/>
      <c r="E1187" s="47"/>
      <c r="F1187" s="47"/>
      <c r="G1187" s="47" t="s">
        <v>76</v>
      </c>
      <c r="H1187" s="47" t="s">
        <v>1980</v>
      </c>
      <c r="I1187" s="47" t="s">
        <v>1954</v>
      </c>
      <c r="J1187" s="47" t="s">
        <v>312</v>
      </c>
      <c r="K1187" s="47" t="s">
        <v>319</v>
      </c>
      <c r="L1187" s="47" t="s">
        <v>886</v>
      </c>
      <c r="M1187" s="48" t="s">
        <v>53</v>
      </c>
      <c r="N1187" s="47" t="s">
        <v>34</v>
      </c>
      <c r="O1187" s="47" t="s">
        <v>4</v>
      </c>
      <c r="P1187" s="48" t="s">
        <v>16</v>
      </c>
      <c r="Q1187" s="47" t="s">
        <v>128</v>
      </c>
      <c r="R1187" s="47"/>
      <c r="S1187" s="47" t="s">
        <v>1739</v>
      </c>
      <c r="T1187" s="47" t="s">
        <v>128</v>
      </c>
      <c r="U1187" s="52"/>
      <c r="V1187" s="118"/>
      <c r="W1187" s="118"/>
      <c r="X1187" s="47">
        <v>0</v>
      </c>
      <c r="Y1187" s="47"/>
      <c r="Z1187" s="118" t="s">
        <v>390</v>
      </c>
      <c r="AA1187" s="118"/>
      <c r="AB1187" s="118"/>
      <c r="AC1187" s="47" t="s">
        <v>403</v>
      </c>
      <c r="AD1187" s="14">
        <v>0</v>
      </c>
      <c r="AE1187" s="47"/>
      <c r="AF1187" s="280"/>
      <c r="AG1187" s="118"/>
      <c r="AH1187" s="118"/>
      <c r="AI1187" s="47" t="s">
        <v>6737</v>
      </c>
      <c r="AJ1187" s="47" t="s">
        <v>306</v>
      </c>
      <c r="AK1187" s="47" t="s">
        <v>390</v>
      </c>
      <c r="AL1187" s="62" t="s">
        <v>390</v>
      </c>
      <c r="AM1187" s="13" t="s">
        <v>1956</v>
      </c>
      <c r="AN1187" s="118"/>
      <c r="AO1187" s="118"/>
      <c r="AP1187" s="118"/>
      <c r="AQ1187" s="118"/>
      <c r="AR1187" s="118"/>
      <c r="AS1187" s="47"/>
      <c r="AT1187" s="118"/>
      <c r="AU1187" s="47"/>
      <c r="AV1187" s="47"/>
      <c r="AW1187" s="118"/>
      <c r="AX1187" s="118"/>
      <c r="AY1187" s="118"/>
      <c r="AZ1187" s="47"/>
      <c r="BA1187" s="14"/>
      <c r="BB1187" s="47"/>
      <c r="BC1187" s="149"/>
      <c r="BD1187" s="149"/>
    </row>
    <row r="1188" spans="1:56" x14ac:dyDescent="0.35">
      <c r="A1188" s="50" t="s">
        <v>1032</v>
      </c>
      <c r="B1188" s="115">
        <v>1187</v>
      </c>
      <c r="C1188" s="47"/>
      <c r="D1188" s="47"/>
      <c r="E1188" s="47"/>
      <c r="F1188" s="47"/>
      <c r="G1188" s="47" t="s">
        <v>76</v>
      </c>
      <c r="H1188" s="47" t="s">
        <v>1980</v>
      </c>
      <c r="I1188" s="47" t="s">
        <v>380</v>
      </c>
      <c r="J1188" s="47" t="s">
        <v>312</v>
      </c>
      <c r="K1188" s="47" t="s">
        <v>319</v>
      </c>
      <c r="L1188" s="47" t="s">
        <v>886</v>
      </c>
      <c r="M1188" s="48" t="s">
        <v>106</v>
      </c>
      <c r="N1188" s="47" t="s">
        <v>34</v>
      </c>
      <c r="O1188" s="47" t="s">
        <v>49</v>
      </c>
      <c r="P1188" s="48" t="s">
        <v>16</v>
      </c>
      <c r="Q1188" s="47"/>
      <c r="R1188" s="47"/>
      <c r="S1188" s="47" t="s">
        <v>527</v>
      </c>
      <c r="T1188" s="47" t="s">
        <v>779</v>
      </c>
      <c r="U1188" s="52">
        <v>7200</v>
      </c>
      <c r="V1188" s="118"/>
      <c r="W1188" s="118"/>
      <c r="X1188" s="47">
        <v>0</v>
      </c>
      <c r="Y1188" s="47">
        <v>25</v>
      </c>
      <c r="Z1188" s="118" t="s">
        <v>390</v>
      </c>
      <c r="AA1188" s="118"/>
      <c r="AB1188" s="118"/>
      <c r="AC1188" s="47" t="s">
        <v>709</v>
      </c>
      <c r="AD1188" s="14">
        <v>0</v>
      </c>
      <c r="AE1188" s="47"/>
      <c r="AF1188" s="280"/>
      <c r="AG1188" s="118"/>
      <c r="AH1188" s="118"/>
      <c r="AI1188" s="47" t="s">
        <v>6737</v>
      </c>
      <c r="AJ1188" s="47" t="s">
        <v>144</v>
      </c>
      <c r="AK1188" s="47" t="s">
        <v>390</v>
      </c>
      <c r="AL1188" s="62" t="s">
        <v>390</v>
      </c>
      <c r="AM1188" s="13" t="s">
        <v>1572</v>
      </c>
      <c r="AN1188" s="118"/>
      <c r="AO1188" s="118"/>
      <c r="AP1188" s="118"/>
      <c r="AQ1188" s="118"/>
      <c r="AR1188" s="118"/>
      <c r="AS1188" s="47"/>
      <c r="AT1188" s="118"/>
      <c r="AU1188" s="47"/>
      <c r="AV1188" s="47"/>
      <c r="AW1188" s="118"/>
      <c r="AX1188" s="118"/>
      <c r="AY1188" s="118"/>
      <c r="AZ1188" s="47"/>
      <c r="BA1188" s="14"/>
      <c r="BB1188" s="47"/>
      <c r="BC1188" s="149"/>
      <c r="BD1188" s="149"/>
    </row>
    <row r="1189" spans="1:56" x14ac:dyDescent="0.35">
      <c r="A1189" s="50" t="s">
        <v>1206</v>
      </c>
      <c r="B1189" s="115">
        <v>1188</v>
      </c>
      <c r="C1189" s="47"/>
      <c r="D1189" s="47"/>
      <c r="E1189" s="47"/>
      <c r="F1189" s="47"/>
      <c r="G1189" s="47" t="s">
        <v>76</v>
      </c>
      <c r="H1189" s="47" t="s">
        <v>1980</v>
      </c>
      <c r="I1189" s="47" t="s">
        <v>380</v>
      </c>
      <c r="J1189" s="47" t="s">
        <v>312</v>
      </c>
      <c r="K1189" s="47" t="s">
        <v>319</v>
      </c>
      <c r="L1189" s="47" t="s">
        <v>886</v>
      </c>
      <c r="M1189" s="48" t="s">
        <v>106</v>
      </c>
      <c r="N1189" s="47" t="s">
        <v>33</v>
      </c>
      <c r="O1189" s="47" t="s">
        <v>49</v>
      </c>
      <c r="P1189" s="48" t="s">
        <v>20</v>
      </c>
      <c r="Q1189" s="47" t="s">
        <v>388</v>
      </c>
      <c r="R1189" s="47"/>
      <c r="S1189" s="47" t="s">
        <v>1205</v>
      </c>
      <c r="T1189" s="47" t="s">
        <v>293</v>
      </c>
      <c r="U1189" s="52">
        <v>13246</v>
      </c>
      <c r="V1189" s="118"/>
      <c r="W1189" s="118"/>
      <c r="X1189" s="47">
        <v>0</v>
      </c>
      <c r="Y1189" s="47">
        <v>25</v>
      </c>
      <c r="Z1189" s="118" t="s">
        <v>390</v>
      </c>
      <c r="AA1189" s="118"/>
      <c r="AB1189" s="118"/>
      <c r="AC1189" s="47" t="s">
        <v>709</v>
      </c>
      <c r="AD1189" s="14">
        <v>0</v>
      </c>
      <c r="AE1189" s="47"/>
      <c r="AF1189" s="280"/>
      <c r="AG1189" s="118"/>
      <c r="AH1189" s="118"/>
      <c r="AI1189" s="47" t="s">
        <v>6737</v>
      </c>
      <c r="AJ1189" s="47" t="s">
        <v>144</v>
      </c>
      <c r="AK1189" s="47" t="s">
        <v>390</v>
      </c>
      <c r="AL1189" s="62" t="s">
        <v>390</v>
      </c>
      <c r="AM1189" s="13" t="s">
        <v>390</v>
      </c>
      <c r="AN1189" s="118"/>
      <c r="AO1189" s="118"/>
      <c r="AP1189" s="118"/>
      <c r="AQ1189" s="118"/>
      <c r="AR1189" s="118"/>
      <c r="AS1189" s="47"/>
      <c r="AT1189" s="118"/>
      <c r="AU1189" s="47"/>
      <c r="AV1189" s="47"/>
      <c r="AW1189" s="118"/>
      <c r="AX1189" s="118"/>
      <c r="AY1189" s="118"/>
      <c r="AZ1189" s="47"/>
      <c r="BA1189" s="14"/>
      <c r="BB1189" s="47"/>
      <c r="BC1189" s="149"/>
      <c r="BD1189" s="149"/>
    </row>
    <row r="1190" spans="1:56" x14ac:dyDescent="0.35">
      <c r="A1190" s="50" t="s">
        <v>1269</v>
      </c>
      <c r="B1190" s="115">
        <v>1189</v>
      </c>
      <c r="C1190" s="47"/>
      <c r="D1190" s="47">
        <v>8263</v>
      </c>
      <c r="E1190" s="47" t="s">
        <v>4620</v>
      </c>
      <c r="F1190" s="47" t="s">
        <v>4621</v>
      </c>
      <c r="G1190" s="47" t="s">
        <v>76</v>
      </c>
      <c r="H1190" s="47" t="s">
        <v>1980</v>
      </c>
      <c r="I1190" s="47" t="s">
        <v>89</v>
      </c>
      <c r="J1190" s="47" t="s">
        <v>312</v>
      </c>
      <c r="K1190" s="47" t="s">
        <v>319</v>
      </c>
      <c r="L1190" s="47" t="s">
        <v>886</v>
      </c>
      <c r="M1190" s="48" t="s">
        <v>53</v>
      </c>
      <c r="N1190" s="47" t="s">
        <v>33</v>
      </c>
      <c r="O1190" s="47" t="s">
        <v>5473</v>
      </c>
      <c r="P1190" s="48" t="s">
        <v>22</v>
      </c>
      <c r="Q1190" s="47" t="s">
        <v>153</v>
      </c>
      <c r="R1190" s="47" t="s">
        <v>5474</v>
      </c>
      <c r="S1190" s="47" t="s">
        <v>1270</v>
      </c>
      <c r="T1190" s="47" t="s">
        <v>153</v>
      </c>
      <c r="U1190" s="52">
        <v>4302</v>
      </c>
      <c r="V1190" s="118">
        <v>46085</v>
      </c>
      <c r="W1190" s="118">
        <v>46093</v>
      </c>
      <c r="X1190" s="47">
        <v>0</v>
      </c>
      <c r="Y1190" s="47">
        <v>65</v>
      </c>
      <c r="Z1190" s="118">
        <v>46158</v>
      </c>
      <c r="AA1190" s="118">
        <v>46183</v>
      </c>
      <c r="AB1190" s="118"/>
      <c r="AC1190" s="47" t="s">
        <v>5</v>
      </c>
      <c r="AD1190" s="14">
        <v>0.65</v>
      </c>
      <c r="AE1190" s="47"/>
      <c r="AF1190" s="280"/>
      <c r="AG1190" s="118"/>
      <c r="AH1190" s="118"/>
      <c r="AI1190" s="47" t="s">
        <v>6737</v>
      </c>
      <c r="AJ1190" s="47" t="s">
        <v>144</v>
      </c>
      <c r="AK1190" s="47" t="s">
        <v>2826</v>
      </c>
      <c r="AL1190" s="62" t="s">
        <v>390</v>
      </c>
      <c r="AM1190" s="13" t="s">
        <v>1572</v>
      </c>
      <c r="AN1190" s="118"/>
      <c r="AO1190" s="118"/>
      <c r="AP1190" s="118"/>
      <c r="AQ1190" s="118"/>
      <c r="AR1190" s="118"/>
      <c r="AS1190" s="47"/>
      <c r="AT1190" s="118"/>
      <c r="AU1190" s="47"/>
      <c r="AV1190" s="47"/>
      <c r="AW1190" s="118"/>
      <c r="AX1190" s="118"/>
      <c r="AY1190" s="118"/>
      <c r="AZ1190" s="47"/>
      <c r="BA1190" s="14"/>
      <c r="BB1190" s="47"/>
      <c r="BC1190" s="149"/>
      <c r="BD1190" s="149"/>
    </row>
    <row r="1191" spans="1:56" x14ac:dyDescent="0.35">
      <c r="A1191" s="50" t="s">
        <v>865</v>
      </c>
      <c r="B1191" s="115">
        <v>1190</v>
      </c>
      <c r="C1191" s="47"/>
      <c r="D1191" s="47"/>
      <c r="E1191" s="47"/>
      <c r="F1191" s="47"/>
      <c r="G1191" s="47" t="s">
        <v>76</v>
      </c>
      <c r="H1191" s="47" t="s">
        <v>1980</v>
      </c>
      <c r="I1191" s="47" t="s">
        <v>1954</v>
      </c>
      <c r="J1191" s="47" t="s">
        <v>312</v>
      </c>
      <c r="K1191" s="47" t="s">
        <v>319</v>
      </c>
      <c r="L1191" s="47" t="s">
        <v>886</v>
      </c>
      <c r="M1191" s="48" t="s">
        <v>53</v>
      </c>
      <c r="N1191" s="47" t="s">
        <v>34</v>
      </c>
      <c r="O1191" s="47" t="s">
        <v>4</v>
      </c>
      <c r="P1191" s="48" t="s">
        <v>27</v>
      </c>
      <c r="Q1191" s="47"/>
      <c r="R1191" s="47"/>
      <c r="S1191" s="47" t="s">
        <v>866</v>
      </c>
      <c r="T1191" s="47" t="s">
        <v>836</v>
      </c>
      <c r="U1191" s="52"/>
      <c r="V1191" s="118"/>
      <c r="W1191" s="118"/>
      <c r="X1191" s="47">
        <v>0</v>
      </c>
      <c r="Y1191" s="47"/>
      <c r="Z1191" s="118" t="s">
        <v>390</v>
      </c>
      <c r="AA1191" s="118"/>
      <c r="AB1191" s="118"/>
      <c r="AC1191" s="47" t="s">
        <v>402</v>
      </c>
      <c r="AD1191" s="14">
        <v>0</v>
      </c>
      <c r="AE1191" s="47"/>
      <c r="AF1191" s="280"/>
      <c r="AG1191" s="118"/>
      <c r="AH1191" s="118"/>
      <c r="AI1191" s="47" t="s">
        <v>6737</v>
      </c>
      <c r="AJ1191" s="47" t="s">
        <v>306</v>
      </c>
      <c r="AK1191" s="47" t="s">
        <v>390</v>
      </c>
      <c r="AL1191" s="62" t="s">
        <v>390</v>
      </c>
      <c r="AM1191" s="13" t="s">
        <v>1572</v>
      </c>
      <c r="AN1191" s="118"/>
      <c r="AO1191" s="118"/>
      <c r="AP1191" s="118"/>
      <c r="AQ1191" s="118"/>
      <c r="AR1191" s="118"/>
      <c r="AS1191" s="47"/>
      <c r="AT1191" s="118"/>
      <c r="AU1191" s="47"/>
      <c r="AV1191" s="47"/>
      <c r="AW1191" s="118"/>
      <c r="AX1191" s="118"/>
      <c r="AY1191" s="118"/>
      <c r="AZ1191" s="47"/>
      <c r="BA1191" s="14"/>
      <c r="BB1191" s="47"/>
      <c r="BC1191" s="149"/>
      <c r="BD1191" s="149"/>
    </row>
    <row r="1192" spans="1:56" x14ac:dyDescent="0.35">
      <c r="A1192" s="50" t="s">
        <v>863</v>
      </c>
      <c r="B1192" s="115">
        <v>1191</v>
      </c>
      <c r="C1192" s="47"/>
      <c r="D1192" s="47"/>
      <c r="E1192" s="47"/>
      <c r="F1192" s="47"/>
      <c r="G1192" s="47" t="s">
        <v>76</v>
      </c>
      <c r="H1192" s="47" t="s">
        <v>1980</v>
      </c>
      <c r="I1192" s="47" t="s">
        <v>1954</v>
      </c>
      <c r="J1192" s="47" t="s">
        <v>312</v>
      </c>
      <c r="K1192" s="47" t="s">
        <v>319</v>
      </c>
      <c r="L1192" s="47" t="s">
        <v>886</v>
      </c>
      <c r="M1192" s="48" t="s">
        <v>53</v>
      </c>
      <c r="N1192" s="47" t="s">
        <v>34</v>
      </c>
      <c r="O1192" s="47" t="s">
        <v>4</v>
      </c>
      <c r="P1192" s="48" t="s">
        <v>27</v>
      </c>
      <c r="Q1192" s="47" t="s">
        <v>145</v>
      </c>
      <c r="R1192" s="47"/>
      <c r="S1192" s="47" t="s">
        <v>864</v>
      </c>
      <c r="T1192" s="47" t="s">
        <v>145</v>
      </c>
      <c r="U1192" s="52"/>
      <c r="V1192" s="118"/>
      <c r="W1192" s="118"/>
      <c r="X1192" s="47">
        <v>0</v>
      </c>
      <c r="Y1192" s="47"/>
      <c r="Z1192" s="118" t="s">
        <v>390</v>
      </c>
      <c r="AA1192" s="118"/>
      <c r="AB1192" s="118"/>
      <c r="AC1192" s="47" t="s">
        <v>403</v>
      </c>
      <c r="AD1192" s="14">
        <v>0</v>
      </c>
      <c r="AE1192" s="47"/>
      <c r="AF1192" s="280"/>
      <c r="AG1192" s="118"/>
      <c r="AH1192" s="118"/>
      <c r="AI1192" s="47" t="s">
        <v>6737</v>
      </c>
      <c r="AJ1192" s="47" t="s">
        <v>306</v>
      </c>
      <c r="AK1192" s="47" t="s">
        <v>390</v>
      </c>
      <c r="AL1192" s="62" t="s">
        <v>390</v>
      </c>
      <c r="AM1192" s="13" t="s">
        <v>390</v>
      </c>
      <c r="AN1192" s="118"/>
      <c r="AO1192" s="118"/>
      <c r="AP1192" s="118"/>
      <c r="AQ1192" s="118"/>
      <c r="AR1192" s="118"/>
      <c r="AS1192" s="47"/>
      <c r="AT1192" s="118"/>
      <c r="AU1192" s="47"/>
      <c r="AV1192" s="47"/>
      <c r="AW1192" s="118"/>
      <c r="AX1192" s="118"/>
      <c r="AY1192" s="118"/>
      <c r="AZ1192" s="47"/>
      <c r="BA1192" s="14"/>
      <c r="BB1192" s="47"/>
      <c r="BC1192" s="149"/>
      <c r="BD1192" s="149"/>
    </row>
    <row r="1193" spans="1:56" x14ac:dyDescent="0.35">
      <c r="A1193" s="50" t="s">
        <v>894</v>
      </c>
      <c r="B1193" s="115">
        <v>1192</v>
      </c>
      <c r="C1193" s="47"/>
      <c r="D1193" s="47"/>
      <c r="E1193" s="47"/>
      <c r="F1193" s="47"/>
      <c r="G1193" s="47" t="s">
        <v>76</v>
      </c>
      <c r="H1193" s="47" t="s">
        <v>1980</v>
      </c>
      <c r="I1193" s="47" t="s">
        <v>1954</v>
      </c>
      <c r="J1193" s="47" t="s">
        <v>312</v>
      </c>
      <c r="K1193" s="47" t="s">
        <v>319</v>
      </c>
      <c r="L1193" s="47" t="s">
        <v>886</v>
      </c>
      <c r="M1193" s="48" t="s">
        <v>53</v>
      </c>
      <c r="N1193" s="47" t="s">
        <v>34</v>
      </c>
      <c r="O1193" s="47" t="s">
        <v>4</v>
      </c>
      <c r="P1193" s="48" t="s">
        <v>27</v>
      </c>
      <c r="Q1193" s="47" t="s">
        <v>145</v>
      </c>
      <c r="R1193" s="47" t="s">
        <v>1074</v>
      </c>
      <c r="S1193" s="47" t="s">
        <v>895</v>
      </c>
      <c r="T1193" s="47" t="s">
        <v>145</v>
      </c>
      <c r="U1193" s="52"/>
      <c r="V1193" s="118"/>
      <c r="W1193" s="118"/>
      <c r="X1193" s="47">
        <v>0</v>
      </c>
      <c r="Y1193" s="47"/>
      <c r="Z1193" s="118" t="s">
        <v>390</v>
      </c>
      <c r="AA1193" s="118"/>
      <c r="AB1193" s="118"/>
      <c r="AC1193" s="47" t="s">
        <v>403</v>
      </c>
      <c r="AD1193" s="14">
        <v>0</v>
      </c>
      <c r="AE1193" s="47"/>
      <c r="AF1193" s="280"/>
      <c r="AG1193" s="118"/>
      <c r="AH1193" s="118"/>
      <c r="AI1193" s="47" t="s">
        <v>6737</v>
      </c>
      <c r="AJ1193" s="47" t="s">
        <v>306</v>
      </c>
      <c r="AK1193" s="47" t="s">
        <v>390</v>
      </c>
      <c r="AL1193" s="62" t="s">
        <v>390</v>
      </c>
      <c r="AM1193" s="13" t="s">
        <v>390</v>
      </c>
      <c r="AN1193" s="118"/>
      <c r="AO1193" s="118"/>
      <c r="AP1193" s="118"/>
      <c r="AQ1193" s="118"/>
      <c r="AR1193" s="118"/>
      <c r="AS1193" s="47"/>
      <c r="AT1193" s="118"/>
      <c r="AU1193" s="47"/>
      <c r="AV1193" s="47"/>
      <c r="AW1193" s="118"/>
      <c r="AX1193" s="118"/>
      <c r="AY1193" s="118"/>
      <c r="AZ1193" s="47"/>
      <c r="BA1193" s="14"/>
      <c r="BB1193" s="47"/>
      <c r="BC1193" s="149"/>
      <c r="BD1193" s="149"/>
    </row>
    <row r="1194" spans="1:56" x14ac:dyDescent="0.35">
      <c r="A1194" s="50" t="s">
        <v>896</v>
      </c>
      <c r="B1194" s="115">
        <v>1193</v>
      </c>
      <c r="C1194" s="47"/>
      <c r="D1194" s="47"/>
      <c r="E1194" s="47"/>
      <c r="F1194" s="47"/>
      <c r="G1194" s="47" t="s">
        <v>76</v>
      </c>
      <c r="H1194" s="47" t="s">
        <v>1980</v>
      </c>
      <c r="I1194" s="47" t="s">
        <v>1954</v>
      </c>
      <c r="J1194" s="47" t="s">
        <v>312</v>
      </c>
      <c r="K1194" s="47" t="s">
        <v>319</v>
      </c>
      <c r="L1194" s="47" t="s">
        <v>886</v>
      </c>
      <c r="M1194" s="48" t="s">
        <v>53</v>
      </c>
      <c r="N1194" s="47" t="s">
        <v>33</v>
      </c>
      <c r="O1194" s="47" t="s">
        <v>5473</v>
      </c>
      <c r="P1194" s="48" t="s">
        <v>26</v>
      </c>
      <c r="Q1194" s="47" t="s">
        <v>763</v>
      </c>
      <c r="R1194" s="47"/>
      <c r="S1194" s="47" t="s">
        <v>897</v>
      </c>
      <c r="T1194" s="47" t="s">
        <v>763</v>
      </c>
      <c r="U1194" s="52"/>
      <c r="V1194" s="118"/>
      <c r="W1194" s="118"/>
      <c r="X1194" s="47">
        <v>0</v>
      </c>
      <c r="Y1194" s="47"/>
      <c r="Z1194" s="118" t="s">
        <v>390</v>
      </c>
      <c r="AA1194" s="118"/>
      <c r="AB1194" s="118"/>
      <c r="AC1194" s="47" t="s">
        <v>402</v>
      </c>
      <c r="AD1194" s="14">
        <v>0</v>
      </c>
      <c r="AE1194" s="47"/>
      <c r="AF1194" s="280"/>
      <c r="AG1194" s="118"/>
      <c r="AH1194" s="118"/>
      <c r="AI1194" s="47" t="s">
        <v>6737</v>
      </c>
      <c r="AJ1194" s="47" t="s">
        <v>306</v>
      </c>
      <c r="AK1194" s="47" t="s">
        <v>390</v>
      </c>
      <c r="AL1194" s="62" t="s">
        <v>390</v>
      </c>
      <c r="AM1194" s="13" t="s">
        <v>1572</v>
      </c>
      <c r="AN1194" s="118"/>
      <c r="AO1194" s="118"/>
      <c r="AP1194" s="118"/>
      <c r="AQ1194" s="118"/>
      <c r="AR1194" s="118"/>
      <c r="AS1194" s="47"/>
      <c r="AT1194" s="118"/>
      <c r="AU1194" s="47"/>
      <c r="AV1194" s="47"/>
      <c r="AW1194" s="118"/>
      <c r="AX1194" s="118"/>
      <c r="AY1194" s="118"/>
      <c r="AZ1194" s="47"/>
      <c r="BA1194" s="14"/>
      <c r="BB1194" s="47"/>
      <c r="BC1194" s="149"/>
      <c r="BD1194" s="149"/>
    </row>
    <row r="1195" spans="1:56" x14ac:dyDescent="0.35">
      <c r="A1195" s="50" t="s">
        <v>810</v>
      </c>
      <c r="B1195" s="115">
        <v>1194</v>
      </c>
      <c r="C1195" s="47"/>
      <c r="D1195" s="47"/>
      <c r="E1195" s="47"/>
      <c r="F1195" s="47"/>
      <c r="G1195" s="47" t="s">
        <v>76</v>
      </c>
      <c r="H1195" s="47" t="s">
        <v>1980</v>
      </c>
      <c r="I1195" s="47" t="s">
        <v>1954</v>
      </c>
      <c r="J1195" s="47" t="s">
        <v>312</v>
      </c>
      <c r="K1195" s="47" t="s">
        <v>319</v>
      </c>
      <c r="L1195" s="47" t="s">
        <v>886</v>
      </c>
      <c r="M1195" s="48" t="s">
        <v>53</v>
      </c>
      <c r="N1195" s="47" t="s">
        <v>33</v>
      </c>
      <c r="O1195" s="47" t="s">
        <v>5473</v>
      </c>
      <c r="P1195" s="48" t="s">
        <v>22</v>
      </c>
      <c r="Q1195" s="47" t="s">
        <v>126</v>
      </c>
      <c r="R1195" s="47"/>
      <c r="S1195" s="47" t="s">
        <v>811</v>
      </c>
      <c r="T1195" s="47" t="s">
        <v>126</v>
      </c>
      <c r="U1195" s="52"/>
      <c r="V1195" s="118"/>
      <c r="W1195" s="118"/>
      <c r="X1195" s="47">
        <v>0</v>
      </c>
      <c r="Y1195" s="47"/>
      <c r="Z1195" s="118" t="s">
        <v>390</v>
      </c>
      <c r="AA1195" s="118"/>
      <c r="AB1195" s="118"/>
      <c r="AC1195" s="47" t="s">
        <v>402</v>
      </c>
      <c r="AD1195" s="14">
        <v>0</v>
      </c>
      <c r="AE1195" s="47"/>
      <c r="AF1195" s="280"/>
      <c r="AG1195" s="118"/>
      <c r="AH1195" s="118"/>
      <c r="AI1195" s="47" t="s">
        <v>6737</v>
      </c>
      <c r="AJ1195" s="47" t="s">
        <v>306</v>
      </c>
      <c r="AK1195" s="47" t="s">
        <v>390</v>
      </c>
      <c r="AL1195" s="62" t="s">
        <v>390</v>
      </c>
      <c r="AM1195" s="13" t="s">
        <v>1572</v>
      </c>
      <c r="AN1195" s="118"/>
      <c r="AO1195" s="118"/>
      <c r="AP1195" s="118"/>
      <c r="AQ1195" s="118"/>
      <c r="AR1195" s="118"/>
      <c r="AS1195" s="47"/>
      <c r="AT1195" s="118"/>
      <c r="AU1195" s="47"/>
      <c r="AV1195" s="47"/>
      <c r="AW1195" s="118"/>
      <c r="AX1195" s="118"/>
      <c r="AY1195" s="118"/>
      <c r="AZ1195" s="47"/>
      <c r="BA1195" s="14"/>
      <c r="BB1195" s="47"/>
      <c r="BC1195" s="149"/>
      <c r="BD1195" s="149"/>
    </row>
    <row r="1196" spans="1:56" x14ac:dyDescent="0.35">
      <c r="A1196" s="50" t="s">
        <v>812</v>
      </c>
      <c r="B1196" s="115">
        <v>1195</v>
      </c>
      <c r="C1196" s="47"/>
      <c r="D1196" s="47"/>
      <c r="E1196" s="47"/>
      <c r="F1196" s="47"/>
      <c r="G1196" s="47" t="s">
        <v>76</v>
      </c>
      <c r="H1196" s="47" t="s">
        <v>1980</v>
      </c>
      <c r="I1196" s="47" t="s">
        <v>1954</v>
      </c>
      <c r="J1196" s="47" t="s">
        <v>312</v>
      </c>
      <c r="K1196" s="47" t="s">
        <v>319</v>
      </c>
      <c r="L1196" s="47" t="s">
        <v>886</v>
      </c>
      <c r="M1196" s="48" t="s">
        <v>53</v>
      </c>
      <c r="N1196" s="47" t="s">
        <v>33</v>
      </c>
      <c r="O1196" s="47" t="s">
        <v>5473</v>
      </c>
      <c r="P1196" s="48" t="s">
        <v>20</v>
      </c>
      <c r="Q1196" s="47" t="s">
        <v>388</v>
      </c>
      <c r="R1196" s="47"/>
      <c r="S1196" s="47" t="s">
        <v>813</v>
      </c>
      <c r="T1196" s="47" t="s">
        <v>293</v>
      </c>
      <c r="U1196" s="52"/>
      <c r="V1196" s="118"/>
      <c r="W1196" s="118"/>
      <c r="X1196" s="47">
        <v>0</v>
      </c>
      <c r="Y1196" s="47"/>
      <c r="Z1196" s="118" t="s">
        <v>390</v>
      </c>
      <c r="AA1196" s="118"/>
      <c r="AB1196" s="118"/>
      <c r="AC1196" s="47" t="s">
        <v>403</v>
      </c>
      <c r="AD1196" s="14">
        <v>0</v>
      </c>
      <c r="AE1196" s="47"/>
      <c r="AF1196" s="280"/>
      <c r="AG1196" s="118"/>
      <c r="AH1196" s="118"/>
      <c r="AI1196" s="47" t="s">
        <v>6737</v>
      </c>
      <c r="AJ1196" s="47" t="s">
        <v>306</v>
      </c>
      <c r="AK1196" s="47" t="s">
        <v>390</v>
      </c>
      <c r="AL1196" s="62" t="s">
        <v>390</v>
      </c>
      <c r="AM1196" s="13" t="s">
        <v>1956</v>
      </c>
      <c r="AN1196" s="118"/>
      <c r="AO1196" s="118"/>
      <c r="AP1196" s="118"/>
      <c r="AQ1196" s="118"/>
      <c r="AR1196" s="118"/>
      <c r="AS1196" s="47"/>
      <c r="AT1196" s="118"/>
      <c r="AU1196" s="47"/>
      <c r="AV1196" s="47"/>
      <c r="AW1196" s="118"/>
      <c r="AX1196" s="118"/>
      <c r="AY1196" s="118"/>
      <c r="AZ1196" s="47"/>
      <c r="BA1196" s="14"/>
      <c r="BB1196" s="47"/>
      <c r="BC1196" s="149"/>
      <c r="BD1196" s="149"/>
    </row>
    <row r="1197" spans="1:56" x14ac:dyDescent="0.35">
      <c r="A1197" s="50" t="s">
        <v>1785</v>
      </c>
      <c r="B1197" s="115">
        <v>1196</v>
      </c>
      <c r="C1197" s="47"/>
      <c r="D1197" s="47" t="s">
        <v>5070</v>
      </c>
      <c r="E1197" s="47" t="s">
        <v>2836</v>
      </c>
      <c r="F1197" s="47" t="s">
        <v>2548</v>
      </c>
      <c r="G1197" s="47" t="s">
        <v>76</v>
      </c>
      <c r="H1197" s="47" t="s">
        <v>1980</v>
      </c>
      <c r="I1197" s="47" t="s">
        <v>699</v>
      </c>
      <c r="J1197" s="47" t="s">
        <v>312</v>
      </c>
      <c r="K1197" s="47" t="s">
        <v>319</v>
      </c>
      <c r="L1197" s="47" t="s">
        <v>886</v>
      </c>
      <c r="M1197" s="48" t="s">
        <v>55</v>
      </c>
      <c r="N1197" s="47" t="s">
        <v>33</v>
      </c>
      <c r="O1197" s="47" t="s">
        <v>5473</v>
      </c>
      <c r="P1197" s="48" t="s">
        <v>22</v>
      </c>
      <c r="Q1197" s="47" t="s">
        <v>126</v>
      </c>
      <c r="R1197" s="47" t="s">
        <v>1342</v>
      </c>
      <c r="S1197" s="47" t="s">
        <v>2549</v>
      </c>
      <c r="T1197" s="47" t="s">
        <v>126</v>
      </c>
      <c r="U1197" s="52">
        <v>10192</v>
      </c>
      <c r="V1197" s="118">
        <v>46041</v>
      </c>
      <c r="W1197" s="118">
        <v>46053</v>
      </c>
      <c r="X1197" s="47">
        <v>45</v>
      </c>
      <c r="Y1197" s="47"/>
      <c r="Z1197" s="118">
        <v>46098</v>
      </c>
      <c r="AA1197" s="118">
        <v>46142</v>
      </c>
      <c r="AB1197" s="118">
        <v>46146</v>
      </c>
      <c r="AC1197" s="47" t="s">
        <v>3</v>
      </c>
      <c r="AD1197" s="14">
        <v>1</v>
      </c>
      <c r="AE1197" s="47"/>
      <c r="AF1197" s="280" t="s">
        <v>8951</v>
      </c>
      <c r="AG1197" s="118"/>
      <c r="AH1197" s="118" t="s">
        <v>152</v>
      </c>
      <c r="AI1197" s="47" t="s">
        <v>6737</v>
      </c>
      <c r="AJ1197" s="47" t="s">
        <v>306</v>
      </c>
      <c r="AK1197" s="47" t="s">
        <v>1557</v>
      </c>
      <c r="AL1197" s="62" t="s">
        <v>2925</v>
      </c>
      <c r="AM1197" s="13" t="s">
        <v>390</v>
      </c>
      <c r="AN1197" s="118"/>
      <c r="AO1197" s="118"/>
      <c r="AP1197" s="118"/>
      <c r="AQ1197" s="118"/>
      <c r="AR1197" s="118"/>
      <c r="AS1197" s="47"/>
      <c r="AT1197" s="118"/>
      <c r="AU1197" s="47"/>
      <c r="AV1197" s="47"/>
      <c r="AW1197" s="118"/>
      <c r="AX1197" s="118"/>
      <c r="AY1197" s="118"/>
      <c r="AZ1197" s="47"/>
      <c r="BA1197" s="14"/>
      <c r="BB1197" s="47"/>
      <c r="BC1197" s="149"/>
      <c r="BD1197" s="149"/>
    </row>
    <row r="1198" spans="1:56" x14ac:dyDescent="0.35">
      <c r="A1198" s="50" t="s">
        <v>1443</v>
      </c>
      <c r="B1198" s="115">
        <v>1197</v>
      </c>
      <c r="C1198" s="47"/>
      <c r="D1198" s="47"/>
      <c r="E1198" s="47"/>
      <c r="F1198" s="47"/>
      <c r="G1198" s="47" t="s">
        <v>76</v>
      </c>
      <c r="H1198" s="47" t="s">
        <v>1980</v>
      </c>
      <c r="I1198" s="47" t="s">
        <v>1954</v>
      </c>
      <c r="J1198" s="47" t="s">
        <v>312</v>
      </c>
      <c r="K1198" s="47" t="s">
        <v>319</v>
      </c>
      <c r="L1198" s="47" t="s">
        <v>886</v>
      </c>
      <c r="M1198" s="48" t="s">
        <v>53</v>
      </c>
      <c r="N1198" s="47" t="s">
        <v>34</v>
      </c>
      <c r="O1198" s="47" t="s">
        <v>4</v>
      </c>
      <c r="P1198" s="48" t="s">
        <v>43</v>
      </c>
      <c r="Q1198" s="47" t="s">
        <v>154</v>
      </c>
      <c r="R1198" s="47"/>
      <c r="S1198" s="47" t="s">
        <v>1444</v>
      </c>
      <c r="T1198" s="47" t="s">
        <v>154</v>
      </c>
      <c r="U1198" s="52"/>
      <c r="V1198" s="118"/>
      <c r="W1198" s="118"/>
      <c r="X1198" s="47">
        <v>0</v>
      </c>
      <c r="Y1198" s="47"/>
      <c r="Z1198" s="118" t="s">
        <v>390</v>
      </c>
      <c r="AA1198" s="118"/>
      <c r="AB1198" s="118"/>
      <c r="AC1198" s="47" t="s">
        <v>403</v>
      </c>
      <c r="AD1198" s="14">
        <v>0</v>
      </c>
      <c r="AE1198" s="47"/>
      <c r="AF1198" s="280"/>
      <c r="AG1198" s="118"/>
      <c r="AH1198" s="118"/>
      <c r="AI1198" s="47" t="s">
        <v>6737</v>
      </c>
      <c r="AJ1198" s="47" t="s">
        <v>306</v>
      </c>
      <c r="AK1198" s="47" t="s">
        <v>390</v>
      </c>
      <c r="AL1198" s="62" t="s">
        <v>390</v>
      </c>
      <c r="AM1198" s="13" t="s">
        <v>390</v>
      </c>
      <c r="AN1198" s="118"/>
      <c r="AO1198" s="118"/>
      <c r="AP1198" s="118"/>
      <c r="AQ1198" s="118"/>
      <c r="AR1198" s="118"/>
      <c r="AS1198" s="47"/>
      <c r="AT1198" s="118"/>
      <c r="AU1198" s="47"/>
      <c r="AV1198" s="47"/>
      <c r="AW1198" s="118"/>
      <c r="AX1198" s="118"/>
      <c r="AY1198" s="118"/>
      <c r="AZ1198" s="47"/>
      <c r="BA1198" s="14"/>
      <c r="BB1198" s="47"/>
      <c r="BC1198" s="149"/>
      <c r="BD1198" s="149"/>
    </row>
    <row r="1199" spans="1:56" x14ac:dyDescent="0.35">
      <c r="A1199" s="50" t="s">
        <v>1475</v>
      </c>
      <c r="B1199" s="115">
        <v>1198</v>
      </c>
      <c r="C1199" s="47"/>
      <c r="D1199" s="47"/>
      <c r="E1199" s="47"/>
      <c r="F1199" s="47"/>
      <c r="G1199" s="47" t="s">
        <v>76</v>
      </c>
      <c r="H1199" s="47" t="s">
        <v>1980</v>
      </c>
      <c r="I1199" s="47" t="s">
        <v>1954</v>
      </c>
      <c r="J1199" s="47" t="s">
        <v>312</v>
      </c>
      <c r="K1199" s="47" t="s">
        <v>319</v>
      </c>
      <c r="L1199" s="47" t="s">
        <v>886</v>
      </c>
      <c r="M1199" s="48" t="s">
        <v>53</v>
      </c>
      <c r="N1199" s="47" t="s">
        <v>33</v>
      </c>
      <c r="O1199" s="47" t="s">
        <v>5473</v>
      </c>
      <c r="P1199" s="48" t="s">
        <v>22</v>
      </c>
      <c r="Q1199" s="47" t="s">
        <v>126</v>
      </c>
      <c r="R1199" s="47"/>
      <c r="S1199" s="47" t="s">
        <v>1476</v>
      </c>
      <c r="T1199" s="47" t="s">
        <v>126</v>
      </c>
      <c r="U1199" s="52"/>
      <c r="V1199" s="118"/>
      <c r="W1199" s="118"/>
      <c r="X1199" s="47">
        <v>0</v>
      </c>
      <c r="Y1199" s="47"/>
      <c r="Z1199" s="118" t="s">
        <v>390</v>
      </c>
      <c r="AA1199" s="118"/>
      <c r="AB1199" s="118"/>
      <c r="AC1199" s="47" t="s">
        <v>403</v>
      </c>
      <c r="AD1199" s="14">
        <v>0</v>
      </c>
      <c r="AE1199" s="47"/>
      <c r="AF1199" s="280"/>
      <c r="AG1199" s="118"/>
      <c r="AH1199" s="118"/>
      <c r="AI1199" s="47" t="s">
        <v>6737</v>
      </c>
      <c r="AJ1199" s="47" t="s">
        <v>306</v>
      </c>
      <c r="AK1199" s="47" t="s">
        <v>390</v>
      </c>
      <c r="AL1199" s="62" t="s">
        <v>390</v>
      </c>
      <c r="AM1199" s="13" t="s">
        <v>1572</v>
      </c>
      <c r="AN1199" s="118"/>
      <c r="AO1199" s="118"/>
      <c r="AP1199" s="118"/>
      <c r="AQ1199" s="118"/>
      <c r="AR1199" s="118"/>
      <c r="AS1199" s="47"/>
      <c r="AT1199" s="118"/>
      <c r="AU1199" s="47"/>
      <c r="AV1199" s="47"/>
      <c r="AW1199" s="118"/>
      <c r="AX1199" s="118"/>
      <c r="AY1199" s="118"/>
      <c r="AZ1199" s="47"/>
      <c r="BA1199" s="14"/>
      <c r="BB1199" s="47"/>
      <c r="BC1199" s="149"/>
      <c r="BD1199" s="149"/>
    </row>
    <row r="1200" spans="1:56" x14ac:dyDescent="0.35">
      <c r="A1200" s="50" t="s">
        <v>1278</v>
      </c>
      <c r="B1200" s="115">
        <v>1199</v>
      </c>
      <c r="C1200" s="47"/>
      <c r="D1200" s="47"/>
      <c r="E1200" s="47"/>
      <c r="F1200" s="47"/>
      <c r="G1200" s="47" t="s">
        <v>76</v>
      </c>
      <c r="H1200" s="47" t="s">
        <v>1980</v>
      </c>
      <c r="I1200" s="47" t="s">
        <v>1954</v>
      </c>
      <c r="J1200" s="47" t="s">
        <v>312</v>
      </c>
      <c r="K1200" s="47" t="s">
        <v>319</v>
      </c>
      <c r="L1200" s="47" t="s">
        <v>886</v>
      </c>
      <c r="M1200" s="48" t="s">
        <v>53</v>
      </c>
      <c r="N1200" s="47" t="s">
        <v>33</v>
      </c>
      <c r="O1200" s="47" t="s">
        <v>5473</v>
      </c>
      <c r="P1200" s="48" t="s">
        <v>22</v>
      </c>
      <c r="Q1200" s="47" t="s">
        <v>153</v>
      </c>
      <c r="R1200" s="47"/>
      <c r="S1200" s="47" t="s">
        <v>1279</v>
      </c>
      <c r="T1200" s="47" t="s">
        <v>153</v>
      </c>
      <c r="U1200" s="52"/>
      <c r="V1200" s="118"/>
      <c r="W1200" s="118"/>
      <c r="X1200" s="47">
        <v>0</v>
      </c>
      <c r="Y1200" s="47"/>
      <c r="Z1200" s="118" t="s">
        <v>390</v>
      </c>
      <c r="AA1200" s="118"/>
      <c r="AB1200" s="118"/>
      <c r="AC1200" s="47" t="s">
        <v>403</v>
      </c>
      <c r="AD1200" s="14">
        <v>0</v>
      </c>
      <c r="AE1200" s="47"/>
      <c r="AF1200" s="280"/>
      <c r="AG1200" s="118"/>
      <c r="AH1200" s="118"/>
      <c r="AI1200" s="47" t="s">
        <v>6737</v>
      </c>
      <c r="AJ1200" s="47" t="s">
        <v>306</v>
      </c>
      <c r="AK1200" s="47" t="s">
        <v>390</v>
      </c>
      <c r="AL1200" s="62" t="s">
        <v>390</v>
      </c>
      <c r="AM1200" s="13" t="s">
        <v>390</v>
      </c>
      <c r="AN1200" s="118"/>
      <c r="AO1200" s="118"/>
      <c r="AP1200" s="118"/>
      <c r="AQ1200" s="118"/>
      <c r="AR1200" s="118"/>
      <c r="AS1200" s="47"/>
      <c r="AT1200" s="118"/>
      <c r="AU1200" s="47"/>
      <c r="AV1200" s="47"/>
      <c r="AW1200" s="118"/>
      <c r="AX1200" s="118"/>
      <c r="AY1200" s="118"/>
      <c r="AZ1200" s="47"/>
      <c r="BA1200" s="14"/>
      <c r="BB1200" s="47"/>
      <c r="BC1200" s="149"/>
      <c r="BD1200" s="149"/>
    </row>
    <row r="1201" spans="1:56" x14ac:dyDescent="0.35">
      <c r="A1201" s="50" t="s">
        <v>1751</v>
      </c>
      <c r="B1201" s="115">
        <v>1200</v>
      </c>
      <c r="C1201" s="47"/>
      <c r="D1201" s="47"/>
      <c r="E1201" s="47"/>
      <c r="F1201" s="47"/>
      <c r="G1201" s="47" t="s">
        <v>76</v>
      </c>
      <c r="H1201" s="47" t="s">
        <v>1980</v>
      </c>
      <c r="I1201" s="47" t="s">
        <v>1954</v>
      </c>
      <c r="J1201" s="47" t="s">
        <v>312</v>
      </c>
      <c r="K1201" s="47" t="s">
        <v>319</v>
      </c>
      <c r="L1201" s="47" t="s">
        <v>886</v>
      </c>
      <c r="M1201" s="48" t="s">
        <v>53</v>
      </c>
      <c r="N1201" s="47" t="s">
        <v>33</v>
      </c>
      <c r="O1201" s="47" t="s">
        <v>5473</v>
      </c>
      <c r="P1201" s="48" t="s">
        <v>22</v>
      </c>
      <c r="Q1201" s="47"/>
      <c r="R1201" s="47"/>
      <c r="S1201" s="47" t="s">
        <v>1752</v>
      </c>
      <c r="T1201" s="47" t="s">
        <v>1275</v>
      </c>
      <c r="U1201" s="52"/>
      <c r="V1201" s="118"/>
      <c r="W1201" s="118"/>
      <c r="X1201" s="47">
        <v>0</v>
      </c>
      <c r="Y1201" s="47"/>
      <c r="Z1201" s="118" t="s">
        <v>390</v>
      </c>
      <c r="AA1201" s="118"/>
      <c r="AB1201" s="118"/>
      <c r="AC1201" s="47" t="s">
        <v>403</v>
      </c>
      <c r="AD1201" s="14">
        <v>0</v>
      </c>
      <c r="AE1201" s="47"/>
      <c r="AF1201" s="280"/>
      <c r="AG1201" s="118"/>
      <c r="AH1201" s="118"/>
      <c r="AI1201" s="47" t="s">
        <v>6737</v>
      </c>
      <c r="AJ1201" s="47" t="s">
        <v>306</v>
      </c>
      <c r="AK1201" s="47" t="s">
        <v>390</v>
      </c>
      <c r="AL1201" s="62" t="s">
        <v>390</v>
      </c>
      <c r="AM1201" s="13" t="s">
        <v>390</v>
      </c>
      <c r="AN1201" s="118"/>
      <c r="AO1201" s="118"/>
      <c r="AP1201" s="118"/>
      <c r="AQ1201" s="118"/>
      <c r="AR1201" s="118"/>
      <c r="AS1201" s="47"/>
      <c r="AT1201" s="118"/>
      <c r="AU1201" s="47"/>
      <c r="AV1201" s="47"/>
      <c r="AW1201" s="118"/>
      <c r="AX1201" s="118"/>
      <c r="AY1201" s="118"/>
      <c r="AZ1201" s="47"/>
      <c r="BA1201" s="14"/>
      <c r="BB1201" s="47"/>
      <c r="BC1201" s="149"/>
      <c r="BD1201" s="149"/>
    </row>
    <row r="1202" spans="1:56" x14ac:dyDescent="0.35">
      <c r="A1202" s="50" t="s">
        <v>1497</v>
      </c>
      <c r="B1202" s="115">
        <v>1201</v>
      </c>
      <c r="C1202" s="47"/>
      <c r="D1202" s="47"/>
      <c r="E1202" s="47"/>
      <c r="F1202" s="47"/>
      <c r="G1202" s="47" t="s">
        <v>76</v>
      </c>
      <c r="H1202" s="47" t="s">
        <v>1980</v>
      </c>
      <c r="I1202" s="47" t="s">
        <v>1954</v>
      </c>
      <c r="J1202" s="47" t="s">
        <v>312</v>
      </c>
      <c r="K1202" s="47" t="s">
        <v>319</v>
      </c>
      <c r="L1202" s="47" t="s">
        <v>886</v>
      </c>
      <c r="M1202" s="48" t="s">
        <v>53</v>
      </c>
      <c r="N1202" s="47" t="s">
        <v>33</v>
      </c>
      <c r="O1202" s="47" t="s">
        <v>5473</v>
      </c>
      <c r="P1202" s="48" t="s">
        <v>22</v>
      </c>
      <c r="Q1202" s="47"/>
      <c r="R1202" s="47"/>
      <c r="S1202" s="47" t="s">
        <v>1498</v>
      </c>
      <c r="T1202" s="47" t="s">
        <v>28</v>
      </c>
      <c r="U1202" s="52"/>
      <c r="V1202" s="118"/>
      <c r="W1202" s="118"/>
      <c r="X1202" s="47">
        <v>0</v>
      </c>
      <c r="Y1202" s="47"/>
      <c r="Z1202" s="118" t="s">
        <v>390</v>
      </c>
      <c r="AA1202" s="118"/>
      <c r="AB1202" s="118"/>
      <c r="AC1202" s="47" t="s">
        <v>403</v>
      </c>
      <c r="AD1202" s="14">
        <v>0</v>
      </c>
      <c r="AE1202" s="47"/>
      <c r="AF1202" s="280"/>
      <c r="AG1202" s="118"/>
      <c r="AH1202" s="118"/>
      <c r="AI1202" s="47" t="s">
        <v>6737</v>
      </c>
      <c r="AJ1202" s="47" t="s">
        <v>306</v>
      </c>
      <c r="AK1202" s="47" t="s">
        <v>390</v>
      </c>
      <c r="AL1202" s="62" t="s">
        <v>390</v>
      </c>
      <c r="AM1202" s="13" t="s">
        <v>1572</v>
      </c>
      <c r="AN1202" s="118"/>
      <c r="AO1202" s="118"/>
      <c r="AP1202" s="118"/>
      <c r="AQ1202" s="118"/>
      <c r="AR1202" s="118"/>
      <c r="AS1202" s="47"/>
      <c r="AT1202" s="118"/>
      <c r="AU1202" s="47"/>
      <c r="AV1202" s="47"/>
      <c r="AW1202" s="118"/>
      <c r="AX1202" s="118"/>
      <c r="AY1202" s="118"/>
      <c r="AZ1202" s="47"/>
      <c r="BA1202" s="14"/>
      <c r="BB1202" s="47"/>
      <c r="BC1202" s="149"/>
      <c r="BD1202" s="149"/>
    </row>
    <row r="1203" spans="1:56" x14ac:dyDescent="0.35">
      <c r="A1203" s="50" t="s">
        <v>1748</v>
      </c>
      <c r="B1203" s="115">
        <v>1202</v>
      </c>
      <c r="C1203" s="47"/>
      <c r="D1203" s="47"/>
      <c r="E1203" s="47"/>
      <c r="F1203" s="47"/>
      <c r="G1203" s="47" t="s">
        <v>76</v>
      </c>
      <c r="H1203" s="47" t="s">
        <v>1980</v>
      </c>
      <c r="I1203" s="47" t="s">
        <v>1954</v>
      </c>
      <c r="J1203" s="47" t="s">
        <v>312</v>
      </c>
      <c r="K1203" s="47" t="s">
        <v>319</v>
      </c>
      <c r="L1203" s="47" t="s">
        <v>886</v>
      </c>
      <c r="M1203" s="48" t="s">
        <v>53</v>
      </c>
      <c r="N1203" s="47" t="s">
        <v>33</v>
      </c>
      <c r="O1203" s="47" t="s">
        <v>5473</v>
      </c>
      <c r="P1203" s="48" t="s">
        <v>22</v>
      </c>
      <c r="Q1203" s="47"/>
      <c r="R1203" s="47"/>
      <c r="S1203" s="47" t="s">
        <v>1749</v>
      </c>
      <c r="T1203" s="47" t="s">
        <v>1750</v>
      </c>
      <c r="U1203" s="52"/>
      <c r="V1203" s="118"/>
      <c r="W1203" s="118"/>
      <c r="X1203" s="47">
        <v>0</v>
      </c>
      <c r="Y1203" s="47"/>
      <c r="Z1203" s="118" t="s">
        <v>390</v>
      </c>
      <c r="AA1203" s="118"/>
      <c r="AB1203" s="118"/>
      <c r="AC1203" s="47" t="s">
        <v>403</v>
      </c>
      <c r="AD1203" s="14">
        <v>0</v>
      </c>
      <c r="AE1203" s="47"/>
      <c r="AF1203" s="280"/>
      <c r="AG1203" s="118"/>
      <c r="AH1203" s="118"/>
      <c r="AI1203" s="47" t="s">
        <v>6737</v>
      </c>
      <c r="AJ1203" s="47" t="s">
        <v>306</v>
      </c>
      <c r="AK1203" s="47" t="s">
        <v>390</v>
      </c>
      <c r="AL1203" s="62" t="s">
        <v>390</v>
      </c>
      <c r="AM1203" s="13" t="s">
        <v>1562</v>
      </c>
      <c r="AN1203" s="118"/>
      <c r="AO1203" s="118"/>
      <c r="AP1203" s="118"/>
      <c r="AQ1203" s="118"/>
      <c r="AR1203" s="118"/>
      <c r="AS1203" s="47"/>
      <c r="AT1203" s="118"/>
      <c r="AU1203" s="47"/>
      <c r="AV1203" s="47"/>
      <c r="AW1203" s="118"/>
      <c r="AX1203" s="118"/>
      <c r="AY1203" s="118"/>
      <c r="AZ1203" s="47"/>
      <c r="BA1203" s="14"/>
      <c r="BB1203" s="47"/>
      <c r="BC1203" s="149"/>
      <c r="BD1203" s="149"/>
    </row>
    <row r="1204" spans="1:56" x14ac:dyDescent="0.35">
      <c r="A1204" s="50" t="s">
        <v>1449</v>
      </c>
      <c r="B1204" s="115">
        <v>1203</v>
      </c>
      <c r="C1204" s="47"/>
      <c r="D1204" s="47"/>
      <c r="E1204" s="47"/>
      <c r="F1204" s="47"/>
      <c r="G1204" s="47" t="s">
        <v>76</v>
      </c>
      <c r="H1204" s="47" t="s">
        <v>1980</v>
      </c>
      <c r="I1204" s="47" t="s">
        <v>1954</v>
      </c>
      <c r="J1204" s="47" t="s">
        <v>312</v>
      </c>
      <c r="K1204" s="47" t="s">
        <v>319</v>
      </c>
      <c r="L1204" s="47" t="s">
        <v>886</v>
      </c>
      <c r="M1204" s="48" t="s">
        <v>53</v>
      </c>
      <c r="N1204" s="47" t="s">
        <v>33</v>
      </c>
      <c r="O1204" s="47" t="s">
        <v>5473</v>
      </c>
      <c r="P1204" s="48" t="s">
        <v>22</v>
      </c>
      <c r="Q1204" s="47" t="s">
        <v>126</v>
      </c>
      <c r="R1204" s="47"/>
      <c r="S1204" s="47" t="s">
        <v>1450</v>
      </c>
      <c r="T1204" s="47" t="s">
        <v>126</v>
      </c>
      <c r="U1204" s="52"/>
      <c r="V1204" s="118"/>
      <c r="W1204" s="118"/>
      <c r="X1204" s="47">
        <v>0</v>
      </c>
      <c r="Y1204" s="47"/>
      <c r="Z1204" s="118" t="s">
        <v>390</v>
      </c>
      <c r="AA1204" s="118"/>
      <c r="AB1204" s="118"/>
      <c r="AC1204" s="47" t="s">
        <v>403</v>
      </c>
      <c r="AD1204" s="14">
        <v>0</v>
      </c>
      <c r="AE1204" s="47"/>
      <c r="AF1204" s="280"/>
      <c r="AG1204" s="118"/>
      <c r="AH1204" s="118"/>
      <c r="AI1204" s="47" t="s">
        <v>6737</v>
      </c>
      <c r="AJ1204" s="47" t="s">
        <v>306</v>
      </c>
      <c r="AK1204" s="47" t="s">
        <v>390</v>
      </c>
      <c r="AL1204" s="62" t="s">
        <v>390</v>
      </c>
      <c r="AM1204" s="13" t="s">
        <v>1562</v>
      </c>
      <c r="AN1204" s="118"/>
      <c r="AO1204" s="118"/>
      <c r="AP1204" s="118"/>
      <c r="AQ1204" s="118"/>
      <c r="AR1204" s="118"/>
      <c r="AS1204" s="47"/>
      <c r="AT1204" s="118"/>
      <c r="AU1204" s="47"/>
      <c r="AV1204" s="47"/>
      <c r="AW1204" s="118"/>
      <c r="AX1204" s="118"/>
      <c r="AY1204" s="118"/>
      <c r="AZ1204" s="47"/>
      <c r="BA1204" s="14"/>
      <c r="BB1204" s="47"/>
      <c r="BC1204" s="149"/>
      <c r="BD1204" s="149"/>
    </row>
    <row r="1205" spans="1:56" x14ac:dyDescent="0.35">
      <c r="A1205" s="50" t="s">
        <v>1746</v>
      </c>
      <c r="B1205" s="115">
        <v>1204</v>
      </c>
      <c r="C1205" s="47"/>
      <c r="D1205" s="47"/>
      <c r="E1205" s="47"/>
      <c r="F1205" s="47"/>
      <c r="G1205" s="47" t="s">
        <v>76</v>
      </c>
      <c r="H1205" s="47" t="s">
        <v>1980</v>
      </c>
      <c r="I1205" s="47" t="s">
        <v>1954</v>
      </c>
      <c r="J1205" s="47" t="s">
        <v>312</v>
      </c>
      <c r="K1205" s="47" t="s">
        <v>319</v>
      </c>
      <c r="L1205" s="47" t="s">
        <v>886</v>
      </c>
      <c r="M1205" s="48" t="s">
        <v>53</v>
      </c>
      <c r="N1205" s="47" t="s">
        <v>33</v>
      </c>
      <c r="O1205" s="47" t="s">
        <v>5473</v>
      </c>
      <c r="P1205" s="48" t="s">
        <v>22</v>
      </c>
      <c r="Q1205" s="47"/>
      <c r="R1205" s="47"/>
      <c r="S1205" s="47" t="s">
        <v>1747</v>
      </c>
      <c r="T1205" s="47" t="s">
        <v>797</v>
      </c>
      <c r="U1205" s="52"/>
      <c r="V1205" s="118"/>
      <c r="W1205" s="118"/>
      <c r="X1205" s="47">
        <v>0</v>
      </c>
      <c r="Y1205" s="47"/>
      <c r="Z1205" s="118" t="s">
        <v>390</v>
      </c>
      <c r="AA1205" s="118"/>
      <c r="AB1205" s="118"/>
      <c r="AC1205" s="47" t="s">
        <v>403</v>
      </c>
      <c r="AD1205" s="14">
        <v>0</v>
      </c>
      <c r="AE1205" s="47"/>
      <c r="AF1205" s="280"/>
      <c r="AG1205" s="118"/>
      <c r="AH1205" s="118"/>
      <c r="AI1205" s="47" t="s">
        <v>6737</v>
      </c>
      <c r="AJ1205" s="47" t="s">
        <v>306</v>
      </c>
      <c r="AK1205" s="47" t="s">
        <v>390</v>
      </c>
      <c r="AL1205" s="62" t="s">
        <v>390</v>
      </c>
      <c r="AM1205" s="13" t="s">
        <v>1562</v>
      </c>
      <c r="AN1205" s="118"/>
      <c r="AO1205" s="118"/>
      <c r="AP1205" s="118"/>
      <c r="AQ1205" s="118"/>
      <c r="AR1205" s="118"/>
      <c r="AS1205" s="47"/>
      <c r="AT1205" s="118"/>
      <c r="AU1205" s="47"/>
      <c r="AV1205" s="47"/>
      <c r="AW1205" s="118"/>
      <c r="AX1205" s="118"/>
      <c r="AY1205" s="118"/>
      <c r="AZ1205" s="47"/>
      <c r="BA1205" s="14"/>
      <c r="BB1205" s="47"/>
      <c r="BC1205" s="149"/>
      <c r="BD1205" s="149"/>
    </row>
    <row r="1206" spans="1:56" x14ac:dyDescent="0.35">
      <c r="A1206" s="50" t="s">
        <v>1490</v>
      </c>
      <c r="B1206" s="115">
        <v>1205</v>
      </c>
      <c r="C1206" s="47"/>
      <c r="D1206" s="47"/>
      <c r="E1206" s="47"/>
      <c r="F1206" s="47"/>
      <c r="G1206" s="47" t="s">
        <v>76</v>
      </c>
      <c r="H1206" s="47" t="s">
        <v>1980</v>
      </c>
      <c r="I1206" s="47" t="s">
        <v>1954</v>
      </c>
      <c r="J1206" s="47" t="s">
        <v>312</v>
      </c>
      <c r="K1206" s="47" t="s">
        <v>319</v>
      </c>
      <c r="L1206" s="47" t="s">
        <v>886</v>
      </c>
      <c r="M1206" s="48" t="s">
        <v>53</v>
      </c>
      <c r="N1206" s="47" t="s">
        <v>33</v>
      </c>
      <c r="O1206" s="47" t="s">
        <v>5473</v>
      </c>
      <c r="P1206" s="48" t="s">
        <v>20</v>
      </c>
      <c r="Q1206" s="47"/>
      <c r="R1206" s="47"/>
      <c r="S1206" s="47" t="s">
        <v>1491</v>
      </c>
      <c r="T1206" s="47" t="s">
        <v>669</v>
      </c>
      <c r="U1206" s="52"/>
      <c r="V1206" s="118"/>
      <c r="W1206" s="118"/>
      <c r="X1206" s="47">
        <v>0</v>
      </c>
      <c r="Y1206" s="47"/>
      <c r="Z1206" s="118" t="s">
        <v>390</v>
      </c>
      <c r="AA1206" s="118"/>
      <c r="AB1206" s="118"/>
      <c r="AC1206" s="47" t="s">
        <v>403</v>
      </c>
      <c r="AD1206" s="14">
        <v>0</v>
      </c>
      <c r="AE1206" s="47"/>
      <c r="AF1206" s="280"/>
      <c r="AG1206" s="118"/>
      <c r="AH1206" s="118"/>
      <c r="AI1206" s="47" t="s">
        <v>6737</v>
      </c>
      <c r="AJ1206" s="47" t="s">
        <v>306</v>
      </c>
      <c r="AK1206" s="47" t="s">
        <v>390</v>
      </c>
      <c r="AL1206" s="62" t="s">
        <v>390</v>
      </c>
      <c r="AM1206" s="13" t="s">
        <v>1562</v>
      </c>
      <c r="AN1206" s="118"/>
      <c r="AO1206" s="118"/>
      <c r="AP1206" s="118"/>
      <c r="AQ1206" s="118"/>
      <c r="AR1206" s="118"/>
      <c r="AS1206" s="47"/>
      <c r="AT1206" s="118"/>
      <c r="AU1206" s="47"/>
      <c r="AV1206" s="47"/>
      <c r="AW1206" s="118"/>
      <c r="AX1206" s="118"/>
      <c r="AY1206" s="118"/>
      <c r="AZ1206" s="47"/>
      <c r="BA1206" s="14"/>
      <c r="BB1206" s="47"/>
      <c r="BC1206" s="149"/>
      <c r="BD1206" s="149"/>
    </row>
    <row r="1207" spans="1:56" x14ac:dyDescent="0.35">
      <c r="A1207" s="50" t="s">
        <v>1499</v>
      </c>
      <c r="B1207" s="115">
        <v>1206</v>
      </c>
      <c r="C1207" s="47"/>
      <c r="D1207" s="47"/>
      <c r="E1207" s="47"/>
      <c r="F1207" s="47"/>
      <c r="G1207" s="47" t="s">
        <v>76</v>
      </c>
      <c r="H1207" s="47" t="s">
        <v>1980</v>
      </c>
      <c r="I1207" s="47" t="s">
        <v>1954</v>
      </c>
      <c r="J1207" s="47" t="s">
        <v>312</v>
      </c>
      <c r="K1207" s="47" t="s">
        <v>319</v>
      </c>
      <c r="L1207" s="47" t="s">
        <v>886</v>
      </c>
      <c r="M1207" s="48" t="s">
        <v>53</v>
      </c>
      <c r="N1207" s="47" t="s">
        <v>33</v>
      </c>
      <c r="O1207" s="47" t="s">
        <v>5473</v>
      </c>
      <c r="P1207" s="48" t="s">
        <v>26</v>
      </c>
      <c r="Q1207" s="47"/>
      <c r="R1207" s="47"/>
      <c r="S1207" s="47" t="s">
        <v>1500</v>
      </c>
      <c r="T1207" s="47" t="s">
        <v>1442</v>
      </c>
      <c r="U1207" s="52"/>
      <c r="V1207" s="118"/>
      <c r="W1207" s="118"/>
      <c r="X1207" s="47">
        <v>0</v>
      </c>
      <c r="Y1207" s="47"/>
      <c r="Z1207" s="118" t="s">
        <v>390</v>
      </c>
      <c r="AA1207" s="118"/>
      <c r="AB1207" s="118"/>
      <c r="AC1207" s="47" t="s">
        <v>403</v>
      </c>
      <c r="AD1207" s="14">
        <v>0</v>
      </c>
      <c r="AE1207" s="47"/>
      <c r="AF1207" s="280"/>
      <c r="AG1207" s="118"/>
      <c r="AH1207" s="118"/>
      <c r="AI1207" s="47" t="s">
        <v>6737</v>
      </c>
      <c r="AJ1207" s="47" t="s">
        <v>306</v>
      </c>
      <c r="AK1207" s="47" t="s">
        <v>390</v>
      </c>
      <c r="AL1207" s="62" t="s">
        <v>390</v>
      </c>
      <c r="AM1207" s="13" t="s">
        <v>1562</v>
      </c>
      <c r="AN1207" s="118"/>
      <c r="AO1207" s="118"/>
      <c r="AP1207" s="118"/>
      <c r="AQ1207" s="118"/>
      <c r="AR1207" s="118"/>
      <c r="AS1207" s="47"/>
      <c r="AT1207" s="118"/>
      <c r="AU1207" s="47"/>
      <c r="AV1207" s="47"/>
      <c r="AW1207" s="118"/>
      <c r="AX1207" s="118"/>
      <c r="AY1207" s="118"/>
      <c r="AZ1207" s="47"/>
      <c r="BA1207" s="14"/>
      <c r="BB1207" s="47"/>
      <c r="BC1207" s="149"/>
      <c r="BD1207" s="149"/>
    </row>
    <row r="1208" spans="1:56" x14ac:dyDescent="0.35">
      <c r="A1208" s="50" t="s">
        <v>1244</v>
      </c>
      <c r="B1208" s="115">
        <v>1207</v>
      </c>
      <c r="C1208" s="47"/>
      <c r="D1208" s="47"/>
      <c r="E1208" s="47"/>
      <c r="F1208" s="47"/>
      <c r="G1208" s="47" t="s">
        <v>76</v>
      </c>
      <c r="H1208" s="47" t="s">
        <v>1980</v>
      </c>
      <c r="I1208" s="47" t="s">
        <v>1954</v>
      </c>
      <c r="J1208" s="47" t="s">
        <v>312</v>
      </c>
      <c r="K1208" s="47" t="s">
        <v>319</v>
      </c>
      <c r="L1208" s="47" t="s">
        <v>886</v>
      </c>
      <c r="M1208" s="48" t="s">
        <v>53</v>
      </c>
      <c r="N1208" s="47" t="s">
        <v>33</v>
      </c>
      <c r="O1208" s="47" t="s">
        <v>5473</v>
      </c>
      <c r="P1208" s="48" t="s">
        <v>20</v>
      </c>
      <c r="Q1208" s="47" t="s">
        <v>388</v>
      </c>
      <c r="R1208" s="47"/>
      <c r="S1208" s="47" t="s">
        <v>1245</v>
      </c>
      <c r="T1208" s="47" t="s">
        <v>293</v>
      </c>
      <c r="U1208" s="52"/>
      <c r="V1208" s="118"/>
      <c r="W1208" s="118"/>
      <c r="X1208" s="47">
        <v>0</v>
      </c>
      <c r="Y1208" s="47"/>
      <c r="Z1208" s="118" t="s">
        <v>390</v>
      </c>
      <c r="AA1208" s="118"/>
      <c r="AB1208" s="118"/>
      <c r="AC1208" s="47" t="s">
        <v>403</v>
      </c>
      <c r="AD1208" s="14">
        <v>0</v>
      </c>
      <c r="AE1208" s="47"/>
      <c r="AF1208" s="280"/>
      <c r="AG1208" s="118"/>
      <c r="AH1208" s="118"/>
      <c r="AI1208" s="47" t="s">
        <v>6737</v>
      </c>
      <c r="AJ1208" s="47" t="s">
        <v>306</v>
      </c>
      <c r="AK1208" s="47" t="s">
        <v>390</v>
      </c>
      <c r="AL1208" s="62" t="s">
        <v>390</v>
      </c>
      <c r="AM1208" s="13" t="s">
        <v>390</v>
      </c>
      <c r="AN1208" s="118"/>
      <c r="AO1208" s="118"/>
      <c r="AP1208" s="118"/>
      <c r="AQ1208" s="118"/>
      <c r="AR1208" s="118"/>
      <c r="AS1208" s="47"/>
      <c r="AT1208" s="118"/>
      <c r="AU1208" s="47"/>
      <c r="AV1208" s="47"/>
      <c r="AW1208" s="118"/>
      <c r="AX1208" s="118"/>
      <c r="AY1208" s="118"/>
      <c r="AZ1208" s="47"/>
      <c r="BA1208" s="14"/>
      <c r="BB1208" s="47"/>
      <c r="BC1208" s="149"/>
      <c r="BD1208" s="149"/>
    </row>
    <row r="1209" spans="1:56" x14ac:dyDescent="0.35">
      <c r="A1209" s="50" t="s">
        <v>1477</v>
      </c>
      <c r="B1209" s="115">
        <v>1208</v>
      </c>
      <c r="C1209" s="47"/>
      <c r="D1209" s="47"/>
      <c r="E1209" s="47"/>
      <c r="F1209" s="47"/>
      <c r="G1209" s="47" t="s">
        <v>76</v>
      </c>
      <c r="H1209" s="47" t="s">
        <v>1980</v>
      </c>
      <c r="I1209" s="47" t="s">
        <v>1954</v>
      </c>
      <c r="J1209" s="47" t="s">
        <v>312</v>
      </c>
      <c r="K1209" s="47" t="s">
        <v>319</v>
      </c>
      <c r="L1209" s="47" t="s">
        <v>886</v>
      </c>
      <c r="M1209" s="48" t="s">
        <v>53</v>
      </c>
      <c r="N1209" s="47" t="s">
        <v>34</v>
      </c>
      <c r="O1209" s="47" t="s">
        <v>4</v>
      </c>
      <c r="P1209" s="48" t="s">
        <v>27</v>
      </c>
      <c r="Q1209" s="47" t="s">
        <v>145</v>
      </c>
      <c r="R1209" s="47"/>
      <c r="S1209" s="47" t="s">
        <v>1478</v>
      </c>
      <c r="T1209" s="47" t="s">
        <v>145</v>
      </c>
      <c r="U1209" s="52"/>
      <c r="V1209" s="118"/>
      <c r="W1209" s="118"/>
      <c r="X1209" s="47">
        <v>0</v>
      </c>
      <c r="Y1209" s="47"/>
      <c r="Z1209" s="118" t="s">
        <v>390</v>
      </c>
      <c r="AA1209" s="118"/>
      <c r="AB1209" s="118"/>
      <c r="AC1209" s="47" t="s">
        <v>403</v>
      </c>
      <c r="AD1209" s="14">
        <v>0</v>
      </c>
      <c r="AE1209" s="47"/>
      <c r="AF1209" s="280"/>
      <c r="AG1209" s="118"/>
      <c r="AH1209" s="118"/>
      <c r="AI1209" s="47" t="s">
        <v>6737</v>
      </c>
      <c r="AJ1209" s="47" t="s">
        <v>306</v>
      </c>
      <c r="AK1209" s="47" t="s">
        <v>390</v>
      </c>
      <c r="AL1209" s="62" t="s">
        <v>390</v>
      </c>
      <c r="AM1209" s="13" t="s">
        <v>1572</v>
      </c>
      <c r="AN1209" s="118"/>
      <c r="AO1209" s="118"/>
      <c r="AP1209" s="118"/>
      <c r="AQ1209" s="118"/>
      <c r="AR1209" s="118"/>
      <c r="AS1209" s="47"/>
      <c r="AT1209" s="118"/>
      <c r="AU1209" s="47"/>
      <c r="AV1209" s="47"/>
      <c r="AW1209" s="118"/>
      <c r="AX1209" s="118"/>
      <c r="AY1209" s="118"/>
      <c r="AZ1209" s="47"/>
      <c r="BA1209" s="14"/>
      <c r="BB1209" s="47"/>
      <c r="BC1209" s="149"/>
      <c r="BD1209" s="149"/>
    </row>
    <row r="1210" spans="1:56" x14ac:dyDescent="0.35">
      <c r="A1210" s="50" t="s">
        <v>1486</v>
      </c>
      <c r="B1210" s="115">
        <v>1209</v>
      </c>
      <c r="C1210" s="47"/>
      <c r="D1210" s="47"/>
      <c r="E1210" s="47"/>
      <c r="F1210" s="47"/>
      <c r="G1210" s="47" t="s">
        <v>76</v>
      </c>
      <c r="H1210" s="47" t="s">
        <v>1980</v>
      </c>
      <c r="I1210" s="47" t="s">
        <v>1954</v>
      </c>
      <c r="J1210" s="47" t="s">
        <v>312</v>
      </c>
      <c r="K1210" s="47" t="s">
        <v>319</v>
      </c>
      <c r="L1210" s="47" t="s">
        <v>886</v>
      </c>
      <c r="M1210" s="48" t="s">
        <v>53</v>
      </c>
      <c r="N1210" s="47" t="s">
        <v>34</v>
      </c>
      <c r="O1210" s="47" t="s">
        <v>4</v>
      </c>
      <c r="P1210" s="48" t="s">
        <v>25</v>
      </c>
      <c r="Q1210" s="47" t="s">
        <v>127</v>
      </c>
      <c r="R1210" s="47"/>
      <c r="S1210" s="47" t="s">
        <v>1487</v>
      </c>
      <c r="T1210" s="47" t="s">
        <v>127</v>
      </c>
      <c r="U1210" s="52"/>
      <c r="V1210" s="118"/>
      <c r="W1210" s="118"/>
      <c r="X1210" s="47">
        <v>0</v>
      </c>
      <c r="Y1210" s="47"/>
      <c r="Z1210" s="118" t="s">
        <v>390</v>
      </c>
      <c r="AA1210" s="118"/>
      <c r="AB1210" s="118"/>
      <c r="AC1210" s="47" t="s">
        <v>403</v>
      </c>
      <c r="AD1210" s="14">
        <v>0</v>
      </c>
      <c r="AE1210" s="47"/>
      <c r="AF1210" s="280"/>
      <c r="AG1210" s="118"/>
      <c r="AH1210" s="118"/>
      <c r="AI1210" s="47" t="s">
        <v>6737</v>
      </c>
      <c r="AJ1210" s="47" t="s">
        <v>306</v>
      </c>
      <c r="AK1210" s="47" t="s">
        <v>390</v>
      </c>
      <c r="AL1210" s="62" t="s">
        <v>390</v>
      </c>
      <c r="AM1210" s="13" t="s">
        <v>1562</v>
      </c>
      <c r="AN1210" s="118"/>
      <c r="AO1210" s="118"/>
      <c r="AP1210" s="118"/>
      <c r="AQ1210" s="118"/>
      <c r="AR1210" s="118"/>
      <c r="AS1210" s="47"/>
      <c r="AT1210" s="118"/>
      <c r="AU1210" s="47"/>
      <c r="AV1210" s="47"/>
      <c r="AW1210" s="118"/>
      <c r="AX1210" s="118"/>
      <c r="AY1210" s="118"/>
      <c r="AZ1210" s="47"/>
      <c r="BA1210" s="14"/>
      <c r="BB1210" s="47"/>
      <c r="BC1210" s="149"/>
      <c r="BD1210" s="149"/>
    </row>
    <row r="1211" spans="1:56" x14ac:dyDescent="0.35">
      <c r="A1211" s="50" t="s">
        <v>1250</v>
      </c>
      <c r="B1211" s="115">
        <v>1210</v>
      </c>
      <c r="C1211" s="47"/>
      <c r="D1211" s="47"/>
      <c r="E1211" s="47"/>
      <c r="F1211" s="47"/>
      <c r="G1211" s="47" t="s">
        <v>76</v>
      </c>
      <c r="H1211" s="47" t="s">
        <v>1980</v>
      </c>
      <c r="I1211" s="47" t="s">
        <v>1954</v>
      </c>
      <c r="J1211" s="47" t="s">
        <v>312</v>
      </c>
      <c r="K1211" s="47" t="s">
        <v>319</v>
      </c>
      <c r="L1211" s="47" t="s">
        <v>886</v>
      </c>
      <c r="M1211" s="48" t="s">
        <v>53</v>
      </c>
      <c r="N1211" s="47" t="s">
        <v>33</v>
      </c>
      <c r="O1211" s="47" t="s">
        <v>5473</v>
      </c>
      <c r="P1211" s="48" t="s">
        <v>26</v>
      </c>
      <c r="Q1211" s="47" t="s">
        <v>760</v>
      </c>
      <c r="R1211" s="47"/>
      <c r="S1211" s="47" t="s">
        <v>1251</v>
      </c>
      <c r="T1211" s="47" t="s">
        <v>760</v>
      </c>
      <c r="U1211" s="52"/>
      <c r="V1211" s="118"/>
      <c r="W1211" s="118"/>
      <c r="X1211" s="47">
        <v>0</v>
      </c>
      <c r="Y1211" s="47"/>
      <c r="Z1211" s="118" t="s">
        <v>390</v>
      </c>
      <c r="AA1211" s="118"/>
      <c r="AB1211" s="118"/>
      <c r="AC1211" s="47" t="s">
        <v>403</v>
      </c>
      <c r="AD1211" s="14">
        <v>0</v>
      </c>
      <c r="AE1211" s="47"/>
      <c r="AF1211" s="280"/>
      <c r="AG1211" s="118"/>
      <c r="AH1211" s="118"/>
      <c r="AI1211" s="47" t="s">
        <v>6737</v>
      </c>
      <c r="AJ1211" s="47" t="s">
        <v>306</v>
      </c>
      <c r="AK1211" s="47" t="s">
        <v>390</v>
      </c>
      <c r="AL1211" s="62" t="s">
        <v>390</v>
      </c>
      <c r="AM1211" s="13" t="s">
        <v>390</v>
      </c>
      <c r="AN1211" s="118"/>
      <c r="AO1211" s="118"/>
      <c r="AP1211" s="118"/>
      <c r="AQ1211" s="118"/>
      <c r="AR1211" s="118"/>
      <c r="AS1211" s="47"/>
      <c r="AT1211" s="118"/>
      <c r="AU1211" s="47"/>
      <c r="AV1211" s="47"/>
      <c r="AW1211" s="118"/>
      <c r="AX1211" s="118"/>
      <c r="AY1211" s="118"/>
      <c r="AZ1211" s="47"/>
      <c r="BA1211" s="14"/>
      <c r="BB1211" s="47"/>
      <c r="BC1211" s="149"/>
      <c r="BD1211" s="149"/>
    </row>
    <row r="1212" spans="1:56" x14ac:dyDescent="0.35">
      <c r="A1212" s="50" t="s">
        <v>1501</v>
      </c>
      <c r="B1212" s="115">
        <v>1211</v>
      </c>
      <c r="C1212" s="47"/>
      <c r="D1212" s="47"/>
      <c r="E1212" s="47"/>
      <c r="F1212" s="47"/>
      <c r="G1212" s="47" t="s">
        <v>76</v>
      </c>
      <c r="H1212" s="47" t="s">
        <v>1980</v>
      </c>
      <c r="I1212" s="47" t="s">
        <v>1954</v>
      </c>
      <c r="J1212" s="47" t="s">
        <v>312</v>
      </c>
      <c r="K1212" s="47" t="s">
        <v>319</v>
      </c>
      <c r="L1212" s="47" t="s">
        <v>886</v>
      </c>
      <c r="M1212" s="48" t="s">
        <v>53</v>
      </c>
      <c r="N1212" s="47" t="s">
        <v>33</v>
      </c>
      <c r="O1212" s="47" t="s">
        <v>5473</v>
      </c>
      <c r="P1212" s="48" t="s">
        <v>20</v>
      </c>
      <c r="Q1212" s="47" t="s">
        <v>388</v>
      </c>
      <c r="R1212" s="47"/>
      <c r="S1212" s="47" t="s">
        <v>1502</v>
      </c>
      <c r="T1212" s="47" t="s">
        <v>293</v>
      </c>
      <c r="U1212" s="52"/>
      <c r="V1212" s="118"/>
      <c r="W1212" s="118"/>
      <c r="X1212" s="47">
        <v>0</v>
      </c>
      <c r="Y1212" s="47"/>
      <c r="Z1212" s="118" t="s">
        <v>390</v>
      </c>
      <c r="AA1212" s="118"/>
      <c r="AB1212" s="118"/>
      <c r="AC1212" s="47" t="s">
        <v>403</v>
      </c>
      <c r="AD1212" s="14">
        <v>0</v>
      </c>
      <c r="AE1212" s="47"/>
      <c r="AF1212" s="280"/>
      <c r="AG1212" s="118"/>
      <c r="AH1212" s="118"/>
      <c r="AI1212" s="47" t="s">
        <v>6737</v>
      </c>
      <c r="AJ1212" s="47" t="s">
        <v>306</v>
      </c>
      <c r="AK1212" s="47" t="s">
        <v>390</v>
      </c>
      <c r="AL1212" s="62" t="s">
        <v>390</v>
      </c>
      <c r="AM1212" s="13" t="s">
        <v>1562</v>
      </c>
      <c r="AN1212" s="118"/>
      <c r="AO1212" s="118"/>
      <c r="AP1212" s="118"/>
      <c r="AQ1212" s="118"/>
      <c r="AR1212" s="118"/>
      <c r="AS1212" s="47"/>
      <c r="AT1212" s="118"/>
      <c r="AU1212" s="47"/>
      <c r="AV1212" s="47"/>
      <c r="AW1212" s="118"/>
      <c r="AX1212" s="118"/>
      <c r="AY1212" s="118"/>
      <c r="AZ1212" s="47"/>
      <c r="BA1212" s="14"/>
      <c r="BB1212" s="47"/>
      <c r="BC1212" s="149"/>
      <c r="BD1212" s="149"/>
    </row>
    <row r="1213" spans="1:56" x14ac:dyDescent="0.35">
      <c r="A1213" s="50" t="s">
        <v>1493</v>
      </c>
      <c r="B1213" s="115">
        <v>1212</v>
      </c>
      <c r="C1213" s="47"/>
      <c r="D1213" s="47"/>
      <c r="E1213" s="47"/>
      <c r="F1213" s="47"/>
      <c r="G1213" s="47" t="s">
        <v>76</v>
      </c>
      <c r="H1213" s="47" t="s">
        <v>1980</v>
      </c>
      <c r="I1213" s="47" t="s">
        <v>1954</v>
      </c>
      <c r="J1213" s="47" t="s">
        <v>312</v>
      </c>
      <c r="K1213" s="47" t="s">
        <v>319</v>
      </c>
      <c r="L1213" s="47" t="s">
        <v>886</v>
      </c>
      <c r="M1213" s="48" t="s">
        <v>53</v>
      </c>
      <c r="N1213" s="47" t="s">
        <v>34</v>
      </c>
      <c r="O1213" s="47" t="s">
        <v>4</v>
      </c>
      <c r="P1213" s="48" t="s">
        <v>16</v>
      </c>
      <c r="Q1213" s="47" t="s">
        <v>128</v>
      </c>
      <c r="R1213" s="47"/>
      <c r="S1213" s="47" t="s">
        <v>1494</v>
      </c>
      <c r="T1213" s="47" t="s">
        <v>128</v>
      </c>
      <c r="U1213" s="52"/>
      <c r="V1213" s="118"/>
      <c r="W1213" s="118"/>
      <c r="X1213" s="47">
        <v>0</v>
      </c>
      <c r="Y1213" s="47"/>
      <c r="Z1213" s="118" t="s">
        <v>390</v>
      </c>
      <c r="AA1213" s="118"/>
      <c r="AB1213" s="118"/>
      <c r="AC1213" s="47" t="s">
        <v>403</v>
      </c>
      <c r="AD1213" s="14">
        <v>0</v>
      </c>
      <c r="AE1213" s="47"/>
      <c r="AF1213" s="280"/>
      <c r="AG1213" s="118"/>
      <c r="AH1213" s="118"/>
      <c r="AI1213" s="47" t="s">
        <v>6737</v>
      </c>
      <c r="AJ1213" s="47" t="s">
        <v>306</v>
      </c>
      <c r="AK1213" s="47" t="s">
        <v>390</v>
      </c>
      <c r="AL1213" s="62" t="s">
        <v>390</v>
      </c>
      <c r="AM1213" s="13" t="s">
        <v>1562</v>
      </c>
      <c r="AN1213" s="118"/>
      <c r="AO1213" s="118"/>
      <c r="AP1213" s="118"/>
      <c r="AQ1213" s="118"/>
      <c r="AR1213" s="118"/>
      <c r="AS1213" s="47"/>
      <c r="AT1213" s="118"/>
      <c r="AU1213" s="47"/>
      <c r="AV1213" s="47"/>
      <c r="AW1213" s="118"/>
      <c r="AX1213" s="118"/>
      <c r="AY1213" s="118"/>
      <c r="AZ1213" s="47"/>
      <c r="BA1213" s="14"/>
      <c r="BB1213" s="47"/>
      <c r="BC1213" s="149"/>
      <c r="BD1213" s="149"/>
    </row>
    <row r="1214" spans="1:56" x14ac:dyDescent="0.35">
      <c r="A1214" s="50" t="s">
        <v>1437</v>
      </c>
      <c r="B1214" s="115">
        <v>1213</v>
      </c>
      <c r="C1214" s="47"/>
      <c r="D1214" s="47"/>
      <c r="E1214" s="47"/>
      <c r="F1214" s="47"/>
      <c r="G1214" s="47" t="s">
        <v>76</v>
      </c>
      <c r="H1214" s="47" t="s">
        <v>1980</v>
      </c>
      <c r="I1214" s="47" t="s">
        <v>1954</v>
      </c>
      <c r="J1214" s="47" t="s">
        <v>312</v>
      </c>
      <c r="K1214" s="47" t="s">
        <v>319</v>
      </c>
      <c r="L1214" s="47" t="s">
        <v>886</v>
      </c>
      <c r="M1214" s="48" t="s">
        <v>53</v>
      </c>
      <c r="N1214" s="47" t="s">
        <v>34</v>
      </c>
      <c r="O1214" s="47" t="s">
        <v>4</v>
      </c>
      <c r="P1214" s="48" t="s">
        <v>21</v>
      </c>
      <c r="Q1214" s="47"/>
      <c r="R1214" s="47"/>
      <c r="S1214" s="47" t="s">
        <v>1438</v>
      </c>
      <c r="T1214" s="47" t="s">
        <v>677</v>
      </c>
      <c r="U1214" s="52"/>
      <c r="V1214" s="118"/>
      <c r="W1214" s="118"/>
      <c r="X1214" s="47">
        <v>0</v>
      </c>
      <c r="Y1214" s="47"/>
      <c r="Z1214" s="118" t="s">
        <v>390</v>
      </c>
      <c r="AA1214" s="118"/>
      <c r="AB1214" s="118"/>
      <c r="AC1214" s="47" t="s">
        <v>403</v>
      </c>
      <c r="AD1214" s="14">
        <v>0</v>
      </c>
      <c r="AE1214" s="47"/>
      <c r="AF1214" s="280"/>
      <c r="AG1214" s="118"/>
      <c r="AH1214" s="118"/>
      <c r="AI1214" s="47" t="s">
        <v>6737</v>
      </c>
      <c r="AJ1214" s="47" t="s">
        <v>306</v>
      </c>
      <c r="AK1214" s="47" t="s">
        <v>390</v>
      </c>
      <c r="AL1214" s="62" t="s">
        <v>390</v>
      </c>
      <c r="AM1214" s="13" t="s">
        <v>390</v>
      </c>
      <c r="AN1214" s="118"/>
      <c r="AO1214" s="118"/>
      <c r="AP1214" s="118"/>
      <c r="AQ1214" s="118"/>
      <c r="AR1214" s="118"/>
      <c r="AS1214" s="47"/>
      <c r="AT1214" s="118"/>
      <c r="AU1214" s="47"/>
      <c r="AV1214" s="47"/>
      <c r="AW1214" s="118"/>
      <c r="AX1214" s="118"/>
      <c r="AY1214" s="118"/>
      <c r="AZ1214" s="47"/>
      <c r="BA1214" s="14"/>
      <c r="BB1214" s="47"/>
      <c r="BC1214" s="149"/>
      <c r="BD1214" s="149"/>
    </row>
    <row r="1215" spans="1:56" x14ac:dyDescent="0.35">
      <c r="A1215" s="50" t="s">
        <v>1252</v>
      </c>
      <c r="B1215" s="115">
        <v>1214</v>
      </c>
      <c r="C1215" s="47"/>
      <c r="D1215" s="47"/>
      <c r="E1215" s="47"/>
      <c r="F1215" s="47"/>
      <c r="G1215" s="47" t="s">
        <v>76</v>
      </c>
      <c r="H1215" s="47" t="s">
        <v>1980</v>
      </c>
      <c r="I1215" s="47" t="s">
        <v>1954</v>
      </c>
      <c r="J1215" s="47" t="s">
        <v>312</v>
      </c>
      <c r="K1215" s="47" t="s">
        <v>319</v>
      </c>
      <c r="L1215" s="47" t="s">
        <v>886</v>
      </c>
      <c r="M1215" s="48" t="s">
        <v>53</v>
      </c>
      <c r="N1215" s="47" t="s">
        <v>33</v>
      </c>
      <c r="O1215" s="47" t="s">
        <v>5473</v>
      </c>
      <c r="P1215" s="48" t="s">
        <v>26</v>
      </c>
      <c r="Q1215" s="47"/>
      <c r="R1215" s="47"/>
      <c r="S1215" s="47" t="s">
        <v>1253</v>
      </c>
      <c r="T1215" s="47" t="s">
        <v>762</v>
      </c>
      <c r="U1215" s="52"/>
      <c r="V1215" s="118"/>
      <c r="W1215" s="118"/>
      <c r="X1215" s="47">
        <v>0</v>
      </c>
      <c r="Y1215" s="47"/>
      <c r="Z1215" s="118" t="s">
        <v>390</v>
      </c>
      <c r="AA1215" s="118"/>
      <c r="AB1215" s="118"/>
      <c r="AC1215" s="47" t="s">
        <v>403</v>
      </c>
      <c r="AD1215" s="14">
        <v>0</v>
      </c>
      <c r="AE1215" s="47"/>
      <c r="AF1215" s="280"/>
      <c r="AG1215" s="118"/>
      <c r="AH1215" s="118"/>
      <c r="AI1215" s="47" t="s">
        <v>6737</v>
      </c>
      <c r="AJ1215" s="47" t="s">
        <v>306</v>
      </c>
      <c r="AK1215" s="47" t="s">
        <v>390</v>
      </c>
      <c r="AL1215" s="62" t="s">
        <v>390</v>
      </c>
      <c r="AM1215" s="13" t="s">
        <v>390</v>
      </c>
      <c r="AN1215" s="118"/>
      <c r="AO1215" s="118"/>
      <c r="AP1215" s="118"/>
      <c r="AQ1215" s="118"/>
      <c r="AR1215" s="118"/>
      <c r="AS1215" s="47"/>
      <c r="AT1215" s="118"/>
      <c r="AU1215" s="47"/>
      <c r="AV1215" s="47"/>
      <c r="AW1215" s="118"/>
      <c r="AX1215" s="118"/>
      <c r="AY1215" s="118"/>
      <c r="AZ1215" s="47"/>
      <c r="BA1215" s="14"/>
      <c r="BB1215" s="47"/>
      <c r="BC1215" s="149"/>
      <c r="BD1215" s="149"/>
    </row>
    <row r="1216" spans="1:56" x14ac:dyDescent="0.35">
      <c r="A1216" s="50" t="s">
        <v>1265</v>
      </c>
      <c r="B1216" s="115">
        <v>1215</v>
      </c>
      <c r="C1216" s="47"/>
      <c r="D1216" s="47"/>
      <c r="E1216" s="47"/>
      <c r="F1216" s="47"/>
      <c r="G1216" s="47" t="s">
        <v>76</v>
      </c>
      <c r="H1216" s="47" t="s">
        <v>1980</v>
      </c>
      <c r="I1216" s="47" t="s">
        <v>1954</v>
      </c>
      <c r="J1216" s="47" t="s">
        <v>312</v>
      </c>
      <c r="K1216" s="47" t="s">
        <v>319</v>
      </c>
      <c r="L1216" s="47" t="s">
        <v>886</v>
      </c>
      <c r="M1216" s="48" t="s">
        <v>53</v>
      </c>
      <c r="N1216" s="47" t="s">
        <v>34</v>
      </c>
      <c r="O1216" s="47" t="s">
        <v>4</v>
      </c>
      <c r="P1216" s="48" t="s">
        <v>25</v>
      </c>
      <c r="Q1216" s="47" t="s">
        <v>127</v>
      </c>
      <c r="R1216" s="47"/>
      <c r="S1216" s="47" t="s">
        <v>1266</v>
      </c>
      <c r="T1216" s="47" t="s">
        <v>127</v>
      </c>
      <c r="U1216" s="52"/>
      <c r="V1216" s="118"/>
      <c r="W1216" s="118"/>
      <c r="X1216" s="47">
        <v>0</v>
      </c>
      <c r="Y1216" s="47"/>
      <c r="Z1216" s="118" t="s">
        <v>390</v>
      </c>
      <c r="AA1216" s="118"/>
      <c r="AB1216" s="118"/>
      <c r="AC1216" s="47" t="s">
        <v>403</v>
      </c>
      <c r="AD1216" s="14">
        <v>0</v>
      </c>
      <c r="AE1216" s="47"/>
      <c r="AF1216" s="280"/>
      <c r="AG1216" s="118"/>
      <c r="AH1216" s="118"/>
      <c r="AI1216" s="47" t="s">
        <v>6737</v>
      </c>
      <c r="AJ1216" s="47" t="s">
        <v>306</v>
      </c>
      <c r="AK1216" s="47" t="s">
        <v>390</v>
      </c>
      <c r="AL1216" s="62" t="s">
        <v>390</v>
      </c>
      <c r="AM1216" s="13" t="s">
        <v>2082</v>
      </c>
      <c r="AN1216" s="118"/>
      <c r="AO1216" s="118"/>
      <c r="AP1216" s="118"/>
      <c r="AQ1216" s="118"/>
      <c r="AR1216" s="118"/>
      <c r="AS1216" s="47"/>
      <c r="AT1216" s="118"/>
      <c r="AU1216" s="47"/>
      <c r="AV1216" s="47"/>
      <c r="AW1216" s="118"/>
      <c r="AX1216" s="118"/>
      <c r="AY1216" s="118"/>
      <c r="AZ1216" s="47"/>
      <c r="BA1216" s="14"/>
      <c r="BB1216" s="47"/>
      <c r="BC1216" s="149"/>
      <c r="BD1216" s="149"/>
    </row>
    <row r="1217" spans="1:56" x14ac:dyDescent="0.35">
      <c r="A1217" s="50" t="s">
        <v>1481</v>
      </c>
      <c r="B1217" s="115">
        <v>1216</v>
      </c>
      <c r="C1217" s="47"/>
      <c r="D1217" s="47"/>
      <c r="E1217" s="47"/>
      <c r="F1217" s="47"/>
      <c r="G1217" s="47" t="s">
        <v>76</v>
      </c>
      <c r="H1217" s="47" t="s">
        <v>1980</v>
      </c>
      <c r="I1217" s="47" t="s">
        <v>1954</v>
      </c>
      <c r="J1217" s="47" t="s">
        <v>312</v>
      </c>
      <c r="K1217" s="47" t="s">
        <v>319</v>
      </c>
      <c r="L1217" s="47" t="s">
        <v>886</v>
      </c>
      <c r="M1217" s="48" t="s">
        <v>53</v>
      </c>
      <c r="N1217" s="47" t="s">
        <v>34</v>
      </c>
      <c r="O1217" s="47" t="s">
        <v>4</v>
      </c>
      <c r="P1217" s="48" t="s">
        <v>27</v>
      </c>
      <c r="Q1217" s="47" t="s">
        <v>145</v>
      </c>
      <c r="R1217" s="47"/>
      <c r="S1217" s="47" t="s">
        <v>1482</v>
      </c>
      <c r="T1217" s="47" t="s">
        <v>145</v>
      </c>
      <c r="U1217" s="52"/>
      <c r="V1217" s="118"/>
      <c r="W1217" s="118"/>
      <c r="X1217" s="47">
        <v>0</v>
      </c>
      <c r="Y1217" s="47"/>
      <c r="Z1217" s="118" t="s">
        <v>390</v>
      </c>
      <c r="AA1217" s="118"/>
      <c r="AB1217" s="118"/>
      <c r="AC1217" s="47" t="s">
        <v>403</v>
      </c>
      <c r="AD1217" s="14">
        <v>0</v>
      </c>
      <c r="AE1217" s="47"/>
      <c r="AF1217" s="280"/>
      <c r="AG1217" s="118"/>
      <c r="AH1217" s="118"/>
      <c r="AI1217" s="47" t="s">
        <v>6737</v>
      </c>
      <c r="AJ1217" s="47" t="s">
        <v>306</v>
      </c>
      <c r="AK1217" s="47" t="s">
        <v>390</v>
      </c>
      <c r="AL1217" s="62" t="s">
        <v>390</v>
      </c>
      <c r="AM1217" s="13" t="s">
        <v>1872</v>
      </c>
      <c r="AN1217" s="118"/>
      <c r="AO1217" s="118"/>
      <c r="AP1217" s="118"/>
      <c r="AQ1217" s="118"/>
      <c r="AR1217" s="118"/>
      <c r="AS1217" s="47"/>
      <c r="AT1217" s="118"/>
      <c r="AU1217" s="47"/>
      <c r="AV1217" s="47"/>
      <c r="AW1217" s="118"/>
      <c r="AX1217" s="118"/>
      <c r="AY1217" s="118"/>
      <c r="AZ1217" s="47"/>
      <c r="BA1217" s="14"/>
      <c r="BB1217" s="47"/>
      <c r="BC1217" s="149"/>
      <c r="BD1217" s="149"/>
    </row>
    <row r="1218" spans="1:56" x14ac:dyDescent="0.35">
      <c r="A1218" s="50" t="s">
        <v>1435</v>
      </c>
      <c r="B1218" s="115">
        <v>1217</v>
      </c>
      <c r="C1218" s="47"/>
      <c r="D1218" s="47"/>
      <c r="E1218" s="47"/>
      <c r="F1218" s="47"/>
      <c r="G1218" s="47" t="s">
        <v>76</v>
      </c>
      <c r="H1218" s="47" t="s">
        <v>1980</v>
      </c>
      <c r="I1218" s="47" t="s">
        <v>1954</v>
      </c>
      <c r="J1218" s="47" t="s">
        <v>312</v>
      </c>
      <c r="K1218" s="47" t="s">
        <v>319</v>
      </c>
      <c r="L1218" s="47" t="s">
        <v>886</v>
      </c>
      <c r="M1218" s="48" t="s">
        <v>53</v>
      </c>
      <c r="N1218" s="47" t="s">
        <v>34</v>
      </c>
      <c r="O1218" s="47" t="s">
        <v>4</v>
      </c>
      <c r="P1218" s="48" t="s">
        <v>25</v>
      </c>
      <c r="Q1218" s="47" t="s">
        <v>127</v>
      </c>
      <c r="R1218" s="47"/>
      <c r="S1218" s="47" t="s">
        <v>1436</v>
      </c>
      <c r="T1218" s="47" t="s">
        <v>127</v>
      </c>
      <c r="U1218" s="52"/>
      <c r="V1218" s="118"/>
      <c r="W1218" s="118"/>
      <c r="X1218" s="47">
        <v>0</v>
      </c>
      <c r="Y1218" s="47"/>
      <c r="Z1218" s="118" t="s">
        <v>390</v>
      </c>
      <c r="AA1218" s="118"/>
      <c r="AB1218" s="118"/>
      <c r="AC1218" s="47" t="s">
        <v>403</v>
      </c>
      <c r="AD1218" s="14">
        <v>0</v>
      </c>
      <c r="AE1218" s="47"/>
      <c r="AF1218" s="280"/>
      <c r="AG1218" s="118"/>
      <c r="AH1218" s="118"/>
      <c r="AI1218" s="47" t="s">
        <v>6737</v>
      </c>
      <c r="AJ1218" s="47" t="s">
        <v>306</v>
      </c>
      <c r="AK1218" s="47" t="s">
        <v>390</v>
      </c>
      <c r="AL1218" s="62" t="s">
        <v>390</v>
      </c>
      <c r="AM1218" s="13" t="s">
        <v>2221</v>
      </c>
      <c r="AN1218" s="118"/>
      <c r="AO1218" s="118"/>
      <c r="AP1218" s="118"/>
      <c r="AQ1218" s="118"/>
      <c r="AR1218" s="118"/>
      <c r="AS1218" s="47"/>
      <c r="AT1218" s="118"/>
      <c r="AU1218" s="47"/>
      <c r="AV1218" s="47"/>
      <c r="AW1218" s="118"/>
      <c r="AX1218" s="118"/>
      <c r="AY1218" s="118"/>
      <c r="AZ1218" s="47"/>
      <c r="BA1218" s="14"/>
      <c r="BB1218" s="47"/>
      <c r="BC1218" s="149"/>
      <c r="BD1218" s="149"/>
    </row>
    <row r="1219" spans="1:56" x14ac:dyDescent="0.35">
      <c r="A1219" s="50" t="s">
        <v>1254</v>
      </c>
      <c r="B1219" s="115">
        <v>1218</v>
      </c>
      <c r="C1219" s="47"/>
      <c r="D1219" s="47"/>
      <c r="E1219" s="47"/>
      <c r="F1219" s="47"/>
      <c r="G1219" s="47" t="s">
        <v>76</v>
      </c>
      <c r="H1219" s="47" t="s">
        <v>1980</v>
      </c>
      <c r="I1219" s="47" t="s">
        <v>1954</v>
      </c>
      <c r="J1219" s="47" t="s">
        <v>312</v>
      </c>
      <c r="K1219" s="47" t="s">
        <v>319</v>
      </c>
      <c r="L1219" s="47" t="s">
        <v>886</v>
      </c>
      <c r="M1219" s="48" t="s">
        <v>53</v>
      </c>
      <c r="N1219" s="47" t="s">
        <v>33</v>
      </c>
      <c r="O1219" s="47" t="s">
        <v>5473</v>
      </c>
      <c r="P1219" s="48" t="s">
        <v>26</v>
      </c>
      <c r="Q1219" s="47" t="s">
        <v>985</v>
      </c>
      <c r="R1219" s="47"/>
      <c r="S1219" s="47" t="s">
        <v>1255</v>
      </c>
      <c r="T1219" s="47" t="s">
        <v>901</v>
      </c>
      <c r="U1219" s="52"/>
      <c r="V1219" s="118"/>
      <c r="W1219" s="118"/>
      <c r="X1219" s="47">
        <v>0</v>
      </c>
      <c r="Y1219" s="47"/>
      <c r="Z1219" s="118" t="s">
        <v>390</v>
      </c>
      <c r="AA1219" s="118"/>
      <c r="AB1219" s="118"/>
      <c r="AC1219" s="47" t="s">
        <v>403</v>
      </c>
      <c r="AD1219" s="14">
        <v>0</v>
      </c>
      <c r="AE1219" s="47"/>
      <c r="AF1219" s="280"/>
      <c r="AG1219" s="118"/>
      <c r="AH1219" s="118"/>
      <c r="AI1219" s="47" t="s">
        <v>6737</v>
      </c>
      <c r="AJ1219" s="47" t="s">
        <v>306</v>
      </c>
      <c r="AK1219" s="47" t="s">
        <v>390</v>
      </c>
      <c r="AL1219" s="62" t="s">
        <v>390</v>
      </c>
      <c r="AM1219" s="13" t="s">
        <v>1872</v>
      </c>
      <c r="AN1219" s="118"/>
      <c r="AO1219" s="118"/>
      <c r="AP1219" s="118"/>
      <c r="AQ1219" s="118"/>
      <c r="AR1219" s="118"/>
      <c r="AS1219" s="47"/>
      <c r="AT1219" s="118"/>
      <c r="AU1219" s="47"/>
      <c r="AV1219" s="47"/>
      <c r="AW1219" s="118"/>
      <c r="AX1219" s="118"/>
      <c r="AY1219" s="118"/>
      <c r="AZ1219" s="47"/>
      <c r="BA1219" s="14"/>
      <c r="BB1219" s="47"/>
      <c r="BC1219" s="149"/>
      <c r="BD1219" s="149"/>
    </row>
    <row r="1220" spans="1:56" x14ac:dyDescent="0.35">
      <c r="A1220" s="50" t="s">
        <v>1742</v>
      </c>
      <c r="B1220" s="115">
        <v>1219</v>
      </c>
      <c r="C1220" s="47"/>
      <c r="D1220" s="47"/>
      <c r="E1220" s="47"/>
      <c r="F1220" s="47"/>
      <c r="G1220" s="47" t="s">
        <v>76</v>
      </c>
      <c r="H1220" s="47" t="s">
        <v>1980</v>
      </c>
      <c r="I1220" s="47" t="s">
        <v>1954</v>
      </c>
      <c r="J1220" s="47" t="s">
        <v>312</v>
      </c>
      <c r="K1220" s="47" t="s">
        <v>319</v>
      </c>
      <c r="L1220" s="47" t="s">
        <v>886</v>
      </c>
      <c r="M1220" s="48" t="s">
        <v>53</v>
      </c>
      <c r="N1220" s="47" t="s">
        <v>34</v>
      </c>
      <c r="O1220" s="47" t="s">
        <v>4</v>
      </c>
      <c r="P1220" s="48" t="s">
        <v>25</v>
      </c>
      <c r="Q1220" s="47" t="s">
        <v>127</v>
      </c>
      <c r="R1220" s="47"/>
      <c r="S1220" s="47" t="s">
        <v>1743</v>
      </c>
      <c r="T1220" s="47" t="s">
        <v>127</v>
      </c>
      <c r="U1220" s="52"/>
      <c r="V1220" s="118"/>
      <c r="W1220" s="118"/>
      <c r="X1220" s="47">
        <v>0</v>
      </c>
      <c r="Y1220" s="47"/>
      <c r="Z1220" s="118" t="s">
        <v>390</v>
      </c>
      <c r="AA1220" s="118"/>
      <c r="AB1220" s="118"/>
      <c r="AC1220" s="47" t="s">
        <v>403</v>
      </c>
      <c r="AD1220" s="14">
        <v>0</v>
      </c>
      <c r="AE1220" s="47"/>
      <c r="AF1220" s="280"/>
      <c r="AG1220" s="118"/>
      <c r="AH1220" s="118"/>
      <c r="AI1220" s="47" t="s">
        <v>6737</v>
      </c>
      <c r="AJ1220" s="47" t="s">
        <v>306</v>
      </c>
      <c r="AK1220" s="47" t="s">
        <v>390</v>
      </c>
      <c r="AL1220" s="62" t="s">
        <v>390</v>
      </c>
      <c r="AM1220" s="13" t="s">
        <v>2082</v>
      </c>
      <c r="AN1220" s="118"/>
      <c r="AO1220" s="118"/>
      <c r="AP1220" s="118"/>
      <c r="AQ1220" s="118"/>
      <c r="AR1220" s="118"/>
      <c r="AS1220" s="47"/>
      <c r="AT1220" s="118"/>
      <c r="AU1220" s="47"/>
      <c r="AV1220" s="47"/>
      <c r="AW1220" s="118"/>
      <c r="AX1220" s="118"/>
      <c r="AY1220" s="118"/>
      <c r="AZ1220" s="47"/>
      <c r="BA1220" s="14"/>
      <c r="BB1220" s="47"/>
      <c r="BC1220" s="149"/>
      <c r="BD1220" s="149"/>
    </row>
    <row r="1221" spans="1:56" x14ac:dyDescent="0.35">
      <c r="A1221" s="50" t="s">
        <v>1258</v>
      </c>
      <c r="B1221" s="115">
        <v>1220</v>
      </c>
      <c r="C1221" s="47"/>
      <c r="D1221" s="47"/>
      <c r="E1221" s="47"/>
      <c r="F1221" s="47"/>
      <c r="G1221" s="47" t="s">
        <v>76</v>
      </c>
      <c r="H1221" s="47" t="s">
        <v>1980</v>
      </c>
      <c r="I1221" s="47" t="s">
        <v>1954</v>
      </c>
      <c r="J1221" s="47" t="s">
        <v>312</v>
      </c>
      <c r="K1221" s="47" t="s">
        <v>319</v>
      </c>
      <c r="L1221" s="47" t="s">
        <v>886</v>
      </c>
      <c r="M1221" s="48" t="s">
        <v>53</v>
      </c>
      <c r="N1221" s="47" t="s">
        <v>34</v>
      </c>
      <c r="O1221" s="47" t="s">
        <v>4</v>
      </c>
      <c r="P1221" s="48" t="s">
        <v>43</v>
      </c>
      <c r="Q1221" s="47" t="s">
        <v>166</v>
      </c>
      <c r="R1221" s="47"/>
      <c r="S1221" s="47" t="s">
        <v>1259</v>
      </c>
      <c r="T1221" s="47" t="s">
        <v>166</v>
      </c>
      <c r="U1221" s="52"/>
      <c r="V1221" s="118"/>
      <c r="W1221" s="118"/>
      <c r="X1221" s="47">
        <v>0</v>
      </c>
      <c r="Y1221" s="47"/>
      <c r="Z1221" s="118" t="s">
        <v>390</v>
      </c>
      <c r="AA1221" s="118"/>
      <c r="AB1221" s="118"/>
      <c r="AC1221" s="47" t="s">
        <v>402</v>
      </c>
      <c r="AD1221" s="14">
        <v>0</v>
      </c>
      <c r="AE1221" s="47"/>
      <c r="AF1221" s="280"/>
      <c r="AG1221" s="118"/>
      <c r="AH1221" s="118"/>
      <c r="AI1221" s="47" t="s">
        <v>6737</v>
      </c>
      <c r="AJ1221" s="47" t="s">
        <v>306</v>
      </c>
      <c r="AK1221" s="47" t="s">
        <v>390</v>
      </c>
      <c r="AL1221" s="62" t="s">
        <v>390</v>
      </c>
      <c r="AM1221" s="13" t="s">
        <v>1956</v>
      </c>
      <c r="AN1221" s="118"/>
      <c r="AO1221" s="118"/>
      <c r="AP1221" s="118"/>
      <c r="AQ1221" s="118"/>
      <c r="AR1221" s="118"/>
      <c r="AS1221" s="47"/>
      <c r="AT1221" s="118"/>
      <c r="AU1221" s="47"/>
      <c r="AV1221" s="47"/>
      <c r="AW1221" s="118"/>
      <c r="AX1221" s="118"/>
      <c r="AY1221" s="118"/>
      <c r="AZ1221" s="47"/>
      <c r="BA1221" s="14"/>
      <c r="BB1221" s="47"/>
      <c r="BC1221" s="149"/>
      <c r="BD1221" s="149"/>
    </row>
    <row r="1222" spans="1:56" x14ac:dyDescent="0.35">
      <c r="A1222" s="50" t="s">
        <v>1740</v>
      </c>
      <c r="B1222" s="115">
        <v>1221</v>
      </c>
      <c r="C1222" s="47"/>
      <c r="D1222" s="47"/>
      <c r="E1222" s="47"/>
      <c r="F1222" s="47"/>
      <c r="G1222" s="47" t="s">
        <v>76</v>
      </c>
      <c r="H1222" s="47" t="s">
        <v>1980</v>
      </c>
      <c r="I1222" s="47" t="s">
        <v>1954</v>
      </c>
      <c r="J1222" s="47" t="s">
        <v>312</v>
      </c>
      <c r="K1222" s="47" t="s">
        <v>319</v>
      </c>
      <c r="L1222" s="47" t="s">
        <v>886</v>
      </c>
      <c r="M1222" s="48" t="s">
        <v>53</v>
      </c>
      <c r="N1222" s="47" t="s">
        <v>33</v>
      </c>
      <c r="O1222" s="47" t="s">
        <v>5473</v>
      </c>
      <c r="P1222" s="48" t="s">
        <v>20</v>
      </c>
      <c r="Q1222" s="47"/>
      <c r="R1222" s="47"/>
      <c r="S1222" s="47" t="s">
        <v>1741</v>
      </c>
      <c r="T1222" s="47" t="s">
        <v>782</v>
      </c>
      <c r="U1222" s="52"/>
      <c r="V1222" s="118"/>
      <c r="W1222" s="118"/>
      <c r="X1222" s="47">
        <v>0</v>
      </c>
      <c r="Y1222" s="47"/>
      <c r="Z1222" s="118" t="s">
        <v>390</v>
      </c>
      <c r="AA1222" s="118"/>
      <c r="AB1222" s="118"/>
      <c r="AC1222" s="47" t="s">
        <v>403</v>
      </c>
      <c r="AD1222" s="14">
        <v>0</v>
      </c>
      <c r="AE1222" s="47"/>
      <c r="AF1222" s="280"/>
      <c r="AG1222" s="118"/>
      <c r="AH1222" s="118"/>
      <c r="AI1222" s="47" t="s">
        <v>6737</v>
      </c>
      <c r="AJ1222" s="47" t="s">
        <v>306</v>
      </c>
      <c r="AK1222" s="47" t="s">
        <v>390</v>
      </c>
      <c r="AL1222" s="62" t="s">
        <v>390</v>
      </c>
      <c r="AM1222" s="13" t="s">
        <v>2493</v>
      </c>
      <c r="AN1222" s="118"/>
      <c r="AO1222" s="118"/>
      <c r="AP1222" s="118"/>
      <c r="AQ1222" s="118"/>
      <c r="AR1222" s="118"/>
      <c r="AS1222" s="47"/>
      <c r="AT1222" s="118"/>
      <c r="AU1222" s="47"/>
      <c r="AV1222" s="47"/>
      <c r="AW1222" s="118"/>
      <c r="AX1222" s="118"/>
      <c r="AY1222" s="118"/>
      <c r="AZ1222" s="47"/>
      <c r="BA1222" s="14"/>
      <c r="BB1222" s="47"/>
      <c r="BC1222" s="149"/>
      <c r="BD1222" s="149"/>
    </row>
    <row r="1223" spans="1:56" x14ac:dyDescent="0.35">
      <c r="A1223" s="50" t="s">
        <v>1284</v>
      </c>
      <c r="B1223" s="115">
        <v>1222</v>
      </c>
      <c r="C1223" s="47"/>
      <c r="D1223" s="47"/>
      <c r="E1223" s="47"/>
      <c r="F1223" s="47"/>
      <c r="G1223" s="47" t="s">
        <v>76</v>
      </c>
      <c r="H1223" s="47" t="s">
        <v>1980</v>
      </c>
      <c r="I1223" s="47" t="s">
        <v>1954</v>
      </c>
      <c r="J1223" s="47" t="s">
        <v>312</v>
      </c>
      <c r="K1223" s="47" t="s">
        <v>319</v>
      </c>
      <c r="L1223" s="47" t="s">
        <v>886</v>
      </c>
      <c r="M1223" s="48" t="s">
        <v>53</v>
      </c>
      <c r="N1223" s="47" t="s">
        <v>34</v>
      </c>
      <c r="O1223" s="47" t="s">
        <v>4</v>
      </c>
      <c r="P1223" s="48" t="s">
        <v>27</v>
      </c>
      <c r="Q1223" s="47" t="s">
        <v>145</v>
      </c>
      <c r="R1223" s="47"/>
      <c r="S1223" s="47" t="s">
        <v>1285</v>
      </c>
      <c r="T1223" s="47" t="s">
        <v>145</v>
      </c>
      <c r="U1223" s="52"/>
      <c r="V1223" s="118"/>
      <c r="W1223" s="118"/>
      <c r="X1223" s="47">
        <v>0</v>
      </c>
      <c r="Y1223" s="47"/>
      <c r="Z1223" s="118" t="s">
        <v>390</v>
      </c>
      <c r="AA1223" s="118"/>
      <c r="AB1223" s="118"/>
      <c r="AC1223" s="47" t="s">
        <v>402</v>
      </c>
      <c r="AD1223" s="14">
        <v>0</v>
      </c>
      <c r="AE1223" s="47"/>
      <c r="AF1223" s="280"/>
      <c r="AG1223" s="118"/>
      <c r="AH1223" s="118"/>
      <c r="AI1223" s="47" t="s">
        <v>6737</v>
      </c>
      <c r="AJ1223" s="47" t="s">
        <v>306</v>
      </c>
      <c r="AK1223" s="47" t="s">
        <v>390</v>
      </c>
      <c r="AL1223" s="62" t="s">
        <v>390</v>
      </c>
      <c r="AM1223" s="13" t="s">
        <v>390</v>
      </c>
      <c r="AN1223" s="118"/>
      <c r="AO1223" s="118"/>
      <c r="AP1223" s="118"/>
      <c r="AQ1223" s="118"/>
      <c r="AR1223" s="118"/>
      <c r="AS1223" s="47"/>
      <c r="AT1223" s="118"/>
      <c r="AU1223" s="47"/>
      <c r="AV1223" s="47"/>
      <c r="AW1223" s="118"/>
      <c r="AX1223" s="118"/>
      <c r="AY1223" s="118"/>
      <c r="AZ1223" s="47"/>
      <c r="BA1223" s="14"/>
      <c r="BB1223" s="47"/>
      <c r="BC1223" s="149"/>
      <c r="BD1223" s="149"/>
    </row>
    <row r="1224" spans="1:56" x14ac:dyDescent="0.35">
      <c r="A1224" s="50" t="s">
        <v>1286</v>
      </c>
      <c r="B1224" s="115">
        <v>1223</v>
      </c>
      <c r="C1224" s="47"/>
      <c r="D1224" s="47"/>
      <c r="E1224" s="47"/>
      <c r="F1224" s="47"/>
      <c r="G1224" s="47" t="s">
        <v>76</v>
      </c>
      <c r="H1224" s="47" t="s">
        <v>1980</v>
      </c>
      <c r="I1224" s="47" t="s">
        <v>1954</v>
      </c>
      <c r="J1224" s="47" t="s">
        <v>312</v>
      </c>
      <c r="K1224" s="47" t="s">
        <v>319</v>
      </c>
      <c r="L1224" s="47" t="s">
        <v>886</v>
      </c>
      <c r="M1224" s="48" t="s">
        <v>53</v>
      </c>
      <c r="N1224" s="47" t="s">
        <v>34</v>
      </c>
      <c r="O1224" s="47" t="s">
        <v>4</v>
      </c>
      <c r="P1224" s="48" t="s">
        <v>27</v>
      </c>
      <c r="Q1224" s="47"/>
      <c r="R1224" s="47"/>
      <c r="S1224" s="47" t="s">
        <v>1287</v>
      </c>
      <c r="T1224" s="47" t="s">
        <v>1288</v>
      </c>
      <c r="U1224" s="52"/>
      <c r="V1224" s="118"/>
      <c r="W1224" s="118"/>
      <c r="X1224" s="47">
        <v>0</v>
      </c>
      <c r="Y1224" s="47"/>
      <c r="Z1224" s="118" t="s">
        <v>390</v>
      </c>
      <c r="AA1224" s="118"/>
      <c r="AB1224" s="118"/>
      <c r="AC1224" s="47" t="s">
        <v>402</v>
      </c>
      <c r="AD1224" s="14">
        <v>0</v>
      </c>
      <c r="AE1224" s="47"/>
      <c r="AF1224" s="280"/>
      <c r="AG1224" s="118"/>
      <c r="AH1224" s="118"/>
      <c r="AI1224" s="47" t="s">
        <v>6737</v>
      </c>
      <c r="AJ1224" s="47" t="s">
        <v>306</v>
      </c>
      <c r="AK1224" s="47" t="s">
        <v>390</v>
      </c>
      <c r="AL1224" s="62" t="s">
        <v>390</v>
      </c>
      <c r="AM1224" s="13" t="s">
        <v>1572</v>
      </c>
      <c r="AN1224" s="118"/>
      <c r="AO1224" s="118"/>
      <c r="AP1224" s="118"/>
      <c r="AQ1224" s="118"/>
      <c r="AR1224" s="118"/>
      <c r="AS1224" s="47"/>
      <c r="AT1224" s="118"/>
      <c r="AU1224" s="47"/>
      <c r="AV1224" s="47"/>
      <c r="AW1224" s="118"/>
      <c r="AX1224" s="118"/>
      <c r="AY1224" s="118"/>
      <c r="AZ1224" s="47"/>
      <c r="BA1224" s="14"/>
      <c r="BB1224" s="47"/>
      <c r="BC1224" s="149"/>
      <c r="BD1224" s="149"/>
    </row>
    <row r="1225" spans="1:56" x14ac:dyDescent="0.35">
      <c r="A1225" s="50" t="s">
        <v>1233</v>
      </c>
      <c r="B1225" s="115">
        <v>1224</v>
      </c>
      <c r="C1225" s="47"/>
      <c r="D1225" s="47"/>
      <c r="E1225" s="47"/>
      <c r="F1225" s="47"/>
      <c r="G1225" s="47" t="s">
        <v>76</v>
      </c>
      <c r="H1225" s="47" t="s">
        <v>1980</v>
      </c>
      <c r="I1225" s="47" t="s">
        <v>1954</v>
      </c>
      <c r="J1225" s="47" t="s">
        <v>312</v>
      </c>
      <c r="K1225" s="47" t="s">
        <v>319</v>
      </c>
      <c r="L1225" s="47" t="s">
        <v>886</v>
      </c>
      <c r="M1225" s="48" t="s">
        <v>53</v>
      </c>
      <c r="N1225" s="47" t="s">
        <v>34</v>
      </c>
      <c r="O1225" s="47" t="s">
        <v>4</v>
      </c>
      <c r="P1225" s="48" t="s">
        <v>21</v>
      </c>
      <c r="Q1225" s="47" t="s">
        <v>916</v>
      </c>
      <c r="R1225" s="47"/>
      <c r="S1225" s="47" t="s">
        <v>1234</v>
      </c>
      <c r="T1225" s="47" t="s">
        <v>916</v>
      </c>
      <c r="U1225" s="52"/>
      <c r="V1225" s="118"/>
      <c r="W1225" s="118"/>
      <c r="X1225" s="47">
        <v>0</v>
      </c>
      <c r="Y1225" s="47"/>
      <c r="Z1225" s="118" t="s">
        <v>390</v>
      </c>
      <c r="AA1225" s="118"/>
      <c r="AB1225" s="118"/>
      <c r="AC1225" s="47" t="s">
        <v>402</v>
      </c>
      <c r="AD1225" s="14">
        <v>0</v>
      </c>
      <c r="AE1225" s="47"/>
      <c r="AF1225" s="280"/>
      <c r="AG1225" s="118"/>
      <c r="AH1225" s="118"/>
      <c r="AI1225" s="47" t="s">
        <v>6737</v>
      </c>
      <c r="AJ1225" s="47" t="s">
        <v>306</v>
      </c>
      <c r="AK1225" s="47" t="s">
        <v>390</v>
      </c>
      <c r="AL1225" s="62" t="s">
        <v>390</v>
      </c>
      <c r="AM1225" s="13" t="s">
        <v>1572</v>
      </c>
      <c r="AN1225" s="118"/>
      <c r="AO1225" s="118"/>
      <c r="AP1225" s="118"/>
      <c r="AQ1225" s="118"/>
      <c r="AR1225" s="118"/>
      <c r="AS1225" s="47"/>
      <c r="AT1225" s="118"/>
      <c r="AU1225" s="47"/>
      <c r="AV1225" s="47"/>
      <c r="AW1225" s="118"/>
      <c r="AX1225" s="118"/>
      <c r="AY1225" s="118"/>
      <c r="AZ1225" s="47"/>
      <c r="BA1225" s="14"/>
      <c r="BB1225" s="47"/>
      <c r="BC1225" s="149"/>
      <c r="BD1225" s="149"/>
    </row>
    <row r="1226" spans="1:56" x14ac:dyDescent="0.35">
      <c r="A1226" s="50" t="s">
        <v>1479</v>
      </c>
      <c r="B1226" s="115">
        <v>1225</v>
      </c>
      <c r="C1226" s="47"/>
      <c r="D1226" s="47"/>
      <c r="E1226" s="47"/>
      <c r="F1226" s="47"/>
      <c r="G1226" s="47" t="s">
        <v>76</v>
      </c>
      <c r="H1226" s="47" t="s">
        <v>1980</v>
      </c>
      <c r="I1226" s="47" t="s">
        <v>1954</v>
      </c>
      <c r="J1226" s="47" t="s">
        <v>312</v>
      </c>
      <c r="K1226" s="47" t="s">
        <v>319</v>
      </c>
      <c r="L1226" s="47" t="s">
        <v>886</v>
      </c>
      <c r="M1226" s="48" t="s">
        <v>53</v>
      </c>
      <c r="N1226" s="47" t="s">
        <v>34</v>
      </c>
      <c r="O1226" s="47" t="s">
        <v>4</v>
      </c>
      <c r="P1226" s="48" t="s">
        <v>27</v>
      </c>
      <c r="Q1226" s="47" t="s">
        <v>333</v>
      </c>
      <c r="R1226" s="47"/>
      <c r="S1226" s="47" t="s">
        <v>1480</v>
      </c>
      <c r="T1226" s="47" t="s">
        <v>162</v>
      </c>
      <c r="U1226" s="52"/>
      <c r="V1226" s="118"/>
      <c r="W1226" s="118"/>
      <c r="X1226" s="47">
        <v>0</v>
      </c>
      <c r="Y1226" s="47"/>
      <c r="Z1226" s="118" t="s">
        <v>390</v>
      </c>
      <c r="AA1226" s="118"/>
      <c r="AB1226" s="118"/>
      <c r="AC1226" s="47" t="s">
        <v>403</v>
      </c>
      <c r="AD1226" s="14">
        <v>0</v>
      </c>
      <c r="AE1226" s="47"/>
      <c r="AF1226" s="280"/>
      <c r="AG1226" s="118"/>
      <c r="AH1226" s="118"/>
      <c r="AI1226" s="47" t="s">
        <v>6737</v>
      </c>
      <c r="AJ1226" s="47" t="s">
        <v>306</v>
      </c>
      <c r="AK1226" s="47" t="s">
        <v>390</v>
      </c>
      <c r="AL1226" s="62" t="s">
        <v>390</v>
      </c>
      <c r="AM1226" s="13" t="s">
        <v>1562</v>
      </c>
      <c r="AN1226" s="118"/>
      <c r="AO1226" s="118"/>
      <c r="AP1226" s="118"/>
      <c r="AQ1226" s="118"/>
      <c r="AR1226" s="118"/>
      <c r="AS1226" s="47"/>
      <c r="AT1226" s="118"/>
      <c r="AU1226" s="47"/>
      <c r="AV1226" s="47"/>
      <c r="AW1226" s="118"/>
      <c r="AX1226" s="118"/>
      <c r="AY1226" s="118"/>
      <c r="AZ1226" s="47"/>
      <c r="BA1226" s="14"/>
      <c r="BB1226" s="47"/>
      <c r="BC1226" s="149"/>
      <c r="BD1226" s="149"/>
    </row>
    <row r="1227" spans="1:56" x14ac:dyDescent="0.35">
      <c r="A1227" s="50" t="s">
        <v>1276</v>
      </c>
      <c r="B1227" s="115">
        <v>1226</v>
      </c>
      <c r="C1227" s="47"/>
      <c r="D1227" s="47"/>
      <c r="E1227" s="47"/>
      <c r="F1227" s="47"/>
      <c r="G1227" s="47" t="s">
        <v>76</v>
      </c>
      <c r="H1227" s="47" t="s">
        <v>1980</v>
      </c>
      <c r="I1227" s="47" t="s">
        <v>1954</v>
      </c>
      <c r="J1227" s="47" t="s">
        <v>312</v>
      </c>
      <c r="K1227" s="47" t="s">
        <v>319</v>
      </c>
      <c r="L1227" s="47" t="s">
        <v>886</v>
      </c>
      <c r="M1227" s="48" t="s">
        <v>53</v>
      </c>
      <c r="N1227" s="47" t="s">
        <v>33</v>
      </c>
      <c r="O1227" s="47" t="s">
        <v>5473</v>
      </c>
      <c r="P1227" s="48" t="s">
        <v>22</v>
      </c>
      <c r="Q1227" s="47" t="s">
        <v>126</v>
      </c>
      <c r="R1227" s="47"/>
      <c r="S1227" s="47" t="s">
        <v>1277</v>
      </c>
      <c r="T1227" s="47" t="s">
        <v>126</v>
      </c>
      <c r="U1227" s="52"/>
      <c r="V1227" s="118"/>
      <c r="W1227" s="118"/>
      <c r="X1227" s="47">
        <v>0</v>
      </c>
      <c r="Y1227" s="47"/>
      <c r="Z1227" s="118" t="s">
        <v>390</v>
      </c>
      <c r="AA1227" s="118"/>
      <c r="AB1227" s="118"/>
      <c r="AC1227" s="47" t="s">
        <v>403</v>
      </c>
      <c r="AD1227" s="14">
        <v>0</v>
      </c>
      <c r="AE1227" s="47"/>
      <c r="AF1227" s="280"/>
      <c r="AG1227" s="118"/>
      <c r="AH1227" s="118"/>
      <c r="AI1227" s="47" t="s">
        <v>6737</v>
      </c>
      <c r="AJ1227" s="47" t="s">
        <v>306</v>
      </c>
      <c r="AK1227" s="47" t="s">
        <v>390</v>
      </c>
      <c r="AL1227" s="62" t="s">
        <v>390</v>
      </c>
      <c r="AM1227" s="13" t="s">
        <v>1562</v>
      </c>
      <c r="AN1227" s="118"/>
      <c r="AO1227" s="118"/>
      <c r="AP1227" s="118"/>
      <c r="AQ1227" s="118"/>
      <c r="AR1227" s="118"/>
      <c r="AS1227" s="47"/>
      <c r="AT1227" s="118"/>
      <c r="AU1227" s="47"/>
      <c r="AV1227" s="47"/>
      <c r="AW1227" s="118"/>
      <c r="AX1227" s="118"/>
      <c r="AY1227" s="118"/>
      <c r="AZ1227" s="47"/>
      <c r="BA1227" s="14"/>
      <c r="BB1227" s="47"/>
      <c r="BC1227" s="149"/>
      <c r="BD1227" s="149"/>
    </row>
    <row r="1228" spans="1:56" x14ac:dyDescent="0.35">
      <c r="A1228" s="50" t="s">
        <v>1754</v>
      </c>
      <c r="B1228" s="115">
        <v>1227</v>
      </c>
      <c r="C1228" s="47"/>
      <c r="D1228" s="47"/>
      <c r="E1228" s="47"/>
      <c r="F1228" s="47"/>
      <c r="G1228" s="47" t="s">
        <v>76</v>
      </c>
      <c r="H1228" s="47" t="s">
        <v>1980</v>
      </c>
      <c r="I1228" s="47" t="s">
        <v>1954</v>
      </c>
      <c r="J1228" s="47" t="s">
        <v>312</v>
      </c>
      <c r="K1228" s="47" t="s">
        <v>319</v>
      </c>
      <c r="L1228" s="47" t="s">
        <v>886</v>
      </c>
      <c r="M1228" s="48" t="s">
        <v>53</v>
      </c>
      <c r="N1228" s="47" t="s">
        <v>34</v>
      </c>
      <c r="O1228" s="47" t="s">
        <v>4</v>
      </c>
      <c r="P1228" s="48" t="s">
        <v>27</v>
      </c>
      <c r="Q1228" s="47"/>
      <c r="R1228" s="47"/>
      <c r="S1228" s="47" t="s">
        <v>1755</v>
      </c>
      <c r="T1228" s="47" t="s">
        <v>1756</v>
      </c>
      <c r="U1228" s="52"/>
      <c r="V1228" s="118"/>
      <c r="W1228" s="118"/>
      <c r="X1228" s="47">
        <v>0</v>
      </c>
      <c r="Y1228" s="47"/>
      <c r="Z1228" s="118" t="s">
        <v>390</v>
      </c>
      <c r="AA1228" s="118"/>
      <c r="AB1228" s="118"/>
      <c r="AC1228" s="47" t="s">
        <v>403</v>
      </c>
      <c r="AD1228" s="14">
        <v>0</v>
      </c>
      <c r="AE1228" s="47"/>
      <c r="AF1228" s="280"/>
      <c r="AG1228" s="118"/>
      <c r="AH1228" s="118"/>
      <c r="AI1228" s="47" t="s">
        <v>6737</v>
      </c>
      <c r="AJ1228" s="47" t="s">
        <v>306</v>
      </c>
      <c r="AK1228" s="47" t="s">
        <v>390</v>
      </c>
      <c r="AL1228" s="62" t="s">
        <v>390</v>
      </c>
      <c r="AM1228" s="13" t="s">
        <v>1872</v>
      </c>
      <c r="AN1228" s="118"/>
      <c r="AO1228" s="118"/>
      <c r="AP1228" s="118"/>
      <c r="AQ1228" s="118"/>
      <c r="AR1228" s="118"/>
      <c r="AS1228" s="47"/>
      <c r="AT1228" s="118"/>
      <c r="AU1228" s="47"/>
      <c r="AV1228" s="47"/>
      <c r="AW1228" s="118"/>
      <c r="AX1228" s="118"/>
      <c r="AY1228" s="118"/>
      <c r="AZ1228" s="47"/>
      <c r="BA1228" s="14"/>
      <c r="BB1228" s="47"/>
      <c r="BC1228" s="149"/>
      <c r="BD1228" s="149"/>
    </row>
    <row r="1229" spans="1:56" x14ac:dyDescent="0.35">
      <c r="A1229" s="50" t="s">
        <v>1263</v>
      </c>
      <c r="B1229" s="115">
        <v>1228</v>
      </c>
      <c r="C1229" s="47"/>
      <c r="D1229" s="47"/>
      <c r="E1229" s="47"/>
      <c r="F1229" s="47"/>
      <c r="G1229" s="47" t="s">
        <v>76</v>
      </c>
      <c r="H1229" s="47" t="s">
        <v>1980</v>
      </c>
      <c r="I1229" s="47" t="s">
        <v>1954</v>
      </c>
      <c r="J1229" s="47" t="s">
        <v>312</v>
      </c>
      <c r="K1229" s="47" t="s">
        <v>319</v>
      </c>
      <c r="L1229" s="47" t="s">
        <v>886</v>
      </c>
      <c r="M1229" s="48" t="s">
        <v>53</v>
      </c>
      <c r="N1229" s="47" t="s">
        <v>34</v>
      </c>
      <c r="O1229" s="47" t="s">
        <v>4</v>
      </c>
      <c r="P1229" s="48" t="s">
        <v>25</v>
      </c>
      <c r="Q1229" s="47" t="s">
        <v>127</v>
      </c>
      <c r="R1229" s="47"/>
      <c r="S1229" s="47" t="s">
        <v>1264</v>
      </c>
      <c r="T1229" s="47" t="s">
        <v>127</v>
      </c>
      <c r="U1229" s="52"/>
      <c r="V1229" s="118"/>
      <c r="W1229" s="118"/>
      <c r="X1229" s="47">
        <v>0</v>
      </c>
      <c r="Y1229" s="47"/>
      <c r="Z1229" s="118" t="s">
        <v>390</v>
      </c>
      <c r="AA1229" s="118"/>
      <c r="AB1229" s="118"/>
      <c r="AC1229" s="47" t="s">
        <v>402</v>
      </c>
      <c r="AD1229" s="14">
        <v>0</v>
      </c>
      <c r="AE1229" s="47"/>
      <c r="AF1229" s="280"/>
      <c r="AG1229" s="118"/>
      <c r="AH1229" s="118"/>
      <c r="AI1229" s="47" t="s">
        <v>6737</v>
      </c>
      <c r="AJ1229" s="47" t="s">
        <v>306</v>
      </c>
      <c r="AK1229" s="47" t="s">
        <v>390</v>
      </c>
      <c r="AL1229" s="62" t="s">
        <v>390</v>
      </c>
      <c r="AM1229" s="13" t="s">
        <v>1872</v>
      </c>
      <c r="AN1229" s="118"/>
      <c r="AO1229" s="118"/>
      <c r="AP1229" s="118"/>
      <c r="AQ1229" s="118"/>
      <c r="AR1229" s="118"/>
      <c r="AS1229" s="47"/>
      <c r="AT1229" s="118"/>
      <c r="AU1229" s="47"/>
      <c r="AV1229" s="47"/>
      <c r="AW1229" s="118"/>
      <c r="AX1229" s="118"/>
      <c r="AY1229" s="118"/>
      <c r="AZ1229" s="47"/>
      <c r="BA1229" s="14"/>
      <c r="BB1229" s="47"/>
      <c r="BC1229" s="149"/>
      <c r="BD1229" s="149"/>
    </row>
    <row r="1230" spans="1:56" x14ac:dyDescent="0.35">
      <c r="A1230" s="50" t="s">
        <v>1744</v>
      </c>
      <c r="B1230" s="115">
        <v>1229</v>
      </c>
      <c r="C1230" s="47"/>
      <c r="D1230" s="47"/>
      <c r="E1230" s="47"/>
      <c r="F1230" s="47"/>
      <c r="G1230" s="47" t="s">
        <v>76</v>
      </c>
      <c r="H1230" s="47" t="s">
        <v>1980</v>
      </c>
      <c r="I1230" s="47" t="s">
        <v>1954</v>
      </c>
      <c r="J1230" s="47" t="s">
        <v>312</v>
      </c>
      <c r="K1230" s="47" t="s">
        <v>319</v>
      </c>
      <c r="L1230" s="47" t="s">
        <v>886</v>
      </c>
      <c r="M1230" s="48" t="s">
        <v>53</v>
      </c>
      <c r="N1230" s="47" t="s">
        <v>33</v>
      </c>
      <c r="O1230" s="47" t="s">
        <v>5473</v>
      </c>
      <c r="P1230" s="48" t="s">
        <v>22</v>
      </c>
      <c r="Q1230" s="47"/>
      <c r="R1230" s="47"/>
      <c r="S1230" s="47" t="s">
        <v>1745</v>
      </c>
      <c r="T1230" s="47" t="s">
        <v>153</v>
      </c>
      <c r="U1230" s="52"/>
      <c r="V1230" s="118"/>
      <c r="W1230" s="118"/>
      <c r="X1230" s="47">
        <v>0</v>
      </c>
      <c r="Y1230" s="47"/>
      <c r="Z1230" s="118" t="s">
        <v>390</v>
      </c>
      <c r="AA1230" s="118"/>
      <c r="AB1230" s="118"/>
      <c r="AC1230" s="47" t="s">
        <v>403</v>
      </c>
      <c r="AD1230" s="14">
        <v>0</v>
      </c>
      <c r="AE1230" s="47"/>
      <c r="AF1230" s="280"/>
      <c r="AG1230" s="118"/>
      <c r="AH1230" s="118"/>
      <c r="AI1230" s="47" t="s">
        <v>6737</v>
      </c>
      <c r="AJ1230" s="47" t="s">
        <v>306</v>
      </c>
      <c r="AK1230" s="47" t="s">
        <v>390</v>
      </c>
      <c r="AL1230" s="62" t="s">
        <v>390</v>
      </c>
      <c r="AM1230" s="13" t="s">
        <v>1562</v>
      </c>
      <c r="AN1230" s="118"/>
      <c r="AO1230" s="118"/>
      <c r="AP1230" s="118"/>
      <c r="AQ1230" s="118"/>
      <c r="AR1230" s="118"/>
      <c r="AS1230" s="47"/>
      <c r="AT1230" s="118"/>
      <c r="AU1230" s="47"/>
      <c r="AV1230" s="47"/>
      <c r="AW1230" s="118"/>
      <c r="AX1230" s="118"/>
      <c r="AY1230" s="118"/>
      <c r="AZ1230" s="47"/>
      <c r="BA1230" s="14"/>
      <c r="BB1230" s="47"/>
      <c r="BC1230" s="149"/>
      <c r="BD1230" s="149"/>
    </row>
    <row r="1231" spans="1:56" x14ac:dyDescent="0.35">
      <c r="A1231" s="50" t="s">
        <v>1246</v>
      </c>
      <c r="B1231" s="115">
        <v>1230</v>
      </c>
      <c r="C1231" s="47"/>
      <c r="D1231" s="47"/>
      <c r="E1231" s="47"/>
      <c r="F1231" s="47"/>
      <c r="G1231" s="47" t="s">
        <v>76</v>
      </c>
      <c r="H1231" s="47" t="s">
        <v>1980</v>
      </c>
      <c r="I1231" s="47" t="s">
        <v>1954</v>
      </c>
      <c r="J1231" s="47" t="s">
        <v>312</v>
      </c>
      <c r="K1231" s="47" t="s">
        <v>319</v>
      </c>
      <c r="L1231" s="47" t="s">
        <v>886</v>
      </c>
      <c r="M1231" s="48" t="s">
        <v>53</v>
      </c>
      <c r="N1231" s="47" t="s">
        <v>33</v>
      </c>
      <c r="O1231" s="47" t="s">
        <v>5473</v>
      </c>
      <c r="P1231" s="48" t="s">
        <v>20</v>
      </c>
      <c r="Q1231" s="47" t="s">
        <v>388</v>
      </c>
      <c r="R1231" s="47"/>
      <c r="S1231" s="47" t="s">
        <v>1247</v>
      </c>
      <c r="T1231" s="47" t="s">
        <v>293</v>
      </c>
      <c r="U1231" s="52"/>
      <c r="V1231" s="118"/>
      <c r="W1231" s="118"/>
      <c r="X1231" s="47">
        <v>0</v>
      </c>
      <c r="Y1231" s="47"/>
      <c r="Z1231" s="118" t="s">
        <v>390</v>
      </c>
      <c r="AA1231" s="118"/>
      <c r="AB1231" s="118"/>
      <c r="AC1231" s="47" t="s">
        <v>403</v>
      </c>
      <c r="AD1231" s="14">
        <v>0</v>
      </c>
      <c r="AE1231" s="47"/>
      <c r="AF1231" s="280"/>
      <c r="AG1231" s="118"/>
      <c r="AH1231" s="118"/>
      <c r="AI1231" s="47" t="s">
        <v>6737</v>
      </c>
      <c r="AJ1231" s="47" t="s">
        <v>306</v>
      </c>
      <c r="AK1231" s="47" t="s">
        <v>390</v>
      </c>
      <c r="AL1231" s="62" t="s">
        <v>390</v>
      </c>
      <c r="AM1231" s="13" t="s">
        <v>1562</v>
      </c>
      <c r="AN1231" s="118"/>
      <c r="AO1231" s="118"/>
      <c r="AP1231" s="118"/>
      <c r="AQ1231" s="118"/>
      <c r="AR1231" s="118"/>
      <c r="AS1231" s="47"/>
      <c r="AT1231" s="118"/>
      <c r="AU1231" s="47"/>
      <c r="AV1231" s="47"/>
      <c r="AW1231" s="118"/>
      <c r="AX1231" s="118"/>
      <c r="AY1231" s="118"/>
      <c r="AZ1231" s="47"/>
      <c r="BA1231" s="14"/>
      <c r="BB1231" s="47"/>
      <c r="BC1231" s="149"/>
      <c r="BD1231" s="149"/>
    </row>
    <row r="1232" spans="1:56" x14ac:dyDescent="0.35">
      <c r="A1232" s="50" t="s">
        <v>1447</v>
      </c>
      <c r="B1232" s="115">
        <v>1231</v>
      </c>
      <c r="C1232" s="47"/>
      <c r="D1232" s="47"/>
      <c r="E1232" s="47"/>
      <c r="F1232" s="47"/>
      <c r="G1232" s="47" t="s">
        <v>76</v>
      </c>
      <c r="H1232" s="47" t="s">
        <v>1980</v>
      </c>
      <c r="I1232" s="47" t="s">
        <v>1954</v>
      </c>
      <c r="J1232" s="47" t="s">
        <v>312</v>
      </c>
      <c r="K1232" s="47" t="s">
        <v>319</v>
      </c>
      <c r="L1232" s="47" t="s">
        <v>886</v>
      </c>
      <c r="M1232" s="48" t="s">
        <v>53</v>
      </c>
      <c r="N1232" s="47" t="s">
        <v>33</v>
      </c>
      <c r="O1232" s="47" t="s">
        <v>5473</v>
      </c>
      <c r="P1232" s="48" t="s">
        <v>22</v>
      </c>
      <c r="Q1232" s="47" t="s">
        <v>770</v>
      </c>
      <c r="R1232" s="47"/>
      <c r="S1232" s="47" t="s">
        <v>1448</v>
      </c>
      <c r="T1232" s="47" t="s">
        <v>770</v>
      </c>
      <c r="U1232" s="52"/>
      <c r="V1232" s="118"/>
      <c r="W1232" s="118"/>
      <c r="X1232" s="47">
        <v>0</v>
      </c>
      <c r="Y1232" s="47"/>
      <c r="Z1232" s="118" t="s">
        <v>390</v>
      </c>
      <c r="AA1232" s="118"/>
      <c r="AB1232" s="118"/>
      <c r="AC1232" s="47" t="s">
        <v>403</v>
      </c>
      <c r="AD1232" s="14">
        <v>0</v>
      </c>
      <c r="AE1232" s="47"/>
      <c r="AF1232" s="280"/>
      <c r="AG1232" s="118"/>
      <c r="AH1232" s="118"/>
      <c r="AI1232" s="47" t="s">
        <v>6737</v>
      </c>
      <c r="AJ1232" s="47" t="s">
        <v>306</v>
      </c>
      <c r="AK1232" s="47" t="s">
        <v>390</v>
      </c>
      <c r="AL1232" s="62" t="s">
        <v>390</v>
      </c>
      <c r="AM1232" s="13" t="s">
        <v>390</v>
      </c>
      <c r="AN1232" s="118"/>
      <c r="AO1232" s="118"/>
      <c r="AP1232" s="118"/>
      <c r="AQ1232" s="118"/>
      <c r="AR1232" s="118"/>
      <c r="AS1232" s="47"/>
      <c r="AT1232" s="118"/>
      <c r="AU1232" s="47"/>
      <c r="AV1232" s="47"/>
      <c r="AW1232" s="118"/>
      <c r="AX1232" s="118"/>
      <c r="AY1232" s="118"/>
      <c r="AZ1232" s="47"/>
      <c r="BA1232" s="14"/>
      <c r="BB1232" s="47"/>
      <c r="BC1232" s="149"/>
      <c r="BD1232" s="149"/>
    </row>
    <row r="1233" spans="1:56" x14ac:dyDescent="0.35">
      <c r="A1233" s="50" t="s">
        <v>1440</v>
      </c>
      <c r="B1233" s="115">
        <v>1232</v>
      </c>
      <c r="C1233" s="47"/>
      <c r="D1233" s="47"/>
      <c r="E1233" s="47"/>
      <c r="F1233" s="47"/>
      <c r="G1233" s="47" t="s">
        <v>76</v>
      </c>
      <c r="H1233" s="47" t="s">
        <v>1980</v>
      </c>
      <c r="I1233" s="47" t="s">
        <v>1954</v>
      </c>
      <c r="J1233" s="47" t="s">
        <v>312</v>
      </c>
      <c r="K1233" s="47" t="s">
        <v>319</v>
      </c>
      <c r="L1233" s="47" t="s">
        <v>886</v>
      </c>
      <c r="M1233" s="48" t="s">
        <v>53</v>
      </c>
      <c r="N1233" s="47" t="s">
        <v>33</v>
      </c>
      <c r="O1233" s="47" t="s">
        <v>5473</v>
      </c>
      <c r="P1233" s="48" t="s">
        <v>20</v>
      </c>
      <c r="Q1233" s="47"/>
      <c r="R1233" s="47"/>
      <c r="S1233" s="47" t="s">
        <v>1441</v>
      </c>
      <c r="T1233" s="47" t="s">
        <v>669</v>
      </c>
      <c r="U1233" s="52"/>
      <c r="V1233" s="118"/>
      <c r="W1233" s="118"/>
      <c r="X1233" s="47">
        <v>0</v>
      </c>
      <c r="Y1233" s="47"/>
      <c r="Z1233" s="118" t="s">
        <v>390</v>
      </c>
      <c r="AA1233" s="118"/>
      <c r="AB1233" s="118"/>
      <c r="AC1233" s="47" t="s">
        <v>403</v>
      </c>
      <c r="AD1233" s="14">
        <v>0</v>
      </c>
      <c r="AE1233" s="47"/>
      <c r="AF1233" s="280"/>
      <c r="AG1233" s="118"/>
      <c r="AH1233" s="118"/>
      <c r="AI1233" s="47" t="s">
        <v>6737</v>
      </c>
      <c r="AJ1233" s="47" t="s">
        <v>306</v>
      </c>
      <c r="AK1233" s="47" t="s">
        <v>390</v>
      </c>
      <c r="AL1233" s="62" t="s">
        <v>390</v>
      </c>
      <c r="AM1233" s="13" t="s">
        <v>390</v>
      </c>
      <c r="AN1233" s="118"/>
      <c r="AO1233" s="118"/>
      <c r="AP1233" s="118"/>
      <c r="AQ1233" s="118"/>
      <c r="AR1233" s="118"/>
      <c r="AS1233" s="47"/>
      <c r="AT1233" s="118"/>
      <c r="AU1233" s="47"/>
      <c r="AV1233" s="47"/>
      <c r="AW1233" s="118"/>
      <c r="AX1233" s="118"/>
      <c r="AY1233" s="118"/>
      <c r="AZ1233" s="47"/>
      <c r="BA1233" s="14"/>
      <c r="BB1233" s="47"/>
      <c r="BC1233" s="149"/>
      <c r="BD1233" s="149"/>
    </row>
    <row r="1234" spans="1:56" x14ac:dyDescent="0.35">
      <c r="A1234" s="50" t="s">
        <v>1291</v>
      </c>
      <c r="B1234" s="115">
        <v>1233</v>
      </c>
      <c r="C1234" s="47"/>
      <c r="D1234" s="47"/>
      <c r="E1234" s="47"/>
      <c r="F1234" s="47"/>
      <c r="G1234" s="47" t="s">
        <v>76</v>
      </c>
      <c r="H1234" s="47" t="s">
        <v>1980</v>
      </c>
      <c r="I1234" s="47" t="s">
        <v>1954</v>
      </c>
      <c r="J1234" s="47" t="s">
        <v>312</v>
      </c>
      <c r="K1234" s="47" t="s">
        <v>319</v>
      </c>
      <c r="L1234" s="47" t="s">
        <v>886</v>
      </c>
      <c r="M1234" s="48" t="s">
        <v>53</v>
      </c>
      <c r="N1234" s="47" t="s">
        <v>34</v>
      </c>
      <c r="O1234" s="47" t="s">
        <v>4</v>
      </c>
      <c r="P1234" s="48" t="s">
        <v>27</v>
      </c>
      <c r="Q1234" s="47" t="s">
        <v>145</v>
      </c>
      <c r="R1234" s="47"/>
      <c r="S1234" s="47" t="s">
        <v>1292</v>
      </c>
      <c r="T1234" s="47" t="s">
        <v>145</v>
      </c>
      <c r="U1234" s="52"/>
      <c r="V1234" s="118"/>
      <c r="W1234" s="118"/>
      <c r="X1234" s="47">
        <v>0</v>
      </c>
      <c r="Y1234" s="47"/>
      <c r="Z1234" s="118" t="s">
        <v>390</v>
      </c>
      <c r="AA1234" s="118"/>
      <c r="AB1234" s="118"/>
      <c r="AC1234" s="47" t="s">
        <v>402</v>
      </c>
      <c r="AD1234" s="14">
        <v>0</v>
      </c>
      <c r="AE1234" s="47"/>
      <c r="AF1234" s="280"/>
      <c r="AG1234" s="118"/>
      <c r="AH1234" s="118"/>
      <c r="AI1234" s="47" t="s">
        <v>6737</v>
      </c>
      <c r="AJ1234" s="47" t="s">
        <v>306</v>
      </c>
      <c r="AK1234" s="47" t="s">
        <v>390</v>
      </c>
      <c r="AL1234" s="62" t="s">
        <v>390</v>
      </c>
      <c r="AM1234" s="13" t="s">
        <v>1872</v>
      </c>
      <c r="AN1234" s="118"/>
      <c r="AO1234" s="118"/>
      <c r="AP1234" s="118"/>
      <c r="AQ1234" s="118"/>
      <c r="AR1234" s="118"/>
      <c r="AS1234" s="47"/>
      <c r="AT1234" s="118"/>
      <c r="AU1234" s="47"/>
      <c r="AV1234" s="47"/>
      <c r="AW1234" s="118"/>
      <c r="AX1234" s="118"/>
      <c r="AY1234" s="118"/>
      <c r="AZ1234" s="47"/>
      <c r="BA1234" s="14"/>
      <c r="BB1234" s="47"/>
      <c r="BC1234" s="149"/>
      <c r="BD1234" s="149"/>
    </row>
    <row r="1235" spans="1:56" x14ac:dyDescent="0.35">
      <c r="A1235" s="50" t="s">
        <v>1445</v>
      </c>
      <c r="B1235" s="115">
        <v>1234</v>
      </c>
      <c r="C1235" s="47"/>
      <c r="D1235" s="47"/>
      <c r="E1235" s="47"/>
      <c r="F1235" s="47"/>
      <c r="G1235" s="47" t="s">
        <v>76</v>
      </c>
      <c r="H1235" s="47" t="s">
        <v>1980</v>
      </c>
      <c r="I1235" s="47" t="s">
        <v>1954</v>
      </c>
      <c r="J1235" s="47" t="s">
        <v>312</v>
      </c>
      <c r="K1235" s="47" t="s">
        <v>319</v>
      </c>
      <c r="L1235" s="47" t="s">
        <v>886</v>
      </c>
      <c r="M1235" s="48" t="s">
        <v>53</v>
      </c>
      <c r="N1235" s="47" t="s">
        <v>34</v>
      </c>
      <c r="O1235" s="47" t="s">
        <v>4</v>
      </c>
      <c r="P1235" s="48" t="s">
        <v>25</v>
      </c>
      <c r="Q1235" s="47" t="s">
        <v>127</v>
      </c>
      <c r="R1235" s="47"/>
      <c r="S1235" s="47" t="s">
        <v>1446</v>
      </c>
      <c r="T1235" s="47" t="s">
        <v>127</v>
      </c>
      <c r="U1235" s="52"/>
      <c r="V1235" s="118"/>
      <c r="W1235" s="118"/>
      <c r="X1235" s="47">
        <v>0</v>
      </c>
      <c r="Y1235" s="47"/>
      <c r="Z1235" s="118" t="s">
        <v>390</v>
      </c>
      <c r="AA1235" s="118"/>
      <c r="AB1235" s="118"/>
      <c r="AC1235" s="47" t="s">
        <v>403</v>
      </c>
      <c r="AD1235" s="14">
        <v>0</v>
      </c>
      <c r="AE1235" s="47"/>
      <c r="AF1235" s="280"/>
      <c r="AG1235" s="118"/>
      <c r="AH1235" s="118"/>
      <c r="AI1235" s="47" t="s">
        <v>6737</v>
      </c>
      <c r="AJ1235" s="47" t="s">
        <v>306</v>
      </c>
      <c r="AK1235" s="47" t="s">
        <v>390</v>
      </c>
      <c r="AL1235" s="62" t="s">
        <v>390</v>
      </c>
      <c r="AM1235" s="13" t="s">
        <v>390</v>
      </c>
      <c r="AN1235" s="118"/>
      <c r="AO1235" s="118"/>
      <c r="AP1235" s="118"/>
      <c r="AQ1235" s="118"/>
      <c r="AR1235" s="118"/>
      <c r="AS1235" s="47"/>
      <c r="AT1235" s="118"/>
      <c r="AU1235" s="47"/>
      <c r="AV1235" s="47"/>
      <c r="AW1235" s="118"/>
      <c r="AX1235" s="118"/>
      <c r="AY1235" s="118"/>
      <c r="AZ1235" s="47"/>
      <c r="BA1235" s="14"/>
      <c r="BB1235" s="47"/>
      <c r="BC1235" s="149"/>
      <c r="BD1235" s="149"/>
    </row>
    <row r="1236" spans="1:56" x14ac:dyDescent="0.35">
      <c r="A1236" s="50" t="s">
        <v>1488</v>
      </c>
      <c r="B1236" s="115">
        <v>1235</v>
      </c>
      <c r="C1236" s="47"/>
      <c r="D1236" s="47"/>
      <c r="E1236" s="47"/>
      <c r="F1236" s="47"/>
      <c r="G1236" s="47" t="s">
        <v>76</v>
      </c>
      <c r="H1236" s="47" t="s">
        <v>1980</v>
      </c>
      <c r="I1236" s="47" t="s">
        <v>1954</v>
      </c>
      <c r="J1236" s="47" t="s">
        <v>312</v>
      </c>
      <c r="K1236" s="47" t="s">
        <v>319</v>
      </c>
      <c r="L1236" s="47" t="s">
        <v>886</v>
      </c>
      <c r="M1236" s="48" t="s">
        <v>53</v>
      </c>
      <c r="N1236" s="47" t="s">
        <v>34</v>
      </c>
      <c r="O1236" s="47" t="s">
        <v>4</v>
      </c>
      <c r="P1236" s="48" t="s">
        <v>16</v>
      </c>
      <c r="Q1236" s="47" t="s">
        <v>128</v>
      </c>
      <c r="R1236" s="47"/>
      <c r="S1236" s="47" t="s">
        <v>1489</v>
      </c>
      <c r="T1236" s="47" t="s">
        <v>128</v>
      </c>
      <c r="U1236" s="52"/>
      <c r="V1236" s="118"/>
      <c r="W1236" s="118"/>
      <c r="X1236" s="47">
        <v>0</v>
      </c>
      <c r="Y1236" s="47"/>
      <c r="Z1236" s="118" t="s">
        <v>390</v>
      </c>
      <c r="AA1236" s="118"/>
      <c r="AB1236" s="118"/>
      <c r="AC1236" s="47" t="s">
        <v>403</v>
      </c>
      <c r="AD1236" s="14">
        <v>0</v>
      </c>
      <c r="AE1236" s="47"/>
      <c r="AF1236" s="280"/>
      <c r="AG1236" s="118"/>
      <c r="AH1236" s="118"/>
      <c r="AI1236" s="47" t="s">
        <v>6737</v>
      </c>
      <c r="AJ1236" s="47" t="s">
        <v>306</v>
      </c>
      <c r="AK1236" s="47" t="s">
        <v>390</v>
      </c>
      <c r="AL1236" s="62" t="s">
        <v>390</v>
      </c>
      <c r="AM1236" s="13" t="s">
        <v>1872</v>
      </c>
      <c r="AN1236" s="118"/>
      <c r="AO1236" s="118"/>
      <c r="AP1236" s="118"/>
      <c r="AQ1236" s="118"/>
      <c r="AR1236" s="118"/>
      <c r="AS1236" s="47"/>
      <c r="AT1236" s="118"/>
      <c r="AU1236" s="47"/>
      <c r="AV1236" s="47"/>
      <c r="AW1236" s="118"/>
      <c r="AX1236" s="118"/>
      <c r="AY1236" s="118"/>
      <c r="AZ1236" s="47"/>
      <c r="BA1236" s="14"/>
      <c r="BB1236" s="47"/>
      <c r="BC1236" s="149"/>
      <c r="BD1236" s="149"/>
    </row>
    <row r="1237" spans="1:56" x14ac:dyDescent="0.35">
      <c r="A1237" s="50" t="s">
        <v>1280</v>
      </c>
      <c r="B1237" s="115">
        <v>1236</v>
      </c>
      <c r="C1237" s="47"/>
      <c r="D1237" s="47"/>
      <c r="E1237" s="47"/>
      <c r="F1237" s="47"/>
      <c r="G1237" s="47" t="s">
        <v>76</v>
      </c>
      <c r="H1237" s="47" t="s">
        <v>1980</v>
      </c>
      <c r="I1237" s="47" t="s">
        <v>1954</v>
      </c>
      <c r="J1237" s="47" t="s">
        <v>312</v>
      </c>
      <c r="K1237" s="47" t="s">
        <v>319</v>
      </c>
      <c r="L1237" s="47" t="s">
        <v>886</v>
      </c>
      <c r="M1237" s="48" t="s">
        <v>53</v>
      </c>
      <c r="N1237" s="47" t="s">
        <v>33</v>
      </c>
      <c r="O1237" s="47" t="s">
        <v>5473</v>
      </c>
      <c r="P1237" s="48" t="s">
        <v>22</v>
      </c>
      <c r="Q1237" s="47" t="s">
        <v>126</v>
      </c>
      <c r="R1237" s="47"/>
      <c r="S1237" s="47" t="s">
        <v>1281</v>
      </c>
      <c r="T1237" s="47" t="s">
        <v>126</v>
      </c>
      <c r="U1237" s="52"/>
      <c r="V1237" s="118"/>
      <c r="W1237" s="118"/>
      <c r="X1237" s="47">
        <v>0</v>
      </c>
      <c r="Y1237" s="47"/>
      <c r="Z1237" s="118" t="s">
        <v>390</v>
      </c>
      <c r="AA1237" s="118"/>
      <c r="AB1237" s="118"/>
      <c r="AC1237" s="47" t="s">
        <v>403</v>
      </c>
      <c r="AD1237" s="14">
        <v>0</v>
      </c>
      <c r="AE1237" s="47"/>
      <c r="AF1237" s="280"/>
      <c r="AG1237" s="118"/>
      <c r="AH1237" s="118"/>
      <c r="AI1237" s="47" t="s">
        <v>6737</v>
      </c>
      <c r="AJ1237" s="47" t="s">
        <v>306</v>
      </c>
      <c r="AK1237" s="47" t="s">
        <v>390</v>
      </c>
      <c r="AL1237" s="62" t="s">
        <v>390</v>
      </c>
      <c r="AM1237" s="13" t="s">
        <v>1562</v>
      </c>
      <c r="AN1237" s="118"/>
      <c r="AO1237" s="118"/>
      <c r="AP1237" s="118"/>
      <c r="AQ1237" s="118"/>
      <c r="AR1237" s="118"/>
      <c r="AS1237" s="47"/>
      <c r="AT1237" s="118"/>
      <c r="AU1237" s="47"/>
      <c r="AV1237" s="47"/>
      <c r="AW1237" s="118"/>
      <c r="AX1237" s="118"/>
      <c r="AY1237" s="118"/>
      <c r="AZ1237" s="47"/>
      <c r="BA1237" s="14"/>
      <c r="BB1237" s="47"/>
      <c r="BC1237" s="149"/>
      <c r="BD1237" s="149"/>
    </row>
    <row r="1238" spans="1:56" x14ac:dyDescent="0.35">
      <c r="A1238" s="50" t="s">
        <v>1237</v>
      </c>
      <c r="B1238" s="115">
        <v>1237</v>
      </c>
      <c r="C1238" s="47"/>
      <c r="D1238" s="47"/>
      <c r="E1238" s="47"/>
      <c r="F1238" s="47"/>
      <c r="G1238" s="47" t="s">
        <v>76</v>
      </c>
      <c r="H1238" s="47" t="s">
        <v>1980</v>
      </c>
      <c r="I1238" s="47" t="s">
        <v>1954</v>
      </c>
      <c r="J1238" s="47" t="s">
        <v>312</v>
      </c>
      <c r="K1238" s="47" t="s">
        <v>319</v>
      </c>
      <c r="L1238" s="47" t="s">
        <v>886</v>
      </c>
      <c r="M1238" s="48" t="s">
        <v>53</v>
      </c>
      <c r="N1238" s="47" t="s">
        <v>34</v>
      </c>
      <c r="O1238" s="47" t="s">
        <v>4</v>
      </c>
      <c r="P1238" s="48" t="s">
        <v>21</v>
      </c>
      <c r="Q1238" s="47"/>
      <c r="R1238" s="47"/>
      <c r="S1238" s="47" t="s">
        <v>1238</v>
      </c>
      <c r="T1238" s="47" t="s">
        <v>778</v>
      </c>
      <c r="U1238" s="52"/>
      <c r="V1238" s="118"/>
      <c r="W1238" s="118"/>
      <c r="X1238" s="47">
        <v>0</v>
      </c>
      <c r="Y1238" s="47"/>
      <c r="Z1238" s="118" t="s">
        <v>390</v>
      </c>
      <c r="AA1238" s="118"/>
      <c r="AB1238" s="118"/>
      <c r="AC1238" s="47" t="s">
        <v>403</v>
      </c>
      <c r="AD1238" s="14">
        <v>0</v>
      </c>
      <c r="AE1238" s="47"/>
      <c r="AF1238" s="280"/>
      <c r="AG1238" s="118"/>
      <c r="AH1238" s="118"/>
      <c r="AI1238" s="47" t="s">
        <v>6737</v>
      </c>
      <c r="AJ1238" s="47" t="s">
        <v>306</v>
      </c>
      <c r="AK1238" s="47" t="s">
        <v>390</v>
      </c>
      <c r="AL1238" s="62" t="s">
        <v>390</v>
      </c>
      <c r="AM1238" s="13" t="s">
        <v>2000</v>
      </c>
      <c r="AN1238" s="118"/>
      <c r="AO1238" s="118"/>
      <c r="AP1238" s="118"/>
      <c r="AQ1238" s="118"/>
      <c r="AR1238" s="118"/>
      <c r="AS1238" s="47"/>
      <c r="AT1238" s="118"/>
      <c r="AU1238" s="47"/>
      <c r="AV1238" s="47"/>
      <c r="AW1238" s="118"/>
      <c r="AX1238" s="118"/>
      <c r="AY1238" s="118"/>
      <c r="AZ1238" s="47"/>
      <c r="BA1238" s="14"/>
      <c r="BB1238" s="47"/>
      <c r="BC1238" s="149"/>
      <c r="BD1238" s="149"/>
    </row>
    <row r="1239" spans="1:56" x14ac:dyDescent="0.35">
      <c r="A1239" s="50" t="s">
        <v>1757</v>
      </c>
      <c r="B1239" s="115">
        <v>1238</v>
      </c>
      <c r="C1239" s="47"/>
      <c r="D1239" s="47"/>
      <c r="E1239" s="47"/>
      <c r="F1239" s="47"/>
      <c r="G1239" s="47" t="s">
        <v>76</v>
      </c>
      <c r="H1239" s="47" t="s">
        <v>1980</v>
      </c>
      <c r="I1239" s="47" t="s">
        <v>1954</v>
      </c>
      <c r="J1239" s="47" t="s">
        <v>312</v>
      </c>
      <c r="K1239" s="47" t="s">
        <v>319</v>
      </c>
      <c r="L1239" s="47" t="s">
        <v>886</v>
      </c>
      <c r="M1239" s="48" t="s">
        <v>53</v>
      </c>
      <c r="N1239" s="47" t="s">
        <v>34</v>
      </c>
      <c r="O1239" s="47" t="s">
        <v>4</v>
      </c>
      <c r="P1239" s="48" t="s">
        <v>133</v>
      </c>
      <c r="Q1239" s="47" t="s">
        <v>177</v>
      </c>
      <c r="R1239" s="47"/>
      <c r="S1239" s="47" t="s">
        <v>1758</v>
      </c>
      <c r="T1239" s="47" t="s">
        <v>177</v>
      </c>
      <c r="U1239" s="52"/>
      <c r="V1239" s="118"/>
      <c r="W1239" s="118"/>
      <c r="X1239" s="47">
        <v>0</v>
      </c>
      <c r="Y1239" s="47"/>
      <c r="Z1239" s="118" t="s">
        <v>390</v>
      </c>
      <c r="AA1239" s="118"/>
      <c r="AB1239" s="118"/>
      <c r="AC1239" s="47" t="s">
        <v>403</v>
      </c>
      <c r="AD1239" s="14">
        <v>0</v>
      </c>
      <c r="AE1239" s="47"/>
      <c r="AF1239" s="280"/>
      <c r="AG1239" s="118"/>
      <c r="AH1239" s="118"/>
      <c r="AI1239" s="47" t="s">
        <v>6737</v>
      </c>
      <c r="AJ1239" s="47" t="s">
        <v>306</v>
      </c>
      <c r="AK1239" s="47" t="s">
        <v>390</v>
      </c>
      <c r="AL1239" s="62" t="s">
        <v>390</v>
      </c>
      <c r="AM1239" s="13" t="s">
        <v>2493</v>
      </c>
      <c r="AN1239" s="118"/>
      <c r="AO1239" s="118"/>
      <c r="AP1239" s="118"/>
      <c r="AQ1239" s="118"/>
      <c r="AR1239" s="118"/>
      <c r="AS1239" s="47"/>
      <c r="AT1239" s="118"/>
      <c r="AU1239" s="47"/>
      <c r="AV1239" s="47"/>
      <c r="AW1239" s="118"/>
      <c r="AX1239" s="118"/>
      <c r="AY1239" s="118"/>
      <c r="AZ1239" s="47"/>
      <c r="BA1239" s="14"/>
      <c r="BB1239" s="47"/>
      <c r="BC1239" s="149"/>
      <c r="BD1239" s="149"/>
    </row>
    <row r="1240" spans="1:56" x14ac:dyDescent="0.35">
      <c r="A1240" s="50" t="s">
        <v>2100</v>
      </c>
      <c r="B1240" s="115">
        <v>1239</v>
      </c>
      <c r="C1240" s="47"/>
      <c r="D1240" s="47" t="s">
        <v>7999</v>
      </c>
      <c r="E1240" s="47" t="s">
        <v>7999</v>
      </c>
      <c r="F1240" s="47" t="s">
        <v>8000</v>
      </c>
      <c r="G1240" s="47" t="s">
        <v>76</v>
      </c>
      <c r="H1240" s="47" t="s">
        <v>2037</v>
      </c>
      <c r="I1240" s="47" t="s">
        <v>380</v>
      </c>
      <c r="J1240" s="47" t="s">
        <v>312</v>
      </c>
      <c r="K1240" s="47" t="s">
        <v>319</v>
      </c>
      <c r="L1240" s="47" t="s">
        <v>886</v>
      </c>
      <c r="M1240" s="48" t="s">
        <v>106</v>
      </c>
      <c r="N1240" s="47" t="s">
        <v>33</v>
      </c>
      <c r="O1240" s="47" t="s">
        <v>49</v>
      </c>
      <c r="P1240" s="48" t="s">
        <v>20</v>
      </c>
      <c r="Q1240" s="47"/>
      <c r="R1240" s="47"/>
      <c r="S1240" s="47" t="s">
        <v>2101</v>
      </c>
      <c r="T1240" s="47" t="s">
        <v>293</v>
      </c>
      <c r="U1240" s="52">
        <v>15626</v>
      </c>
      <c r="V1240" s="118">
        <v>46150</v>
      </c>
      <c r="W1240" s="118">
        <v>46150</v>
      </c>
      <c r="X1240" s="47">
        <v>0</v>
      </c>
      <c r="Y1240" s="47">
        <v>25</v>
      </c>
      <c r="Z1240" s="118">
        <v>46173</v>
      </c>
      <c r="AA1240" s="118">
        <v>46173</v>
      </c>
      <c r="AB1240" s="118">
        <v>46153</v>
      </c>
      <c r="AC1240" s="47" t="s">
        <v>3</v>
      </c>
      <c r="AD1240" s="14">
        <v>1</v>
      </c>
      <c r="AE1240" s="47"/>
      <c r="AF1240" s="280">
        <v>46154</v>
      </c>
      <c r="AG1240" s="118">
        <v>46153</v>
      </c>
      <c r="AH1240" s="118" t="s">
        <v>6740</v>
      </c>
      <c r="AI1240" s="47" t="s">
        <v>6737</v>
      </c>
      <c r="AJ1240" s="47" t="s">
        <v>144</v>
      </c>
      <c r="AK1240" s="47" t="s">
        <v>2826</v>
      </c>
      <c r="AL1240" s="62" t="s">
        <v>2925</v>
      </c>
      <c r="AM1240" s="13" t="s">
        <v>1872</v>
      </c>
      <c r="AN1240" s="118"/>
      <c r="AO1240" s="118"/>
      <c r="AP1240" s="118"/>
      <c r="AQ1240" s="118"/>
      <c r="AR1240" s="118"/>
      <c r="AS1240" s="47"/>
      <c r="AT1240" s="118"/>
      <c r="AU1240" s="47"/>
      <c r="AV1240" s="47"/>
      <c r="AW1240" s="118"/>
      <c r="AX1240" s="118"/>
      <c r="AY1240" s="118"/>
      <c r="AZ1240" s="47"/>
      <c r="BA1240" s="14"/>
      <c r="BB1240" s="47"/>
      <c r="BC1240" s="149"/>
      <c r="BD1240" s="149"/>
    </row>
    <row r="1241" spans="1:56" x14ac:dyDescent="0.35">
      <c r="A1241" s="50" t="s">
        <v>508</v>
      </c>
      <c r="B1241" s="115">
        <v>1240</v>
      </c>
      <c r="C1241" s="47"/>
      <c r="D1241" s="47"/>
      <c r="E1241" s="47"/>
      <c r="F1241" s="47"/>
      <c r="G1241" s="47" t="s">
        <v>76</v>
      </c>
      <c r="H1241" s="47" t="s">
        <v>1980</v>
      </c>
      <c r="I1241" s="47" t="s">
        <v>89</v>
      </c>
      <c r="J1241" s="47" t="s">
        <v>312</v>
      </c>
      <c r="K1241" s="47" t="s">
        <v>319</v>
      </c>
      <c r="L1241" s="47" t="s">
        <v>886</v>
      </c>
      <c r="M1241" s="48" t="s">
        <v>53</v>
      </c>
      <c r="N1241" s="47" t="s">
        <v>34</v>
      </c>
      <c r="O1241" s="47" t="s">
        <v>4</v>
      </c>
      <c r="P1241" s="48" t="s">
        <v>25</v>
      </c>
      <c r="Q1241" s="47" t="s">
        <v>127</v>
      </c>
      <c r="R1241" s="47"/>
      <c r="S1241" s="47" t="s">
        <v>509</v>
      </c>
      <c r="T1241" s="47" t="s">
        <v>127</v>
      </c>
      <c r="U1241" s="52"/>
      <c r="V1241" s="118"/>
      <c r="W1241" s="118"/>
      <c r="X1241" s="47">
        <v>0</v>
      </c>
      <c r="Y1241" s="47"/>
      <c r="Z1241" s="118" t="s">
        <v>390</v>
      </c>
      <c r="AA1241" s="118"/>
      <c r="AB1241" s="118"/>
      <c r="AC1241" s="47" t="s">
        <v>402</v>
      </c>
      <c r="AD1241" s="14">
        <v>0</v>
      </c>
      <c r="AE1241" s="47"/>
      <c r="AF1241" s="280"/>
      <c r="AG1241" s="118"/>
      <c r="AH1241" s="118"/>
      <c r="AI1241" s="47" t="s">
        <v>6737</v>
      </c>
      <c r="AJ1241" s="47" t="s">
        <v>306</v>
      </c>
      <c r="AK1241" s="47" t="s">
        <v>390</v>
      </c>
      <c r="AL1241" s="62" t="s">
        <v>390</v>
      </c>
      <c r="AM1241" s="13" t="s">
        <v>2221</v>
      </c>
      <c r="AN1241" s="118"/>
      <c r="AO1241" s="118"/>
      <c r="AP1241" s="118"/>
      <c r="AQ1241" s="118"/>
      <c r="AR1241" s="118"/>
      <c r="AS1241" s="47"/>
      <c r="AT1241" s="118"/>
      <c r="AU1241" s="47"/>
      <c r="AV1241" s="47"/>
      <c r="AW1241" s="118"/>
      <c r="AX1241" s="118"/>
      <c r="AY1241" s="118"/>
      <c r="AZ1241" s="47"/>
      <c r="BA1241" s="14"/>
      <c r="BB1241" s="47"/>
      <c r="BC1241" s="149"/>
      <c r="BD1241" s="149"/>
    </row>
    <row r="1242" spans="1:56" x14ac:dyDescent="0.35">
      <c r="A1242" s="50" t="s">
        <v>510</v>
      </c>
      <c r="B1242" s="115">
        <v>1241</v>
      </c>
      <c r="C1242" s="47"/>
      <c r="D1242" s="47"/>
      <c r="E1242" s="47"/>
      <c r="F1242" s="47"/>
      <c r="G1242" s="47" t="s">
        <v>76</v>
      </c>
      <c r="H1242" s="47" t="s">
        <v>1980</v>
      </c>
      <c r="I1242" s="47" t="s">
        <v>89</v>
      </c>
      <c r="J1242" s="47" t="s">
        <v>312</v>
      </c>
      <c r="K1242" s="47" t="s">
        <v>319</v>
      </c>
      <c r="L1242" s="47" t="s">
        <v>886</v>
      </c>
      <c r="M1242" s="48" t="s">
        <v>53</v>
      </c>
      <c r="N1242" s="47" t="s">
        <v>34</v>
      </c>
      <c r="O1242" s="47" t="s">
        <v>4</v>
      </c>
      <c r="P1242" s="48" t="s">
        <v>25</v>
      </c>
      <c r="Q1242" s="47" t="s">
        <v>127</v>
      </c>
      <c r="R1242" s="47"/>
      <c r="S1242" s="47" t="s">
        <v>511</v>
      </c>
      <c r="T1242" s="47" t="s">
        <v>127</v>
      </c>
      <c r="U1242" s="52"/>
      <c r="V1242" s="118"/>
      <c r="W1242" s="118"/>
      <c r="X1242" s="47">
        <v>0</v>
      </c>
      <c r="Y1242" s="47"/>
      <c r="Z1242" s="118" t="s">
        <v>390</v>
      </c>
      <c r="AA1242" s="118"/>
      <c r="AB1242" s="118"/>
      <c r="AC1242" s="47" t="s">
        <v>402</v>
      </c>
      <c r="AD1242" s="14">
        <v>0</v>
      </c>
      <c r="AE1242" s="47"/>
      <c r="AF1242" s="280"/>
      <c r="AG1242" s="118"/>
      <c r="AH1242" s="118"/>
      <c r="AI1242" s="47" t="s">
        <v>6737</v>
      </c>
      <c r="AJ1242" s="47" t="s">
        <v>306</v>
      </c>
      <c r="AK1242" s="47" t="s">
        <v>390</v>
      </c>
      <c r="AL1242" s="62" t="s">
        <v>390</v>
      </c>
      <c r="AM1242" s="13" t="s">
        <v>1872</v>
      </c>
      <c r="AN1242" s="118"/>
      <c r="AO1242" s="118"/>
      <c r="AP1242" s="118"/>
      <c r="AQ1242" s="118"/>
      <c r="AR1242" s="118"/>
      <c r="AS1242" s="47"/>
      <c r="AT1242" s="118"/>
      <c r="AU1242" s="47"/>
      <c r="AV1242" s="47"/>
      <c r="AW1242" s="118"/>
      <c r="AX1242" s="118"/>
      <c r="AY1242" s="118"/>
      <c r="AZ1242" s="47"/>
      <c r="BA1242" s="14"/>
      <c r="BB1242" s="47"/>
      <c r="BC1242" s="149"/>
      <c r="BD1242" s="149"/>
    </row>
    <row r="1243" spans="1:56" x14ac:dyDescent="0.35">
      <c r="A1243" s="50" t="s">
        <v>405</v>
      </c>
      <c r="B1243" s="115">
        <v>1242</v>
      </c>
      <c r="C1243" s="47"/>
      <c r="D1243" s="47" t="s">
        <v>1417</v>
      </c>
      <c r="E1243" s="47" t="s">
        <v>1418</v>
      </c>
      <c r="F1243" s="47" t="s">
        <v>1419</v>
      </c>
      <c r="G1243" s="47" t="s">
        <v>1960</v>
      </c>
      <c r="H1243" s="47" t="s">
        <v>223</v>
      </c>
      <c r="I1243" s="47" t="s">
        <v>81</v>
      </c>
      <c r="J1243" s="47" t="s">
        <v>1961</v>
      </c>
      <c r="K1243" s="47" t="s">
        <v>313</v>
      </c>
      <c r="L1243" s="47" t="s">
        <v>1979</v>
      </c>
      <c r="M1243" s="48" t="s">
        <v>55</v>
      </c>
      <c r="N1243" s="47" t="s">
        <v>34</v>
      </c>
      <c r="O1243" s="47" t="s">
        <v>4</v>
      </c>
      <c r="P1243" s="48" t="s">
        <v>27</v>
      </c>
      <c r="Q1243" s="47" t="s">
        <v>145</v>
      </c>
      <c r="R1243" s="47" t="s">
        <v>1829</v>
      </c>
      <c r="S1243" s="47" t="s">
        <v>315</v>
      </c>
      <c r="T1243" s="47" t="s">
        <v>145</v>
      </c>
      <c r="U1243" s="52">
        <v>7820</v>
      </c>
      <c r="V1243" s="118">
        <v>45767</v>
      </c>
      <c r="W1243" s="118">
        <v>45769</v>
      </c>
      <c r="X1243" s="47">
        <v>35</v>
      </c>
      <c r="Y1243" s="47">
        <v>300</v>
      </c>
      <c r="Z1243" s="118">
        <v>46104</v>
      </c>
      <c r="AA1243" s="118">
        <v>46112</v>
      </c>
      <c r="AB1243" s="118">
        <v>46112</v>
      </c>
      <c r="AC1243" s="47" t="s">
        <v>219</v>
      </c>
      <c r="AD1243" s="14">
        <v>1</v>
      </c>
      <c r="AE1243" s="47"/>
      <c r="AF1243" s="280" t="s">
        <v>7616</v>
      </c>
      <c r="AG1243" s="118"/>
      <c r="AH1243" s="118" t="s">
        <v>152</v>
      </c>
      <c r="AI1243" s="47" t="s">
        <v>1558</v>
      </c>
      <c r="AJ1243" s="47" t="s">
        <v>144</v>
      </c>
      <c r="AK1243" s="47" t="s">
        <v>390</v>
      </c>
      <c r="AL1243" s="62" t="s">
        <v>390</v>
      </c>
      <c r="AM1243" s="13" t="s">
        <v>1562</v>
      </c>
      <c r="AN1243" s="118"/>
      <c r="AO1243" s="118"/>
      <c r="AP1243" s="118"/>
      <c r="AQ1243" s="118"/>
      <c r="AR1243" s="118"/>
      <c r="AS1243" s="47"/>
      <c r="AT1243" s="118"/>
      <c r="AU1243" s="47"/>
      <c r="AV1243" s="47"/>
      <c r="AW1243" s="118"/>
      <c r="AX1243" s="118"/>
      <c r="AY1243" s="118"/>
      <c r="AZ1243" s="47"/>
      <c r="BA1243" s="14"/>
      <c r="BB1243" s="47"/>
      <c r="BC1243" s="149"/>
      <c r="BD1243" s="149"/>
    </row>
    <row r="1244" spans="1:56" x14ac:dyDescent="0.35">
      <c r="A1244" s="50" t="s">
        <v>1324</v>
      </c>
      <c r="B1244" s="115">
        <v>1243</v>
      </c>
      <c r="C1244" s="47"/>
      <c r="D1244" s="47" t="s">
        <v>2823</v>
      </c>
      <c r="E1244" s="47" t="s">
        <v>2824</v>
      </c>
      <c r="F1244" s="47" t="s">
        <v>2795</v>
      </c>
      <c r="G1244" s="47" t="s">
        <v>78</v>
      </c>
      <c r="H1244" s="47" t="s">
        <v>222</v>
      </c>
      <c r="I1244" s="47" t="s">
        <v>69</v>
      </c>
      <c r="J1244" s="47" t="s">
        <v>2006</v>
      </c>
      <c r="K1244" s="47" t="s">
        <v>2007</v>
      </c>
      <c r="L1244" s="47" t="s">
        <v>1985</v>
      </c>
      <c r="M1244" s="48" t="s">
        <v>55</v>
      </c>
      <c r="N1244" s="47" t="s">
        <v>33</v>
      </c>
      <c r="O1244" s="47" t="s">
        <v>5473</v>
      </c>
      <c r="P1244" s="48" t="s">
        <v>22</v>
      </c>
      <c r="Q1244" s="47" t="s">
        <v>770</v>
      </c>
      <c r="R1244" s="47" t="s">
        <v>2024</v>
      </c>
      <c r="S1244" s="47" t="s">
        <v>1466</v>
      </c>
      <c r="T1244" s="47" t="s">
        <v>1325</v>
      </c>
      <c r="U1244" s="52">
        <v>25401</v>
      </c>
      <c r="V1244" s="118">
        <v>46035</v>
      </c>
      <c r="W1244" s="118">
        <v>46049</v>
      </c>
      <c r="X1244" s="47">
        <v>35</v>
      </c>
      <c r="Y1244" s="47"/>
      <c r="Z1244" s="118">
        <v>46084</v>
      </c>
      <c r="AA1244" s="118">
        <v>46142</v>
      </c>
      <c r="AB1244" s="118">
        <v>46142</v>
      </c>
      <c r="AC1244" s="47" t="s">
        <v>3</v>
      </c>
      <c r="AD1244" s="14">
        <v>1</v>
      </c>
      <c r="AE1244" s="47"/>
      <c r="AF1244" s="280" t="s">
        <v>8951</v>
      </c>
      <c r="AG1244" s="118">
        <v>46142</v>
      </c>
      <c r="AH1244" s="118" t="s">
        <v>6740</v>
      </c>
      <c r="AI1244" s="47" t="s">
        <v>6737</v>
      </c>
      <c r="AJ1244" s="47" t="s">
        <v>144</v>
      </c>
      <c r="AK1244" s="47" t="s">
        <v>1557</v>
      </c>
      <c r="AL1244" s="62" t="s">
        <v>2924</v>
      </c>
      <c r="AM1244" s="13" t="s">
        <v>390</v>
      </c>
      <c r="AN1244" s="118"/>
      <c r="AO1244" s="118"/>
      <c r="AP1244" s="118"/>
      <c r="AQ1244" s="118"/>
      <c r="AR1244" s="118"/>
      <c r="AS1244" s="47"/>
      <c r="AT1244" s="118"/>
      <c r="AU1244" s="47"/>
      <c r="AV1244" s="47"/>
      <c r="AW1244" s="118"/>
      <c r="AX1244" s="118"/>
      <c r="AY1244" s="118"/>
      <c r="AZ1244" s="47"/>
      <c r="BA1244" s="14"/>
      <c r="BB1244" s="47"/>
      <c r="BC1244" s="149"/>
      <c r="BD1244" s="149"/>
    </row>
    <row r="1245" spans="1:56" x14ac:dyDescent="0.35">
      <c r="A1245" s="50" t="s">
        <v>718</v>
      </c>
      <c r="B1245" s="115">
        <v>1244</v>
      </c>
      <c r="C1245" s="47"/>
      <c r="D1245" s="47"/>
      <c r="E1245" s="47"/>
      <c r="F1245" s="47"/>
      <c r="G1245" s="47" t="s">
        <v>80</v>
      </c>
      <c r="H1245" s="47" t="s">
        <v>225</v>
      </c>
      <c r="I1245" s="47" t="s">
        <v>72</v>
      </c>
      <c r="J1245" s="47" t="s">
        <v>1961</v>
      </c>
      <c r="K1245" s="47" t="s">
        <v>329</v>
      </c>
      <c r="L1245" s="47" t="s">
        <v>320</v>
      </c>
      <c r="M1245" s="48" t="s">
        <v>55</v>
      </c>
      <c r="N1245" s="47" t="s">
        <v>32</v>
      </c>
      <c r="O1245" s="47" t="s">
        <v>37</v>
      </c>
      <c r="P1245" s="48" t="s">
        <v>38</v>
      </c>
      <c r="Q1245" s="47" t="s">
        <v>107</v>
      </c>
      <c r="R1245" s="47"/>
      <c r="S1245" s="47" t="s">
        <v>719</v>
      </c>
      <c r="T1245" s="47" t="s">
        <v>107</v>
      </c>
      <c r="U1245" s="52">
        <v>251</v>
      </c>
      <c r="V1245" s="118"/>
      <c r="W1245" s="118"/>
      <c r="X1245" s="47">
        <v>35</v>
      </c>
      <c r="Y1245" s="47"/>
      <c r="Z1245" s="118" t="s">
        <v>390</v>
      </c>
      <c r="AA1245" s="118"/>
      <c r="AB1245" s="118"/>
      <c r="AC1245" s="47" t="s">
        <v>709</v>
      </c>
      <c r="AD1245" s="14">
        <v>0</v>
      </c>
      <c r="AE1245" s="47"/>
      <c r="AF1245" s="280"/>
      <c r="AG1245" s="118"/>
      <c r="AH1245" s="118"/>
      <c r="AI1245" s="47" t="s">
        <v>6737</v>
      </c>
      <c r="AJ1245" s="47" t="s">
        <v>144</v>
      </c>
      <c r="AK1245" s="47" t="s">
        <v>390</v>
      </c>
      <c r="AL1245" s="62" t="s">
        <v>390</v>
      </c>
      <c r="AM1245" s="13" t="s">
        <v>390</v>
      </c>
      <c r="AN1245" s="118"/>
      <c r="AO1245" s="118"/>
      <c r="AP1245" s="118"/>
      <c r="AQ1245" s="118"/>
      <c r="AR1245" s="118"/>
      <c r="AS1245" s="47"/>
      <c r="AT1245" s="118"/>
      <c r="AU1245" s="47"/>
      <c r="AV1245" s="47"/>
      <c r="AW1245" s="118"/>
      <c r="AX1245" s="118"/>
      <c r="AY1245" s="118"/>
      <c r="AZ1245" s="47"/>
      <c r="BA1245" s="14"/>
      <c r="BB1245" s="47"/>
      <c r="BC1245" s="149"/>
      <c r="BD1245" s="149"/>
    </row>
    <row r="1246" spans="1:56" x14ac:dyDescent="0.35">
      <c r="A1246" s="50" t="s">
        <v>2291</v>
      </c>
      <c r="B1246" s="115">
        <v>1245</v>
      </c>
      <c r="C1246" s="47" t="s">
        <v>2334</v>
      </c>
      <c r="D1246" s="47" t="s">
        <v>6995</v>
      </c>
      <c r="E1246" s="47" t="s">
        <v>6996</v>
      </c>
      <c r="F1246" s="47" t="s">
        <v>6739</v>
      </c>
      <c r="G1246" s="47" t="s">
        <v>1977</v>
      </c>
      <c r="H1246" s="47" t="s">
        <v>1978</v>
      </c>
      <c r="I1246" s="47" t="s">
        <v>1978</v>
      </c>
      <c r="J1246" s="47" t="s">
        <v>1961</v>
      </c>
      <c r="K1246" s="47" t="s">
        <v>327</v>
      </c>
      <c r="L1246" s="47" t="s">
        <v>328</v>
      </c>
      <c r="M1246" s="48" t="s">
        <v>55</v>
      </c>
      <c r="N1246" s="47" t="s">
        <v>33</v>
      </c>
      <c r="O1246" s="47" t="s">
        <v>49</v>
      </c>
      <c r="P1246" s="48" t="s">
        <v>22</v>
      </c>
      <c r="Q1246" s="47" t="s">
        <v>126</v>
      </c>
      <c r="R1246" s="47" t="s">
        <v>2240</v>
      </c>
      <c r="S1246" s="47" t="s">
        <v>2090</v>
      </c>
      <c r="T1246" s="47" t="s">
        <v>126</v>
      </c>
      <c r="U1246" s="52">
        <v>2413</v>
      </c>
      <c r="V1246" s="118">
        <v>46118</v>
      </c>
      <c r="W1246" s="118">
        <v>46122</v>
      </c>
      <c r="X1246" s="47">
        <v>15</v>
      </c>
      <c r="Y1246" s="47"/>
      <c r="Z1246" s="118">
        <v>46137</v>
      </c>
      <c r="AA1246" s="118">
        <v>46154</v>
      </c>
      <c r="AB1246" s="118">
        <v>46154</v>
      </c>
      <c r="AC1246" s="47" t="s">
        <v>3</v>
      </c>
      <c r="AD1246" s="14">
        <v>1</v>
      </c>
      <c r="AE1246" s="47"/>
      <c r="AF1246" s="280" t="s">
        <v>8951</v>
      </c>
      <c r="AG1246" s="118"/>
      <c r="AH1246" s="118" t="s">
        <v>152</v>
      </c>
      <c r="AI1246" s="47" t="s">
        <v>6737</v>
      </c>
      <c r="AJ1246" s="47" t="s">
        <v>144</v>
      </c>
      <c r="AK1246" s="47" t="s">
        <v>2829</v>
      </c>
      <c r="AL1246" s="62" t="s">
        <v>2925</v>
      </c>
      <c r="AM1246" s="13" t="s">
        <v>1956</v>
      </c>
      <c r="AN1246" s="118"/>
      <c r="AO1246" s="118"/>
      <c r="AP1246" s="118"/>
      <c r="AQ1246" s="118"/>
      <c r="AR1246" s="118"/>
      <c r="AS1246" s="47"/>
      <c r="AT1246" s="118"/>
      <c r="AU1246" s="47"/>
      <c r="AV1246" s="47"/>
      <c r="AW1246" s="118"/>
      <c r="AX1246" s="118"/>
      <c r="AY1246" s="118"/>
      <c r="AZ1246" s="47"/>
      <c r="BA1246" s="14"/>
      <c r="BB1246" s="47"/>
      <c r="BC1246" s="149"/>
      <c r="BD1246" s="149"/>
    </row>
    <row r="1247" spans="1:56" x14ac:dyDescent="0.35">
      <c r="A1247" s="50" t="s">
        <v>2299</v>
      </c>
      <c r="B1247" s="115">
        <v>1246</v>
      </c>
      <c r="C1247" s="47" t="s">
        <v>2335</v>
      </c>
      <c r="D1247" s="47"/>
      <c r="E1247" s="47"/>
      <c r="F1247" s="47"/>
      <c r="G1247" s="47" t="s">
        <v>1977</v>
      </c>
      <c r="H1247" s="47" t="s">
        <v>1978</v>
      </c>
      <c r="I1247" s="47" t="s">
        <v>1978</v>
      </c>
      <c r="J1247" s="47" t="s">
        <v>1961</v>
      </c>
      <c r="K1247" s="47" t="s">
        <v>327</v>
      </c>
      <c r="L1247" s="47" t="s">
        <v>328</v>
      </c>
      <c r="M1247" s="48" t="s">
        <v>55</v>
      </c>
      <c r="N1247" s="47" t="s">
        <v>33</v>
      </c>
      <c r="O1247" s="47" t="s">
        <v>49</v>
      </c>
      <c r="P1247" s="48" t="s">
        <v>22</v>
      </c>
      <c r="Q1247" s="47"/>
      <c r="R1247" s="47"/>
      <c r="S1247" s="47" t="s">
        <v>2300</v>
      </c>
      <c r="T1247" s="47" t="s">
        <v>770</v>
      </c>
      <c r="U1247" s="52">
        <v>2310</v>
      </c>
      <c r="V1247" s="118"/>
      <c r="W1247" s="118"/>
      <c r="X1247" s="47">
        <v>15</v>
      </c>
      <c r="Y1247" s="47"/>
      <c r="Z1247" s="118" t="s">
        <v>390</v>
      </c>
      <c r="AA1247" s="118"/>
      <c r="AB1247" s="118"/>
      <c r="AC1247" s="47" t="s">
        <v>402</v>
      </c>
      <c r="AD1247" s="14">
        <v>0</v>
      </c>
      <c r="AE1247" s="47"/>
      <c r="AF1247" s="280"/>
      <c r="AG1247" s="118"/>
      <c r="AH1247" s="118"/>
      <c r="AI1247" s="47" t="s">
        <v>6737</v>
      </c>
      <c r="AJ1247" s="47" t="s">
        <v>144</v>
      </c>
      <c r="AK1247" s="47" t="s">
        <v>390</v>
      </c>
      <c r="AL1247" s="62" t="s">
        <v>390</v>
      </c>
      <c r="AM1247" s="13" t="s">
        <v>1872</v>
      </c>
      <c r="AN1247" s="118"/>
      <c r="AO1247" s="118"/>
      <c r="AP1247" s="118"/>
      <c r="AQ1247" s="118"/>
      <c r="AR1247" s="118"/>
      <c r="AS1247" s="47"/>
      <c r="AT1247" s="118"/>
      <c r="AU1247" s="47"/>
      <c r="AV1247" s="47"/>
      <c r="AW1247" s="118"/>
      <c r="AX1247" s="118"/>
      <c r="AY1247" s="118"/>
      <c r="AZ1247" s="47"/>
      <c r="BA1247" s="14"/>
      <c r="BB1247" s="47"/>
      <c r="BC1247" s="149"/>
      <c r="BD1247" s="149"/>
    </row>
    <row r="1248" spans="1:56" x14ac:dyDescent="0.35">
      <c r="A1248" s="50" t="s">
        <v>1492</v>
      </c>
      <c r="B1248" s="115">
        <v>1247</v>
      </c>
      <c r="C1248" s="47"/>
      <c r="D1248" s="47"/>
      <c r="E1248" s="47" t="s">
        <v>2831</v>
      </c>
      <c r="F1248" s="47" t="s">
        <v>2554</v>
      </c>
      <c r="G1248" s="47" t="s">
        <v>76</v>
      </c>
      <c r="H1248" s="47" t="s">
        <v>1980</v>
      </c>
      <c r="I1248" s="47" t="s">
        <v>379</v>
      </c>
      <c r="J1248" s="47" t="s">
        <v>312</v>
      </c>
      <c r="K1248" s="47" t="s">
        <v>319</v>
      </c>
      <c r="L1248" s="47" t="s">
        <v>886</v>
      </c>
      <c r="M1248" s="48" t="s">
        <v>55</v>
      </c>
      <c r="N1248" s="47" t="s">
        <v>34</v>
      </c>
      <c r="O1248" s="47" t="s">
        <v>4</v>
      </c>
      <c r="P1248" s="48" t="s">
        <v>16</v>
      </c>
      <c r="Q1248" s="47" t="s">
        <v>128</v>
      </c>
      <c r="R1248" s="47"/>
      <c r="S1248" s="47" t="s">
        <v>2555</v>
      </c>
      <c r="T1248" s="47" t="s">
        <v>128</v>
      </c>
      <c r="U1248" s="52">
        <v>6756</v>
      </c>
      <c r="V1248" s="118"/>
      <c r="W1248" s="118"/>
      <c r="X1248" s="47">
        <v>35</v>
      </c>
      <c r="Y1248" s="47"/>
      <c r="Z1248" s="118" t="s">
        <v>390</v>
      </c>
      <c r="AA1248" s="118"/>
      <c r="AB1248" s="118"/>
      <c r="AC1248" s="47" t="s">
        <v>399</v>
      </c>
      <c r="AD1248" s="14">
        <v>0</v>
      </c>
      <c r="AE1248" s="47"/>
      <c r="AF1248" s="280"/>
      <c r="AG1248" s="118"/>
      <c r="AH1248" s="118"/>
      <c r="AI1248" s="47" t="s">
        <v>6737</v>
      </c>
      <c r="AJ1248" s="47" t="s">
        <v>144</v>
      </c>
      <c r="AK1248" s="47" t="s">
        <v>390</v>
      </c>
      <c r="AL1248" s="62" t="s">
        <v>390</v>
      </c>
      <c r="AM1248" s="13" t="s">
        <v>1572</v>
      </c>
      <c r="AN1248" s="118"/>
      <c r="AO1248" s="118"/>
      <c r="AP1248" s="118"/>
      <c r="AQ1248" s="118"/>
      <c r="AR1248" s="118"/>
      <c r="AS1248" s="47"/>
      <c r="AT1248" s="118"/>
      <c r="AU1248" s="47"/>
      <c r="AV1248" s="47"/>
      <c r="AW1248" s="118"/>
      <c r="AX1248" s="118"/>
      <c r="AY1248" s="118"/>
      <c r="AZ1248" s="47"/>
      <c r="BA1248" s="14"/>
      <c r="BB1248" s="47"/>
      <c r="BC1248" s="149"/>
      <c r="BD1248" s="149"/>
    </row>
    <row r="1249" spans="1:56" x14ac:dyDescent="0.35">
      <c r="A1249" s="50" t="s">
        <v>454</v>
      </c>
      <c r="B1249" s="115">
        <v>1248</v>
      </c>
      <c r="C1249" s="47"/>
      <c r="D1249" s="47"/>
      <c r="E1249" s="47"/>
      <c r="F1249" s="47"/>
      <c r="G1249" s="47" t="s">
        <v>1960</v>
      </c>
      <c r="H1249" s="47" t="s">
        <v>194</v>
      </c>
      <c r="I1249" s="47" t="s">
        <v>82</v>
      </c>
      <c r="J1249" s="47" t="s">
        <v>1961</v>
      </c>
      <c r="K1249" s="47" t="s">
        <v>313</v>
      </c>
      <c r="L1249" s="47" t="s">
        <v>1979</v>
      </c>
      <c r="M1249" s="48" t="s">
        <v>55</v>
      </c>
      <c r="N1249" s="47" t="s">
        <v>32</v>
      </c>
      <c r="O1249" s="47" t="s">
        <v>37</v>
      </c>
      <c r="P1249" s="48" t="s">
        <v>45</v>
      </c>
      <c r="Q1249" s="47" t="s">
        <v>1305</v>
      </c>
      <c r="R1249" s="47"/>
      <c r="S1249" s="47" t="s">
        <v>455</v>
      </c>
      <c r="T1249" s="47" t="s">
        <v>79</v>
      </c>
      <c r="U1249" s="52"/>
      <c r="V1249" s="118"/>
      <c r="W1249" s="118"/>
      <c r="X1249" s="47">
        <v>35</v>
      </c>
      <c r="Y1249" s="47"/>
      <c r="Z1249" s="118" t="s">
        <v>390</v>
      </c>
      <c r="AA1249" s="118"/>
      <c r="AB1249" s="118"/>
      <c r="AC1249" s="47" t="s">
        <v>399</v>
      </c>
      <c r="AD1249" s="14">
        <v>0</v>
      </c>
      <c r="AE1249" s="47"/>
      <c r="AF1249" s="280"/>
      <c r="AG1249" s="118"/>
      <c r="AH1249" s="118"/>
      <c r="AI1249" s="47" t="s">
        <v>6737</v>
      </c>
      <c r="AJ1249" s="47" t="s">
        <v>144</v>
      </c>
      <c r="AK1249" s="47" t="s">
        <v>390</v>
      </c>
      <c r="AL1249" s="62" t="s">
        <v>390</v>
      </c>
      <c r="AM1249" s="13" t="s">
        <v>1562</v>
      </c>
      <c r="AN1249" s="118"/>
      <c r="AO1249" s="118"/>
      <c r="AP1249" s="118"/>
      <c r="AQ1249" s="118"/>
      <c r="AR1249" s="118"/>
      <c r="AS1249" s="47"/>
      <c r="AT1249" s="118"/>
      <c r="AU1249" s="47"/>
      <c r="AV1249" s="47"/>
      <c r="AW1249" s="118"/>
      <c r="AX1249" s="118"/>
      <c r="AY1249" s="118"/>
      <c r="AZ1249" s="47"/>
      <c r="BA1249" s="14"/>
      <c r="BB1249" s="47"/>
      <c r="BC1249" s="149"/>
      <c r="BD1249" s="149"/>
    </row>
    <row r="1250" spans="1:56" x14ac:dyDescent="0.35">
      <c r="A1250" s="50" t="s">
        <v>563</v>
      </c>
      <c r="B1250" s="115">
        <v>1249</v>
      </c>
      <c r="C1250" s="47"/>
      <c r="D1250" s="47"/>
      <c r="E1250" s="47"/>
      <c r="F1250" s="47"/>
      <c r="G1250" s="47" t="s">
        <v>78</v>
      </c>
      <c r="H1250" s="47" t="s">
        <v>222</v>
      </c>
      <c r="I1250" s="47" t="s">
        <v>69</v>
      </c>
      <c r="J1250" s="47" t="s">
        <v>2006</v>
      </c>
      <c r="K1250" s="47" t="s">
        <v>2007</v>
      </c>
      <c r="L1250" s="47" t="s">
        <v>1985</v>
      </c>
      <c r="M1250" s="48" t="s">
        <v>55</v>
      </c>
      <c r="N1250" s="47" t="s">
        <v>33</v>
      </c>
      <c r="O1250" s="47" t="s">
        <v>5473</v>
      </c>
      <c r="P1250" s="48" t="s">
        <v>26</v>
      </c>
      <c r="Q1250" s="47" t="s">
        <v>760</v>
      </c>
      <c r="R1250" s="47"/>
      <c r="S1250" s="47" t="s">
        <v>554</v>
      </c>
      <c r="T1250" s="47" t="s">
        <v>760</v>
      </c>
      <c r="U1250" s="52"/>
      <c r="V1250" s="118"/>
      <c r="W1250" s="118"/>
      <c r="X1250" s="47">
        <v>35</v>
      </c>
      <c r="Y1250" s="47"/>
      <c r="Z1250" s="118" t="s">
        <v>390</v>
      </c>
      <c r="AA1250" s="118"/>
      <c r="AB1250" s="118"/>
      <c r="AC1250" s="47" t="s">
        <v>402</v>
      </c>
      <c r="AD1250" s="14">
        <v>0</v>
      </c>
      <c r="AE1250" s="47"/>
      <c r="AF1250" s="280"/>
      <c r="AG1250" s="118"/>
      <c r="AH1250" s="118"/>
      <c r="AI1250" s="47" t="s">
        <v>6737</v>
      </c>
      <c r="AJ1250" s="47" t="s">
        <v>144</v>
      </c>
      <c r="AK1250" s="47" t="s">
        <v>390</v>
      </c>
      <c r="AL1250" s="62" t="s">
        <v>390</v>
      </c>
      <c r="AM1250" s="13" t="s">
        <v>1872</v>
      </c>
      <c r="AN1250" s="118"/>
      <c r="AO1250" s="118"/>
      <c r="AP1250" s="118"/>
      <c r="AQ1250" s="118"/>
      <c r="AR1250" s="118"/>
      <c r="AS1250" s="47"/>
      <c r="AT1250" s="118"/>
      <c r="AU1250" s="47"/>
      <c r="AV1250" s="47"/>
      <c r="AW1250" s="118"/>
      <c r="AX1250" s="118"/>
      <c r="AY1250" s="118"/>
      <c r="AZ1250" s="47"/>
      <c r="BA1250" s="14"/>
      <c r="BB1250" s="47"/>
      <c r="BC1250" s="149"/>
      <c r="BD1250" s="149"/>
    </row>
    <row r="1251" spans="1:56" x14ac:dyDescent="0.35">
      <c r="A1251" s="50" t="s">
        <v>553</v>
      </c>
      <c r="B1251" s="115">
        <v>1250</v>
      </c>
      <c r="C1251" s="47"/>
      <c r="D1251" s="47"/>
      <c r="E1251" s="47"/>
      <c r="F1251" s="47"/>
      <c r="G1251" s="47" t="s">
        <v>78</v>
      </c>
      <c r="H1251" s="47" t="s">
        <v>222</v>
      </c>
      <c r="I1251" s="47" t="s">
        <v>295</v>
      </c>
      <c r="J1251" s="47" t="s">
        <v>2006</v>
      </c>
      <c r="K1251" s="47" t="s">
        <v>2007</v>
      </c>
      <c r="L1251" s="47" t="s">
        <v>1985</v>
      </c>
      <c r="M1251" s="48" t="s">
        <v>55</v>
      </c>
      <c r="N1251" s="47" t="s">
        <v>33</v>
      </c>
      <c r="O1251" s="47" t="s">
        <v>5473</v>
      </c>
      <c r="P1251" s="48" t="s">
        <v>26</v>
      </c>
      <c r="Q1251" s="47" t="s">
        <v>760</v>
      </c>
      <c r="R1251" s="47"/>
      <c r="S1251" s="47" t="s">
        <v>554</v>
      </c>
      <c r="T1251" s="47" t="s">
        <v>760</v>
      </c>
      <c r="U1251" s="52"/>
      <c r="V1251" s="118"/>
      <c r="W1251" s="118"/>
      <c r="X1251" s="47">
        <v>35</v>
      </c>
      <c r="Y1251" s="47"/>
      <c r="Z1251" s="118" t="s">
        <v>390</v>
      </c>
      <c r="AA1251" s="118"/>
      <c r="AB1251" s="118"/>
      <c r="AC1251" s="47" t="s">
        <v>402</v>
      </c>
      <c r="AD1251" s="14">
        <v>0</v>
      </c>
      <c r="AE1251" s="47"/>
      <c r="AF1251" s="280"/>
      <c r="AG1251" s="118"/>
      <c r="AH1251" s="118"/>
      <c r="AI1251" s="47" t="s">
        <v>6737</v>
      </c>
      <c r="AJ1251" s="47" t="s">
        <v>306</v>
      </c>
      <c r="AK1251" s="47" t="s">
        <v>390</v>
      </c>
      <c r="AL1251" s="62" t="s">
        <v>390</v>
      </c>
      <c r="AM1251" s="13" t="s">
        <v>390</v>
      </c>
      <c r="AN1251" s="118"/>
      <c r="AO1251" s="118"/>
      <c r="AP1251" s="118"/>
      <c r="AQ1251" s="118"/>
      <c r="AR1251" s="118"/>
      <c r="AS1251" s="47"/>
      <c r="AT1251" s="118"/>
      <c r="AU1251" s="47"/>
      <c r="AV1251" s="47"/>
      <c r="AW1251" s="118"/>
      <c r="AX1251" s="118"/>
      <c r="AY1251" s="118"/>
      <c r="AZ1251" s="47"/>
      <c r="BA1251" s="14"/>
      <c r="BB1251" s="47"/>
      <c r="BC1251" s="149"/>
      <c r="BD1251" s="149"/>
    </row>
    <row r="1252" spans="1:56" x14ac:dyDescent="0.35">
      <c r="A1252" s="50" t="s">
        <v>2041</v>
      </c>
      <c r="B1252" s="115">
        <v>1251</v>
      </c>
      <c r="C1252" s="47"/>
      <c r="D1252" s="47"/>
      <c r="E1252" s="47"/>
      <c r="F1252" s="47"/>
      <c r="G1252" s="47" t="s">
        <v>76</v>
      </c>
      <c r="H1252" s="47" t="s">
        <v>2037</v>
      </c>
      <c r="I1252" s="47" t="s">
        <v>380</v>
      </c>
      <c r="J1252" s="47" t="s">
        <v>312</v>
      </c>
      <c r="K1252" s="47" t="s">
        <v>319</v>
      </c>
      <c r="L1252" s="47" t="s">
        <v>886</v>
      </c>
      <c r="M1252" s="48" t="s">
        <v>106</v>
      </c>
      <c r="N1252" s="47" t="s">
        <v>34</v>
      </c>
      <c r="O1252" s="47" t="s">
        <v>49</v>
      </c>
      <c r="P1252" s="48" t="s">
        <v>21</v>
      </c>
      <c r="Q1252" s="47" t="s">
        <v>916</v>
      </c>
      <c r="R1252" s="47"/>
      <c r="S1252" s="47" t="s">
        <v>2042</v>
      </c>
      <c r="T1252" s="47" t="s">
        <v>2043</v>
      </c>
      <c r="U1252" s="52">
        <v>2589</v>
      </c>
      <c r="V1252" s="118"/>
      <c r="W1252" s="118"/>
      <c r="X1252" s="47">
        <v>0</v>
      </c>
      <c r="Y1252" s="47"/>
      <c r="Z1252" s="118" t="s">
        <v>390</v>
      </c>
      <c r="AA1252" s="118"/>
      <c r="AB1252" s="118"/>
      <c r="AC1252" s="47" t="s">
        <v>402</v>
      </c>
      <c r="AD1252" s="14">
        <v>0</v>
      </c>
      <c r="AE1252" s="47"/>
      <c r="AF1252" s="280"/>
      <c r="AG1252" s="118"/>
      <c r="AH1252" s="118"/>
      <c r="AI1252" s="47" t="s">
        <v>6737</v>
      </c>
      <c r="AJ1252" s="47" t="s">
        <v>144</v>
      </c>
      <c r="AK1252" s="47" t="s">
        <v>390</v>
      </c>
      <c r="AL1252" s="62" t="s">
        <v>390</v>
      </c>
      <c r="AM1252" s="13" t="s">
        <v>390</v>
      </c>
      <c r="AN1252" s="118"/>
      <c r="AO1252" s="118"/>
      <c r="AP1252" s="118"/>
      <c r="AQ1252" s="118"/>
      <c r="AR1252" s="118"/>
      <c r="AS1252" s="47"/>
      <c r="AT1252" s="118"/>
      <c r="AU1252" s="47"/>
      <c r="AV1252" s="47"/>
      <c r="AW1252" s="118"/>
      <c r="AX1252" s="118"/>
      <c r="AY1252" s="118"/>
      <c r="AZ1252" s="47"/>
      <c r="BA1252" s="14"/>
      <c r="BB1252" s="47"/>
      <c r="BC1252" s="149"/>
      <c r="BD1252" s="149"/>
    </row>
    <row r="1253" spans="1:56" x14ac:dyDescent="0.35">
      <c r="A1253" s="50" t="s">
        <v>880</v>
      </c>
      <c r="B1253" s="115">
        <v>1252</v>
      </c>
      <c r="C1253" s="47"/>
      <c r="D1253" s="47" t="s">
        <v>1536</v>
      </c>
      <c r="E1253" s="47" t="s">
        <v>1537</v>
      </c>
      <c r="F1253" s="47" t="s">
        <v>1538</v>
      </c>
      <c r="G1253" s="47" t="s">
        <v>1960</v>
      </c>
      <c r="H1253" s="47" t="s">
        <v>223</v>
      </c>
      <c r="I1253" s="47" t="s">
        <v>81</v>
      </c>
      <c r="J1253" s="47" t="s">
        <v>1961</v>
      </c>
      <c r="K1253" s="47" t="s">
        <v>313</v>
      </c>
      <c r="L1253" s="47" t="s">
        <v>1979</v>
      </c>
      <c r="M1253" s="48" t="s">
        <v>55</v>
      </c>
      <c r="N1253" s="47" t="s">
        <v>34</v>
      </c>
      <c r="O1253" s="47" t="s">
        <v>4</v>
      </c>
      <c r="P1253" s="48" t="s">
        <v>27</v>
      </c>
      <c r="Q1253" s="47"/>
      <c r="R1253" s="47"/>
      <c r="S1253" s="47" t="s">
        <v>881</v>
      </c>
      <c r="T1253" s="47" t="s">
        <v>1262</v>
      </c>
      <c r="U1253" s="52"/>
      <c r="V1253" s="118"/>
      <c r="W1253" s="118"/>
      <c r="X1253" s="47">
        <v>35</v>
      </c>
      <c r="Y1253" s="47"/>
      <c r="Z1253" s="118" t="s">
        <v>390</v>
      </c>
      <c r="AA1253" s="118"/>
      <c r="AB1253" s="118"/>
      <c r="AC1253" s="47" t="s">
        <v>399</v>
      </c>
      <c r="AD1253" s="14">
        <v>0</v>
      </c>
      <c r="AE1253" s="47"/>
      <c r="AF1253" s="280"/>
      <c r="AG1253" s="118"/>
      <c r="AH1253" s="118"/>
      <c r="AI1253" s="47" t="s">
        <v>6737</v>
      </c>
      <c r="AJ1253" s="47" t="s">
        <v>144</v>
      </c>
      <c r="AK1253" s="47" t="s">
        <v>390</v>
      </c>
      <c r="AL1253" s="62" t="s">
        <v>390</v>
      </c>
      <c r="AM1253" s="13" t="s">
        <v>390</v>
      </c>
      <c r="AN1253" s="118"/>
      <c r="AO1253" s="118"/>
      <c r="AP1253" s="118"/>
      <c r="AQ1253" s="118"/>
      <c r="AR1253" s="118"/>
      <c r="AS1253" s="47"/>
      <c r="AT1253" s="118"/>
      <c r="AU1253" s="47"/>
      <c r="AV1253" s="47"/>
      <c r="AW1253" s="118"/>
      <c r="AX1253" s="118"/>
      <c r="AY1253" s="118"/>
      <c r="AZ1253" s="47"/>
      <c r="BA1253" s="14"/>
      <c r="BB1253" s="47"/>
      <c r="BC1253" s="149"/>
      <c r="BD1253" s="149"/>
    </row>
    <row r="1254" spans="1:56" x14ac:dyDescent="0.35">
      <c r="A1254" s="50" t="s">
        <v>1787</v>
      </c>
      <c r="B1254" s="115">
        <v>1253</v>
      </c>
      <c r="C1254" s="47"/>
      <c r="D1254" s="47"/>
      <c r="E1254" s="47"/>
      <c r="F1254" s="47"/>
      <c r="G1254" s="47" t="s">
        <v>76</v>
      </c>
      <c r="H1254" s="47" t="s">
        <v>1980</v>
      </c>
      <c r="I1254" s="47" t="s">
        <v>379</v>
      </c>
      <c r="J1254" s="47" t="s">
        <v>312</v>
      </c>
      <c r="K1254" s="47" t="s">
        <v>319</v>
      </c>
      <c r="L1254" s="47" t="s">
        <v>886</v>
      </c>
      <c r="M1254" s="48" t="s">
        <v>55</v>
      </c>
      <c r="N1254" s="47" t="s">
        <v>33</v>
      </c>
      <c r="O1254" s="47" t="s">
        <v>5473</v>
      </c>
      <c r="P1254" s="48" t="s">
        <v>26</v>
      </c>
      <c r="Q1254" s="47" t="s">
        <v>763</v>
      </c>
      <c r="R1254" s="47"/>
      <c r="S1254" s="47" t="s">
        <v>1788</v>
      </c>
      <c r="T1254" s="47" t="s">
        <v>173</v>
      </c>
      <c r="U1254" s="52"/>
      <c r="V1254" s="118"/>
      <c r="W1254" s="118"/>
      <c r="X1254" s="47">
        <v>35</v>
      </c>
      <c r="Y1254" s="47"/>
      <c r="Z1254" s="118" t="s">
        <v>390</v>
      </c>
      <c r="AA1254" s="118"/>
      <c r="AB1254" s="118"/>
      <c r="AC1254" s="47" t="s">
        <v>402</v>
      </c>
      <c r="AD1254" s="14">
        <v>0</v>
      </c>
      <c r="AE1254" s="47"/>
      <c r="AF1254" s="280"/>
      <c r="AG1254" s="118"/>
      <c r="AH1254" s="118"/>
      <c r="AI1254" s="47" t="s">
        <v>6737</v>
      </c>
      <c r="AJ1254" s="47" t="s">
        <v>144</v>
      </c>
      <c r="AK1254" s="47" t="s">
        <v>390</v>
      </c>
      <c r="AL1254" s="62" t="s">
        <v>390</v>
      </c>
      <c r="AM1254" s="13" t="s">
        <v>390</v>
      </c>
      <c r="AN1254" s="118"/>
      <c r="AO1254" s="118"/>
      <c r="AP1254" s="118"/>
      <c r="AQ1254" s="118"/>
      <c r="AR1254" s="118"/>
      <c r="AS1254" s="47"/>
      <c r="AT1254" s="118"/>
      <c r="AU1254" s="47"/>
      <c r="AV1254" s="47"/>
      <c r="AW1254" s="118"/>
      <c r="AX1254" s="118"/>
      <c r="AY1254" s="118"/>
      <c r="AZ1254" s="47"/>
      <c r="BA1254" s="14"/>
      <c r="BB1254" s="47"/>
      <c r="BC1254" s="149"/>
      <c r="BD1254" s="149"/>
    </row>
    <row r="1255" spans="1:56" x14ac:dyDescent="0.35">
      <c r="A1255" s="50" t="s">
        <v>1312</v>
      </c>
      <c r="B1255" s="115">
        <v>1254</v>
      </c>
      <c r="C1255" s="47"/>
      <c r="D1255" s="47"/>
      <c r="E1255" s="47"/>
      <c r="F1255" s="47"/>
      <c r="G1255" s="47" t="s">
        <v>78</v>
      </c>
      <c r="H1255" s="47" t="s">
        <v>222</v>
      </c>
      <c r="I1255" s="47" t="s">
        <v>705</v>
      </c>
      <c r="J1255" s="47" t="s">
        <v>2006</v>
      </c>
      <c r="K1255" s="47" t="s">
        <v>2007</v>
      </c>
      <c r="L1255" s="47" t="s">
        <v>1985</v>
      </c>
      <c r="M1255" s="48" t="s">
        <v>53</v>
      </c>
      <c r="N1255" s="47" t="s">
        <v>34</v>
      </c>
      <c r="O1255" s="47" t="s">
        <v>4</v>
      </c>
      <c r="P1255" s="48" t="s">
        <v>21</v>
      </c>
      <c r="Q1255" s="47"/>
      <c r="R1255" s="47"/>
      <c r="S1255" s="47" t="s">
        <v>1313</v>
      </c>
      <c r="T1255" s="47" t="s">
        <v>1314</v>
      </c>
      <c r="U1255" s="52"/>
      <c r="V1255" s="118"/>
      <c r="W1255" s="118"/>
      <c r="X1255" s="47">
        <v>0</v>
      </c>
      <c r="Y1255" s="47"/>
      <c r="Z1255" s="118" t="s">
        <v>390</v>
      </c>
      <c r="AA1255" s="118"/>
      <c r="AB1255" s="118"/>
      <c r="AC1255" s="47" t="s">
        <v>399</v>
      </c>
      <c r="AD1255" s="14">
        <v>0</v>
      </c>
      <c r="AE1255" s="47"/>
      <c r="AF1255" s="280"/>
      <c r="AG1255" s="118"/>
      <c r="AH1255" s="118"/>
      <c r="AI1255" s="47" t="s">
        <v>6737</v>
      </c>
      <c r="AJ1255" s="47" t="s">
        <v>306</v>
      </c>
      <c r="AK1255" s="47" t="s">
        <v>390</v>
      </c>
      <c r="AL1255" s="62" t="s">
        <v>390</v>
      </c>
      <c r="AM1255" s="13" t="s">
        <v>390</v>
      </c>
      <c r="AN1255" s="118"/>
      <c r="AO1255" s="118"/>
      <c r="AP1255" s="118"/>
      <c r="AQ1255" s="118"/>
      <c r="AR1255" s="118"/>
      <c r="AS1255" s="47"/>
      <c r="AT1255" s="118"/>
      <c r="AU1255" s="47"/>
      <c r="AV1255" s="47"/>
      <c r="AW1255" s="118"/>
      <c r="AX1255" s="118"/>
      <c r="AY1255" s="118"/>
      <c r="AZ1255" s="47"/>
      <c r="BA1255" s="14"/>
      <c r="BB1255" s="47"/>
      <c r="BC1255" s="149"/>
      <c r="BD1255" s="149"/>
    </row>
    <row r="1256" spans="1:56" x14ac:dyDescent="0.35">
      <c r="A1256" s="50" t="s">
        <v>526</v>
      </c>
      <c r="B1256" s="115">
        <v>1255</v>
      </c>
      <c r="C1256" s="47"/>
      <c r="D1256" s="47" t="s">
        <v>5071</v>
      </c>
      <c r="E1256" s="47" t="s">
        <v>4622</v>
      </c>
      <c r="F1256" s="47" t="s">
        <v>3180</v>
      </c>
      <c r="G1256" s="47" t="s">
        <v>76</v>
      </c>
      <c r="H1256" s="47" t="s">
        <v>2235</v>
      </c>
      <c r="I1256" s="47" t="s">
        <v>699</v>
      </c>
      <c r="J1256" s="47" t="s">
        <v>312</v>
      </c>
      <c r="K1256" s="47" t="s">
        <v>319</v>
      </c>
      <c r="L1256" s="47" t="s">
        <v>886</v>
      </c>
      <c r="M1256" s="48" t="s">
        <v>55</v>
      </c>
      <c r="N1256" s="47" t="s">
        <v>34</v>
      </c>
      <c r="O1256" s="47" t="s">
        <v>4</v>
      </c>
      <c r="P1256" s="48" t="s">
        <v>21</v>
      </c>
      <c r="Q1256" s="47" t="s">
        <v>679</v>
      </c>
      <c r="R1256" s="47" t="s">
        <v>3815</v>
      </c>
      <c r="S1256" s="47" t="s">
        <v>2571</v>
      </c>
      <c r="T1256" s="47" t="s">
        <v>2572</v>
      </c>
      <c r="U1256" s="52">
        <v>8150</v>
      </c>
      <c r="V1256" s="118">
        <v>46060</v>
      </c>
      <c r="W1256" s="118">
        <v>46062</v>
      </c>
      <c r="X1256" s="47">
        <v>45</v>
      </c>
      <c r="Y1256" s="47"/>
      <c r="Z1256" s="118">
        <v>46107</v>
      </c>
      <c r="AA1256" s="118">
        <v>46150</v>
      </c>
      <c r="AB1256" s="118">
        <v>46158</v>
      </c>
      <c r="AC1256" s="47" t="s">
        <v>3</v>
      </c>
      <c r="AD1256" s="14">
        <v>1</v>
      </c>
      <c r="AE1256" s="47"/>
      <c r="AF1256" s="280" t="s">
        <v>8951</v>
      </c>
      <c r="AG1256" s="118"/>
      <c r="AH1256" s="118" t="s">
        <v>152</v>
      </c>
      <c r="AI1256" s="47" t="s">
        <v>6737</v>
      </c>
      <c r="AJ1256" s="47" t="s">
        <v>306</v>
      </c>
      <c r="AK1256" s="47" t="s">
        <v>1557</v>
      </c>
      <c r="AL1256" s="62" t="s">
        <v>2925</v>
      </c>
      <c r="AM1256" s="13" t="s">
        <v>390</v>
      </c>
      <c r="AN1256" s="118"/>
      <c r="AO1256" s="118"/>
      <c r="AP1256" s="118"/>
      <c r="AQ1256" s="118"/>
      <c r="AR1256" s="118"/>
      <c r="AS1256" s="47"/>
      <c r="AT1256" s="118"/>
      <c r="AU1256" s="47"/>
      <c r="AV1256" s="47"/>
      <c r="AW1256" s="118"/>
      <c r="AX1256" s="118"/>
      <c r="AY1256" s="118"/>
      <c r="AZ1256" s="47"/>
      <c r="BA1256" s="14"/>
      <c r="BB1256" s="47"/>
      <c r="BC1256" s="149"/>
      <c r="BD1256" s="149"/>
    </row>
    <row r="1257" spans="1:56" x14ac:dyDescent="0.35">
      <c r="A1257" s="50" t="s">
        <v>555</v>
      </c>
      <c r="B1257" s="115">
        <v>1256</v>
      </c>
      <c r="C1257" s="47"/>
      <c r="D1257" s="47" t="s">
        <v>948</v>
      </c>
      <c r="E1257" s="47" t="s">
        <v>949</v>
      </c>
      <c r="F1257" s="47" t="s">
        <v>915</v>
      </c>
      <c r="G1257" s="47" t="s">
        <v>78</v>
      </c>
      <c r="H1257" s="47" t="s">
        <v>222</v>
      </c>
      <c r="I1257" s="47" t="s">
        <v>382</v>
      </c>
      <c r="J1257" s="47" t="s">
        <v>2006</v>
      </c>
      <c r="K1257" s="47" t="s">
        <v>2007</v>
      </c>
      <c r="L1257" s="47" t="s">
        <v>1985</v>
      </c>
      <c r="M1257" s="48" t="s">
        <v>106</v>
      </c>
      <c r="N1257" s="47" t="s">
        <v>34</v>
      </c>
      <c r="O1257" s="47" t="s">
        <v>49</v>
      </c>
      <c r="P1257" s="48" t="s">
        <v>21</v>
      </c>
      <c r="Q1257" s="47"/>
      <c r="R1257" s="47" t="s">
        <v>1075</v>
      </c>
      <c r="S1257" s="47" t="s">
        <v>556</v>
      </c>
      <c r="T1257" s="47" t="s">
        <v>827</v>
      </c>
      <c r="U1257" s="52">
        <v>3040</v>
      </c>
      <c r="V1257" s="118"/>
      <c r="W1257" s="118"/>
      <c r="X1257" s="47">
        <v>0</v>
      </c>
      <c r="Y1257" s="47"/>
      <c r="Z1257" s="118" t="s">
        <v>390</v>
      </c>
      <c r="AA1257" s="118"/>
      <c r="AB1257" s="118"/>
      <c r="AC1257" s="47" t="s">
        <v>399</v>
      </c>
      <c r="AD1257" s="14">
        <v>0</v>
      </c>
      <c r="AE1257" s="47"/>
      <c r="AF1257" s="280"/>
      <c r="AG1257" s="118"/>
      <c r="AH1257" s="118"/>
      <c r="AI1257" s="47" t="s">
        <v>6737</v>
      </c>
      <c r="AJ1257" s="47" t="s">
        <v>306</v>
      </c>
      <c r="AK1257" s="47" t="s">
        <v>390</v>
      </c>
      <c r="AL1257" s="62" t="s">
        <v>390</v>
      </c>
      <c r="AM1257" s="13" t="s">
        <v>390</v>
      </c>
      <c r="AN1257" s="118"/>
      <c r="AO1257" s="118"/>
      <c r="AP1257" s="118"/>
      <c r="AQ1257" s="118"/>
      <c r="AR1257" s="118"/>
      <c r="AS1257" s="47"/>
      <c r="AT1257" s="118"/>
      <c r="AU1257" s="47"/>
      <c r="AV1257" s="47"/>
      <c r="AW1257" s="118"/>
      <c r="AX1257" s="118"/>
      <c r="AY1257" s="118"/>
      <c r="AZ1257" s="47"/>
      <c r="BA1257" s="14"/>
      <c r="BB1257" s="47"/>
      <c r="BC1257" s="149"/>
      <c r="BD1257" s="149"/>
    </row>
    <row r="1258" spans="1:56" x14ac:dyDescent="0.35">
      <c r="A1258" s="50" t="s">
        <v>938</v>
      </c>
      <c r="B1258" s="115">
        <v>1257</v>
      </c>
      <c r="C1258" s="47"/>
      <c r="D1258" s="47" t="s">
        <v>960</v>
      </c>
      <c r="E1258" s="47" t="s">
        <v>961</v>
      </c>
      <c r="F1258" s="47" t="s">
        <v>939</v>
      </c>
      <c r="G1258" s="47" t="s">
        <v>78</v>
      </c>
      <c r="H1258" s="47" t="s">
        <v>222</v>
      </c>
      <c r="I1258" s="47" t="s">
        <v>382</v>
      </c>
      <c r="J1258" s="47" t="s">
        <v>2006</v>
      </c>
      <c r="K1258" s="47" t="s">
        <v>2007</v>
      </c>
      <c r="L1258" s="47" t="s">
        <v>1985</v>
      </c>
      <c r="M1258" s="48" t="s">
        <v>106</v>
      </c>
      <c r="N1258" s="47" t="s">
        <v>34</v>
      </c>
      <c r="O1258" s="47" t="s">
        <v>49</v>
      </c>
      <c r="P1258" s="48" t="s">
        <v>27</v>
      </c>
      <c r="Q1258" s="47"/>
      <c r="R1258" s="47"/>
      <c r="S1258" s="47" t="s">
        <v>940</v>
      </c>
      <c r="T1258" s="47" t="s">
        <v>941</v>
      </c>
      <c r="U1258" s="52">
        <v>1933</v>
      </c>
      <c r="V1258" s="118"/>
      <c r="W1258" s="118"/>
      <c r="X1258" s="47">
        <v>0</v>
      </c>
      <c r="Y1258" s="47"/>
      <c r="Z1258" s="118" t="s">
        <v>390</v>
      </c>
      <c r="AA1258" s="118"/>
      <c r="AB1258" s="118"/>
      <c r="AC1258" s="47" t="s">
        <v>399</v>
      </c>
      <c r="AD1258" s="14">
        <v>0</v>
      </c>
      <c r="AE1258" s="47"/>
      <c r="AF1258" s="280"/>
      <c r="AG1258" s="118"/>
      <c r="AH1258" s="118"/>
      <c r="AI1258" s="47" t="s">
        <v>6737</v>
      </c>
      <c r="AJ1258" s="47" t="s">
        <v>306</v>
      </c>
      <c r="AK1258" s="47" t="s">
        <v>390</v>
      </c>
      <c r="AL1258" s="62" t="s">
        <v>390</v>
      </c>
      <c r="AM1258" s="13" t="s">
        <v>390</v>
      </c>
      <c r="AN1258" s="118"/>
      <c r="AO1258" s="118"/>
      <c r="AP1258" s="118"/>
      <c r="AQ1258" s="118"/>
      <c r="AR1258" s="118"/>
      <c r="AS1258" s="47"/>
      <c r="AT1258" s="118"/>
      <c r="AU1258" s="47"/>
      <c r="AV1258" s="47"/>
      <c r="AW1258" s="118"/>
      <c r="AX1258" s="118"/>
      <c r="AY1258" s="118"/>
      <c r="AZ1258" s="47"/>
      <c r="BA1258" s="14"/>
      <c r="BB1258" s="47"/>
      <c r="BC1258" s="149"/>
      <c r="BD1258" s="149"/>
    </row>
    <row r="1259" spans="1:56" x14ac:dyDescent="0.35">
      <c r="A1259" s="50" t="s">
        <v>934</v>
      </c>
      <c r="B1259" s="115">
        <v>1258</v>
      </c>
      <c r="C1259" s="47"/>
      <c r="D1259" s="47" t="s">
        <v>958</v>
      </c>
      <c r="E1259" s="47" t="s">
        <v>959</v>
      </c>
      <c r="F1259" s="47" t="s">
        <v>935</v>
      </c>
      <c r="G1259" s="47" t="s">
        <v>78</v>
      </c>
      <c r="H1259" s="47" t="s">
        <v>222</v>
      </c>
      <c r="I1259" s="47" t="s">
        <v>382</v>
      </c>
      <c r="J1259" s="47" t="s">
        <v>2006</v>
      </c>
      <c r="K1259" s="47" t="s">
        <v>2007</v>
      </c>
      <c r="L1259" s="47" t="s">
        <v>1985</v>
      </c>
      <c r="M1259" s="48" t="s">
        <v>106</v>
      </c>
      <c r="N1259" s="47" t="s">
        <v>34</v>
      </c>
      <c r="O1259" s="47" t="s">
        <v>49</v>
      </c>
      <c r="P1259" s="48" t="s">
        <v>27</v>
      </c>
      <c r="Q1259" s="47"/>
      <c r="R1259" s="47"/>
      <c r="S1259" s="47" t="s">
        <v>936</v>
      </c>
      <c r="T1259" s="47" t="s">
        <v>937</v>
      </c>
      <c r="U1259" s="52">
        <v>3578</v>
      </c>
      <c r="V1259" s="118"/>
      <c r="W1259" s="118"/>
      <c r="X1259" s="47">
        <v>0</v>
      </c>
      <c r="Y1259" s="47"/>
      <c r="Z1259" s="118" t="s">
        <v>390</v>
      </c>
      <c r="AA1259" s="118"/>
      <c r="AB1259" s="118"/>
      <c r="AC1259" s="47" t="s">
        <v>399</v>
      </c>
      <c r="AD1259" s="14">
        <v>0</v>
      </c>
      <c r="AE1259" s="47"/>
      <c r="AF1259" s="280"/>
      <c r="AG1259" s="118"/>
      <c r="AH1259" s="118"/>
      <c r="AI1259" s="47" t="s">
        <v>6737</v>
      </c>
      <c r="AJ1259" s="47" t="s">
        <v>306</v>
      </c>
      <c r="AK1259" s="47" t="s">
        <v>390</v>
      </c>
      <c r="AL1259" s="62" t="s">
        <v>390</v>
      </c>
      <c r="AM1259" s="13" t="s">
        <v>2278</v>
      </c>
      <c r="AN1259" s="118"/>
      <c r="AO1259" s="118"/>
      <c r="AP1259" s="118"/>
      <c r="AQ1259" s="118"/>
      <c r="AR1259" s="118"/>
      <c r="AS1259" s="47"/>
      <c r="AT1259" s="118"/>
      <c r="AU1259" s="47"/>
      <c r="AV1259" s="47"/>
      <c r="AW1259" s="118"/>
      <c r="AX1259" s="118"/>
      <c r="AY1259" s="118"/>
      <c r="AZ1259" s="47"/>
      <c r="BA1259" s="14"/>
      <c r="BB1259" s="47"/>
      <c r="BC1259" s="149"/>
      <c r="BD1259" s="149"/>
    </row>
    <row r="1260" spans="1:56" x14ac:dyDescent="0.35">
      <c r="A1260" s="50" t="s">
        <v>942</v>
      </c>
      <c r="B1260" s="115">
        <v>1259</v>
      </c>
      <c r="C1260" s="47"/>
      <c r="D1260" s="47" t="s">
        <v>962</v>
      </c>
      <c r="E1260" s="47" t="s">
        <v>963</v>
      </c>
      <c r="F1260" s="47" t="s">
        <v>943</v>
      </c>
      <c r="G1260" s="47" t="s">
        <v>78</v>
      </c>
      <c r="H1260" s="47" t="s">
        <v>222</v>
      </c>
      <c r="I1260" s="47" t="s">
        <v>382</v>
      </c>
      <c r="J1260" s="47" t="s">
        <v>2006</v>
      </c>
      <c r="K1260" s="47" t="s">
        <v>2007</v>
      </c>
      <c r="L1260" s="47" t="s">
        <v>1985</v>
      </c>
      <c r="M1260" s="48" t="s">
        <v>106</v>
      </c>
      <c r="N1260" s="47" t="s">
        <v>34</v>
      </c>
      <c r="O1260" s="47" t="s">
        <v>49</v>
      </c>
      <c r="P1260" s="48" t="s">
        <v>27</v>
      </c>
      <c r="Q1260" s="47"/>
      <c r="R1260" s="47"/>
      <c r="S1260" s="47" t="s">
        <v>944</v>
      </c>
      <c r="T1260" s="47" t="s">
        <v>945</v>
      </c>
      <c r="U1260" s="52">
        <v>2909</v>
      </c>
      <c r="V1260" s="118"/>
      <c r="W1260" s="118"/>
      <c r="X1260" s="47">
        <v>0</v>
      </c>
      <c r="Y1260" s="47"/>
      <c r="Z1260" s="118" t="s">
        <v>390</v>
      </c>
      <c r="AA1260" s="118"/>
      <c r="AB1260" s="118"/>
      <c r="AC1260" s="47" t="s">
        <v>399</v>
      </c>
      <c r="AD1260" s="14">
        <v>0</v>
      </c>
      <c r="AE1260" s="47"/>
      <c r="AF1260" s="280"/>
      <c r="AG1260" s="118"/>
      <c r="AH1260" s="118"/>
      <c r="AI1260" s="47" t="s">
        <v>6737</v>
      </c>
      <c r="AJ1260" s="47" t="s">
        <v>306</v>
      </c>
      <c r="AK1260" s="47" t="s">
        <v>390</v>
      </c>
      <c r="AL1260" s="62" t="s">
        <v>390</v>
      </c>
      <c r="AM1260" s="13" t="s">
        <v>2082</v>
      </c>
      <c r="AN1260" s="118"/>
      <c r="AO1260" s="118"/>
      <c r="AP1260" s="118"/>
      <c r="AQ1260" s="118"/>
      <c r="AR1260" s="118"/>
      <c r="AS1260" s="47"/>
      <c r="AT1260" s="118"/>
      <c r="AU1260" s="47"/>
      <c r="AV1260" s="47"/>
      <c r="AW1260" s="118"/>
      <c r="AX1260" s="118"/>
      <c r="AY1260" s="118"/>
      <c r="AZ1260" s="47"/>
      <c r="BA1260" s="14"/>
      <c r="BB1260" s="47"/>
      <c r="BC1260" s="149"/>
      <c r="BD1260" s="149"/>
    </row>
    <row r="1261" spans="1:56" x14ac:dyDescent="0.35">
      <c r="A1261" s="50" t="s">
        <v>917</v>
      </c>
      <c r="B1261" s="115">
        <v>1260</v>
      </c>
      <c r="C1261" s="47"/>
      <c r="D1261" s="47" t="s">
        <v>950</v>
      </c>
      <c r="E1261" s="47" t="s">
        <v>951</v>
      </c>
      <c r="F1261" s="47" t="s">
        <v>918</v>
      </c>
      <c r="G1261" s="47" t="s">
        <v>78</v>
      </c>
      <c r="H1261" s="47" t="s">
        <v>222</v>
      </c>
      <c r="I1261" s="47" t="s">
        <v>382</v>
      </c>
      <c r="J1261" s="47" t="s">
        <v>2006</v>
      </c>
      <c r="K1261" s="47" t="s">
        <v>2007</v>
      </c>
      <c r="L1261" s="47" t="s">
        <v>1985</v>
      </c>
      <c r="M1261" s="48" t="s">
        <v>106</v>
      </c>
      <c r="N1261" s="47" t="s">
        <v>34</v>
      </c>
      <c r="O1261" s="47" t="s">
        <v>49</v>
      </c>
      <c r="P1261" s="48" t="s">
        <v>16</v>
      </c>
      <c r="Q1261" s="47" t="s">
        <v>157</v>
      </c>
      <c r="R1261" s="47" t="s">
        <v>1090</v>
      </c>
      <c r="S1261" s="47" t="s">
        <v>919</v>
      </c>
      <c r="T1261" s="47" t="s">
        <v>157</v>
      </c>
      <c r="U1261" s="52">
        <v>5922</v>
      </c>
      <c r="V1261" s="118"/>
      <c r="W1261" s="118"/>
      <c r="X1261" s="47">
        <v>0</v>
      </c>
      <c r="Y1261" s="47"/>
      <c r="Z1261" s="118" t="s">
        <v>390</v>
      </c>
      <c r="AA1261" s="118"/>
      <c r="AB1261" s="118"/>
      <c r="AC1261" s="47" t="s">
        <v>399</v>
      </c>
      <c r="AD1261" s="14">
        <v>0</v>
      </c>
      <c r="AE1261" s="47"/>
      <c r="AF1261" s="280"/>
      <c r="AG1261" s="118"/>
      <c r="AH1261" s="118"/>
      <c r="AI1261" s="47" t="s">
        <v>6737</v>
      </c>
      <c r="AJ1261" s="47" t="s">
        <v>306</v>
      </c>
      <c r="AK1261" s="47" t="s">
        <v>390</v>
      </c>
      <c r="AL1261" s="62" t="s">
        <v>390</v>
      </c>
      <c r="AM1261" s="13" t="s">
        <v>390</v>
      </c>
      <c r="AN1261" s="118"/>
      <c r="AO1261" s="118"/>
      <c r="AP1261" s="118"/>
      <c r="AQ1261" s="118"/>
      <c r="AR1261" s="118"/>
      <c r="AS1261" s="47"/>
      <c r="AT1261" s="118"/>
      <c r="AU1261" s="47"/>
      <c r="AV1261" s="47"/>
      <c r="AW1261" s="118"/>
      <c r="AX1261" s="118"/>
      <c r="AY1261" s="118"/>
      <c r="AZ1261" s="47"/>
      <c r="BA1261" s="14"/>
      <c r="BB1261" s="47"/>
      <c r="BC1261" s="149"/>
      <c r="BD1261" s="149"/>
    </row>
    <row r="1262" spans="1:56" x14ac:dyDescent="0.35">
      <c r="A1262" s="50" t="s">
        <v>992</v>
      </c>
      <c r="B1262" s="115">
        <v>1261</v>
      </c>
      <c r="C1262" s="47"/>
      <c r="D1262" s="47" t="s">
        <v>1112</v>
      </c>
      <c r="E1262" s="47" t="s">
        <v>1120</v>
      </c>
      <c r="F1262" s="47" t="s">
        <v>1105</v>
      </c>
      <c r="G1262" s="47" t="s">
        <v>78</v>
      </c>
      <c r="H1262" s="47" t="s">
        <v>222</v>
      </c>
      <c r="I1262" s="47" t="s">
        <v>382</v>
      </c>
      <c r="J1262" s="47" t="s">
        <v>2006</v>
      </c>
      <c r="K1262" s="47" t="s">
        <v>2007</v>
      </c>
      <c r="L1262" s="47" t="s">
        <v>1985</v>
      </c>
      <c r="M1262" s="48" t="s">
        <v>106</v>
      </c>
      <c r="N1262" s="47" t="s">
        <v>33</v>
      </c>
      <c r="O1262" s="47" t="s">
        <v>49</v>
      </c>
      <c r="P1262" s="48" t="s">
        <v>22</v>
      </c>
      <c r="Q1262" s="47"/>
      <c r="R1262" s="47"/>
      <c r="S1262" s="47" t="s">
        <v>993</v>
      </c>
      <c r="T1262" s="47" t="s">
        <v>837</v>
      </c>
      <c r="U1262" s="52">
        <v>5831</v>
      </c>
      <c r="V1262" s="118"/>
      <c r="W1262" s="118"/>
      <c r="X1262" s="47">
        <v>0</v>
      </c>
      <c r="Y1262" s="47">
        <v>15</v>
      </c>
      <c r="Z1262" s="118" t="s">
        <v>390</v>
      </c>
      <c r="AA1262" s="118"/>
      <c r="AB1262" s="118"/>
      <c r="AC1262" s="47" t="s">
        <v>399</v>
      </c>
      <c r="AD1262" s="14">
        <v>0</v>
      </c>
      <c r="AE1262" s="47"/>
      <c r="AF1262" s="280"/>
      <c r="AG1262" s="118"/>
      <c r="AH1262" s="118"/>
      <c r="AI1262" s="47" t="s">
        <v>6737</v>
      </c>
      <c r="AJ1262" s="47" t="s">
        <v>306</v>
      </c>
      <c r="AK1262" s="47" t="s">
        <v>390</v>
      </c>
      <c r="AL1262" s="62" t="s">
        <v>390</v>
      </c>
      <c r="AM1262" s="13" t="s">
        <v>1956</v>
      </c>
      <c r="AN1262" s="118"/>
      <c r="AO1262" s="118"/>
      <c r="AP1262" s="118"/>
      <c r="AQ1262" s="118"/>
      <c r="AR1262" s="118"/>
      <c r="AS1262" s="47"/>
      <c r="AT1262" s="118"/>
      <c r="AU1262" s="47"/>
      <c r="AV1262" s="47"/>
      <c r="AW1262" s="118"/>
      <c r="AX1262" s="118"/>
      <c r="AY1262" s="118"/>
      <c r="AZ1262" s="47"/>
      <c r="BA1262" s="14"/>
      <c r="BB1262" s="47"/>
      <c r="BC1262" s="149"/>
      <c r="BD1262" s="149"/>
    </row>
    <row r="1263" spans="1:56" x14ac:dyDescent="0.35">
      <c r="A1263" s="50" t="s">
        <v>995</v>
      </c>
      <c r="B1263" s="115">
        <v>1262</v>
      </c>
      <c r="C1263" s="47"/>
      <c r="D1263" s="47" t="s">
        <v>1114</v>
      </c>
      <c r="E1263" s="47" t="s">
        <v>1122</v>
      </c>
      <c r="F1263" s="47" t="s">
        <v>1107</v>
      </c>
      <c r="G1263" s="47" t="s">
        <v>78</v>
      </c>
      <c r="H1263" s="47" t="s">
        <v>222</v>
      </c>
      <c r="I1263" s="47" t="s">
        <v>382</v>
      </c>
      <c r="J1263" s="47" t="s">
        <v>2006</v>
      </c>
      <c r="K1263" s="47" t="s">
        <v>2007</v>
      </c>
      <c r="L1263" s="47" t="s">
        <v>1985</v>
      </c>
      <c r="M1263" s="48" t="s">
        <v>106</v>
      </c>
      <c r="N1263" s="47" t="s">
        <v>33</v>
      </c>
      <c r="O1263" s="47" t="s">
        <v>49</v>
      </c>
      <c r="P1263" s="48" t="s">
        <v>22</v>
      </c>
      <c r="Q1263" s="47"/>
      <c r="R1263" s="47"/>
      <c r="S1263" s="47" t="s">
        <v>996</v>
      </c>
      <c r="T1263" s="47" t="s">
        <v>1414</v>
      </c>
      <c r="U1263" s="52">
        <v>4952</v>
      </c>
      <c r="V1263" s="118"/>
      <c r="W1263" s="118"/>
      <c r="X1263" s="47">
        <v>0</v>
      </c>
      <c r="Y1263" s="47">
        <v>15</v>
      </c>
      <c r="Z1263" s="118" t="s">
        <v>390</v>
      </c>
      <c r="AA1263" s="118"/>
      <c r="AB1263" s="118"/>
      <c r="AC1263" s="47" t="s">
        <v>399</v>
      </c>
      <c r="AD1263" s="14">
        <v>0</v>
      </c>
      <c r="AE1263" s="47"/>
      <c r="AF1263" s="280"/>
      <c r="AG1263" s="118"/>
      <c r="AH1263" s="118"/>
      <c r="AI1263" s="47" t="s">
        <v>6737</v>
      </c>
      <c r="AJ1263" s="47" t="s">
        <v>306</v>
      </c>
      <c r="AK1263" s="47" t="s">
        <v>390</v>
      </c>
      <c r="AL1263" s="62" t="s">
        <v>390</v>
      </c>
      <c r="AM1263" s="13" t="s">
        <v>390</v>
      </c>
      <c r="AN1263" s="118"/>
      <c r="AO1263" s="118"/>
      <c r="AP1263" s="118"/>
      <c r="AQ1263" s="118"/>
      <c r="AR1263" s="118"/>
      <c r="AS1263" s="47"/>
      <c r="AT1263" s="118"/>
      <c r="AU1263" s="47"/>
      <c r="AV1263" s="47"/>
      <c r="AW1263" s="118"/>
      <c r="AX1263" s="118"/>
      <c r="AY1263" s="118"/>
      <c r="AZ1263" s="47"/>
      <c r="BA1263" s="14"/>
      <c r="BB1263" s="47"/>
      <c r="BC1263" s="149"/>
      <c r="BD1263" s="149"/>
    </row>
    <row r="1264" spans="1:56" x14ac:dyDescent="0.35">
      <c r="A1264" s="50" t="s">
        <v>990</v>
      </c>
      <c r="B1264" s="115">
        <v>1263</v>
      </c>
      <c r="C1264" s="47"/>
      <c r="D1264" s="47" t="s">
        <v>1111</v>
      </c>
      <c r="E1264" s="47" t="s">
        <v>1119</v>
      </c>
      <c r="F1264" s="47" t="s">
        <v>1104</v>
      </c>
      <c r="G1264" s="47" t="s">
        <v>78</v>
      </c>
      <c r="H1264" s="47" t="s">
        <v>222</v>
      </c>
      <c r="I1264" s="47" t="s">
        <v>382</v>
      </c>
      <c r="J1264" s="47" t="s">
        <v>2006</v>
      </c>
      <c r="K1264" s="47" t="s">
        <v>2007</v>
      </c>
      <c r="L1264" s="47" t="s">
        <v>1985</v>
      </c>
      <c r="M1264" s="48" t="s">
        <v>106</v>
      </c>
      <c r="N1264" s="47" t="s">
        <v>34</v>
      </c>
      <c r="O1264" s="47" t="s">
        <v>49</v>
      </c>
      <c r="P1264" s="48" t="s">
        <v>43</v>
      </c>
      <c r="Q1264" s="47"/>
      <c r="R1264" s="47"/>
      <c r="S1264" s="47" t="s">
        <v>991</v>
      </c>
      <c r="T1264" s="47" t="s">
        <v>1096</v>
      </c>
      <c r="U1264" s="52">
        <v>4000</v>
      </c>
      <c r="V1264" s="118"/>
      <c r="W1264" s="118"/>
      <c r="X1264" s="47">
        <v>0</v>
      </c>
      <c r="Y1264" s="47">
        <v>15</v>
      </c>
      <c r="Z1264" s="118" t="s">
        <v>390</v>
      </c>
      <c r="AA1264" s="118"/>
      <c r="AB1264" s="118"/>
      <c r="AC1264" s="47" t="s">
        <v>399</v>
      </c>
      <c r="AD1264" s="14">
        <v>0</v>
      </c>
      <c r="AE1264" s="47"/>
      <c r="AF1264" s="280"/>
      <c r="AG1264" s="118"/>
      <c r="AH1264" s="118"/>
      <c r="AI1264" s="47" t="s">
        <v>6737</v>
      </c>
      <c r="AJ1264" s="47" t="s">
        <v>306</v>
      </c>
      <c r="AK1264" s="47" t="s">
        <v>390</v>
      </c>
      <c r="AL1264" s="62" t="s">
        <v>390</v>
      </c>
      <c r="AM1264" s="13" t="s">
        <v>2221</v>
      </c>
      <c r="AN1264" s="118"/>
      <c r="AO1264" s="118"/>
      <c r="AP1264" s="118"/>
      <c r="AQ1264" s="118"/>
      <c r="AR1264" s="118"/>
      <c r="AS1264" s="47"/>
      <c r="AT1264" s="118"/>
      <c r="AU1264" s="47"/>
      <c r="AV1264" s="47"/>
      <c r="AW1264" s="118"/>
      <c r="AX1264" s="118"/>
      <c r="AY1264" s="118"/>
      <c r="AZ1264" s="47"/>
      <c r="BA1264" s="14"/>
      <c r="BB1264" s="47"/>
      <c r="BC1264" s="149"/>
      <c r="BD1264" s="149"/>
    </row>
    <row r="1265" spans="1:56" x14ac:dyDescent="0.35">
      <c r="A1265" s="50" t="s">
        <v>988</v>
      </c>
      <c r="B1265" s="115">
        <v>1264</v>
      </c>
      <c r="C1265" s="47"/>
      <c r="D1265" s="47" t="s">
        <v>1110</v>
      </c>
      <c r="E1265" s="47" t="s">
        <v>1118</v>
      </c>
      <c r="F1265" s="47" t="s">
        <v>1103</v>
      </c>
      <c r="G1265" s="47" t="s">
        <v>78</v>
      </c>
      <c r="H1265" s="47" t="s">
        <v>222</v>
      </c>
      <c r="I1265" s="47" t="s">
        <v>382</v>
      </c>
      <c r="J1265" s="47" t="s">
        <v>2006</v>
      </c>
      <c r="K1265" s="47" t="s">
        <v>2007</v>
      </c>
      <c r="L1265" s="47" t="s">
        <v>1985</v>
      </c>
      <c r="M1265" s="48" t="s">
        <v>106</v>
      </c>
      <c r="N1265" s="47" t="s">
        <v>33</v>
      </c>
      <c r="O1265" s="47" t="s">
        <v>49</v>
      </c>
      <c r="P1265" s="48" t="s">
        <v>20</v>
      </c>
      <c r="Q1265" s="47" t="s">
        <v>388</v>
      </c>
      <c r="R1265" s="47"/>
      <c r="S1265" s="47" t="s">
        <v>989</v>
      </c>
      <c r="T1265" s="47" t="s">
        <v>293</v>
      </c>
      <c r="U1265" s="52">
        <v>3150</v>
      </c>
      <c r="V1265" s="118"/>
      <c r="W1265" s="118"/>
      <c r="X1265" s="47">
        <v>0</v>
      </c>
      <c r="Y1265" s="47">
        <v>15</v>
      </c>
      <c r="Z1265" s="118" t="s">
        <v>390</v>
      </c>
      <c r="AA1265" s="118"/>
      <c r="AB1265" s="118"/>
      <c r="AC1265" s="47" t="s">
        <v>399</v>
      </c>
      <c r="AD1265" s="14">
        <v>0</v>
      </c>
      <c r="AE1265" s="47"/>
      <c r="AF1265" s="280"/>
      <c r="AG1265" s="118"/>
      <c r="AH1265" s="118"/>
      <c r="AI1265" s="47" t="s">
        <v>6737</v>
      </c>
      <c r="AJ1265" s="47" t="s">
        <v>306</v>
      </c>
      <c r="AK1265" s="47" t="s">
        <v>390</v>
      </c>
      <c r="AL1265" s="62" t="s">
        <v>390</v>
      </c>
      <c r="AM1265" s="13" t="s">
        <v>390</v>
      </c>
      <c r="AN1265" s="118"/>
      <c r="AO1265" s="118"/>
      <c r="AP1265" s="118"/>
      <c r="AQ1265" s="118"/>
      <c r="AR1265" s="118"/>
      <c r="AS1265" s="47"/>
      <c r="AT1265" s="118"/>
      <c r="AU1265" s="47"/>
      <c r="AV1265" s="47"/>
      <c r="AW1265" s="118"/>
      <c r="AX1265" s="118"/>
      <c r="AY1265" s="118"/>
      <c r="AZ1265" s="47"/>
      <c r="BA1265" s="14"/>
      <c r="BB1265" s="47"/>
      <c r="BC1265" s="149"/>
      <c r="BD1265" s="149"/>
    </row>
    <row r="1266" spans="1:56" x14ac:dyDescent="0.35">
      <c r="A1266" s="50" t="s">
        <v>927</v>
      </c>
      <c r="B1266" s="115">
        <v>1265</v>
      </c>
      <c r="C1266" s="47"/>
      <c r="D1266" s="47" t="s">
        <v>956</v>
      </c>
      <c r="E1266" s="47" t="s">
        <v>957</v>
      </c>
      <c r="F1266" s="47" t="s">
        <v>928</v>
      </c>
      <c r="G1266" s="47" t="s">
        <v>78</v>
      </c>
      <c r="H1266" s="47" t="s">
        <v>222</v>
      </c>
      <c r="I1266" s="47" t="s">
        <v>382</v>
      </c>
      <c r="J1266" s="47" t="s">
        <v>2006</v>
      </c>
      <c r="K1266" s="47" t="s">
        <v>2007</v>
      </c>
      <c r="L1266" s="47" t="s">
        <v>1985</v>
      </c>
      <c r="M1266" s="48" t="s">
        <v>106</v>
      </c>
      <c r="N1266" s="47" t="s">
        <v>34</v>
      </c>
      <c r="O1266" s="47" t="s">
        <v>49</v>
      </c>
      <c r="P1266" s="48" t="s">
        <v>16</v>
      </c>
      <c r="Q1266" s="47" t="s">
        <v>128</v>
      </c>
      <c r="R1266" s="47" t="s">
        <v>1091</v>
      </c>
      <c r="S1266" s="47" t="s">
        <v>929</v>
      </c>
      <c r="T1266" s="47" t="s">
        <v>160</v>
      </c>
      <c r="U1266" s="52">
        <v>3500</v>
      </c>
      <c r="V1266" s="118"/>
      <c r="W1266" s="118"/>
      <c r="X1266" s="47">
        <v>0</v>
      </c>
      <c r="Y1266" s="47"/>
      <c r="Z1266" s="118" t="s">
        <v>390</v>
      </c>
      <c r="AA1266" s="118"/>
      <c r="AB1266" s="118"/>
      <c r="AC1266" s="47" t="s">
        <v>399</v>
      </c>
      <c r="AD1266" s="14">
        <v>0</v>
      </c>
      <c r="AE1266" s="47"/>
      <c r="AF1266" s="280"/>
      <c r="AG1266" s="118"/>
      <c r="AH1266" s="118"/>
      <c r="AI1266" s="47" t="s">
        <v>6737</v>
      </c>
      <c r="AJ1266" s="47" t="s">
        <v>306</v>
      </c>
      <c r="AK1266" s="47" t="s">
        <v>390</v>
      </c>
      <c r="AL1266" s="62" t="s">
        <v>390</v>
      </c>
      <c r="AM1266" s="13" t="s">
        <v>2000</v>
      </c>
      <c r="AN1266" s="118"/>
      <c r="AO1266" s="118"/>
      <c r="AP1266" s="118"/>
      <c r="AQ1266" s="118"/>
      <c r="AR1266" s="118"/>
      <c r="AS1266" s="47"/>
      <c r="AT1266" s="118"/>
      <c r="AU1266" s="47"/>
      <c r="AV1266" s="47"/>
      <c r="AW1266" s="118"/>
      <c r="AX1266" s="118"/>
      <c r="AY1266" s="118"/>
      <c r="AZ1266" s="47"/>
      <c r="BA1266" s="14"/>
      <c r="BB1266" s="47"/>
      <c r="BC1266" s="149"/>
      <c r="BD1266" s="149"/>
    </row>
    <row r="1267" spans="1:56" x14ac:dyDescent="0.35">
      <c r="A1267" s="50" t="s">
        <v>924</v>
      </c>
      <c r="B1267" s="115">
        <v>1266</v>
      </c>
      <c r="C1267" s="47"/>
      <c r="D1267" s="47" t="s">
        <v>954</v>
      </c>
      <c r="E1267" s="47" t="s">
        <v>955</v>
      </c>
      <c r="F1267" s="47" t="s">
        <v>925</v>
      </c>
      <c r="G1267" s="47" t="s">
        <v>78</v>
      </c>
      <c r="H1267" s="47" t="s">
        <v>222</v>
      </c>
      <c r="I1267" s="47" t="s">
        <v>382</v>
      </c>
      <c r="J1267" s="47" t="s">
        <v>2006</v>
      </c>
      <c r="K1267" s="47" t="s">
        <v>2007</v>
      </c>
      <c r="L1267" s="47" t="s">
        <v>1985</v>
      </c>
      <c r="M1267" s="48" t="s">
        <v>106</v>
      </c>
      <c r="N1267" s="47" t="s">
        <v>34</v>
      </c>
      <c r="O1267" s="47" t="s">
        <v>49</v>
      </c>
      <c r="P1267" s="48" t="s">
        <v>16</v>
      </c>
      <c r="Q1267" s="47"/>
      <c r="R1267" s="47" t="s">
        <v>332</v>
      </c>
      <c r="S1267" s="47" t="s">
        <v>926</v>
      </c>
      <c r="T1267" s="47" t="s">
        <v>1412</v>
      </c>
      <c r="U1267" s="52">
        <v>4277</v>
      </c>
      <c r="V1267" s="118"/>
      <c r="W1267" s="118"/>
      <c r="X1267" s="47">
        <v>0</v>
      </c>
      <c r="Y1267" s="47"/>
      <c r="Z1267" s="118" t="s">
        <v>390</v>
      </c>
      <c r="AA1267" s="118"/>
      <c r="AB1267" s="118"/>
      <c r="AC1267" s="47" t="s">
        <v>399</v>
      </c>
      <c r="AD1267" s="14">
        <v>0</v>
      </c>
      <c r="AE1267" s="47"/>
      <c r="AF1267" s="280"/>
      <c r="AG1267" s="118"/>
      <c r="AH1267" s="118"/>
      <c r="AI1267" s="47" t="s">
        <v>6737</v>
      </c>
      <c r="AJ1267" s="47" t="s">
        <v>306</v>
      </c>
      <c r="AK1267" s="47" t="s">
        <v>390</v>
      </c>
      <c r="AL1267" s="62" t="s">
        <v>390</v>
      </c>
      <c r="AM1267" s="13" t="s">
        <v>390</v>
      </c>
      <c r="AN1267" s="118"/>
      <c r="AO1267" s="118"/>
      <c r="AP1267" s="118"/>
      <c r="AQ1267" s="118"/>
      <c r="AR1267" s="118"/>
      <c r="AS1267" s="47"/>
      <c r="AT1267" s="118"/>
      <c r="AU1267" s="47"/>
      <c r="AV1267" s="47"/>
      <c r="AW1267" s="118"/>
      <c r="AX1267" s="118"/>
      <c r="AY1267" s="118"/>
      <c r="AZ1267" s="47"/>
      <c r="BA1267" s="14"/>
      <c r="BB1267" s="47"/>
      <c r="BC1267" s="149"/>
      <c r="BD1267" s="149"/>
    </row>
    <row r="1268" spans="1:56" x14ac:dyDescent="0.35">
      <c r="A1268" s="50" t="s">
        <v>920</v>
      </c>
      <c r="B1268" s="115">
        <v>1267</v>
      </c>
      <c r="C1268" s="47"/>
      <c r="D1268" s="47" t="s">
        <v>952</v>
      </c>
      <c r="E1268" s="47" t="s">
        <v>953</v>
      </c>
      <c r="F1268" s="47" t="s">
        <v>921</v>
      </c>
      <c r="G1268" s="47" t="s">
        <v>78</v>
      </c>
      <c r="H1268" s="47" t="s">
        <v>222</v>
      </c>
      <c r="I1268" s="47" t="s">
        <v>382</v>
      </c>
      <c r="J1268" s="47" t="s">
        <v>2006</v>
      </c>
      <c r="K1268" s="47" t="s">
        <v>2007</v>
      </c>
      <c r="L1268" s="47" t="s">
        <v>1985</v>
      </c>
      <c r="M1268" s="48" t="s">
        <v>106</v>
      </c>
      <c r="N1268" s="47" t="s">
        <v>34</v>
      </c>
      <c r="O1268" s="47" t="s">
        <v>49</v>
      </c>
      <c r="P1268" s="48" t="s">
        <v>16</v>
      </c>
      <c r="Q1268" s="47" t="s">
        <v>128</v>
      </c>
      <c r="R1268" s="47" t="s">
        <v>1091</v>
      </c>
      <c r="S1268" s="47" t="s">
        <v>922</v>
      </c>
      <c r="T1268" s="47" t="s">
        <v>923</v>
      </c>
      <c r="U1268" s="52">
        <v>3800</v>
      </c>
      <c r="V1268" s="118"/>
      <c r="W1268" s="118"/>
      <c r="X1268" s="47">
        <v>0</v>
      </c>
      <c r="Y1268" s="47"/>
      <c r="Z1268" s="118" t="s">
        <v>390</v>
      </c>
      <c r="AA1268" s="118"/>
      <c r="AB1268" s="118"/>
      <c r="AC1268" s="47" t="s">
        <v>399</v>
      </c>
      <c r="AD1268" s="14">
        <v>0</v>
      </c>
      <c r="AE1268" s="47"/>
      <c r="AF1268" s="280"/>
      <c r="AG1268" s="118"/>
      <c r="AH1268" s="118"/>
      <c r="AI1268" s="47" t="s">
        <v>6737</v>
      </c>
      <c r="AJ1268" s="47" t="s">
        <v>306</v>
      </c>
      <c r="AK1268" s="47" t="s">
        <v>390</v>
      </c>
      <c r="AL1268" s="62" t="s">
        <v>390</v>
      </c>
      <c r="AM1268" s="13" t="s">
        <v>390</v>
      </c>
      <c r="AN1268" s="118"/>
      <c r="AO1268" s="118"/>
      <c r="AP1268" s="118"/>
      <c r="AQ1268" s="118"/>
      <c r="AR1268" s="118"/>
      <c r="AS1268" s="47"/>
      <c r="AT1268" s="118"/>
      <c r="AU1268" s="47"/>
      <c r="AV1268" s="47"/>
      <c r="AW1268" s="118"/>
      <c r="AX1268" s="118"/>
      <c r="AY1268" s="118"/>
      <c r="AZ1268" s="47"/>
      <c r="BA1268" s="14"/>
      <c r="BB1268" s="47"/>
      <c r="BC1268" s="149"/>
      <c r="BD1268" s="149"/>
    </row>
    <row r="1269" spans="1:56" x14ac:dyDescent="0.35">
      <c r="A1269" s="50" t="s">
        <v>977</v>
      </c>
      <c r="B1269" s="115">
        <v>1268</v>
      </c>
      <c r="C1269" s="47"/>
      <c r="D1269" s="47" t="s">
        <v>1109</v>
      </c>
      <c r="E1269" s="47" t="s">
        <v>1117</v>
      </c>
      <c r="F1269" s="47" t="s">
        <v>1102</v>
      </c>
      <c r="G1269" s="47" t="s">
        <v>78</v>
      </c>
      <c r="H1269" s="47" t="s">
        <v>222</v>
      </c>
      <c r="I1269" s="47" t="s">
        <v>382</v>
      </c>
      <c r="J1269" s="47" t="s">
        <v>2006</v>
      </c>
      <c r="K1269" s="47" t="s">
        <v>2007</v>
      </c>
      <c r="L1269" s="47" t="s">
        <v>1985</v>
      </c>
      <c r="M1269" s="48" t="s">
        <v>106</v>
      </c>
      <c r="N1269" s="47" t="s">
        <v>34</v>
      </c>
      <c r="O1269" s="47" t="s">
        <v>49</v>
      </c>
      <c r="P1269" s="48" t="s">
        <v>27</v>
      </c>
      <c r="Q1269" s="47" t="s">
        <v>145</v>
      </c>
      <c r="R1269" s="47"/>
      <c r="S1269" s="47" t="s">
        <v>978</v>
      </c>
      <c r="T1269" s="47" t="s">
        <v>145</v>
      </c>
      <c r="U1269" s="52">
        <v>2525</v>
      </c>
      <c r="V1269" s="118"/>
      <c r="W1269" s="118"/>
      <c r="X1269" s="47">
        <v>0</v>
      </c>
      <c r="Y1269" s="47"/>
      <c r="Z1269" s="118" t="s">
        <v>390</v>
      </c>
      <c r="AA1269" s="118"/>
      <c r="AB1269" s="118"/>
      <c r="AC1269" s="47" t="s">
        <v>399</v>
      </c>
      <c r="AD1269" s="14">
        <v>0</v>
      </c>
      <c r="AE1269" s="47"/>
      <c r="AF1269" s="280"/>
      <c r="AG1269" s="118"/>
      <c r="AH1269" s="118"/>
      <c r="AI1269" s="47" t="s">
        <v>6737</v>
      </c>
      <c r="AJ1269" s="47" t="s">
        <v>306</v>
      </c>
      <c r="AK1269" s="47" t="s">
        <v>390</v>
      </c>
      <c r="AL1269" s="62" t="s">
        <v>390</v>
      </c>
      <c r="AM1269" s="13" t="s">
        <v>390</v>
      </c>
      <c r="AN1269" s="118"/>
      <c r="AO1269" s="118"/>
      <c r="AP1269" s="118"/>
      <c r="AQ1269" s="118"/>
      <c r="AR1269" s="118"/>
      <c r="AS1269" s="47"/>
      <c r="AT1269" s="118"/>
      <c r="AU1269" s="47"/>
      <c r="AV1269" s="47"/>
      <c r="AW1269" s="118"/>
      <c r="AX1269" s="118"/>
      <c r="AY1269" s="118"/>
      <c r="AZ1269" s="47"/>
      <c r="BA1269" s="14"/>
      <c r="BB1269" s="47"/>
      <c r="BC1269" s="149"/>
      <c r="BD1269" s="149"/>
    </row>
    <row r="1270" spans="1:56" x14ac:dyDescent="0.35">
      <c r="A1270" s="50" t="s">
        <v>1889</v>
      </c>
      <c r="B1270" s="115">
        <v>1269</v>
      </c>
      <c r="C1270" s="47"/>
      <c r="D1270" s="47"/>
      <c r="E1270" s="47"/>
      <c r="F1270" s="47"/>
      <c r="G1270" s="47" t="s">
        <v>78</v>
      </c>
      <c r="H1270" s="47" t="s">
        <v>222</v>
      </c>
      <c r="I1270" s="47" t="s">
        <v>69</v>
      </c>
      <c r="J1270" s="47" t="s">
        <v>2006</v>
      </c>
      <c r="K1270" s="47" t="s">
        <v>2007</v>
      </c>
      <c r="L1270" s="47" t="s">
        <v>1985</v>
      </c>
      <c r="M1270" s="48" t="s">
        <v>55</v>
      </c>
      <c r="N1270" s="47" t="s">
        <v>34</v>
      </c>
      <c r="O1270" s="47" t="s">
        <v>4</v>
      </c>
      <c r="P1270" s="48" t="s">
        <v>43</v>
      </c>
      <c r="Q1270" s="47"/>
      <c r="R1270" s="47"/>
      <c r="S1270" s="47" t="s">
        <v>1890</v>
      </c>
      <c r="T1270" s="47" t="s">
        <v>678</v>
      </c>
      <c r="U1270" s="52"/>
      <c r="V1270" s="118"/>
      <c r="W1270" s="118"/>
      <c r="X1270" s="47">
        <v>35</v>
      </c>
      <c r="Y1270" s="47"/>
      <c r="Z1270" s="118" t="s">
        <v>390</v>
      </c>
      <c r="AA1270" s="118"/>
      <c r="AB1270" s="118"/>
      <c r="AC1270" s="47" t="s">
        <v>407</v>
      </c>
      <c r="AD1270" s="14">
        <v>0</v>
      </c>
      <c r="AE1270" s="47"/>
      <c r="AF1270" s="280"/>
      <c r="AG1270" s="118"/>
      <c r="AH1270" s="118"/>
      <c r="AI1270" s="47" t="s">
        <v>6737</v>
      </c>
      <c r="AJ1270" s="47" t="s">
        <v>144</v>
      </c>
      <c r="AK1270" s="47" t="s">
        <v>390</v>
      </c>
      <c r="AL1270" s="62" t="s">
        <v>390</v>
      </c>
      <c r="AM1270" s="13" t="s">
        <v>390</v>
      </c>
      <c r="AN1270" s="118"/>
      <c r="AO1270" s="118"/>
      <c r="AP1270" s="118"/>
      <c r="AQ1270" s="118"/>
      <c r="AR1270" s="118"/>
      <c r="AS1270" s="47"/>
      <c r="AT1270" s="118"/>
      <c r="AU1270" s="47"/>
      <c r="AV1270" s="47"/>
      <c r="AW1270" s="118"/>
      <c r="AX1270" s="118"/>
      <c r="AY1270" s="118"/>
      <c r="AZ1270" s="47"/>
      <c r="BA1270" s="14"/>
      <c r="BB1270" s="47"/>
      <c r="BC1270" s="149"/>
      <c r="BD1270" s="149"/>
    </row>
    <row r="1271" spans="1:56" x14ac:dyDescent="0.35">
      <c r="A1271" s="50" t="s">
        <v>1928</v>
      </c>
      <c r="B1271" s="115">
        <v>1270</v>
      </c>
      <c r="C1271" s="47"/>
      <c r="D1271" s="47"/>
      <c r="E1271" s="47"/>
      <c r="F1271" s="47"/>
      <c r="G1271" s="47" t="s">
        <v>78</v>
      </c>
      <c r="H1271" s="47" t="s">
        <v>222</v>
      </c>
      <c r="I1271" s="47" t="s">
        <v>69</v>
      </c>
      <c r="J1271" s="47" t="s">
        <v>2006</v>
      </c>
      <c r="K1271" s="47" t="s">
        <v>2007</v>
      </c>
      <c r="L1271" s="47" t="s">
        <v>1985</v>
      </c>
      <c r="M1271" s="48" t="s">
        <v>55</v>
      </c>
      <c r="N1271" s="47" t="s">
        <v>34</v>
      </c>
      <c r="O1271" s="47" t="s">
        <v>4</v>
      </c>
      <c r="P1271" s="48" t="s">
        <v>133</v>
      </c>
      <c r="Q1271" s="47" t="s">
        <v>177</v>
      </c>
      <c r="R1271" s="47"/>
      <c r="S1271" s="47" t="s">
        <v>1916</v>
      </c>
      <c r="T1271" s="47" t="s">
        <v>177</v>
      </c>
      <c r="U1271" s="52"/>
      <c r="V1271" s="118"/>
      <c r="W1271" s="118"/>
      <c r="X1271" s="47">
        <v>35</v>
      </c>
      <c r="Y1271" s="47"/>
      <c r="Z1271" s="118" t="s">
        <v>390</v>
      </c>
      <c r="AA1271" s="118"/>
      <c r="AB1271" s="118"/>
      <c r="AC1271" s="47" t="s">
        <v>407</v>
      </c>
      <c r="AD1271" s="14">
        <v>0</v>
      </c>
      <c r="AE1271" s="47"/>
      <c r="AF1271" s="280"/>
      <c r="AG1271" s="118"/>
      <c r="AH1271" s="118"/>
      <c r="AI1271" s="47" t="s">
        <v>6737</v>
      </c>
      <c r="AJ1271" s="47" t="s">
        <v>144</v>
      </c>
      <c r="AK1271" s="47" t="s">
        <v>390</v>
      </c>
      <c r="AL1271" s="62" t="s">
        <v>390</v>
      </c>
      <c r="AM1271" s="13" t="s">
        <v>390</v>
      </c>
      <c r="AN1271" s="118"/>
      <c r="AO1271" s="118"/>
      <c r="AP1271" s="118"/>
      <c r="AQ1271" s="118"/>
      <c r="AR1271" s="118"/>
      <c r="AS1271" s="47"/>
      <c r="AT1271" s="118"/>
      <c r="AU1271" s="47"/>
      <c r="AV1271" s="47"/>
      <c r="AW1271" s="118"/>
      <c r="AX1271" s="118"/>
      <c r="AY1271" s="118"/>
      <c r="AZ1271" s="47"/>
      <c r="BA1271" s="14"/>
      <c r="BB1271" s="47"/>
      <c r="BC1271" s="149"/>
      <c r="BD1271" s="149"/>
    </row>
    <row r="1272" spans="1:56" x14ac:dyDescent="0.35">
      <c r="A1272" s="50" t="s">
        <v>583</v>
      </c>
      <c r="B1272" s="115">
        <v>1271</v>
      </c>
      <c r="C1272" s="47"/>
      <c r="D1272" s="47"/>
      <c r="E1272" s="47"/>
      <c r="F1272" s="47"/>
      <c r="G1272" s="47" t="s">
        <v>78</v>
      </c>
      <c r="H1272" s="47" t="s">
        <v>222</v>
      </c>
      <c r="I1272" s="47" t="s">
        <v>69</v>
      </c>
      <c r="J1272" s="47" t="s">
        <v>2006</v>
      </c>
      <c r="K1272" s="47" t="s">
        <v>2007</v>
      </c>
      <c r="L1272" s="47" t="s">
        <v>1985</v>
      </c>
      <c r="M1272" s="48" t="s">
        <v>55</v>
      </c>
      <c r="N1272" s="47" t="s">
        <v>34</v>
      </c>
      <c r="O1272" s="47" t="s">
        <v>4</v>
      </c>
      <c r="P1272" s="48" t="s">
        <v>27</v>
      </c>
      <c r="Q1272" s="47"/>
      <c r="R1272" s="47"/>
      <c r="S1272" s="47" t="s">
        <v>976</v>
      </c>
      <c r="T1272" s="47" t="s">
        <v>831</v>
      </c>
      <c r="U1272" s="52"/>
      <c r="V1272" s="118"/>
      <c r="W1272" s="118"/>
      <c r="X1272" s="47">
        <v>35</v>
      </c>
      <c r="Y1272" s="47"/>
      <c r="Z1272" s="118" t="s">
        <v>390</v>
      </c>
      <c r="AA1272" s="118"/>
      <c r="AB1272" s="118"/>
      <c r="AC1272" s="47" t="s">
        <v>407</v>
      </c>
      <c r="AD1272" s="14">
        <v>0</v>
      </c>
      <c r="AE1272" s="47"/>
      <c r="AF1272" s="280"/>
      <c r="AG1272" s="118"/>
      <c r="AH1272" s="118"/>
      <c r="AI1272" s="47" t="s">
        <v>6737</v>
      </c>
      <c r="AJ1272" s="47" t="s">
        <v>144</v>
      </c>
      <c r="AK1272" s="47" t="s">
        <v>390</v>
      </c>
      <c r="AL1272" s="62" t="s">
        <v>390</v>
      </c>
      <c r="AM1272" s="13" t="s">
        <v>390</v>
      </c>
      <c r="AN1272" s="118"/>
      <c r="AO1272" s="118"/>
      <c r="AP1272" s="118"/>
      <c r="AQ1272" s="118"/>
      <c r="AR1272" s="118"/>
      <c r="AS1272" s="47"/>
      <c r="AT1272" s="118"/>
      <c r="AU1272" s="47"/>
      <c r="AV1272" s="47"/>
      <c r="AW1272" s="118"/>
      <c r="AX1272" s="118"/>
      <c r="AY1272" s="118"/>
      <c r="AZ1272" s="47"/>
      <c r="BA1272" s="14"/>
      <c r="BB1272" s="47"/>
      <c r="BC1272" s="149"/>
      <c r="BD1272" s="149"/>
    </row>
    <row r="1273" spans="1:56" x14ac:dyDescent="0.35">
      <c r="A1273" s="50" t="s">
        <v>584</v>
      </c>
      <c r="B1273" s="115">
        <v>1272</v>
      </c>
      <c r="C1273" s="47"/>
      <c r="D1273" s="47" t="s">
        <v>5072</v>
      </c>
      <c r="E1273" s="47" t="s">
        <v>4623</v>
      </c>
      <c r="F1273" s="47" t="s">
        <v>3900</v>
      </c>
      <c r="G1273" s="47" t="s">
        <v>78</v>
      </c>
      <c r="H1273" s="47" t="s">
        <v>222</v>
      </c>
      <c r="I1273" s="47" t="s">
        <v>69</v>
      </c>
      <c r="J1273" s="47" t="s">
        <v>2006</v>
      </c>
      <c r="K1273" s="47" t="s">
        <v>2007</v>
      </c>
      <c r="L1273" s="47" t="s">
        <v>1985</v>
      </c>
      <c r="M1273" s="48" t="s">
        <v>55</v>
      </c>
      <c r="N1273" s="47" t="s">
        <v>33</v>
      </c>
      <c r="O1273" s="47" t="s">
        <v>5473</v>
      </c>
      <c r="P1273" s="48" t="s">
        <v>22</v>
      </c>
      <c r="Q1273" s="47"/>
      <c r="R1273" s="47" t="s">
        <v>1342</v>
      </c>
      <c r="S1273" s="47" t="s">
        <v>585</v>
      </c>
      <c r="T1273" s="47" t="s">
        <v>28</v>
      </c>
      <c r="U1273" s="52">
        <v>17077</v>
      </c>
      <c r="V1273" s="118">
        <v>46077</v>
      </c>
      <c r="W1273" s="118">
        <v>46090</v>
      </c>
      <c r="X1273" s="47">
        <v>35</v>
      </c>
      <c r="Y1273" s="47"/>
      <c r="Z1273" s="118">
        <v>46125</v>
      </c>
      <c r="AA1273" s="118">
        <v>46155</v>
      </c>
      <c r="AB1273" s="118">
        <v>46167</v>
      </c>
      <c r="AC1273" s="47" t="s">
        <v>3</v>
      </c>
      <c r="AD1273" s="14">
        <v>1</v>
      </c>
      <c r="AE1273" s="47"/>
      <c r="AF1273" s="280" t="s">
        <v>8951</v>
      </c>
      <c r="AG1273" s="118">
        <v>46173</v>
      </c>
      <c r="AH1273" s="118" t="s">
        <v>6740</v>
      </c>
      <c r="AI1273" s="47" t="s">
        <v>6737</v>
      </c>
      <c r="AJ1273" s="47" t="s">
        <v>144</v>
      </c>
      <c r="AK1273" s="47" t="s">
        <v>2829</v>
      </c>
      <c r="AL1273" s="62" t="s">
        <v>2925</v>
      </c>
      <c r="AM1273" s="13" t="s">
        <v>390</v>
      </c>
      <c r="AN1273" s="118"/>
      <c r="AO1273" s="118"/>
      <c r="AP1273" s="118"/>
      <c r="AQ1273" s="118"/>
      <c r="AR1273" s="118"/>
      <c r="AS1273" s="47"/>
      <c r="AT1273" s="118"/>
      <c r="AU1273" s="47"/>
      <c r="AV1273" s="47"/>
      <c r="AW1273" s="118"/>
      <c r="AX1273" s="118"/>
      <c r="AY1273" s="118"/>
      <c r="AZ1273" s="47"/>
      <c r="BA1273" s="14"/>
      <c r="BB1273" s="47"/>
      <c r="BC1273" s="149"/>
      <c r="BD1273" s="149"/>
    </row>
    <row r="1274" spans="1:56" x14ac:dyDescent="0.35">
      <c r="A1274" s="50" t="s">
        <v>1883</v>
      </c>
      <c r="B1274" s="115">
        <v>1273</v>
      </c>
      <c r="C1274" s="47"/>
      <c r="D1274" s="47"/>
      <c r="E1274" s="47"/>
      <c r="F1274" s="47"/>
      <c r="G1274" s="47" t="s">
        <v>78</v>
      </c>
      <c r="H1274" s="47" t="s">
        <v>222</v>
      </c>
      <c r="I1274" s="47" t="s">
        <v>69</v>
      </c>
      <c r="J1274" s="47" t="s">
        <v>2006</v>
      </c>
      <c r="K1274" s="47" t="s">
        <v>2007</v>
      </c>
      <c r="L1274" s="47" t="s">
        <v>1985</v>
      </c>
      <c r="M1274" s="48" t="s">
        <v>55</v>
      </c>
      <c r="N1274" s="47" t="s">
        <v>34</v>
      </c>
      <c r="O1274" s="47" t="s">
        <v>4</v>
      </c>
      <c r="P1274" s="48" t="s">
        <v>27</v>
      </c>
      <c r="Q1274" s="47"/>
      <c r="R1274" s="47"/>
      <c r="S1274" s="47" t="s">
        <v>1884</v>
      </c>
      <c r="T1274" s="47"/>
      <c r="U1274" s="52"/>
      <c r="V1274" s="118"/>
      <c r="W1274" s="118"/>
      <c r="X1274" s="47">
        <v>35</v>
      </c>
      <c r="Y1274" s="47"/>
      <c r="Z1274" s="118" t="s">
        <v>390</v>
      </c>
      <c r="AA1274" s="118"/>
      <c r="AB1274" s="118"/>
      <c r="AC1274" s="47" t="s">
        <v>407</v>
      </c>
      <c r="AD1274" s="14">
        <v>0</v>
      </c>
      <c r="AE1274" s="47"/>
      <c r="AF1274" s="280"/>
      <c r="AG1274" s="118"/>
      <c r="AH1274" s="118"/>
      <c r="AI1274" s="47" t="s">
        <v>6737</v>
      </c>
      <c r="AJ1274" s="47" t="s">
        <v>144</v>
      </c>
      <c r="AK1274" s="47" t="s">
        <v>390</v>
      </c>
      <c r="AL1274" s="62" t="s">
        <v>390</v>
      </c>
      <c r="AM1274" s="13" t="s">
        <v>390</v>
      </c>
      <c r="AN1274" s="118"/>
      <c r="AO1274" s="118"/>
      <c r="AP1274" s="118"/>
      <c r="AQ1274" s="118"/>
      <c r="AR1274" s="118"/>
      <c r="AS1274" s="47"/>
      <c r="AT1274" s="118"/>
      <c r="AU1274" s="47"/>
      <c r="AV1274" s="47"/>
      <c r="AW1274" s="118"/>
      <c r="AX1274" s="118"/>
      <c r="AY1274" s="118"/>
      <c r="AZ1274" s="47"/>
      <c r="BA1274" s="14"/>
      <c r="BB1274" s="47"/>
      <c r="BC1274" s="149"/>
      <c r="BD1274" s="149"/>
    </row>
    <row r="1275" spans="1:56" x14ac:dyDescent="0.35">
      <c r="A1275" s="50" t="s">
        <v>1933</v>
      </c>
      <c r="B1275" s="115">
        <v>1274</v>
      </c>
      <c r="C1275" s="47"/>
      <c r="D1275" s="47"/>
      <c r="E1275" s="47"/>
      <c r="F1275" s="47"/>
      <c r="G1275" s="47" t="s">
        <v>78</v>
      </c>
      <c r="H1275" s="47" t="s">
        <v>222</v>
      </c>
      <c r="I1275" s="47" t="s">
        <v>69</v>
      </c>
      <c r="J1275" s="47" t="s">
        <v>2006</v>
      </c>
      <c r="K1275" s="47" t="s">
        <v>2007</v>
      </c>
      <c r="L1275" s="47" t="s">
        <v>1985</v>
      </c>
      <c r="M1275" s="48" t="s">
        <v>55</v>
      </c>
      <c r="N1275" s="47" t="s">
        <v>33</v>
      </c>
      <c r="O1275" s="47" t="s">
        <v>5473</v>
      </c>
      <c r="P1275" s="48" t="s">
        <v>22</v>
      </c>
      <c r="Q1275" s="47"/>
      <c r="R1275" s="47"/>
      <c r="S1275" s="47" t="s">
        <v>1923</v>
      </c>
      <c r="T1275" s="47" t="s">
        <v>1924</v>
      </c>
      <c r="U1275" s="52"/>
      <c r="V1275" s="118"/>
      <c r="W1275" s="118"/>
      <c r="X1275" s="47">
        <v>35</v>
      </c>
      <c r="Y1275" s="47"/>
      <c r="Z1275" s="118" t="s">
        <v>390</v>
      </c>
      <c r="AA1275" s="118"/>
      <c r="AB1275" s="118"/>
      <c r="AC1275" s="47" t="s">
        <v>407</v>
      </c>
      <c r="AD1275" s="14">
        <v>0</v>
      </c>
      <c r="AE1275" s="47"/>
      <c r="AF1275" s="280"/>
      <c r="AG1275" s="118"/>
      <c r="AH1275" s="118"/>
      <c r="AI1275" s="47" t="s">
        <v>6737</v>
      </c>
      <c r="AJ1275" s="47" t="s">
        <v>144</v>
      </c>
      <c r="AK1275" s="47" t="s">
        <v>390</v>
      </c>
      <c r="AL1275" s="62" t="s">
        <v>390</v>
      </c>
      <c r="AM1275" s="13" t="s">
        <v>390</v>
      </c>
      <c r="AN1275" s="118"/>
      <c r="AO1275" s="118"/>
      <c r="AP1275" s="118"/>
      <c r="AQ1275" s="118"/>
      <c r="AR1275" s="118"/>
      <c r="AS1275" s="47"/>
      <c r="AT1275" s="118"/>
      <c r="AU1275" s="47"/>
      <c r="AV1275" s="47"/>
      <c r="AW1275" s="118"/>
      <c r="AX1275" s="118"/>
      <c r="AY1275" s="118"/>
      <c r="AZ1275" s="47"/>
      <c r="BA1275" s="14"/>
      <c r="BB1275" s="47"/>
      <c r="BC1275" s="149"/>
      <c r="BD1275" s="149"/>
    </row>
    <row r="1276" spans="1:56" x14ac:dyDescent="0.35">
      <c r="A1276" s="50" t="s">
        <v>590</v>
      </c>
      <c r="B1276" s="115">
        <v>1275</v>
      </c>
      <c r="C1276" s="47"/>
      <c r="D1276" s="47"/>
      <c r="E1276" s="47"/>
      <c r="F1276" s="47"/>
      <c r="G1276" s="47" t="s">
        <v>78</v>
      </c>
      <c r="H1276" s="47" t="s">
        <v>222</v>
      </c>
      <c r="I1276" s="47" t="s">
        <v>69</v>
      </c>
      <c r="J1276" s="47" t="s">
        <v>2006</v>
      </c>
      <c r="K1276" s="47" t="s">
        <v>2007</v>
      </c>
      <c r="L1276" s="47" t="s">
        <v>1985</v>
      </c>
      <c r="M1276" s="48" t="s">
        <v>55</v>
      </c>
      <c r="N1276" s="47" t="s">
        <v>34</v>
      </c>
      <c r="O1276" s="47" t="s">
        <v>4</v>
      </c>
      <c r="P1276" s="48" t="s">
        <v>133</v>
      </c>
      <c r="Q1276" s="47"/>
      <c r="R1276" s="47"/>
      <c r="S1276" s="47" t="s">
        <v>591</v>
      </c>
      <c r="T1276" s="47" t="s">
        <v>834</v>
      </c>
      <c r="U1276" s="52"/>
      <c r="V1276" s="118"/>
      <c r="W1276" s="118"/>
      <c r="X1276" s="47">
        <v>35</v>
      </c>
      <c r="Y1276" s="47"/>
      <c r="Z1276" s="118" t="s">
        <v>390</v>
      </c>
      <c r="AA1276" s="118"/>
      <c r="AB1276" s="118"/>
      <c r="AC1276" s="47" t="s">
        <v>406</v>
      </c>
      <c r="AD1276" s="14">
        <v>0</v>
      </c>
      <c r="AE1276" s="47"/>
      <c r="AF1276" s="280"/>
      <c r="AG1276" s="118"/>
      <c r="AH1276" s="118"/>
      <c r="AI1276" s="47" t="s">
        <v>6737</v>
      </c>
      <c r="AJ1276" s="47" t="s">
        <v>144</v>
      </c>
      <c r="AK1276" s="47" t="s">
        <v>390</v>
      </c>
      <c r="AL1276" s="62" t="s">
        <v>390</v>
      </c>
      <c r="AM1276" s="13" t="s">
        <v>2082</v>
      </c>
      <c r="AN1276" s="118"/>
      <c r="AO1276" s="118"/>
      <c r="AP1276" s="118"/>
      <c r="AQ1276" s="118"/>
      <c r="AR1276" s="118"/>
      <c r="AS1276" s="47"/>
      <c r="AT1276" s="118"/>
      <c r="AU1276" s="47"/>
      <c r="AV1276" s="47"/>
      <c r="AW1276" s="118"/>
      <c r="AX1276" s="118"/>
      <c r="AY1276" s="118"/>
      <c r="AZ1276" s="47"/>
      <c r="BA1276" s="14"/>
      <c r="BB1276" s="47"/>
      <c r="BC1276" s="149"/>
      <c r="BD1276" s="149"/>
    </row>
    <row r="1277" spans="1:56" x14ac:dyDescent="0.35">
      <c r="A1277" s="50" t="s">
        <v>564</v>
      </c>
      <c r="B1277" s="115">
        <v>1276</v>
      </c>
      <c r="C1277" s="47"/>
      <c r="D1277" s="47"/>
      <c r="E1277" s="47"/>
      <c r="F1277" s="47"/>
      <c r="G1277" s="47" t="s">
        <v>78</v>
      </c>
      <c r="H1277" s="47" t="s">
        <v>222</v>
      </c>
      <c r="I1277" s="47" t="s">
        <v>69</v>
      </c>
      <c r="J1277" s="47" t="s">
        <v>2006</v>
      </c>
      <c r="K1277" s="47" t="s">
        <v>2007</v>
      </c>
      <c r="L1277" s="47" t="s">
        <v>1985</v>
      </c>
      <c r="M1277" s="48" t="s">
        <v>55</v>
      </c>
      <c r="N1277" s="47" t="s">
        <v>33</v>
      </c>
      <c r="O1277" s="47" t="s">
        <v>5473</v>
      </c>
      <c r="P1277" s="48" t="s">
        <v>26</v>
      </c>
      <c r="Q1277" s="47"/>
      <c r="R1277" s="47"/>
      <c r="S1277" s="47" t="s">
        <v>565</v>
      </c>
      <c r="T1277" s="47" t="s">
        <v>824</v>
      </c>
      <c r="U1277" s="52"/>
      <c r="V1277" s="118"/>
      <c r="W1277" s="118"/>
      <c r="X1277" s="47">
        <v>35</v>
      </c>
      <c r="Y1277" s="47"/>
      <c r="Z1277" s="118" t="s">
        <v>390</v>
      </c>
      <c r="AA1277" s="118"/>
      <c r="AB1277" s="118"/>
      <c r="AC1277" s="47" t="s">
        <v>406</v>
      </c>
      <c r="AD1277" s="14">
        <v>0</v>
      </c>
      <c r="AE1277" s="47"/>
      <c r="AF1277" s="280"/>
      <c r="AG1277" s="118"/>
      <c r="AH1277" s="118"/>
      <c r="AI1277" s="47" t="s">
        <v>6737</v>
      </c>
      <c r="AJ1277" s="47" t="s">
        <v>144</v>
      </c>
      <c r="AK1277" s="47" t="s">
        <v>390</v>
      </c>
      <c r="AL1277" s="62" t="s">
        <v>390</v>
      </c>
      <c r="AM1277" s="13" t="s">
        <v>390</v>
      </c>
      <c r="AN1277" s="118"/>
      <c r="AO1277" s="118"/>
      <c r="AP1277" s="118"/>
      <c r="AQ1277" s="118"/>
      <c r="AR1277" s="118"/>
      <c r="AS1277" s="47"/>
      <c r="AT1277" s="118"/>
      <c r="AU1277" s="47"/>
      <c r="AV1277" s="47"/>
      <c r="AW1277" s="118"/>
      <c r="AX1277" s="118"/>
      <c r="AY1277" s="118"/>
      <c r="AZ1277" s="47"/>
      <c r="BA1277" s="14"/>
      <c r="BB1277" s="47"/>
      <c r="BC1277" s="149"/>
      <c r="BD1277" s="149"/>
    </row>
    <row r="1278" spans="1:56" x14ac:dyDescent="0.35">
      <c r="A1278" s="50" t="s">
        <v>592</v>
      </c>
      <c r="B1278" s="115">
        <v>1277</v>
      </c>
      <c r="C1278" s="47"/>
      <c r="D1278" s="47" t="s">
        <v>1820</v>
      </c>
      <c r="E1278" s="47" t="s">
        <v>1570</v>
      </c>
      <c r="F1278" s="47" t="s">
        <v>1571</v>
      </c>
      <c r="G1278" s="47" t="s">
        <v>78</v>
      </c>
      <c r="H1278" s="47" t="s">
        <v>222</v>
      </c>
      <c r="I1278" s="47" t="s">
        <v>1967</v>
      </c>
      <c r="J1278" s="47" t="s">
        <v>2006</v>
      </c>
      <c r="K1278" s="47" t="s">
        <v>2007</v>
      </c>
      <c r="L1278" s="47" t="s">
        <v>1985</v>
      </c>
      <c r="M1278" s="48" t="s">
        <v>53</v>
      </c>
      <c r="N1278" s="47" t="s">
        <v>34</v>
      </c>
      <c r="O1278" s="47" t="s">
        <v>4</v>
      </c>
      <c r="P1278" s="48" t="s">
        <v>30</v>
      </c>
      <c r="Q1278" s="47" t="s">
        <v>213</v>
      </c>
      <c r="R1278" s="47"/>
      <c r="S1278" s="47" t="s">
        <v>593</v>
      </c>
      <c r="T1278" s="47" t="s">
        <v>213</v>
      </c>
      <c r="U1278" s="52"/>
      <c r="V1278" s="118"/>
      <c r="W1278" s="118"/>
      <c r="X1278" s="47">
        <v>0</v>
      </c>
      <c r="Y1278" s="47"/>
      <c r="Z1278" s="118" t="s">
        <v>390</v>
      </c>
      <c r="AA1278" s="118"/>
      <c r="AB1278" s="118"/>
      <c r="AC1278" s="47" t="s">
        <v>399</v>
      </c>
      <c r="AD1278" s="14">
        <v>0</v>
      </c>
      <c r="AE1278" s="47"/>
      <c r="AF1278" s="280"/>
      <c r="AG1278" s="118"/>
      <c r="AH1278" s="118"/>
      <c r="AI1278" s="47" t="s">
        <v>6737</v>
      </c>
      <c r="AJ1278" s="47" t="s">
        <v>306</v>
      </c>
      <c r="AK1278" s="47" t="s">
        <v>390</v>
      </c>
      <c r="AL1278" s="62" t="s">
        <v>390</v>
      </c>
      <c r="AM1278" s="13" t="s">
        <v>390</v>
      </c>
      <c r="AN1278" s="118"/>
      <c r="AO1278" s="118"/>
      <c r="AP1278" s="118"/>
      <c r="AQ1278" s="118"/>
      <c r="AR1278" s="118"/>
      <c r="AS1278" s="47"/>
      <c r="AT1278" s="118"/>
      <c r="AU1278" s="47"/>
      <c r="AV1278" s="47"/>
      <c r="AW1278" s="118"/>
      <c r="AX1278" s="118"/>
      <c r="AY1278" s="118"/>
      <c r="AZ1278" s="47"/>
      <c r="BA1278" s="14"/>
      <c r="BB1278" s="47"/>
      <c r="BC1278" s="149"/>
      <c r="BD1278" s="149"/>
    </row>
    <row r="1279" spans="1:56" x14ac:dyDescent="0.35">
      <c r="A1279" s="50" t="s">
        <v>575</v>
      </c>
      <c r="B1279" s="115">
        <v>1278</v>
      </c>
      <c r="C1279" s="47"/>
      <c r="D1279" s="47"/>
      <c r="E1279" s="47"/>
      <c r="F1279" s="47"/>
      <c r="G1279" s="47" t="s">
        <v>78</v>
      </c>
      <c r="H1279" s="47" t="s">
        <v>222</v>
      </c>
      <c r="I1279" s="47" t="s">
        <v>69</v>
      </c>
      <c r="J1279" s="47" t="s">
        <v>2006</v>
      </c>
      <c r="K1279" s="47" t="s">
        <v>2007</v>
      </c>
      <c r="L1279" s="47" t="s">
        <v>1985</v>
      </c>
      <c r="M1279" s="48" t="s">
        <v>55</v>
      </c>
      <c r="N1279" s="47" t="s">
        <v>33</v>
      </c>
      <c r="O1279" s="47" t="s">
        <v>5473</v>
      </c>
      <c r="P1279" s="48" t="s">
        <v>26</v>
      </c>
      <c r="Q1279" s="47"/>
      <c r="R1279" s="47"/>
      <c r="S1279" s="47" t="s">
        <v>576</v>
      </c>
      <c r="T1279" s="47" t="s">
        <v>829</v>
      </c>
      <c r="U1279" s="52"/>
      <c r="V1279" s="118"/>
      <c r="W1279" s="118"/>
      <c r="X1279" s="47">
        <v>35</v>
      </c>
      <c r="Y1279" s="47"/>
      <c r="Z1279" s="118" t="s">
        <v>390</v>
      </c>
      <c r="AA1279" s="118"/>
      <c r="AB1279" s="118"/>
      <c r="AC1279" s="47" t="s">
        <v>407</v>
      </c>
      <c r="AD1279" s="14">
        <v>0</v>
      </c>
      <c r="AE1279" s="47"/>
      <c r="AF1279" s="280"/>
      <c r="AG1279" s="118"/>
      <c r="AH1279" s="118"/>
      <c r="AI1279" s="47" t="s">
        <v>6737</v>
      </c>
      <c r="AJ1279" s="47" t="s">
        <v>144</v>
      </c>
      <c r="AK1279" s="47" t="s">
        <v>390</v>
      </c>
      <c r="AL1279" s="62" t="s">
        <v>390</v>
      </c>
      <c r="AM1279" s="13" t="s">
        <v>390</v>
      </c>
      <c r="AN1279" s="118"/>
      <c r="AO1279" s="118"/>
      <c r="AP1279" s="118"/>
      <c r="AQ1279" s="118"/>
      <c r="AR1279" s="118"/>
      <c r="AS1279" s="47"/>
      <c r="AT1279" s="118"/>
      <c r="AU1279" s="47"/>
      <c r="AV1279" s="47"/>
      <c r="AW1279" s="118"/>
      <c r="AX1279" s="118"/>
      <c r="AY1279" s="118"/>
      <c r="AZ1279" s="47"/>
      <c r="BA1279" s="14"/>
      <c r="BB1279" s="47"/>
      <c r="BC1279" s="149"/>
      <c r="BD1279" s="149"/>
    </row>
    <row r="1280" spans="1:56" x14ac:dyDescent="0.35">
      <c r="A1280" s="50" t="s">
        <v>1931</v>
      </c>
      <c r="B1280" s="115">
        <v>1279</v>
      </c>
      <c r="C1280" s="47"/>
      <c r="D1280" s="47"/>
      <c r="E1280" s="47"/>
      <c r="F1280" s="47"/>
      <c r="G1280" s="47" t="s">
        <v>78</v>
      </c>
      <c r="H1280" s="47" t="s">
        <v>222</v>
      </c>
      <c r="I1280" s="47" t="s">
        <v>69</v>
      </c>
      <c r="J1280" s="47" t="s">
        <v>2006</v>
      </c>
      <c r="K1280" s="47" t="s">
        <v>2007</v>
      </c>
      <c r="L1280" s="47" t="s">
        <v>1985</v>
      </c>
      <c r="M1280" s="48" t="s">
        <v>55</v>
      </c>
      <c r="N1280" s="47" t="s">
        <v>33</v>
      </c>
      <c r="O1280" s="47" t="s">
        <v>5473</v>
      </c>
      <c r="P1280" s="48" t="s">
        <v>26</v>
      </c>
      <c r="Q1280" s="47" t="s">
        <v>760</v>
      </c>
      <c r="R1280" s="47"/>
      <c r="S1280" s="47" t="s">
        <v>1920</v>
      </c>
      <c r="T1280" s="47" t="s">
        <v>760</v>
      </c>
      <c r="U1280" s="52"/>
      <c r="V1280" s="118"/>
      <c r="W1280" s="118"/>
      <c r="X1280" s="47">
        <v>35</v>
      </c>
      <c r="Y1280" s="47"/>
      <c r="Z1280" s="118" t="s">
        <v>390</v>
      </c>
      <c r="AA1280" s="118"/>
      <c r="AB1280" s="118"/>
      <c r="AC1280" s="47" t="s">
        <v>407</v>
      </c>
      <c r="AD1280" s="14">
        <v>0</v>
      </c>
      <c r="AE1280" s="47"/>
      <c r="AF1280" s="280"/>
      <c r="AG1280" s="118"/>
      <c r="AH1280" s="118"/>
      <c r="AI1280" s="47" t="s">
        <v>6737</v>
      </c>
      <c r="AJ1280" s="47" t="s">
        <v>144</v>
      </c>
      <c r="AK1280" s="47" t="s">
        <v>390</v>
      </c>
      <c r="AL1280" s="62" t="s">
        <v>390</v>
      </c>
      <c r="AM1280" s="13" t="s">
        <v>390</v>
      </c>
      <c r="AN1280" s="118"/>
      <c r="AO1280" s="118"/>
      <c r="AP1280" s="118"/>
      <c r="AQ1280" s="118"/>
      <c r="AR1280" s="118"/>
      <c r="AS1280" s="47"/>
      <c r="AT1280" s="118"/>
      <c r="AU1280" s="47"/>
      <c r="AV1280" s="47"/>
      <c r="AW1280" s="118"/>
      <c r="AX1280" s="118"/>
      <c r="AY1280" s="118"/>
      <c r="AZ1280" s="47"/>
      <c r="BA1280" s="14"/>
      <c r="BB1280" s="47"/>
      <c r="BC1280" s="149"/>
      <c r="BD1280" s="149"/>
    </row>
    <row r="1281" spans="1:56" x14ac:dyDescent="0.35">
      <c r="A1281" s="50" t="s">
        <v>566</v>
      </c>
      <c r="B1281" s="115">
        <v>1280</v>
      </c>
      <c r="C1281" s="47"/>
      <c r="D1281" s="47"/>
      <c r="E1281" s="47"/>
      <c r="F1281" s="47"/>
      <c r="G1281" s="47" t="s">
        <v>78</v>
      </c>
      <c r="H1281" s="47" t="s">
        <v>222</v>
      </c>
      <c r="I1281" s="47" t="s">
        <v>69</v>
      </c>
      <c r="J1281" s="47" t="s">
        <v>2006</v>
      </c>
      <c r="K1281" s="47" t="s">
        <v>2007</v>
      </c>
      <c r="L1281" s="47" t="s">
        <v>1985</v>
      </c>
      <c r="M1281" s="48" t="s">
        <v>55</v>
      </c>
      <c r="N1281" s="47" t="s">
        <v>33</v>
      </c>
      <c r="O1281" s="47" t="s">
        <v>5473</v>
      </c>
      <c r="P1281" s="48" t="s">
        <v>26</v>
      </c>
      <c r="Q1281" s="47"/>
      <c r="R1281" s="47"/>
      <c r="S1281" s="47" t="s">
        <v>567</v>
      </c>
      <c r="T1281" s="47" t="s">
        <v>826</v>
      </c>
      <c r="U1281" s="52"/>
      <c r="V1281" s="118"/>
      <c r="W1281" s="118"/>
      <c r="X1281" s="47">
        <v>35</v>
      </c>
      <c r="Y1281" s="47"/>
      <c r="Z1281" s="118" t="s">
        <v>390</v>
      </c>
      <c r="AA1281" s="118"/>
      <c r="AB1281" s="118"/>
      <c r="AC1281" s="47" t="s">
        <v>406</v>
      </c>
      <c r="AD1281" s="14">
        <v>0</v>
      </c>
      <c r="AE1281" s="47"/>
      <c r="AF1281" s="280"/>
      <c r="AG1281" s="118"/>
      <c r="AH1281" s="118"/>
      <c r="AI1281" s="47" t="s">
        <v>6737</v>
      </c>
      <c r="AJ1281" s="47" t="s">
        <v>144</v>
      </c>
      <c r="AK1281" s="47" t="s">
        <v>390</v>
      </c>
      <c r="AL1281" s="62" t="s">
        <v>390</v>
      </c>
      <c r="AM1281" s="13" t="s">
        <v>390</v>
      </c>
      <c r="AN1281" s="118"/>
      <c r="AO1281" s="118"/>
      <c r="AP1281" s="118"/>
      <c r="AQ1281" s="118"/>
      <c r="AR1281" s="118"/>
      <c r="AS1281" s="47"/>
      <c r="AT1281" s="118"/>
      <c r="AU1281" s="47"/>
      <c r="AV1281" s="47"/>
      <c r="AW1281" s="118"/>
      <c r="AX1281" s="118"/>
      <c r="AY1281" s="118"/>
      <c r="AZ1281" s="47"/>
      <c r="BA1281" s="14"/>
      <c r="BB1281" s="47"/>
      <c r="BC1281" s="149"/>
      <c r="BD1281" s="149"/>
    </row>
    <row r="1282" spans="1:56" x14ac:dyDescent="0.35">
      <c r="A1282" s="50" t="s">
        <v>562</v>
      </c>
      <c r="B1282" s="115">
        <v>1281</v>
      </c>
      <c r="C1282" s="47"/>
      <c r="D1282" s="47" t="s">
        <v>5073</v>
      </c>
      <c r="E1282" s="47" t="s">
        <v>4624</v>
      </c>
      <c r="F1282" s="47" t="s">
        <v>4625</v>
      </c>
      <c r="G1282" s="47" t="s">
        <v>78</v>
      </c>
      <c r="H1282" s="47" t="s">
        <v>222</v>
      </c>
      <c r="I1282" s="47" t="s">
        <v>69</v>
      </c>
      <c r="J1282" s="47" t="s">
        <v>2006</v>
      </c>
      <c r="K1282" s="47" t="s">
        <v>2007</v>
      </c>
      <c r="L1282" s="47" t="s">
        <v>1985</v>
      </c>
      <c r="M1282" s="48" t="s">
        <v>55</v>
      </c>
      <c r="N1282" s="47" t="s">
        <v>33</v>
      </c>
      <c r="O1282" s="47" t="s">
        <v>5473</v>
      </c>
      <c r="P1282" s="48" t="s">
        <v>26</v>
      </c>
      <c r="Q1282" s="47"/>
      <c r="R1282" s="47" t="s">
        <v>5475</v>
      </c>
      <c r="S1282" s="47" t="s">
        <v>552</v>
      </c>
      <c r="T1282" s="47" t="s">
        <v>823</v>
      </c>
      <c r="U1282" s="52">
        <v>20844</v>
      </c>
      <c r="V1282" s="118">
        <v>46091</v>
      </c>
      <c r="W1282" s="118">
        <v>46095</v>
      </c>
      <c r="X1282" s="47">
        <v>35</v>
      </c>
      <c r="Y1282" s="47"/>
      <c r="Z1282" s="118">
        <v>46130</v>
      </c>
      <c r="AA1282" s="118">
        <v>46154</v>
      </c>
      <c r="AB1282" s="118">
        <v>46151</v>
      </c>
      <c r="AC1282" s="47" t="s">
        <v>3</v>
      </c>
      <c r="AD1282" s="14">
        <v>1</v>
      </c>
      <c r="AE1282" s="47"/>
      <c r="AF1282" s="280" t="s">
        <v>8951</v>
      </c>
      <c r="AG1282" s="118"/>
      <c r="AH1282" s="118" t="s">
        <v>152</v>
      </c>
      <c r="AI1282" s="47" t="s">
        <v>6737</v>
      </c>
      <c r="AJ1282" s="47" t="s">
        <v>144</v>
      </c>
      <c r="AK1282" s="47" t="s">
        <v>2829</v>
      </c>
      <c r="AL1282" s="62" t="s">
        <v>2925</v>
      </c>
      <c r="AM1282" s="13" t="s">
        <v>1872</v>
      </c>
      <c r="AN1282" s="118"/>
      <c r="AO1282" s="118"/>
      <c r="AP1282" s="118"/>
      <c r="AQ1282" s="118"/>
      <c r="AR1282" s="118"/>
      <c r="AS1282" s="47"/>
      <c r="AT1282" s="118"/>
      <c r="AU1282" s="47"/>
      <c r="AV1282" s="47"/>
      <c r="AW1282" s="118"/>
      <c r="AX1282" s="118"/>
      <c r="AY1282" s="118"/>
      <c r="AZ1282" s="47"/>
      <c r="BA1282" s="14"/>
      <c r="BB1282" s="47"/>
      <c r="BC1282" s="149"/>
      <c r="BD1282" s="149"/>
    </row>
    <row r="1283" spans="1:56" x14ac:dyDescent="0.35">
      <c r="A1283" s="50" t="s">
        <v>1930</v>
      </c>
      <c r="B1283" s="115">
        <v>1282</v>
      </c>
      <c r="C1283" s="47"/>
      <c r="D1283" s="47"/>
      <c r="E1283" s="47"/>
      <c r="F1283" s="47"/>
      <c r="G1283" s="47" t="s">
        <v>78</v>
      </c>
      <c r="H1283" s="47" t="s">
        <v>222</v>
      </c>
      <c r="I1283" s="47" t="s">
        <v>69</v>
      </c>
      <c r="J1283" s="47" t="s">
        <v>2006</v>
      </c>
      <c r="K1283" s="47" t="s">
        <v>2007</v>
      </c>
      <c r="L1283" s="47" t="s">
        <v>1985</v>
      </c>
      <c r="M1283" s="48" t="s">
        <v>55</v>
      </c>
      <c r="N1283" s="47" t="s">
        <v>33</v>
      </c>
      <c r="O1283" s="47" t="s">
        <v>5473</v>
      </c>
      <c r="P1283" s="48" t="s">
        <v>26</v>
      </c>
      <c r="Q1283" s="47"/>
      <c r="R1283" s="47"/>
      <c r="S1283" s="47" t="s">
        <v>1919</v>
      </c>
      <c r="T1283" s="47"/>
      <c r="U1283" s="52"/>
      <c r="V1283" s="118"/>
      <c r="W1283" s="118"/>
      <c r="X1283" s="47">
        <v>35</v>
      </c>
      <c r="Y1283" s="47"/>
      <c r="Z1283" s="118" t="s">
        <v>390</v>
      </c>
      <c r="AA1283" s="118"/>
      <c r="AB1283" s="118"/>
      <c r="AC1283" s="47" t="s">
        <v>407</v>
      </c>
      <c r="AD1283" s="14">
        <v>0</v>
      </c>
      <c r="AE1283" s="47"/>
      <c r="AF1283" s="280"/>
      <c r="AG1283" s="118"/>
      <c r="AH1283" s="118"/>
      <c r="AI1283" s="47" t="s">
        <v>6737</v>
      </c>
      <c r="AJ1283" s="47" t="s">
        <v>144</v>
      </c>
      <c r="AK1283" s="47" t="s">
        <v>390</v>
      </c>
      <c r="AL1283" s="62" t="s">
        <v>390</v>
      </c>
      <c r="AM1283" s="13" t="s">
        <v>390</v>
      </c>
      <c r="AN1283" s="118"/>
      <c r="AO1283" s="118"/>
      <c r="AP1283" s="118"/>
      <c r="AQ1283" s="118"/>
      <c r="AR1283" s="118"/>
      <c r="AS1283" s="47"/>
      <c r="AT1283" s="118"/>
      <c r="AU1283" s="47"/>
      <c r="AV1283" s="47"/>
      <c r="AW1283" s="118"/>
      <c r="AX1283" s="118"/>
      <c r="AY1283" s="118"/>
      <c r="AZ1283" s="47"/>
      <c r="BA1283" s="14"/>
      <c r="BB1283" s="47"/>
      <c r="BC1283" s="149"/>
      <c r="BD1283" s="149"/>
    </row>
    <row r="1284" spans="1:56" x14ac:dyDescent="0.35">
      <c r="A1284" s="50" t="s">
        <v>2689</v>
      </c>
      <c r="B1284" s="115">
        <v>1283</v>
      </c>
      <c r="C1284" s="47"/>
      <c r="D1284" s="47"/>
      <c r="E1284" s="47"/>
      <c r="F1284" s="47"/>
      <c r="G1284" s="47" t="s">
        <v>78</v>
      </c>
      <c r="H1284" s="47" t="s">
        <v>222</v>
      </c>
      <c r="I1284" s="47" t="s">
        <v>69</v>
      </c>
      <c r="J1284" s="47" t="s">
        <v>2006</v>
      </c>
      <c r="K1284" s="47" t="s">
        <v>2007</v>
      </c>
      <c r="L1284" s="47" t="s">
        <v>1985</v>
      </c>
      <c r="M1284" s="48" t="s">
        <v>55</v>
      </c>
      <c r="N1284" s="47" t="s">
        <v>33</v>
      </c>
      <c r="O1284" s="47" t="s">
        <v>5473</v>
      </c>
      <c r="P1284" s="48" t="s">
        <v>20</v>
      </c>
      <c r="Q1284" s="47"/>
      <c r="R1284" s="47"/>
      <c r="S1284" s="47" t="s">
        <v>2690</v>
      </c>
      <c r="T1284" s="47" t="s">
        <v>1996</v>
      </c>
      <c r="U1284" s="52"/>
      <c r="V1284" s="118"/>
      <c r="W1284" s="118"/>
      <c r="X1284" s="47">
        <v>35</v>
      </c>
      <c r="Y1284" s="47"/>
      <c r="Z1284" s="118" t="s">
        <v>390</v>
      </c>
      <c r="AA1284" s="118"/>
      <c r="AB1284" s="118"/>
      <c r="AC1284" s="47" t="s">
        <v>399</v>
      </c>
      <c r="AD1284" s="14">
        <v>0</v>
      </c>
      <c r="AE1284" s="47"/>
      <c r="AF1284" s="280"/>
      <c r="AG1284" s="118"/>
      <c r="AH1284" s="118"/>
      <c r="AI1284" s="47" t="s">
        <v>6737</v>
      </c>
      <c r="AJ1284" s="47" t="s">
        <v>144</v>
      </c>
      <c r="AK1284" s="47" t="s">
        <v>390</v>
      </c>
      <c r="AL1284" s="62" t="s">
        <v>390</v>
      </c>
      <c r="AM1284" s="13" t="s">
        <v>2082</v>
      </c>
      <c r="AN1284" s="118"/>
      <c r="AO1284" s="118"/>
      <c r="AP1284" s="118"/>
      <c r="AQ1284" s="118"/>
      <c r="AR1284" s="118"/>
      <c r="AS1284" s="47"/>
      <c r="AT1284" s="118"/>
      <c r="AU1284" s="47"/>
      <c r="AV1284" s="47"/>
      <c r="AW1284" s="118"/>
      <c r="AX1284" s="118"/>
      <c r="AY1284" s="118"/>
      <c r="AZ1284" s="47"/>
      <c r="BA1284" s="14"/>
      <c r="BB1284" s="47"/>
      <c r="BC1284" s="149"/>
      <c r="BD1284" s="149"/>
    </row>
    <row r="1285" spans="1:56" x14ac:dyDescent="0.35">
      <c r="A1285" s="50" t="s">
        <v>932</v>
      </c>
      <c r="B1285" s="115">
        <v>1284</v>
      </c>
      <c r="C1285" s="47"/>
      <c r="D1285" s="47" t="s">
        <v>1108</v>
      </c>
      <c r="E1285" s="47" t="s">
        <v>1116</v>
      </c>
      <c r="F1285" s="47" t="s">
        <v>1101</v>
      </c>
      <c r="G1285" s="47" t="s">
        <v>78</v>
      </c>
      <c r="H1285" s="47" t="s">
        <v>222</v>
      </c>
      <c r="I1285" s="47" t="s">
        <v>382</v>
      </c>
      <c r="J1285" s="47" t="s">
        <v>2006</v>
      </c>
      <c r="K1285" s="47" t="s">
        <v>2007</v>
      </c>
      <c r="L1285" s="47" t="s">
        <v>1985</v>
      </c>
      <c r="M1285" s="48" t="s">
        <v>106</v>
      </c>
      <c r="N1285" s="47" t="s">
        <v>33</v>
      </c>
      <c r="O1285" s="47" t="s">
        <v>49</v>
      </c>
      <c r="P1285" s="48" t="s">
        <v>22</v>
      </c>
      <c r="Q1285" s="47" t="s">
        <v>770</v>
      </c>
      <c r="R1285" s="47"/>
      <c r="S1285" s="47" t="s">
        <v>933</v>
      </c>
      <c r="T1285" s="47" t="s">
        <v>770</v>
      </c>
      <c r="U1285" s="52">
        <v>12500</v>
      </c>
      <c r="V1285" s="118"/>
      <c r="W1285" s="118"/>
      <c r="X1285" s="47">
        <v>0</v>
      </c>
      <c r="Y1285" s="47"/>
      <c r="Z1285" s="118" t="s">
        <v>390</v>
      </c>
      <c r="AA1285" s="118"/>
      <c r="AB1285" s="118"/>
      <c r="AC1285" s="47" t="s">
        <v>399</v>
      </c>
      <c r="AD1285" s="14">
        <v>0</v>
      </c>
      <c r="AE1285" s="47"/>
      <c r="AF1285" s="280"/>
      <c r="AG1285" s="118"/>
      <c r="AH1285" s="118"/>
      <c r="AI1285" s="47" t="s">
        <v>6737</v>
      </c>
      <c r="AJ1285" s="47" t="s">
        <v>306</v>
      </c>
      <c r="AK1285" s="47" t="s">
        <v>390</v>
      </c>
      <c r="AL1285" s="62" t="s">
        <v>390</v>
      </c>
      <c r="AM1285" s="13" t="s">
        <v>2082</v>
      </c>
      <c r="AN1285" s="118"/>
      <c r="AO1285" s="118"/>
      <c r="AP1285" s="118"/>
      <c r="AQ1285" s="118"/>
      <c r="AR1285" s="118"/>
      <c r="AS1285" s="47"/>
      <c r="AT1285" s="118"/>
      <c r="AU1285" s="47"/>
      <c r="AV1285" s="47"/>
      <c r="AW1285" s="118"/>
      <c r="AX1285" s="118"/>
      <c r="AY1285" s="118"/>
      <c r="AZ1285" s="47"/>
      <c r="BA1285" s="14"/>
      <c r="BB1285" s="47"/>
      <c r="BC1285" s="149"/>
      <c r="BD1285" s="149"/>
    </row>
    <row r="1286" spans="1:56" x14ac:dyDescent="0.35">
      <c r="A1286" s="50" t="s">
        <v>3181</v>
      </c>
      <c r="B1286" s="115">
        <v>1285</v>
      </c>
      <c r="C1286" s="47"/>
      <c r="D1286" s="47"/>
      <c r="E1286" s="47"/>
      <c r="F1286" s="47"/>
      <c r="G1286" s="47" t="s">
        <v>78</v>
      </c>
      <c r="H1286" s="47" t="s">
        <v>222</v>
      </c>
      <c r="I1286" s="47" t="s">
        <v>705</v>
      </c>
      <c r="J1286" s="47" t="s">
        <v>2006</v>
      </c>
      <c r="K1286" s="47" t="s">
        <v>2007</v>
      </c>
      <c r="L1286" s="47" t="s">
        <v>1985</v>
      </c>
      <c r="M1286" s="48" t="s">
        <v>53</v>
      </c>
      <c r="N1286" s="47" t="s">
        <v>34</v>
      </c>
      <c r="O1286" s="47" t="s">
        <v>4</v>
      </c>
      <c r="P1286" s="48" t="s">
        <v>27</v>
      </c>
      <c r="Q1286" s="47"/>
      <c r="R1286" s="47"/>
      <c r="S1286" s="47" t="s">
        <v>3182</v>
      </c>
      <c r="T1286" s="47" t="s">
        <v>145</v>
      </c>
      <c r="U1286" s="52"/>
      <c r="V1286" s="118"/>
      <c r="W1286" s="118"/>
      <c r="X1286" s="47">
        <v>0</v>
      </c>
      <c r="Y1286" s="47"/>
      <c r="Z1286" s="118"/>
      <c r="AA1286" s="118"/>
      <c r="AB1286" s="118"/>
      <c r="AC1286" s="47" t="s">
        <v>402</v>
      </c>
      <c r="AD1286" s="14"/>
      <c r="AE1286" s="47"/>
      <c r="AF1286" s="280"/>
      <c r="AG1286" s="118"/>
      <c r="AH1286" s="118"/>
      <c r="AI1286" s="47" t="s">
        <v>6737</v>
      </c>
      <c r="AJ1286" s="47" t="s">
        <v>306</v>
      </c>
      <c r="AK1286" s="47" t="s">
        <v>390</v>
      </c>
      <c r="AL1286" s="62" t="s">
        <v>390</v>
      </c>
      <c r="AM1286" s="13" t="s">
        <v>2493</v>
      </c>
      <c r="AN1286" s="118"/>
      <c r="AO1286" s="118"/>
      <c r="AP1286" s="118"/>
      <c r="AQ1286" s="118"/>
      <c r="AR1286" s="118"/>
      <c r="AS1286" s="47"/>
      <c r="AT1286" s="118"/>
      <c r="AU1286" s="47"/>
      <c r="AV1286" s="47"/>
      <c r="AW1286" s="118"/>
      <c r="AX1286" s="118"/>
      <c r="AY1286" s="118"/>
      <c r="AZ1286" s="47"/>
      <c r="BA1286" s="14"/>
      <c r="BB1286" s="47"/>
      <c r="BC1286" s="149"/>
      <c r="BD1286" s="149"/>
    </row>
    <row r="1287" spans="1:56" x14ac:dyDescent="0.35">
      <c r="A1287" s="50" t="s">
        <v>2738</v>
      </c>
      <c r="B1287" s="115">
        <v>1286</v>
      </c>
      <c r="C1287" s="47"/>
      <c r="D1287" s="47" t="s">
        <v>5077</v>
      </c>
      <c r="E1287" s="47" t="s">
        <v>4628</v>
      </c>
      <c r="F1287" s="47" t="s">
        <v>2893</v>
      </c>
      <c r="G1287" s="47" t="s">
        <v>1960</v>
      </c>
      <c r="H1287" s="47" t="s">
        <v>223</v>
      </c>
      <c r="I1287" s="47" t="s">
        <v>81</v>
      </c>
      <c r="J1287" s="47" t="s">
        <v>1961</v>
      </c>
      <c r="K1287" s="47" t="s">
        <v>313</v>
      </c>
      <c r="L1287" s="47" t="s">
        <v>1979</v>
      </c>
      <c r="M1287" s="48" t="s">
        <v>55</v>
      </c>
      <c r="N1287" s="47" t="s">
        <v>31</v>
      </c>
      <c r="O1287" s="47" t="s">
        <v>36</v>
      </c>
      <c r="P1287" s="48" t="s">
        <v>64</v>
      </c>
      <c r="Q1287" s="47" t="s">
        <v>2894</v>
      </c>
      <c r="R1287" s="47" t="s">
        <v>2016</v>
      </c>
      <c r="S1287" s="47" t="s">
        <v>2739</v>
      </c>
      <c r="T1287" s="47" t="s">
        <v>753</v>
      </c>
      <c r="U1287" s="52">
        <v>7229</v>
      </c>
      <c r="V1287" s="118">
        <v>46039</v>
      </c>
      <c r="W1287" s="118">
        <v>46049</v>
      </c>
      <c r="X1287" s="47">
        <v>35</v>
      </c>
      <c r="Y1287" s="47"/>
      <c r="Z1287" s="118">
        <v>46084</v>
      </c>
      <c r="AA1287" s="118">
        <v>46117</v>
      </c>
      <c r="AB1287" s="118">
        <v>46115</v>
      </c>
      <c r="AC1287" s="47" t="s">
        <v>3</v>
      </c>
      <c r="AD1287" s="14">
        <v>1</v>
      </c>
      <c r="AE1287" s="47"/>
      <c r="AF1287" s="280">
        <v>46139</v>
      </c>
      <c r="AG1287" s="118">
        <v>46142</v>
      </c>
      <c r="AH1287" s="118" t="s">
        <v>6740</v>
      </c>
      <c r="AI1287" s="47" t="s">
        <v>6737</v>
      </c>
      <c r="AJ1287" s="47" t="s">
        <v>144</v>
      </c>
      <c r="AK1287" s="47" t="s">
        <v>1557</v>
      </c>
      <c r="AL1287" s="62" t="s">
        <v>2924</v>
      </c>
      <c r="AM1287" s="13" t="s">
        <v>390</v>
      </c>
      <c r="AN1287" s="118"/>
      <c r="AO1287" s="118"/>
      <c r="AP1287" s="118"/>
      <c r="AQ1287" s="118"/>
      <c r="AR1287" s="118"/>
      <c r="AS1287" s="47"/>
      <c r="AT1287" s="118"/>
      <c r="AU1287" s="47"/>
      <c r="AV1287" s="47"/>
      <c r="AW1287" s="118"/>
      <c r="AX1287" s="118"/>
      <c r="AY1287" s="118"/>
      <c r="AZ1287" s="47"/>
      <c r="BA1287" s="14"/>
      <c r="BB1287" s="47"/>
      <c r="BC1287" s="149"/>
      <c r="BD1287" s="149"/>
    </row>
    <row r="1288" spans="1:56" x14ac:dyDescent="0.35">
      <c r="A1288" s="50" t="s">
        <v>1039</v>
      </c>
      <c r="B1288" s="115">
        <v>1287</v>
      </c>
      <c r="C1288" s="47"/>
      <c r="D1288" s="47"/>
      <c r="E1288" s="47"/>
      <c r="F1288" s="47"/>
      <c r="G1288" s="47" t="s">
        <v>76</v>
      </c>
      <c r="H1288" s="47" t="s">
        <v>1980</v>
      </c>
      <c r="I1288" s="47" t="s">
        <v>380</v>
      </c>
      <c r="J1288" s="47" t="s">
        <v>312</v>
      </c>
      <c r="K1288" s="47" t="s">
        <v>319</v>
      </c>
      <c r="L1288" s="47" t="s">
        <v>886</v>
      </c>
      <c r="M1288" s="48" t="s">
        <v>106</v>
      </c>
      <c r="N1288" s="47" t="s">
        <v>33</v>
      </c>
      <c r="O1288" s="47" t="s">
        <v>49</v>
      </c>
      <c r="P1288" s="48" t="s">
        <v>20</v>
      </c>
      <c r="Q1288" s="47" t="s">
        <v>947</v>
      </c>
      <c r="R1288" s="47"/>
      <c r="S1288" s="47" t="s">
        <v>1040</v>
      </c>
      <c r="T1288" s="47" t="s">
        <v>947</v>
      </c>
      <c r="U1288" s="52">
        <v>1005</v>
      </c>
      <c r="V1288" s="118"/>
      <c r="W1288" s="118"/>
      <c r="X1288" s="47">
        <v>0</v>
      </c>
      <c r="Y1288" s="47">
        <v>25</v>
      </c>
      <c r="Z1288" s="118" t="s">
        <v>390</v>
      </c>
      <c r="AA1288" s="118"/>
      <c r="AB1288" s="118"/>
      <c r="AC1288" s="47" t="s">
        <v>709</v>
      </c>
      <c r="AD1288" s="14">
        <v>0</v>
      </c>
      <c r="AE1288" s="47"/>
      <c r="AF1288" s="280"/>
      <c r="AG1288" s="118"/>
      <c r="AH1288" s="118"/>
      <c r="AI1288" s="47" t="s">
        <v>6737</v>
      </c>
      <c r="AJ1288" s="47" t="s">
        <v>144</v>
      </c>
      <c r="AK1288" s="47" t="s">
        <v>390</v>
      </c>
      <c r="AL1288" s="62" t="s">
        <v>390</v>
      </c>
      <c r="AM1288" s="13" t="s">
        <v>390</v>
      </c>
      <c r="AN1288" s="118"/>
      <c r="AO1288" s="118"/>
      <c r="AP1288" s="118"/>
      <c r="AQ1288" s="118"/>
      <c r="AR1288" s="118"/>
      <c r="AS1288" s="47"/>
      <c r="AT1288" s="118"/>
      <c r="AU1288" s="47"/>
      <c r="AV1288" s="47"/>
      <c r="AW1288" s="118"/>
      <c r="AX1288" s="118"/>
      <c r="AY1288" s="118"/>
      <c r="AZ1288" s="47"/>
      <c r="BA1288" s="14"/>
      <c r="BB1288" s="47"/>
      <c r="BC1288" s="149"/>
      <c r="BD1288" s="149"/>
    </row>
    <row r="1289" spans="1:56" x14ac:dyDescent="0.35">
      <c r="A1289" s="50" t="s">
        <v>2682</v>
      </c>
      <c r="B1289" s="115">
        <v>1288</v>
      </c>
      <c r="C1289" s="47" t="s">
        <v>3901</v>
      </c>
      <c r="D1289" s="47" t="s">
        <v>8001</v>
      </c>
      <c r="E1289" s="47" t="s">
        <v>8002</v>
      </c>
      <c r="F1289" s="47" t="s">
        <v>7650</v>
      </c>
      <c r="G1289" s="47" t="s">
        <v>78</v>
      </c>
      <c r="H1289" s="47" t="s">
        <v>1981</v>
      </c>
      <c r="I1289" s="47" t="s">
        <v>296</v>
      </c>
      <c r="J1289" s="47" t="s">
        <v>2006</v>
      </c>
      <c r="K1289" s="47" t="s">
        <v>2007</v>
      </c>
      <c r="L1289" s="47" t="s">
        <v>1985</v>
      </c>
      <c r="M1289" s="48" t="s">
        <v>55</v>
      </c>
      <c r="N1289" s="47" t="s">
        <v>34</v>
      </c>
      <c r="O1289" s="47" t="s">
        <v>4</v>
      </c>
      <c r="P1289" s="48" t="s">
        <v>25</v>
      </c>
      <c r="Q1289" s="47"/>
      <c r="R1289" s="47" t="s">
        <v>2022</v>
      </c>
      <c r="S1289" s="47" t="s">
        <v>2683</v>
      </c>
      <c r="T1289" s="47" t="s">
        <v>127</v>
      </c>
      <c r="U1289" s="52">
        <v>3135</v>
      </c>
      <c r="V1289" s="118">
        <v>46158</v>
      </c>
      <c r="W1289" s="118">
        <v>46160</v>
      </c>
      <c r="X1289" s="47">
        <v>35</v>
      </c>
      <c r="Y1289" s="47"/>
      <c r="Z1289" s="118">
        <v>46195</v>
      </c>
      <c r="AA1289" s="118">
        <v>46195</v>
      </c>
      <c r="AB1289" s="118"/>
      <c r="AC1289" s="47" t="s">
        <v>5</v>
      </c>
      <c r="AD1289" s="14">
        <v>0.3</v>
      </c>
      <c r="AE1289" s="47"/>
      <c r="AF1289" s="280"/>
      <c r="AG1289" s="118"/>
      <c r="AH1289" s="118"/>
      <c r="AI1289" s="47" t="s">
        <v>6737</v>
      </c>
      <c r="AJ1289" s="47" t="s">
        <v>144</v>
      </c>
      <c r="AK1289" s="47" t="s">
        <v>5080</v>
      </c>
      <c r="AL1289" s="62" t="s">
        <v>390</v>
      </c>
      <c r="AM1289" s="13" t="s">
        <v>390</v>
      </c>
      <c r="AN1289" s="118"/>
      <c r="AO1289" s="118"/>
      <c r="AP1289" s="118"/>
      <c r="AQ1289" s="118"/>
      <c r="AR1289" s="118"/>
      <c r="AS1289" s="47"/>
      <c r="AT1289" s="118"/>
      <c r="AU1289" s="47"/>
      <c r="AV1289" s="47"/>
      <c r="AW1289" s="118"/>
      <c r="AX1289" s="118"/>
      <c r="AY1289" s="118"/>
      <c r="AZ1289" s="47"/>
      <c r="BA1289" s="14"/>
      <c r="BB1289" s="47"/>
      <c r="BC1289" s="149"/>
      <c r="BD1289" s="149"/>
    </row>
    <row r="1290" spans="1:56" x14ac:dyDescent="0.35">
      <c r="A1290" s="231" t="s">
        <v>3183</v>
      </c>
      <c r="B1290" s="115">
        <v>1289</v>
      </c>
      <c r="C1290" s="232"/>
      <c r="D1290" s="232" t="s">
        <v>7651</v>
      </c>
      <c r="E1290" s="232" t="s">
        <v>7652</v>
      </c>
      <c r="F1290" s="232" t="s">
        <v>7653</v>
      </c>
      <c r="G1290" s="232" t="s">
        <v>78</v>
      </c>
      <c r="H1290" s="232" t="s">
        <v>222</v>
      </c>
      <c r="I1290" s="232" t="s">
        <v>382</v>
      </c>
      <c r="J1290" s="232" t="s">
        <v>2006</v>
      </c>
      <c r="K1290" s="232" t="s">
        <v>2007</v>
      </c>
      <c r="L1290" s="232" t="s">
        <v>1985</v>
      </c>
      <c r="M1290" s="232" t="s">
        <v>106</v>
      </c>
      <c r="N1290" s="232" t="s">
        <v>33</v>
      </c>
      <c r="O1290" s="232" t="s">
        <v>49</v>
      </c>
      <c r="P1290" s="232" t="s">
        <v>20</v>
      </c>
      <c r="Q1290" s="232"/>
      <c r="R1290" s="232"/>
      <c r="S1290" s="47" t="s">
        <v>3184</v>
      </c>
      <c r="T1290" s="232" t="s">
        <v>1996</v>
      </c>
      <c r="U1290" s="233">
        <v>27000</v>
      </c>
      <c r="V1290" s="234">
        <v>46135</v>
      </c>
      <c r="W1290" s="234">
        <v>46135</v>
      </c>
      <c r="X1290" s="232">
        <v>0</v>
      </c>
      <c r="Y1290" s="232">
        <v>21</v>
      </c>
      <c r="Z1290" s="234">
        <v>46156</v>
      </c>
      <c r="AA1290" s="234">
        <v>46173</v>
      </c>
      <c r="AB1290" s="234">
        <v>46175</v>
      </c>
      <c r="AC1290" s="232" t="s">
        <v>3</v>
      </c>
      <c r="AD1290" s="235">
        <v>1</v>
      </c>
      <c r="AE1290" s="47"/>
      <c r="AF1290" s="280" t="s">
        <v>8951</v>
      </c>
      <c r="AG1290" s="118">
        <v>46175</v>
      </c>
      <c r="AH1290" s="118" t="s">
        <v>6740</v>
      </c>
      <c r="AI1290" s="47" t="s">
        <v>6737</v>
      </c>
      <c r="AJ1290" s="47" t="s">
        <v>306</v>
      </c>
      <c r="AK1290" s="47" t="s">
        <v>2826</v>
      </c>
      <c r="AL1290" s="62" t="s">
        <v>5467</v>
      </c>
      <c r="AM1290" s="236" t="s">
        <v>2493</v>
      </c>
      <c r="AN1290" s="234"/>
      <c r="AO1290" s="234"/>
      <c r="AP1290" s="234"/>
      <c r="AQ1290" s="234"/>
      <c r="AR1290" s="234"/>
      <c r="AS1290" s="232"/>
      <c r="AT1290" s="234"/>
      <c r="AU1290" s="232"/>
      <c r="AV1290" s="232"/>
      <c r="AW1290" s="234"/>
      <c r="AX1290" s="234"/>
      <c r="AY1290" s="234"/>
      <c r="AZ1290" s="232"/>
      <c r="BA1290" s="235"/>
      <c r="BB1290" s="232"/>
      <c r="BC1290" s="234"/>
      <c r="BD1290" s="234"/>
    </row>
    <row r="1291" spans="1:56" x14ac:dyDescent="0.35">
      <c r="A1291" s="231" t="s">
        <v>930</v>
      </c>
      <c r="B1291" s="115">
        <v>1290</v>
      </c>
      <c r="C1291" s="232"/>
      <c r="D1291" s="232"/>
      <c r="E1291" s="232"/>
      <c r="F1291" s="232"/>
      <c r="G1291" s="232" t="s">
        <v>78</v>
      </c>
      <c r="H1291" s="232" t="s">
        <v>222</v>
      </c>
      <c r="I1291" s="232" t="s">
        <v>382</v>
      </c>
      <c r="J1291" s="232" t="s">
        <v>2006</v>
      </c>
      <c r="K1291" s="232" t="s">
        <v>2007</v>
      </c>
      <c r="L1291" s="232" t="s">
        <v>1985</v>
      </c>
      <c r="M1291" s="232" t="s">
        <v>106</v>
      </c>
      <c r="N1291" s="232" t="s">
        <v>34</v>
      </c>
      <c r="O1291" s="232" t="s">
        <v>49</v>
      </c>
      <c r="P1291" s="232" t="s">
        <v>16</v>
      </c>
      <c r="Q1291" s="232" t="s">
        <v>128</v>
      </c>
      <c r="R1291" s="232" t="s">
        <v>1089</v>
      </c>
      <c r="S1291" s="47" t="s">
        <v>931</v>
      </c>
      <c r="T1291" s="232" t="s">
        <v>128</v>
      </c>
      <c r="U1291" s="233">
        <v>34150</v>
      </c>
      <c r="V1291" s="234"/>
      <c r="W1291" s="234"/>
      <c r="X1291" s="232">
        <v>0</v>
      </c>
      <c r="Y1291" s="232"/>
      <c r="Z1291" s="234" t="s">
        <v>390</v>
      </c>
      <c r="AA1291" s="234"/>
      <c r="AB1291" s="234"/>
      <c r="AC1291" s="232" t="s">
        <v>399</v>
      </c>
      <c r="AD1291" s="235">
        <v>0</v>
      </c>
      <c r="AE1291" s="47"/>
      <c r="AF1291" s="280"/>
      <c r="AG1291" s="118"/>
      <c r="AH1291" s="118"/>
      <c r="AI1291" s="47" t="s">
        <v>6737</v>
      </c>
      <c r="AJ1291" s="47" t="s">
        <v>306</v>
      </c>
      <c r="AK1291" s="47" t="s">
        <v>390</v>
      </c>
      <c r="AL1291" s="62" t="s">
        <v>390</v>
      </c>
      <c r="AM1291" s="236" t="s">
        <v>390</v>
      </c>
      <c r="AN1291" s="234"/>
      <c r="AO1291" s="234"/>
      <c r="AP1291" s="234"/>
      <c r="AQ1291" s="234"/>
      <c r="AR1291" s="234"/>
      <c r="AS1291" s="232"/>
      <c r="AT1291" s="234"/>
      <c r="AU1291" s="232"/>
      <c r="AV1291" s="232"/>
      <c r="AW1291" s="234"/>
      <c r="AX1291" s="234"/>
      <c r="AY1291" s="234"/>
      <c r="AZ1291" s="232"/>
      <c r="BA1291" s="235"/>
      <c r="BB1291" s="232"/>
      <c r="BC1291" s="234"/>
      <c r="BD1291" s="234"/>
    </row>
    <row r="1292" spans="1:56" x14ac:dyDescent="0.35">
      <c r="A1292" s="231" t="s">
        <v>1224</v>
      </c>
      <c r="B1292" s="115">
        <v>1291</v>
      </c>
      <c r="C1292" s="232"/>
      <c r="D1292" s="232" t="s">
        <v>1225</v>
      </c>
      <c r="E1292" s="232" t="s">
        <v>1226</v>
      </c>
      <c r="F1292" s="232" t="s">
        <v>1227</v>
      </c>
      <c r="G1292" s="232" t="s">
        <v>1960</v>
      </c>
      <c r="H1292" s="232" t="s">
        <v>223</v>
      </c>
      <c r="I1292" s="232" t="s">
        <v>711</v>
      </c>
      <c r="J1292" s="232" t="s">
        <v>1961</v>
      </c>
      <c r="K1292" s="232" t="s">
        <v>313</v>
      </c>
      <c r="L1292" s="232" t="s">
        <v>1979</v>
      </c>
      <c r="M1292" s="232" t="s">
        <v>106</v>
      </c>
      <c r="N1292" s="232" t="s">
        <v>34</v>
      </c>
      <c r="O1292" s="232" t="s">
        <v>49</v>
      </c>
      <c r="P1292" s="232" t="s">
        <v>16</v>
      </c>
      <c r="Q1292" s="232" t="s">
        <v>128</v>
      </c>
      <c r="R1292" s="232"/>
      <c r="S1292" s="47" t="s">
        <v>1228</v>
      </c>
      <c r="T1292" s="232" t="s">
        <v>128</v>
      </c>
      <c r="U1292" s="233">
        <v>9221</v>
      </c>
      <c r="V1292" s="234"/>
      <c r="W1292" s="234"/>
      <c r="X1292" s="232">
        <v>0</v>
      </c>
      <c r="Y1292" s="232">
        <v>21</v>
      </c>
      <c r="Z1292" s="234" t="s">
        <v>390</v>
      </c>
      <c r="AA1292" s="234"/>
      <c r="AB1292" s="234"/>
      <c r="AC1292" s="232" t="s">
        <v>399</v>
      </c>
      <c r="AD1292" s="235">
        <v>0</v>
      </c>
      <c r="AE1292" s="47"/>
      <c r="AF1292" s="280"/>
      <c r="AG1292" s="118"/>
      <c r="AH1292" s="118"/>
      <c r="AI1292" s="47" t="s">
        <v>6737</v>
      </c>
      <c r="AJ1292" s="47" t="s">
        <v>144</v>
      </c>
      <c r="AK1292" s="47" t="s">
        <v>390</v>
      </c>
      <c r="AL1292" s="62" t="s">
        <v>390</v>
      </c>
      <c r="AM1292" s="236" t="s">
        <v>390</v>
      </c>
      <c r="AN1292" s="234"/>
      <c r="AO1292" s="234"/>
      <c r="AP1292" s="234"/>
      <c r="AQ1292" s="234"/>
      <c r="AR1292" s="234"/>
      <c r="AS1292" s="232"/>
      <c r="AT1292" s="234"/>
      <c r="AU1292" s="232"/>
      <c r="AV1292" s="232"/>
      <c r="AW1292" s="234"/>
      <c r="AX1292" s="234"/>
      <c r="AY1292" s="234"/>
      <c r="AZ1292" s="232"/>
      <c r="BA1292" s="235"/>
      <c r="BB1292" s="232"/>
      <c r="BC1292" s="234"/>
      <c r="BD1292" s="234"/>
    </row>
    <row r="1293" spans="1:56" x14ac:dyDescent="0.35">
      <c r="A1293" s="231" t="s">
        <v>1526</v>
      </c>
      <c r="B1293" s="115">
        <v>1292</v>
      </c>
      <c r="C1293" s="232"/>
      <c r="D1293" s="232" t="s">
        <v>1527</v>
      </c>
      <c r="E1293" s="232" t="s">
        <v>1528</v>
      </c>
      <c r="F1293" s="232" t="s">
        <v>1529</v>
      </c>
      <c r="G1293" s="232" t="s">
        <v>1960</v>
      </c>
      <c r="H1293" s="232" t="s">
        <v>223</v>
      </c>
      <c r="I1293" s="232" t="s">
        <v>711</v>
      </c>
      <c r="J1293" s="232" t="s">
        <v>1961</v>
      </c>
      <c r="K1293" s="232" t="s">
        <v>313</v>
      </c>
      <c r="L1293" s="232" t="s">
        <v>1979</v>
      </c>
      <c r="M1293" s="232" t="s">
        <v>106</v>
      </c>
      <c r="N1293" s="232" t="s">
        <v>33</v>
      </c>
      <c r="O1293" s="232" t="s">
        <v>49</v>
      </c>
      <c r="P1293" s="232" t="s">
        <v>22</v>
      </c>
      <c r="Q1293" s="232" t="s">
        <v>126</v>
      </c>
      <c r="R1293" s="232"/>
      <c r="S1293" s="47" t="s">
        <v>1530</v>
      </c>
      <c r="T1293" s="232" t="s">
        <v>126</v>
      </c>
      <c r="U1293" s="233"/>
      <c r="V1293" s="234"/>
      <c r="W1293" s="234"/>
      <c r="X1293" s="232">
        <v>0</v>
      </c>
      <c r="Y1293" s="232">
        <v>21</v>
      </c>
      <c r="Z1293" s="234" t="s">
        <v>390</v>
      </c>
      <c r="AA1293" s="234"/>
      <c r="AB1293" s="234"/>
      <c r="AC1293" s="232" t="s">
        <v>399</v>
      </c>
      <c r="AD1293" s="235">
        <v>0</v>
      </c>
      <c r="AE1293" s="47"/>
      <c r="AF1293" s="280"/>
      <c r="AG1293" s="118"/>
      <c r="AH1293" s="118"/>
      <c r="AI1293" s="47" t="s">
        <v>6737</v>
      </c>
      <c r="AJ1293" s="47" t="s">
        <v>144</v>
      </c>
      <c r="AK1293" s="47" t="s">
        <v>390</v>
      </c>
      <c r="AL1293" s="62" t="s">
        <v>390</v>
      </c>
      <c r="AM1293" s="236" t="s">
        <v>390</v>
      </c>
      <c r="AN1293" s="234"/>
      <c r="AO1293" s="234"/>
      <c r="AP1293" s="234"/>
      <c r="AQ1293" s="234"/>
      <c r="AR1293" s="234"/>
      <c r="AS1293" s="232"/>
      <c r="AT1293" s="234"/>
      <c r="AU1293" s="232"/>
      <c r="AV1293" s="232"/>
      <c r="AW1293" s="234"/>
      <c r="AX1293" s="234"/>
      <c r="AY1293" s="234"/>
      <c r="AZ1293" s="232"/>
      <c r="BA1293" s="235"/>
      <c r="BB1293" s="232"/>
      <c r="BC1293" s="234"/>
      <c r="BD1293" s="234"/>
    </row>
    <row r="1294" spans="1:56" x14ac:dyDescent="0.35">
      <c r="A1294" s="231" t="s">
        <v>2686</v>
      </c>
      <c r="B1294" s="115">
        <v>1293</v>
      </c>
      <c r="C1294" s="232"/>
      <c r="D1294" s="232"/>
      <c r="E1294" s="232"/>
      <c r="F1294" s="232"/>
      <c r="G1294" s="232" t="s">
        <v>78</v>
      </c>
      <c r="H1294" s="232" t="s">
        <v>1981</v>
      </c>
      <c r="I1294" s="232" t="s">
        <v>296</v>
      </c>
      <c r="J1294" s="232" t="s">
        <v>2006</v>
      </c>
      <c r="K1294" s="232" t="s">
        <v>2007</v>
      </c>
      <c r="L1294" s="232" t="s">
        <v>1985</v>
      </c>
      <c r="M1294" s="232" t="s">
        <v>55</v>
      </c>
      <c r="N1294" s="232" t="s">
        <v>34</v>
      </c>
      <c r="O1294" s="232" t="s">
        <v>4</v>
      </c>
      <c r="P1294" s="232" t="s">
        <v>25</v>
      </c>
      <c r="Q1294" s="232"/>
      <c r="R1294" s="232"/>
      <c r="S1294" s="47" t="s">
        <v>2687</v>
      </c>
      <c r="T1294" s="232" t="s">
        <v>127</v>
      </c>
      <c r="U1294" s="233"/>
      <c r="V1294" s="234"/>
      <c r="W1294" s="234"/>
      <c r="X1294" s="232">
        <v>35</v>
      </c>
      <c r="Y1294" s="232"/>
      <c r="Z1294" s="234" t="s">
        <v>390</v>
      </c>
      <c r="AA1294" s="234"/>
      <c r="AB1294" s="234"/>
      <c r="AC1294" s="232" t="s">
        <v>399</v>
      </c>
      <c r="AD1294" s="235">
        <v>0</v>
      </c>
      <c r="AE1294" s="47"/>
      <c r="AF1294" s="280"/>
      <c r="AG1294" s="118"/>
      <c r="AH1294" s="118"/>
      <c r="AI1294" s="47" t="s">
        <v>6737</v>
      </c>
      <c r="AJ1294" s="47" t="s">
        <v>144</v>
      </c>
      <c r="AK1294" s="47" t="s">
        <v>390</v>
      </c>
      <c r="AL1294" s="62" t="s">
        <v>390</v>
      </c>
      <c r="AM1294" s="236" t="s">
        <v>390</v>
      </c>
      <c r="AN1294" s="234"/>
      <c r="AO1294" s="234"/>
      <c r="AP1294" s="234"/>
      <c r="AQ1294" s="234"/>
      <c r="AR1294" s="234"/>
      <c r="AS1294" s="232"/>
      <c r="AT1294" s="234"/>
      <c r="AU1294" s="232"/>
      <c r="AV1294" s="232"/>
      <c r="AW1294" s="234"/>
      <c r="AX1294" s="234"/>
      <c r="AY1294" s="234"/>
      <c r="AZ1294" s="232"/>
      <c r="BA1294" s="235"/>
      <c r="BB1294" s="232"/>
      <c r="BC1294" s="234"/>
      <c r="BD1294" s="234"/>
    </row>
    <row r="1295" spans="1:56" x14ac:dyDescent="0.35">
      <c r="A1295" s="231" t="s">
        <v>1929</v>
      </c>
      <c r="B1295" s="115">
        <v>1294</v>
      </c>
      <c r="C1295" s="232"/>
      <c r="D1295" s="232"/>
      <c r="E1295" s="232"/>
      <c r="F1295" s="232"/>
      <c r="G1295" s="232" t="s">
        <v>78</v>
      </c>
      <c r="H1295" s="232" t="s">
        <v>222</v>
      </c>
      <c r="I1295" s="232" t="s">
        <v>69</v>
      </c>
      <c r="J1295" s="232" t="s">
        <v>2006</v>
      </c>
      <c r="K1295" s="232" t="s">
        <v>2007</v>
      </c>
      <c r="L1295" s="232" t="s">
        <v>1985</v>
      </c>
      <c r="M1295" s="232" t="s">
        <v>55</v>
      </c>
      <c r="N1295" s="232" t="s">
        <v>34</v>
      </c>
      <c r="O1295" s="232" t="s">
        <v>4</v>
      </c>
      <c r="P1295" s="232" t="s">
        <v>16</v>
      </c>
      <c r="Q1295" s="232"/>
      <c r="R1295" s="232"/>
      <c r="S1295" s="47" t="s">
        <v>1917</v>
      </c>
      <c r="T1295" s="232" t="s">
        <v>1918</v>
      </c>
      <c r="U1295" s="233"/>
      <c r="V1295" s="234"/>
      <c r="W1295" s="234"/>
      <c r="X1295" s="232">
        <v>35</v>
      </c>
      <c r="Y1295" s="232"/>
      <c r="Z1295" s="234" t="s">
        <v>390</v>
      </c>
      <c r="AA1295" s="234"/>
      <c r="AB1295" s="234"/>
      <c r="AC1295" s="232" t="s">
        <v>402</v>
      </c>
      <c r="AD1295" s="235">
        <v>0</v>
      </c>
      <c r="AE1295" s="47"/>
      <c r="AF1295" s="280"/>
      <c r="AG1295" s="118"/>
      <c r="AH1295" s="118"/>
      <c r="AI1295" s="47" t="s">
        <v>6737</v>
      </c>
      <c r="AJ1295" s="47" t="s">
        <v>144</v>
      </c>
      <c r="AK1295" s="47" t="s">
        <v>390</v>
      </c>
      <c r="AL1295" s="62" t="s">
        <v>390</v>
      </c>
      <c r="AM1295" s="236" t="s">
        <v>2082</v>
      </c>
      <c r="AN1295" s="234"/>
      <c r="AO1295" s="234"/>
      <c r="AP1295" s="234"/>
      <c r="AQ1295" s="234"/>
      <c r="AR1295" s="234"/>
      <c r="AS1295" s="232"/>
      <c r="AT1295" s="234"/>
      <c r="AU1295" s="232"/>
      <c r="AV1295" s="232"/>
      <c r="AW1295" s="234"/>
      <c r="AX1295" s="234"/>
      <c r="AY1295" s="234"/>
      <c r="AZ1295" s="232"/>
      <c r="BA1295" s="235"/>
      <c r="BB1295" s="232"/>
      <c r="BC1295" s="234"/>
      <c r="BD1295" s="234"/>
    </row>
    <row r="1296" spans="1:56" x14ac:dyDescent="0.35">
      <c r="A1296" s="231" t="s">
        <v>2662</v>
      </c>
      <c r="B1296" s="115">
        <v>1295</v>
      </c>
      <c r="C1296" s="232"/>
      <c r="D1296" s="232" t="s">
        <v>4629</v>
      </c>
      <c r="E1296" s="232" t="s">
        <v>4629</v>
      </c>
      <c r="F1296" s="232" t="s">
        <v>2929</v>
      </c>
      <c r="G1296" s="232" t="s">
        <v>2036</v>
      </c>
      <c r="H1296" s="232" t="s">
        <v>2032</v>
      </c>
      <c r="I1296" s="232" t="s">
        <v>1823</v>
      </c>
      <c r="J1296" s="232" t="s">
        <v>312</v>
      </c>
      <c r="K1296" s="232" t="s">
        <v>319</v>
      </c>
      <c r="L1296" s="232" t="s">
        <v>886</v>
      </c>
      <c r="M1296" s="232" t="s">
        <v>55</v>
      </c>
      <c r="N1296" s="232" t="s">
        <v>34</v>
      </c>
      <c r="O1296" s="232" t="s">
        <v>4</v>
      </c>
      <c r="P1296" s="232" t="s">
        <v>25</v>
      </c>
      <c r="Q1296" s="232" t="s">
        <v>127</v>
      </c>
      <c r="R1296" s="232" t="s">
        <v>2023</v>
      </c>
      <c r="S1296" s="47" t="s">
        <v>2663</v>
      </c>
      <c r="T1296" s="232" t="s">
        <v>127</v>
      </c>
      <c r="U1296" s="233">
        <v>907</v>
      </c>
      <c r="V1296" s="234">
        <v>46052</v>
      </c>
      <c r="W1296" s="234">
        <v>46054</v>
      </c>
      <c r="X1296" s="232">
        <v>35</v>
      </c>
      <c r="Y1296" s="232"/>
      <c r="Z1296" s="234">
        <v>46089</v>
      </c>
      <c r="AA1296" s="234">
        <v>46117</v>
      </c>
      <c r="AB1296" s="234">
        <v>46118</v>
      </c>
      <c r="AC1296" s="232" t="s">
        <v>3</v>
      </c>
      <c r="AD1296" s="235">
        <v>1</v>
      </c>
      <c r="AE1296" s="47"/>
      <c r="AF1296" s="280">
        <v>46121</v>
      </c>
      <c r="AG1296" s="118">
        <v>46121</v>
      </c>
      <c r="AH1296" s="118" t="s">
        <v>6740</v>
      </c>
      <c r="AI1296" s="47" t="s">
        <v>6737</v>
      </c>
      <c r="AJ1296" s="47" t="s">
        <v>144</v>
      </c>
      <c r="AK1296" s="47" t="s">
        <v>1557</v>
      </c>
      <c r="AL1296" s="62" t="s">
        <v>2924</v>
      </c>
      <c r="AM1296" s="236" t="s">
        <v>390</v>
      </c>
      <c r="AN1296" s="234"/>
      <c r="AO1296" s="234"/>
      <c r="AP1296" s="234"/>
      <c r="AQ1296" s="234"/>
      <c r="AR1296" s="234"/>
      <c r="AS1296" s="232"/>
      <c r="AT1296" s="234"/>
      <c r="AU1296" s="232"/>
      <c r="AV1296" s="232"/>
      <c r="AW1296" s="234"/>
      <c r="AX1296" s="234"/>
      <c r="AY1296" s="234"/>
      <c r="AZ1296" s="232"/>
      <c r="BA1296" s="235"/>
      <c r="BB1296" s="232"/>
      <c r="BC1296" s="234"/>
      <c r="BD1296" s="234"/>
    </row>
    <row r="1297" spans="1:56" x14ac:dyDescent="0.35">
      <c r="A1297" s="231" t="s">
        <v>3178</v>
      </c>
      <c r="B1297" s="115">
        <v>1296</v>
      </c>
      <c r="C1297" s="232"/>
      <c r="D1297" s="232" t="s">
        <v>5078</v>
      </c>
      <c r="E1297" s="232" t="s">
        <v>4630</v>
      </c>
      <c r="F1297" s="232" t="s">
        <v>3817</v>
      </c>
      <c r="G1297" s="232" t="s">
        <v>76</v>
      </c>
      <c r="H1297" s="232" t="s">
        <v>2235</v>
      </c>
      <c r="I1297" s="232" t="s">
        <v>89</v>
      </c>
      <c r="J1297" s="232" t="s">
        <v>312</v>
      </c>
      <c r="K1297" s="232" t="s">
        <v>319</v>
      </c>
      <c r="L1297" s="232" t="s">
        <v>886</v>
      </c>
      <c r="M1297" s="232" t="s">
        <v>53</v>
      </c>
      <c r="N1297" s="232" t="s">
        <v>34</v>
      </c>
      <c r="O1297" s="232" t="s">
        <v>4</v>
      </c>
      <c r="P1297" s="232" t="s">
        <v>25</v>
      </c>
      <c r="Q1297" s="232" t="s">
        <v>127</v>
      </c>
      <c r="R1297" s="232" t="s">
        <v>2023</v>
      </c>
      <c r="S1297" s="47" t="s">
        <v>4631</v>
      </c>
      <c r="T1297" s="232" t="s">
        <v>127</v>
      </c>
      <c r="U1297" s="233">
        <v>1675</v>
      </c>
      <c r="V1297" s="234">
        <v>46064</v>
      </c>
      <c r="W1297" s="234">
        <v>46066</v>
      </c>
      <c r="X1297" s="232">
        <v>0</v>
      </c>
      <c r="Y1297" s="232">
        <v>45</v>
      </c>
      <c r="Z1297" s="234">
        <v>46111</v>
      </c>
      <c r="AA1297" s="234">
        <v>46152</v>
      </c>
      <c r="AB1297" s="234">
        <v>46160</v>
      </c>
      <c r="AC1297" s="232" t="s">
        <v>3</v>
      </c>
      <c r="AD1297" s="235">
        <v>1</v>
      </c>
      <c r="AE1297" s="47"/>
      <c r="AF1297" s="280" t="s">
        <v>8951</v>
      </c>
      <c r="AG1297" s="118"/>
      <c r="AH1297" s="118" t="s">
        <v>152</v>
      </c>
      <c r="AI1297" s="47" t="s">
        <v>6737</v>
      </c>
      <c r="AJ1297" s="47" t="s">
        <v>306</v>
      </c>
      <c r="AK1297" s="47" t="s">
        <v>1557</v>
      </c>
      <c r="AL1297" s="62" t="s">
        <v>2925</v>
      </c>
      <c r="AM1297" s="236" t="s">
        <v>390</v>
      </c>
      <c r="AN1297" s="234"/>
      <c r="AO1297" s="234"/>
      <c r="AP1297" s="234"/>
      <c r="AQ1297" s="234"/>
      <c r="AR1297" s="234"/>
      <c r="AS1297" s="232"/>
      <c r="AT1297" s="234"/>
      <c r="AU1297" s="232"/>
      <c r="AV1297" s="232"/>
      <c r="AW1297" s="234"/>
      <c r="AX1297" s="234"/>
      <c r="AY1297" s="234"/>
      <c r="AZ1297" s="232"/>
      <c r="BA1297" s="235"/>
      <c r="BB1297" s="232"/>
      <c r="BC1297" s="234"/>
      <c r="BD1297" s="234"/>
    </row>
    <row r="1298" spans="1:56" x14ac:dyDescent="0.35">
      <c r="A1298" s="231" t="s">
        <v>2200</v>
      </c>
      <c r="B1298" s="115">
        <v>1297</v>
      </c>
      <c r="C1298" s="232" t="s">
        <v>2325</v>
      </c>
      <c r="D1298" s="232" t="s">
        <v>5079</v>
      </c>
      <c r="E1298" s="232" t="s">
        <v>4632</v>
      </c>
      <c r="F1298" s="232" t="s">
        <v>3185</v>
      </c>
      <c r="G1298" s="232" t="s">
        <v>1977</v>
      </c>
      <c r="H1298" s="232" t="s">
        <v>1978</v>
      </c>
      <c r="I1298" s="232" t="s">
        <v>1978</v>
      </c>
      <c r="J1298" s="232" t="s">
        <v>1961</v>
      </c>
      <c r="K1298" s="232" t="s">
        <v>327</v>
      </c>
      <c r="L1298" s="232" t="s">
        <v>328</v>
      </c>
      <c r="M1298" s="232" t="s">
        <v>55</v>
      </c>
      <c r="N1298" s="232" t="s">
        <v>33</v>
      </c>
      <c r="O1298" s="232" t="s">
        <v>49</v>
      </c>
      <c r="P1298" s="232" t="s">
        <v>26</v>
      </c>
      <c r="Q1298" s="232"/>
      <c r="R1298" s="232" t="s">
        <v>2031</v>
      </c>
      <c r="S1298" s="47" t="s">
        <v>2201</v>
      </c>
      <c r="T1298" s="232" t="s">
        <v>161</v>
      </c>
      <c r="U1298" s="233">
        <v>2162</v>
      </c>
      <c r="V1298" s="234">
        <v>46052</v>
      </c>
      <c r="W1298" s="234">
        <v>46055</v>
      </c>
      <c r="X1298" s="232">
        <v>15</v>
      </c>
      <c r="Y1298" s="232"/>
      <c r="Z1298" s="234">
        <v>46070</v>
      </c>
      <c r="AA1298" s="234">
        <v>46076</v>
      </c>
      <c r="AB1298" s="234">
        <v>46076</v>
      </c>
      <c r="AC1298" s="232" t="s">
        <v>219</v>
      </c>
      <c r="AD1298" s="235">
        <v>1</v>
      </c>
      <c r="AE1298" s="47" t="s">
        <v>152</v>
      </c>
      <c r="AF1298" s="280" t="s">
        <v>8951</v>
      </c>
      <c r="AG1298" s="118"/>
      <c r="AH1298" s="118" t="s">
        <v>152</v>
      </c>
      <c r="AI1298" s="47" t="s">
        <v>1558</v>
      </c>
      <c r="AJ1298" s="47" t="s">
        <v>144</v>
      </c>
      <c r="AK1298" s="47" t="s">
        <v>390</v>
      </c>
      <c r="AL1298" s="62" t="s">
        <v>390</v>
      </c>
      <c r="AM1298" s="236" t="s">
        <v>1572</v>
      </c>
      <c r="AN1298" s="234"/>
      <c r="AO1298" s="234"/>
      <c r="AP1298" s="234"/>
      <c r="AQ1298" s="234"/>
      <c r="AR1298" s="234"/>
      <c r="AS1298" s="232"/>
      <c r="AT1298" s="234"/>
      <c r="AU1298" s="232"/>
      <c r="AV1298" s="232"/>
      <c r="AW1298" s="234"/>
      <c r="AX1298" s="234"/>
      <c r="AY1298" s="234"/>
      <c r="AZ1298" s="232"/>
      <c r="BA1298" s="235"/>
      <c r="BB1298" s="232"/>
      <c r="BC1298" s="234"/>
      <c r="BD1298" s="234"/>
    </row>
    <row r="1299" spans="1:56" x14ac:dyDescent="0.35">
      <c r="A1299" s="231" t="s">
        <v>1932</v>
      </c>
      <c r="B1299" s="115">
        <v>1298</v>
      </c>
      <c r="C1299" s="232"/>
      <c r="D1299" s="232"/>
      <c r="E1299" s="232"/>
      <c r="F1299" s="232"/>
      <c r="G1299" s="232" t="s">
        <v>78</v>
      </c>
      <c r="H1299" s="232" t="s">
        <v>222</v>
      </c>
      <c r="I1299" s="232" t="s">
        <v>69</v>
      </c>
      <c r="J1299" s="232" t="s">
        <v>2006</v>
      </c>
      <c r="K1299" s="232" t="s">
        <v>2007</v>
      </c>
      <c r="L1299" s="232" t="s">
        <v>1985</v>
      </c>
      <c r="M1299" s="232" t="s">
        <v>55</v>
      </c>
      <c r="N1299" s="232" t="s">
        <v>33</v>
      </c>
      <c r="O1299" s="232" t="s">
        <v>5473</v>
      </c>
      <c r="P1299" s="232" t="s">
        <v>22</v>
      </c>
      <c r="Q1299" s="232"/>
      <c r="R1299" s="232"/>
      <c r="S1299" s="47" t="s">
        <v>1921</v>
      </c>
      <c r="T1299" s="232" t="s">
        <v>1922</v>
      </c>
      <c r="U1299" s="233"/>
      <c r="V1299" s="234"/>
      <c r="W1299" s="234"/>
      <c r="X1299" s="232">
        <v>35</v>
      </c>
      <c r="Y1299" s="232"/>
      <c r="Z1299" s="234" t="s">
        <v>390</v>
      </c>
      <c r="AA1299" s="234"/>
      <c r="AB1299" s="234"/>
      <c r="AC1299" s="232" t="s">
        <v>407</v>
      </c>
      <c r="AD1299" s="235">
        <v>0</v>
      </c>
      <c r="AE1299" s="47"/>
      <c r="AF1299" s="280"/>
      <c r="AG1299" s="118"/>
      <c r="AH1299" s="118"/>
      <c r="AI1299" s="47" t="s">
        <v>6737</v>
      </c>
      <c r="AJ1299" s="47" t="s">
        <v>144</v>
      </c>
      <c r="AK1299" s="47" t="s">
        <v>390</v>
      </c>
      <c r="AL1299" s="62" t="s">
        <v>390</v>
      </c>
      <c r="AM1299" s="236" t="s">
        <v>1572</v>
      </c>
      <c r="AN1299" s="234"/>
      <c r="AO1299" s="234"/>
      <c r="AP1299" s="234"/>
      <c r="AQ1299" s="234"/>
      <c r="AR1299" s="234"/>
      <c r="AS1299" s="232"/>
      <c r="AT1299" s="234"/>
      <c r="AU1299" s="232"/>
      <c r="AV1299" s="232"/>
      <c r="AW1299" s="234"/>
      <c r="AX1299" s="234"/>
      <c r="AY1299" s="234"/>
      <c r="AZ1299" s="232"/>
      <c r="BA1299" s="235"/>
      <c r="BB1299" s="232"/>
      <c r="BC1299" s="234"/>
      <c r="BD1299" s="234"/>
    </row>
    <row r="1300" spans="1:56" x14ac:dyDescent="0.35">
      <c r="A1300" s="231" t="s">
        <v>2939</v>
      </c>
      <c r="B1300" s="115">
        <v>1299</v>
      </c>
      <c r="C1300" s="232"/>
      <c r="D1300" s="232"/>
      <c r="E1300" s="232"/>
      <c r="F1300" s="232"/>
      <c r="G1300" s="232" t="s">
        <v>80</v>
      </c>
      <c r="H1300" s="232" t="s">
        <v>225</v>
      </c>
      <c r="I1300" s="232" t="s">
        <v>1643</v>
      </c>
      <c r="J1300" s="232" t="s">
        <v>1961</v>
      </c>
      <c r="K1300" s="232" t="s">
        <v>329</v>
      </c>
      <c r="L1300" s="232" t="s">
        <v>320</v>
      </c>
      <c r="M1300" s="232" t="s">
        <v>53</v>
      </c>
      <c r="N1300" s="232" t="s">
        <v>32</v>
      </c>
      <c r="O1300" s="232" t="s">
        <v>37</v>
      </c>
      <c r="P1300" s="232" t="s">
        <v>38</v>
      </c>
      <c r="Q1300" s="232"/>
      <c r="R1300" s="232"/>
      <c r="S1300" s="47" t="s">
        <v>2940</v>
      </c>
      <c r="T1300" s="232" t="s">
        <v>2941</v>
      </c>
      <c r="U1300" s="233">
        <v>847</v>
      </c>
      <c r="V1300" s="234"/>
      <c r="W1300" s="234"/>
      <c r="X1300" s="232">
        <v>0</v>
      </c>
      <c r="Y1300" s="232"/>
      <c r="Z1300" s="234"/>
      <c r="AA1300" s="234"/>
      <c r="AB1300" s="234"/>
      <c r="AC1300" s="232" t="s">
        <v>402</v>
      </c>
      <c r="AD1300" s="235">
        <v>0</v>
      </c>
      <c r="AE1300" s="47"/>
      <c r="AF1300" s="280"/>
      <c r="AG1300" s="118"/>
      <c r="AH1300" s="118"/>
      <c r="AI1300" s="47" t="s">
        <v>6737</v>
      </c>
      <c r="AJ1300" s="47" t="s">
        <v>306</v>
      </c>
      <c r="AK1300" s="47" t="s">
        <v>390</v>
      </c>
      <c r="AL1300" s="62" t="s">
        <v>390</v>
      </c>
      <c r="AM1300" s="236" t="s">
        <v>1572</v>
      </c>
      <c r="AN1300" s="234"/>
      <c r="AO1300" s="234"/>
      <c r="AP1300" s="234"/>
      <c r="AQ1300" s="234"/>
      <c r="AR1300" s="234"/>
      <c r="AS1300" s="232"/>
      <c r="AT1300" s="234"/>
      <c r="AU1300" s="232"/>
      <c r="AV1300" s="232"/>
      <c r="AW1300" s="234"/>
      <c r="AX1300" s="234"/>
      <c r="AY1300" s="234"/>
      <c r="AZ1300" s="232"/>
      <c r="BA1300" s="235"/>
      <c r="BB1300" s="232"/>
      <c r="BC1300" s="234"/>
      <c r="BD1300" s="234"/>
    </row>
    <row r="1301" spans="1:56" x14ac:dyDescent="0.35">
      <c r="A1301" s="231" t="s">
        <v>1516</v>
      </c>
      <c r="B1301" s="115">
        <v>1300</v>
      </c>
      <c r="C1301" s="232"/>
      <c r="D1301" s="232" t="s">
        <v>1517</v>
      </c>
      <c r="E1301" s="232" t="s">
        <v>1518</v>
      </c>
      <c r="F1301" s="232" t="s">
        <v>1519</v>
      </c>
      <c r="G1301" s="232" t="s">
        <v>1960</v>
      </c>
      <c r="H1301" s="232" t="s">
        <v>223</v>
      </c>
      <c r="I1301" s="232" t="s">
        <v>711</v>
      </c>
      <c r="J1301" s="232" t="s">
        <v>1961</v>
      </c>
      <c r="K1301" s="232" t="s">
        <v>313</v>
      </c>
      <c r="L1301" s="232" t="s">
        <v>1979</v>
      </c>
      <c r="M1301" s="232" t="s">
        <v>106</v>
      </c>
      <c r="N1301" s="232" t="s">
        <v>32</v>
      </c>
      <c r="O1301" s="232" t="s">
        <v>50</v>
      </c>
      <c r="P1301" s="232" t="s">
        <v>38</v>
      </c>
      <c r="Q1301" s="232" t="s">
        <v>107</v>
      </c>
      <c r="R1301" s="232"/>
      <c r="S1301" s="47" t="s">
        <v>1520</v>
      </c>
      <c r="T1301" s="232" t="s">
        <v>107</v>
      </c>
      <c r="U1301" s="233"/>
      <c r="V1301" s="234"/>
      <c r="W1301" s="234"/>
      <c r="X1301" s="232">
        <v>0</v>
      </c>
      <c r="Y1301" s="232">
        <v>21</v>
      </c>
      <c r="Z1301" s="234" t="s">
        <v>390</v>
      </c>
      <c r="AA1301" s="234"/>
      <c r="AB1301" s="234"/>
      <c r="AC1301" s="232" t="s">
        <v>399</v>
      </c>
      <c r="AD1301" s="235">
        <v>0</v>
      </c>
      <c r="AE1301" s="47"/>
      <c r="AF1301" s="280"/>
      <c r="AG1301" s="118"/>
      <c r="AH1301" s="118"/>
      <c r="AI1301" s="47" t="s">
        <v>6737</v>
      </c>
      <c r="AJ1301" s="47" t="s">
        <v>144</v>
      </c>
      <c r="AK1301" s="47" t="s">
        <v>390</v>
      </c>
      <c r="AL1301" s="62" t="s">
        <v>390</v>
      </c>
      <c r="AM1301" s="236" t="s">
        <v>1572</v>
      </c>
      <c r="AN1301" s="234"/>
      <c r="AO1301" s="234"/>
      <c r="AP1301" s="234"/>
      <c r="AQ1301" s="234"/>
      <c r="AR1301" s="234"/>
      <c r="AS1301" s="232"/>
      <c r="AT1301" s="234"/>
      <c r="AU1301" s="232"/>
      <c r="AV1301" s="232"/>
      <c r="AW1301" s="234"/>
      <c r="AX1301" s="234"/>
      <c r="AY1301" s="234"/>
      <c r="AZ1301" s="232"/>
      <c r="BA1301" s="235"/>
      <c r="BB1301" s="232"/>
      <c r="BC1301" s="234"/>
      <c r="BD1301" s="234"/>
    </row>
    <row r="1302" spans="1:56" x14ac:dyDescent="0.35">
      <c r="A1302" s="231" t="s">
        <v>2726</v>
      </c>
      <c r="B1302" s="115">
        <v>1301</v>
      </c>
      <c r="C1302" s="232"/>
      <c r="D1302" s="232"/>
      <c r="E1302" s="232"/>
      <c r="F1302" s="232"/>
      <c r="G1302" s="232" t="s">
        <v>78</v>
      </c>
      <c r="H1302" s="232" t="s">
        <v>1981</v>
      </c>
      <c r="I1302" s="232" t="s">
        <v>296</v>
      </c>
      <c r="J1302" s="232" t="s">
        <v>2006</v>
      </c>
      <c r="K1302" s="232" t="s">
        <v>2007</v>
      </c>
      <c r="L1302" s="232" t="s">
        <v>1985</v>
      </c>
      <c r="M1302" s="232" t="s">
        <v>55</v>
      </c>
      <c r="N1302" s="232" t="s">
        <v>34</v>
      </c>
      <c r="O1302" s="232" t="s">
        <v>4</v>
      </c>
      <c r="P1302" s="232" t="s">
        <v>25</v>
      </c>
      <c r="Q1302" s="232"/>
      <c r="R1302" s="232"/>
      <c r="S1302" s="47" t="s">
        <v>2727</v>
      </c>
      <c r="T1302" s="232" t="s">
        <v>127</v>
      </c>
      <c r="U1302" s="233"/>
      <c r="V1302" s="234"/>
      <c r="W1302" s="234"/>
      <c r="X1302" s="232">
        <v>15</v>
      </c>
      <c r="Y1302" s="232"/>
      <c r="Z1302" s="234" t="s">
        <v>390</v>
      </c>
      <c r="AA1302" s="234"/>
      <c r="AB1302" s="234"/>
      <c r="AC1302" s="232" t="s">
        <v>399</v>
      </c>
      <c r="AD1302" s="235">
        <v>0</v>
      </c>
      <c r="AE1302" s="47"/>
      <c r="AF1302" s="280"/>
      <c r="AG1302" s="118"/>
      <c r="AH1302" s="118"/>
      <c r="AI1302" s="47" t="s">
        <v>6737</v>
      </c>
      <c r="AJ1302" s="47" t="s">
        <v>144</v>
      </c>
      <c r="AK1302" s="47" t="s">
        <v>390</v>
      </c>
      <c r="AL1302" s="62" t="s">
        <v>390</v>
      </c>
      <c r="AM1302" s="236" t="s">
        <v>1572</v>
      </c>
      <c r="AN1302" s="234"/>
      <c r="AO1302" s="234"/>
      <c r="AP1302" s="234"/>
      <c r="AQ1302" s="234"/>
      <c r="AR1302" s="234"/>
      <c r="AS1302" s="232"/>
      <c r="AT1302" s="234"/>
      <c r="AU1302" s="232"/>
      <c r="AV1302" s="232"/>
      <c r="AW1302" s="234"/>
      <c r="AX1302" s="234"/>
      <c r="AY1302" s="234"/>
      <c r="AZ1302" s="232"/>
      <c r="BA1302" s="235"/>
      <c r="BB1302" s="232"/>
      <c r="BC1302" s="234"/>
      <c r="BD1302" s="234"/>
    </row>
    <row r="1303" spans="1:56" x14ac:dyDescent="0.35">
      <c r="A1303" s="231" t="s">
        <v>1473</v>
      </c>
      <c r="B1303" s="115">
        <v>1302</v>
      </c>
      <c r="C1303" s="232"/>
      <c r="D1303" s="232"/>
      <c r="E1303" s="232"/>
      <c r="F1303" s="232"/>
      <c r="G1303" s="232" t="s">
        <v>76</v>
      </c>
      <c r="H1303" s="232" t="s">
        <v>1980</v>
      </c>
      <c r="I1303" s="232" t="s">
        <v>1954</v>
      </c>
      <c r="J1303" s="232" t="s">
        <v>312</v>
      </c>
      <c r="K1303" s="232" t="s">
        <v>319</v>
      </c>
      <c r="L1303" s="232" t="s">
        <v>886</v>
      </c>
      <c r="M1303" s="47" t="s">
        <v>53</v>
      </c>
      <c r="N1303" s="232" t="s">
        <v>34</v>
      </c>
      <c r="O1303" s="232" t="s">
        <v>4</v>
      </c>
      <c r="P1303" s="232" t="s">
        <v>21</v>
      </c>
      <c r="Q1303" s="232"/>
      <c r="R1303" s="232"/>
      <c r="S1303" s="47" t="s">
        <v>1474</v>
      </c>
      <c r="T1303" s="232" t="s">
        <v>169</v>
      </c>
      <c r="U1303" s="233"/>
      <c r="V1303" s="234"/>
      <c r="W1303" s="234"/>
      <c r="X1303" s="232">
        <v>0</v>
      </c>
      <c r="Y1303" s="232"/>
      <c r="Z1303" s="118" t="s">
        <v>390</v>
      </c>
      <c r="AA1303" s="234"/>
      <c r="AB1303" s="234"/>
      <c r="AC1303" s="232" t="s">
        <v>403</v>
      </c>
      <c r="AD1303" s="235">
        <v>0</v>
      </c>
      <c r="AE1303" s="47"/>
      <c r="AF1303" s="280"/>
      <c r="AG1303" s="118"/>
      <c r="AH1303" s="118"/>
      <c r="AI1303" s="47" t="s">
        <v>6737</v>
      </c>
      <c r="AJ1303" s="47" t="s">
        <v>306</v>
      </c>
      <c r="AK1303" s="47" t="s">
        <v>390</v>
      </c>
      <c r="AL1303" s="62" t="s">
        <v>390</v>
      </c>
      <c r="AM1303" s="236" t="s">
        <v>390</v>
      </c>
      <c r="AN1303" s="234"/>
      <c r="AO1303" s="234"/>
      <c r="AP1303" s="234"/>
      <c r="AQ1303" s="234"/>
      <c r="AR1303" s="234"/>
      <c r="AS1303" s="232"/>
      <c r="AT1303" s="234"/>
      <c r="AU1303" s="232"/>
      <c r="AV1303" s="232"/>
      <c r="AW1303" s="234"/>
      <c r="AX1303" s="234"/>
      <c r="AY1303" s="234"/>
      <c r="AZ1303" s="232"/>
      <c r="BA1303" s="235"/>
      <c r="BB1303" s="232"/>
      <c r="BC1303" s="234"/>
      <c r="BD1303" s="234"/>
    </row>
    <row r="1304" spans="1:56" x14ac:dyDescent="0.35">
      <c r="A1304" s="231" t="s">
        <v>2009</v>
      </c>
      <c r="B1304" s="115">
        <v>1303</v>
      </c>
      <c r="C1304" s="232"/>
      <c r="D1304" s="232"/>
      <c r="E1304" s="232"/>
      <c r="F1304" s="232"/>
      <c r="G1304" s="232" t="s">
        <v>80</v>
      </c>
      <c r="H1304" s="232" t="s">
        <v>225</v>
      </c>
      <c r="I1304" s="232" t="s">
        <v>74</v>
      </c>
      <c r="J1304" s="232" t="s">
        <v>1961</v>
      </c>
      <c r="K1304" s="232" t="s">
        <v>329</v>
      </c>
      <c r="L1304" s="232" t="s">
        <v>320</v>
      </c>
      <c r="M1304" s="232" t="s">
        <v>55</v>
      </c>
      <c r="N1304" s="232" t="s">
        <v>32</v>
      </c>
      <c r="O1304" s="232" t="s">
        <v>37</v>
      </c>
      <c r="P1304" s="232" t="s">
        <v>44</v>
      </c>
      <c r="Q1304" s="232"/>
      <c r="R1304" s="232"/>
      <c r="S1304" s="47" t="s">
        <v>2010</v>
      </c>
      <c r="T1304" s="232" t="s">
        <v>351</v>
      </c>
      <c r="U1304" s="233">
        <v>6000</v>
      </c>
      <c r="V1304" s="234"/>
      <c r="W1304" s="234"/>
      <c r="X1304" s="232">
        <v>35</v>
      </c>
      <c r="Y1304" s="232"/>
      <c r="Z1304" s="234" t="s">
        <v>390</v>
      </c>
      <c r="AA1304" s="234"/>
      <c r="AB1304" s="234"/>
      <c r="AC1304" s="232" t="s">
        <v>403</v>
      </c>
      <c r="AD1304" s="235">
        <v>0</v>
      </c>
      <c r="AE1304" s="47"/>
      <c r="AF1304" s="280"/>
      <c r="AG1304" s="118"/>
      <c r="AH1304" s="118"/>
      <c r="AI1304" s="47" t="s">
        <v>6737</v>
      </c>
      <c r="AJ1304" s="47" t="s">
        <v>144</v>
      </c>
      <c r="AK1304" s="47" t="s">
        <v>390</v>
      </c>
      <c r="AL1304" s="62" t="s">
        <v>390</v>
      </c>
      <c r="AM1304" s="236" t="s">
        <v>390</v>
      </c>
      <c r="AN1304" s="234"/>
      <c r="AO1304" s="234"/>
      <c r="AP1304" s="234"/>
      <c r="AQ1304" s="234"/>
      <c r="AR1304" s="234"/>
      <c r="AS1304" s="232"/>
      <c r="AT1304" s="234"/>
      <c r="AU1304" s="232"/>
      <c r="AV1304" s="232"/>
      <c r="AW1304" s="234"/>
      <c r="AX1304" s="234"/>
      <c r="AY1304" s="234"/>
      <c r="AZ1304" s="232"/>
      <c r="BA1304" s="235"/>
      <c r="BB1304" s="232"/>
      <c r="BC1304" s="234"/>
      <c r="BD1304" s="234"/>
    </row>
    <row r="1305" spans="1:56" x14ac:dyDescent="0.35">
      <c r="A1305" s="231" t="s">
        <v>2760</v>
      </c>
      <c r="B1305" s="115">
        <v>1304</v>
      </c>
      <c r="C1305" s="232"/>
      <c r="D1305" s="232" t="s">
        <v>7654</v>
      </c>
      <c r="E1305" s="232" t="s">
        <v>2899</v>
      </c>
      <c r="F1305" s="232" t="s">
        <v>2761</v>
      </c>
      <c r="G1305" s="232" t="s">
        <v>1960</v>
      </c>
      <c r="H1305" s="232" t="s">
        <v>223</v>
      </c>
      <c r="I1305" s="232" t="s">
        <v>81</v>
      </c>
      <c r="J1305" s="232" t="s">
        <v>1961</v>
      </c>
      <c r="K1305" s="232" t="s">
        <v>313</v>
      </c>
      <c r="L1305" s="232" t="s">
        <v>1979</v>
      </c>
      <c r="M1305" s="232" t="s">
        <v>55</v>
      </c>
      <c r="N1305" s="232" t="s">
        <v>32</v>
      </c>
      <c r="O1305" s="232" t="s">
        <v>37</v>
      </c>
      <c r="P1305" s="232" t="s">
        <v>45</v>
      </c>
      <c r="Q1305" s="232"/>
      <c r="R1305" s="232"/>
      <c r="S1305" s="47" t="s">
        <v>2762</v>
      </c>
      <c r="T1305" s="232" t="s">
        <v>79</v>
      </c>
      <c r="U1305" s="233">
        <v>8045</v>
      </c>
      <c r="V1305" s="234">
        <v>46142</v>
      </c>
      <c r="W1305" s="234">
        <v>46144</v>
      </c>
      <c r="X1305" s="232">
        <v>35</v>
      </c>
      <c r="Y1305" s="232"/>
      <c r="Z1305" s="234">
        <v>46179</v>
      </c>
      <c r="AA1305" s="234">
        <v>46188</v>
      </c>
      <c r="AB1305" s="234"/>
      <c r="AC1305" s="232" t="s">
        <v>5</v>
      </c>
      <c r="AD1305" s="235">
        <v>0.25</v>
      </c>
      <c r="AE1305" s="47"/>
      <c r="AF1305" s="280"/>
      <c r="AG1305" s="118"/>
      <c r="AH1305" s="118"/>
      <c r="AI1305" s="47" t="s">
        <v>6737</v>
      </c>
      <c r="AJ1305" s="47" t="s">
        <v>144</v>
      </c>
      <c r="AK1305" s="47" t="s">
        <v>5080</v>
      </c>
      <c r="AL1305" s="62" t="s">
        <v>390</v>
      </c>
      <c r="AM1305" s="236" t="s">
        <v>390</v>
      </c>
      <c r="AN1305" s="234"/>
      <c r="AO1305" s="234"/>
      <c r="AP1305" s="234"/>
      <c r="AQ1305" s="234"/>
      <c r="AR1305" s="234"/>
      <c r="AS1305" s="232"/>
      <c r="AT1305" s="234"/>
      <c r="AU1305" s="232"/>
      <c r="AV1305" s="232"/>
      <c r="AW1305" s="234"/>
      <c r="AX1305" s="234"/>
      <c r="AY1305" s="234"/>
      <c r="AZ1305" s="232"/>
      <c r="BA1305" s="235"/>
      <c r="BB1305" s="232"/>
      <c r="BC1305" s="234"/>
      <c r="BD1305" s="234"/>
    </row>
    <row r="1306" spans="1:56" x14ac:dyDescent="0.35">
      <c r="A1306" s="231" t="s">
        <v>557</v>
      </c>
      <c r="B1306" s="115">
        <v>1305</v>
      </c>
      <c r="C1306" s="232"/>
      <c r="D1306" s="232"/>
      <c r="E1306" s="232"/>
      <c r="F1306" s="232"/>
      <c r="G1306" s="232" t="s">
        <v>78</v>
      </c>
      <c r="H1306" s="232" t="s">
        <v>222</v>
      </c>
      <c r="I1306" s="232" t="s">
        <v>69</v>
      </c>
      <c r="J1306" s="232" t="s">
        <v>2006</v>
      </c>
      <c r="K1306" s="232" t="s">
        <v>2007</v>
      </c>
      <c r="L1306" s="232" t="s">
        <v>1985</v>
      </c>
      <c r="M1306" s="232" t="s">
        <v>55</v>
      </c>
      <c r="N1306" s="232" t="s">
        <v>33</v>
      </c>
      <c r="O1306" s="232" t="s">
        <v>5473</v>
      </c>
      <c r="P1306" s="232" t="s">
        <v>26</v>
      </c>
      <c r="Q1306" s="232"/>
      <c r="R1306" s="232"/>
      <c r="S1306" s="47" t="s">
        <v>548</v>
      </c>
      <c r="T1306" s="232" t="s">
        <v>1373</v>
      </c>
      <c r="U1306" s="233">
        <v>15539</v>
      </c>
      <c r="V1306" s="234"/>
      <c r="W1306" s="234"/>
      <c r="X1306" s="232">
        <v>35</v>
      </c>
      <c r="Y1306" s="232"/>
      <c r="Z1306" s="234" t="s">
        <v>390</v>
      </c>
      <c r="AA1306" s="234"/>
      <c r="AB1306" s="234"/>
      <c r="AC1306" s="232" t="s">
        <v>399</v>
      </c>
      <c r="AD1306" s="235">
        <v>0</v>
      </c>
      <c r="AE1306" s="47"/>
      <c r="AF1306" s="280"/>
      <c r="AG1306" s="118"/>
      <c r="AH1306" s="118"/>
      <c r="AI1306" s="47" t="s">
        <v>6737</v>
      </c>
      <c r="AJ1306" s="47" t="s">
        <v>144</v>
      </c>
      <c r="AK1306" s="47" t="s">
        <v>390</v>
      </c>
      <c r="AL1306" s="62" t="s">
        <v>390</v>
      </c>
      <c r="AM1306" s="236" t="s">
        <v>1872</v>
      </c>
      <c r="AN1306" s="234"/>
      <c r="AO1306" s="234"/>
      <c r="AP1306" s="234"/>
      <c r="AQ1306" s="234"/>
      <c r="AR1306" s="234"/>
      <c r="AS1306" s="232"/>
      <c r="AT1306" s="234"/>
      <c r="AU1306" s="232"/>
      <c r="AV1306" s="232"/>
      <c r="AW1306" s="234"/>
      <c r="AX1306" s="234"/>
      <c r="AY1306" s="234"/>
      <c r="AZ1306" s="232"/>
      <c r="BA1306" s="235"/>
      <c r="BB1306" s="232"/>
      <c r="BC1306" s="234"/>
      <c r="BD1306" s="234"/>
    </row>
    <row r="1307" spans="1:56" x14ac:dyDescent="0.35">
      <c r="A1307" s="231" t="s">
        <v>547</v>
      </c>
      <c r="B1307" s="115">
        <v>1306</v>
      </c>
      <c r="C1307" s="232"/>
      <c r="D1307" s="232"/>
      <c r="E1307" s="232"/>
      <c r="F1307" s="232"/>
      <c r="G1307" s="232" t="s">
        <v>78</v>
      </c>
      <c r="H1307" s="232" t="s">
        <v>222</v>
      </c>
      <c r="I1307" s="232" t="s">
        <v>295</v>
      </c>
      <c r="J1307" s="232" t="s">
        <v>2006</v>
      </c>
      <c r="K1307" s="232" t="s">
        <v>2007</v>
      </c>
      <c r="L1307" s="232" t="s">
        <v>1985</v>
      </c>
      <c r="M1307" s="232" t="s">
        <v>55</v>
      </c>
      <c r="N1307" s="232" t="s">
        <v>33</v>
      </c>
      <c r="O1307" s="232" t="s">
        <v>5473</v>
      </c>
      <c r="P1307" s="232" t="s">
        <v>26</v>
      </c>
      <c r="Q1307" s="232"/>
      <c r="R1307" s="232"/>
      <c r="S1307" s="47" t="s">
        <v>548</v>
      </c>
      <c r="T1307" s="232" t="s">
        <v>1373</v>
      </c>
      <c r="U1307" s="233"/>
      <c r="V1307" s="234"/>
      <c r="W1307" s="234"/>
      <c r="X1307" s="232">
        <v>35</v>
      </c>
      <c r="Y1307" s="232"/>
      <c r="Z1307" s="234" t="s">
        <v>390</v>
      </c>
      <c r="AA1307" s="234"/>
      <c r="AB1307" s="234"/>
      <c r="AC1307" s="232" t="s">
        <v>399</v>
      </c>
      <c r="AD1307" s="235">
        <v>0</v>
      </c>
      <c r="AE1307" s="47"/>
      <c r="AF1307" s="280"/>
      <c r="AG1307" s="118"/>
      <c r="AH1307" s="118"/>
      <c r="AI1307" s="47" t="s">
        <v>6737</v>
      </c>
      <c r="AJ1307" s="47" t="s">
        <v>306</v>
      </c>
      <c r="AK1307" s="47" t="s">
        <v>390</v>
      </c>
      <c r="AL1307" s="62" t="s">
        <v>390</v>
      </c>
      <c r="AM1307" s="236" t="s">
        <v>1562</v>
      </c>
      <c r="AN1307" s="234"/>
      <c r="AO1307" s="234"/>
      <c r="AP1307" s="234"/>
      <c r="AQ1307" s="234"/>
      <c r="AR1307" s="234"/>
      <c r="AS1307" s="232"/>
      <c r="AT1307" s="234"/>
      <c r="AU1307" s="232"/>
      <c r="AV1307" s="232"/>
      <c r="AW1307" s="234"/>
      <c r="AX1307" s="234"/>
      <c r="AY1307" s="234"/>
      <c r="AZ1307" s="232"/>
      <c r="BA1307" s="235"/>
      <c r="BB1307" s="232"/>
      <c r="BC1307" s="234"/>
      <c r="BD1307" s="234"/>
    </row>
    <row r="1308" spans="1:56" x14ac:dyDescent="0.35">
      <c r="A1308" s="231" t="s">
        <v>1887</v>
      </c>
      <c r="B1308" s="115">
        <v>1307</v>
      </c>
      <c r="C1308" s="232"/>
      <c r="D1308" s="232" t="s">
        <v>5082</v>
      </c>
      <c r="E1308" s="232" t="s">
        <v>2837</v>
      </c>
      <c r="F1308" s="232" t="s">
        <v>2728</v>
      </c>
      <c r="G1308" s="232" t="s">
        <v>78</v>
      </c>
      <c r="H1308" s="232" t="s">
        <v>222</v>
      </c>
      <c r="I1308" s="232" t="s">
        <v>69</v>
      </c>
      <c r="J1308" s="232" t="s">
        <v>2006</v>
      </c>
      <c r="K1308" s="232" t="s">
        <v>2007</v>
      </c>
      <c r="L1308" s="232" t="s">
        <v>1985</v>
      </c>
      <c r="M1308" s="232" t="s">
        <v>55</v>
      </c>
      <c r="N1308" s="232" t="s">
        <v>33</v>
      </c>
      <c r="O1308" s="232" t="s">
        <v>5473</v>
      </c>
      <c r="P1308" s="232" t="s">
        <v>20</v>
      </c>
      <c r="Q1308" s="232" t="s">
        <v>947</v>
      </c>
      <c r="R1308" s="232" t="s">
        <v>1082</v>
      </c>
      <c r="S1308" s="47" t="s">
        <v>1888</v>
      </c>
      <c r="T1308" s="232" t="s">
        <v>1908</v>
      </c>
      <c r="U1308" s="233">
        <v>21895</v>
      </c>
      <c r="V1308" s="118">
        <v>46024</v>
      </c>
      <c r="W1308" s="234">
        <v>46029</v>
      </c>
      <c r="X1308" s="232">
        <v>35</v>
      </c>
      <c r="Y1308" s="232"/>
      <c r="Z1308" s="118">
        <v>46064</v>
      </c>
      <c r="AA1308" s="234">
        <v>46081</v>
      </c>
      <c r="AB1308" s="234">
        <v>46085</v>
      </c>
      <c r="AC1308" s="232" t="s">
        <v>219</v>
      </c>
      <c r="AD1308" s="235">
        <v>1</v>
      </c>
      <c r="AE1308" s="47"/>
      <c r="AF1308" s="280" t="s">
        <v>8951</v>
      </c>
      <c r="AG1308" s="118">
        <v>46159</v>
      </c>
      <c r="AH1308" s="118" t="s">
        <v>6740</v>
      </c>
      <c r="AI1308" s="47" t="s">
        <v>1558</v>
      </c>
      <c r="AJ1308" s="47" t="s">
        <v>144</v>
      </c>
      <c r="AK1308" s="47" t="s">
        <v>390</v>
      </c>
      <c r="AL1308" s="62" t="s">
        <v>390</v>
      </c>
      <c r="AM1308" s="236" t="s">
        <v>2082</v>
      </c>
      <c r="AN1308" s="234"/>
      <c r="AO1308" s="234"/>
      <c r="AP1308" s="234"/>
      <c r="AQ1308" s="234"/>
      <c r="AR1308" s="234"/>
      <c r="AS1308" s="232"/>
      <c r="AT1308" s="234"/>
      <c r="AU1308" s="232"/>
      <c r="AV1308" s="232"/>
      <c r="AW1308" s="234"/>
      <c r="AX1308" s="234"/>
      <c r="AY1308" s="234"/>
      <c r="AZ1308" s="232"/>
      <c r="BA1308" s="235"/>
      <c r="BB1308" s="232"/>
      <c r="BC1308" s="234"/>
      <c r="BD1308" s="234"/>
    </row>
    <row r="1309" spans="1:56" x14ac:dyDescent="0.35">
      <c r="A1309" s="231" t="s">
        <v>2786</v>
      </c>
      <c r="B1309" s="115">
        <v>1308</v>
      </c>
      <c r="C1309" s="232"/>
      <c r="D1309" s="232"/>
      <c r="E1309" s="232"/>
      <c r="F1309" s="232"/>
      <c r="G1309" s="232" t="s">
        <v>1960</v>
      </c>
      <c r="H1309" s="232" t="s">
        <v>223</v>
      </c>
      <c r="I1309" s="232" t="s">
        <v>398</v>
      </c>
      <c r="J1309" s="232" t="s">
        <v>1961</v>
      </c>
      <c r="K1309" s="232" t="s">
        <v>313</v>
      </c>
      <c r="L1309" s="232" t="s">
        <v>1979</v>
      </c>
      <c r="M1309" s="232" t="s">
        <v>55</v>
      </c>
      <c r="N1309" s="232" t="s">
        <v>31</v>
      </c>
      <c r="O1309" s="232" t="s">
        <v>36</v>
      </c>
      <c r="P1309" s="232" t="s">
        <v>969</v>
      </c>
      <c r="Q1309" s="232"/>
      <c r="R1309" s="232"/>
      <c r="S1309" s="47" t="s">
        <v>2787</v>
      </c>
      <c r="T1309" s="232"/>
      <c r="U1309" s="233"/>
      <c r="V1309" s="234"/>
      <c r="W1309" s="234"/>
      <c r="X1309" s="232">
        <v>35</v>
      </c>
      <c r="Y1309" s="232"/>
      <c r="Z1309" s="234" t="s">
        <v>390</v>
      </c>
      <c r="AA1309" s="234"/>
      <c r="AB1309" s="234"/>
      <c r="AC1309" s="232" t="s">
        <v>399</v>
      </c>
      <c r="AD1309" s="235"/>
      <c r="AE1309" s="47"/>
      <c r="AF1309" s="280"/>
      <c r="AG1309" s="118"/>
      <c r="AH1309" s="118"/>
      <c r="AI1309" s="47" t="s">
        <v>6737</v>
      </c>
      <c r="AJ1309" s="47" t="s">
        <v>144</v>
      </c>
      <c r="AK1309" s="47" t="s">
        <v>390</v>
      </c>
      <c r="AL1309" s="62" t="s">
        <v>390</v>
      </c>
      <c r="AM1309" s="236" t="s">
        <v>2082</v>
      </c>
      <c r="AN1309" s="234"/>
      <c r="AO1309" s="234"/>
      <c r="AP1309" s="234"/>
      <c r="AQ1309" s="234"/>
      <c r="AR1309" s="234"/>
      <c r="AS1309" s="232"/>
      <c r="AT1309" s="234"/>
      <c r="AU1309" s="232"/>
      <c r="AV1309" s="232"/>
      <c r="AW1309" s="234"/>
      <c r="AX1309" s="234"/>
      <c r="AY1309" s="234"/>
      <c r="AZ1309" s="232"/>
      <c r="BA1309" s="235"/>
      <c r="BB1309" s="232"/>
      <c r="BC1309" s="234"/>
      <c r="BD1309" s="234"/>
    </row>
    <row r="1310" spans="1:56" x14ac:dyDescent="0.35">
      <c r="A1310" s="231" t="s">
        <v>2696</v>
      </c>
      <c r="B1310" s="115">
        <v>1309</v>
      </c>
      <c r="C1310" s="232"/>
      <c r="D1310" s="232" t="s">
        <v>5083</v>
      </c>
      <c r="E1310" s="232" t="s">
        <v>2891</v>
      </c>
      <c r="F1310" s="232" t="s">
        <v>2697</v>
      </c>
      <c r="G1310" s="232" t="s">
        <v>1960</v>
      </c>
      <c r="H1310" s="232" t="s">
        <v>223</v>
      </c>
      <c r="I1310" s="232" t="s">
        <v>81</v>
      </c>
      <c r="J1310" s="232" t="s">
        <v>1961</v>
      </c>
      <c r="K1310" s="232" t="s">
        <v>313</v>
      </c>
      <c r="L1310" s="232" t="s">
        <v>1979</v>
      </c>
      <c r="M1310" s="232" t="s">
        <v>55</v>
      </c>
      <c r="N1310" s="232" t="s">
        <v>34</v>
      </c>
      <c r="O1310" s="232" t="s">
        <v>4</v>
      </c>
      <c r="P1310" s="232" t="s">
        <v>25</v>
      </c>
      <c r="Q1310" s="232"/>
      <c r="R1310" s="232" t="s">
        <v>2022</v>
      </c>
      <c r="S1310" s="47" t="s">
        <v>2698</v>
      </c>
      <c r="T1310" s="232" t="s">
        <v>127</v>
      </c>
      <c r="U1310" s="233">
        <v>11191</v>
      </c>
      <c r="V1310" s="234">
        <v>46009</v>
      </c>
      <c r="W1310" s="234">
        <v>46011</v>
      </c>
      <c r="X1310" s="232">
        <v>35</v>
      </c>
      <c r="Y1310" s="232">
        <v>9</v>
      </c>
      <c r="Z1310" s="234">
        <v>46055</v>
      </c>
      <c r="AA1310" s="234">
        <v>46064</v>
      </c>
      <c r="AB1310" s="234">
        <v>46064</v>
      </c>
      <c r="AC1310" s="232" t="s">
        <v>219</v>
      </c>
      <c r="AD1310" s="235">
        <v>1</v>
      </c>
      <c r="AE1310" s="47" t="s">
        <v>152</v>
      </c>
      <c r="AF1310" s="280" t="s">
        <v>8951</v>
      </c>
      <c r="AG1310" s="118"/>
      <c r="AH1310" s="118" t="s">
        <v>152</v>
      </c>
      <c r="AI1310" s="47" t="s">
        <v>1558</v>
      </c>
      <c r="AJ1310" s="47" t="s">
        <v>144</v>
      </c>
      <c r="AK1310" s="47" t="s">
        <v>390</v>
      </c>
      <c r="AL1310" s="62" t="s">
        <v>390</v>
      </c>
      <c r="AM1310" s="236" t="s">
        <v>2278</v>
      </c>
      <c r="AN1310" s="234"/>
      <c r="AO1310" s="234"/>
      <c r="AP1310" s="234"/>
      <c r="AQ1310" s="234"/>
      <c r="AR1310" s="234"/>
      <c r="AS1310" s="232"/>
      <c r="AT1310" s="234"/>
      <c r="AU1310" s="232"/>
      <c r="AV1310" s="232"/>
      <c r="AW1310" s="234"/>
      <c r="AX1310" s="234"/>
      <c r="AY1310" s="234"/>
      <c r="AZ1310" s="232"/>
      <c r="BA1310" s="235"/>
      <c r="BB1310" s="232"/>
      <c r="BC1310" s="234"/>
      <c r="BD1310" s="234"/>
    </row>
    <row r="1311" spans="1:56" x14ac:dyDescent="0.35">
      <c r="A1311" s="231" t="s">
        <v>859</v>
      </c>
      <c r="B1311" s="115">
        <v>1310</v>
      </c>
      <c r="C1311" s="232"/>
      <c r="D1311" s="232"/>
      <c r="E1311" s="232"/>
      <c r="F1311" s="232"/>
      <c r="G1311" s="232" t="s">
        <v>1960</v>
      </c>
      <c r="H1311" s="232" t="s">
        <v>223</v>
      </c>
      <c r="I1311" s="232" t="s">
        <v>81</v>
      </c>
      <c r="J1311" s="232" t="s">
        <v>1961</v>
      </c>
      <c r="K1311" s="232" t="s">
        <v>313</v>
      </c>
      <c r="L1311" s="232" t="s">
        <v>1979</v>
      </c>
      <c r="M1311" s="232" t="s">
        <v>55</v>
      </c>
      <c r="N1311" s="232" t="s">
        <v>32</v>
      </c>
      <c r="O1311" s="232" t="s">
        <v>37</v>
      </c>
      <c r="P1311" s="232" t="s">
        <v>38</v>
      </c>
      <c r="Q1311" s="232" t="s">
        <v>107</v>
      </c>
      <c r="R1311" s="232"/>
      <c r="S1311" s="47" t="s">
        <v>860</v>
      </c>
      <c r="T1311" s="232" t="s">
        <v>756</v>
      </c>
      <c r="U1311" s="233"/>
      <c r="V1311" s="234"/>
      <c r="W1311" s="234"/>
      <c r="X1311" s="232">
        <v>35</v>
      </c>
      <c r="Y1311" s="232"/>
      <c r="Z1311" s="234" t="s">
        <v>390</v>
      </c>
      <c r="AA1311" s="234"/>
      <c r="AB1311" s="234"/>
      <c r="AC1311" s="232" t="s">
        <v>407</v>
      </c>
      <c r="AD1311" s="235">
        <v>0</v>
      </c>
      <c r="AE1311" s="47"/>
      <c r="AF1311" s="280"/>
      <c r="AG1311" s="118"/>
      <c r="AH1311" s="118"/>
      <c r="AI1311" s="47" t="s">
        <v>6737</v>
      </c>
      <c r="AJ1311" s="47" t="s">
        <v>144</v>
      </c>
      <c r="AK1311" s="47" t="s">
        <v>390</v>
      </c>
      <c r="AL1311" s="62" t="s">
        <v>390</v>
      </c>
      <c r="AM1311" s="236" t="s">
        <v>2221</v>
      </c>
      <c r="AN1311" s="234"/>
      <c r="AO1311" s="234"/>
      <c r="AP1311" s="234"/>
      <c r="AQ1311" s="234"/>
      <c r="AR1311" s="234"/>
      <c r="AS1311" s="232"/>
      <c r="AT1311" s="234"/>
      <c r="AU1311" s="232"/>
      <c r="AV1311" s="232"/>
      <c r="AW1311" s="234"/>
      <c r="AX1311" s="234"/>
      <c r="AY1311" s="234"/>
      <c r="AZ1311" s="232"/>
      <c r="BA1311" s="235"/>
      <c r="BB1311" s="232"/>
      <c r="BC1311" s="234"/>
      <c r="BD1311" s="234"/>
    </row>
    <row r="1312" spans="1:56" x14ac:dyDescent="0.35">
      <c r="A1312" s="231" t="s">
        <v>1885</v>
      </c>
      <c r="B1312" s="115">
        <v>1311</v>
      </c>
      <c r="C1312" s="232"/>
      <c r="D1312" s="232" t="s">
        <v>5084</v>
      </c>
      <c r="E1312" s="232" t="s">
        <v>4634</v>
      </c>
      <c r="F1312" s="232" t="s">
        <v>3187</v>
      </c>
      <c r="G1312" s="232" t="s">
        <v>78</v>
      </c>
      <c r="H1312" s="232" t="s">
        <v>222</v>
      </c>
      <c r="I1312" s="232" t="s">
        <v>69</v>
      </c>
      <c r="J1312" s="232" t="s">
        <v>2006</v>
      </c>
      <c r="K1312" s="232" t="s">
        <v>2007</v>
      </c>
      <c r="L1312" s="232" t="s">
        <v>1985</v>
      </c>
      <c r="M1312" s="232" t="s">
        <v>55</v>
      </c>
      <c r="N1312" s="232" t="s">
        <v>34</v>
      </c>
      <c r="O1312" s="232" t="s">
        <v>4</v>
      </c>
      <c r="P1312" s="232" t="s">
        <v>133</v>
      </c>
      <c r="Q1312" s="232" t="s">
        <v>3818</v>
      </c>
      <c r="R1312" s="232" t="s">
        <v>352</v>
      </c>
      <c r="S1312" s="47" t="s">
        <v>1886</v>
      </c>
      <c r="T1312" s="232" t="s">
        <v>1907</v>
      </c>
      <c r="U1312" s="233">
        <v>15240</v>
      </c>
      <c r="V1312" s="234">
        <v>46052</v>
      </c>
      <c r="W1312" s="234">
        <v>46058</v>
      </c>
      <c r="X1312" s="232">
        <v>35</v>
      </c>
      <c r="Y1312" s="232"/>
      <c r="Z1312" s="234">
        <v>46093</v>
      </c>
      <c r="AA1312" s="234">
        <v>46132</v>
      </c>
      <c r="AB1312" s="234">
        <v>46112</v>
      </c>
      <c r="AC1312" s="232" t="s">
        <v>219</v>
      </c>
      <c r="AD1312" s="235">
        <v>1</v>
      </c>
      <c r="AE1312" s="47"/>
      <c r="AF1312" s="280" t="s">
        <v>8951</v>
      </c>
      <c r="AG1312" s="118">
        <v>46142</v>
      </c>
      <c r="AH1312" s="118" t="s">
        <v>6740</v>
      </c>
      <c r="AI1312" s="47" t="s">
        <v>1558</v>
      </c>
      <c r="AJ1312" s="47" t="s">
        <v>144</v>
      </c>
      <c r="AK1312" s="47" t="s">
        <v>390</v>
      </c>
      <c r="AL1312" s="62" t="s">
        <v>390</v>
      </c>
      <c r="AM1312" s="236" t="s">
        <v>1562</v>
      </c>
      <c r="AN1312" s="234"/>
      <c r="AO1312" s="234"/>
      <c r="AP1312" s="234"/>
      <c r="AQ1312" s="234"/>
      <c r="AR1312" s="234"/>
      <c r="AS1312" s="232"/>
      <c r="AT1312" s="234"/>
      <c r="AU1312" s="232"/>
      <c r="AV1312" s="232"/>
      <c r="AW1312" s="234"/>
      <c r="AX1312" s="234"/>
      <c r="AY1312" s="234"/>
      <c r="AZ1312" s="232"/>
      <c r="BA1312" s="235"/>
      <c r="BB1312" s="232"/>
      <c r="BC1312" s="234"/>
      <c r="BD1312" s="234"/>
    </row>
    <row r="1313" spans="1:56" x14ac:dyDescent="0.35">
      <c r="A1313" s="231" t="s">
        <v>2494</v>
      </c>
      <c r="B1313" s="115">
        <v>1312</v>
      </c>
      <c r="C1313" s="232"/>
      <c r="D1313" s="232"/>
      <c r="E1313" s="232"/>
      <c r="F1313" s="232"/>
      <c r="G1313" s="232" t="s">
        <v>78</v>
      </c>
      <c r="H1313" s="232" t="s">
        <v>222</v>
      </c>
      <c r="I1313" s="232" t="s">
        <v>382</v>
      </c>
      <c r="J1313" s="232" t="s">
        <v>2006</v>
      </c>
      <c r="K1313" s="232" t="s">
        <v>2007</v>
      </c>
      <c r="L1313" s="232" t="s">
        <v>1985</v>
      </c>
      <c r="M1313" s="232" t="s">
        <v>106</v>
      </c>
      <c r="N1313" s="232" t="s">
        <v>33</v>
      </c>
      <c r="O1313" s="232" t="s">
        <v>49</v>
      </c>
      <c r="P1313" s="232" t="s">
        <v>26</v>
      </c>
      <c r="Q1313" s="232"/>
      <c r="R1313" s="232"/>
      <c r="S1313" s="47" t="s">
        <v>2495</v>
      </c>
      <c r="T1313" s="232" t="s">
        <v>761</v>
      </c>
      <c r="U1313" s="233"/>
      <c r="V1313" s="234"/>
      <c r="W1313" s="234"/>
      <c r="X1313" s="232">
        <v>0</v>
      </c>
      <c r="Y1313" s="232"/>
      <c r="Z1313" s="234" t="s">
        <v>390</v>
      </c>
      <c r="AA1313" s="234" t="s">
        <v>390</v>
      </c>
      <c r="AB1313" s="234"/>
      <c r="AC1313" s="232" t="s">
        <v>7243</v>
      </c>
      <c r="AD1313" s="235">
        <v>0</v>
      </c>
      <c r="AE1313" s="47"/>
      <c r="AF1313" s="280"/>
      <c r="AG1313" s="118"/>
      <c r="AH1313" s="118"/>
      <c r="AI1313" s="47" t="s">
        <v>6737</v>
      </c>
      <c r="AJ1313" s="47" t="s">
        <v>306</v>
      </c>
      <c r="AK1313" s="47" t="s">
        <v>390</v>
      </c>
      <c r="AL1313" s="62" t="s">
        <v>390</v>
      </c>
      <c r="AM1313" s="236" t="s">
        <v>1572</v>
      </c>
      <c r="AN1313" s="234"/>
      <c r="AO1313" s="234"/>
      <c r="AP1313" s="234"/>
      <c r="AQ1313" s="234"/>
      <c r="AR1313" s="234"/>
      <c r="AS1313" s="232"/>
      <c r="AT1313" s="234"/>
      <c r="AU1313" s="232"/>
      <c r="AV1313" s="232"/>
      <c r="AW1313" s="234"/>
      <c r="AX1313" s="234"/>
      <c r="AY1313" s="234"/>
      <c r="AZ1313" s="232"/>
      <c r="BA1313" s="235"/>
      <c r="BB1313" s="232"/>
      <c r="BC1313" s="234"/>
      <c r="BD1313" s="234"/>
    </row>
    <row r="1314" spans="1:56" x14ac:dyDescent="0.35">
      <c r="A1314" s="231" t="s">
        <v>1862</v>
      </c>
      <c r="B1314" s="115">
        <v>1313</v>
      </c>
      <c r="C1314" s="232"/>
      <c r="D1314" s="232"/>
      <c r="E1314" s="232"/>
      <c r="F1314" s="232"/>
      <c r="G1314" s="232" t="s">
        <v>76</v>
      </c>
      <c r="H1314" s="232" t="s">
        <v>1980</v>
      </c>
      <c r="I1314" s="232" t="s">
        <v>8</v>
      </c>
      <c r="J1314" s="232" t="s">
        <v>312</v>
      </c>
      <c r="K1314" s="232" t="s">
        <v>319</v>
      </c>
      <c r="L1314" s="232" t="s">
        <v>886</v>
      </c>
      <c r="M1314" s="232" t="s">
        <v>55</v>
      </c>
      <c r="N1314" s="232" t="s">
        <v>34</v>
      </c>
      <c r="O1314" s="232" t="s">
        <v>4</v>
      </c>
      <c r="P1314" s="232" t="s">
        <v>27</v>
      </c>
      <c r="Q1314" s="232"/>
      <c r="R1314" s="232"/>
      <c r="S1314" s="47" t="s">
        <v>1753</v>
      </c>
      <c r="T1314" s="232" t="s">
        <v>819</v>
      </c>
      <c r="U1314" s="233"/>
      <c r="V1314" s="234"/>
      <c r="W1314" s="234"/>
      <c r="X1314" s="232">
        <v>35</v>
      </c>
      <c r="Y1314" s="232"/>
      <c r="Z1314" s="234" t="s">
        <v>390</v>
      </c>
      <c r="AA1314" s="234"/>
      <c r="AB1314" s="234"/>
      <c r="AC1314" s="232" t="s">
        <v>402</v>
      </c>
      <c r="AD1314" s="235">
        <v>0</v>
      </c>
      <c r="AE1314" s="47"/>
      <c r="AF1314" s="280"/>
      <c r="AG1314" s="118"/>
      <c r="AH1314" s="118"/>
      <c r="AI1314" s="47" t="s">
        <v>6737</v>
      </c>
      <c r="AJ1314" s="47" t="s">
        <v>306</v>
      </c>
      <c r="AK1314" s="47" t="s">
        <v>390</v>
      </c>
      <c r="AL1314" s="62" t="s">
        <v>390</v>
      </c>
      <c r="AM1314" s="236" t="s">
        <v>1572</v>
      </c>
      <c r="AN1314" s="234"/>
      <c r="AO1314" s="234"/>
      <c r="AP1314" s="234"/>
      <c r="AQ1314" s="234"/>
      <c r="AR1314" s="234"/>
      <c r="AS1314" s="232"/>
      <c r="AT1314" s="234"/>
      <c r="AU1314" s="232"/>
      <c r="AV1314" s="232"/>
      <c r="AW1314" s="234"/>
      <c r="AX1314" s="234"/>
      <c r="AY1314" s="234"/>
      <c r="AZ1314" s="232"/>
      <c r="BA1314" s="235"/>
      <c r="BB1314" s="232"/>
      <c r="BC1314" s="234"/>
      <c r="BD1314" s="234"/>
    </row>
    <row r="1315" spans="1:56" x14ac:dyDescent="0.35">
      <c r="A1315" s="231" t="s">
        <v>2077</v>
      </c>
      <c r="B1315" s="115">
        <v>1314</v>
      </c>
      <c r="C1315" s="232" t="s">
        <v>2078</v>
      </c>
      <c r="D1315" s="232" t="s">
        <v>5085</v>
      </c>
      <c r="E1315" s="232" t="s">
        <v>2841</v>
      </c>
      <c r="F1315" s="232" t="s">
        <v>2729</v>
      </c>
      <c r="G1315" s="232" t="s">
        <v>1977</v>
      </c>
      <c r="H1315" s="232" t="s">
        <v>1978</v>
      </c>
      <c r="I1315" s="232" t="s">
        <v>1978</v>
      </c>
      <c r="J1315" s="232" t="s">
        <v>1961</v>
      </c>
      <c r="K1315" s="232" t="s">
        <v>327</v>
      </c>
      <c r="L1315" s="232" t="s">
        <v>328</v>
      </c>
      <c r="M1315" s="232" t="s">
        <v>55</v>
      </c>
      <c r="N1315" s="232" t="s">
        <v>33</v>
      </c>
      <c r="O1315" s="232" t="s">
        <v>49</v>
      </c>
      <c r="P1315" s="232" t="s">
        <v>22</v>
      </c>
      <c r="Q1315" s="232" t="s">
        <v>770</v>
      </c>
      <c r="R1315" s="232" t="s">
        <v>2026</v>
      </c>
      <c r="S1315" s="47" t="s">
        <v>2079</v>
      </c>
      <c r="T1315" s="232" t="s">
        <v>770</v>
      </c>
      <c r="U1315" s="233">
        <v>3370</v>
      </c>
      <c r="V1315" s="234">
        <v>46017</v>
      </c>
      <c r="W1315" s="234">
        <v>46020</v>
      </c>
      <c r="X1315" s="232">
        <v>15</v>
      </c>
      <c r="Y1315" s="232"/>
      <c r="Z1315" s="234">
        <v>46035</v>
      </c>
      <c r="AA1315" s="234">
        <v>46073</v>
      </c>
      <c r="AB1315" s="234">
        <v>46074</v>
      </c>
      <c r="AC1315" s="232" t="s">
        <v>219</v>
      </c>
      <c r="AD1315" s="235">
        <v>1</v>
      </c>
      <c r="AE1315" s="47" t="s">
        <v>152</v>
      </c>
      <c r="AF1315" s="280">
        <v>46172</v>
      </c>
      <c r="AG1315" s="118">
        <v>46150</v>
      </c>
      <c r="AH1315" s="118" t="s">
        <v>6740</v>
      </c>
      <c r="AI1315" s="47" t="s">
        <v>1558</v>
      </c>
      <c r="AJ1315" s="47" t="s">
        <v>144</v>
      </c>
      <c r="AK1315" s="47" t="s">
        <v>390</v>
      </c>
      <c r="AL1315" s="62" t="s">
        <v>390</v>
      </c>
      <c r="AM1315" s="236" t="s">
        <v>390</v>
      </c>
      <c r="AN1315" s="234"/>
      <c r="AO1315" s="234"/>
      <c r="AP1315" s="234"/>
      <c r="AQ1315" s="234"/>
      <c r="AR1315" s="234"/>
      <c r="AS1315" s="232"/>
      <c r="AT1315" s="234"/>
      <c r="AU1315" s="232"/>
      <c r="AV1315" s="232"/>
      <c r="AW1315" s="234"/>
      <c r="AX1315" s="234"/>
      <c r="AY1315" s="234"/>
      <c r="AZ1315" s="232"/>
      <c r="BA1315" s="235"/>
      <c r="BB1315" s="232"/>
      <c r="BC1315" s="234"/>
      <c r="BD1315" s="234"/>
    </row>
    <row r="1316" spans="1:56" x14ac:dyDescent="0.35">
      <c r="A1316" s="231" t="s">
        <v>1033</v>
      </c>
      <c r="B1316" s="115">
        <v>1315</v>
      </c>
      <c r="C1316" s="232"/>
      <c r="D1316" s="232" t="s">
        <v>1034</v>
      </c>
      <c r="E1316" s="232" t="s">
        <v>1059</v>
      </c>
      <c r="F1316" s="232" t="s">
        <v>1035</v>
      </c>
      <c r="G1316" s="232" t="s">
        <v>76</v>
      </c>
      <c r="H1316" s="232" t="s">
        <v>1980</v>
      </c>
      <c r="I1316" s="232" t="s">
        <v>380</v>
      </c>
      <c r="J1316" s="232" t="s">
        <v>312</v>
      </c>
      <c r="K1316" s="232" t="s">
        <v>319</v>
      </c>
      <c r="L1316" s="232" t="s">
        <v>886</v>
      </c>
      <c r="M1316" s="232" t="s">
        <v>106</v>
      </c>
      <c r="N1316" s="232" t="s">
        <v>34</v>
      </c>
      <c r="O1316" s="232" t="s">
        <v>49</v>
      </c>
      <c r="P1316" s="232" t="s">
        <v>27</v>
      </c>
      <c r="Q1316" s="232"/>
      <c r="R1316" s="232"/>
      <c r="S1316" s="47" t="s">
        <v>523</v>
      </c>
      <c r="T1316" s="232" t="s">
        <v>350</v>
      </c>
      <c r="U1316" s="233">
        <v>3668</v>
      </c>
      <c r="V1316" s="234"/>
      <c r="W1316" s="234"/>
      <c r="X1316" s="232">
        <v>0</v>
      </c>
      <c r="Y1316" s="232">
        <v>25</v>
      </c>
      <c r="Z1316" s="234" t="s">
        <v>390</v>
      </c>
      <c r="AA1316" s="234"/>
      <c r="AB1316" s="234"/>
      <c r="AC1316" s="232" t="s">
        <v>399</v>
      </c>
      <c r="AD1316" s="235">
        <v>0</v>
      </c>
      <c r="AE1316" s="47"/>
      <c r="AF1316" s="280"/>
      <c r="AG1316" s="118"/>
      <c r="AH1316" s="118"/>
      <c r="AI1316" s="47" t="s">
        <v>6737</v>
      </c>
      <c r="AJ1316" s="47" t="s">
        <v>144</v>
      </c>
      <c r="AK1316" s="47" t="s">
        <v>390</v>
      </c>
      <c r="AL1316" s="62" t="s">
        <v>390</v>
      </c>
      <c r="AM1316" s="236" t="s">
        <v>1572</v>
      </c>
      <c r="AN1316" s="234"/>
      <c r="AO1316" s="234"/>
      <c r="AP1316" s="234"/>
      <c r="AQ1316" s="234"/>
      <c r="AR1316" s="234"/>
      <c r="AS1316" s="232"/>
      <c r="AT1316" s="234"/>
      <c r="AU1316" s="232"/>
      <c r="AV1316" s="232"/>
      <c r="AW1316" s="234"/>
      <c r="AX1316" s="234"/>
      <c r="AY1316" s="234"/>
      <c r="AZ1316" s="232"/>
      <c r="BA1316" s="235"/>
      <c r="BB1316" s="232"/>
      <c r="BC1316" s="234"/>
      <c r="BD1316" s="234"/>
    </row>
    <row r="1317" spans="1:56" x14ac:dyDescent="0.35">
      <c r="A1317" s="231" t="s">
        <v>2757</v>
      </c>
      <c r="B1317" s="115">
        <v>1316</v>
      </c>
      <c r="C1317" s="232"/>
      <c r="D1317" s="232"/>
      <c r="E1317" s="232"/>
      <c r="F1317" s="232" t="s">
        <v>2758</v>
      </c>
      <c r="G1317" s="232" t="s">
        <v>1960</v>
      </c>
      <c r="H1317" s="232" t="s">
        <v>223</v>
      </c>
      <c r="I1317" s="232" t="s">
        <v>1962</v>
      </c>
      <c r="J1317" s="232" t="s">
        <v>1961</v>
      </c>
      <c r="K1317" s="232" t="s">
        <v>313</v>
      </c>
      <c r="L1317" s="232" t="s">
        <v>1979</v>
      </c>
      <c r="M1317" s="232" t="s">
        <v>53</v>
      </c>
      <c r="N1317" s="232" t="s">
        <v>32</v>
      </c>
      <c r="O1317" s="232" t="s">
        <v>37</v>
      </c>
      <c r="P1317" s="232" t="s">
        <v>45</v>
      </c>
      <c r="Q1317" s="232"/>
      <c r="R1317" s="232"/>
      <c r="S1317" s="47" t="s">
        <v>2759</v>
      </c>
      <c r="T1317" s="232" t="s">
        <v>147</v>
      </c>
      <c r="U1317" s="233">
        <v>7624</v>
      </c>
      <c r="V1317" s="234"/>
      <c r="W1317" s="234"/>
      <c r="X1317" s="232">
        <v>0</v>
      </c>
      <c r="Y1317" s="232"/>
      <c r="Z1317" s="234" t="s">
        <v>390</v>
      </c>
      <c r="AA1317" s="234"/>
      <c r="AB1317" s="234"/>
      <c r="AC1317" s="232" t="s">
        <v>399</v>
      </c>
      <c r="AD1317" s="235"/>
      <c r="AE1317" s="47"/>
      <c r="AF1317" s="280"/>
      <c r="AG1317" s="118"/>
      <c r="AH1317" s="118"/>
      <c r="AI1317" s="47" t="s">
        <v>6737</v>
      </c>
      <c r="AJ1317" s="47" t="s">
        <v>144</v>
      </c>
      <c r="AK1317" s="47" t="s">
        <v>390</v>
      </c>
      <c r="AL1317" s="62" t="s">
        <v>390</v>
      </c>
      <c r="AM1317" s="236" t="s">
        <v>390</v>
      </c>
      <c r="AN1317" s="234"/>
      <c r="AO1317" s="234"/>
      <c r="AP1317" s="234"/>
      <c r="AQ1317" s="234"/>
      <c r="AR1317" s="234"/>
      <c r="AS1317" s="232"/>
      <c r="AT1317" s="234"/>
      <c r="AU1317" s="232"/>
      <c r="AV1317" s="232"/>
      <c r="AW1317" s="234"/>
      <c r="AX1317" s="234"/>
      <c r="AY1317" s="234"/>
      <c r="AZ1317" s="232"/>
      <c r="BA1317" s="235"/>
      <c r="BB1317" s="232"/>
      <c r="BC1317" s="234"/>
      <c r="BD1317" s="234"/>
    </row>
    <row r="1318" spans="1:56" x14ac:dyDescent="0.35">
      <c r="A1318" s="231" t="s">
        <v>456</v>
      </c>
      <c r="B1318" s="115">
        <v>1317</v>
      </c>
      <c r="C1318" s="232"/>
      <c r="D1318" s="232"/>
      <c r="E1318" s="232"/>
      <c r="F1318" s="232"/>
      <c r="G1318" s="232" t="s">
        <v>76</v>
      </c>
      <c r="H1318" s="232" t="s">
        <v>1980</v>
      </c>
      <c r="I1318" s="232" t="s">
        <v>73</v>
      </c>
      <c r="J1318" s="232" t="s">
        <v>312</v>
      </c>
      <c r="K1318" s="232" t="s">
        <v>319</v>
      </c>
      <c r="L1318" s="232" t="s">
        <v>886</v>
      </c>
      <c r="M1318" s="232" t="s">
        <v>55</v>
      </c>
      <c r="N1318" s="232" t="s">
        <v>34</v>
      </c>
      <c r="O1318" s="232" t="s">
        <v>4</v>
      </c>
      <c r="P1318" s="232" t="s">
        <v>21</v>
      </c>
      <c r="Q1318" s="232"/>
      <c r="R1318" s="232"/>
      <c r="S1318" s="47" t="s">
        <v>323</v>
      </c>
      <c r="T1318" s="232" t="s">
        <v>146</v>
      </c>
      <c r="U1318" s="233"/>
      <c r="V1318" s="234"/>
      <c r="W1318" s="234"/>
      <c r="X1318" s="232">
        <v>35</v>
      </c>
      <c r="Y1318" s="232"/>
      <c r="Z1318" s="234" t="s">
        <v>390</v>
      </c>
      <c r="AA1318" s="234"/>
      <c r="AB1318" s="234"/>
      <c r="AC1318" s="232" t="s">
        <v>407</v>
      </c>
      <c r="AD1318" s="235">
        <v>0</v>
      </c>
      <c r="AE1318" s="47"/>
      <c r="AF1318" s="280"/>
      <c r="AG1318" s="118"/>
      <c r="AH1318" s="118"/>
      <c r="AI1318" s="47" t="s">
        <v>6737</v>
      </c>
      <c r="AJ1318" s="47" t="s">
        <v>306</v>
      </c>
      <c r="AK1318" s="47" t="s">
        <v>390</v>
      </c>
      <c r="AL1318" s="62" t="s">
        <v>390</v>
      </c>
      <c r="AM1318" s="236" t="s">
        <v>1956</v>
      </c>
      <c r="AN1318" s="234"/>
      <c r="AO1318" s="234"/>
      <c r="AP1318" s="234"/>
      <c r="AQ1318" s="234"/>
      <c r="AR1318" s="234"/>
      <c r="AS1318" s="232"/>
      <c r="AT1318" s="234"/>
      <c r="AU1318" s="232"/>
      <c r="AV1318" s="232"/>
      <c r="AW1318" s="234"/>
      <c r="AX1318" s="234"/>
      <c r="AY1318" s="234"/>
      <c r="AZ1318" s="232"/>
      <c r="BA1318" s="235"/>
      <c r="BB1318" s="232"/>
      <c r="BC1318" s="234"/>
      <c r="BD1318" s="234"/>
    </row>
    <row r="1319" spans="1:56" x14ac:dyDescent="0.35">
      <c r="A1319" s="231" t="s">
        <v>466</v>
      </c>
      <c r="B1319" s="115">
        <v>1318</v>
      </c>
      <c r="C1319" s="232"/>
      <c r="D1319" s="232"/>
      <c r="E1319" s="232"/>
      <c r="F1319" s="232"/>
      <c r="G1319" s="232" t="s">
        <v>76</v>
      </c>
      <c r="H1319" s="232" t="s">
        <v>1980</v>
      </c>
      <c r="I1319" s="232" t="s">
        <v>460</v>
      </c>
      <c r="J1319" s="232" t="s">
        <v>312</v>
      </c>
      <c r="K1319" s="232" t="s">
        <v>319</v>
      </c>
      <c r="L1319" s="232" t="s">
        <v>886</v>
      </c>
      <c r="M1319" s="232" t="s">
        <v>3902</v>
      </c>
      <c r="N1319" s="232" t="s">
        <v>34</v>
      </c>
      <c r="O1319" s="232" t="s">
        <v>4</v>
      </c>
      <c r="P1319" s="232" t="s">
        <v>30</v>
      </c>
      <c r="Q1319" s="232" t="s">
        <v>143</v>
      </c>
      <c r="R1319" s="232"/>
      <c r="S1319" s="47" t="s">
        <v>467</v>
      </c>
      <c r="T1319" s="232" t="s">
        <v>143</v>
      </c>
      <c r="U1319" s="233"/>
      <c r="V1319" s="234"/>
      <c r="W1319" s="234"/>
      <c r="X1319" s="232">
        <v>0</v>
      </c>
      <c r="Y1319" s="232"/>
      <c r="Z1319" s="234" t="s">
        <v>390</v>
      </c>
      <c r="AA1319" s="234"/>
      <c r="AB1319" s="234"/>
      <c r="AC1319" s="232" t="s">
        <v>402</v>
      </c>
      <c r="AD1319" s="235">
        <v>0</v>
      </c>
      <c r="AE1319" s="47"/>
      <c r="AF1319" s="280"/>
      <c r="AG1319" s="118"/>
      <c r="AH1319" s="118"/>
      <c r="AI1319" s="47" t="s">
        <v>6737</v>
      </c>
      <c r="AJ1319" s="47" t="s">
        <v>306</v>
      </c>
      <c r="AK1319" s="47" t="s">
        <v>390</v>
      </c>
      <c r="AL1319" s="62" t="s">
        <v>390</v>
      </c>
      <c r="AM1319" s="236" t="s">
        <v>1872</v>
      </c>
      <c r="AN1319" s="234"/>
      <c r="AO1319" s="234"/>
      <c r="AP1319" s="234"/>
      <c r="AQ1319" s="234"/>
      <c r="AR1319" s="234"/>
      <c r="AS1319" s="232"/>
      <c r="AT1319" s="234"/>
      <c r="AU1319" s="232"/>
      <c r="AV1319" s="232"/>
      <c r="AW1319" s="234"/>
      <c r="AX1319" s="234"/>
      <c r="AY1319" s="234"/>
      <c r="AZ1319" s="232"/>
      <c r="BA1319" s="235"/>
      <c r="BB1319" s="232"/>
      <c r="BC1319" s="234"/>
      <c r="BD1319" s="234"/>
    </row>
    <row r="1320" spans="1:56" x14ac:dyDescent="0.35">
      <c r="A1320" s="231" t="s">
        <v>486</v>
      </c>
      <c r="B1320" s="115">
        <v>1319</v>
      </c>
      <c r="C1320" s="232"/>
      <c r="D1320" s="232"/>
      <c r="E1320" s="232"/>
      <c r="F1320" s="232"/>
      <c r="G1320" s="232" t="s">
        <v>76</v>
      </c>
      <c r="H1320" s="232" t="s">
        <v>1980</v>
      </c>
      <c r="I1320" s="232" t="s">
        <v>460</v>
      </c>
      <c r="J1320" s="232" t="s">
        <v>312</v>
      </c>
      <c r="K1320" s="232" t="s">
        <v>319</v>
      </c>
      <c r="L1320" s="232" t="s">
        <v>886</v>
      </c>
      <c r="M1320" s="232" t="s">
        <v>3902</v>
      </c>
      <c r="N1320" s="232" t="s">
        <v>34</v>
      </c>
      <c r="O1320" s="232" t="s">
        <v>4</v>
      </c>
      <c r="P1320" s="232" t="s">
        <v>16</v>
      </c>
      <c r="Q1320" s="232" t="s">
        <v>128</v>
      </c>
      <c r="R1320" s="232"/>
      <c r="S1320" s="47" t="s">
        <v>487</v>
      </c>
      <c r="T1320" s="232" t="s">
        <v>128</v>
      </c>
      <c r="U1320" s="233"/>
      <c r="V1320" s="234"/>
      <c r="W1320" s="234"/>
      <c r="X1320" s="232">
        <v>0</v>
      </c>
      <c r="Y1320" s="232"/>
      <c r="Z1320" s="234" t="s">
        <v>390</v>
      </c>
      <c r="AA1320" s="234"/>
      <c r="AB1320" s="234"/>
      <c r="AC1320" s="232" t="s">
        <v>402</v>
      </c>
      <c r="AD1320" s="235">
        <v>0</v>
      </c>
      <c r="AE1320" s="47"/>
      <c r="AF1320" s="280"/>
      <c r="AG1320" s="118"/>
      <c r="AH1320" s="118"/>
      <c r="AI1320" s="47" t="s">
        <v>6737</v>
      </c>
      <c r="AJ1320" s="47" t="s">
        <v>306</v>
      </c>
      <c r="AK1320" s="47" t="s">
        <v>390</v>
      </c>
      <c r="AL1320" s="62" t="s">
        <v>390</v>
      </c>
      <c r="AM1320" s="236" t="s">
        <v>1956</v>
      </c>
      <c r="AN1320" s="234"/>
      <c r="AO1320" s="234"/>
      <c r="AP1320" s="234"/>
      <c r="AQ1320" s="234"/>
      <c r="AR1320" s="234"/>
      <c r="AS1320" s="232"/>
      <c r="AT1320" s="234"/>
      <c r="AU1320" s="232"/>
      <c r="AV1320" s="232"/>
      <c r="AW1320" s="234"/>
      <c r="AX1320" s="234"/>
      <c r="AY1320" s="234"/>
      <c r="AZ1320" s="232"/>
      <c r="BA1320" s="235"/>
      <c r="BB1320" s="232"/>
      <c r="BC1320" s="234"/>
      <c r="BD1320" s="234"/>
    </row>
    <row r="1321" spans="1:56" x14ac:dyDescent="0.35">
      <c r="A1321" s="231" t="s">
        <v>464</v>
      </c>
      <c r="B1321" s="115">
        <v>1320</v>
      </c>
      <c r="C1321" s="232"/>
      <c r="D1321" s="232"/>
      <c r="E1321" s="232"/>
      <c r="F1321" s="232"/>
      <c r="G1321" s="232" t="s">
        <v>76</v>
      </c>
      <c r="H1321" s="232" t="s">
        <v>1980</v>
      </c>
      <c r="I1321" s="232" t="s">
        <v>460</v>
      </c>
      <c r="J1321" s="232" t="s">
        <v>312</v>
      </c>
      <c r="K1321" s="232" t="s">
        <v>319</v>
      </c>
      <c r="L1321" s="232" t="s">
        <v>886</v>
      </c>
      <c r="M1321" s="232" t="s">
        <v>3902</v>
      </c>
      <c r="N1321" s="232" t="s">
        <v>33</v>
      </c>
      <c r="O1321" s="232" t="s">
        <v>5473</v>
      </c>
      <c r="P1321" s="232" t="s">
        <v>20</v>
      </c>
      <c r="Q1321" s="232" t="s">
        <v>388</v>
      </c>
      <c r="R1321" s="232"/>
      <c r="S1321" s="47" t="s">
        <v>465</v>
      </c>
      <c r="T1321" s="232" t="s">
        <v>293</v>
      </c>
      <c r="U1321" s="233"/>
      <c r="V1321" s="234"/>
      <c r="W1321" s="234"/>
      <c r="X1321" s="232">
        <v>0</v>
      </c>
      <c r="Y1321" s="232"/>
      <c r="Z1321" s="234" t="s">
        <v>390</v>
      </c>
      <c r="AA1321" s="234"/>
      <c r="AB1321" s="234"/>
      <c r="AC1321" s="232" t="s">
        <v>402</v>
      </c>
      <c r="AD1321" s="235">
        <v>0</v>
      </c>
      <c r="AE1321" s="47"/>
      <c r="AF1321" s="280"/>
      <c r="AG1321" s="118"/>
      <c r="AH1321" s="118"/>
      <c r="AI1321" s="47" t="s">
        <v>6737</v>
      </c>
      <c r="AJ1321" s="47" t="s">
        <v>306</v>
      </c>
      <c r="AK1321" s="47" t="s">
        <v>390</v>
      </c>
      <c r="AL1321" s="62" t="s">
        <v>390</v>
      </c>
      <c r="AM1321" s="236" t="s">
        <v>1872</v>
      </c>
      <c r="AN1321" s="234"/>
      <c r="AO1321" s="234"/>
      <c r="AP1321" s="234"/>
      <c r="AQ1321" s="234"/>
      <c r="AR1321" s="234"/>
      <c r="AS1321" s="232"/>
      <c r="AT1321" s="234"/>
      <c r="AU1321" s="232"/>
      <c r="AV1321" s="232"/>
      <c r="AW1321" s="234"/>
      <c r="AX1321" s="234"/>
      <c r="AY1321" s="234"/>
      <c r="AZ1321" s="232"/>
      <c r="BA1321" s="235"/>
      <c r="BB1321" s="232"/>
      <c r="BC1321" s="234"/>
      <c r="BD1321" s="234"/>
    </row>
    <row r="1322" spans="1:56" x14ac:dyDescent="0.35">
      <c r="A1322" s="231" t="s">
        <v>482</v>
      </c>
      <c r="B1322" s="115">
        <v>1321</v>
      </c>
      <c r="C1322" s="232"/>
      <c r="D1322" s="232"/>
      <c r="E1322" s="232"/>
      <c r="F1322" s="232"/>
      <c r="G1322" s="232" t="s">
        <v>76</v>
      </c>
      <c r="H1322" s="232" t="s">
        <v>1980</v>
      </c>
      <c r="I1322" s="232" t="s">
        <v>460</v>
      </c>
      <c r="J1322" s="232" t="s">
        <v>312</v>
      </c>
      <c r="K1322" s="232" t="s">
        <v>319</v>
      </c>
      <c r="L1322" s="232" t="s">
        <v>886</v>
      </c>
      <c r="M1322" s="232" t="s">
        <v>3902</v>
      </c>
      <c r="N1322" s="232" t="s">
        <v>33</v>
      </c>
      <c r="O1322" s="232" t="s">
        <v>5473</v>
      </c>
      <c r="P1322" s="232" t="s">
        <v>20</v>
      </c>
      <c r="Q1322" s="232"/>
      <c r="R1322" s="232"/>
      <c r="S1322" s="47" t="s">
        <v>483</v>
      </c>
      <c r="T1322" s="232" t="s">
        <v>158</v>
      </c>
      <c r="U1322" s="233"/>
      <c r="V1322" s="234"/>
      <c r="W1322" s="234"/>
      <c r="X1322" s="232">
        <v>0</v>
      </c>
      <c r="Y1322" s="232"/>
      <c r="Z1322" s="234" t="s">
        <v>390</v>
      </c>
      <c r="AA1322" s="234"/>
      <c r="AB1322" s="234"/>
      <c r="AC1322" s="232" t="s">
        <v>402</v>
      </c>
      <c r="AD1322" s="235">
        <v>0</v>
      </c>
      <c r="AE1322" s="47"/>
      <c r="AF1322" s="280"/>
      <c r="AG1322" s="118"/>
      <c r="AH1322" s="118"/>
      <c r="AI1322" s="47" t="s">
        <v>6737</v>
      </c>
      <c r="AJ1322" s="47" t="s">
        <v>306</v>
      </c>
      <c r="AK1322" s="47" t="s">
        <v>390</v>
      </c>
      <c r="AL1322" s="62" t="s">
        <v>390</v>
      </c>
      <c r="AM1322" s="236" t="s">
        <v>1572</v>
      </c>
      <c r="AN1322" s="234"/>
      <c r="AO1322" s="234"/>
      <c r="AP1322" s="234"/>
      <c r="AQ1322" s="234"/>
      <c r="AR1322" s="234"/>
      <c r="AS1322" s="232"/>
      <c r="AT1322" s="234"/>
      <c r="AU1322" s="232"/>
      <c r="AV1322" s="232"/>
      <c r="AW1322" s="234"/>
      <c r="AX1322" s="234"/>
      <c r="AY1322" s="234"/>
      <c r="AZ1322" s="232"/>
      <c r="BA1322" s="235"/>
      <c r="BB1322" s="232"/>
      <c r="BC1322" s="234"/>
      <c r="BD1322" s="234"/>
    </row>
    <row r="1323" spans="1:56" x14ac:dyDescent="0.35">
      <c r="A1323" s="231" t="s">
        <v>484</v>
      </c>
      <c r="B1323" s="115">
        <v>1322</v>
      </c>
      <c r="C1323" s="232"/>
      <c r="D1323" s="232"/>
      <c r="E1323" s="232"/>
      <c r="F1323" s="232"/>
      <c r="G1323" s="232" t="s">
        <v>76</v>
      </c>
      <c r="H1323" s="232" t="s">
        <v>1980</v>
      </c>
      <c r="I1323" s="232" t="s">
        <v>460</v>
      </c>
      <c r="J1323" s="232" t="s">
        <v>312</v>
      </c>
      <c r="K1323" s="232" t="s">
        <v>319</v>
      </c>
      <c r="L1323" s="232" t="s">
        <v>886</v>
      </c>
      <c r="M1323" s="232" t="s">
        <v>3902</v>
      </c>
      <c r="N1323" s="232" t="s">
        <v>33</v>
      </c>
      <c r="O1323" s="232" t="s">
        <v>5473</v>
      </c>
      <c r="P1323" s="232" t="s">
        <v>26</v>
      </c>
      <c r="Q1323" s="232" t="s">
        <v>985</v>
      </c>
      <c r="R1323" s="232"/>
      <c r="S1323" s="47" t="s">
        <v>485</v>
      </c>
      <c r="T1323" s="232" t="s">
        <v>161</v>
      </c>
      <c r="U1323" s="233"/>
      <c r="V1323" s="234"/>
      <c r="W1323" s="234"/>
      <c r="X1323" s="232">
        <v>0</v>
      </c>
      <c r="Y1323" s="232"/>
      <c r="Z1323" s="234" t="s">
        <v>390</v>
      </c>
      <c r="AA1323" s="234"/>
      <c r="AB1323" s="234"/>
      <c r="AC1323" s="232" t="s">
        <v>402</v>
      </c>
      <c r="AD1323" s="235">
        <v>0</v>
      </c>
      <c r="AE1323" s="47"/>
      <c r="AF1323" s="280"/>
      <c r="AG1323" s="118"/>
      <c r="AH1323" s="118"/>
      <c r="AI1323" s="47" t="s">
        <v>6737</v>
      </c>
      <c r="AJ1323" s="47" t="s">
        <v>306</v>
      </c>
      <c r="AK1323" s="47" t="s">
        <v>390</v>
      </c>
      <c r="AL1323" s="62" t="s">
        <v>390</v>
      </c>
      <c r="AM1323" s="236" t="s">
        <v>1562</v>
      </c>
      <c r="AN1323" s="234"/>
      <c r="AO1323" s="234"/>
      <c r="AP1323" s="234"/>
      <c r="AQ1323" s="234"/>
      <c r="AR1323" s="234"/>
      <c r="AS1323" s="232"/>
      <c r="AT1323" s="234"/>
      <c r="AU1323" s="232"/>
      <c r="AV1323" s="232"/>
      <c r="AW1323" s="234"/>
      <c r="AX1323" s="234"/>
      <c r="AY1323" s="234"/>
      <c r="AZ1323" s="232"/>
      <c r="BA1323" s="235"/>
      <c r="BB1323" s="232"/>
      <c r="BC1323" s="234"/>
      <c r="BD1323" s="234"/>
    </row>
    <row r="1324" spans="1:56" x14ac:dyDescent="0.35">
      <c r="A1324" s="231" t="s">
        <v>474</v>
      </c>
      <c r="B1324" s="115">
        <v>1323</v>
      </c>
      <c r="C1324" s="232"/>
      <c r="D1324" s="232"/>
      <c r="E1324" s="232"/>
      <c r="F1324" s="232"/>
      <c r="G1324" s="232" t="s">
        <v>76</v>
      </c>
      <c r="H1324" s="232" t="s">
        <v>1980</v>
      </c>
      <c r="I1324" s="232" t="s">
        <v>460</v>
      </c>
      <c r="J1324" s="232" t="s">
        <v>312</v>
      </c>
      <c r="K1324" s="232" t="s">
        <v>319</v>
      </c>
      <c r="L1324" s="232" t="s">
        <v>886</v>
      </c>
      <c r="M1324" s="232" t="s">
        <v>3902</v>
      </c>
      <c r="N1324" s="232" t="s">
        <v>34</v>
      </c>
      <c r="O1324" s="232" t="s">
        <v>4</v>
      </c>
      <c r="P1324" s="232" t="s">
        <v>25</v>
      </c>
      <c r="Q1324" s="232" t="s">
        <v>127</v>
      </c>
      <c r="R1324" s="232"/>
      <c r="S1324" s="47" t="s">
        <v>475</v>
      </c>
      <c r="T1324" s="232" t="s">
        <v>127</v>
      </c>
      <c r="U1324" s="233"/>
      <c r="V1324" s="234"/>
      <c r="W1324" s="234"/>
      <c r="X1324" s="232">
        <v>0</v>
      </c>
      <c r="Y1324" s="232"/>
      <c r="Z1324" s="234" t="s">
        <v>390</v>
      </c>
      <c r="AA1324" s="234"/>
      <c r="AB1324" s="234"/>
      <c r="AC1324" s="232" t="s">
        <v>402</v>
      </c>
      <c r="AD1324" s="235">
        <v>0</v>
      </c>
      <c r="AE1324" s="47"/>
      <c r="AF1324" s="280"/>
      <c r="AG1324" s="118"/>
      <c r="AH1324" s="118"/>
      <c r="AI1324" s="47" t="s">
        <v>6737</v>
      </c>
      <c r="AJ1324" s="47" t="s">
        <v>306</v>
      </c>
      <c r="AK1324" s="47" t="s">
        <v>390</v>
      </c>
      <c r="AL1324" s="62" t="s">
        <v>390</v>
      </c>
      <c r="AM1324" s="236" t="s">
        <v>1956</v>
      </c>
      <c r="AN1324" s="234"/>
      <c r="AO1324" s="234"/>
      <c r="AP1324" s="234"/>
      <c r="AQ1324" s="234"/>
      <c r="AR1324" s="234"/>
      <c r="AS1324" s="232"/>
      <c r="AT1324" s="234"/>
      <c r="AU1324" s="232"/>
      <c r="AV1324" s="232"/>
      <c r="AW1324" s="234"/>
      <c r="AX1324" s="234"/>
      <c r="AY1324" s="234"/>
      <c r="AZ1324" s="232"/>
      <c r="BA1324" s="235"/>
      <c r="BB1324" s="232"/>
      <c r="BC1324" s="234"/>
      <c r="BD1324" s="234"/>
    </row>
    <row r="1325" spans="1:56" x14ac:dyDescent="0.35">
      <c r="A1325" s="231" t="s">
        <v>459</v>
      </c>
      <c r="B1325" s="115">
        <v>1324</v>
      </c>
      <c r="C1325" s="232"/>
      <c r="D1325" s="232"/>
      <c r="E1325" s="232"/>
      <c r="F1325" s="232"/>
      <c r="G1325" s="232" t="s">
        <v>76</v>
      </c>
      <c r="H1325" s="232" t="s">
        <v>1980</v>
      </c>
      <c r="I1325" s="232" t="s">
        <v>460</v>
      </c>
      <c r="J1325" s="232" t="s">
        <v>312</v>
      </c>
      <c r="K1325" s="232" t="s">
        <v>319</v>
      </c>
      <c r="L1325" s="232" t="s">
        <v>886</v>
      </c>
      <c r="M1325" s="232" t="s">
        <v>3902</v>
      </c>
      <c r="N1325" s="232" t="s">
        <v>34</v>
      </c>
      <c r="O1325" s="232" t="s">
        <v>4</v>
      </c>
      <c r="P1325" s="232" t="s">
        <v>25</v>
      </c>
      <c r="Q1325" s="232" t="s">
        <v>127</v>
      </c>
      <c r="R1325" s="232"/>
      <c r="S1325" s="47" t="s">
        <v>461</v>
      </c>
      <c r="T1325" s="232" t="s">
        <v>127</v>
      </c>
      <c r="U1325" s="233"/>
      <c r="V1325" s="234"/>
      <c r="W1325" s="234"/>
      <c r="X1325" s="232">
        <v>0</v>
      </c>
      <c r="Y1325" s="232"/>
      <c r="Z1325" s="234" t="s">
        <v>390</v>
      </c>
      <c r="AA1325" s="234"/>
      <c r="AB1325" s="234"/>
      <c r="AC1325" s="232" t="s">
        <v>402</v>
      </c>
      <c r="AD1325" s="235">
        <v>0</v>
      </c>
      <c r="AE1325" s="47"/>
      <c r="AF1325" s="280"/>
      <c r="AG1325" s="118"/>
      <c r="AH1325" s="118"/>
      <c r="AI1325" s="47" t="s">
        <v>6737</v>
      </c>
      <c r="AJ1325" s="47" t="s">
        <v>306</v>
      </c>
      <c r="AK1325" s="47" t="s">
        <v>390</v>
      </c>
      <c r="AL1325" s="62" t="s">
        <v>390</v>
      </c>
      <c r="AM1325" s="236" t="s">
        <v>1956</v>
      </c>
      <c r="AN1325" s="234"/>
      <c r="AO1325" s="234"/>
      <c r="AP1325" s="234"/>
      <c r="AQ1325" s="234"/>
      <c r="AR1325" s="234"/>
      <c r="AS1325" s="232"/>
      <c r="AT1325" s="234"/>
      <c r="AU1325" s="232"/>
      <c r="AV1325" s="232"/>
      <c r="AW1325" s="234"/>
      <c r="AX1325" s="234"/>
      <c r="AY1325" s="234"/>
      <c r="AZ1325" s="232"/>
      <c r="BA1325" s="235"/>
      <c r="BB1325" s="232"/>
      <c r="BC1325" s="234"/>
      <c r="BD1325" s="234"/>
    </row>
    <row r="1326" spans="1:56" x14ac:dyDescent="0.35">
      <c r="A1326" s="231" t="s">
        <v>468</v>
      </c>
      <c r="B1326" s="115">
        <v>1325</v>
      </c>
      <c r="C1326" s="232"/>
      <c r="D1326" s="232"/>
      <c r="E1326" s="232"/>
      <c r="F1326" s="232"/>
      <c r="G1326" s="232" t="s">
        <v>76</v>
      </c>
      <c r="H1326" s="232" t="s">
        <v>1980</v>
      </c>
      <c r="I1326" s="232" t="s">
        <v>460</v>
      </c>
      <c r="J1326" s="232" t="s">
        <v>312</v>
      </c>
      <c r="K1326" s="232" t="s">
        <v>319</v>
      </c>
      <c r="L1326" s="232" t="s">
        <v>886</v>
      </c>
      <c r="M1326" s="232" t="s">
        <v>3902</v>
      </c>
      <c r="N1326" s="232" t="s">
        <v>34</v>
      </c>
      <c r="O1326" s="232" t="s">
        <v>4</v>
      </c>
      <c r="P1326" s="232" t="s">
        <v>25</v>
      </c>
      <c r="Q1326" s="232" t="s">
        <v>127</v>
      </c>
      <c r="R1326" s="232"/>
      <c r="S1326" s="47" t="s">
        <v>469</v>
      </c>
      <c r="T1326" s="232" t="s">
        <v>127</v>
      </c>
      <c r="U1326" s="233"/>
      <c r="V1326" s="234"/>
      <c r="W1326" s="234"/>
      <c r="X1326" s="232">
        <v>0</v>
      </c>
      <c r="Y1326" s="232"/>
      <c r="Z1326" s="234" t="s">
        <v>390</v>
      </c>
      <c r="AA1326" s="234"/>
      <c r="AB1326" s="234"/>
      <c r="AC1326" s="232" t="s">
        <v>402</v>
      </c>
      <c r="AD1326" s="235">
        <v>0</v>
      </c>
      <c r="AE1326" s="47"/>
      <c r="AF1326" s="280"/>
      <c r="AG1326" s="118"/>
      <c r="AH1326" s="118"/>
      <c r="AI1326" s="47" t="s">
        <v>6737</v>
      </c>
      <c r="AJ1326" s="47" t="s">
        <v>306</v>
      </c>
      <c r="AK1326" s="47" t="s">
        <v>390</v>
      </c>
      <c r="AL1326" s="62" t="s">
        <v>390</v>
      </c>
      <c r="AM1326" s="236" t="s">
        <v>1872</v>
      </c>
      <c r="AN1326" s="234"/>
      <c r="AO1326" s="234"/>
      <c r="AP1326" s="234"/>
      <c r="AQ1326" s="234"/>
      <c r="AR1326" s="234"/>
      <c r="AS1326" s="232"/>
      <c r="AT1326" s="234"/>
      <c r="AU1326" s="232"/>
      <c r="AV1326" s="232"/>
      <c r="AW1326" s="234"/>
      <c r="AX1326" s="234"/>
      <c r="AY1326" s="234"/>
      <c r="AZ1326" s="232"/>
      <c r="BA1326" s="235"/>
      <c r="BB1326" s="232"/>
      <c r="BC1326" s="234"/>
      <c r="BD1326" s="234"/>
    </row>
    <row r="1327" spans="1:56" x14ac:dyDescent="0.35">
      <c r="A1327" s="231" t="s">
        <v>470</v>
      </c>
      <c r="B1327" s="115">
        <v>1326</v>
      </c>
      <c r="C1327" s="232"/>
      <c r="D1327" s="232"/>
      <c r="E1327" s="232"/>
      <c r="F1327" s="232"/>
      <c r="G1327" s="232" t="s">
        <v>76</v>
      </c>
      <c r="H1327" s="232" t="s">
        <v>1980</v>
      </c>
      <c r="I1327" s="232" t="s">
        <v>460</v>
      </c>
      <c r="J1327" s="232" t="s">
        <v>312</v>
      </c>
      <c r="K1327" s="232" t="s">
        <v>319</v>
      </c>
      <c r="L1327" s="232" t="s">
        <v>886</v>
      </c>
      <c r="M1327" s="232" t="s">
        <v>3902</v>
      </c>
      <c r="N1327" s="232" t="s">
        <v>34</v>
      </c>
      <c r="O1327" s="232" t="s">
        <v>4</v>
      </c>
      <c r="P1327" s="232" t="s">
        <v>133</v>
      </c>
      <c r="Q1327" s="232" t="s">
        <v>177</v>
      </c>
      <c r="R1327" s="232"/>
      <c r="S1327" s="47" t="s">
        <v>471</v>
      </c>
      <c r="T1327" s="232" t="s">
        <v>177</v>
      </c>
      <c r="U1327" s="233"/>
      <c r="V1327" s="234"/>
      <c r="W1327" s="234"/>
      <c r="X1327" s="232">
        <v>0</v>
      </c>
      <c r="Y1327" s="232"/>
      <c r="Z1327" s="234" t="s">
        <v>390</v>
      </c>
      <c r="AA1327" s="234"/>
      <c r="AB1327" s="234"/>
      <c r="AC1327" s="232" t="s">
        <v>402</v>
      </c>
      <c r="AD1327" s="235">
        <v>0</v>
      </c>
      <c r="AE1327" s="47"/>
      <c r="AF1327" s="280"/>
      <c r="AG1327" s="118"/>
      <c r="AH1327" s="118"/>
      <c r="AI1327" s="47" t="s">
        <v>6737</v>
      </c>
      <c r="AJ1327" s="47" t="s">
        <v>306</v>
      </c>
      <c r="AK1327" s="47" t="s">
        <v>390</v>
      </c>
      <c r="AL1327" s="62" t="s">
        <v>390</v>
      </c>
      <c r="AM1327" s="236" t="s">
        <v>1872</v>
      </c>
      <c r="AN1327" s="234"/>
      <c r="AO1327" s="234"/>
      <c r="AP1327" s="234"/>
      <c r="AQ1327" s="234"/>
      <c r="AR1327" s="234"/>
      <c r="AS1327" s="232"/>
      <c r="AT1327" s="234"/>
      <c r="AU1327" s="232"/>
      <c r="AV1327" s="232"/>
      <c r="AW1327" s="234"/>
      <c r="AX1327" s="234"/>
      <c r="AY1327" s="234"/>
      <c r="AZ1327" s="232"/>
      <c r="BA1327" s="235"/>
      <c r="BB1327" s="232"/>
      <c r="BC1327" s="234"/>
      <c r="BD1327" s="234"/>
    </row>
    <row r="1328" spans="1:56" x14ac:dyDescent="0.35">
      <c r="A1328" s="231" t="s">
        <v>476</v>
      </c>
      <c r="B1328" s="115">
        <v>1327</v>
      </c>
      <c r="C1328" s="232"/>
      <c r="D1328" s="232"/>
      <c r="E1328" s="232"/>
      <c r="F1328" s="232"/>
      <c r="G1328" s="232" t="s">
        <v>76</v>
      </c>
      <c r="H1328" s="232" t="s">
        <v>1980</v>
      </c>
      <c r="I1328" s="232" t="s">
        <v>460</v>
      </c>
      <c r="J1328" s="232" t="s">
        <v>312</v>
      </c>
      <c r="K1328" s="232" t="s">
        <v>319</v>
      </c>
      <c r="L1328" s="232" t="s">
        <v>886</v>
      </c>
      <c r="M1328" s="232" t="s">
        <v>3902</v>
      </c>
      <c r="N1328" s="232" t="s">
        <v>34</v>
      </c>
      <c r="O1328" s="232" t="s">
        <v>4</v>
      </c>
      <c r="P1328" s="232" t="s">
        <v>43</v>
      </c>
      <c r="Q1328" s="232" t="s">
        <v>154</v>
      </c>
      <c r="R1328" s="232"/>
      <c r="S1328" s="47" t="s">
        <v>477</v>
      </c>
      <c r="T1328" s="232" t="s">
        <v>154</v>
      </c>
      <c r="U1328" s="233"/>
      <c r="V1328" s="234"/>
      <c r="W1328" s="234"/>
      <c r="X1328" s="232">
        <v>0</v>
      </c>
      <c r="Y1328" s="232"/>
      <c r="Z1328" s="234" t="s">
        <v>390</v>
      </c>
      <c r="AA1328" s="234"/>
      <c r="AB1328" s="234"/>
      <c r="AC1328" s="232" t="s">
        <v>402</v>
      </c>
      <c r="AD1328" s="235">
        <v>0</v>
      </c>
      <c r="AE1328" s="47"/>
      <c r="AF1328" s="280"/>
      <c r="AG1328" s="118"/>
      <c r="AH1328" s="118"/>
      <c r="AI1328" s="47" t="s">
        <v>6737</v>
      </c>
      <c r="AJ1328" s="47" t="s">
        <v>306</v>
      </c>
      <c r="AK1328" s="47" t="s">
        <v>390</v>
      </c>
      <c r="AL1328" s="62" t="s">
        <v>390</v>
      </c>
      <c r="AM1328" s="236" t="s">
        <v>1956</v>
      </c>
      <c r="AN1328" s="234"/>
      <c r="AO1328" s="234"/>
      <c r="AP1328" s="234"/>
      <c r="AQ1328" s="234"/>
      <c r="AR1328" s="234"/>
      <c r="AS1328" s="232"/>
      <c r="AT1328" s="234"/>
      <c r="AU1328" s="232"/>
      <c r="AV1328" s="232"/>
      <c r="AW1328" s="234"/>
      <c r="AX1328" s="234"/>
      <c r="AY1328" s="234"/>
      <c r="AZ1328" s="232"/>
      <c r="BA1328" s="235"/>
      <c r="BB1328" s="232"/>
      <c r="BC1328" s="234"/>
      <c r="BD1328" s="234"/>
    </row>
    <row r="1329" spans="1:56" x14ac:dyDescent="0.35">
      <c r="A1329" s="231" t="s">
        <v>472</v>
      </c>
      <c r="B1329" s="115">
        <v>1328</v>
      </c>
      <c r="C1329" s="232"/>
      <c r="D1329" s="232"/>
      <c r="E1329" s="232"/>
      <c r="F1329" s="232"/>
      <c r="G1329" s="232" t="s">
        <v>76</v>
      </c>
      <c r="H1329" s="232" t="s">
        <v>1980</v>
      </c>
      <c r="I1329" s="232" t="s">
        <v>460</v>
      </c>
      <c r="J1329" s="232" t="s">
        <v>312</v>
      </c>
      <c r="K1329" s="232" t="s">
        <v>319</v>
      </c>
      <c r="L1329" s="232" t="s">
        <v>886</v>
      </c>
      <c r="M1329" s="232" t="s">
        <v>3902</v>
      </c>
      <c r="N1329" s="232" t="s">
        <v>33</v>
      </c>
      <c r="O1329" s="232" t="s">
        <v>5473</v>
      </c>
      <c r="P1329" s="232" t="s">
        <v>20</v>
      </c>
      <c r="Q1329" s="232" t="s">
        <v>388</v>
      </c>
      <c r="R1329" s="232"/>
      <c r="S1329" s="47" t="s">
        <v>473</v>
      </c>
      <c r="T1329" s="232" t="s">
        <v>293</v>
      </c>
      <c r="U1329" s="233"/>
      <c r="V1329" s="234"/>
      <c r="W1329" s="234"/>
      <c r="X1329" s="232">
        <v>0</v>
      </c>
      <c r="Y1329" s="232"/>
      <c r="Z1329" s="234" t="s">
        <v>390</v>
      </c>
      <c r="AA1329" s="234"/>
      <c r="AB1329" s="234"/>
      <c r="AC1329" s="232" t="s">
        <v>402</v>
      </c>
      <c r="AD1329" s="235">
        <v>0</v>
      </c>
      <c r="AE1329" s="47"/>
      <c r="AF1329" s="280"/>
      <c r="AG1329" s="118"/>
      <c r="AH1329" s="118"/>
      <c r="AI1329" s="47" t="s">
        <v>6737</v>
      </c>
      <c r="AJ1329" s="47" t="s">
        <v>306</v>
      </c>
      <c r="AK1329" s="47" t="s">
        <v>390</v>
      </c>
      <c r="AL1329" s="62" t="s">
        <v>390</v>
      </c>
      <c r="AM1329" s="236" t="s">
        <v>1872</v>
      </c>
      <c r="AN1329" s="234"/>
      <c r="AO1329" s="234"/>
      <c r="AP1329" s="234"/>
      <c r="AQ1329" s="234"/>
      <c r="AR1329" s="234"/>
      <c r="AS1329" s="232"/>
      <c r="AT1329" s="234"/>
      <c r="AU1329" s="232"/>
      <c r="AV1329" s="232"/>
      <c r="AW1329" s="234"/>
      <c r="AX1329" s="234"/>
      <c r="AY1329" s="234"/>
      <c r="AZ1329" s="232"/>
      <c r="BA1329" s="235"/>
      <c r="BB1329" s="232"/>
      <c r="BC1329" s="234"/>
      <c r="BD1329" s="234"/>
    </row>
    <row r="1330" spans="1:56" x14ac:dyDescent="0.35">
      <c r="A1330" s="231" t="s">
        <v>478</v>
      </c>
      <c r="B1330" s="115">
        <v>1329</v>
      </c>
      <c r="C1330" s="232"/>
      <c r="D1330" s="232"/>
      <c r="E1330" s="232"/>
      <c r="F1330" s="232"/>
      <c r="G1330" s="232" t="s">
        <v>76</v>
      </c>
      <c r="H1330" s="232" t="s">
        <v>1980</v>
      </c>
      <c r="I1330" s="232" t="s">
        <v>460</v>
      </c>
      <c r="J1330" s="232" t="s">
        <v>312</v>
      </c>
      <c r="K1330" s="232" t="s">
        <v>319</v>
      </c>
      <c r="L1330" s="232" t="s">
        <v>886</v>
      </c>
      <c r="M1330" s="232" t="s">
        <v>3902</v>
      </c>
      <c r="N1330" s="232" t="s">
        <v>33</v>
      </c>
      <c r="O1330" s="232" t="s">
        <v>5473</v>
      </c>
      <c r="P1330" s="232" t="s">
        <v>20</v>
      </c>
      <c r="Q1330" s="232" t="s">
        <v>388</v>
      </c>
      <c r="R1330" s="232"/>
      <c r="S1330" s="47" t="s">
        <v>479</v>
      </c>
      <c r="T1330" s="232" t="s">
        <v>293</v>
      </c>
      <c r="U1330" s="233"/>
      <c r="V1330" s="234"/>
      <c r="W1330" s="234"/>
      <c r="X1330" s="232">
        <v>0</v>
      </c>
      <c r="Y1330" s="232"/>
      <c r="Z1330" s="234" t="s">
        <v>390</v>
      </c>
      <c r="AA1330" s="234"/>
      <c r="AB1330" s="234"/>
      <c r="AC1330" s="232" t="s">
        <v>402</v>
      </c>
      <c r="AD1330" s="235">
        <v>0</v>
      </c>
      <c r="AE1330" s="47"/>
      <c r="AF1330" s="280"/>
      <c r="AG1330" s="118"/>
      <c r="AH1330" s="118"/>
      <c r="AI1330" s="47" t="s">
        <v>6737</v>
      </c>
      <c r="AJ1330" s="47" t="s">
        <v>306</v>
      </c>
      <c r="AK1330" s="47" t="s">
        <v>390</v>
      </c>
      <c r="AL1330" s="62" t="s">
        <v>390</v>
      </c>
      <c r="AM1330" s="236" t="s">
        <v>1956</v>
      </c>
      <c r="AN1330" s="234"/>
      <c r="AO1330" s="234"/>
      <c r="AP1330" s="234"/>
      <c r="AQ1330" s="234"/>
      <c r="AR1330" s="234"/>
      <c r="AS1330" s="232"/>
      <c r="AT1330" s="234"/>
      <c r="AU1330" s="232"/>
      <c r="AV1330" s="232"/>
      <c r="AW1330" s="234"/>
      <c r="AX1330" s="234"/>
      <c r="AY1330" s="234"/>
      <c r="AZ1330" s="232"/>
      <c r="BA1330" s="235"/>
      <c r="BB1330" s="232"/>
      <c r="BC1330" s="234"/>
      <c r="BD1330" s="234"/>
    </row>
    <row r="1331" spans="1:56" x14ac:dyDescent="0.35">
      <c r="A1331" s="231" t="s">
        <v>480</v>
      </c>
      <c r="B1331" s="115">
        <v>1330</v>
      </c>
      <c r="C1331" s="232"/>
      <c r="D1331" s="232"/>
      <c r="E1331" s="232"/>
      <c r="F1331" s="232"/>
      <c r="G1331" s="232" t="s">
        <v>76</v>
      </c>
      <c r="H1331" s="232" t="s">
        <v>1980</v>
      </c>
      <c r="I1331" s="232" t="s">
        <v>460</v>
      </c>
      <c r="J1331" s="232" t="s">
        <v>312</v>
      </c>
      <c r="K1331" s="232" t="s">
        <v>319</v>
      </c>
      <c r="L1331" s="232" t="s">
        <v>886</v>
      </c>
      <c r="M1331" s="232" t="s">
        <v>3902</v>
      </c>
      <c r="N1331" s="232" t="s">
        <v>33</v>
      </c>
      <c r="O1331" s="232" t="s">
        <v>5473</v>
      </c>
      <c r="P1331" s="232" t="s">
        <v>20</v>
      </c>
      <c r="Q1331" s="232" t="s">
        <v>388</v>
      </c>
      <c r="R1331" s="232"/>
      <c r="S1331" s="47" t="s">
        <v>481</v>
      </c>
      <c r="T1331" s="232" t="s">
        <v>293</v>
      </c>
      <c r="U1331" s="233"/>
      <c r="V1331" s="234"/>
      <c r="W1331" s="234"/>
      <c r="X1331" s="232">
        <v>0</v>
      </c>
      <c r="Y1331" s="232"/>
      <c r="Z1331" s="234" t="s">
        <v>390</v>
      </c>
      <c r="AA1331" s="234"/>
      <c r="AB1331" s="234"/>
      <c r="AC1331" s="232" t="s">
        <v>402</v>
      </c>
      <c r="AD1331" s="235">
        <v>0</v>
      </c>
      <c r="AE1331" s="47"/>
      <c r="AF1331" s="280"/>
      <c r="AG1331" s="118"/>
      <c r="AH1331" s="118"/>
      <c r="AI1331" s="47" t="s">
        <v>6737</v>
      </c>
      <c r="AJ1331" s="47" t="s">
        <v>306</v>
      </c>
      <c r="AK1331" s="47" t="s">
        <v>390</v>
      </c>
      <c r="AL1331" s="62" t="s">
        <v>390</v>
      </c>
      <c r="AM1331" s="236" t="s">
        <v>1872</v>
      </c>
      <c r="AN1331" s="234"/>
      <c r="AO1331" s="234"/>
      <c r="AP1331" s="234"/>
      <c r="AQ1331" s="234"/>
      <c r="AR1331" s="234"/>
      <c r="AS1331" s="232"/>
      <c r="AT1331" s="234"/>
      <c r="AU1331" s="232"/>
      <c r="AV1331" s="232"/>
      <c r="AW1331" s="234"/>
      <c r="AX1331" s="234"/>
      <c r="AY1331" s="234"/>
      <c r="AZ1331" s="232"/>
      <c r="BA1331" s="235"/>
      <c r="BB1331" s="232"/>
      <c r="BC1331" s="234"/>
      <c r="BD1331" s="234"/>
    </row>
    <row r="1332" spans="1:56" x14ac:dyDescent="0.35">
      <c r="A1332" s="231" t="s">
        <v>462</v>
      </c>
      <c r="B1332" s="115">
        <v>1331</v>
      </c>
      <c r="C1332" s="232"/>
      <c r="D1332" s="232"/>
      <c r="E1332" s="232"/>
      <c r="F1332" s="232"/>
      <c r="G1332" s="232" t="s">
        <v>76</v>
      </c>
      <c r="H1332" s="232" t="s">
        <v>1980</v>
      </c>
      <c r="I1332" s="232" t="s">
        <v>460</v>
      </c>
      <c r="J1332" s="232" t="s">
        <v>312</v>
      </c>
      <c r="K1332" s="232" t="s">
        <v>319</v>
      </c>
      <c r="L1332" s="232" t="s">
        <v>886</v>
      </c>
      <c r="M1332" s="232" t="s">
        <v>3902</v>
      </c>
      <c r="N1332" s="232" t="s">
        <v>34</v>
      </c>
      <c r="O1332" s="232" t="s">
        <v>4</v>
      </c>
      <c r="P1332" s="232" t="s">
        <v>27</v>
      </c>
      <c r="Q1332" s="232" t="s">
        <v>333</v>
      </c>
      <c r="R1332" s="232"/>
      <c r="S1332" s="47" t="s">
        <v>463</v>
      </c>
      <c r="T1332" s="232" t="s">
        <v>162</v>
      </c>
      <c r="U1332" s="233"/>
      <c r="V1332" s="234"/>
      <c r="W1332" s="234"/>
      <c r="X1332" s="232">
        <v>0</v>
      </c>
      <c r="Y1332" s="232"/>
      <c r="Z1332" s="234" t="s">
        <v>390</v>
      </c>
      <c r="AA1332" s="234"/>
      <c r="AB1332" s="234"/>
      <c r="AC1332" s="232" t="s">
        <v>402</v>
      </c>
      <c r="AD1332" s="235">
        <v>0</v>
      </c>
      <c r="AE1332" s="47"/>
      <c r="AF1332" s="280"/>
      <c r="AG1332" s="118"/>
      <c r="AH1332" s="118"/>
      <c r="AI1332" s="47" t="s">
        <v>6737</v>
      </c>
      <c r="AJ1332" s="47" t="s">
        <v>306</v>
      </c>
      <c r="AK1332" s="47" t="s">
        <v>390</v>
      </c>
      <c r="AL1332" s="62" t="s">
        <v>390</v>
      </c>
      <c r="AM1332" s="236" t="s">
        <v>1956</v>
      </c>
      <c r="AN1332" s="234"/>
      <c r="AO1332" s="234"/>
      <c r="AP1332" s="234"/>
      <c r="AQ1332" s="234"/>
      <c r="AR1332" s="234"/>
      <c r="AS1332" s="232"/>
      <c r="AT1332" s="234"/>
      <c r="AU1332" s="232"/>
      <c r="AV1332" s="232"/>
      <c r="AW1332" s="234"/>
      <c r="AX1332" s="234"/>
      <c r="AY1332" s="234"/>
      <c r="AZ1332" s="232"/>
      <c r="BA1332" s="235"/>
      <c r="BB1332" s="232"/>
      <c r="BC1332" s="234"/>
      <c r="BD1332" s="234"/>
    </row>
    <row r="1333" spans="1:56" x14ac:dyDescent="0.35">
      <c r="A1333" s="231" t="s">
        <v>902</v>
      </c>
      <c r="B1333" s="115">
        <v>1332</v>
      </c>
      <c r="C1333" s="232"/>
      <c r="D1333" s="232"/>
      <c r="E1333" s="232"/>
      <c r="F1333" s="232"/>
      <c r="G1333" s="232" t="s">
        <v>187</v>
      </c>
      <c r="H1333" s="232" t="s">
        <v>691</v>
      </c>
      <c r="I1333" s="232" t="s">
        <v>112</v>
      </c>
      <c r="J1333" s="232" t="s">
        <v>1961</v>
      </c>
      <c r="K1333" s="232" t="s">
        <v>329</v>
      </c>
      <c r="L1333" s="232" t="s">
        <v>320</v>
      </c>
      <c r="M1333" s="232" t="s">
        <v>55</v>
      </c>
      <c r="N1333" s="232" t="s">
        <v>33</v>
      </c>
      <c r="O1333" s="232" t="s">
        <v>5473</v>
      </c>
      <c r="P1333" s="232" t="s">
        <v>20</v>
      </c>
      <c r="Q1333" s="232" t="s">
        <v>388</v>
      </c>
      <c r="R1333" s="232"/>
      <c r="S1333" s="47" t="s">
        <v>903</v>
      </c>
      <c r="T1333" s="232" t="s">
        <v>293</v>
      </c>
      <c r="U1333" s="233">
        <v>862</v>
      </c>
      <c r="V1333" s="234"/>
      <c r="W1333" s="234"/>
      <c r="X1333" s="232">
        <v>55</v>
      </c>
      <c r="Y1333" s="232"/>
      <c r="Z1333" s="234" t="s">
        <v>390</v>
      </c>
      <c r="AA1333" s="234"/>
      <c r="AB1333" s="234"/>
      <c r="AC1333" s="232" t="s">
        <v>709</v>
      </c>
      <c r="AD1333" s="235">
        <v>0</v>
      </c>
      <c r="AE1333" s="47"/>
      <c r="AF1333" s="280"/>
      <c r="AG1333" s="118"/>
      <c r="AH1333" s="118"/>
      <c r="AI1333" s="47" t="s">
        <v>6737</v>
      </c>
      <c r="AJ1333" s="47" t="s">
        <v>306</v>
      </c>
      <c r="AK1333" s="47" t="s">
        <v>390</v>
      </c>
      <c r="AL1333" s="62" t="s">
        <v>390</v>
      </c>
      <c r="AM1333" s="236" t="s">
        <v>1956</v>
      </c>
      <c r="AN1333" s="234"/>
      <c r="AO1333" s="234"/>
      <c r="AP1333" s="234"/>
      <c r="AQ1333" s="234"/>
      <c r="AR1333" s="234"/>
      <c r="AS1333" s="232"/>
      <c r="AT1333" s="234"/>
      <c r="AU1333" s="232"/>
      <c r="AV1333" s="232"/>
      <c r="AW1333" s="234"/>
      <c r="AX1333" s="234"/>
      <c r="AY1333" s="234"/>
      <c r="AZ1333" s="232"/>
      <c r="BA1333" s="235"/>
      <c r="BB1333" s="232"/>
      <c r="BC1333" s="234"/>
      <c r="BD1333" s="234"/>
    </row>
    <row r="1334" spans="1:56" x14ac:dyDescent="0.35">
      <c r="A1334" s="231" t="s">
        <v>1235</v>
      </c>
      <c r="B1334" s="115">
        <v>1333</v>
      </c>
      <c r="C1334" s="232"/>
      <c r="D1334" s="232"/>
      <c r="E1334" s="232"/>
      <c r="F1334" s="232"/>
      <c r="G1334" s="232" t="s">
        <v>76</v>
      </c>
      <c r="H1334" s="232" t="s">
        <v>1980</v>
      </c>
      <c r="I1334" s="232" t="s">
        <v>88</v>
      </c>
      <c r="J1334" s="232" t="s">
        <v>312</v>
      </c>
      <c r="K1334" s="232" t="s">
        <v>319</v>
      </c>
      <c r="L1334" s="232" t="s">
        <v>886</v>
      </c>
      <c r="M1334" s="232" t="s">
        <v>55</v>
      </c>
      <c r="N1334" s="232" t="s">
        <v>34</v>
      </c>
      <c r="O1334" s="232" t="s">
        <v>4</v>
      </c>
      <c r="P1334" s="232" t="s">
        <v>21</v>
      </c>
      <c r="Q1334" s="232" t="s">
        <v>916</v>
      </c>
      <c r="R1334" s="232"/>
      <c r="S1334" s="47" t="s">
        <v>1236</v>
      </c>
      <c r="T1334" s="232" t="s">
        <v>916</v>
      </c>
      <c r="U1334" s="233">
        <v>1849</v>
      </c>
      <c r="V1334" s="234"/>
      <c r="W1334" s="234"/>
      <c r="X1334" s="232">
        <v>35</v>
      </c>
      <c r="Y1334" s="232"/>
      <c r="Z1334" s="234" t="s">
        <v>390</v>
      </c>
      <c r="AA1334" s="234"/>
      <c r="AB1334" s="234"/>
      <c r="AC1334" s="232" t="s">
        <v>402</v>
      </c>
      <c r="AD1334" s="235">
        <v>0</v>
      </c>
      <c r="AE1334" s="47"/>
      <c r="AF1334" s="280"/>
      <c r="AG1334" s="118"/>
      <c r="AH1334" s="118"/>
      <c r="AI1334" s="47" t="s">
        <v>6737</v>
      </c>
      <c r="AJ1334" s="47" t="s">
        <v>306</v>
      </c>
      <c r="AK1334" s="47" t="s">
        <v>390</v>
      </c>
      <c r="AL1334" s="62" t="s">
        <v>390</v>
      </c>
      <c r="AM1334" s="236" t="s">
        <v>1872</v>
      </c>
      <c r="AN1334" s="234"/>
      <c r="AO1334" s="234"/>
      <c r="AP1334" s="234"/>
      <c r="AQ1334" s="234"/>
      <c r="AR1334" s="234"/>
      <c r="AS1334" s="232"/>
      <c r="AT1334" s="234"/>
      <c r="AU1334" s="232"/>
      <c r="AV1334" s="232"/>
      <c r="AW1334" s="234"/>
      <c r="AX1334" s="234"/>
      <c r="AY1334" s="234"/>
      <c r="AZ1334" s="232"/>
      <c r="BA1334" s="235"/>
      <c r="BB1334" s="232"/>
      <c r="BC1334" s="234"/>
      <c r="BD1334" s="234"/>
    </row>
    <row r="1335" spans="1:56" x14ac:dyDescent="0.35">
      <c r="A1335" s="231" t="s">
        <v>1256</v>
      </c>
      <c r="B1335" s="115">
        <v>1334</v>
      </c>
      <c r="C1335" s="232"/>
      <c r="D1335" s="232"/>
      <c r="E1335" s="232"/>
      <c r="F1335" s="232"/>
      <c r="G1335" s="232" t="s">
        <v>76</v>
      </c>
      <c r="H1335" s="232" t="s">
        <v>1980</v>
      </c>
      <c r="I1335" s="232" t="s">
        <v>88</v>
      </c>
      <c r="J1335" s="232" t="s">
        <v>312</v>
      </c>
      <c r="K1335" s="232" t="s">
        <v>319</v>
      </c>
      <c r="L1335" s="232" t="s">
        <v>886</v>
      </c>
      <c r="M1335" s="232" t="s">
        <v>55</v>
      </c>
      <c r="N1335" s="232" t="s">
        <v>33</v>
      </c>
      <c r="O1335" s="232" t="s">
        <v>5473</v>
      </c>
      <c r="P1335" s="232" t="s">
        <v>26</v>
      </c>
      <c r="Q1335" s="232"/>
      <c r="R1335" s="232"/>
      <c r="S1335" s="47" t="s">
        <v>1257</v>
      </c>
      <c r="T1335" s="232" t="s">
        <v>762</v>
      </c>
      <c r="U1335" s="233">
        <v>1502</v>
      </c>
      <c r="V1335" s="234"/>
      <c r="W1335" s="234"/>
      <c r="X1335" s="232">
        <v>35</v>
      </c>
      <c r="Y1335" s="232"/>
      <c r="Z1335" s="234" t="s">
        <v>390</v>
      </c>
      <c r="AA1335" s="234"/>
      <c r="AB1335" s="234"/>
      <c r="AC1335" s="232" t="s">
        <v>402</v>
      </c>
      <c r="AD1335" s="235">
        <v>0</v>
      </c>
      <c r="AE1335" s="47"/>
      <c r="AF1335" s="280"/>
      <c r="AG1335" s="118"/>
      <c r="AH1335" s="118"/>
      <c r="AI1335" s="47" t="s">
        <v>6737</v>
      </c>
      <c r="AJ1335" s="47" t="s">
        <v>306</v>
      </c>
      <c r="AK1335" s="47" t="s">
        <v>390</v>
      </c>
      <c r="AL1335" s="62" t="s">
        <v>390</v>
      </c>
      <c r="AM1335" s="236" t="s">
        <v>1872</v>
      </c>
      <c r="AN1335" s="234"/>
      <c r="AO1335" s="234"/>
      <c r="AP1335" s="234"/>
      <c r="AQ1335" s="234"/>
      <c r="AR1335" s="234"/>
      <c r="AS1335" s="232"/>
      <c r="AT1335" s="234"/>
      <c r="AU1335" s="232"/>
      <c r="AV1335" s="232"/>
      <c r="AW1335" s="234"/>
      <c r="AX1335" s="234"/>
      <c r="AY1335" s="234"/>
      <c r="AZ1335" s="232"/>
      <c r="BA1335" s="235"/>
      <c r="BB1335" s="232"/>
      <c r="BC1335" s="234"/>
      <c r="BD1335" s="234"/>
    </row>
    <row r="1336" spans="1:56" x14ac:dyDescent="0.35">
      <c r="A1336" s="231" t="s">
        <v>1267</v>
      </c>
      <c r="B1336" s="115">
        <v>1335</v>
      </c>
      <c r="C1336" s="232"/>
      <c r="D1336" s="232"/>
      <c r="E1336" s="232"/>
      <c r="F1336" s="232"/>
      <c r="G1336" s="232" t="s">
        <v>76</v>
      </c>
      <c r="H1336" s="232" t="s">
        <v>1980</v>
      </c>
      <c r="I1336" s="232" t="s">
        <v>240</v>
      </c>
      <c r="J1336" s="232" t="s">
        <v>312</v>
      </c>
      <c r="K1336" s="232" t="s">
        <v>319</v>
      </c>
      <c r="L1336" s="232" t="s">
        <v>886</v>
      </c>
      <c r="M1336" s="232" t="s">
        <v>55</v>
      </c>
      <c r="N1336" s="232" t="s">
        <v>34</v>
      </c>
      <c r="O1336" s="232" t="s">
        <v>4</v>
      </c>
      <c r="P1336" s="232" t="s">
        <v>25</v>
      </c>
      <c r="Q1336" s="232" t="s">
        <v>127</v>
      </c>
      <c r="R1336" s="232"/>
      <c r="S1336" s="47" t="s">
        <v>1268</v>
      </c>
      <c r="T1336" s="232" t="s">
        <v>127</v>
      </c>
      <c r="U1336" s="233">
        <v>1422</v>
      </c>
      <c r="V1336" s="234"/>
      <c r="W1336" s="234"/>
      <c r="X1336" s="232">
        <v>35</v>
      </c>
      <c r="Y1336" s="232"/>
      <c r="Z1336" s="234" t="s">
        <v>390</v>
      </c>
      <c r="AA1336" s="234"/>
      <c r="AB1336" s="234"/>
      <c r="AC1336" s="232" t="s">
        <v>402</v>
      </c>
      <c r="AD1336" s="235">
        <v>0</v>
      </c>
      <c r="AE1336" s="47"/>
      <c r="AF1336" s="280"/>
      <c r="AG1336" s="118"/>
      <c r="AH1336" s="118"/>
      <c r="AI1336" s="47" t="s">
        <v>6737</v>
      </c>
      <c r="AJ1336" s="47" t="s">
        <v>144</v>
      </c>
      <c r="AK1336" s="47" t="s">
        <v>390</v>
      </c>
      <c r="AL1336" s="62" t="s">
        <v>390</v>
      </c>
      <c r="AM1336" s="236" t="s">
        <v>1956</v>
      </c>
      <c r="AN1336" s="234"/>
      <c r="AO1336" s="234"/>
      <c r="AP1336" s="234"/>
      <c r="AQ1336" s="234"/>
      <c r="AR1336" s="234"/>
      <c r="AS1336" s="232"/>
      <c r="AT1336" s="234"/>
      <c r="AU1336" s="232"/>
      <c r="AV1336" s="232"/>
      <c r="AW1336" s="234"/>
      <c r="AX1336" s="234"/>
      <c r="AY1336" s="234"/>
      <c r="AZ1336" s="232"/>
      <c r="BA1336" s="235"/>
      <c r="BB1336" s="232"/>
      <c r="BC1336" s="234"/>
      <c r="BD1336" s="234"/>
    </row>
    <row r="1337" spans="1:56" x14ac:dyDescent="0.35">
      <c r="A1337" s="231" t="s">
        <v>2039</v>
      </c>
      <c r="B1337" s="115">
        <v>1336</v>
      </c>
      <c r="C1337" s="232"/>
      <c r="D1337" s="232"/>
      <c r="E1337" s="232"/>
      <c r="F1337" s="232"/>
      <c r="G1337" s="232" t="s">
        <v>76</v>
      </c>
      <c r="H1337" s="232" t="s">
        <v>2037</v>
      </c>
      <c r="I1337" s="232" t="s">
        <v>380</v>
      </c>
      <c r="J1337" s="232" t="s">
        <v>312</v>
      </c>
      <c r="K1337" s="232" t="s">
        <v>319</v>
      </c>
      <c r="L1337" s="232" t="s">
        <v>886</v>
      </c>
      <c r="M1337" s="232" t="s">
        <v>106</v>
      </c>
      <c r="N1337" s="232" t="s">
        <v>34</v>
      </c>
      <c r="O1337" s="232" t="s">
        <v>49</v>
      </c>
      <c r="P1337" s="232" t="s">
        <v>21</v>
      </c>
      <c r="Q1337" s="232" t="s">
        <v>916</v>
      </c>
      <c r="R1337" s="232"/>
      <c r="S1337" s="47" t="s">
        <v>2040</v>
      </c>
      <c r="T1337" s="232" t="s">
        <v>916</v>
      </c>
      <c r="U1337" s="233">
        <v>2001</v>
      </c>
      <c r="V1337" s="234"/>
      <c r="W1337" s="234"/>
      <c r="X1337" s="232">
        <v>0</v>
      </c>
      <c r="Y1337" s="232"/>
      <c r="Z1337" s="234" t="s">
        <v>390</v>
      </c>
      <c r="AA1337" s="234"/>
      <c r="AB1337" s="234"/>
      <c r="AC1337" s="232" t="s">
        <v>402</v>
      </c>
      <c r="AD1337" s="235">
        <v>0</v>
      </c>
      <c r="AE1337" s="47"/>
      <c r="AF1337" s="280"/>
      <c r="AG1337" s="118"/>
      <c r="AH1337" s="118"/>
      <c r="AI1337" s="47" t="s">
        <v>6737</v>
      </c>
      <c r="AJ1337" s="47" t="s">
        <v>144</v>
      </c>
      <c r="AK1337" s="47" t="s">
        <v>390</v>
      </c>
      <c r="AL1337" s="62" t="s">
        <v>390</v>
      </c>
      <c r="AM1337" s="236" t="s">
        <v>1956</v>
      </c>
      <c r="AN1337" s="234"/>
      <c r="AO1337" s="234"/>
      <c r="AP1337" s="234"/>
      <c r="AQ1337" s="234"/>
      <c r="AR1337" s="234"/>
      <c r="AS1337" s="232"/>
      <c r="AT1337" s="234"/>
      <c r="AU1337" s="232"/>
      <c r="AV1337" s="232"/>
      <c r="AW1337" s="234"/>
      <c r="AX1337" s="234"/>
      <c r="AY1337" s="234"/>
      <c r="AZ1337" s="232"/>
      <c r="BA1337" s="235"/>
      <c r="BB1337" s="232"/>
      <c r="BC1337" s="234"/>
      <c r="BD1337" s="234"/>
    </row>
    <row r="1338" spans="1:56" x14ac:dyDescent="0.35">
      <c r="A1338" s="231" t="s">
        <v>2044</v>
      </c>
      <c r="B1338" s="115">
        <v>1337</v>
      </c>
      <c r="C1338" s="232"/>
      <c r="D1338" s="232"/>
      <c r="E1338" s="232"/>
      <c r="F1338" s="232"/>
      <c r="G1338" s="232" t="s">
        <v>76</v>
      </c>
      <c r="H1338" s="232" t="s">
        <v>2037</v>
      </c>
      <c r="I1338" s="232" t="s">
        <v>380</v>
      </c>
      <c r="J1338" s="232" t="s">
        <v>312</v>
      </c>
      <c r="K1338" s="232" t="s">
        <v>319</v>
      </c>
      <c r="L1338" s="232" t="s">
        <v>886</v>
      </c>
      <c r="M1338" s="232" t="s">
        <v>106</v>
      </c>
      <c r="N1338" s="232" t="s">
        <v>33</v>
      </c>
      <c r="O1338" s="232" t="s">
        <v>49</v>
      </c>
      <c r="P1338" s="232" t="s">
        <v>26</v>
      </c>
      <c r="Q1338" s="232"/>
      <c r="R1338" s="232"/>
      <c r="S1338" s="47" t="s">
        <v>2045</v>
      </c>
      <c r="T1338" s="232" t="s">
        <v>762</v>
      </c>
      <c r="U1338" s="233">
        <v>1502</v>
      </c>
      <c r="V1338" s="234"/>
      <c r="W1338" s="234"/>
      <c r="X1338" s="232">
        <v>0</v>
      </c>
      <c r="Y1338" s="232"/>
      <c r="Z1338" s="234" t="s">
        <v>390</v>
      </c>
      <c r="AA1338" s="234"/>
      <c r="AB1338" s="234"/>
      <c r="AC1338" s="232" t="s">
        <v>402</v>
      </c>
      <c r="AD1338" s="235">
        <v>0</v>
      </c>
      <c r="AE1338" s="47"/>
      <c r="AF1338" s="280"/>
      <c r="AG1338" s="118"/>
      <c r="AH1338" s="118"/>
      <c r="AI1338" s="47" t="s">
        <v>6737</v>
      </c>
      <c r="AJ1338" s="47" t="s">
        <v>144</v>
      </c>
      <c r="AK1338" s="47" t="s">
        <v>390</v>
      </c>
      <c r="AL1338" s="62" t="s">
        <v>390</v>
      </c>
      <c r="AM1338" s="236" t="s">
        <v>1956</v>
      </c>
      <c r="AN1338" s="234"/>
      <c r="AO1338" s="234"/>
      <c r="AP1338" s="234"/>
      <c r="AQ1338" s="234"/>
      <c r="AR1338" s="234"/>
      <c r="AS1338" s="232"/>
      <c r="AT1338" s="234"/>
      <c r="AU1338" s="232"/>
      <c r="AV1338" s="232"/>
      <c r="AW1338" s="234"/>
      <c r="AX1338" s="234"/>
      <c r="AY1338" s="234"/>
      <c r="AZ1338" s="232"/>
      <c r="BA1338" s="235"/>
      <c r="BB1338" s="232"/>
      <c r="BC1338" s="234"/>
      <c r="BD1338" s="234"/>
    </row>
    <row r="1339" spans="1:56" x14ac:dyDescent="0.35">
      <c r="A1339" s="231" t="s">
        <v>2779</v>
      </c>
      <c r="B1339" s="115">
        <v>1338</v>
      </c>
      <c r="C1339" s="232"/>
      <c r="D1339" s="232"/>
      <c r="E1339" s="232"/>
      <c r="F1339" s="232"/>
      <c r="G1339" s="232" t="s">
        <v>1960</v>
      </c>
      <c r="H1339" s="232" t="s">
        <v>223</v>
      </c>
      <c r="I1339" s="232" t="s">
        <v>81</v>
      </c>
      <c r="J1339" s="232" t="s">
        <v>1961</v>
      </c>
      <c r="K1339" s="232" t="s">
        <v>313</v>
      </c>
      <c r="L1339" s="232" t="s">
        <v>1979</v>
      </c>
      <c r="M1339" s="232" t="s">
        <v>55</v>
      </c>
      <c r="N1339" s="232" t="s">
        <v>33</v>
      </c>
      <c r="O1339" s="232" t="s">
        <v>5473</v>
      </c>
      <c r="P1339" s="232" t="s">
        <v>22</v>
      </c>
      <c r="Q1339" s="232"/>
      <c r="R1339" s="232"/>
      <c r="S1339" s="47" t="s">
        <v>2780</v>
      </c>
      <c r="T1339" s="232"/>
      <c r="U1339" s="233"/>
      <c r="V1339" s="234"/>
      <c r="W1339" s="234"/>
      <c r="X1339" s="232">
        <v>35</v>
      </c>
      <c r="Y1339" s="232"/>
      <c r="Z1339" s="234" t="s">
        <v>390</v>
      </c>
      <c r="AA1339" s="234"/>
      <c r="AB1339" s="234"/>
      <c r="AC1339" s="232" t="s">
        <v>399</v>
      </c>
      <c r="AD1339" s="235"/>
      <c r="AE1339" s="47"/>
      <c r="AF1339" s="280"/>
      <c r="AG1339" s="118"/>
      <c r="AH1339" s="118"/>
      <c r="AI1339" s="47" t="s">
        <v>6737</v>
      </c>
      <c r="AJ1339" s="47" t="s">
        <v>144</v>
      </c>
      <c r="AK1339" s="47" t="s">
        <v>390</v>
      </c>
      <c r="AL1339" s="62" t="s">
        <v>390</v>
      </c>
      <c r="AM1339" s="236" t="s">
        <v>1956</v>
      </c>
      <c r="AN1339" s="234"/>
      <c r="AO1339" s="234"/>
      <c r="AP1339" s="234"/>
      <c r="AQ1339" s="234"/>
      <c r="AR1339" s="234"/>
      <c r="AS1339" s="232"/>
      <c r="AT1339" s="234"/>
      <c r="AU1339" s="232"/>
      <c r="AV1339" s="232"/>
      <c r="AW1339" s="234"/>
      <c r="AX1339" s="234"/>
      <c r="AY1339" s="234"/>
      <c r="AZ1339" s="232"/>
      <c r="BA1339" s="235"/>
      <c r="BB1339" s="232"/>
      <c r="BC1339" s="234"/>
      <c r="BD1339" s="234"/>
    </row>
    <row r="1340" spans="1:56" x14ac:dyDescent="0.35">
      <c r="A1340" s="231" t="s">
        <v>2783</v>
      </c>
      <c r="B1340" s="115">
        <v>1339</v>
      </c>
      <c r="C1340" s="232"/>
      <c r="D1340" s="232"/>
      <c r="E1340" s="232" t="s">
        <v>2903</v>
      </c>
      <c r="F1340" s="232" t="s">
        <v>2784</v>
      </c>
      <c r="G1340" s="232" t="s">
        <v>1960</v>
      </c>
      <c r="H1340" s="232" t="s">
        <v>223</v>
      </c>
      <c r="I1340" s="232" t="s">
        <v>81</v>
      </c>
      <c r="J1340" s="232" t="s">
        <v>1961</v>
      </c>
      <c r="K1340" s="232" t="s">
        <v>313</v>
      </c>
      <c r="L1340" s="232" t="s">
        <v>1979</v>
      </c>
      <c r="M1340" s="232" t="s">
        <v>55</v>
      </c>
      <c r="N1340" s="232" t="s">
        <v>33</v>
      </c>
      <c r="O1340" s="232" t="s">
        <v>5473</v>
      </c>
      <c r="P1340" s="232" t="s">
        <v>22</v>
      </c>
      <c r="Q1340" s="232"/>
      <c r="R1340" s="232" t="s">
        <v>6998</v>
      </c>
      <c r="S1340" s="47" t="s">
        <v>2785</v>
      </c>
      <c r="T1340" s="232" t="s">
        <v>126</v>
      </c>
      <c r="U1340" s="233">
        <v>12221</v>
      </c>
      <c r="V1340" s="234"/>
      <c r="W1340" s="234"/>
      <c r="X1340" s="232">
        <v>35</v>
      </c>
      <c r="Y1340" s="232"/>
      <c r="Z1340" s="234" t="s">
        <v>390</v>
      </c>
      <c r="AA1340" s="234"/>
      <c r="AB1340" s="234"/>
      <c r="AC1340" s="232" t="s">
        <v>399</v>
      </c>
      <c r="AD1340" s="235"/>
      <c r="AE1340" s="47"/>
      <c r="AF1340" s="280"/>
      <c r="AG1340" s="118"/>
      <c r="AH1340" s="118"/>
      <c r="AI1340" s="47" t="s">
        <v>6737</v>
      </c>
      <c r="AJ1340" s="47" t="s">
        <v>144</v>
      </c>
      <c r="AK1340" s="47" t="s">
        <v>390</v>
      </c>
      <c r="AL1340" s="62" t="s">
        <v>390</v>
      </c>
      <c r="AM1340" s="236" t="s">
        <v>2493</v>
      </c>
      <c r="AN1340" s="234"/>
      <c r="AO1340" s="234"/>
      <c r="AP1340" s="234"/>
      <c r="AQ1340" s="234"/>
      <c r="AR1340" s="234"/>
      <c r="AS1340" s="232"/>
      <c r="AT1340" s="234"/>
      <c r="AU1340" s="232"/>
      <c r="AV1340" s="232"/>
      <c r="AW1340" s="234"/>
      <c r="AX1340" s="234"/>
      <c r="AY1340" s="234"/>
      <c r="AZ1340" s="232"/>
      <c r="BA1340" s="235"/>
      <c r="BB1340" s="232"/>
      <c r="BC1340" s="234"/>
      <c r="BD1340" s="234"/>
    </row>
    <row r="1341" spans="1:56" x14ac:dyDescent="0.35">
      <c r="A1341" s="231" t="s">
        <v>1949</v>
      </c>
      <c r="B1341" s="115">
        <v>1340</v>
      </c>
      <c r="C1341" s="232"/>
      <c r="D1341" s="232"/>
      <c r="E1341" s="232"/>
      <c r="F1341" s="232"/>
      <c r="G1341" s="232" t="s">
        <v>78</v>
      </c>
      <c r="H1341" s="232" t="s">
        <v>222</v>
      </c>
      <c r="I1341" s="232" t="s">
        <v>69</v>
      </c>
      <c r="J1341" s="232" t="s">
        <v>2006</v>
      </c>
      <c r="K1341" s="232" t="s">
        <v>2007</v>
      </c>
      <c r="L1341" s="232" t="s">
        <v>1985</v>
      </c>
      <c r="M1341" s="232" t="s">
        <v>55</v>
      </c>
      <c r="N1341" s="232" t="s">
        <v>34</v>
      </c>
      <c r="O1341" s="232" t="s">
        <v>4</v>
      </c>
      <c r="P1341" s="232" t="s">
        <v>21</v>
      </c>
      <c r="Q1341" s="232"/>
      <c r="R1341" s="232"/>
      <c r="S1341" s="47" t="s">
        <v>1950</v>
      </c>
      <c r="T1341" s="232" t="s">
        <v>1951</v>
      </c>
      <c r="U1341" s="233"/>
      <c r="V1341" s="234"/>
      <c r="W1341" s="234"/>
      <c r="X1341" s="232">
        <v>35</v>
      </c>
      <c r="Y1341" s="232"/>
      <c r="Z1341" s="234" t="s">
        <v>390</v>
      </c>
      <c r="AA1341" s="234"/>
      <c r="AB1341" s="234"/>
      <c r="AC1341" s="232" t="s">
        <v>399</v>
      </c>
      <c r="AD1341" s="235">
        <v>0</v>
      </c>
      <c r="AE1341" s="47"/>
      <c r="AF1341" s="280"/>
      <c r="AG1341" s="118"/>
      <c r="AH1341" s="118"/>
      <c r="AI1341" s="47" t="s">
        <v>6737</v>
      </c>
      <c r="AJ1341" s="47" t="s">
        <v>144</v>
      </c>
      <c r="AK1341" s="47" t="s">
        <v>390</v>
      </c>
      <c r="AL1341" s="62" t="s">
        <v>390</v>
      </c>
      <c r="AM1341" s="236" t="s">
        <v>1872</v>
      </c>
      <c r="AN1341" s="234"/>
      <c r="AO1341" s="234"/>
      <c r="AP1341" s="234"/>
      <c r="AQ1341" s="234"/>
      <c r="AR1341" s="234"/>
      <c r="AS1341" s="232"/>
      <c r="AT1341" s="234"/>
      <c r="AU1341" s="232"/>
      <c r="AV1341" s="232"/>
      <c r="AW1341" s="234"/>
      <c r="AX1341" s="234"/>
      <c r="AY1341" s="234"/>
      <c r="AZ1341" s="232"/>
      <c r="BA1341" s="235"/>
      <c r="BB1341" s="232"/>
      <c r="BC1341" s="234"/>
      <c r="BD1341" s="234"/>
    </row>
    <row r="1342" spans="1:56" x14ac:dyDescent="0.35">
      <c r="A1342" s="231" t="s">
        <v>400</v>
      </c>
      <c r="B1342" s="115">
        <v>1341</v>
      </c>
      <c r="C1342" s="232"/>
      <c r="D1342" s="232" t="s">
        <v>905</v>
      </c>
      <c r="E1342" s="232" t="s">
        <v>906</v>
      </c>
      <c r="F1342" s="232" t="s">
        <v>907</v>
      </c>
      <c r="G1342" s="232" t="s">
        <v>1960</v>
      </c>
      <c r="H1342" s="232" t="s">
        <v>223</v>
      </c>
      <c r="I1342" s="232" t="s">
        <v>81</v>
      </c>
      <c r="J1342" s="232" t="s">
        <v>1961</v>
      </c>
      <c r="K1342" s="232" t="s">
        <v>313</v>
      </c>
      <c r="L1342" s="232" t="s">
        <v>1979</v>
      </c>
      <c r="M1342" s="232" t="s">
        <v>55</v>
      </c>
      <c r="N1342" s="232" t="s">
        <v>31</v>
      </c>
      <c r="O1342" s="232" t="s">
        <v>36</v>
      </c>
      <c r="P1342" s="232" t="s">
        <v>969</v>
      </c>
      <c r="Q1342" s="232"/>
      <c r="R1342" s="232"/>
      <c r="S1342" s="47" t="s">
        <v>401</v>
      </c>
      <c r="T1342" s="232" t="s">
        <v>790</v>
      </c>
      <c r="U1342" s="233">
        <v>8807</v>
      </c>
      <c r="V1342" s="234"/>
      <c r="W1342" s="234"/>
      <c r="X1342" s="232">
        <v>35</v>
      </c>
      <c r="Y1342" s="232"/>
      <c r="Z1342" s="234" t="s">
        <v>390</v>
      </c>
      <c r="AA1342" s="234"/>
      <c r="AB1342" s="234"/>
      <c r="AC1342" s="232" t="s">
        <v>399</v>
      </c>
      <c r="AD1342" s="235">
        <v>0</v>
      </c>
      <c r="AE1342" s="47"/>
      <c r="AF1342" s="280"/>
      <c r="AG1342" s="118"/>
      <c r="AH1342" s="118"/>
      <c r="AI1342" s="47" t="s">
        <v>6737</v>
      </c>
      <c r="AJ1342" s="47" t="s">
        <v>144</v>
      </c>
      <c r="AK1342" s="47" t="s">
        <v>390</v>
      </c>
      <c r="AL1342" s="62" t="s">
        <v>390</v>
      </c>
      <c r="AM1342" s="236" t="s">
        <v>390</v>
      </c>
      <c r="AN1342" s="234"/>
      <c r="AO1342" s="234"/>
      <c r="AP1342" s="234"/>
      <c r="AQ1342" s="234"/>
      <c r="AR1342" s="234"/>
      <c r="AS1342" s="232"/>
      <c r="AT1342" s="234"/>
      <c r="AU1342" s="232"/>
      <c r="AV1342" s="232"/>
      <c r="AW1342" s="234"/>
      <c r="AX1342" s="234"/>
      <c r="AY1342" s="234"/>
      <c r="AZ1342" s="232"/>
      <c r="BA1342" s="235"/>
      <c r="BB1342" s="232"/>
      <c r="BC1342" s="234"/>
      <c r="BD1342" s="234"/>
    </row>
    <row r="1343" spans="1:56" x14ac:dyDescent="0.35">
      <c r="A1343" s="231" t="s">
        <v>414</v>
      </c>
      <c r="B1343" s="115">
        <v>1342</v>
      </c>
      <c r="C1343" s="232"/>
      <c r="D1343" s="232"/>
      <c r="E1343" s="232"/>
      <c r="F1343" s="232"/>
      <c r="G1343" s="232" t="s">
        <v>1960</v>
      </c>
      <c r="H1343" s="232" t="s">
        <v>223</v>
      </c>
      <c r="I1343" s="232" t="s">
        <v>81</v>
      </c>
      <c r="J1343" s="232" t="s">
        <v>1961</v>
      </c>
      <c r="K1343" s="232" t="s">
        <v>313</v>
      </c>
      <c r="L1343" s="232" t="s">
        <v>1979</v>
      </c>
      <c r="M1343" s="232" t="s">
        <v>55</v>
      </c>
      <c r="N1343" s="232" t="s">
        <v>31</v>
      </c>
      <c r="O1343" s="232" t="s">
        <v>36</v>
      </c>
      <c r="P1343" s="232" t="s">
        <v>969</v>
      </c>
      <c r="Q1343" s="232" t="s">
        <v>800</v>
      </c>
      <c r="R1343" s="232"/>
      <c r="S1343" s="47" t="s">
        <v>415</v>
      </c>
      <c r="T1343" s="232" t="s">
        <v>800</v>
      </c>
      <c r="U1343" s="233"/>
      <c r="V1343" s="234"/>
      <c r="W1343" s="234"/>
      <c r="X1343" s="232">
        <v>35</v>
      </c>
      <c r="Y1343" s="232"/>
      <c r="Z1343" s="234" t="s">
        <v>390</v>
      </c>
      <c r="AA1343" s="234"/>
      <c r="AB1343" s="234"/>
      <c r="AC1343" s="232" t="s">
        <v>407</v>
      </c>
      <c r="AD1343" s="235">
        <v>0</v>
      </c>
      <c r="AE1343" s="47"/>
      <c r="AF1343" s="280"/>
      <c r="AG1343" s="118"/>
      <c r="AH1343" s="118"/>
      <c r="AI1343" s="47" t="s">
        <v>6737</v>
      </c>
      <c r="AJ1343" s="47" t="s">
        <v>144</v>
      </c>
      <c r="AK1343" s="47" t="s">
        <v>390</v>
      </c>
      <c r="AL1343" s="62" t="s">
        <v>390</v>
      </c>
      <c r="AM1343" s="236" t="s">
        <v>390</v>
      </c>
      <c r="AN1343" s="234"/>
      <c r="AO1343" s="234"/>
      <c r="AP1343" s="234"/>
      <c r="AQ1343" s="234"/>
      <c r="AR1343" s="234"/>
      <c r="AS1343" s="232"/>
      <c r="AT1343" s="234"/>
      <c r="AU1343" s="232"/>
      <c r="AV1343" s="232"/>
      <c r="AW1343" s="234"/>
      <c r="AX1343" s="234"/>
      <c r="AY1343" s="234"/>
      <c r="AZ1343" s="232"/>
      <c r="BA1343" s="235"/>
      <c r="BB1343" s="232"/>
      <c r="BC1343" s="234"/>
      <c r="BD1343" s="234"/>
    </row>
    <row r="1344" spans="1:56" x14ac:dyDescent="0.35">
      <c r="A1344" s="231" t="s">
        <v>2306</v>
      </c>
      <c r="B1344" s="115">
        <v>1343</v>
      </c>
      <c r="C1344" s="232"/>
      <c r="D1344" s="232"/>
      <c r="E1344" s="232"/>
      <c r="F1344" s="232"/>
      <c r="G1344" s="232" t="s">
        <v>92</v>
      </c>
      <c r="H1344" s="232" t="s">
        <v>224</v>
      </c>
      <c r="I1344" s="232" t="s">
        <v>212</v>
      </c>
      <c r="J1344" s="232" t="s">
        <v>1961</v>
      </c>
      <c r="K1344" s="232" t="s">
        <v>329</v>
      </c>
      <c r="L1344" s="232" t="s">
        <v>320</v>
      </c>
      <c r="M1344" s="232" t="s">
        <v>53</v>
      </c>
      <c r="N1344" s="232" t="s">
        <v>32</v>
      </c>
      <c r="O1344" s="232" t="s">
        <v>50</v>
      </c>
      <c r="P1344" s="232" t="s">
        <v>38</v>
      </c>
      <c r="Q1344" s="232"/>
      <c r="R1344" s="232"/>
      <c r="S1344" s="47" t="s">
        <v>2307</v>
      </c>
      <c r="T1344" s="232" t="s">
        <v>107</v>
      </c>
      <c r="U1344" s="233"/>
      <c r="V1344" s="234"/>
      <c r="W1344" s="234"/>
      <c r="X1344" s="232">
        <v>0</v>
      </c>
      <c r="Y1344" s="232"/>
      <c r="Z1344" s="234" t="s">
        <v>390</v>
      </c>
      <c r="AA1344" s="234"/>
      <c r="AB1344" s="234"/>
      <c r="AC1344" s="232" t="s">
        <v>402</v>
      </c>
      <c r="AD1344" s="235">
        <v>0</v>
      </c>
      <c r="AE1344" s="47"/>
      <c r="AF1344" s="280"/>
      <c r="AG1344" s="118"/>
      <c r="AH1344" s="118"/>
      <c r="AI1344" s="47" t="s">
        <v>6737</v>
      </c>
      <c r="AJ1344" s="47" t="s">
        <v>306</v>
      </c>
      <c r="AK1344" s="47" t="s">
        <v>390</v>
      </c>
      <c r="AL1344" s="62" t="s">
        <v>390</v>
      </c>
      <c r="AM1344" s="236" t="s">
        <v>2000</v>
      </c>
      <c r="AN1344" s="234"/>
      <c r="AO1344" s="234"/>
      <c r="AP1344" s="234"/>
      <c r="AQ1344" s="234"/>
      <c r="AR1344" s="234"/>
      <c r="AS1344" s="232"/>
      <c r="AT1344" s="234"/>
      <c r="AU1344" s="232"/>
      <c r="AV1344" s="232"/>
      <c r="AW1344" s="234"/>
      <c r="AX1344" s="234"/>
      <c r="AY1344" s="234"/>
      <c r="AZ1344" s="232"/>
      <c r="BA1344" s="235"/>
      <c r="BB1344" s="232"/>
      <c r="BC1344" s="234"/>
      <c r="BD1344" s="234"/>
    </row>
    <row r="1345" spans="1:56" x14ac:dyDescent="0.35">
      <c r="A1345" s="231" t="s">
        <v>2945</v>
      </c>
      <c r="B1345" s="115">
        <v>1344</v>
      </c>
      <c r="C1345" s="232"/>
      <c r="D1345" s="232"/>
      <c r="E1345" s="232"/>
      <c r="F1345" s="232"/>
      <c r="G1345" s="232" t="s">
        <v>80</v>
      </c>
      <c r="H1345" s="232" t="s">
        <v>225</v>
      </c>
      <c r="I1345" s="232" t="s">
        <v>72</v>
      </c>
      <c r="J1345" s="232" t="s">
        <v>1961</v>
      </c>
      <c r="K1345" s="232" t="s">
        <v>329</v>
      </c>
      <c r="L1345" s="232" t="s">
        <v>320</v>
      </c>
      <c r="M1345" s="232" t="s">
        <v>55</v>
      </c>
      <c r="N1345" s="232" t="s">
        <v>32</v>
      </c>
      <c r="O1345" s="232" t="s">
        <v>37</v>
      </c>
      <c r="P1345" s="232" t="s">
        <v>38</v>
      </c>
      <c r="Q1345" s="232"/>
      <c r="R1345" s="232"/>
      <c r="S1345" s="47" t="s">
        <v>2946</v>
      </c>
      <c r="T1345" s="232" t="s">
        <v>2947</v>
      </c>
      <c r="U1345" s="233"/>
      <c r="V1345" s="234"/>
      <c r="W1345" s="234"/>
      <c r="X1345" s="232">
        <v>35</v>
      </c>
      <c r="Y1345" s="232"/>
      <c r="Z1345" s="234"/>
      <c r="AA1345" s="234"/>
      <c r="AB1345" s="234"/>
      <c r="AC1345" s="232" t="s">
        <v>402</v>
      </c>
      <c r="AD1345" s="235">
        <v>0</v>
      </c>
      <c r="AE1345" s="47"/>
      <c r="AF1345" s="280"/>
      <c r="AG1345" s="118"/>
      <c r="AH1345" s="118"/>
      <c r="AI1345" s="47" t="s">
        <v>6737</v>
      </c>
      <c r="AJ1345" s="47" t="s">
        <v>144</v>
      </c>
      <c r="AK1345" s="47" t="s">
        <v>390</v>
      </c>
      <c r="AL1345" s="62" t="s">
        <v>390</v>
      </c>
      <c r="AM1345" s="236" t="s">
        <v>2000</v>
      </c>
      <c r="AN1345" s="234"/>
      <c r="AO1345" s="234"/>
      <c r="AP1345" s="234"/>
      <c r="AQ1345" s="234"/>
      <c r="AR1345" s="234"/>
      <c r="AS1345" s="232"/>
      <c r="AT1345" s="234"/>
      <c r="AU1345" s="232"/>
      <c r="AV1345" s="232"/>
      <c r="AW1345" s="234"/>
      <c r="AX1345" s="234"/>
      <c r="AY1345" s="234"/>
      <c r="AZ1345" s="232"/>
      <c r="BA1345" s="235"/>
      <c r="BB1345" s="232"/>
      <c r="BC1345" s="234"/>
      <c r="BD1345" s="234"/>
    </row>
    <row r="1346" spans="1:56" x14ac:dyDescent="0.35">
      <c r="A1346" s="231" t="s">
        <v>2948</v>
      </c>
      <c r="B1346" s="115">
        <v>1345</v>
      </c>
      <c r="C1346" s="232"/>
      <c r="D1346" s="232"/>
      <c r="E1346" s="232"/>
      <c r="F1346" s="232"/>
      <c r="G1346" s="232" t="s">
        <v>80</v>
      </c>
      <c r="H1346" s="232" t="s">
        <v>225</v>
      </c>
      <c r="I1346" s="232" t="s">
        <v>72</v>
      </c>
      <c r="J1346" s="232" t="s">
        <v>1961</v>
      </c>
      <c r="K1346" s="232" t="s">
        <v>329</v>
      </c>
      <c r="L1346" s="232" t="s">
        <v>320</v>
      </c>
      <c r="M1346" s="232" t="s">
        <v>55</v>
      </c>
      <c r="N1346" s="232" t="s">
        <v>32</v>
      </c>
      <c r="O1346" s="232" t="s">
        <v>37</v>
      </c>
      <c r="P1346" s="232" t="s">
        <v>38</v>
      </c>
      <c r="Q1346" s="232"/>
      <c r="R1346" s="232"/>
      <c r="S1346" s="47" t="s">
        <v>2949</v>
      </c>
      <c r="T1346" s="232" t="s">
        <v>2947</v>
      </c>
      <c r="U1346" s="233"/>
      <c r="V1346" s="234"/>
      <c r="W1346" s="234"/>
      <c r="X1346" s="232">
        <v>35</v>
      </c>
      <c r="Y1346" s="232"/>
      <c r="Z1346" s="234"/>
      <c r="AA1346" s="234"/>
      <c r="AB1346" s="234"/>
      <c r="AC1346" s="232" t="s">
        <v>407</v>
      </c>
      <c r="AD1346" s="235">
        <v>0</v>
      </c>
      <c r="AE1346" s="47"/>
      <c r="AF1346" s="280"/>
      <c r="AG1346" s="118"/>
      <c r="AH1346" s="118"/>
      <c r="AI1346" s="47" t="s">
        <v>6737</v>
      </c>
      <c r="AJ1346" s="47" t="s">
        <v>144</v>
      </c>
      <c r="AK1346" s="47" t="s">
        <v>390</v>
      </c>
      <c r="AL1346" s="62" t="s">
        <v>390</v>
      </c>
      <c r="AM1346" s="236" t="s">
        <v>390</v>
      </c>
      <c r="AN1346" s="234"/>
      <c r="AO1346" s="234"/>
      <c r="AP1346" s="234"/>
      <c r="AQ1346" s="234"/>
      <c r="AR1346" s="234"/>
      <c r="AS1346" s="232"/>
      <c r="AT1346" s="234"/>
      <c r="AU1346" s="232"/>
      <c r="AV1346" s="232"/>
      <c r="AW1346" s="234"/>
      <c r="AX1346" s="234"/>
      <c r="AY1346" s="234"/>
      <c r="AZ1346" s="232"/>
      <c r="BA1346" s="235"/>
      <c r="BB1346" s="232"/>
      <c r="BC1346" s="234"/>
      <c r="BD1346" s="234"/>
    </row>
    <row r="1347" spans="1:56" x14ac:dyDescent="0.35">
      <c r="A1347" s="231" t="s">
        <v>692</v>
      </c>
      <c r="B1347" s="115">
        <v>1346</v>
      </c>
      <c r="C1347" s="232"/>
      <c r="D1347" s="232"/>
      <c r="E1347" s="232"/>
      <c r="F1347" s="232"/>
      <c r="G1347" s="232" t="s">
        <v>187</v>
      </c>
      <c r="H1347" s="232" t="s">
        <v>691</v>
      </c>
      <c r="I1347" s="232" t="s">
        <v>112</v>
      </c>
      <c r="J1347" s="232" t="s">
        <v>1961</v>
      </c>
      <c r="K1347" s="232" t="s">
        <v>329</v>
      </c>
      <c r="L1347" s="232" t="s">
        <v>320</v>
      </c>
      <c r="M1347" s="232" t="s">
        <v>55</v>
      </c>
      <c r="N1347" s="232" t="s">
        <v>31</v>
      </c>
      <c r="O1347" s="232" t="s">
        <v>36</v>
      </c>
      <c r="P1347" s="232" t="s">
        <v>64</v>
      </c>
      <c r="Q1347" s="232" t="s">
        <v>1513</v>
      </c>
      <c r="R1347" s="232"/>
      <c r="S1347" s="47" t="s">
        <v>693</v>
      </c>
      <c r="T1347" s="232" t="s">
        <v>754</v>
      </c>
      <c r="U1347" s="233"/>
      <c r="V1347" s="234"/>
      <c r="W1347" s="234"/>
      <c r="X1347" s="232">
        <v>55</v>
      </c>
      <c r="Y1347" s="232"/>
      <c r="Z1347" s="234" t="s">
        <v>390</v>
      </c>
      <c r="AA1347" s="234"/>
      <c r="AB1347" s="234"/>
      <c r="AC1347" s="232" t="s">
        <v>402</v>
      </c>
      <c r="AD1347" s="235">
        <v>0</v>
      </c>
      <c r="AE1347" s="47"/>
      <c r="AF1347" s="280"/>
      <c r="AG1347" s="118"/>
      <c r="AH1347" s="118"/>
      <c r="AI1347" s="47" t="s">
        <v>6737</v>
      </c>
      <c r="AJ1347" s="47" t="s">
        <v>306</v>
      </c>
      <c r="AK1347" s="47" t="s">
        <v>390</v>
      </c>
      <c r="AL1347" s="62" t="s">
        <v>390</v>
      </c>
      <c r="AM1347" s="236" t="s">
        <v>390</v>
      </c>
      <c r="AN1347" s="234"/>
      <c r="AO1347" s="234"/>
      <c r="AP1347" s="234"/>
      <c r="AQ1347" s="234"/>
      <c r="AR1347" s="234"/>
      <c r="AS1347" s="232"/>
      <c r="AT1347" s="234"/>
      <c r="AU1347" s="232"/>
      <c r="AV1347" s="232"/>
      <c r="AW1347" s="234"/>
      <c r="AX1347" s="234"/>
      <c r="AY1347" s="234"/>
      <c r="AZ1347" s="232"/>
      <c r="BA1347" s="235"/>
      <c r="BB1347" s="232"/>
      <c r="BC1347" s="234"/>
      <c r="BD1347" s="234"/>
    </row>
    <row r="1348" spans="1:56" x14ac:dyDescent="0.35">
      <c r="A1348" s="231" t="s">
        <v>594</v>
      </c>
      <c r="B1348" s="115">
        <v>1347</v>
      </c>
      <c r="C1348" s="232"/>
      <c r="D1348" s="232"/>
      <c r="E1348" s="232"/>
      <c r="F1348" s="232"/>
      <c r="G1348" s="232" t="s">
        <v>78</v>
      </c>
      <c r="H1348" s="232" t="s">
        <v>222</v>
      </c>
      <c r="I1348" s="232" t="s">
        <v>114</v>
      </c>
      <c r="J1348" s="232" t="s">
        <v>2006</v>
      </c>
      <c r="K1348" s="232" t="s">
        <v>2007</v>
      </c>
      <c r="L1348" s="232" t="s">
        <v>1985</v>
      </c>
      <c r="M1348" s="232" t="s">
        <v>55</v>
      </c>
      <c r="N1348" s="232" t="s">
        <v>34</v>
      </c>
      <c r="O1348" s="232" t="s">
        <v>4</v>
      </c>
      <c r="P1348" s="232" t="s">
        <v>21</v>
      </c>
      <c r="Q1348" s="232"/>
      <c r="R1348" s="232"/>
      <c r="S1348" s="47" t="s">
        <v>1462</v>
      </c>
      <c r="T1348" s="232" t="s">
        <v>825</v>
      </c>
      <c r="U1348" s="233"/>
      <c r="V1348" s="234"/>
      <c r="W1348" s="234"/>
      <c r="X1348" s="232">
        <v>15</v>
      </c>
      <c r="Y1348" s="232"/>
      <c r="Z1348" s="234" t="s">
        <v>390</v>
      </c>
      <c r="AA1348" s="234"/>
      <c r="AB1348" s="234"/>
      <c r="AC1348" s="232" t="s">
        <v>402</v>
      </c>
      <c r="AD1348" s="235">
        <v>0</v>
      </c>
      <c r="AE1348" s="47"/>
      <c r="AF1348" s="280"/>
      <c r="AG1348" s="118"/>
      <c r="AH1348" s="118"/>
      <c r="AI1348" s="47" t="s">
        <v>6737</v>
      </c>
      <c r="AJ1348" s="47" t="s">
        <v>306</v>
      </c>
      <c r="AK1348" s="47" t="s">
        <v>390</v>
      </c>
      <c r="AL1348" s="62" t="s">
        <v>390</v>
      </c>
      <c r="AM1348" s="236" t="s">
        <v>2221</v>
      </c>
      <c r="AN1348" s="234"/>
      <c r="AO1348" s="234"/>
      <c r="AP1348" s="234"/>
      <c r="AQ1348" s="234"/>
      <c r="AR1348" s="234"/>
      <c r="AS1348" s="232"/>
      <c r="AT1348" s="234"/>
      <c r="AU1348" s="232"/>
      <c r="AV1348" s="232"/>
      <c r="AW1348" s="234"/>
      <c r="AX1348" s="234"/>
      <c r="AY1348" s="234"/>
      <c r="AZ1348" s="232"/>
      <c r="BA1348" s="235"/>
      <c r="BB1348" s="232"/>
      <c r="BC1348" s="234"/>
      <c r="BD1348" s="234"/>
    </row>
    <row r="1349" spans="1:56" x14ac:dyDescent="0.35">
      <c r="A1349" s="231" t="s">
        <v>910</v>
      </c>
      <c r="B1349" s="115">
        <v>1348</v>
      </c>
      <c r="C1349" s="232"/>
      <c r="D1349" s="232"/>
      <c r="E1349" s="232"/>
      <c r="F1349" s="232"/>
      <c r="G1349" s="232" t="s">
        <v>86</v>
      </c>
      <c r="H1349" s="232" t="s">
        <v>226</v>
      </c>
      <c r="I1349" s="232" t="s">
        <v>203</v>
      </c>
      <c r="J1349" s="232" t="s">
        <v>1961</v>
      </c>
      <c r="K1349" s="232" t="s">
        <v>313</v>
      </c>
      <c r="L1349" s="232" t="s">
        <v>1979</v>
      </c>
      <c r="M1349" s="232" t="s">
        <v>55</v>
      </c>
      <c r="N1349" s="232" t="s">
        <v>32</v>
      </c>
      <c r="O1349" s="232" t="s">
        <v>37</v>
      </c>
      <c r="P1349" s="232" t="s">
        <v>38</v>
      </c>
      <c r="Q1349" s="232" t="s">
        <v>107</v>
      </c>
      <c r="R1349" s="232"/>
      <c r="S1349" s="47" t="s">
        <v>911</v>
      </c>
      <c r="T1349" s="232" t="s">
        <v>107</v>
      </c>
      <c r="U1349" s="233"/>
      <c r="V1349" s="234"/>
      <c r="W1349" s="234"/>
      <c r="X1349" s="232">
        <v>45</v>
      </c>
      <c r="Y1349" s="232"/>
      <c r="Z1349" s="234" t="s">
        <v>390</v>
      </c>
      <c r="AA1349" s="234"/>
      <c r="AB1349" s="234"/>
      <c r="AC1349" s="232" t="s">
        <v>407</v>
      </c>
      <c r="AD1349" s="235">
        <v>0</v>
      </c>
      <c r="AE1349" s="47"/>
      <c r="AF1349" s="280"/>
      <c r="AG1349" s="118"/>
      <c r="AH1349" s="118"/>
      <c r="AI1349" s="47" t="s">
        <v>6737</v>
      </c>
      <c r="AJ1349" s="47" t="s">
        <v>144</v>
      </c>
      <c r="AK1349" s="47" t="s">
        <v>390</v>
      </c>
      <c r="AL1349" s="62" t="s">
        <v>390</v>
      </c>
      <c r="AM1349" s="236" t="s">
        <v>2000</v>
      </c>
      <c r="AN1349" s="234"/>
      <c r="AO1349" s="234"/>
      <c r="AP1349" s="234"/>
      <c r="AQ1349" s="234"/>
      <c r="AR1349" s="234"/>
      <c r="AS1349" s="232"/>
      <c r="AT1349" s="234"/>
      <c r="AU1349" s="232"/>
      <c r="AV1349" s="232"/>
      <c r="AW1349" s="234"/>
      <c r="AX1349" s="234"/>
      <c r="AY1349" s="234"/>
      <c r="AZ1349" s="232"/>
      <c r="BA1349" s="235"/>
      <c r="BB1349" s="232"/>
      <c r="BC1349" s="234"/>
      <c r="BD1349" s="234"/>
    </row>
    <row r="1350" spans="1:56" x14ac:dyDescent="0.35">
      <c r="A1350" s="231" t="s">
        <v>568</v>
      </c>
      <c r="B1350" s="115">
        <v>1349</v>
      </c>
      <c r="C1350" s="232"/>
      <c r="D1350" s="232"/>
      <c r="E1350" s="232"/>
      <c r="F1350" s="232"/>
      <c r="G1350" s="232" t="s">
        <v>78</v>
      </c>
      <c r="H1350" s="232" t="s">
        <v>222</v>
      </c>
      <c r="I1350" s="232" t="s">
        <v>69</v>
      </c>
      <c r="J1350" s="232" t="s">
        <v>2006</v>
      </c>
      <c r="K1350" s="232" t="s">
        <v>2007</v>
      </c>
      <c r="L1350" s="232" t="s">
        <v>1985</v>
      </c>
      <c r="M1350" s="232" t="s">
        <v>55</v>
      </c>
      <c r="N1350" s="232" t="s">
        <v>34</v>
      </c>
      <c r="O1350" s="232" t="s">
        <v>4</v>
      </c>
      <c r="P1350" s="232" t="s">
        <v>133</v>
      </c>
      <c r="Q1350" s="232"/>
      <c r="R1350" s="232"/>
      <c r="S1350" s="47" t="s">
        <v>569</v>
      </c>
      <c r="T1350" s="232" t="s">
        <v>1533</v>
      </c>
      <c r="U1350" s="233"/>
      <c r="V1350" s="234"/>
      <c r="W1350" s="234"/>
      <c r="X1350" s="232">
        <v>35</v>
      </c>
      <c r="Y1350" s="232"/>
      <c r="Z1350" s="234" t="s">
        <v>390</v>
      </c>
      <c r="AA1350" s="234"/>
      <c r="AB1350" s="234"/>
      <c r="AC1350" s="232" t="s">
        <v>406</v>
      </c>
      <c r="AD1350" s="235">
        <v>0</v>
      </c>
      <c r="AE1350" s="47"/>
      <c r="AF1350" s="280"/>
      <c r="AG1350" s="118"/>
      <c r="AH1350" s="118"/>
      <c r="AI1350" s="47" t="s">
        <v>6737</v>
      </c>
      <c r="AJ1350" s="47" t="s">
        <v>144</v>
      </c>
      <c r="AK1350" s="47" t="s">
        <v>390</v>
      </c>
      <c r="AL1350" s="62" t="s">
        <v>390</v>
      </c>
      <c r="AM1350" s="236" t="s">
        <v>2082</v>
      </c>
      <c r="AN1350" s="234"/>
      <c r="AO1350" s="234"/>
      <c r="AP1350" s="234"/>
      <c r="AQ1350" s="234"/>
      <c r="AR1350" s="234"/>
      <c r="AS1350" s="232"/>
      <c r="AT1350" s="234"/>
      <c r="AU1350" s="232"/>
      <c r="AV1350" s="232"/>
      <c r="AW1350" s="234"/>
      <c r="AX1350" s="234"/>
      <c r="AY1350" s="234"/>
      <c r="AZ1350" s="232"/>
      <c r="BA1350" s="235"/>
      <c r="BB1350" s="232"/>
      <c r="BC1350" s="234"/>
      <c r="BD1350" s="234"/>
    </row>
    <row r="1351" spans="1:56" x14ac:dyDescent="0.35">
      <c r="A1351" s="231" t="s">
        <v>2763</v>
      </c>
      <c r="B1351" s="115">
        <v>1350</v>
      </c>
      <c r="C1351" s="232"/>
      <c r="D1351" s="232" t="s">
        <v>5089</v>
      </c>
      <c r="E1351" s="232" t="s">
        <v>2900</v>
      </c>
      <c r="F1351" s="232" t="s">
        <v>2764</v>
      </c>
      <c r="G1351" s="232" t="s">
        <v>1960</v>
      </c>
      <c r="H1351" s="232" t="s">
        <v>223</v>
      </c>
      <c r="I1351" s="232" t="s">
        <v>81</v>
      </c>
      <c r="J1351" s="232" t="s">
        <v>1961</v>
      </c>
      <c r="K1351" s="232" t="s">
        <v>313</v>
      </c>
      <c r="L1351" s="232" t="s">
        <v>1979</v>
      </c>
      <c r="M1351" s="232" t="s">
        <v>55</v>
      </c>
      <c r="N1351" s="232" t="s">
        <v>32</v>
      </c>
      <c r="O1351" s="232" t="s">
        <v>37</v>
      </c>
      <c r="P1351" s="232" t="s">
        <v>45</v>
      </c>
      <c r="Q1351" s="232" t="s">
        <v>1305</v>
      </c>
      <c r="R1351" s="232" t="s">
        <v>1087</v>
      </c>
      <c r="S1351" s="47" t="s">
        <v>2765</v>
      </c>
      <c r="T1351" s="232" t="s">
        <v>2766</v>
      </c>
      <c r="U1351" s="233">
        <v>7394</v>
      </c>
      <c r="V1351" s="234">
        <v>46055</v>
      </c>
      <c r="W1351" s="234">
        <v>46058</v>
      </c>
      <c r="X1351" s="232">
        <v>35</v>
      </c>
      <c r="Y1351" s="232"/>
      <c r="Z1351" s="234">
        <v>46093</v>
      </c>
      <c r="AA1351" s="234">
        <v>46162</v>
      </c>
      <c r="AB1351" s="234">
        <v>46163</v>
      </c>
      <c r="AC1351" s="232" t="s">
        <v>3</v>
      </c>
      <c r="AD1351" s="235">
        <v>1</v>
      </c>
      <c r="AE1351" s="47"/>
      <c r="AF1351" s="280" t="s">
        <v>8951</v>
      </c>
      <c r="AG1351" s="118"/>
      <c r="AH1351" s="118" t="s">
        <v>152</v>
      </c>
      <c r="AI1351" s="47" t="s">
        <v>6737</v>
      </c>
      <c r="AJ1351" s="47" t="s">
        <v>144</v>
      </c>
      <c r="AK1351" s="47" t="s">
        <v>1557</v>
      </c>
      <c r="AL1351" s="62" t="s">
        <v>2925</v>
      </c>
      <c r="AM1351" s="236" t="s">
        <v>2000</v>
      </c>
      <c r="AN1351" s="234"/>
      <c r="AO1351" s="234"/>
      <c r="AP1351" s="234"/>
      <c r="AQ1351" s="234"/>
      <c r="AR1351" s="234"/>
      <c r="AS1351" s="232"/>
      <c r="AT1351" s="234"/>
      <c r="AU1351" s="232"/>
      <c r="AV1351" s="232"/>
      <c r="AW1351" s="234"/>
      <c r="AX1351" s="234"/>
      <c r="AY1351" s="234"/>
      <c r="AZ1351" s="232"/>
      <c r="BA1351" s="235"/>
      <c r="BB1351" s="232"/>
      <c r="BC1351" s="234"/>
      <c r="BD1351" s="234"/>
    </row>
    <row r="1352" spans="1:56" x14ac:dyDescent="0.35">
      <c r="A1352" s="231" t="s">
        <v>1992</v>
      </c>
      <c r="B1352" s="115">
        <v>1351</v>
      </c>
      <c r="C1352" s="232"/>
      <c r="D1352" s="232" t="s">
        <v>2839</v>
      </c>
      <c r="E1352" s="232" t="s">
        <v>1993</v>
      </c>
      <c r="F1352" s="232" t="s">
        <v>1994</v>
      </c>
      <c r="G1352" s="232" t="s">
        <v>76</v>
      </c>
      <c r="H1352" s="232" t="s">
        <v>1980</v>
      </c>
      <c r="I1352" s="232" t="s">
        <v>89</v>
      </c>
      <c r="J1352" s="232" t="s">
        <v>312</v>
      </c>
      <c r="K1352" s="232" t="s">
        <v>319</v>
      </c>
      <c r="L1352" s="232" t="s">
        <v>886</v>
      </c>
      <c r="M1352" s="232" t="s">
        <v>53</v>
      </c>
      <c r="N1352" s="232" t="s">
        <v>33</v>
      </c>
      <c r="O1352" s="232" t="s">
        <v>5473</v>
      </c>
      <c r="P1352" s="232" t="s">
        <v>20</v>
      </c>
      <c r="Q1352" s="232" t="s">
        <v>1996</v>
      </c>
      <c r="R1352" s="232" t="s">
        <v>1081</v>
      </c>
      <c r="S1352" s="47" t="s">
        <v>1995</v>
      </c>
      <c r="T1352" s="232" t="s">
        <v>1996</v>
      </c>
      <c r="U1352" s="233">
        <v>2826</v>
      </c>
      <c r="V1352" s="234">
        <v>46027</v>
      </c>
      <c r="W1352" s="234">
        <v>46041</v>
      </c>
      <c r="X1352" s="232">
        <v>0</v>
      </c>
      <c r="Y1352" s="232">
        <v>35</v>
      </c>
      <c r="Z1352" s="234">
        <v>46076</v>
      </c>
      <c r="AA1352" s="234">
        <v>46150</v>
      </c>
      <c r="AB1352" s="234">
        <v>46154</v>
      </c>
      <c r="AC1352" s="232" t="s">
        <v>3</v>
      </c>
      <c r="AD1352" s="235">
        <v>1</v>
      </c>
      <c r="AE1352" s="47"/>
      <c r="AF1352" s="280">
        <v>46163</v>
      </c>
      <c r="AG1352" s="118">
        <v>46154</v>
      </c>
      <c r="AH1352" s="118" t="s">
        <v>6740</v>
      </c>
      <c r="AI1352" s="47" t="s">
        <v>6737</v>
      </c>
      <c r="AJ1352" s="47" t="s">
        <v>306</v>
      </c>
      <c r="AK1352" s="47" t="s">
        <v>1556</v>
      </c>
      <c r="AL1352" s="62" t="s">
        <v>2925</v>
      </c>
      <c r="AM1352" s="236" t="s">
        <v>390</v>
      </c>
      <c r="AN1352" s="234"/>
      <c r="AO1352" s="234"/>
      <c r="AP1352" s="234"/>
      <c r="AQ1352" s="234"/>
      <c r="AR1352" s="234"/>
      <c r="AS1352" s="232"/>
      <c r="AT1352" s="234"/>
      <c r="AU1352" s="232"/>
      <c r="AV1352" s="232"/>
      <c r="AW1352" s="234"/>
      <c r="AX1352" s="234"/>
      <c r="AY1352" s="234"/>
      <c r="AZ1352" s="232"/>
      <c r="BA1352" s="235"/>
      <c r="BB1352" s="232"/>
      <c r="BC1352" s="234"/>
      <c r="BD1352" s="234"/>
    </row>
    <row r="1353" spans="1:56" x14ac:dyDescent="0.35">
      <c r="A1353" s="231" t="s">
        <v>412</v>
      </c>
      <c r="B1353" s="115">
        <v>1352</v>
      </c>
      <c r="C1353" s="232"/>
      <c r="D1353" s="232"/>
      <c r="E1353" s="232"/>
      <c r="F1353" s="232"/>
      <c r="G1353" s="232" t="s">
        <v>1960</v>
      </c>
      <c r="H1353" s="232" t="s">
        <v>223</v>
      </c>
      <c r="I1353" s="232" t="s">
        <v>81</v>
      </c>
      <c r="J1353" s="232" t="s">
        <v>1961</v>
      </c>
      <c r="K1353" s="232" t="s">
        <v>313</v>
      </c>
      <c r="L1353" s="232" t="s">
        <v>1979</v>
      </c>
      <c r="M1353" s="232" t="s">
        <v>55</v>
      </c>
      <c r="N1353" s="232" t="s">
        <v>32</v>
      </c>
      <c r="O1353" s="232" t="s">
        <v>37</v>
      </c>
      <c r="P1353" s="232" t="s">
        <v>38</v>
      </c>
      <c r="Q1353" s="232" t="s">
        <v>107</v>
      </c>
      <c r="R1353" s="232"/>
      <c r="S1353" s="47" t="s">
        <v>413</v>
      </c>
      <c r="T1353" s="232" t="s">
        <v>755</v>
      </c>
      <c r="U1353" s="233"/>
      <c r="V1353" s="234"/>
      <c r="W1353" s="234"/>
      <c r="X1353" s="232">
        <v>35</v>
      </c>
      <c r="Y1353" s="232"/>
      <c r="Z1353" s="234" t="s">
        <v>390</v>
      </c>
      <c r="AA1353" s="234"/>
      <c r="AB1353" s="234"/>
      <c r="AC1353" s="232" t="s">
        <v>407</v>
      </c>
      <c r="AD1353" s="235">
        <v>0</v>
      </c>
      <c r="AE1353" s="47"/>
      <c r="AF1353" s="280"/>
      <c r="AG1353" s="118"/>
      <c r="AH1353" s="118"/>
      <c r="AI1353" s="47" t="s">
        <v>6737</v>
      </c>
      <c r="AJ1353" s="47" t="s">
        <v>144</v>
      </c>
      <c r="AK1353" s="47" t="s">
        <v>390</v>
      </c>
      <c r="AL1353" s="62" t="s">
        <v>390</v>
      </c>
      <c r="AM1353" s="236" t="s">
        <v>2000</v>
      </c>
      <c r="AN1353" s="234"/>
      <c r="AO1353" s="234"/>
      <c r="AP1353" s="234"/>
      <c r="AQ1353" s="234"/>
      <c r="AR1353" s="234"/>
      <c r="AS1353" s="232"/>
      <c r="AT1353" s="234"/>
      <c r="AU1353" s="232"/>
      <c r="AV1353" s="232"/>
      <c r="AW1353" s="234"/>
      <c r="AX1353" s="234"/>
      <c r="AY1353" s="234"/>
      <c r="AZ1353" s="232"/>
      <c r="BA1353" s="235"/>
      <c r="BB1353" s="232"/>
      <c r="BC1353" s="234"/>
      <c r="BD1353" s="234"/>
    </row>
    <row r="1354" spans="1:56" x14ac:dyDescent="0.35">
      <c r="A1354" s="231" t="s">
        <v>433</v>
      </c>
      <c r="B1354" s="115">
        <v>1353</v>
      </c>
      <c r="C1354" s="232"/>
      <c r="D1354" s="232"/>
      <c r="E1354" s="232"/>
      <c r="F1354" s="232"/>
      <c r="G1354" s="232" t="s">
        <v>76</v>
      </c>
      <c r="H1354" s="232" t="s">
        <v>1980</v>
      </c>
      <c r="I1354" s="232" t="s">
        <v>190</v>
      </c>
      <c r="J1354" s="232" t="s">
        <v>312</v>
      </c>
      <c r="K1354" s="232" t="s">
        <v>319</v>
      </c>
      <c r="L1354" s="232" t="s">
        <v>886</v>
      </c>
      <c r="M1354" s="232" t="s">
        <v>55</v>
      </c>
      <c r="N1354" s="232" t="s">
        <v>34</v>
      </c>
      <c r="O1354" s="232" t="s">
        <v>4</v>
      </c>
      <c r="P1354" s="232" t="s">
        <v>25</v>
      </c>
      <c r="Q1354" s="232" t="s">
        <v>127</v>
      </c>
      <c r="R1354" s="232"/>
      <c r="S1354" s="47" t="s">
        <v>434</v>
      </c>
      <c r="T1354" s="232" t="s">
        <v>127</v>
      </c>
      <c r="U1354" s="233"/>
      <c r="V1354" s="234"/>
      <c r="W1354" s="234"/>
      <c r="X1354" s="232">
        <v>45</v>
      </c>
      <c r="Y1354" s="232"/>
      <c r="Z1354" s="234" t="s">
        <v>390</v>
      </c>
      <c r="AA1354" s="234"/>
      <c r="AB1354" s="234"/>
      <c r="AC1354" s="232" t="s">
        <v>399</v>
      </c>
      <c r="AD1354" s="235">
        <v>0</v>
      </c>
      <c r="AE1354" s="47"/>
      <c r="AF1354" s="280"/>
      <c r="AG1354" s="118"/>
      <c r="AH1354" s="118"/>
      <c r="AI1354" s="47" t="s">
        <v>6737</v>
      </c>
      <c r="AJ1354" s="47" t="s">
        <v>144</v>
      </c>
      <c r="AK1354" s="47" t="s">
        <v>390</v>
      </c>
      <c r="AL1354" s="62" t="s">
        <v>390</v>
      </c>
      <c r="AM1354" s="236" t="s">
        <v>2221</v>
      </c>
      <c r="AN1354" s="234"/>
      <c r="AO1354" s="234"/>
      <c r="AP1354" s="234"/>
      <c r="AQ1354" s="234"/>
      <c r="AR1354" s="234"/>
      <c r="AS1354" s="232"/>
      <c r="AT1354" s="234"/>
      <c r="AU1354" s="232"/>
      <c r="AV1354" s="232"/>
      <c r="AW1354" s="234"/>
      <c r="AX1354" s="234"/>
      <c r="AY1354" s="234"/>
      <c r="AZ1354" s="232"/>
      <c r="BA1354" s="235"/>
      <c r="BB1354" s="232"/>
      <c r="BC1354" s="234"/>
      <c r="BD1354" s="234"/>
    </row>
    <row r="1355" spans="1:56" x14ac:dyDescent="0.35">
      <c r="A1355" s="237" t="s">
        <v>2253</v>
      </c>
      <c r="B1355" s="115">
        <v>1354</v>
      </c>
      <c r="C1355" s="238" t="s">
        <v>2328</v>
      </c>
      <c r="D1355" s="238" t="s">
        <v>5093</v>
      </c>
      <c r="E1355" s="238" t="s">
        <v>2415</v>
      </c>
      <c r="F1355" s="238" t="s">
        <v>2298</v>
      </c>
      <c r="G1355" s="238" t="s">
        <v>1977</v>
      </c>
      <c r="H1355" s="238" t="s">
        <v>1978</v>
      </c>
      <c r="I1355" s="238" t="s">
        <v>1978</v>
      </c>
      <c r="J1355" s="238" t="s">
        <v>1961</v>
      </c>
      <c r="K1355" s="238" t="s">
        <v>327</v>
      </c>
      <c r="L1355" s="238" t="s">
        <v>328</v>
      </c>
      <c r="M1355" s="232" t="s">
        <v>55</v>
      </c>
      <c r="N1355" s="238" t="s">
        <v>33</v>
      </c>
      <c r="O1355" s="238" t="s">
        <v>49</v>
      </c>
      <c r="P1355" s="238" t="s">
        <v>22</v>
      </c>
      <c r="Q1355" s="238" t="s">
        <v>126</v>
      </c>
      <c r="R1355" s="238" t="s">
        <v>2240</v>
      </c>
      <c r="S1355" s="238" t="s">
        <v>2254</v>
      </c>
      <c r="T1355" s="238" t="s">
        <v>126</v>
      </c>
      <c r="U1355" s="239">
        <v>1735</v>
      </c>
      <c r="V1355" s="240">
        <v>46083</v>
      </c>
      <c r="W1355" s="240">
        <v>46091</v>
      </c>
      <c r="X1355" s="238">
        <v>15</v>
      </c>
      <c r="Y1355" s="238"/>
      <c r="Z1355" s="240">
        <v>46106</v>
      </c>
      <c r="AA1355" s="240">
        <v>46142</v>
      </c>
      <c r="AB1355" s="240">
        <v>46142</v>
      </c>
      <c r="AC1355" s="238" t="s">
        <v>3</v>
      </c>
      <c r="AD1355" s="241">
        <v>1</v>
      </c>
      <c r="AE1355" s="47"/>
      <c r="AF1355" s="280" t="s">
        <v>8951</v>
      </c>
      <c r="AG1355" s="118"/>
      <c r="AH1355" s="118" t="s">
        <v>152</v>
      </c>
      <c r="AI1355" s="47" t="s">
        <v>6737</v>
      </c>
      <c r="AJ1355" s="47" t="s">
        <v>144</v>
      </c>
      <c r="AK1355" s="47" t="s">
        <v>1557</v>
      </c>
      <c r="AL1355" s="62" t="s">
        <v>2924</v>
      </c>
      <c r="AM1355" s="242" t="s">
        <v>390</v>
      </c>
      <c r="AN1355" s="240"/>
      <c r="AO1355" s="240"/>
      <c r="AP1355" s="240"/>
      <c r="AQ1355" s="240"/>
      <c r="AR1355" s="240"/>
      <c r="AS1355" s="238"/>
      <c r="AT1355" s="240"/>
      <c r="AU1355" s="238"/>
      <c r="AV1355" s="238"/>
      <c r="AW1355" s="240"/>
      <c r="AX1355" s="240"/>
      <c r="AY1355" s="240"/>
      <c r="AZ1355" s="238"/>
      <c r="BA1355" s="241"/>
      <c r="BB1355" s="238"/>
      <c r="BC1355" s="240"/>
      <c r="BD1355" s="240"/>
    </row>
    <row r="1356" spans="1:56" x14ac:dyDescent="0.35">
      <c r="A1356" s="237" t="s">
        <v>2811</v>
      </c>
      <c r="B1356" s="115">
        <v>1355</v>
      </c>
      <c r="C1356" s="238"/>
      <c r="D1356" s="238" t="s">
        <v>5094</v>
      </c>
      <c r="E1356" s="238" t="s">
        <v>4642</v>
      </c>
      <c r="F1356" s="238" t="s">
        <v>2932</v>
      </c>
      <c r="G1356" s="238" t="s">
        <v>1977</v>
      </c>
      <c r="H1356" s="238" t="s">
        <v>1978</v>
      </c>
      <c r="I1356" s="238" t="s">
        <v>1978</v>
      </c>
      <c r="J1356" s="238" t="s">
        <v>1961</v>
      </c>
      <c r="K1356" s="238" t="s">
        <v>327</v>
      </c>
      <c r="L1356" s="238" t="s">
        <v>328</v>
      </c>
      <c r="M1356" s="232" t="s">
        <v>55</v>
      </c>
      <c r="N1356" s="238" t="s">
        <v>33</v>
      </c>
      <c r="O1356" s="238" t="s">
        <v>49</v>
      </c>
      <c r="P1356" s="238" t="s">
        <v>22</v>
      </c>
      <c r="Q1356" s="238"/>
      <c r="R1356" s="238" t="s">
        <v>1092</v>
      </c>
      <c r="S1356" s="238" t="s">
        <v>2812</v>
      </c>
      <c r="T1356" s="238" t="s">
        <v>126</v>
      </c>
      <c r="U1356" s="239">
        <v>1828</v>
      </c>
      <c r="V1356" s="240">
        <v>46049</v>
      </c>
      <c r="W1356" s="240">
        <v>46058</v>
      </c>
      <c r="X1356" s="238">
        <v>15</v>
      </c>
      <c r="Y1356" s="238"/>
      <c r="Z1356" s="240">
        <v>46073</v>
      </c>
      <c r="AA1356" s="240">
        <v>46080</v>
      </c>
      <c r="AB1356" s="240">
        <v>46093</v>
      </c>
      <c r="AC1356" s="238" t="s">
        <v>219</v>
      </c>
      <c r="AD1356" s="241">
        <v>1</v>
      </c>
      <c r="AE1356" s="47"/>
      <c r="AF1356" s="280">
        <v>46152</v>
      </c>
      <c r="AG1356" s="118">
        <v>46114</v>
      </c>
      <c r="AH1356" s="118" t="s">
        <v>6740</v>
      </c>
      <c r="AI1356" s="47" t="s">
        <v>1558</v>
      </c>
      <c r="AJ1356" s="47" t="s">
        <v>144</v>
      </c>
      <c r="AK1356" s="47" t="s">
        <v>390</v>
      </c>
      <c r="AL1356" s="62" t="s">
        <v>390</v>
      </c>
      <c r="AM1356" s="242" t="s">
        <v>390</v>
      </c>
      <c r="AN1356" s="240"/>
      <c r="AO1356" s="240"/>
      <c r="AP1356" s="240"/>
      <c r="AQ1356" s="240"/>
      <c r="AR1356" s="240"/>
      <c r="AS1356" s="238"/>
      <c r="AT1356" s="240"/>
      <c r="AU1356" s="238"/>
      <c r="AV1356" s="238"/>
      <c r="AW1356" s="240"/>
      <c r="AX1356" s="240"/>
      <c r="AY1356" s="240"/>
      <c r="AZ1356" s="238"/>
      <c r="BA1356" s="241"/>
      <c r="BB1356" s="238"/>
      <c r="BC1356" s="240"/>
      <c r="BD1356" s="240"/>
    </row>
    <row r="1357" spans="1:56" x14ac:dyDescent="0.35">
      <c r="A1357" s="237" t="s">
        <v>2788</v>
      </c>
      <c r="B1357" s="115">
        <v>1356</v>
      </c>
      <c r="C1357" s="238"/>
      <c r="D1357" s="238"/>
      <c r="E1357" s="238"/>
      <c r="F1357" s="238"/>
      <c r="G1357" s="238" t="s">
        <v>1960</v>
      </c>
      <c r="H1357" s="238" t="s">
        <v>223</v>
      </c>
      <c r="I1357" s="238" t="s">
        <v>81</v>
      </c>
      <c r="J1357" s="238" t="s">
        <v>1961</v>
      </c>
      <c r="K1357" s="238" t="s">
        <v>313</v>
      </c>
      <c r="L1357" s="238" t="s">
        <v>1979</v>
      </c>
      <c r="M1357" s="232" t="s">
        <v>55</v>
      </c>
      <c r="N1357" s="238" t="s">
        <v>31</v>
      </c>
      <c r="O1357" s="238" t="s">
        <v>36</v>
      </c>
      <c r="P1357" s="238" t="s">
        <v>969</v>
      </c>
      <c r="Q1357" s="238"/>
      <c r="R1357" s="238"/>
      <c r="S1357" s="238" t="s">
        <v>2789</v>
      </c>
      <c r="T1357" s="238"/>
      <c r="U1357" s="239"/>
      <c r="V1357" s="240"/>
      <c r="W1357" s="240"/>
      <c r="X1357" s="238">
        <v>35</v>
      </c>
      <c r="Y1357" s="238"/>
      <c r="Z1357" s="240" t="s">
        <v>390</v>
      </c>
      <c r="AA1357" s="240"/>
      <c r="AB1357" s="240"/>
      <c r="AC1357" s="238" t="s">
        <v>399</v>
      </c>
      <c r="AD1357" s="241"/>
      <c r="AE1357" s="47"/>
      <c r="AF1357" s="280"/>
      <c r="AG1357" s="118"/>
      <c r="AH1357" s="118"/>
      <c r="AI1357" s="47" t="s">
        <v>6737</v>
      </c>
      <c r="AJ1357" s="47" t="s">
        <v>144</v>
      </c>
      <c r="AK1357" s="47" t="s">
        <v>390</v>
      </c>
      <c r="AL1357" s="62" t="s">
        <v>390</v>
      </c>
      <c r="AM1357" s="242" t="s">
        <v>390</v>
      </c>
      <c r="AN1357" s="240"/>
      <c r="AO1357" s="240"/>
      <c r="AP1357" s="240"/>
      <c r="AQ1357" s="240"/>
      <c r="AR1357" s="240"/>
      <c r="AS1357" s="238"/>
      <c r="AT1357" s="240"/>
      <c r="AU1357" s="238"/>
      <c r="AV1357" s="238"/>
      <c r="AW1357" s="240"/>
      <c r="AX1357" s="240"/>
      <c r="AY1357" s="240"/>
      <c r="AZ1357" s="238"/>
      <c r="BA1357" s="241"/>
      <c r="BB1357" s="238"/>
      <c r="BC1357" s="240"/>
      <c r="BD1357" s="240"/>
    </row>
    <row r="1358" spans="1:56" x14ac:dyDescent="0.35">
      <c r="A1358" s="237" t="s">
        <v>1926</v>
      </c>
      <c r="B1358" s="115">
        <v>1357</v>
      </c>
      <c r="C1358" s="238"/>
      <c r="D1358" s="238"/>
      <c r="E1358" s="238"/>
      <c r="F1358" s="238"/>
      <c r="G1358" s="238" t="s">
        <v>78</v>
      </c>
      <c r="H1358" s="238" t="s">
        <v>222</v>
      </c>
      <c r="I1358" s="238" t="s">
        <v>69</v>
      </c>
      <c r="J1358" s="238" t="s">
        <v>2006</v>
      </c>
      <c r="K1358" s="238" t="s">
        <v>2007</v>
      </c>
      <c r="L1358" s="238" t="s">
        <v>1985</v>
      </c>
      <c r="M1358" s="232" t="s">
        <v>55</v>
      </c>
      <c r="N1358" s="238" t="s">
        <v>34</v>
      </c>
      <c r="O1358" s="238" t="s">
        <v>4</v>
      </c>
      <c r="P1358" s="238" t="s">
        <v>21</v>
      </c>
      <c r="Q1358" s="238"/>
      <c r="R1358" s="238"/>
      <c r="S1358" s="238" t="s">
        <v>1913</v>
      </c>
      <c r="T1358" s="238" t="s">
        <v>679</v>
      </c>
      <c r="U1358" s="239"/>
      <c r="V1358" s="240"/>
      <c r="W1358" s="240"/>
      <c r="X1358" s="238">
        <v>35</v>
      </c>
      <c r="Y1358" s="238"/>
      <c r="Z1358" s="240" t="s">
        <v>390</v>
      </c>
      <c r="AA1358" s="240"/>
      <c r="AB1358" s="240"/>
      <c r="AC1358" s="238" t="s">
        <v>399</v>
      </c>
      <c r="AD1358" s="241">
        <v>0</v>
      </c>
      <c r="AE1358" s="47"/>
      <c r="AF1358" s="280"/>
      <c r="AG1358" s="118"/>
      <c r="AH1358" s="118"/>
      <c r="AI1358" s="47" t="s">
        <v>6737</v>
      </c>
      <c r="AJ1358" s="47" t="s">
        <v>144</v>
      </c>
      <c r="AK1358" s="47" t="s">
        <v>390</v>
      </c>
      <c r="AL1358" s="62" t="s">
        <v>390</v>
      </c>
      <c r="AM1358" s="242" t="s">
        <v>390</v>
      </c>
      <c r="AN1358" s="240"/>
      <c r="AO1358" s="240"/>
      <c r="AP1358" s="240"/>
      <c r="AQ1358" s="240"/>
      <c r="AR1358" s="240"/>
      <c r="AS1358" s="238"/>
      <c r="AT1358" s="240"/>
      <c r="AU1358" s="238"/>
      <c r="AV1358" s="238"/>
      <c r="AW1358" s="240"/>
      <c r="AX1358" s="240"/>
      <c r="AY1358" s="240"/>
      <c r="AZ1358" s="238"/>
      <c r="BA1358" s="241"/>
      <c r="BB1358" s="238"/>
      <c r="BC1358" s="240"/>
      <c r="BD1358" s="240"/>
    </row>
    <row r="1359" spans="1:56" x14ac:dyDescent="0.35">
      <c r="A1359" s="237" t="s">
        <v>3134</v>
      </c>
      <c r="B1359" s="115">
        <v>1358</v>
      </c>
      <c r="C1359" s="238"/>
      <c r="D1359" s="238" t="s">
        <v>5095</v>
      </c>
      <c r="E1359" s="238" t="s">
        <v>5096</v>
      </c>
      <c r="F1359" s="238" t="s">
        <v>5097</v>
      </c>
      <c r="G1359" s="238" t="s">
        <v>1977</v>
      </c>
      <c r="H1359" s="238" t="s">
        <v>1978</v>
      </c>
      <c r="I1359" s="238" t="s">
        <v>1978</v>
      </c>
      <c r="J1359" s="238" t="s">
        <v>1961</v>
      </c>
      <c r="K1359" s="238" t="s">
        <v>327</v>
      </c>
      <c r="L1359" s="238" t="s">
        <v>328</v>
      </c>
      <c r="M1359" s="232" t="s">
        <v>55</v>
      </c>
      <c r="N1359" s="238" t="s">
        <v>33</v>
      </c>
      <c r="O1359" s="238" t="s">
        <v>49</v>
      </c>
      <c r="P1359" s="238" t="s">
        <v>20</v>
      </c>
      <c r="Q1359" s="238" t="s">
        <v>1996</v>
      </c>
      <c r="R1359" s="238" t="s">
        <v>6741</v>
      </c>
      <c r="S1359" s="238" t="s">
        <v>3135</v>
      </c>
      <c r="T1359" s="238" t="s">
        <v>1996</v>
      </c>
      <c r="U1359" s="239">
        <v>3043</v>
      </c>
      <c r="V1359" s="240">
        <v>46076</v>
      </c>
      <c r="W1359" s="240">
        <v>46114</v>
      </c>
      <c r="X1359" s="238">
        <v>15</v>
      </c>
      <c r="Y1359" s="238"/>
      <c r="Z1359" s="240">
        <v>46129</v>
      </c>
      <c r="AA1359" s="240">
        <v>46154</v>
      </c>
      <c r="AB1359" s="240">
        <v>46159</v>
      </c>
      <c r="AC1359" s="238" t="s">
        <v>3</v>
      </c>
      <c r="AD1359" s="241">
        <v>1</v>
      </c>
      <c r="AE1359" s="47"/>
      <c r="AF1359" s="280" t="s">
        <v>8951</v>
      </c>
      <c r="AG1359" s="118"/>
      <c r="AH1359" s="118" t="s">
        <v>152</v>
      </c>
      <c r="AI1359" s="47" t="s">
        <v>6737</v>
      </c>
      <c r="AJ1359" s="47" t="s">
        <v>144</v>
      </c>
      <c r="AK1359" s="47" t="s">
        <v>2829</v>
      </c>
      <c r="AL1359" s="62" t="s">
        <v>2925</v>
      </c>
      <c r="AM1359" s="242" t="s">
        <v>390</v>
      </c>
      <c r="AN1359" s="240"/>
      <c r="AO1359" s="240"/>
      <c r="AP1359" s="240"/>
      <c r="AQ1359" s="240"/>
      <c r="AR1359" s="240"/>
      <c r="AS1359" s="238"/>
      <c r="AT1359" s="240"/>
      <c r="AU1359" s="238"/>
      <c r="AV1359" s="238"/>
      <c r="AW1359" s="240"/>
      <c r="AX1359" s="240"/>
      <c r="AY1359" s="240"/>
      <c r="AZ1359" s="238"/>
      <c r="BA1359" s="241"/>
      <c r="BB1359" s="238"/>
      <c r="BC1359" s="240"/>
      <c r="BD1359" s="240"/>
    </row>
    <row r="1360" spans="1:56" x14ac:dyDescent="0.35">
      <c r="A1360" s="237" t="s">
        <v>1123</v>
      </c>
      <c r="B1360" s="115">
        <v>1359</v>
      </c>
      <c r="C1360" s="238"/>
      <c r="D1360" s="238"/>
      <c r="E1360" s="238"/>
      <c r="F1360" s="238"/>
      <c r="G1360" s="238" t="s">
        <v>1960</v>
      </c>
      <c r="H1360" s="238" t="s">
        <v>223</v>
      </c>
      <c r="I1360" s="238" t="s">
        <v>398</v>
      </c>
      <c r="J1360" s="238" t="s">
        <v>1961</v>
      </c>
      <c r="K1360" s="238" t="s">
        <v>313</v>
      </c>
      <c r="L1360" s="238" t="s">
        <v>1979</v>
      </c>
      <c r="M1360" s="232" t="s">
        <v>55</v>
      </c>
      <c r="N1360" s="238" t="s">
        <v>31</v>
      </c>
      <c r="O1360" s="238" t="s">
        <v>36</v>
      </c>
      <c r="P1360" s="238" t="s">
        <v>29</v>
      </c>
      <c r="Q1360" s="238"/>
      <c r="R1360" s="238"/>
      <c r="S1360" s="238" t="s">
        <v>1124</v>
      </c>
      <c r="T1360" s="238" t="s">
        <v>1154</v>
      </c>
      <c r="U1360" s="239">
        <v>3034</v>
      </c>
      <c r="V1360" s="240"/>
      <c r="W1360" s="240"/>
      <c r="X1360" s="238">
        <v>35</v>
      </c>
      <c r="Y1360" s="238"/>
      <c r="Z1360" s="240" t="s">
        <v>390</v>
      </c>
      <c r="AA1360" s="240"/>
      <c r="AB1360" s="240"/>
      <c r="AC1360" s="238" t="s">
        <v>407</v>
      </c>
      <c r="AD1360" s="241">
        <v>0</v>
      </c>
      <c r="AE1360" s="47"/>
      <c r="AF1360" s="280"/>
      <c r="AG1360" s="118"/>
      <c r="AH1360" s="118"/>
      <c r="AI1360" s="47" t="s">
        <v>6737</v>
      </c>
      <c r="AJ1360" s="47" t="s">
        <v>144</v>
      </c>
      <c r="AK1360" s="47" t="s">
        <v>390</v>
      </c>
      <c r="AL1360" s="62" t="s">
        <v>390</v>
      </c>
      <c r="AM1360" s="242" t="s">
        <v>390</v>
      </c>
      <c r="AN1360" s="240"/>
      <c r="AO1360" s="240"/>
      <c r="AP1360" s="240"/>
      <c r="AQ1360" s="240"/>
      <c r="AR1360" s="240"/>
      <c r="AS1360" s="238"/>
      <c r="AT1360" s="240"/>
      <c r="AU1360" s="238"/>
      <c r="AV1360" s="238"/>
      <c r="AW1360" s="240"/>
      <c r="AX1360" s="240"/>
      <c r="AY1360" s="240"/>
      <c r="AZ1360" s="238"/>
      <c r="BA1360" s="241"/>
      <c r="BB1360" s="238"/>
      <c r="BC1360" s="240"/>
      <c r="BD1360" s="240"/>
    </row>
    <row r="1361" spans="1:56" x14ac:dyDescent="0.35">
      <c r="A1361" s="237" t="s">
        <v>2563</v>
      </c>
      <c r="B1361" s="115">
        <v>1360</v>
      </c>
      <c r="C1361" s="238"/>
      <c r="D1361" s="238"/>
      <c r="E1361" s="238" t="s">
        <v>2874</v>
      </c>
      <c r="F1361" s="238" t="s">
        <v>2564</v>
      </c>
      <c r="G1361" s="238" t="s">
        <v>76</v>
      </c>
      <c r="H1361" s="238" t="s">
        <v>2235</v>
      </c>
      <c r="I1361" s="238" t="s">
        <v>379</v>
      </c>
      <c r="J1361" s="238" t="s">
        <v>312</v>
      </c>
      <c r="K1361" s="238" t="s">
        <v>319</v>
      </c>
      <c r="L1361" s="238" t="s">
        <v>886</v>
      </c>
      <c r="M1361" s="232" t="s">
        <v>55</v>
      </c>
      <c r="N1361" s="238" t="s">
        <v>34</v>
      </c>
      <c r="O1361" s="238" t="s">
        <v>4</v>
      </c>
      <c r="P1361" s="238" t="s">
        <v>25</v>
      </c>
      <c r="Q1361" s="238"/>
      <c r="R1361" s="238"/>
      <c r="S1361" s="238" t="s">
        <v>2565</v>
      </c>
      <c r="T1361" s="238" t="s">
        <v>127</v>
      </c>
      <c r="U1361" s="239">
        <v>7060</v>
      </c>
      <c r="V1361" s="240"/>
      <c r="W1361" s="240"/>
      <c r="X1361" s="238">
        <v>35</v>
      </c>
      <c r="Y1361" s="238"/>
      <c r="Z1361" s="118" t="s">
        <v>390</v>
      </c>
      <c r="AA1361" s="240"/>
      <c r="AB1361" s="240"/>
      <c r="AC1361" s="238" t="s">
        <v>399</v>
      </c>
      <c r="AD1361" s="241">
        <v>0</v>
      </c>
      <c r="AE1361" s="47"/>
      <c r="AF1361" s="280"/>
      <c r="AG1361" s="118"/>
      <c r="AH1361" s="118"/>
      <c r="AI1361" s="47" t="s">
        <v>6737</v>
      </c>
      <c r="AJ1361" s="47" t="s">
        <v>144</v>
      </c>
      <c r="AK1361" s="47" t="s">
        <v>390</v>
      </c>
      <c r="AL1361" s="62" t="s">
        <v>390</v>
      </c>
      <c r="AM1361" s="242" t="s">
        <v>390</v>
      </c>
      <c r="AN1361" s="240"/>
      <c r="AO1361" s="240"/>
      <c r="AP1361" s="240"/>
      <c r="AQ1361" s="240"/>
      <c r="AR1361" s="240"/>
      <c r="AS1361" s="238"/>
      <c r="AT1361" s="240"/>
      <c r="AU1361" s="238"/>
      <c r="AV1361" s="238"/>
      <c r="AW1361" s="240"/>
      <c r="AX1361" s="240"/>
      <c r="AY1361" s="240"/>
      <c r="AZ1361" s="238"/>
      <c r="BA1361" s="241"/>
      <c r="BB1361" s="238"/>
      <c r="BC1361" s="240"/>
      <c r="BD1361" s="240"/>
    </row>
    <row r="1362" spans="1:56" x14ac:dyDescent="0.35">
      <c r="A1362" s="237" t="s">
        <v>1315</v>
      </c>
      <c r="B1362" s="115">
        <v>1361</v>
      </c>
      <c r="C1362" s="238"/>
      <c r="D1362" s="238"/>
      <c r="E1362" s="238"/>
      <c r="F1362" s="238"/>
      <c r="G1362" s="238" t="s">
        <v>78</v>
      </c>
      <c r="H1362" s="238" t="s">
        <v>222</v>
      </c>
      <c r="I1362" s="238" t="s">
        <v>705</v>
      </c>
      <c r="J1362" s="238" t="s">
        <v>2006</v>
      </c>
      <c r="K1362" s="238" t="s">
        <v>2007</v>
      </c>
      <c r="L1362" s="238" t="s">
        <v>1985</v>
      </c>
      <c r="M1362" s="232" t="s">
        <v>53</v>
      </c>
      <c r="N1362" s="238" t="s">
        <v>34</v>
      </c>
      <c r="O1362" s="238" t="s">
        <v>4</v>
      </c>
      <c r="P1362" s="238" t="s">
        <v>30</v>
      </c>
      <c r="Q1362" s="238" t="s">
        <v>143</v>
      </c>
      <c r="R1362" s="238"/>
      <c r="S1362" s="238" t="s">
        <v>1316</v>
      </c>
      <c r="T1362" s="238" t="s">
        <v>143</v>
      </c>
      <c r="U1362" s="239"/>
      <c r="V1362" s="240"/>
      <c r="W1362" s="240"/>
      <c r="X1362" s="238">
        <v>0</v>
      </c>
      <c r="Y1362" s="238"/>
      <c r="Z1362" s="240" t="s">
        <v>390</v>
      </c>
      <c r="AA1362" s="240"/>
      <c r="AB1362" s="240"/>
      <c r="AC1362" s="238" t="s">
        <v>402</v>
      </c>
      <c r="AD1362" s="241">
        <v>0</v>
      </c>
      <c r="AE1362" s="47"/>
      <c r="AF1362" s="280"/>
      <c r="AG1362" s="118"/>
      <c r="AH1362" s="118"/>
      <c r="AI1362" s="47" t="s">
        <v>6737</v>
      </c>
      <c r="AJ1362" s="47" t="s">
        <v>306</v>
      </c>
      <c r="AK1362" s="47" t="s">
        <v>390</v>
      </c>
      <c r="AL1362" s="62" t="s">
        <v>390</v>
      </c>
      <c r="AM1362" s="242" t="s">
        <v>390</v>
      </c>
      <c r="AN1362" s="240"/>
      <c r="AO1362" s="240"/>
      <c r="AP1362" s="240"/>
      <c r="AQ1362" s="240"/>
      <c r="AR1362" s="240"/>
      <c r="AS1362" s="238"/>
      <c r="AT1362" s="240"/>
      <c r="AU1362" s="238"/>
      <c r="AV1362" s="238"/>
      <c r="AW1362" s="240"/>
      <c r="AX1362" s="240"/>
      <c r="AY1362" s="240"/>
      <c r="AZ1362" s="238"/>
      <c r="BA1362" s="241"/>
      <c r="BB1362" s="238"/>
      <c r="BC1362" s="240"/>
      <c r="BD1362" s="240"/>
    </row>
    <row r="1363" spans="1:56" x14ac:dyDescent="0.35">
      <c r="A1363" s="237" t="s">
        <v>1483</v>
      </c>
      <c r="B1363" s="115">
        <v>1362</v>
      </c>
      <c r="C1363" s="238"/>
      <c r="D1363" s="238"/>
      <c r="E1363" s="238" t="s">
        <v>2830</v>
      </c>
      <c r="F1363" s="238" t="s">
        <v>2550</v>
      </c>
      <c r="G1363" s="238" t="s">
        <v>76</v>
      </c>
      <c r="H1363" s="238" t="s">
        <v>1980</v>
      </c>
      <c r="I1363" s="238" t="s">
        <v>379</v>
      </c>
      <c r="J1363" s="238" t="s">
        <v>312</v>
      </c>
      <c r="K1363" s="238" t="s">
        <v>319</v>
      </c>
      <c r="L1363" s="238" t="s">
        <v>886</v>
      </c>
      <c r="M1363" s="232" t="s">
        <v>55</v>
      </c>
      <c r="N1363" s="238" t="s">
        <v>34</v>
      </c>
      <c r="O1363" s="238" t="s">
        <v>4</v>
      </c>
      <c r="P1363" s="238" t="s">
        <v>27</v>
      </c>
      <c r="Q1363" s="238"/>
      <c r="R1363" s="238"/>
      <c r="S1363" s="238" t="s">
        <v>2551</v>
      </c>
      <c r="T1363" s="238" t="s">
        <v>1484</v>
      </c>
      <c r="U1363" s="239">
        <v>6109</v>
      </c>
      <c r="V1363" s="240"/>
      <c r="W1363" s="240"/>
      <c r="X1363" s="238">
        <v>35</v>
      </c>
      <c r="Y1363" s="238"/>
      <c r="Z1363" s="118" t="s">
        <v>390</v>
      </c>
      <c r="AA1363" s="240"/>
      <c r="AB1363" s="240"/>
      <c r="AC1363" s="238" t="s">
        <v>399</v>
      </c>
      <c r="AD1363" s="241">
        <v>0</v>
      </c>
      <c r="AE1363" s="47"/>
      <c r="AF1363" s="280"/>
      <c r="AG1363" s="118"/>
      <c r="AH1363" s="118"/>
      <c r="AI1363" s="47" t="s">
        <v>6737</v>
      </c>
      <c r="AJ1363" s="47" t="s">
        <v>144</v>
      </c>
      <c r="AK1363" s="47" t="s">
        <v>390</v>
      </c>
      <c r="AL1363" s="62" t="s">
        <v>390</v>
      </c>
      <c r="AM1363" s="242" t="s">
        <v>390</v>
      </c>
      <c r="AN1363" s="240"/>
      <c r="AO1363" s="240"/>
      <c r="AP1363" s="240"/>
      <c r="AQ1363" s="240"/>
      <c r="AR1363" s="240"/>
      <c r="AS1363" s="238"/>
      <c r="AT1363" s="240"/>
      <c r="AU1363" s="238"/>
      <c r="AV1363" s="238"/>
      <c r="AW1363" s="240"/>
      <c r="AX1363" s="240"/>
      <c r="AY1363" s="240"/>
      <c r="AZ1363" s="238"/>
      <c r="BA1363" s="241"/>
      <c r="BB1363" s="238"/>
      <c r="BC1363" s="240"/>
      <c r="BD1363" s="240"/>
    </row>
    <row r="1364" spans="1:56" x14ac:dyDescent="0.35">
      <c r="A1364" s="237" t="s">
        <v>558</v>
      </c>
      <c r="B1364" s="115">
        <v>1363</v>
      </c>
      <c r="C1364" s="238"/>
      <c r="D1364" s="238" t="s">
        <v>2813</v>
      </c>
      <c r="E1364" s="238" t="s">
        <v>2255</v>
      </c>
      <c r="F1364" s="238" t="s">
        <v>2256</v>
      </c>
      <c r="G1364" s="238" t="s">
        <v>78</v>
      </c>
      <c r="H1364" s="238" t="s">
        <v>222</v>
      </c>
      <c r="I1364" s="238" t="s">
        <v>69</v>
      </c>
      <c r="J1364" s="238" t="s">
        <v>2006</v>
      </c>
      <c r="K1364" s="238" t="s">
        <v>2007</v>
      </c>
      <c r="L1364" s="238" t="s">
        <v>1985</v>
      </c>
      <c r="M1364" s="232" t="s">
        <v>55</v>
      </c>
      <c r="N1364" s="238" t="s">
        <v>33</v>
      </c>
      <c r="O1364" s="238" t="s">
        <v>5473</v>
      </c>
      <c r="P1364" s="238" t="s">
        <v>26</v>
      </c>
      <c r="Q1364" s="238"/>
      <c r="R1364" s="238" t="s">
        <v>316</v>
      </c>
      <c r="S1364" s="238" t="s">
        <v>559</v>
      </c>
      <c r="T1364" s="238" t="s">
        <v>1374</v>
      </c>
      <c r="U1364" s="239">
        <v>16161</v>
      </c>
      <c r="V1364" s="240">
        <v>45944</v>
      </c>
      <c r="W1364" s="240">
        <v>45961</v>
      </c>
      <c r="X1364" s="238">
        <v>35</v>
      </c>
      <c r="Y1364" s="238"/>
      <c r="Z1364" s="240">
        <v>45996</v>
      </c>
      <c r="AA1364" s="240">
        <v>46037</v>
      </c>
      <c r="AB1364" s="240">
        <v>46041</v>
      </c>
      <c r="AC1364" s="238" t="s">
        <v>219</v>
      </c>
      <c r="AD1364" s="241">
        <v>1</v>
      </c>
      <c r="AE1364" s="47"/>
      <c r="AF1364" s="280" t="s">
        <v>8951</v>
      </c>
      <c r="AG1364" s="118">
        <v>46172</v>
      </c>
      <c r="AH1364" s="118" t="s">
        <v>6740</v>
      </c>
      <c r="AI1364" s="47" t="s">
        <v>1558</v>
      </c>
      <c r="AJ1364" s="47" t="s">
        <v>144</v>
      </c>
      <c r="AK1364" s="47" t="s">
        <v>390</v>
      </c>
      <c r="AL1364" s="62" t="s">
        <v>390</v>
      </c>
      <c r="AM1364" s="242" t="s">
        <v>1562</v>
      </c>
      <c r="AN1364" s="240"/>
      <c r="AO1364" s="240"/>
      <c r="AP1364" s="240"/>
      <c r="AQ1364" s="240"/>
      <c r="AR1364" s="240"/>
      <c r="AS1364" s="238"/>
      <c r="AT1364" s="240"/>
      <c r="AU1364" s="238"/>
      <c r="AV1364" s="238"/>
      <c r="AW1364" s="240"/>
      <c r="AX1364" s="240"/>
      <c r="AY1364" s="240"/>
      <c r="AZ1364" s="238"/>
      <c r="BA1364" s="241"/>
      <c r="BB1364" s="238"/>
      <c r="BC1364" s="240"/>
      <c r="BD1364" s="240"/>
    </row>
    <row r="1365" spans="1:56" x14ac:dyDescent="0.35">
      <c r="A1365" s="237" t="s">
        <v>560</v>
      </c>
      <c r="B1365" s="115">
        <v>1364</v>
      </c>
      <c r="C1365" s="238"/>
      <c r="D1365" s="238" t="s">
        <v>1874</v>
      </c>
      <c r="E1365" s="238" t="s">
        <v>1875</v>
      </c>
      <c r="F1365" s="238" t="s">
        <v>1876</v>
      </c>
      <c r="G1365" s="238" t="s">
        <v>78</v>
      </c>
      <c r="H1365" s="238" t="s">
        <v>222</v>
      </c>
      <c r="I1365" s="238" t="s">
        <v>69</v>
      </c>
      <c r="J1365" s="238" t="s">
        <v>2006</v>
      </c>
      <c r="K1365" s="238" t="s">
        <v>2007</v>
      </c>
      <c r="L1365" s="238" t="s">
        <v>1985</v>
      </c>
      <c r="M1365" s="232" t="s">
        <v>55</v>
      </c>
      <c r="N1365" s="238" t="s">
        <v>33</v>
      </c>
      <c r="O1365" s="238" t="s">
        <v>5473</v>
      </c>
      <c r="P1365" s="238" t="s">
        <v>26</v>
      </c>
      <c r="Q1365" s="238"/>
      <c r="R1365" s="238" t="s">
        <v>1828</v>
      </c>
      <c r="S1365" s="238" t="s">
        <v>549</v>
      </c>
      <c r="T1365" s="238" t="s">
        <v>1375</v>
      </c>
      <c r="U1365" s="239">
        <v>17441</v>
      </c>
      <c r="V1365" s="240">
        <v>45875</v>
      </c>
      <c r="W1365" s="240">
        <v>45920</v>
      </c>
      <c r="X1365" s="238">
        <v>35</v>
      </c>
      <c r="Y1365" s="238"/>
      <c r="Z1365" s="240">
        <v>45955</v>
      </c>
      <c r="AA1365" s="240">
        <v>45979</v>
      </c>
      <c r="AB1365" s="240">
        <v>45972</v>
      </c>
      <c r="AC1365" s="238" t="s">
        <v>219</v>
      </c>
      <c r="AD1365" s="241">
        <v>1</v>
      </c>
      <c r="AE1365" s="47"/>
      <c r="AF1365" s="280">
        <v>46044</v>
      </c>
      <c r="AG1365" s="118">
        <v>46142</v>
      </c>
      <c r="AH1365" s="118" t="s">
        <v>6740</v>
      </c>
      <c r="AI1365" s="47" t="s">
        <v>1558</v>
      </c>
      <c r="AJ1365" s="47" t="s">
        <v>144</v>
      </c>
      <c r="AK1365" s="47" t="s">
        <v>390</v>
      </c>
      <c r="AL1365" s="62" t="s">
        <v>390</v>
      </c>
      <c r="AM1365" s="242" t="s">
        <v>1562</v>
      </c>
      <c r="AN1365" s="240"/>
      <c r="AO1365" s="240"/>
      <c r="AP1365" s="240"/>
      <c r="AQ1365" s="240"/>
      <c r="AR1365" s="240"/>
      <c r="AS1365" s="238"/>
      <c r="AT1365" s="240"/>
      <c r="AU1365" s="238"/>
      <c r="AV1365" s="238"/>
      <c r="AW1365" s="240"/>
      <c r="AX1365" s="240"/>
      <c r="AY1365" s="240"/>
      <c r="AZ1365" s="238"/>
      <c r="BA1365" s="241"/>
      <c r="BB1365" s="238"/>
      <c r="BC1365" s="240"/>
      <c r="BD1365" s="240"/>
    </row>
    <row r="1366" spans="1:56" x14ac:dyDescent="0.35">
      <c r="A1366" s="237" t="s">
        <v>600</v>
      </c>
      <c r="B1366" s="115">
        <v>1365</v>
      </c>
      <c r="C1366" s="238"/>
      <c r="D1366" s="238"/>
      <c r="E1366" s="238"/>
      <c r="F1366" s="238"/>
      <c r="G1366" s="238" t="s">
        <v>80</v>
      </c>
      <c r="H1366" s="238" t="s">
        <v>225</v>
      </c>
      <c r="I1366" s="238" t="s">
        <v>72</v>
      </c>
      <c r="J1366" s="238" t="s">
        <v>1961</v>
      </c>
      <c r="K1366" s="238" t="s">
        <v>329</v>
      </c>
      <c r="L1366" s="238" t="s">
        <v>320</v>
      </c>
      <c r="M1366" s="232" t="s">
        <v>55</v>
      </c>
      <c r="N1366" s="238" t="s">
        <v>32</v>
      </c>
      <c r="O1366" s="238" t="s">
        <v>37</v>
      </c>
      <c r="P1366" s="238" t="s">
        <v>38</v>
      </c>
      <c r="Q1366" s="238" t="s">
        <v>107</v>
      </c>
      <c r="R1366" s="238"/>
      <c r="S1366" s="238" t="s">
        <v>601</v>
      </c>
      <c r="T1366" s="238" t="s">
        <v>107</v>
      </c>
      <c r="U1366" s="239">
        <v>666</v>
      </c>
      <c r="V1366" s="240"/>
      <c r="W1366" s="240"/>
      <c r="X1366" s="238">
        <v>35</v>
      </c>
      <c r="Y1366" s="238"/>
      <c r="Z1366" s="240" t="s">
        <v>390</v>
      </c>
      <c r="AA1366" s="240"/>
      <c r="AB1366" s="240"/>
      <c r="AC1366" s="238" t="s">
        <v>709</v>
      </c>
      <c r="AD1366" s="241">
        <v>0</v>
      </c>
      <c r="AE1366" s="47"/>
      <c r="AF1366" s="280"/>
      <c r="AG1366" s="118"/>
      <c r="AH1366" s="118"/>
      <c r="AI1366" s="47" t="s">
        <v>6737</v>
      </c>
      <c r="AJ1366" s="47" t="s">
        <v>144</v>
      </c>
      <c r="AK1366" s="47" t="s">
        <v>390</v>
      </c>
      <c r="AL1366" s="62" t="s">
        <v>390</v>
      </c>
      <c r="AM1366" s="242" t="s">
        <v>1872</v>
      </c>
      <c r="AN1366" s="240"/>
      <c r="AO1366" s="240"/>
      <c r="AP1366" s="240"/>
      <c r="AQ1366" s="240"/>
      <c r="AR1366" s="240"/>
      <c r="AS1366" s="238"/>
      <c r="AT1366" s="240"/>
      <c r="AU1366" s="238"/>
      <c r="AV1366" s="238"/>
      <c r="AW1366" s="240"/>
      <c r="AX1366" s="240"/>
      <c r="AY1366" s="240"/>
      <c r="AZ1366" s="238"/>
      <c r="BA1366" s="241"/>
      <c r="BB1366" s="238"/>
      <c r="BC1366" s="240"/>
      <c r="BD1366" s="240"/>
    </row>
    <row r="1367" spans="1:56" x14ac:dyDescent="0.35">
      <c r="A1367" s="237" t="s">
        <v>850</v>
      </c>
      <c r="B1367" s="115">
        <v>1366</v>
      </c>
      <c r="C1367" s="238"/>
      <c r="D1367" s="238"/>
      <c r="E1367" s="238"/>
      <c r="F1367" s="238"/>
      <c r="G1367" s="238" t="s">
        <v>86</v>
      </c>
      <c r="H1367" s="238" t="s">
        <v>226</v>
      </c>
      <c r="I1367" s="238" t="s">
        <v>203</v>
      </c>
      <c r="J1367" s="238" t="s">
        <v>1961</v>
      </c>
      <c r="K1367" s="238" t="s">
        <v>313</v>
      </c>
      <c r="L1367" s="238" t="s">
        <v>1979</v>
      </c>
      <c r="M1367" s="232" t="s">
        <v>55</v>
      </c>
      <c r="N1367" s="238" t="s">
        <v>32</v>
      </c>
      <c r="O1367" s="238" t="s">
        <v>37</v>
      </c>
      <c r="P1367" s="238" t="s">
        <v>38</v>
      </c>
      <c r="Q1367" s="238" t="s">
        <v>107</v>
      </c>
      <c r="R1367" s="238"/>
      <c r="S1367" s="238" t="s">
        <v>851</v>
      </c>
      <c r="T1367" s="238" t="s">
        <v>107</v>
      </c>
      <c r="U1367" s="239"/>
      <c r="V1367" s="240"/>
      <c r="W1367" s="240"/>
      <c r="X1367" s="238">
        <v>45</v>
      </c>
      <c r="Y1367" s="238"/>
      <c r="Z1367" s="240" t="s">
        <v>390</v>
      </c>
      <c r="AA1367" s="240"/>
      <c r="AB1367" s="240"/>
      <c r="AC1367" s="238" t="s">
        <v>407</v>
      </c>
      <c r="AD1367" s="241">
        <v>0</v>
      </c>
      <c r="AE1367" s="47"/>
      <c r="AF1367" s="280"/>
      <c r="AG1367" s="118"/>
      <c r="AH1367" s="118"/>
      <c r="AI1367" s="47" t="s">
        <v>6737</v>
      </c>
      <c r="AJ1367" s="47" t="s">
        <v>144</v>
      </c>
      <c r="AK1367" s="47" t="s">
        <v>390</v>
      </c>
      <c r="AL1367" s="62" t="s">
        <v>390</v>
      </c>
      <c r="AM1367" s="242" t="s">
        <v>390</v>
      </c>
      <c r="AN1367" s="240"/>
      <c r="AO1367" s="240"/>
      <c r="AP1367" s="240"/>
      <c r="AQ1367" s="240"/>
      <c r="AR1367" s="240"/>
      <c r="AS1367" s="238"/>
      <c r="AT1367" s="240"/>
      <c r="AU1367" s="238"/>
      <c r="AV1367" s="238"/>
      <c r="AW1367" s="240"/>
      <c r="AX1367" s="240"/>
      <c r="AY1367" s="240"/>
      <c r="AZ1367" s="238"/>
      <c r="BA1367" s="241"/>
      <c r="BB1367" s="238"/>
      <c r="BC1367" s="240"/>
      <c r="BD1367" s="240"/>
    </row>
    <row r="1368" spans="1:56" x14ac:dyDescent="0.35">
      <c r="A1368" s="237" t="s">
        <v>404</v>
      </c>
      <c r="B1368" s="115">
        <v>1367</v>
      </c>
      <c r="C1368" s="238"/>
      <c r="D1368" s="238"/>
      <c r="E1368" s="238"/>
      <c r="F1368" s="238"/>
      <c r="G1368" s="238" t="s">
        <v>1960</v>
      </c>
      <c r="H1368" s="238" t="s">
        <v>223</v>
      </c>
      <c r="I1368" s="238" t="s">
        <v>81</v>
      </c>
      <c r="J1368" s="238" t="s">
        <v>1961</v>
      </c>
      <c r="K1368" s="238" t="s">
        <v>313</v>
      </c>
      <c r="L1368" s="238" t="s">
        <v>1979</v>
      </c>
      <c r="M1368" s="232" t="s">
        <v>55</v>
      </c>
      <c r="N1368" s="238" t="s">
        <v>34</v>
      </c>
      <c r="O1368" s="238" t="s">
        <v>4</v>
      </c>
      <c r="P1368" s="238" t="s">
        <v>30</v>
      </c>
      <c r="Q1368" s="238" t="s">
        <v>213</v>
      </c>
      <c r="R1368" s="238"/>
      <c r="S1368" s="238" t="s">
        <v>318</v>
      </c>
      <c r="T1368" s="238" t="s">
        <v>213</v>
      </c>
      <c r="U1368" s="239"/>
      <c r="V1368" s="240"/>
      <c r="W1368" s="240"/>
      <c r="X1368" s="238">
        <v>35</v>
      </c>
      <c r="Y1368" s="238"/>
      <c r="Z1368" s="240" t="s">
        <v>390</v>
      </c>
      <c r="AA1368" s="240"/>
      <c r="AB1368" s="240"/>
      <c r="AC1368" s="238" t="s">
        <v>406</v>
      </c>
      <c r="AD1368" s="241">
        <v>0</v>
      </c>
      <c r="AE1368" s="47"/>
      <c r="AF1368" s="280"/>
      <c r="AG1368" s="118"/>
      <c r="AH1368" s="118"/>
      <c r="AI1368" s="47" t="s">
        <v>6737</v>
      </c>
      <c r="AJ1368" s="47" t="s">
        <v>144</v>
      </c>
      <c r="AK1368" s="47" t="s">
        <v>390</v>
      </c>
      <c r="AL1368" s="62" t="s">
        <v>390</v>
      </c>
      <c r="AM1368" s="242" t="s">
        <v>2000</v>
      </c>
      <c r="AN1368" s="240"/>
      <c r="AO1368" s="240"/>
      <c r="AP1368" s="240"/>
      <c r="AQ1368" s="240"/>
      <c r="AR1368" s="240"/>
      <c r="AS1368" s="238"/>
      <c r="AT1368" s="240"/>
      <c r="AU1368" s="238"/>
      <c r="AV1368" s="238"/>
      <c r="AW1368" s="240"/>
      <c r="AX1368" s="240"/>
      <c r="AY1368" s="240"/>
      <c r="AZ1368" s="238"/>
      <c r="BA1368" s="241"/>
      <c r="BB1368" s="238"/>
      <c r="BC1368" s="240"/>
      <c r="BD1368" s="240"/>
    </row>
    <row r="1369" spans="1:56" x14ac:dyDescent="0.35">
      <c r="A1369" s="237" t="s">
        <v>2736</v>
      </c>
      <c r="B1369" s="115">
        <v>1368</v>
      </c>
      <c r="C1369" s="238"/>
      <c r="D1369" s="238" t="s">
        <v>5098</v>
      </c>
      <c r="E1369" s="238" t="s">
        <v>4645</v>
      </c>
      <c r="F1369" s="238" t="s">
        <v>3189</v>
      </c>
      <c r="G1369" s="238" t="s">
        <v>1960</v>
      </c>
      <c r="H1369" s="238" t="s">
        <v>223</v>
      </c>
      <c r="I1369" s="238" t="s">
        <v>81</v>
      </c>
      <c r="J1369" s="238" t="s">
        <v>1961</v>
      </c>
      <c r="K1369" s="238" t="s">
        <v>313</v>
      </c>
      <c r="L1369" s="238" t="s">
        <v>1979</v>
      </c>
      <c r="M1369" s="232" t="s">
        <v>55</v>
      </c>
      <c r="N1369" s="238" t="s">
        <v>34</v>
      </c>
      <c r="O1369" s="238" t="s">
        <v>4</v>
      </c>
      <c r="P1369" s="238" t="s">
        <v>21</v>
      </c>
      <c r="Q1369" s="238"/>
      <c r="R1369" s="238" t="s">
        <v>3820</v>
      </c>
      <c r="S1369" s="238" t="s">
        <v>2737</v>
      </c>
      <c r="T1369" s="238" t="s">
        <v>778</v>
      </c>
      <c r="U1369" s="239">
        <v>7847</v>
      </c>
      <c r="V1369" s="240">
        <v>46068</v>
      </c>
      <c r="W1369" s="240">
        <v>46070</v>
      </c>
      <c r="X1369" s="238">
        <v>35</v>
      </c>
      <c r="Y1369" s="238"/>
      <c r="Z1369" s="240">
        <v>46105</v>
      </c>
      <c r="AA1369" s="240">
        <v>46136</v>
      </c>
      <c r="AB1369" s="240">
        <v>46139</v>
      </c>
      <c r="AC1369" s="238" t="s">
        <v>3</v>
      </c>
      <c r="AD1369" s="241">
        <v>1</v>
      </c>
      <c r="AE1369" s="47"/>
      <c r="AF1369" s="280" t="s">
        <v>8951</v>
      </c>
      <c r="AG1369" s="118"/>
      <c r="AH1369" s="118" t="s">
        <v>152</v>
      </c>
      <c r="AI1369" s="47" t="s">
        <v>6737</v>
      </c>
      <c r="AJ1369" s="47" t="s">
        <v>144</v>
      </c>
      <c r="AK1369" s="47" t="s">
        <v>1557</v>
      </c>
      <c r="AL1369" s="62" t="s">
        <v>2924</v>
      </c>
      <c r="AM1369" s="242" t="s">
        <v>1872</v>
      </c>
      <c r="AN1369" s="240"/>
      <c r="AO1369" s="240"/>
      <c r="AP1369" s="240"/>
      <c r="AQ1369" s="240"/>
      <c r="AR1369" s="240"/>
      <c r="AS1369" s="238"/>
      <c r="AT1369" s="240"/>
      <c r="AU1369" s="238"/>
      <c r="AV1369" s="238"/>
      <c r="AW1369" s="240"/>
      <c r="AX1369" s="240"/>
      <c r="AY1369" s="240"/>
      <c r="AZ1369" s="238"/>
      <c r="BA1369" s="241"/>
      <c r="BB1369" s="238"/>
      <c r="BC1369" s="240"/>
      <c r="BD1369" s="240"/>
    </row>
    <row r="1370" spans="1:56" x14ac:dyDescent="0.35">
      <c r="A1370" s="237" t="s">
        <v>506</v>
      </c>
      <c r="B1370" s="115">
        <v>1369</v>
      </c>
      <c r="C1370" s="238"/>
      <c r="D1370" s="238"/>
      <c r="E1370" s="238"/>
      <c r="F1370" s="238"/>
      <c r="G1370" s="238" t="s">
        <v>76</v>
      </c>
      <c r="H1370" s="238" t="s">
        <v>1980</v>
      </c>
      <c r="I1370" s="238" t="s">
        <v>89</v>
      </c>
      <c r="J1370" s="238" t="s">
        <v>312</v>
      </c>
      <c r="K1370" s="238" t="s">
        <v>319</v>
      </c>
      <c r="L1370" s="238" t="s">
        <v>886</v>
      </c>
      <c r="M1370" s="232" t="s">
        <v>53</v>
      </c>
      <c r="N1370" s="238" t="s">
        <v>34</v>
      </c>
      <c r="O1370" s="238" t="s">
        <v>4</v>
      </c>
      <c r="P1370" s="238" t="s">
        <v>25</v>
      </c>
      <c r="Q1370" s="238" t="s">
        <v>127</v>
      </c>
      <c r="R1370" s="238"/>
      <c r="S1370" s="238" t="s">
        <v>322</v>
      </c>
      <c r="T1370" s="238" t="s">
        <v>322</v>
      </c>
      <c r="U1370" s="239"/>
      <c r="V1370" s="240"/>
      <c r="W1370" s="240"/>
      <c r="X1370" s="238">
        <v>0</v>
      </c>
      <c r="Y1370" s="238"/>
      <c r="Z1370" s="240" t="s">
        <v>390</v>
      </c>
      <c r="AA1370" s="240"/>
      <c r="AB1370" s="240"/>
      <c r="AC1370" s="238" t="s">
        <v>402</v>
      </c>
      <c r="AD1370" s="241">
        <v>0</v>
      </c>
      <c r="AE1370" s="47"/>
      <c r="AF1370" s="280"/>
      <c r="AG1370" s="118"/>
      <c r="AH1370" s="118"/>
      <c r="AI1370" s="47" t="s">
        <v>6737</v>
      </c>
      <c r="AJ1370" s="47" t="s">
        <v>306</v>
      </c>
      <c r="AK1370" s="47" t="s">
        <v>390</v>
      </c>
      <c r="AL1370" s="62" t="s">
        <v>390</v>
      </c>
      <c r="AM1370" s="242" t="s">
        <v>1562</v>
      </c>
      <c r="AN1370" s="240"/>
      <c r="AO1370" s="240"/>
      <c r="AP1370" s="240"/>
      <c r="AQ1370" s="240"/>
      <c r="AR1370" s="240"/>
      <c r="AS1370" s="238"/>
      <c r="AT1370" s="240"/>
      <c r="AU1370" s="238"/>
      <c r="AV1370" s="238"/>
      <c r="AW1370" s="240"/>
      <c r="AX1370" s="240"/>
      <c r="AY1370" s="240"/>
      <c r="AZ1370" s="238"/>
      <c r="BA1370" s="241"/>
      <c r="BB1370" s="238"/>
      <c r="BC1370" s="240"/>
      <c r="BD1370" s="240"/>
    </row>
    <row r="1371" spans="1:56" x14ac:dyDescent="0.35">
      <c r="A1371" s="237" t="s">
        <v>1289</v>
      </c>
      <c r="B1371" s="115">
        <v>1370</v>
      </c>
      <c r="C1371" s="238"/>
      <c r="D1371" s="238" t="s">
        <v>1873</v>
      </c>
      <c r="E1371" s="238" t="s">
        <v>1833</v>
      </c>
      <c r="F1371" s="238" t="s">
        <v>1834</v>
      </c>
      <c r="G1371" s="238" t="s">
        <v>76</v>
      </c>
      <c r="H1371" s="238" t="s">
        <v>1980</v>
      </c>
      <c r="I1371" s="238" t="s">
        <v>699</v>
      </c>
      <c r="J1371" s="238" t="s">
        <v>312</v>
      </c>
      <c r="K1371" s="238" t="s">
        <v>319</v>
      </c>
      <c r="L1371" s="238" t="s">
        <v>886</v>
      </c>
      <c r="M1371" s="232" t="s">
        <v>55</v>
      </c>
      <c r="N1371" s="238" t="s">
        <v>34</v>
      </c>
      <c r="O1371" s="238" t="s">
        <v>4</v>
      </c>
      <c r="P1371" s="238" t="s">
        <v>27</v>
      </c>
      <c r="Q1371" s="238" t="s">
        <v>145</v>
      </c>
      <c r="R1371" s="238"/>
      <c r="S1371" s="238" t="s">
        <v>1290</v>
      </c>
      <c r="T1371" s="238" t="s">
        <v>145</v>
      </c>
      <c r="U1371" s="239">
        <v>20852</v>
      </c>
      <c r="V1371" s="240"/>
      <c r="W1371" s="240"/>
      <c r="X1371" s="238">
        <v>45</v>
      </c>
      <c r="Y1371" s="238"/>
      <c r="Z1371" s="240" t="s">
        <v>390</v>
      </c>
      <c r="AA1371" s="240"/>
      <c r="AB1371" s="240"/>
      <c r="AC1371" s="238" t="s">
        <v>399</v>
      </c>
      <c r="AD1371" s="241">
        <v>0</v>
      </c>
      <c r="AE1371" s="47"/>
      <c r="AF1371" s="280"/>
      <c r="AG1371" s="118"/>
      <c r="AH1371" s="118"/>
      <c r="AI1371" s="47" t="s">
        <v>6737</v>
      </c>
      <c r="AJ1371" s="47" t="s">
        <v>306</v>
      </c>
      <c r="AK1371" s="47" t="s">
        <v>390</v>
      </c>
      <c r="AL1371" s="62" t="s">
        <v>390</v>
      </c>
      <c r="AM1371" s="242" t="s">
        <v>1562</v>
      </c>
      <c r="AN1371" s="240"/>
      <c r="AO1371" s="240"/>
      <c r="AP1371" s="240"/>
      <c r="AQ1371" s="240"/>
      <c r="AR1371" s="240"/>
      <c r="AS1371" s="238"/>
      <c r="AT1371" s="240"/>
      <c r="AU1371" s="238"/>
      <c r="AV1371" s="238"/>
      <c r="AW1371" s="240"/>
      <c r="AX1371" s="240"/>
      <c r="AY1371" s="240"/>
      <c r="AZ1371" s="238"/>
      <c r="BA1371" s="241"/>
      <c r="BB1371" s="238"/>
      <c r="BC1371" s="240"/>
      <c r="BD1371" s="240"/>
    </row>
    <row r="1372" spans="1:56" x14ac:dyDescent="0.35">
      <c r="A1372" s="237" t="s">
        <v>1273</v>
      </c>
      <c r="B1372" s="115">
        <v>1371</v>
      </c>
      <c r="C1372" s="238"/>
      <c r="D1372" s="238" t="s">
        <v>5099</v>
      </c>
      <c r="E1372" s="238" t="s">
        <v>4646</v>
      </c>
      <c r="F1372" s="238" t="s">
        <v>4155</v>
      </c>
      <c r="G1372" s="238" t="s">
        <v>76</v>
      </c>
      <c r="H1372" s="238" t="s">
        <v>1980</v>
      </c>
      <c r="I1372" s="238" t="s">
        <v>91</v>
      </c>
      <c r="J1372" s="238" t="s">
        <v>312</v>
      </c>
      <c r="K1372" s="238" t="s">
        <v>319</v>
      </c>
      <c r="L1372" s="238" t="s">
        <v>886</v>
      </c>
      <c r="M1372" s="232" t="s">
        <v>55</v>
      </c>
      <c r="N1372" s="238" t="s">
        <v>33</v>
      </c>
      <c r="O1372" s="238" t="s">
        <v>5473</v>
      </c>
      <c r="P1372" s="238" t="s">
        <v>22</v>
      </c>
      <c r="Q1372" s="238"/>
      <c r="R1372" s="238" t="s">
        <v>1342</v>
      </c>
      <c r="S1372" s="238" t="s">
        <v>1274</v>
      </c>
      <c r="T1372" s="238" t="s">
        <v>1275</v>
      </c>
      <c r="U1372" s="239">
        <v>1398</v>
      </c>
      <c r="V1372" s="240">
        <v>46072</v>
      </c>
      <c r="W1372" s="240">
        <v>46080</v>
      </c>
      <c r="X1372" s="238">
        <v>35</v>
      </c>
      <c r="Y1372" s="238">
        <v>15</v>
      </c>
      <c r="Z1372" s="240">
        <v>46130</v>
      </c>
      <c r="AA1372" s="240">
        <v>46150</v>
      </c>
      <c r="AB1372" s="240">
        <v>46149</v>
      </c>
      <c r="AC1372" s="238" t="s">
        <v>3</v>
      </c>
      <c r="AD1372" s="241">
        <v>1</v>
      </c>
      <c r="AE1372" s="47"/>
      <c r="AF1372" s="280" t="s">
        <v>8951</v>
      </c>
      <c r="AG1372" s="118">
        <v>46149</v>
      </c>
      <c r="AH1372" s="118" t="s">
        <v>6740</v>
      </c>
      <c r="AI1372" s="47" t="s">
        <v>6737</v>
      </c>
      <c r="AJ1372" s="47" t="s">
        <v>144</v>
      </c>
      <c r="AK1372" s="47" t="s">
        <v>2829</v>
      </c>
      <c r="AL1372" s="62" t="s">
        <v>2925</v>
      </c>
      <c r="AM1372" s="242" t="s">
        <v>1872</v>
      </c>
      <c r="AN1372" s="240"/>
      <c r="AO1372" s="240"/>
      <c r="AP1372" s="240"/>
      <c r="AQ1372" s="240"/>
      <c r="AR1372" s="240"/>
      <c r="AS1372" s="238"/>
      <c r="AT1372" s="240"/>
      <c r="AU1372" s="238"/>
      <c r="AV1372" s="238"/>
      <c r="AW1372" s="240"/>
      <c r="AX1372" s="240"/>
      <c r="AY1372" s="240"/>
      <c r="AZ1372" s="238"/>
      <c r="BA1372" s="241"/>
      <c r="BB1372" s="238"/>
      <c r="BC1372" s="240"/>
      <c r="BD1372" s="240"/>
    </row>
    <row r="1373" spans="1:56" x14ac:dyDescent="0.35">
      <c r="A1373" s="237" t="s">
        <v>1729</v>
      </c>
      <c r="B1373" s="115">
        <v>1372</v>
      </c>
      <c r="C1373" s="238"/>
      <c r="D1373" s="238"/>
      <c r="E1373" s="238"/>
      <c r="F1373" s="238"/>
      <c r="G1373" s="238" t="s">
        <v>76</v>
      </c>
      <c r="H1373" s="238" t="s">
        <v>1980</v>
      </c>
      <c r="I1373" s="238" t="s">
        <v>1954</v>
      </c>
      <c r="J1373" s="238" t="s">
        <v>312</v>
      </c>
      <c r="K1373" s="238" t="s">
        <v>319</v>
      </c>
      <c r="L1373" s="238" t="s">
        <v>886</v>
      </c>
      <c r="M1373" s="232" t="s">
        <v>53</v>
      </c>
      <c r="N1373" s="238" t="s">
        <v>34</v>
      </c>
      <c r="O1373" s="238" t="s">
        <v>4</v>
      </c>
      <c r="P1373" s="238" t="s">
        <v>21</v>
      </c>
      <c r="Q1373" s="238"/>
      <c r="R1373" s="238"/>
      <c r="S1373" s="238" t="s">
        <v>1730</v>
      </c>
      <c r="T1373" s="238" t="s">
        <v>146</v>
      </c>
      <c r="U1373" s="239"/>
      <c r="V1373" s="240"/>
      <c r="W1373" s="240"/>
      <c r="X1373" s="238">
        <v>0</v>
      </c>
      <c r="Y1373" s="238"/>
      <c r="Z1373" s="240" t="s">
        <v>390</v>
      </c>
      <c r="AA1373" s="240"/>
      <c r="AB1373" s="240"/>
      <c r="AC1373" s="238" t="s">
        <v>403</v>
      </c>
      <c r="AD1373" s="241">
        <v>0</v>
      </c>
      <c r="AE1373" s="47"/>
      <c r="AF1373" s="280"/>
      <c r="AG1373" s="118"/>
      <c r="AH1373" s="118"/>
      <c r="AI1373" s="47" t="s">
        <v>6737</v>
      </c>
      <c r="AJ1373" s="47" t="s">
        <v>306</v>
      </c>
      <c r="AK1373" s="47" t="s">
        <v>390</v>
      </c>
      <c r="AL1373" s="62" t="s">
        <v>390</v>
      </c>
      <c r="AM1373" s="242" t="s">
        <v>390</v>
      </c>
      <c r="AN1373" s="240"/>
      <c r="AO1373" s="240"/>
      <c r="AP1373" s="240"/>
      <c r="AQ1373" s="240"/>
      <c r="AR1373" s="240"/>
      <c r="AS1373" s="238"/>
      <c r="AT1373" s="240"/>
      <c r="AU1373" s="238"/>
      <c r="AV1373" s="238"/>
      <c r="AW1373" s="240"/>
      <c r="AX1373" s="240"/>
      <c r="AY1373" s="240"/>
      <c r="AZ1373" s="238"/>
      <c r="BA1373" s="241"/>
      <c r="BB1373" s="238"/>
      <c r="BC1373" s="240"/>
      <c r="BD1373" s="240"/>
    </row>
    <row r="1374" spans="1:56" x14ac:dyDescent="0.35">
      <c r="A1374" s="237" t="s">
        <v>987</v>
      </c>
      <c r="B1374" s="115">
        <v>1373</v>
      </c>
      <c r="C1374" s="238"/>
      <c r="D1374" s="238"/>
      <c r="E1374" s="238"/>
      <c r="F1374" s="238"/>
      <c r="G1374" s="238" t="s">
        <v>1960</v>
      </c>
      <c r="H1374" s="238" t="s">
        <v>223</v>
      </c>
      <c r="I1374" s="238" t="s">
        <v>398</v>
      </c>
      <c r="J1374" s="238" t="s">
        <v>1961</v>
      </c>
      <c r="K1374" s="238" t="s">
        <v>313</v>
      </c>
      <c r="L1374" s="238" t="s">
        <v>1979</v>
      </c>
      <c r="M1374" s="232" t="s">
        <v>55</v>
      </c>
      <c r="N1374" s="238" t="s">
        <v>34</v>
      </c>
      <c r="O1374" s="238" t="s">
        <v>4</v>
      </c>
      <c r="P1374" s="238" t="s">
        <v>16</v>
      </c>
      <c r="Q1374" s="238"/>
      <c r="R1374" s="238"/>
      <c r="S1374" s="238" t="s">
        <v>986</v>
      </c>
      <c r="T1374" s="238" t="s">
        <v>814</v>
      </c>
      <c r="U1374" s="239"/>
      <c r="V1374" s="240"/>
      <c r="W1374" s="240"/>
      <c r="X1374" s="238">
        <v>35</v>
      </c>
      <c r="Y1374" s="238"/>
      <c r="Z1374" s="240" t="s">
        <v>390</v>
      </c>
      <c r="AA1374" s="240"/>
      <c r="AB1374" s="240"/>
      <c r="AC1374" s="238" t="s">
        <v>407</v>
      </c>
      <c r="AD1374" s="241">
        <v>0</v>
      </c>
      <c r="AE1374" s="47"/>
      <c r="AF1374" s="280"/>
      <c r="AG1374" s="118"/>
      <c r="AH1374" s="118"/>
      <c r="AI1374" s="47" t="s">
        <v>6737</v>
      </c>
      <c r="AJ1374" s="47" t="s">
        <v>144</v>
      </c>
      <c r="AK1374" s="47" t="s">
        <v>390</v>
      </c>
      <c r="AL1374" s="62" t="s">
        <v>390</v>
      </c>
      <c r="AM1374" s="242" t="s">
        <v>390</v>
      </c>
      <c r="AN1374" s="240"/>
      <c r="AO1374" s="240"/>
      <c r="AP1374" s="240"/>
      <c r="AQ1374" s="240"/>
      <c r="AR1374" s="240"/>
      <c r="AS1374" s="238"/>
      <c r="AT1374" s="240"/>
      <c r="AU1374" s="238"/>
      <c r="AV1374" s="238"/>
      <c r="AW1374" s="240"/>
      <c r="AX1374" s="240"/>
      <c r="AY1374" s="240"/>
      <c r="AZ1374" s="238"/>
      <c r="BA1374" s="241"/>
      <c r="BB1374" s="238"/>
      <c r="BC1374" s="240"/>
      <c r="BD1374" s="240"/>
    </row>
    <row r="1375" spans="1:56" x14ac:dyDescent="0.35">
      <c r="A1375" s="237" t="s">
        <v>1485</v>
      </c>
      <c r="B1375" s="115">
        <v>1374</v>
      </c>
      <c r="C1375" s="238"/>
      <c r="D1375" s="238"/>
      <c r="E1375" s="238"/>
      <c r="F1375" s="238"/>
      <c r="G1375" s="238" t="s">
        <v>76</v>
      </c>
      <c r="H1375" s="238" t="s">
        <v>1980</v>
      </c>
      <c r="I1375" s="238" t="s">
        <v>240</v>
      </c>
      <c r="J1375" s="238" t="s">
        <v>312</v>
      </c>
      <c r="K1375" s="238" t="s">
        <v>319</v>
      </c>
      <c r="L1375" s="238" t="s">
        <v>886</v>
      </c>
      <c r="M1375" s="232" t="s">
        <v>55</v>
      </c>
      <c r="N1375" s="238" t="s">
        <v>34</v>
      </c>
      <c r="O1375" s="238" t="s">
        <v>4</v>
      </c>
      <c r="P1375" s="238" t="s">
        <v>25</v>
      </c>
      <c r="Q1375" s="238" t="s">
        <v>127</v>
      </c>
      <c r="R1375" s="238"/>
      <c r="S1375" s="238" t="s">
        <v>3904</v>
      </c>
      <c r="T1375" s="238" t="s">
        <v>127</v>
      </c>
      <c r="U1375" s="239">
        <v>659</v>
      </c>
      <c r="V1375" s="240"/>
      <c r="W1375" s="240"/>
      <c r="X1375" s="238">
        <v>35</v>
      </c>
      <c r="Y1375" s="238"/>
      <c r="Z1375" s="240" t="s">
        <v>390</v>
      </c>
      <c r="AA1375" s="240"/>
      <c r="AB1375" s="240"/>
      <c r="AC1375" s="238" t="s">
        <v>402</v>
      </c>
      <c r="AD1375" s="241">
        <v>0</v>
      </c>
      <c r="AE1375" s="47"/>
      <c r="AF1375" s="280"/>
      <c r="AG1375" s="118"/>
      <c r="AH1375" s="118"/>
      <c r="AI1375" s="47" t="s">
        <v>6737</v>
      </c>
      <c r="AJ1375" s="47" t="s">
        <v>144</v>
      </c>
      <c r="AK1375" s="47" t="s">
        <v>390</v>
      </c>
      <c r="AL1375" s="62" t="s">
        <v>390</v>
      </c>
      <c r="AM1375" s="242" t="s">
        <v>1956</v>
      </c>
      <c r="AN1375" s="240"/>
      <c r="AO1375" s="240"/>
      <c r="AP1375" s="240"/>
      <c r="AQ1375" s="240"/>
      <c r="AR1375" s="240"/>
      <c r="AS1375" s="238"/>
      <c r="AT1375" s="240"/>
      <c r="AU1375" s="238"/>
      <c r="AV1375" s="238"/>
      <c r="AW1375" s="240"/>
      <c r="AX1375" s="240"/>
      <c r="AY1375" s="240"/>
      <c r="AZ1375" s="238"/>
      <c r="BA1375" s="241"/>
      <c r="BB1375" s="238"/>
      <c r="BC1375" s="240"/>
      <c r="BD1375" s="240"/>
    </row>
    <row r="1376" spans="1:56" x14ac:dyDescent="0.35">
      <c r="A1376" s="237" t="s">
        <v>2284</v>
      </c>
      <c r="B1376" s="115">
        <v>1375</v>
      </c>
      <c r="C1376" s="238"/>
      <c r="D1376" s="238" t="s">
        <v>3190</v>
      </c>
      <c r="E1376" s="238" t="s">
        <v>3191</v>
      </c>
      <c r="F1376" s="238" t="s">
        <v>3192</v>
      </c>
      <c r="G1376" s="238" t="s">
        <v>78</v>
      </c>
      <c r="H1376" s="238" t="s">
        <v>1981</v>
      </c>
      <c r="I1376" s="238" t="s">
        <v>296</v>
      </c>
      <c r="J1376" s="238" t="s">
        <v>2006</v>
      </c>
      <c r="K1376" s="238" t="s">
        <v>2007</v>
      </c>
      <c r="L1376" s="238" t="s">
        <v>1985</v>
      </c>
      <c r="M1376" s="232" t="s">
        <v>55</v>
      </c>
      <c r="N1376" s="238" t="s">
        <v>34</v>
      </c>
      <c r="O1376" s="238" t="s">
        <v>4</v>
      </c>
      <c r="P1376" s="238" t="s">
        <v>25</v>
      </c>
      <c r="Q1376" s="238" t="s">
        <v>127</v>
      </c>
      <c r="R1376" s="238" t="s">
        <v>1080</v>
      </c>
      <c r="S1376" s="238" t="s">
        <v>2285</v>
      </c>
      <c r="T1376" s="238" t="s">
        <v>127</v>
      </c>
      <c r="U1376" s="239">
        <v>4622</v>
      </c>
      <c r="V1376" s="240">
        <v>46083</v>
      </c>
      <c r="W1376" s="240">
        <v>46125</v>
      </c>
      <c r="X1376" s="238">
        <v>35</v>
      </c>
      <c r="Y1376" s="238"/>
      <c r="Z1376" s="240">
        <v>46160</v>
      </c>
      <c r="AA1376" s="240">
        <v>46183</v>
      </c>
      <c r="AB1376" s="240"/>
      <c r="AC1376" s="238" t="s">
        <v>5</v>
      </c>
      <c r="AD1376" s="241">
        <v>0.65</v>
      </c>
      <c r="AE1376" s="47"/>
      <c r="AF1376" s="280"/>
      <c r="AG1376" s="118"/>
      <c r="AH1376" s="118"/>
      <c r="AI1376" s="47" t="s">
        <v>6737</v>
      </c>
      <c r="AJ1376" s="47" t="s">
        <v>144</v>
      </c>
      <c r="AK1376" s="47" t="s">
        <v>2826</v>
      </c>
      <c r="AL1376" s="62" t="s">
        <v>390</v>
      </c>
      <c r="AM1376" s="242" t="s">
        <v>1872</v>
      </c>
      <c r="AN1376" s="240"/>
      <c r="AO1376" s="240"/>
      <c r="AP1376" s="240"/>
      <c r="AQ1376" s="240"/>
      <c r="AR1376" s="240"/>
      <c r="AS1376" s="238"/>
      <c r="AT1376" s="240"/>
      <c r="AU1376" s="238"/>
      <c r="AV1376" s="238"/>
      <c r="AW1376" s="240"/>
      <c r="AX1376" s="240"/>
      <c r="AY1376" s="240"/>
      <c r="AZ1376" s="238"/>
      <c r="BA1376" s="241"/>
      <c r="BB1376" s="238"/>
      <c r="BC1376" s="240"/>
      <c r="BD1376" s="240"/>
    </row>
    <row r="1377" spans="1:56" x14ac:dyDescent="0.35">
      <c r="A1377" s="237" t="s">
        <v>2222</v>
      </c>
      <c r="B1377" s="115">
        <v>1376</v>
      </c>
      <c r="C1377" s="238" t="s">
        <v>2326</v>
      </c>
      <c r="D1377" s="238"/>
      <c r="E1377" s="238"/>
      <c r="F1377" s="238"/>
      <c r="G1377" s="238" t="s">
        <v>1977</v>
      </c>
      <c r="H1377" s="238" t="s">
        <v>1978</v>
      </c>
      <c r="I1377" s="238" t="s">
        <v>1978</v>
      </c>
      <c r="J1377" s="238" t="s">
        <v>1961</v>
      </c>
      <c r="K1377" s="238" t="s">
        <v>327</v>
      </c>
      <c r="L1377" s="238" t="s">
        <v>328</v>
      </c>
      <c r="M1377" s="232" t="s">
        <v>55</v>
      </c>
      <c r="N1377" s="238" t="s">
        <v>33</v>
      </c>
      <c r="O1377" s="238" t="s">
        <v>49</v>
      </c>
      <c r="P1377" s="238" t="s">
        <v>20</v>
      </c>
      <c r="Q1377" s="238"/>
      <c r="R1377" s="238"/>
      <c r="S1377" s="238" t="s">
        <v>2223</v>
      </c>
      <c r="T1377" s="238" t="s">
        <v>1996</v>
      </c>
      <c r="U1377" s="239">
        <v>3610</v>
      </c>
      <c r="V1377" s="240"/>
      <c r="W1377" s="240"/>
      <c r="X1377" s="238">
        <v>15</v>
      </c>
      <c r="Y1377" s="238"/>
      <c r="Z1377" s="240" t="s">
        <v>390</v>
      </c>
      <c r="AA1377" s="240"/>
      <c r="AB1377" s="240"/>
      <c r="AC1377" s="238" t="s">
        <v>402</v>
      </c>
      <c r="AD1377" s="241">
        <v>0</v>
      </c>
      <c r="AE1377" s="47"/>
      <c r="AF1377" s="280"/>
      <c r="AG1377" s="118"/>
      <c r="AH1377" s="118"/>
      <c r="AI1377" s="47" t="s">
        <v>6737</v>
      </c>
      <c r="AJ1377" s="47" t="s">
        <v>144</v>
      </c>
      <c r="AK1377" s="47" t="s">
        <v>390</v>
      </c>
      <c r="AL1377" s="62" t="s">
        <v>390</v>
      </c>
      <c r="AM1377" s="242" t="s">
        <v>390</v>
      </c>
      <c r="AN1377" s="240"/>
      <c r="AO1377" s="240"/>
      <c r="AP1377" s="240"/>
      <c r="AQ1377" s="240"/>
      <c r="AR1377" s="240"/>
      <c r="AS1377" s="238"/>
      <c r="AT1377" s="240"/>
      <c r="AU1377" s="238"/>
      <c r="AV1377" s="238"/>
      <c r="AW1377" s="240"/>
      <c r="AX1377" s="240"/>
      <c r="AY1377" s="240"/>
      <c r="AZ1377" s="238"/>
      <c r="BA1377" s="241"/>
      <c r="BB1377" s="238"/>
      <c r="BC1377" s="240"/>
      <c r="BD1377" s="240"/>
    </row>
    <row r="1378" spans="1:56" x14ac:dyDescent="0.35">
      <c r="A1378" s="237" t="s">
        <v>2304</v>
      </c>
      <c r="B1378" s="115">
        <v>1377</v>
      </c>
      <c r="C1378" s="238"/>
      <c r="D1378" s="238"/>
      <c r="E1378" s="238"/>
      <c r="F1378" s="238"/>
      <c r="G1378" s="238" t="s">
        <v>78</v>
      </c>
      <c r="H1378" s="238" t="s">
        <v>222</v>
      </c>
      <c r="I1378" s="238" t="s">
        <v>303</v>
      </c>
      <c r="J1378" s="238" t="s">
        <v>2006</v>
      </c>
      <c r="K1378" s="238" t="s">
        <v>2007</v>
      </c>
      <c r="L1378" s="238" t="s">
        <v>1985</v>
      </c>
      <c r="M1378" s="232" t="s">
        <v>55</v>
      </c>
      <c r="N1378" s="238" t="s">
        <v>33</v>
      </c>
      <c r="O1378" s="238" t="s">
        <v>5473</v>
      </c>
      <c r="P1378" s="238" t="s">
        <v>26</v>
      </c>
      <c r="Q1378" s="238"/>
      <c r="R1378" s="238"/>
      <c r="S1378" s="238" t="s">
        <v>2305</v>
      </c>
      <c r="T1378" s="238" t="s">
        <v>173</v>
      </c>
      <c r="U1378" s="239">
        <v>10335</v>
      </c>
      <c r="V1378" s="240"/>
      <c r="W1378" s="240"/>
      <c r="X1378" s="238">
        <v>60</v>
      </c>
      <c r="Y1378" s="238"/>
      <c r="Z1378" s="240" t="s">
        <v>390</v>
      </c>
      <c r="AA1378" s="240"/>
      <c r="AB1378" s="240"/>
      <c r="AC1378" s="238" t="s">
        <v>407</v>
      </c>
      <c r="AD1378" s="241">
        <v>0</v>
      </c>
      <c r="AE1378" s="47"/>
      <c r="AF1378" s="280"/>
      <c r="AG1378" s="118"/>
      <c r="AH1378" s="118"/>
      <c r="AI1378" s="47" t="s">
        <v>6737</v>
      </c>
      <c r="AJ1378" s="47" t="s">
        <v>144</v>
      </c>
      <c r="AK1378" s="47" t="s">
        <v>390</v>
      </c>
      <c r="AL1378" s="62" t="s">
        <v>390</v>
      </c>
      <c r="AM1378" s="242" t="s">
        <v>2082</v>
      </c>
      <c r="AN1378" s="240"/>
      <c r="AO1378" s="240"/>
      <c r="AP1378" s="240"/>
      <c r="AQ1378" s="240"/>
      <c r="AR1378" s="240"/>
      <c r="AS1378" s="238"/>
      <c r="AT1378" s="240"/>
      <c r="AU1378" s="238"/>
      <c r="AV1378" s="238"/>
      <c r="AW1378" s="240"/>
      <c r="AX1378" s="240"/>
      <c r="AY1378" s="240"/>
      <c r="AZ1378" s="238"/>
      <c r="BA1378" s="241"/>
      <c r="BB1378" s="238"/>
      <c r="BC1378" s="240"/>
      <c r="BD1378" s="240"/>
    </row>
    <row r="1379" spans="1:56" x14ac:dyDescent="0.35">
      <c r="A1379" s="237" t="s">
        <v>1051</v>
      </c>
      <c r="B1379" s="115">
        <v>1378</v>
      </c>
      <c r="C1379" s="238"/>
      <c r="D1379" s="238" t="s">
        <v>301</v>
      </c>
      <c r="E1379" s="238" t="s">
        <v>301</v>
      </c>
      <c r="F1379" s="238" t="s">
        <v>6742</v>
      </c>
      <c r="G1379" s="238" t="s">
        <v>86</v>
      </c>
      <c r="H1379" s="238" t="s">
        <v>226</v>
      </c>
      <c r="I1379" s="238" t="s">
        <v>203</v>
      </c>
      <c r="J1379" s="238" t="s">
        <v>1961</v>
      </c>
      <c r="K1379" s="238" t="s">
        <v>313</v>
      </c>
      <c r="L1379" s="238" t="s">
        <v>1979</v>
      </c>
      <c r="M1379" s="232" t="s">
        <v>55</v>
      </c>
      <c r="N1379" s="238" t="s">
        <v>31</v>
      </c>
      <c r="O1379" s="238" t="s">
        <v>36</v>
      </c>
      <c r="P1379" s="238" t="s">
        <v>47</v>
      </c>
      <c r="Q1379" s="238" t="s">
        <v>820</v>
      </c>
      <c r="R1379" s="238" t="s">
        <v>2314</v>
      </c>
      <c r="S1379" s="238" t="s">
        <v>820</v>
      </c>
      <c r="T1379" s="238" t="s">
        <v>820</v>
      </c>
      <c r="U1379" s="239">
        <v>9593</v>
      </c>
      <c r="V1379" s="240">
        <v>46104</v>
      </c>
      <c r="W1379" s="240">
        <v>46109</v>
      </c>
      <c r="X1379" s="238">
        <v>45</v>
      </c>
      <c r="Y1379" s="238"/>
      <c r="Z1379" s="240">
        <v>46154</v>
      </c>
      <c r="AA1379" s="240">
        <v>46188</v>
      </c>
      <c r="AB1379" s="240"/>
      <c r="AC1379" s="238" t="s">
        <v>5</v>
      </c>
      <c r="AD1379" s="241">
        <v>0.7</v>
      </c>
      <c r="AE1379" s="47"/>
      <c r="AF1379" s="280"/>
      <c r="AG1379" s="118"/>
      <c r="AH1379" s="118"/>
      <c r="AI1379" s="47" t="s">
        <v>6737</v>
      </c>
      <c r="AJ1379" s="47" t="s">
        <v>144</v>
      </c>
      <c r="AK1379" s="47" t="s">
        <v>2826</v>
      </c>
      <c r="AL1379" s="62" t="s">
        <v>390</v>
      </c>
      <c r="AM1379" s="242" t="s">
        <v>1956</v>
      </c>
      <c r="AN1379" s="240"/>
      <c r="AO1379" s="240"/>
      <c r="AP1379" s="240"/>
      <c r="AQ1379" s="240"/>
      <c r="AR1379" s="240"/>
      <c r="AS1379" s="238"/>
      <c r="AT1379" s="240"/>
      <c r="AU1379" s="238"/>
      <c r="AV1379" s="238"/>
      <c r="AW1379" s="240"/>
      <c r="AX1379" s="240"/>
      <c r="AY1379" s="240"/>
      <c r="AZ1379" s="238"/>
      <c r="BA1379" s="241"/>
      <c r="BB1379" s="238"/>
      <c r="BC1379" s="240"/>
      <c r="BD1379" s="240"/>
    </row>
    <row r="1380" spans="1:56" x14ac:dyDescent="0.35">
      <c r="A1380" s="237" t="s">
        <v>1991</v>
      </c>
      <c r="B1380" s="115">
        <v>1379</v>
      </c>
      <c r="C1380" s="238" t="s">
        <v>2004</v>
      </c>
      <c r="D1380" s="238"/>
      <c r="E1380" s="238"/>
      <c r="F1380" s="238"/>
      <c r="G1380" s="238" t="s">
        <v>1977</v>
      </c>
      <c r="H1380" s="238" t="s">
        <v>1978</v>
      </c>
      <c r="I1380" s="238" t="s">
        <v>1978</v>
      </c>
      <c r="J1380" s="238" t="s">
        <v>1961</v>
      </c>
      <c r="K1380" s="238" t="s">
        <v>327</v>
      </c>
      <c r="L1380" s="238" t="s">
        <v>328</v>
      </c>
      <c r="M1380" s="232" t="s">
        <v>55</v>
      </c>
      <c r="N1380" s="238" t="s">
        <v>33</v>
      </c>
      <c r="O1380" s="238" t="s">
        <v>49</v>
      </c>
      <c r="P1380" s="238" t="s">
        <v>22</v>
      </c>
      <c r="Q1380" s="238"/>
      <c r="R1380" s="238"/>
      <c r="S1380" s="238" t="s">
        <v>1925</v>
      </c>
      <c r="T1380" s="238" t="s">
        <v>28</v>
      </c>
      <c r="U1380" s="239"/>
      <c r="V1380" s="240"/>
      <c r="W1380" s="240"/>
      <c r="X1380" s="238">
        <v>15</v>
      </c>
      <c r="Y1380" s="238"/>
      <c r="Z1380" s="240" t="s">
        <v>390</v>
      </c>
      <c r="AA1380" s="240"/>
      <c r="AB1380" s="240"/>
      <c r="AC1380" s="238" t="s">
        <v>1052</v>
      </c>
      <c r="AD1380" s="241">
        <v>0</v>
      </c>
      <c r="AE1380" s="47"/>
      <c r="AF1380" s="280"/>
      <c r="AG1380" s="118"/>
      <c r="AH1380" s="118"/>
      <c r="AI1380" s="47" t="s">
        <v>6737</v>
      </c>
      <c r="AJ1380" s="47" t="s">
        <v>144</v>
      </c>
      <c r="AK1380" s="47" t="s">
        <v>390</v>
      </c>
      <c r="AL1380" s="62" t="s">
        <v>390</v>
      </c>
      <c r="AM1380" s="242" t="s">
        <v>2221</v>
      </c>
      <c r="AN1380" s="240"/>
      <c r="AO1380" s="240"/>
      <c r="AP1380" s="240"/>
      <c r="AQ1380" s="240"/>
      <c r="AR1380" s="240"/>
      <c r="AS1380" s="238"/>
      <c r="AT1380" s="240"/>
      <c r="AU1380" s="238"/>
      <c r="AV1380" s="238"/>
      <c r="AW1380" s="240"/>
      <c r="AX1380" s="240"/>
      <c r="AY1380" s="240"/>
      <c r="AZ1380" s="238"/>
      <c r="BA1380" s="241"/>
      <c r="BB1380" s="238"/>
      <c r="BC1380" s="240"/>
      <c r="BD1380" s="240"/>
    </row>
    <row r="1381" spans="1:56" x14ac:dyDescent="0.35">
      <c r="A1381" s="237" t="s">
        <v>3173</v>
      </c>
      <c r="B1381" s="115">
        <v>1380</v>
      </c>
      <c r="C1381" s="238"/>
      <c r="D1381" s="238">
        <v>8661</v>
      </c>
      <c r="E1381" s="238" t="s">
        <v>4648</v>
      </c>
      <c r="F1381" s="238" t="s">
        <v>3193</v>
      </c>
      <c r="G1381" s="238" t="s">
        <v>1960</v>
      </c>
      <c r="H1381" s="238" t="s">
        <v>223</v>
      </c>
      <c r="I1381" s="238" t="s">
        <v>1962</v>
      </c>
      <c r="J1381" s="238" t="s">
        <v>1961</v>
      </c>
      <c r="K1381" s="238" t="s">
        <v>313</v>
      </c>
      <c r="L1381" s="238" t="s">
        <v>1979</v>
      </c>
      <c r="M1381" s="232" t="s">
        <v>53</v>
      </c>
      <c r="N1381" s="238" t="s">
        <v>34</v>
      </c>
      <c r="O1381" s="238" t="s">
        <v>4</v>
      </c>
      <c r="P1381" s="238" t="s">
        <v>25</v>
      </c>
      <c r="Q1381" s="238" t="s">
        <v>127</v>
      </c>
      <c r="R1381" s="238" t="s">
        <v>3131</v>
      </c>
      <c r="S1381" s="238" t="s">
        <v>3174</v>
      </c>
      <c r="T1381" s="238" t="s">
        <v>127</v>
      </c>
      <c r="U1381" s="239">
        <v>11373</v>
      </c>
      <c r="V1381" s="240">
        <v>46059</v>
      </c>
      <c r="W1381" s="240">
        <v>46060</v>
      </c>
      <c r="X1381" s="238">
        <v>0</v>
      </c>
      <c r="Y1381" s="238">
        <v>35</v>
      </c>
      <c r="Z1381" s="240">
        <v>46095</v>
      </c>
      <c r="AA1381" s="240">
        <v>46117</v>
      </c>
      <c r="AB1381" s="240">
        <v>46114</v>
      </c>
      <c r="AC1381" s="238" t="s">
        <v>3</v>
      </c>
      <c r="AD1381" s="241">
        <v>1</v>
      </c>
      <c r="AE1381" s="47"/>
      <c r="AF1381" s="280" t="s">
        <v>8951</v>
      </c>
      <c r="AG1381" s="118"/>
      <c r="AH1381" s="118" t="s">
        <v>152</v>
      </c>
      <c r="AI1381" s="47" t="s">
        <v>6737</v>
      </c>
      <c r="AJ1381" s="47" t="s">
        <v>144</v>
      </c>
      <c r="AK1381" s="47" t="s">
        <v>1557</v>
      </c>
      <c r="AL1381" s="62" t="s">
        <v>2924</v>
      </c>
      <c r="AM1381" s="242" t="s">
        <v>390</v>
      </c>
      <c r="AN1381" s="240"/>
      <c r="AO1381" s="240"/>
      <c r="AP1381" s="240"/>
      <c r="AQ1381" s="240"/>
      <c r="AR1381" s="240"/>
      <c r="AS1381" s="238"/>
      <c r="AT1381" s="240"/>
      <c r="AU1381" s="238"/>
      <c r="AV1381" s="238"/>
      <c r="AW1381" s="240"/>
      <c r="AX1381" s="240"/>
      <c r="AY1381" s="240"/>
      <c r="AZ1381" s="238"/>
      <c r="BA1381" s="241"/>
      <c r="BB1381" s="238"/>
      <c r="BC1381" s="240"/>
      <c r="BD1381" s="240"/>
    </row>
    <row r="1382" spans="1:56" x14ac:dyDescent="0.35">
      <c r="A1382" s="237" t="s">
        <v>2799</v>
      </c>
      <c r="B1382" s="115">
        <v>1381</v>
      </c>
      <c r="C1382" s="238"/>
      <c r="D1382" s="238"/>
      <c r="E1382" s="238"/>
      <c r="F1382" s="238"/>
      <c r="G1382" s="238" t="s">
        <v>80</v>
      </c>
      <c r="H1382" s="238" t="s">
        <v>225</v>
      </c>
      <c r="I1382" s="238" t="s">
        <v>72</v>
      </c>
      <c r="J1382" s="238" t="s">
        <v>1961</v>
      </c>
      <c r="K1382" s="238" t="s">
        <v>329</v>
      </c>
      <c r="L1382" s="238" t="s">
        <v>320</v>
      </c>
      <c r="M1382" s="232" t="s">
        <v>55</v>
      </c>
      <c r="N1382" s="238" t="s">
        <v>32</v>
      </c>
      <c r="O1382" s="238" t="s">
        <v>37</v>
      </c>
      <c r="P1382" s="238" t="s">
        <v>45</v>
      </c>
      <c r="Q1382" s="238"/>
      <c r="R1382" s="238"/>
      <c r="S1382" s="238" t="s">
        <v>2800</v>
      </c>
      <c r="T1382" s="238" t="s">
        <v>147</v>
      </c>
      <c r="U1382" s="239"/>
      <c r="V1382" s="240"/>
      <c r="W1382" s="240"/>
      <c r="X1382" s="238">
        <v>35</v>
      </c>
      <c r="Y1382" s="238"/>
      <c r="Z1382" s="240"/>
      <c r="AA1382" s="240"/>
      <c r="AB1382" s="240"/>
      <c r="AC1382" s="238" t="s">
        <v>399</v>
      </c>
      <c r="AD1382" s="241">
        <v>0</v>
      </c>
      <c r="AE1382" s="47"/>
      <c r="AF1382" s="280"/>
      <c r="AG1382" s="118"/>
      <c r="AH1382" s="118"/>
      <c r="AI1382" s="47" t="s">
        <v>6737</v>
      </c>
      <c r="AJ1382" s="47" t="s">
        <v>144</v>
      </c>
      <c r="AK1382" s="47" t="s">
        <v>390</v>
      </c>
      <c r="AL1382" s="62" t="s">
        <v>390</v>
      </c>
      <c r="AM1382" s="242" t="s">
        <v>2000</v>
      </c>
      <c r="AN1382" s="240"/>
      <c r="AO1382" s="240"/>
      <c r="AP1382" s="240"/>
      <c r="AQ1382" s="240"/>
      <c r="AR1382" s="240"/>
      <c r="AS1382" s="238"/>
      <c r="AT1382" s="240"/>
      <c r="AU1382" s="238"/>
      <c r="AV1382" s="238"/>
      <c r="AW1382" s="240"/>
      <c r="AX1382" s="240"/>
      <c r="AY1382" s="240"/>
      <c r="AZ1382" s="238"/>
      <c r="BA1382" s="241"/>
      <c r="BB1382" s="238"/>
      <c r="BC1382" s="240"/>
      <c r="BD1382" s="240"/>
    </row>
    <row r="1383" spans="1:56" x14ac:dyDescent="0.35">
      <c r="A1383" s="237" t="s">
        <v>1424</v>
      </c>
      <c r="B1383" s="115">
        <v>1382</v>
      </c>
      <c r="C1383" s="238"/>
      <c r="D1383" s="238"/>
      <c r="E1383" s="238"/>
      <c r="F1383" s="238"/>
      <c r="G1383" s="238" t="s">
        <v>1960</v>
      </c>
      <c r="H1383" s="238" t="s">
        <v>223</v>
      </c>
      <c r="I1383" s="238" t="s">
        <v>192</v>
      </c>
      <c r="J1383" s="238" t="s">
        <v>1961</v>
      </c>
      <c r="K1383" s="238" t="s">
        <v>313</v>
      </c>
      <c r="L1383" s="238" t="s">
        <v>1979</v>
      </c>
      <c r="M1383" s="232" t="s">
        <v>55</v>
      </c>
      <c r="N1383" s="238" t="s">
        <v>33</v>
      </c>
      <c r="O1383" s="238" t="s">
        <v>5473</v>
      </c>
      <c r="P1383" s="238" t="s">
        <v>22</v>
      </c>
      <c r="Q1383" s="238" t="s">
        <v>126</v>
      </c>
      <c r="R1383" s="238"/>
      <c r="S1383" s="238" t="s">
        <v>1425</v>
      </c>
      <c r="T1383" s="238" t="s">
        <v>126</v>
      </c>
      <c r="U1383" s="239"/>
      <c r="V1383" s="240"/>
      <c r="W1383" s="240"/>
      <c r="X1383" s="238">
        <v>35</v>
      </c>
      <c r="Y1383" s="238"/>
      <c r="Z1383" s="240" t="s">
        <v>390</v>
      </c>
      <c r="AA1383" s="240"/>
      <c r="AB1383" s="240"/>
      <c r="AC1383" s="238" t="s">
        <v>407</v>
      </c>
      <c r="AD1383" s="241">
        <v>0</v>
      </c>
      <c r="AE1383" s="47"/>
      <c r="AF1383" s="280"/>
      <c r="AG1383" s="118"/>
      <c r="AH1383" s="118"/>
      <c r="AI1383" s="47" t="s">
        <v>6737</v>
      </c>
      <c r="AJ1383" s="47" t="s">
        <v>144</v>
      </c>
      <c r="AK1383" s="47" t="s">
        <v>390</v>
      </c>
      <c r="AL1383" s="62" t="s">
        <v>390</v>
      </c>
      <c r="AM1383" s="242" t="s">
        <v>2000</v>
      </c>
      <c r="AN1383" s="240"/>
      <c r="AO1383" s="240"/>
      <c r="AP1383" s="240"/>
      <c r="AQ1383" s="240"/>
      <c r="AR1383" s="240"/>
      <c r="AS1383" s="238"/>
      <c r="AT1383" s="240"/>
      <c r="AU1383" s="238"/>
      <c r="AV1383" s="238"/>
      <c r="AW1383" s="240"/>
      <c r="AX1383" s="240"/>
      <c r="AY1383" s="240"/>
      <c r="AZ1383" s="238"/>
      <c r="BA1383" s="241"/>
      <c r="BB1383" s="238"/>
      <c r="BC1383" s="240"/>
      <c r="BD1383" s="240"/>
    </row>
    <row r="1384" spans="1:56" x14ac:dyDescent="0.35">
      <c r="A1384" s="237" t="s">
        <v>723</v>
      </c>
      <c r="B1384" s="115">
        <v>1383</v>
      </c>
      <c r="C1384" s="238"/>
      <c r="D1384" s="238"/>
      <c r="E1384" s="238"/>
      <c r="F1384" s="238"/>
      <c r="G1384" s="238" t="s">
        <v>1960</v>
      </c>
      <c r="H1384" s="238" t="s">
        <v>194</v>
      </c>
      <c r="I1384" s="238" t="s">
        <v>82</v>
      </c>
      <c r="J1384" s="238" t="s">
        <v>1961</v>
      </c>
      <c r="K1384" s="238" t="s">
        <v>313</v>
      </c>
      <c r="L1384" s="238" t="s">
        <v>1979</v>
      </c>
      <c r="M1384" s="232" t="s">
        <v>55</v>
      </c>
      <c r="N1384" s="238" t="s">
        <v>32</v>
      </c>
      <c r="O1384" s="238" t="s">
        <v>37</v>
      </c>
      <c r="P1384" s="238" t="s">
        <v>19</v>
      </c>
      <c r="Q1384" s="238" t="s">
        <v>151</v>
      </c>
      <c r="R1384" s="238"/>
      <c r="S1384" s="238" t="s">
        <v>724</v>
      </c>
      <c r="T1384" s="238" t="s">
        <v>151</v>
      </c>
      <c r="U1384" s="239">
        <v>5384</v>
      </c>
      <c r="V1384" s="240"/>
      <c r="W1384" s="240"/>
      <c r="X1384" s="238">
        <v>35</v>
      </c>
      <c r="Y1384" s="238"/>
      <c r="Z1384" s="240" t="s">
        <v>390</v>
      </c>
      <c r="AA1384" s="240"/>
      <c r="AB1384" s="240"/>
      <c r="AC1384" s="238" t="s">
        <v>399</v>
      </c>
      <c r="AD1384" s="241">
        <v>0</v>
      </c>
      <c r="AE1384" s="47"/>
      <c r="AF1384" s="280"/>
      <c r="AG1384" s="118"/>
      <c r="AH1384" s="118"/>
      <c r="AI1384" s="47" t="s">
        <v>6737</v>
      </c>
      <c r="AJ1384" s="47" t="s">
        <v>144</v>
      </c>
      <c r="AK1384" s="47" t="s">
        <v>390</v>
      </c>
      <c r="AL1384" s="62" t="s">
        <v>390</v>
      </c>
      <c r="AM1384" s="242" t="s">
        <v>2000</v>
      </c>
      <c r="AN1384" s="240"/>
      <c r="AO1384" s="240"/>
      <c r="AP1384" s="240"/>
      <c r="AQ1384" s="240"/>
      <c r="AR1384" s="240"/>
      <c r="AS1384" s="238"/>
      <c r="AT1384" s="240"/>
      <c r="AU1384" s="238"/>
      <c r="AV1384" s="238"/>
      <c r="AW1384" s="240"/>
      <c r="AX1384" s="240"/>
      <c r="AY1384" s="240"/>
      <c r="AZ1384" s="238"/>
      <c r="BA1384" s="241"/>
      <c r="BB1384" s="238"/>
      <c r="BC1384" s="240"/>
      <c r="BD1384" s="240"/>
    </row>
    <row r="1385" spans="1:56" x14ac:dyDescent="0.35">
      <c r="A1385" s="237" t="s">
        <v>2498</v>
      </c>
      <c r="B1385" s="115">
        <v>1384</v>
      </c>
      <c r="C1385" s="238"/>
      <c r="D1385" s="238" t="s">
        <v>5101</v>
      </c>
      <c r="E1385" s="238" t="s">
        <v>4650</v>
      </c>
      <c r="F1385" s="238" t="s">
        <v>4156</v>
      </c>
      <c r="G1385" s="238" t="s">
        <v>1977</v>
      </c>
      <c r="H1385" s="238" t="s">
        <v>1978</v>
      </c>
      <c r="I1385" s="238" t="s">
        <v>1978</v>
      </c>
      <c r="J1385" s="238" t="s">
        <v>1961</v>
      </c>
      <c r="K1385" s="238" t="s">
        <v>327</v>
      </c>
      <c r="L1385" s="238" t="s">
        <v>328</v>
      </c>
      <c r="M1385" s="232" t="s">
        <v>55</v>
      </c>
      <c r="N1385" s="238" t="s">
        <v>33</v>
      </c>
      <c r="O1385" s="238" t="s">
        <v>49</v>
      </c>
      <c r="P1385" s="238" t="s">
        <v>22</v>
      </c>
      <c r="Q1385" s="238" t="s">
        <v>126</v>
      </c>
      <c r="R1385" s="238" t="s">
        <v>2240</v>
      </c>
      <c r="S1385" s="238" t="s">
        <v>2499</v>
      </c>
      <c r="T1385" s="238" t="s">
        <v>126</v>
      </c>
      <c r="U1385" s="239">
        <v>2835</v>
      </c>
      <c r="V1385" s="240">
        <v>46077</v>
      </c>
      <c r="W1385" s="240">
        <v>46090</v>
      </c>
      <c r="X1385" s="238">
        <v>15</v>
      </c>
      <c r="Y1385" s="238"/>
      <c r="Z1385" s="240">
        <v>46105</v>
      </c>
      <c r="AA1385" s="240">
        <v>46154</v>
      </c>
      <c r="AB1385" s="240">
        <v>46154</v>
      </c>
      <c r="AC1385" s="238" t="s">
        <v>3</v>
      </c>
      <c r="AD1385" s="241">
        <v>1</v>
      </c>
      <c r="AE1385" s="47"/>
      <c r="AF1385" s="280" t="s">
        <v>8951</v>
      </c>
      <c r="AG1385" s="118"/>
      <c r="AH1385" s="118" t="s">
        <v>152</v>
      </c>
      <c r="AI1385" s="47" t="s">
        <v>6737</v>
      </c>
      <c r="AJ1385" s="47" t="s">
        <v>144</v>
      </c>
      <c r="AK1385" s="47" t="s">
        <v>1557</v>
      </c>
      <c r="AL1385" s="62" t="s">
        <v>2925</v>
      </c>
      <c r="AM1385" s="242" t="s">
        <v>2000</v>
      </c>
      <c r="AN1385" s="240"/>
      <c r="AO1385" s="240"/>
      <c r="AP1385" s="240"/>
      <c r="AQ1385" s="240"/>
      <c r="AR1385" s="240"/>
      <c r="AS1385" s="238"/>
      <c r="AT1385" s="240"/>
      <c r="AU1385" s="238"/>
      <c r="AV1385" s="238"/>
      <c r="AW1385" s="240"/>
      <c r="AX1385" s="240"/>
      <c r="AY1385" s="240"/>
      <c r="AZ1385" s="238"/>
      <c r="BA1385" s="241"/>
      <c r="BB1385" s="238"/>
      <c r="BC1385" s="240"/>
      <c r="BD1385" s="240"/>
    </row>
    <row r="1386" spans="1:56" x14ac:dyDescent="0.35">
      <c r="A1386" s="237" t="s">
        <v>1000</v>
      </c>
      <c r="B1386" s="115">
        <v>1385</v>
      </c>
      <c r="C1386" s="238"/>
      <c r="D1386" s="238"/>
      <c r="E1386" s="238"/>
      <c r="F1386" s="238"/>
      <c r="G1386" s="238" t="s">
        <v>80</v>
      </c>
      <c r="H1386" s="238" t="s">
        <v>225</v>
      </c>
      <c r="I1386" s="238" t="s">
        <v>72</v>
      </c>
      <c r="J1386" s="238" t="s">
        <v>1961</v>
      </c>
      <c r="K1386" s="238" t="s">
        <v>329</v>
      </c>
      <c r="L1386" s="238" t="s">
        <v>320</v>
      </c>
      <c r="M1386" s="232" t="s">
        <v>55</v>
      </c>
      <c r="N1386" s="238" t="s">
        <v>32</v>
      </c>
      <c r="O1386" s="238" t="s">
        <v>37</v>
      </c>
      <c r="P1386" s="238" t="s">
        <v>45</v>
      </c>
      <c r="Q1386" s="238" t="s">
        <v>1305</v>
      </c>
      <c r="R1386" s="238"/>
      <c r="S1386" s="238" t="s">
        <v>1001</v>
      </c>
      <c r="T1386" s="238" t="s">
        <v>147</v>
      </c>
      <c r="U1386" s="239">
        <v>160</v>
      </c>
      <c r="V1386" s="240"/>
      <c r="W1386" s="240"/>
      <c r="X1386" s="238">
        <v>35</v>
      </c>
      <c r="Y1386" s="238"/>
      <c r="Z1386" s="240" t="s">
        <v>390</v>
      </c>
      <c r="AA1386" s="240"/>
      <c r="AB1386" s="240"/>
      <c r="AC1386" s="238" t="s">
        <v>399</v>
      </c>
      <c r="AD1386" s="241">
        <v>0</v>
      </c>
      <c r="AE1386" s="47"/>
      <c r="AF1386" s="280"/>
      <c r="AG1386" s="118"/>
      <c r="AH1386" s="118"/>
      <c r="AI1386" s="47" t="s">
        <v>6737</v>
      </c>
      <c r="AJ1386" s="47" t="s">
        <v>144</v>
      </c>
      <c r="AK1386" s="47" t="s">
        <v>390</v>
      </c>
      <c r="AL1386" s="62" t="s">
        <v>390</v>
      </c>
      <c r="AM1386" s="242" t="s">
        <v>390</v>
      </c>
      <c r="AN1386" s="240"/>
      <c r="AO1386" s="240"/>
      <c r="AP1386" s="240"/>
      <c r="AQ1386" s="240"/>
      <c r="AR1386" s="240"/>
      <c r="AS1386" s="238"/>
      <c r="AT1386" s="240"/>
      <c r="AU1386" s="238"/>
      <c r="AV1386" s="238"/>
      <c r="AW1386" s="240"/>
      <c r="AX1386" s="240"/>
      <c r="AY1386" s="240"/>
      <c r="AZ1386" s="238"/>
      <c r="BA1386" s="241"/>
      <c r="BB1386" s="238"/>
      <c r="BC1386" s="240"/>
      <c r="BD1386" s="240"/>
    </row>
    <row r="1387" spans="1:56" x14ac:dyDescent="0.35">
      <c r="A1387" s="237" t="s">
        <v>1061</v>
      </c>
      <c r="B1387" s="115">
        <v>1386</v>
      </c>
      <c r="C1387" s="238"/>
      <c r="D1387" s="238"/>
      <c r="E1387" s="238"/>
      <c r="F1387" s="238"/>
      <c r="G1387" s="238" t="s">
        <v>80</v>
      </c>
      <c r="H1387" s="238" t="s">
        <v>225</v>
      </c>
      <c r="I1387" s="238" t="s">
        <v>72</v>
      </c>
      <c r="J1387" s="238" t="s">
        <v>1961</v>
      </c>
      <c r="K1387" s="238" t="s">
        <v>329</v>
      </c>
      <c r="L1387" s="238" t="s">
        <v>320</v>
      </c>
      <c r="M1387" s="232" t="s">
        <v>55</v>
      </c>
      <c r="N1387" s="238" t="s">
        <v>32</v>
      </c>
      <c r="O1387" s="238" t="s">
        <v>37</v>
      </c>
      <c r="P1387" s="238" t="s">
        <v>45</v>
      </c>
      <c r="Q1387" s="238" t="s">
        <v>1305</v>
      </c>
      <c r="R1387" s="238"/>
      <c r="S1387" s="238" t="s">
        <v>1467</v>
      </c>
      <c r="T1387" s="238" t="s">
        <v>147</v>
      </c>
      <c r="U1387" s="239">
        <v>160</v>
      </c>
      <c r="V1387" s="240"/>
      <c r="W1387" s="240"/>
      <c r="X1387" s="238">
        <v>35</v>
      </c>
      <c r="Y1387" s="238"/>
      <c r="Z1387" s="240" t="s">
        <v>390</v>
      </c>
      <c r="AA1387" s="240"/>
      <c r="AB1387" s="240"/>
      <c r="AC1387" s="238" t="s">
        <v>399</v>
      </c>
      <c r="AD1387" s="241">
        <v>0</v>
      </c>
      <c r="AE1387" s="47"/>
      <c r="AF1387" s="280"/>
      <c r="AG1387" s="118"/>
      <c r="AH1387" s="118"/>
      <c r="AI1387" s="47" t="s">
        <v>6737</v>
      </c>
      <c r="AJ1387" s="47" t="s">
        <v>144</v>
      </c>
      <c r="AK1387" s="47" t="s">
        <v>390</v>
      </c>
      <c r="AL1387" s="62" t="s">
        <v>390</v>
      </c>
      <c r="AM1387" s="242" t="s">
        <v>390</v>
      </c>
      <c r="AN1387" s="240"/>
      <c r="AO1387" s="240"/>
      <c r="AP1387" s="240"/>
      <c r="AQ1387" s="240"/>
      <c r="AR1387" s="240"/>
      <c r="AS1387" s="238"/>
      <c r="AT1387" s="240"/>
      <c r="AU1387" s="238"/>
      <c r="AV1387" s="238"/>
      <c r="AW1387" s="240"/>
      <c r="AX1387" s="240"/>
      <c r="AY1387" s="240"/>
      <c r="AZ1387" s="238"/>
      <c r="BA1387" s="241"/>
      <c r="BB1387" s="238"/>
      <c r="BC1387" s="240"/>
      <c r="BD1387" s="240"/>
    </row>
    <row r="1388" spans="1:56" x14ac:dyDescent="0.35">
      <c r="A1388" s="237" t="s">
        <v>2204</v>
      </c>
      <c r="B1388" s="115">
        <v>1387</v>
      </c>
      <c r="C1388" s="238"/>
      <c r="D1388" s="238"/>
      <c r="E1388" s="238"/>
      <c r="F1388" s="238"/>
      <c r="G1388" s="238" t="s">
        <v>80</v>
      </c>
      <c r="H1388" s="238" t="s">
        <v>225</v>
      </c>
      <c r="I1388" s="238" t="s">
        <v>72</v>
      </c>
      <c r="J1388" s="238" t="s">
        <v>1961</v>
      </c>
      <c r="K1388" s="238" t="s">
        <v>329</v>
      </c>
      <c r="L1388" s="238" t="s">
        <v>320</v>
      </c>
      <c r="M1388" s="232" t="s">
        <v>55</v>
      </c>
      <c r="N1388" s="238" t="s">
        <v>32</v>
      </c>
      <c r="O1388" s="238" t="s">
        <v>37</v>
      </c>
      <c r="P1388" s="238" t="s">
        <v>38</v>
      </c>
      <c r="Q1388" s="238"/>
      <c r="R1388" s="238"/>
      <c r="S1388" s="238" t="s">
        <v>2205</v>
      </c>
      <c r="T1388" s="238" t="s">
        <v>107</v>
      </c>
      <c r="U1388" s="239"/>
      <c r="V1388" s="240"/>
      <c r="W1388" s="240"/>
      <c r="X1388" s="238">
        <v>35</v>
      </c>
      <c r="Y1388" s="238"/>
      <c r="Z1388" s="240" t="s">
        <v>390</v>
      </c>
      <c r="AA1388" s="240"/>
      <c r="AB1388" s="240"/>
      <c r="AC1388" s="238" t="s">
        <v>399</v>
      </c>
      <c r="AD1388" s="241">
        <v>0</v>
      </c>
      <c r="AE1388" s="47"/>
      <c r="AF1388" s="280"/>
      <c r="AG1388" s="118"/>
      <c r="AH1388" s="118"/>
      <c r="AI1388" s="47" t="s">
        <v>6737</v>
      </c>
      <c r="AJ1388" s="47" t="s">
        <v>144</v>
      </c>
      <c r="AK1388" s="47" t="s">
        <v>390</v>
      </c>
      <c r="AL1388" s="62" t="s">
        <v>390</v>
      </c>
      <c r="AM1388" s="242" t="s">
        <v>390</v>
      </c>
      <c r="AN1388" s="240"/>
      <c r="AO1388" s="240"/>
      <c r="AP1388" s="240"/>
      <c r="AQ1388" s="240"/>
      <c r="AR1388" s="240"/>
      <c r="AS1388" s="238"/>
      <c r="AT1388" s="240"/>
      <c r="AU1388" s="238"/>
      <c r="AV1388" s="238"/>
      <c r="AW1388" s="240"/>
      <c r="AX1388" s="240"/>
      <c r="AY1388" s="240"/>
      <c r="AZ1388" s="238"/>
      <c r="BA1388" s="241"/>
      <c r="BB1388" s="238"/>
      <c r="BC1388" s="240"/>
      <c r="BD1388" s="240"/>
    </row>
    <row r="1389" spans="1:56" x14ac:dyDescent="0.35">
      <c r="A1389" s="237" t="s">
        <v>2292</v>
      </c>
      <c r="B1389" s="115">
        <v>1388</v>
      </c>
      <c r="C1389" s="238"/>
      <c r="D1389" s="238"/>
      <c r="E1389" s="238"/>
      <c r="F1389" s="238"/>
      <c r="G1389" s="238" t="s">
        <v>80</v>
      </c>
      <c r="H1389" s="238" t="s">
        <v>225</v>
      </c>
      <c r="I1389" s="238" t="s">
        <v>72</v>
      </c>
      <c r="J1389" s="238" t="s">
        <v>1961</v>
      </c>
      <c r="K1389" s="238" t="s">
        <v>329</v>
      </c>
      <c r="L1389" s="238" t="s">
        <v>320</v>
      </c>
      <c r="M1389" s="232" t="s">
        <v>55</v>
      </c>
      <c r="N1389" s="238" t="s">
        <v>32</v>
      </c>
      <c r="O1389" s="238" t="s">
        <v>37</v>
      </c>
      <c r="P1389" s="238" t="s">
        <v>45</v>
      </c>
      <c r="Q1389" s="238"/>
      <c r="R1389" s="238"/>
      <c r="S1389" s="238" t="s">
        <v>2293</v>
      </c>
      <c r="T1389" s="238" t="s">
        <v>147</v>
      </c>
      <c r="U1389" s="239"/>
      <c r="V1389" s="240"/>
      <c r="W1389" s="240"/>
      <c r="X1389" s="238">
        <v>35</v>
      </c>
      <c r="Y1389" s="238"/>
      <c r="Z1389" s="240" t="s">
        <v>390</v>
      </c>
      <c r="AA1389" s="240"/>
      <c r="AB1389" s="240"/>
      <c r="AC1389" s="238" t="s">
        <v>709</v>
      </c>
      <c r="AD1389" s="241">
        <v>0</v>
      </c>
      <c r="AE1389" s="47"/>
      <c r="AF1389" s="280"/>
      <c r="AG1389" s="118"/>
      <c r="AH1389" s="118"/>
      <c r="AI1389" s="47" t="s">
        <v>6737</v>
      </c>
      <c r="AJ1389" s="47" t="s">
        <v>144</v>
      </c>
      <c r="AK1389" s="47" t="s">
        <v>390</v>
      </c>
      <c r="AL1389" s="62" t="s">
        <v>390</v>
      </c>
      <c r="AM1389" s="242" t="s">
        <v>390</v>
      </c>
      <c r="AN1389" s="240"/>
      <c r="AO1389" s="240"/>
      <c r="AP1389" s="240"/>
      <c r="AQ1389" s="240"/>
      <c r="AR1389" s="240"/>
      <c r="AS1389" s="238"/>
      <c r="AT1389" s="240"/>
      <c r="AU1389" s="238"/>
      <c r="AV1389" s="238"/>
      <c r="AW1389" s="240"/>
      <c r="AX1389" s="240"/>
      <c r="AY1389" s="240"/>
      <c r="AZ1389" s="238"/>
      <c r="BA1389" s="241"/>
      <c r="BB1389" s="238"/>
      <c r="BC1389" s="240"/>
      <c r="BD1389" s="240"/>
    </row>
    <row r="1390" spans="1:56" x14ac:dyDescent="0.35">
      <c r="A1390" s="237" t="s">
        <v>2226</v>
      </c>
      <c r="B1390" s="115">
        <v>1389</v>
      </c>
      <c r="C1390" s="238"/>
      <c r="D1390" s="238"/>
      <c r="E1390" s="238"/>
      <c r="F1390" s="238"/>
      <c r="G1390" s="238" t="s">
        <v>80</v>
      </c>
      <c r="H1390" s="238" t="s">
        <v>225</v>
      </c>
      <c r="I1390" s="238" t="s">
        <v>72</v>
      </c>
      <c r="J1390" s="238" t="s">
        <v>1961</v>
      </c>
      <c r="K1390" s="238" t="s">
        <v>329</v>
      </c>
      <c r="L1390" s="238" t="s">
        <v>320</v>
      </c>
      <c r="M1390" s="232" t="s">
        <v>55</v>
      </c>
      <c r="N1390" s="238" t="s">
        <v>32</v>
      </c>
      <c r="O1390" s="238" t="s">
        <v>37</v>
      </c>
      <c r="P1390" s="238" t="s">
        <v>45</v>
      </c>
      <c r="Q1390" s="238"/>
      <c r="R1390" s="238"/>
      <c r="S1390" s="238" t="s">
        <v>2227</v>
      </c>
      <c r="T1390" s="238" t="s">
        <v>147</v>
      </c>
      <c r="U1390" s="239"/>
      <c r="V1390" s="240"/>
      <c r="W1390" s="240"/>
      <c r="X1390" s="238">
        <v>35</v>
      </c>
      <c r="Y1390" s="238"/>
      <c r="Z1390" s="240" t="s">
        <v>390</v>
      </c>
      <c r="AA1390" s="240"/>
      <c r="AB1390" s="240"/>
      <c r="AC1390" s="238" t="s">
        <v>709</v>
      </c>
      <c r="AD1390" s="241">
        <v>0</v>
      </c>
      <c r="AE1390" s="47"/>
      <c r="AF1390" s="280"/>
      <c r="AG1390" s="118"/>
      <c r="AH1390" s="118"/>
      <c r="AI1390" s="47" t="s">
        <v>6737</v>
      </c>
      <c r="AJ1390" s="47" t="s">
        <v>144</v>
      </c>
      <c r="AK1390" s="47" t="s">
        <v>390</v>
      </c>
      <c r="AL1390" s="62" t="s">
        <v>390</v>
      </c>
      <c r="AM1390" s="242" t="s">
        <v>390</v>
      </c>
      <c r="AN1390" s="240"/>
      <c r="AO1390" s="240"/>
      <c r="AP1390" s="240"/>
      <c r="AQ1390" s="240"/>
      <c r="AR1390" s="240"/>
      <c r="AS1390" s="238"/>
      <c r="AT1390" s="240"/>
      <c r="AU1390" s="238"/>
      <c r="AV1390" s="238"/>
      <c r="AW1390" s="240"/>
      <c r="AX1390" s="240"/>
      <c r="AY1390" s="240"/>
      <c r="AZ1390" s="238"/>
      <c r="BA1390" s="241"/>
      <c r="BB1390" s="238"/>
      <c r="BC1390" s="240"/>
      <c r="BD1390" s="240"/>
    </row>
    <row r="1391" spans="1:56" x14ac:dyDescent="0.35">
      <c r="A1391" s="237" t="s">
        <v>2224</v>
      </c>
      <c r="B1391" s="115">
        <v>1390</v>
      </c>
      <c r="C1391" s="238"/>
      <c r="D1391" s="238" t="s">
        <v>7655</v>
      </c>
      <c r="E1391" s="238" t="s">
        <v>7656</v>
      </c>
      <c r="F1391" s="238" t="s">
        <v>7244</v>
      </c>
      <c r="G1391" s="238" t="s">
        <v>80</v>
      </c>
      <c r="H1391" s="238" t="s">
        <v>225</v>
      </c>
      <c r="I1391" s="238" t="s">
        <v>72</v>
      </c>
      <c r="J1391" s="238" t="s">
        <v>1961</v>
      </c>
      <c r="K1391" s="238" t="s">
        <v>329</v>
      </c>
      <c r="L1391" s="238" t="s">
        <v>320</v>
      </c>
      <c r="M1391" s="232" t="s">
        <v>55</v>
      </c>
      <c r="N1391" s="238" t="s">
        <v>32</v>
      </c>
      <c r="O1391" s="238" t="s">
        <v>37</v>
      </c>
      <c r="P1391" s="238" t="s">
        <v>45</v>
      </c>
      <c r="Q1391" s="238"/>
      <c r="R1391" s="238" t="s">
        <v>7245</v>
      </c>
      <c r="S1391" s="238" t="s">
        <v>2225</v>
      </c>
      <c r="T1391" s="238" t="s">
        <v>147</v>
      </c>
      <c r="U1391" s="239">
        <v>732</v>
      </c>
      <c r="V1391" s="240">
        <v>46133</v>
      </c>
      <c r="W1391" s="240">
        <v>46167</v>
      </c>
      <c r="X1391" s="238">
        <v>35</v>
      </c>
      <c r="Y1391" s="238"/>
      <c r="Z1391" s="240">
        <v>46202</v>
      </c>
      <c r="AA1391" s="240">
        <v>46202</v>
      </c>
      <c r="AB1391" s="240"/>
      <c r="AC1391" s="238" t="s">
        <v>5</v>
      </c>
      <c r="AD1391" s="241">
        <v>0.4</v>
      </c>
      <c r="AE1391" s="47"/>
      <c r="AF1391" s="280"/>
      <c r="AG1391" s="118"/>
      <c r="AH1391" s="118"/>
      <c r="AI1391" s="47" t="s">
        <v>6737</v>
      </c>
      <c r="AJ1391" s="47" t="s">
        <v>144</v>
      </c>
      <c r="AK1391" s="47" t="s">
        <v>5080</v>
      </c>
      <c r="AL1391" s="62" t="s">
        <v>390</v>
      </c>
      <c r="AM1391" s="242" t="s">
        <v>390</v>
      </c>
      <c r="AN1391" s="240"/>
      <c r="AO1391" s="240"/>
      <c r="AP1391" s="240"/>
      <c r="AQ1391" s="240"/>
      <c r="AR1391" s="240"/>
      <c r="AS1391" s="238"/>
      <c r="AT1391" s="240"/>
      <c r="AU1391" s="238"/>
      <c r="AV1391" s="238"/>
      <c r="AW1391" s="240"/>
      <c r="AX1391" s="240"/>
      <c r="AY1391" s="240"/>
      <c r="AZ1391" s="238"/>
      <c r="BA1391" s="241"/>
      <c r="BB1391" s="238"/>
      <c r="BC1391" s="240"/>
      <c r="BD1391" s="240"/>
    </row>
    <row r="1392" spans="1:56" x14ac:dyDescent="0.35">
      <c r="A1392" s="237" t="s">
        <v>2294</v>
      </c>
      <c r="B1392" s="115">
        <v>1391</v>
      </c>
      <c r="C1392" s="238"/>
      <c r="D1392" s="238"/>
      <c r="E1392" s="238"/>
      <c r="F1392" s="238"/>
      <c r="G1392" s="238" t="s">
        <v>80</v>
      </c>
      <c r="H1392" s="238" t="s">
        <v>225</v>
      </c>
      <c r="I1392" s="238" t="s">
        <v>72</v>
      </c>
      <c r="J1392" s="238" t="s">
        <v>1961</v>
      </c>
      <c r="K1392" s="238" t="s">
        <v>329</v>
      </c>
      <c r="L1392" s="238" t="s">
        <v>320</v>
      </c>
      <c r="M1392" s="232" t="s">
        <v>55</v>
      </c>
      <c r="N1392" s="238" t="s">
        <v>32</v>
      </c>
      <c r="O1392" s="238" t="s">
        <v>37</v>
      </c>
      <c r="P1392" s="238" t="s">
        <v>45</v>
      </c>
      <c r="Q1392" s="238"/>
      <c r="R1392" s="238"/>
      <c r="S1392" s="238" t="s">
        <v>2295</v>
      </c>
      <c r="T1392" s="238" t="s">
        <v>147</v>
      </c>
      <c r="U1392" s="239"/>
      <c r="V1392" s="240"/>
      <c r="W1392" s="240"/>
      <c r="X1392" s="238">
        <v>35</v>
      </c>
      <c r="Y1392" s="238"/>
      <c r="Z1392" s="240" t="s">
        <v>390</v>
      </c>
      <c r="AA1392" s="240"/>
      <c r="AB1392" s="240"/>
      <c r="AC1392" s="238" t="s">
        <v>399</v>
      </c>
      <c r="AD1392" s="241">
        <v>0</v>
      </c>
      <c r="AE1392" s="47"/>
      <c r="AF1392" s="280"/>
      <c r="AG1392" s="118"/>
      <c r="AH1392" s="118"/>
      <c r="AI1392" s="47" t="s">
        <v>6737</v>
      </c>
      <c r="AJ1392" s="47" t="s">
        <v>144</v>
      </c>
      <c r="AK1392" s="47" t="s">
        <v>390</v>
      </c>
      <c r="AL1392" s="62" t="s">
        <v>390</v>
      </c>
      <c r="AM1392" s="242" t="s">
        <v>390</v>
      </c>
      <c r="AN1392" s="240"/>
      <c r="AO1392" s="240"/>
      <c r="AP1392" s="240"/>
      <c r="AQ1392" s="240"/>
      <c r="AR1392" s="240"/>
      <c r="AS1392" s="238"/>
      <c r="AT1392" s="240"/>
      <c r="AU1392" s="238"/>
      <c r="AV1392" s="238"/>
      <c r="AW1392" s="240"/>
      <c r="AX1392" s="240"/>
      <c r="AY1392" s="240"/>
      <c r="AZ1392" s="238"/>
      <c r="BA1392" s="241"/>
      <c r="BB1392" s="238"/>
      <c r="BC1392" s="240"/>
      <c r="BD1392" s="240"/>
    </row>
    <row r="1393" spans="1:56" x14ac:dyDescent="0.35">
      <c r="A1393" s="237" t="s">
        <v>2276</v>
      </c>
      <c r="B1393" s="115">
        <v>1392</v>
      </c>
      <c r="C1393" s="238"/>
      <c r="D1393" s="238"/>
      <c r="E1393" s="238"/>
      <c r="F1393" s="238"/>
      <c r="G1393" s="238" t="s">
        <v>80</v>
      </c>
      <c r="H1393" s="238" t="s">
        <v>225</v>
      </c>
      <c r="I1393" s="238" t="s">
        <v>72</v>
      </c>
      <c r="J1393" s="238" t="s">
        <v>1961</v>
      </c>
      <c r="K1393" s="238" t="s">
        <v>329</v>
      </c>
      <c r="L1393" s="238" t="s">
        <v>320</v>
      </c>
      <c r="M1393" s="232" t="s">
        <v>55</v>
      </c>
      <c r="N1393" s="238" t="s">
        <v>32</v>
      </c>
      <c r="O1393" s="238" t="s">
        <v>37</v>
      </c>
      <c r="P1393" s="238" t="s">
        <v>38</v>
      </c>
      <c r="Q1393" s="238"/>
      <c r="R1393" s="238"/>
      <c r="S1393" s="238" t="s">
        <v>2277</v>
      </c>
      <c r="T1393" s="238" t="s">
        <v>1355</v>
      </c>
      <c r="U1393" s="239"/>
      <c r="V1393" s="240"/>
      <c r="W1393" s="240"/>
      <c r="X1393" s="238">
        <v>35</v>
      </c>
      <c r="Y1393" s="238"/>
      <c r="Z1393" s="240" t="s">
        <v>390</v>
      </c>
      <c r="AA1393" s="240"/>
      <c r="AB1393" s="240"/>
      <c r="AC1393" s="238" t="s">
        <v>399</v>
      </c>
      <c r="AD1393" s="241">
        <v>0</v>
      </c>
      <c r="AE1393" s="47"/>
      <c r="AF1393" s="280"/>
      <c r="AG1393" s="118"/>
      <c r="AH1393" s="118"/>
      <c r="AI1393" s="47" t="s">
        <v>6737</v>
      </c>
      <c r="AJ1393" s="47" t="s">
        <v>144</v>
      </c>
      <c r="AK1393" s="47" t="s">
        <v>390</v>
      </c>
      <c r="AL1393" s="62" t="s">
        <v>390</v>
      </c>
      <c r="AM1393" s="242" t="s">
        <v>390</v>
      </c>
      <c r="AN1393" s="240"/>
      <c r="AO1393" s="240"/>
      <c r="AP1393" s="240"/>
      <c r="AQ1393" s="240"/>
      <c r="AR1393" s="240"/>
      <c r="AS1393" s="238"/>
      <c r="AT1393" s="240"/>
      <c r="AU1393" s="238"/>
      <c r="AV1393" s="238"/>
      <c r="AW1393" s="240"/>
      <c r="AX1393" s="240"/>
      <c r="AY1393" s="240"/>
      <c r="AZ1393" s="238"/>
      <c r="BA1393" s="241"/>
      <c r="BB1393" s="238"/>
      <c r="BC1393" s="240"/>
      <c r="BD1393" s="240"/>
    </row>
    <row r="1394" spans="1:56" x14ac:dyDescent="0.35">
      <c r="A1394" s="237" t="s">
        <v>1958</v>
      </c>
      <c r="B1394" s="115">
        <v>1393</v>
      </c>
      <c r="C1394" s="238"/>
      <c r="D1394" s="238"/>
      <c r="E1394" s="238"/>
      <c r="F1394" s="238"/>
      <c r="G1394" s="238" t="s">
        <v>80</v>
      </c>
      <c r="H1394" s="238" t="s">
        <v>225</v>
      </c>
      <c r="I1394" s="238" t="s">
        <v>72</v>
      </c>
      <c r="J1394" s="238" t="s">
        <v>1961</v>
      </c>
      <c r="K1394" s="238" t="s">
        <v>329</v>
      </c>
      <c r="L1394" s="238" t="s">
        <v>320</v>
      </c>
      <c r="M1394" s="232" t="s">
        <v>55</v>
      </c>
      <c r="N1394" s="238" t="s">
        <v>32</v>
      </c>
      <c r="O1394" s="238" t="s">
        <v>37</v>
      </c>
      <c r="P1394" s="238" t="s">
        <v>38</v>
      </c>
      <c r="Q1394" s="238" t="s">
        <v>107</v>
      </c>
      <c r="R1394" s="238"/>
      <c r="S1394" s="238" t="s">
        <v>1959</v>
      </c>
      <c r="T1394" s="238" t="s">
        <v>107</v>
      </c>
      <c r="U1394" s="239"/>
      <c r="V1394" s="240"/>
      <c r="W1394" s="240"/>
      <c r="X1394" s="238">
        <v>35</v>
      </c>
      <c r="Y1394" s="238"/>
      <c r="Z1394" s="118" t="s">
        <v>390</v>
      </c>
      <c r="AA1394" s="240"/>
      <c r="AB1394" s="240"/>
      <c r="AC1394" s="238" t="s">
        <v>709</v>
      </c>
      <c r="AD1394" s="241">
        <v>0</v>
      </c>
      <c r="AE1394" s="47"/>
      <c r="AF1394" s="280"/>
      <c r="AG1394" s="118"/>
      <c r="AH1394" s="118"/>
      <c r="AI1394" s="47" t="s">
        <v>6737</v>
      </c>
      <c r="AJ1394" s="47" t="s">
        <v>144</v>
      </c>
      <c r="AK1394" s="47" t="s">
        <v>390</v>
      </c>
      <c r="AL1394" s="62" t="s">
        <v>390</v>
      </c>
      <c r="AM1394" s="242" t="s">
        <v>390</v>
      </c>
      <c r="AN1394" s="240"/>
      <c r="AO1394" s="240"/>
      <c r="AP1394" s="240"/>
      <c r="AQ1394" s="240"/>
      <c r="AR1394" s="240"/>
      <c r="AS1394" s="238"/>
      <c r="AT1394" s="240"/>
      <c r="AU1394" s="238"/>
      <c r="AV1394" s="238"/>
      <c r="AW1394" s="240"/>
      <c r="AX1394" s="240"/>
      <c r="AY1394" s="240"/>
      <c r="AZ1394" s="238"/>
      <c r="BA1394" s="241"/>
      <c r="BB1394" s="238"/>
      <c r="BC1394" s="240"/>
      <c r="BD1394" s="240"/>
    </row>
    <row r="1395" spans="1:56" x14ac:dyDescent="0.35">
      <c r="A1395" s="237" t="s">
        <v>2210</v>
      </c>
      <c r="B1395" s="115">
        <v>1394</v>
      </c>
      <c r="C1395" s="238"/>
      <c r="D1395" s="238"/>
      <c r="E1395" s="238"/>
      <c r="F1395" s="238"/>
      <c r="G1395" s="238" t="s">
        <v>80</v>
      </c>
      <c r="H1395" s="238" t="s">
        <v>225</v>
      </c>
      <c r="I1395" s="238" t="s">
        <v>72</v>
      </c>
      <c r="J1395" s="238" t="s">
        <v>1961</v>
      </c>
      <c r="K1395" s="238" t="s">
        <v>329</v>
      </c>
      <c r="L1395" s="238" t="s">
        <v>320</v>
      </c>
      <c r="M1395" s="232" t="s">
        <v>55</v>
      </c>
      <c r="N1395" s="238" t="s">
        <v>32</v>
      </c>
      <c r="O1395" s="238" t="s">
        <v>37</v>
      </c>
      <c r="P1395" s="238" t="s">
        <v>38</v>
      </c>
      <c r="Q1395" s="238"/>
      <c r="R1395" s="238"/>
      <c r="S1395" s="238" t="s">
        <v>2211</v>
      </c>
      <c r="T1395" s="238" t="s">
        <v>107</v>
      </c>
      <c r="U1395" s="239"/>
      <c r="V1395" s="240"/>
      <c r="W1395" s="240"/>
      <c r="X1395" s="238">
        <v>35</v>
      </c>
      <c r="Y1395" s="238"/>
      <c r="Z1395" s="240" t="s">
        <v>390</v>
      </c>
      <c r="AA1395" s="240"/>
      <c r="AB1395" s="240"/>
      <c r="AC1395" s="238" t="s">
        <v>399</v>
      </c>
      <c r="AD1395" s="241">
        <v>0</v>
      </c>
      <c r="AE1395" s="47"/>
      <c r="AF1395" s="280"/>
      <c r="AG1395" s="118"/>
      <c r="AH1395" s="118"/>
      <c r="AI1395" s="47" t="s">
        <v>6737</v>
      </c>
      <c r="AJ1395" s="47" t="s">
        <v>144</v>
      </c>
      <c r="AK1395" s="47" t="s">
        <v>390</v>
      </c>
      <c r="AL1395" s="62" t="s">
        <v>390</v>
      </c>
      <c r="AM1395" s="242" t="s">
        <v>390</v>
      </c>
      <c r="AN1395" s="240"/>
      <c r="AO1395" s="240"/>
      <c r="AP1395" s="240"/>
      <c r="AQ1395" s="240"/>
      <c r="AR1395" s="240"/>
      <c r="AS1395" s="238"/>
      <c r="AT1395" s="240"/>
      <c r="AU1395" s="238"/>
      <c r="AV1395" s="238"/>
      <c r="AW1395" s="240"/>
      <c r="AX1395" s="240"/>
      <c r="AY1395" s="240"/>
      <c r="AZ1395" s="238"/>
      <c r="BA1395" s="241"/>
      <c r="BB1395" s="238"/>
      <c r="BC1395" s="240"/>
      <c r="BD1395" s="240"/>
    </row>
    <row r="1396" spans="1:56" x14ac:dyDescent="0.35">
      <c r="A1396" s="237" t="s">
        <v>2206</v>
      </c>
      <c r="B1396" s="115">
        <v>1395</v>
      </c>
      <c r="C1396" s="238"/>
      <c r="D1396" s="238"/>
      <c r="E1396" s="238"/>
      <c r="F1396" s="238"/>
      <c r="G1396" s="238" t="s">
        <v>80</v>
      </c>
      <c r="H1396" s="238" t="s">
        <v>225</v>
      </c>
      <c r="I1396" s="238" t="s">
        <v>72</v>
      </c>
      <c r="J1396" s="238" t="s">
        <v>1961</v>
      </c>
      <c r="K1396" s="238" t="s">
        <v>329</v>
      </c>
      <c r="L1396" s="238" t="s">
        <v>320</v>
      </c>
      <c r="M1396" s="232" t="s">
        <v>55</v>
      </c>
      <c r="N1396" s="238" t="s">
        <v>32</v>
      </c>
      <c r="O1396" s="238" t="s">
        <v>37</v>
      </c>
      <c r="P1396" s="238" t="s">
        <v>45</v>
      </c>
      <c r="Q1396" s="238"/>
      <c r="R1396" s="238"/>
      <c r="S1396" s="238" t="s">
        <v>2207</v>
      </c>
      <c r="T1396" s="238" t="s">
        <v>147</v>
      </c>
      <c r="U1396" s="239"/>
      <c r="V1396" s="240"/>
      <c r="W1396" s="240"/>
      <c r="X1396" s="238">
        <v>35</v>
      </c>
      <c r="Y1396" s="238"/>
      <c r="Z1396" s="240" t="s">
        <v>390</v>
      </c>
      <c r="AA1396" s="240"/>
      <c r="AB1396" s="240"/>
      <c r="AC1396" s="238" t="s">
        <v>399</v>
      </c>
      <c r="AD1396" s="241">
        <v>0</v>
      </c>
      <c r="AE1396" s="47"/>
      <c r="AF1396" s="280"/>
      <c r="AG1396" s="118"/>
      <c r="AH1396" s="118"/>
      <c r="AI1396" s="47" t="s">
        <v>6737</v>
      </c>
      <c r="AJ1396" s="47" t="s">
        <v>144</v>
      </c>
      <c r="AK1396" s="47" t="s">
        <v>390</v>
      </c>
      <c r="AL1396" s="62" t="s">
        <v>390</v>
      </c>
      <c r="AM1396" s="242" t="s">
        <v>390</v>
      </c>
      <c r="AN1396" s="240"/>
      <c r="AO1396" s="240"/>
      <c r="AP1396" s="240"/>
      <c r="AQ1396" s="240"/>
      <c r="AR1396" s="240"/>
      <c r="AS1396" s="238"/>
      <c r="AT1396" s="240"/>
      <c r="AU1396" s="238"/>
      <c r="AV1396" s="238"/>
      <c r="AW1396" s="240"/>
      <c r="AX1396" s="240"/>
      <c r="AY1396" s="240"/>
      <c r="AZ1396" s="238"/>
      <c r="BA1396" s="241"/>
      <c r="BB1396" s="238"/>
      <c r="BC1396" s="240"/>
      <c r="BD1396" s="240"/>
    </row>
    <row r="1397" spans="1:56" x14ac:dyDescent="0.35">
      <c r="A1397" s="237" t="s">
        <v>2208</v>
      </c>
      <c r="B1397" s="115">
        <v>1396</v>
      </c>
      <c r="C1397" s="238"/>
      <c r="D1397" s="238"/>
      <c r="E1397" s="238"/>
      <c r="F1397" s="238"/>
      <c r="G1397" s="238" t="s">
        <v>80</v>
      </c>
      <c r="H1397" s="238" t="s">
        <v>225</v>
      </c>
      <c r="I1397" s="238" t="s">
        <v>72</v>
      </c>
      <c r="J1397" s="238" t="s">
        <v>1961</v>
      </c>
      <c r="K1397" s="238" t="s">
        <v>329</v>
      </c>
      <c r="L1397" s="238" t="s">
        <v>320</v>
      </c>
      <c r="M1397" s="232" t="s">
        <v>55</v>
      </c>
      <c r="N1397" s="238" t="s">
        <v>32</v>
      </c>
      <c r="O1397" s="238" t="s">
        <v>37</v>
      </c>
      <c r="P1397" s="238" t="s">
        <v>45</v>
      </c>
      <c r="Q1397" s="238"/>
      <c r="R1397" s="238"/>
      <c r="S1397" s="238" t="s">
        <v>2209</v>
      </c>
      <c r="T1397" s="238" t="s">
        <v>147</v>
      </c>
      <c r="U1397" s="239"/>
      <c r="V1397" s="240"/>
      <c r="W1397" s="240"/>
      <c r="X1397" s="238">
        <v>35</v>
      </c>
      <c r="Y1397" s="238"/>
      <c r="Z1397" s="240" t="s">
        <v>390</v>
      </c>
      <c r="AA1397" s="240"/>
      <c r="AB1397" s="240"/>
      <c r="AC1397" s="238" t="s">
        <v>399</v>
      </c>
      <c r="AD1397" s="241">
        <v>0</v>
      </c>
      <c r="AE1397" s="47"/>
      <c r="AF1397" s="280"/>
      <c r="AG1397" s="118"/>
      <c r="AH1397" s="118"/>
      <c r="AI1397" s="47" t="s">
        <v>6737</v>
      </c>
      <c r="AJ1397" s="47" t="s">
        <v>144</v>
      </c>
      <c r="AK1397" s="47" t="s">
        <v>390</v>
      </c>
      <c r="AL1397" s="62" t="s">
        <v>390</v>
      </c>
      <c r="AM1397" s="242" t="s">
        <v>390</v>
      </c>
      <c r="AN1397" s="240"/>
      <c r="AO1397" s="240"/>
      <c r="AP1397" s="240"/>
      <c r="AQ1397" s="240"/>
      <c r="AR1397" s="240"/>
      <c r="AS1397" s="238"/>
      <c r="AT1397" s="240"/>
      <c r="AU1397" s="238"/>
      <c r="AV1397" s="238"/>
      <c r="AW1397" s="240"/>
      <c r="AX1397" s="240"/>
      <c r="AY1397" s="240"/>
      <c r="AZ1397" s="238"/>
      <c r="BA1397" s="241"/>
      <c r="BB1397" s="238"/>
      <c r="BC1397" s="240"/>
      <c r="BD1397" s="240"/>
    </row>
    <row r="1398" spans="1:56" x14ac:dyDescent="0.35">
      <c r="A1398" s="237" t="s">
        <v>1815</v>
      </c>
      <c r="B1398" s="115">
        <v>1397</v>
      </c>
      <c r="C1398" s="238"/>
      <c r="D1398" s="238" t="s">
        <v>5102</v>
      </c>
      <c r="E1398" s="238" t="s">
        <v>4651</v>
      </c>
      <c r="F1398" s="238" t="s">
        <v>3905</v>
      </c>
      <c r="G1398" s="238" t="s">
        <v>80</v>
      </c>
      <c r="H1398" s="238" t="s">
        <v>225</v>
      </c>
      <c r="I1398" s="238" t="s">
        <v>72</v>
      </c>
      <c r="J1398" s="238" t="s">
        <v>1961</v>
      </c>
      <c r="K1398" s="238" t="s">
        <v>329</v>
      </c>
      <c r="L1398" s="238" t="s">
        <v>320</v>
      </c>
      <c r="M1398" s="232" t="s">
        <v>55</v>
      </c>
      <c r="N1398" s="238" t="s">
        <v>32</v>
      </c>
      <c r="O1398" s="238" t="s">
        <v>37</v>
      </c>
      <c r="P1398" s="238" t="s">
        <v>38</v>
      </c>
      <c r="Q1398" s="238" t="s">
        <v>107</v>
      </c>
      <c r="R1398" s="238" t="s">
        <v>2916</v>
      </c>
      <c r="S1398" s="238" t="s">
        <v>1898</v>
      </c>
      <c r="T1398" s="238" t="s">
        <v>107</v>
      </c>
      <c r="U1398" s="239">
        <v>675</v>
      </c>
      <c r="V1398" s="240">
        <v>46083</v>
      </c>
      <c r="W1398" s="240">
        <v>46083</v>
      </c>
      <c r="X1398" s="238">
        <v>35</v>
      </c>
      <c r="Y1398" s="238"/>
      <c r="Z1398" s="240">
        <v>46118</v>
      </c>
      <c r="AA1398" s="240">
        <v>46122</v>
      </c>
      <c r="AB1398" s="240">
        <v>46121</v>
      </c>
      <c r="AC1398" s="238" t="s">
        <v>3</v>
      </c>
      <c r="AD1398" s="241">
        <v>1</v>
      </c>
      <c r="AE1398" s="47"/>
      <c r="AF1398" s="280">
        <v>46147</v>
      </c>
      <c r="AG1398" s="118">
        <v>46122</v>
      </c>
      <c r="AH1398" s="118" t="s">
        <v>6740</v>
      </c>
      <c r="AI1398" s="47" t="s">
        <v>6737</v>
      </c>
      <c r="AJ1398" s="47" t="s">
        <v>144</v>
      </c>
      <c r="AK1398" s="47" t="s">
        <v>2829</v>
      </c>
      <c r="AL1398" s="62" t="s">
        <v>2924</v>
      </c>
      <c r="AM1398" s="242" t="s">
        <v>390</v>
      </c>
      <c r="AN1398" s="240"/>
      <c r="AO1398" s="240"/>
      <c r="AP1398" s="240"/>
      <c r="AQ1398" s="240"/>
      <c r="AR1398" s="240"/>
      <c r="AS1398" s="238"/>
      <c r="AT1398" s="240"/>
      <c r="AU1398" s="238"/>
      <c r="AV1398" s="238"/>
      <c r="AW1398" s="240"/>
      <c r="AX1398" s="240"/>
      <c r="AY1398" s="240"/>
      <c r="AZ1398" s="238"/>
      <c r="BA1398" s="241"/>
      <c r="BB1398" s="238"/>
      <c r="BC1398" s="240"/>
      <c r="BD1398" s="240"/>
    </row>
    <row r="1399" spans="1:56" x14ac:dyDescent="0.35">
      <c r="A1399" s="237" t="s">
        <v>1813</v>
      </c>
      <c r="B1399" s="115">
        <v>1398</v>
      </c>
      <c r="C1399" s="238"/>
      <c r="D1399" s="238"/>
      <c r="E1399" s="238"/>
      <c r="F1399" s="238"/>
      <c r="G1399" s="238" t="s">
        <v>80</v>
      </c>
      <c r="H1399" s="238" t="s">
        <v>225</v>
      </c>
      <c r="I1399" s="238" t="s">
        <v>72</v>
      </c>
      <c r="J1399" s="238" t="s">
        <v>1961</v>
      </c>
      <c r="K1399" s="238" t="s">
        <v>329</v>
      </c>
      <c r="L1399" s="238" t="s">
        <v>320</v>
      </c>
      <c r="M1399" s="232" t="s">
        <v>55</v>
      </c>
      <c r="N1399" s="238" t="s">
        <v>32</v>
      </c>
      <c r="O1399" s="238" t="s">
        <v>37</v>
      </c>
      <c r="P1399" s="238" t="s">
        <v>38</v>
      </c>
      <c r="Q1399" s="238" t="s">
        <v>107</v>
      </c>
      <c r="R1399" s="238"/>
      <c r="S1399" s="238" t="s">
        <v>1814</v>
      </c>
      <c r="T1399" s="238" t="s">
        <v>107</v>
      </c>
      <c r="U1399" s="239"/>
      <c r="V1399" s="240"/>
      <c r="W1399" s="240"/>
      <c r="X1399" s="238">
        <v>35</v>
      </c>
      <c r="Y1399" s="238"/>
      <c r="Z1399" s="240" t="s">
        <v>390</v>
      </c>
      <c r="AA1399" s="240"/>
      <c r="AB1399" s="240"/>
      <c r="AC1399" s="238" t="s">
        <v>399</v>
      </c>
      <c r="AD1399" s="241">
        <v>0</v>
      </c>
      <c r="AE1399" s="47"/>
      <c r="AF1399" s="280"/>
      <c r="AG1399" s="118"/>
      <c r="AH1399" s="118"/>
      <c r="AI1399" s="47" t="s">
        <v>6737</v>
      </c>
      <c r="AJ1399" s="47" t="s">
        <v>144</v>
      </c>
      <c r="AK1399" s="47" t="s">
        <v>390</v>
      </c>
      <c r="AL1399" s="62" t="s">
        <v>390</v>
      </c>
      <c r="AM1399" s="242" t="s">
        <v>390</v>
      </c>
      <c r="AN1399" s="240"/>
      <c r="AO1399" s="240"/>
      <c r="AP1399" s="240"/>
      <c r="AQ1399" s="240"/>
      <c r="AR1399" s="240"/>
      <c r="AS1399" s="238"/>
      <c r="AT1399" s="240"/>
      <c r="AU1399" s="238"/>
      <c r="AV1399" s="238"/>
      <c r="AW1399" s="240"/>
      <c r="AX1399" s="240"/>
      <c r="AY1399" s="240"/>
      <c r="AZ1399" s="238"/>
      <c r="BA1399" s="241"/>
      <c r="BB1399" s="238"/>
      <c r="BC1399" s="240"/>
      <c r="BD1399" s="240"/>
    </row>
    <row r="1400" spans="1:56" x14ac:dyDescent="0.35">
      <c r="A1400" s="237" t="s">
        <v>2767</v>
      </c>
      <c r="B1400" s="115">
        <v>1399</v>
      </c>
      <c r="C1400" s="238"/>
      <c r="D1400" s="238" t="s">
        <v>7002</v>
      </c>
      <c r="E1400" s="238" t="s">
        <v>7003</v>
      </c>
      <c r="F1400" s="238" t="s">
        <v>7004</v>
      </c>
      <c r="G1400" s="238" t="s">
        <v>1960</v>
      </c>
      <c r="H1400" s="238" t="s">
        <v>223</v>
      </c>
      <c r="I1400" s="238" t="s">
        <v>81</v>
      </c>
      <c r="J1400" s="238" t="s">
        <v>1961</v>
      </c>
      <c r="K1400" s="47" t="s">
        <v>313</v>
      </c>
      <c r="L1400" s="47" t="s">
        <v>1979</v>
      </c>
      <c r="M1400" s="232" t="s">
        <v>55</v>
      </c>
      <c r="N1400" s="238" t="s">
        <v>32</v>
      </c>
      <c r="O1400" s="238" t="s">
        <v>37</v>
      </c>
      <c r="P1400" s="238" t="s">
        <v>45</v>
      </c>
      <c r="Q1400" s="238"/>
      <c r="R1400" s="238" t="s">
        <v>7246</v>
      </c>
      <c r="S1400" s="238" t="s">
        <v>2768</v>
      </c>
      <c r="T1400" s="238" t="s">
        <v>789</v>
      </c>
      <c r="U1400" s="239">
        <v>12135</v>
      </c>
      <c r="V1400" s="240">
        <v>46129</v>
      </c>
      <c r="W1400" s="240">
        <v>46131</v>
      </c>
      <c r="X1400" s="238">
        <v>35</v>
      </c>
      <c r="Y1400" s="238"/>
      <c r="Z1400" s="240">
        <v>46166</v>
      </c>
      <c r="AA1400" s="240">
        <v>46183</v>
      </c>
      <c r="AB1400" s="240"/>
      <c r="AC1400" s="238" t="s">
        <v>5</v>
      </c>
      <c r="AD1400" s="241">
        <v>0.65</v>
      </c>
      <c r="AE1400" s="47"/>
      <c r="AF1400" s="280"/>
      <c r="AG1400" s="118"/>
      <c r="AH1400" s="118"/>
      <c r="AI1400" s="47" t="s">
        <v>6737</v>
      </c>
      <c r="AJ1400" s="47" t="s">
        <v>144</v>
      </c>
      <c r="AK1400" s="47" t="s">
        <v>2826</v>
      </c>
      <c r="AL1400" s="62" t="s">
        <v>390</v>
      </c>
      <c r="AM1400" s="242" t="s">
        <v>390</v>
      </c>
      <c r="AN1400" s="240"/>
      <c r="AO1400" s="240"/>
      <c r="AP1400" s="240"/>
      <c r="AQ1400" s="240"/>
      <c r="AR1400" s="240"/>
      <c r="AS1400" s="238"/>
      <c r="AT1400" s="240"/>
      <c r="AU1400" s="238"/>
      <c r="AV1400" s="238"/>
      <c r="AW1400" s="240"/>
      <c r="AX1400" s="240"/>
      <c r="AY1400" s="240"/>
      <c r="AZ1400" s="238"/>
      <c r="BA1400" s="241"/>
      <c r="BB1400" s="238"/>
      <c r="BC1400" s="240"/>
      <c r="BD1400" s="240"/>
    </row>
    <row r="1401" spans="1:56" x14ac:dyDescent="0.35">
      <c r="A1401" s="237" t="s">
        <v>2230</v>
      </c>
      <c r="B1401" s="115">
        <v>1400</v>
      </c>
      <c r="C1401" s="238" t="s">
        <v>2327</v>
      </c>
      <c r="D1401" s="238"/>
      <c r="E1401" s="238" t="s">
        <v>2414</v>
      </c>
      <c r="F1401" s="238" t="s">
        <v>2297</v>
      </c>
      <c r="G1401" s="238" t="s">
        <v>1977</v>
      </c>
      <c r="H1401" s="238" t="s">
        <v>1978</v>
      </c>
      <c r="I1401" s="238" t="s">
        <v>1978</v>
      </c>
      <c r="J1401" s="238" t="s">
        <v>1961</v>
      </c>
      <c r="K1401" s="238" t="s">
        <v>327</v>
      </c>
      <c r="L1401" s="238" t="s">
        <v>328</v>
      </c>
      <c r="M1401" s="232" t="s">
        <v>55</v>
      </c>
      <c r="N1401" s="238" t="s">
        <v>33</v>
      </c>
      <c r="O1401" s="238" t="s">
        <v>49</v>
      </c>
      <c r="P1401" s="238" t="s">
        <v>20</v>
      </c>
      <c r="Q1401" s="238"/>
      <c r="R1401" s="238"/>
      <c r="S1401" s="238" t="s">
        <v>2231</v>
      </c>
      <c r="T1401" s="238" t="s">
        <v>1996</v>
      </c>
      <c r="U1401" s="239">
        <v>1443</v>
      </c>
      <c r="V1401" s="240"/>
      <c r="W1401" s="240"/>
      <c r="X1401" s="238">
        <v>15</v>
      </c>
      <c r="Y1401" s="238"/>
      <c r="Z1401" s="240" t="s">
        <v>390</v>
      </c>
      <c r="AA1401" s="240"/>
      <c r="AB1401" s="240"/>
      <c r="AC1401" s="238" t="s">
        <v>399</v>
      </c>
      <c r="AD1401" s="241">
        <v>0</v>
      </c>
      <c r="AE1401" s="47"/>
      <c r="AF1401" s="280"/>
      <c r="AG1401" s="118"/>
      <c r="AH1401" s="118"/>
      <c r="AI1401" s="47" t="s">
        <v>6737</v>
      </c>
      <c r="AJ1401" s="47" t="s">
        <v>144</v>
      </c>
      <c r="AK1401" s="47" t="s">
        <v>390</v>
      </c>
      <c r="AL1401" s="62" t="s">
        <v>390</v>
      </c>
      <c r="AM1401" s="242" t="s">
        <v>390</v>
      </c>
      <c r="AN1401" s="240"/>
      <c r="AO1401" s="240"/>
      <c r="AP1401" s="240"/>
      <c r="AQ1401" s="240"/>
      <c r="AR1401" s="240"/>
      <c r="AS1401" s="238"/>
      <c r="AT1401" s="240"/>
      <c r="AU1401" s="238"/>
      <c r="AV1401" s="238"/>
      <c r="AW1401" s="240"/>
      <c r="AX1401" s="240"/>
      <c r="AY1401" s="240"/>
      <c r="AZ1401" s="238"/>
      <c r="BA1401" s="241"/>
      <c r="BB1401" s="238"/>
      <c r="BC1401" s="240"/>
      <c r="BD1401" s="240"/>
    </row>
    <row r="1402" spans="1:56" x14ac:dyDescent="0.35">
      <c r="A1402" s="237" t="s">
        <v>2096</v>
      </c>
      <c r="B1402" s="115">
        <v>1401</v>
      </c>
      <c r="C1402" s="238"/>
      <c r="D1402" s="238" t="s">
        <v>2842</v>
      </c>
      <c r="E1402" s="238" t="s">
        <v>2843</v>
      </c>
      <c r="F1402" s="238" t="s">
        <v>2844</v>
      </c>
      <c r="G1402" s="238" t="s">
        <v>78</v>
      </c>
      <c r="H1402" s="238" t="s">
        <v>1981</v>
      </c>
      <c r="I1402" s="238" t="s">
        <v>296</v>
      </c>
      <c r="J1402" s="238" t="s">
        <v>2006</v>
      </c>
      <c r="K1402" s="238" t="s">
        <v>2007</v>
      </c>
      <c r="L1402" s="238" t="s">
        <v>1985</v>
      </c>
      <c r="M1402" s="238" t="s">
        <v>55</v>
      </c>
      <c r="N1402" s="238" t="s">
        <v>34</v>
      </c>
      <c r="O1402" s="238" t="s">
        <v>4</v>
      </c>
      <c r="P1402" s="238" t="s">
        <v>25</v>
      </c>
      <c r="Q1402" s="238" t="s">
        <v>127</v>
      </c>
      <c r="R1402" s="238" t="s">
        <v>326</v>
      </c>
      <c r="S1402" s="238" t="s">
        <v>2097</v>
      </c>
      <c r="T1402" s="238" t="s">
        <v>127</v>
      </c>
      <c r="U1402" s="239">
        <v>5427</v>
      </c>
      <c r="V1402" s="240">
        <v>46062</v>
      </c>
      <c r="W1402" s="240">
        <v>46064</v>
      </c>
      <c r="X1402" s="238">
        <v>35</v>
      </c>
      <c r="Y1402" s="238">
        <v>8</v>
      </c>
      <c r="Z1402" s="240">
        <v>46107</v>
      </c>
      <c r="AA1402" s="240">
        <v>46142</v>
      </c>
      <c r="AB1402" s="240">
        <v>46144</v>
      </c>
      <c r="AC1402" s="238" t="s">
        <v>3</v>
      </c>
      <c r="AD1402" s="241">
        <v>1</v>
      </c>
      <c r="AE1402" s="47"/>
      <c r="AF1402" s="280" t="s">
        <v>8951</v>
      </c>
      <c r="AG1402" s="118"/>
      <c r="AH1402" s="118" t="s">
        <v>152</v>
      </c>
      <c r="AI1402" s="47" t="s">
        <v>6737</v>
      </c>
      <c r="AJ1402" s="47" t="s">
        <v>144</v>
      </c>
      <c r="AK1402" s="47" t="s">
        <v>1557</v>
      </c>
      <c r="AL1402" s="62" t="s">
        <v>2925</v>
      </c>
      <c r="AM1402" s="242" t="s">
        <v>390</v>
      </c>
      <c r="AN1402" s="240"/>
      <c r="AO1402" s="240"/>
      <c r="AP1402" s="240"/>
      <c r="AQ1402" s="240"/>
      <c r="AR1402" s="240"/>
      <c r="AS1402" s="238"/>
      <c r="AT1402" s="240"/>
      <c r="AU1402" s="238"/>
      <c r="AV1402" s="238"/>
      <c r="AW1402" s="240"/>
      <c r="AX1402" s="240"/>
      <c r="AY1402" s="240"/>
      <c r="AZ1402" s="238"/>
      <c r="BA1402" s="241"/>
      <c r="BB1402" s="238"/>
      <c r="BC1402" s="240"/>
      <c r="BD1402" s="240"/>
    </row>
    <row r="1403" spans="1:56" x14ac:dyDescent="0.35">
      <c r="A1403" s="237" t="s">
        <v>2930</v>
      </c>
      <c r="B1403" s="115">
        <v>1402</v>
      </c>
      <c r="C1403" s="238"/>
      <c r="D1403" s="238" t="s">
        <v>5103</v>
      </c>
      <c r="E1403" s="238" t="s">
        <v>4652</v>
      </c>
      <c r="F1403" s="238" t="s">
        <v>2934</v>
      </c>
      <c r="G1403" s="238" t="s">
        <v>1960</v>
      </c>
      <c r="H1403" s="238" t="s">
        <v>223</v>
      </c>
      <c r="I1403" s="238" t="s">
        <v>81</v>
      </c>
      <c r="J1403" s="238" t="s">
        <v>1961</v>
      </c>
      <c r="K1403" s="238" t="s">
        <v>313</v>
      </c>
      <c r="L1403" s="238" t="s">
        <v>1979</v>
      </c>
      <c r="M1403" s="238" t="s">
        <v>55</v>
      </c>
      <c r="N1403" s="238" t="s">
        <v>34</v>
      </c>
      <c r="O1403" s="238" t="s">
        <v>4</v>
      </c>
      <c r="P1403" s="238" t="s">
        <v>25</v>
      </c>
      <c r="Q1403" s="238" t="s">
        <v>127</v>
      </c>
      <c r="R1403" s="238" t="s">
        <v>326</v>
      </c>
      <c r="S1403" s="238" t="s">
        <v>2097</v>
      </c>
      <c r="T1403" s="238" t="s">
        <v>127</v>
      </c>
      <c r="U1403" s="239">
        <v>7191</v>
      </c>
      <c r="V1403" s="240">
        <v>46052</v>
      </c>
      <c r="W1403" s="240">
        <v>46054</v>
      </c>
      <c r="X1403" s="238">
        <v>35</v>
      </c>
      <c r="Y1403" s="238"/>
      <c r="Z1403" s="240">
        <v>46089</v>
      </c>
      <c r="AA1403" s="240">
        <v>46130</v>
      </c>
      <c r="AB1403" s="240">
        <v>46134</v>
      </c>
      <c r="AC1403" s="238" t="s">
        <v>3</v>
      </c>
      <c r="AD1403" s="241">
        <v>1</v>
      </c>
      <c r="AE1403" s="47"/>
      <c r="AF1403" s="280" t="s">
        <v>7616</v>
      </c>
      <c r="AG1403" s="118"/>
      <c r="AH1403" s="118" t="s">
        <v>152</v>
      </c>
      <c r="AI1403" s="47" t="s">
        <v>6737</v>
      </c>
      <c r="AJ1403" s="47" t="s">
        <v>144</v>
      </c>
      <c r="AK1403" s="47" t="s">
        <v>1557</v>
      </c>
      <c r="AL1403" s="62" t="s">
        <v>2924</v>
      </c>
      <c r="AM1403" s="242" t="s">
        <v>390</v>
      </c>
      <c r="AN1403" s="240"/>
      <c r="AO1403" s="240"/>
      <c r="AP1403" s="240"/>
      <c r="AQ1403" s="240"/>
      <c r="AR1403" s="240"/>
      <c r="AS1403" s="238"/>
      <c r="AT1403" s="240"/>
      <c r="AU1403" s="238"/>
      <c r="AV1403" s="238"/>
      <c r="AW1403" s="240"/>
      <c r="AX1403" s="240"/>
      <c r="AY1403" s="240"/>
      <c r="AZ1403" s="238"/>
      <c r="BA1403" s="241"/>
      <c r="BB1403" s="238"/>
      <c r="BC1403" s="240"/>
      <c r="BD1403" s="240"/>
    </row>
    <row r="1404" spans="1:56" x14ac:dyDescent="0.35">
      <c r="A1404" s="50" t="s">
        <v>1429</v>
      </c>
      <c r="B1404" s="115">
        <v>1403</v>
      </c>
      <c r="C1404" s="47"/>
      <c r="D1404" s="47"/>
      <c r="E1404" s="47"/>
      <c r="F1404" s="47"/>
      <c r="G1404" s="47" t="s">
        <v>1960</v>
      </c>
      <c r="H1404" s="47" t="s">
        <v>223</v>
      </c>
      <c r="I1404" s="47" t="s">
        <v>81</v>
      </c>
      <c r="J1404" s="47" t="s">
        <v>1961</v>
      </c>
      <c r="K1404" s="47" t="s">
        <v>313</v>
      </c>
      <c r="L1404" s="47" t="s">
        <v>1979</v>
      </c>
      <c r="M1404" s="47" t="s">
        <v>55</v>
      </c>
      <c r="N1404" s="47" t="s">
        <v>32</v>
      </c>
      <c r="O1404" s="47" t="s">
        <v>37</v>
      </c>
      <c r="P1404" s="47" t="s">
        <v>38</v>
      </c>
      <c r="Q1404" s="47" t="s">
        <v>107</v>
      </c>
      <c r="R1404" s="47"/>
      <c r="S1404" s="47" t="s">
        <v>1430</v>
      </c>
      <c r="T1404" s="47" t="s">
        <v>107</v>
      </c>
      <c r="U1404" s="52"/>
      <c r="V1404" s="118"/>
      <c r="W1404" s="118"/>
      <c r="X1404" s="47">
        <v>35</v>
      </c>
      <c r="Y1404" s="47"/>
      <c r="Z1404" s="118" t="s">
        <v>390</v>
      </c>
      <c r="AA1404" s="118"/>
      <c r="AB1404" s="118"/>
      <c r="AC1404" s="47" t="s">
        <v>399</v>
      </c>
      <c r="AD1404" s="14">
        <v>0</v>
      </c>
      <c r="AE1404" s="47"/>
      <c r="AF1404" s="280"/>
      <c r="AG1404" s="118"/>
      <c r="AH1404" s="118"/>
      <c r="AI1404" s="47" t="s">
        <v>6737</v>
      </c>
      <c r="AJ1404" s="47" t="s">
        <v>144</v>
      </c>
      <c r="AK1404" s="47" t="s">
        <v>390</v>
      </c>
      <c r="AL1404" s="62" t="s">
        <v>390</v>
      </c>
      <c r="AM1404" s="62" t="s">
        <v>2000</v>
      </c>
      <c r="AN1404" s="118"/>
      <c r="AO1404" s="118"/>
      <c r="AP1404" s="118"/>
      <c r="AQ1404" s="118"/>
      <c r="AR1404" s="118"/>
      <c r="AS1404" s="47"/>
      <c r="AT1404" s="118"/>
      <c r="AU1404" s="47"/>
      <c r="AV1404" s="47"/>
      <c r="AW1404" s="118"/>
      <c r="AX1404" s="118"/>
      <c r="AY1404" s="118"/>
      <c r="AZ1404" s="47"/>
      <c r="BA1404" s="14"/>
      <c r="BB1404" s="47"/>
      <c r="BC1404" s="118"/>
      <c r="BD1404" s="118"/>
    </row>
    <row r="1405" spans="1:56" x14ac:dyDescent="0.35">
      <c r="A1405" s="50" t="s">
        <v>504</v>
      </c>
      <c r="B1405" s="115">
        <v>1404</v>
      </c>
      <c r="C1405" s="47"/>
      <c r="D1405" s="47"/>
      <c r="E1405" s="47"/>
      <c r="F1405" s="47"/>
      <c r="G1405" s="47" t="s">
        <v>76</v>
      </c>
      <c r="H1405" s="47" t="s">
        <v>1980</v>
      </c>
      <c r="I1405" s="47" t="s">
        <v>89</v>
      </c>
      <c r="J1405" s="47" t="s">
        <v>312</v>
      </c>
      <c r="K1405" s="47" t="s">
        <v>319</v>
      </c>
      <c r="L1405" s="47" t="s">
        <v>886</v>
      </c>
      <c r="M1405" s="47" t="s">
        <v>53</v>
      </c>
      <c r="N1405" s="47" t="s">
        <v>33</v>
      </c>
      <c r="O1405" s="47" t="s">
        <v>5473</v>
      </c>
      <c r="P1405" s="47" t="s">
        <v>20</v>
      </c>
      <c r="Q1405" s="47" t="s">
        <v>388</v>
      </c>
      <c r="R1405" s="47"/>
      <c r="S1405" s="47" t="s">
        <v>505</v>
      </c>
      <c r="T1405" s="47" t="s">
        <v>293</v>
      </c>
      <c r="U1405" s="52"/>
      <c r="V1405" s="118"/>
      <c r="W1405" s="118"/>
      <c r="X1405" s="47">
        <v>0</v>
      </c>
      <c r="Y1405" s="47"/>
      <c r="Z1405" s="118" t="s">
        <v>390</v>
      </c>
      <c r="AA1405" s="118"/>
      <c r="AB1405" s="118"/>
      <c r="AC1405" s="47" t="s">
        <v>402</v>
      </c>
      <c r="AD1405" s="14">
        <v>0</v>
      </c>
      <c r="AE1405" s="47"/>
      <c r="AF1405" s="280"/>
      <c r="AG1405" s="118"/>
      <c r="AH1405" s="118"/>
      <c r="AI1405" s="47" t="s">
        <v>6737</v>
      </c>
      <c r="AJ1405" s="47" t="s">
        <v>306</v>
      </c>
      <c r="AK1405" s="47" t="s">
        <v>390</v>
      </c>
      <c r="AL1405" s="62" t="s">
        <v>390</v>
      </c>
      <c r="AM1405" s="62" t="s">
        <v>390</v>
      </c>
      <c r="AN1405" s="118"/>
      <c r="AO1405" s="118"/>
      <c r="AP1405" s="118"/>
      <c r="AQ1405" s="118"/>
      <c r="AR1405" s="118"/>
      <c r="AS1405" s="47"/>
      <c r="AT1405" s="118"/>
      <c r="AU1405" s="47"/>
      <c r="AV1405" s="47"/>
      <c r="AW1405" s="118"/>
      <c r="AX1405" s="118"/>
      <c r="AY1405" s="118"/>
      <c r="AZ1405" s="47"/>
      <c r="BA1405" s="14"/>
      <c r="BB1405" s="47"/>
      <c r="BC1405" s="118"/>
      <c r="BD1405" s="118"/>
    </row>
    <row r="1406" spans="1:56" x14ac:dyDescent="0.35">
      <c r="A1406" s="50" t="s">
        <v>2086</v>
      </c>
      <c r="B1406" s="115">
        <v>1405</v>
      </c>
      <c r="C1406" s="47" t="s">
        <v>2323</v>
      </c>
      <c r="D1406" s="47"/>
      <c r="E1406" s="47"/>
      <c r="F1406" s="47"/>
      <c r="G1406" s="47" t="s">
        <v>1977</v>
      </c>
      <c r="H1406" s="47" t="s">
        <v>1978</v>
      </c>
      <c r="I1406" s="47" t="s">
        <v>1978</v>
      </c>
      <c r="J1406" s="47" t="s">
        <v>1961</v>
      </c>
      <c r="K1406" s="47" t="s">
        <v>327</v>
      </c>
      <c r="L1406" s="47" t="s">
        <v>328</v>
      </c>
      <c r="M1406" s="47" t="s">
        <v>55</v>
      </c>
      <c r="N1406" s="47" t="s">
        <v>33</v>
      </c>
      <c r="O1406" s="47" t="s">
        <v>49</v>
      </c>
      <c r="P1406" s="47" t="s">
        <v>22</v>
      </c>
      <c r="Q1406" s="47"/>
      <c r="R1406" s="47"/>
      <c r="S1406" s="47" t="s">
        <v>2087</v>
      </c>
      <c r="T1406" s="47" t="s">
        <v>770</v>
      </c>
      <c r="U1406" s="52">
        <v>3679</v>
      </c>
      <c r="V1406" s="118"/>
      <c r="W1406" s="118"/>
      <c r="X1406" s="47">
        <v>15</v>
      </c>
      <c r="Y1406" s="47"/>
      <c r="Z1406" s="118" t="s">
        <v>390</v>
      </c>
      <c r="AA1406" s="118"/>
      <c r="AB1406" s="118"/>
      <c r="AC1406" s="47" t="s">
        <v>399</v>
      </c>
      <c r="AD1406" s="14">
        <v>0</v>
      </c>
      <c r="AE1406" s="47"/>
      <c r="AF1406" s="280"/>
      <c r="AG1406" s="118"/>
      <c r="AH1406" s="118"/>
      <c r="AI1406" s="47" t="s">
        <v>6737</v>
      </c>
      <c r="AJ1406" s="47" t="s">
        <v>144</v>
      </c>
      <c r="AK1406" s="47" t="s">
        <v>390</v>
      </c>
      <c r="AL1406" s="62" t="s">
        <v>390</v>
      </c>
      <c r="AM1406" s="62" t="s">
        <v>1956</v>
      </c>
      <c r="AN1406" s="118"/>
      <c r="AO1406" s="118"/>
      <c r="AP1406" s="118"/>
      <c r="AQ1406" s="118"/>
      <c r="AR1406" s="118"/>
      <c r="AS1406" s="47"/>
      <c r="AT1406" s="118"/>
      <c r="AU1406" s="47"/>
      <c r="AV1406" s="47"/>
      <c r="AW1406" s="118"/>
      <c r="AX1406" s="118"/>
      <c r="AY1406" s="118"/>
      <c r="AZ1406" s="47"/>
      <c r="BA1406" s="14"/>
      <c r="BB1406" s="47"/>
      <c r="BC1406" s="118"/>
      <c r="BD1406" s="118"/>
    </row>
    <row r="1407" spans="1:56" x14ac:dyDescent="0.35">
      <c r="A1407" s="50" t="s">
        <v>1736</v>
      </c>
      <c r="B1407" s="115">
        <v>1406</v>
      </c>
      <c r="C1407" s="47"/>
      <c r="D1407" s="47"/>
      <c r="E1407" s="47"/>
      <c r="F1407" s="47"/>
      <c r="G1407" s="47" t="s">
        <v>76</v>
      </c>
      <c r="H1407" s="47" t="s">
        <v>1980</v>
      </c>
      <c r="I1407" s="47" t="s">
        <v>1954</v>
      </c>
      <c r="J1407" s="47" t="s">
        <v>312</v>
      </c>
      <c r="K1407" s="47" t="s">
        <v>319</v>
      </c>
      <c r="L1407" s="47" t="s">
        <v>886</v>
      </c>
      <c r="M1407" s="47" t="s">
        <v>53</v>
      </c>
      <c r="N1407" s="47" t="s">
        <v>34</v>
      </c>
      <c r="O1407" s="47" t="s">
        <v>4</v>
      </c>
      <c r="P1407" s="47" t="s">
        <v>21</v>
      </c>
      <c r="Q1407" s="47"/>
      <c r="R1407" s="47"/>
      <c r="S1407" s="47" t="s">
        <v>1737</v>
      </c>
      <c r="T1407" s="47" t="s">
        <v>1841</v>
      </c>
      <c r="U1407" s="52"/>
      <c r="V1407" s="118"/>
      <c r="W1407" s="118"/>
      <c r="X1407" s="47">
        <v>0</v>
      </c>
      <c r="Y1407" s="47"/>
      <c r="Z1407" s="118" t="s">
        <v>390</v>
      </c>
      <c r="AA1407" s="118"/>
      <c r="AB1407" s="118"/>
      <c r="AC1407" s="47" t="s">
        <v>403</v>
      </c>
      <c r="AD1407" s="14">
        <v>0</v>
      </c>
      <c r="AE1407" s="47"/>
      <c r="AF1407" s="280"/>
      <c r="AG1407" s="118"/>
      <c r="AH1407" s="118"/>
      <c r="AI1407" s="47" t="s">
        <v>6737</v>
      </c>
      <c r="AJ1407" s="47" t="s">
        <v>306</v>
      </c>
      <c r="AK1407" s="47" t="s">
        <v>390</v>
      </c>
      <c r="AL1407" s="62" t="s">
        <v>390</v>
      </c>
      <c r="AM1407" s="62" t="s">
        <v>390</v>
      </c>
      <c r="AN1407" s="118"/>
      <c r="AO1407" s="118"/>
      <c r="AP1407" s="118"/>
      <c r="AQ1407" s="118"/>
      <c r="AR1407" s="118"/>
      <c r="AS1407" s="47"/>
      <c r="AT1407" s="118"/>
      <c r="AU1407" s="47"/>
      <c r="AV1407" s="47"/>
      <c r="AW1407" s="118"/>
      <c r="AX1407" s="118"/>
      <c r="AY1407" s="118"/>
      <c r="AZ1407" s="47"/>
      <c r="BA1407" s="14"/>
      <c r="BB1407" s="47"/>
      <c r="BC1407" s="118"/>
      <c r="BD1407" s="118"/>
    </row>
    <row r="1408" spans="1:56" x14ac:dyDescent="0.35">
      <c r="A1408" s="244" t="s">
        <v>2098</v>
      </c>
      <c r="B1408" s="115">
        <v>1407</v>
      </c>
      <c r="C1408" s="245" t="s">
        <v>2324</v>
      </c>
      <c r="D1408" s="245"/>
      <c r="E1408" s="245"/>
      <c r="F1408" s="245"/>
      <c r="G1408" s="245" t="s">
        <v>1977</v>
      </c>
      <c r="H1408" s="245" t="s">
        <v>1978</v>
      </c>
      <c r="I1408" s="245" t="s">
        <v>1978</v>
      </c>
      <c r="J1408" s="245" t="s">
        <v>1961</v>
      </c>
      <c r="K1408" s="245" t="s">
        <v>327</v>
      </c>
      <c r="L1408" s="245" t="s">
        <v>328</v>
      </c>
      <c r="M1408" s="245" t="s">
        <v>55</v>
      </c>
      <c r="N1408" s="245" t="s">
        <v>34</v>
      </c>
      <c r="O1408" s="245" t="s">
        <v>4</v>
      </c>
      <c r="P1408" s="245" t="s">
        <v>133</v>
      </c>
      <c r="Q1408" s="245"/>
      <c r="R1408" s="245"/>
      <c r="S1408" s="245" t="s">
        <v>2099</v>
      </c>
      <c r="T1408" s="245" t="s">
        <v>177</v>
      </c>
      <c r="U1408" s="246">
        <v>2505</v>
      </c>
      <c r="V1408" s="247"/>
      <c r="W1408" s="247"/>
      <c r="X1408" s="245">
        <v>15</v>
      </c>
      <c r="Y1408" s="245"/>
      <c r="Z1408" s="118" t="s">
        <v>390</v>
      </c>
      <c r="AA1408" s="247"/>
      <c r="AB1408" s="247"/>
      <c r="AC1408" s="245" t="s">
        <v>399</v>
      </c>
      <c r="AD1408" s="248">
        <v>0</v>
      </c>
      <c r="AE1408" s="47"/>
      <c r="AF1408" s="280"/>
      <c r="AG1408" s="118"/>
      <c r="AH1408" s="118"/>
      <c r="AI1408" s="47" t="s">
        <v>6737</v>
      </c>
      <c r="AJ1408" s="47" t="s">
        <v>144</v>
      </c>
      <c r="AK1408" s="47" t="s">
        <v>390</v>
      </c>
      <c r="AL1408" s="62" t="s">
        <v>390</v>
      </c>
      <c r="AM1408" s="249" t="s">
        <v>390</v>
      </c>
      <c r="AN1408" s="247"/>
      <c r="AO1408" s="247"/>
      <c r="AP1408" s="247"/>
      <c r="AQ1408" s="247"/>
      <c r="AR1408" s="247"/>
      <c r="AS1408" s="245"/>
      <c r="AT1408" s="247"/>
      <c r="AU1408" s="245"/>
      <c r="AV1408" s="245"/>
      <c r="AW1408" s="247"/>
      <c r="AX1408" s="247"/>
      <c r="AY1408" s="247"/>
      <c r="AZ1408" s="245"/>
      <c r="BA1408" s="248"/>
      <c r="BB1408" s="245"/>
      <c r="BC1408" s="247"/>
      <c r="BD1408" s="247"/>
    </row>
    <row r="1409" spans="1:56" x14ac:dyDescent="0.35">
      <c r="A1409" s="244" t="s">
        <v>2261</v>
      </c>
      <c r="B1409" s="115">
        <v>1408</v>
      </c>
      <c r="C1409" s="245" t="s">
        <v>2330</v>
      </c>
      <c r="D1409" s="245" t="s">
        <v>7657</v>
      </c>
      <c r="E1409" s="245" t="s">
        <v>7658</v>
      </c>
      <c r="F1409" s="245" t="s">
        <v>7659</v>
      </c>
      <c r="G1409" s="245" t="s">
        <v>1977</v>
      </c>
      <c r="H1409" s="245" t="s">
        <v>1978</v>
      </c>
      <c r="I1409" s="245" t="s">
        <v>1978</v>
      </c>
      <c r="J1409" s="245" t="s">
        <v>1961</v>
      </c>
      <c r="K1409" s="245" t="s">
        <v>327</v>
      </c>
      <c r="L1409" s="245" t="s">
        <v>328</v>
      </c>
      <c r="M1409" s="245" t="s">
        <v>55</v>
      </c>
      <c r="N1409" s="245" t="s">
        <v>33</v>
      </c>
      <c r="O1409" s="245" t="s">
        <v>49</v>
      </c>
      <c r="P1409" s="245" t="s">
        <v>20</v>
      </c>
      <c r="Q1409" s="245"/>
      <c r="R1409" s="245" t="s">
        <v>6741</v>
      </c>
      <c r="S1409" s="245" t="s">
        <v>2262</v>
      </c>
      <c r="T1409" s="245" t="s">
        <v>1996</v>
      </c>
      <c r="U1409" s="246">
        <v>2393</v>
      </c>
      <c r="V1409" s="247">
        <v>46142</v>
      </c>
      <c r="W1409" s="247">
        <v>46161</v>
      </c>
      <c r="X1409" s="245">
        <v>15</v>
      </c>
      <c r="Y1409" s="245"/>
      <c r="Z1409" s="247">
        <v>46176</v>
      </c>
      <c r="AA1409" s="247">
        <v>46181</v>
      </c>
      <c r="AB1409" s="247"/>
      <c r="AC1409" s="245" t="s">
        <v>5</v>
      </c>
      <c r="AD1409" s="248">
        <v>0.7</v>
      </c>
      <c r="AE1409" s="47"/>
      <c r="AF1409" s="280"/>
      <c r="AG1409" s="118"/>
      <c r="AH1409" s="118"/>
      <c r="AI1409" s="47" t="s">
        <v>6737</v>
      </c>
      <c r="AJ1409" s="47" t="s">
        <v>144</v>
      </c>
      <c r="AK1409" s="47" t="s">
        <v>5080</v>
      </c>
      <c r="AL1409" s="62" t="s">
        <v>390</v>
      </c>
      <c r="AM1409" s="249" t="s">
        <v>390</v>
      </c>
      <c r="AN1409" s="247"/>
      <c r="AO1409" s="247"/>
      <c r="AP1409" s="247"/>
      <c r="AQ1409" s="247"/>
      <c r="AR1409" s="247"/>
      <c r="AS1409" s="245"/>
      <c r="AT1409" s="247"/>
      <c r="AU1409" s="245"/>
      <c r="AV1409" s="245"/>
      <c r="AW1409" s="247"/>
      <c r="AX1409" s="247"/>
      <c r="AY1409" s="247"/>
      <c r="AZ1409" s="245"/>
      <c r="BA1409" s="248"/>
      <c r="BB1409" s="245"/>
      <c r="BC1409" s="247"/>
      <c r="BD1409" s="247"/>
    </row>
    <row r="1410" spans="1:56" x14ac:dyDescent="0.35">
      <c r="A1410" s="244" t="s">
        <v>410</v>
      </c>
      <c r="B1410" s="115">
        <v>1409</v>
      </c>
      <c r="C1410" s="245"/>
      <c r="D1410" s="245"/>
      <c r="E1410" s="245"/>
      <c r="F1410" s="245"/>
      <c r="G1410" s="245" t="s">
        <v>1960</v>
      </c>
      <c r="H1410" s="245" t="s">
        <v>223</v>
      </c>
      <c r="I1410" s="245" t="s">
        <v>81</v>
      </c>
      <c r="J1410" s="245" t="s">
        <v>1961</v>
      </c>
      <c r="K1410" s="245" t="s">
        <v>313</v>
      </c>
      <c r="L1410" s="245" t="s">
        <v>1979</v>
      </c>
      <c r="M1410" s="245" t="s">
        <v>55</v>
      </c>
      <c r="N1410" s="245" t="s">
        <v>32</v>
      </c>
      <c r="O1410" s="245" t="s">
        <v>37</v>
      </c>
      <c r="P1410" s="245" t="s">
        <v>38</v>
      </c>
      <c r="Q1410" s="245" t="s">
        <v>107</v>
      </c>
      <c r="R1410" s="245"/>
      <c r="S1410" s="245" t="s">
        <v>411</v>
      </c>
      <c r="T1410" s="245" t="s">
        <v>756</v>
      </c>
      <c r="U1410" s="246"/>
      <c r="V1410" s="247"/>
      <c r="W1410" s="247"/>
      <c r="X1410" s="245">
        <v>35</v>
      </c>
      <c r="Y1410" s="245"/>
      <c r="Z1410" s="247" t="s">
        <v>390</v>
      </c>
      <c r="AA1410" s="247"/>
      <c r="AB1410" s="247"/>
      <c r="AC1410" s="245" t="s">
        <v>407</v>
      </c>
      <c r="AD1410" s="248">
        <v>0</v>
      </c>
      <c r="AE1410" s="47"/>
      <c r="AF1410" s="280"/>
      <c r="AG1410" s="118"/>
      <c r="AH1410" s="118"/>
      <c r="AI1410" s="47" t="s">
        <v>6737</v>
      </c>
      <c r="AJ1410" s="47" t="s">
        <v>144</v>
      </c>
      <c r="AK1410" s="47" t="s">
        <v>390</v>
      </c>
      <c r="AL1410" s="62" t="s">
        <v>390</v>
      </c>
      <c r="AM1410" s="249" t="s">
        <v>390</v>
      </c>
      <c r="AN1410" s="247"/>
      <c r="AO1410" s="247"/>
      <c r="AP1410" s="247"/>
      <c r="AQ1410" s="247"/>
      <c r="AR1410" s="247"/>
      <c r="AS1410" s="245"/>
      <c r="AT1410" s="247"/>
      <c r="AU1410" s="245"/>
      <c r="AV1410" s="245"/>
      <c r="AW1410" s="247"/>
      <c r="AX1410" s="247"/>
      <c r="AY1410" s="247"/>
      <c r="AZ1410" s="245"/>
      <c r="BA1410" s="248"/>
      <c r="BB1410" s="245"/>
      <c r="BC1410" s="247"/>
      <c r="BD1410" s="247"/>
    </row>
    <row r="1411" spans="1:56" x14ac:dyDescent="0.35">
      <c r="A1411" s="244" t="s">
        <v>1248</v>
      </c>
      <c r="B1411" s="115">
        <v>1410</v>
      </c>
      <c r="C1411" s="245"/>
      <c r="D1411" s="245"/>
      <c r="E1411" s="245"/>
      <c r="F1411" s="245"/>
      <c r="G1411" s="245" t="s">
        <v>76</v>
      </c>
      <c r="H1411" s="245" t="s">
        <v>1980</v>
      </c>
      <c r="I1411" s="245" t="s">
        <v>379</v>
      </c>
      <c r="J1411" s="245" t="s">
        <v>312</v>
      </c>
      <c r="K1411" s="245" t="s">
        <v>319</v>
      </c>
      <c r="L1411" s="245" t="s">
        <v>886</v>
      </c>
      <c r="M1411" s="245" t="s">
        <v>55</v>
      </c>
      <c r="N1411" s="245" t="s">
        <v>33</v>
      </c>
      <c r="O1411" s="245" t="s">
        <v>5473</v>
      </c>
      <c r="P1411" s="245" t="s">
        <v>20</v>
      </c>
      <c r="Q1411" s="245" t="s">
        <v>388</v>
      </c>
      <c r="R1411" s="245"/>
      <c r="S1411" s="245" t="s">
        <v>1249</v>
      </c>
      <c r="T1411" s="245" t="s">
        <v>293</v>
      </c>
      <c r="U1411" s="246">
        <v>8440</v>
      </c>
      <c r="V1411" s="247"/>
      <c r="W1411" s="247"/>
      <c r="X1411" s="245">
        <v>35</v>
      </c>
      <c r="Y1411" s="245"/>
      <c r="Z1411" s="247" t="s">
        <v>390</v>
      </c>
      <c r="AA1411" s="247"/>
      <c r="AB1411" s="247"/>
      <c r="AC1411" s="245" t="s">
        <v>402</v>
      </c>
      <c r="AD1411" s="248">
        <v>0</v>
      </c>
      <c r="AE1411" s="47"/>
      <c r="AF1411" s="280"/>
      <c r="AG1411" s="118"/>
      <c r="AH1411" s="118"/>
      <c r="AI1411" s="47" t="s">
        <v>6737</v>
      </c>
      <c r="AJ1411" s="47" t="s">
        <v>144</v>
      </c>
      <c r="AK1411" s="47" t="s">
        <v>390</v>
      </c>
      <c r="AL1411" s="62" t="s">
        <v>390</v>
      </c>
      <c r="AM1411" s="249" t="s">
        <v>1562</v>
      </c>
      <c r="AN1411" s="247"/>
      <c r="AO1411" s="247"/>
      <c r="AP1411" s="247"/>
      <c r="AQ1411" s="247"/>
      <c r="AR1411" s="247"/>
      <c r="AS1411" s="245"/>
      <c r="AT1411" s="247"/>
      <c r="AU1411" s="245"/>
      <c r="AV1411" s="245"/>
      <c r="AW1411" s="247"/>
      <c r="AX1411" s="247"/>
      <c r="AY1411" s="247"/>
      <c r="AZ1411" s="245"/>
      <c r="BA1411" s="248"/>
      <c r="BB1411" s="245"/>
      <c r="BC1411" s="247"/>
      <c r="BD1411" s="247"/>
    </row>
    <row r="1412" spans="1:56" x14ac:dyDescent="0.35">
      <c r="A1412" s="244" t="s">
        <v>367</v>
      </c>
      <c r="B1412" s="115">
        <v>1411</v>
      </c>
      <c r="C1412" s="245"/>
      <c r="D1412" s="245" t="s">
        <v>368</v>
      </c>
      <c r="E1412" s="245" t="s">
        <v>375</v>
      </c>
      <c r="F1412" s="245"/>
      <c r="G1412" s="245" t="s">
        <v>78</v>
      </c>
      <c r="H1412" s="245" t="s">
        <v>222</v>
      </c>
      <c r="I1412" s="245" t="s">
        <v>69</v>
      </c>
      <c r="J1412" s="245" t="s">
        <v>2006</v>
      </c>
      <c r="K1412" s="245" t="s">
        <v>2007</v>
      </c>
      <c r="L1412" s="245" t="s">
        <v>1985</v>
      </c>
      <c r="M1412" s="245" t="s">
        <v>55</v>
      </c>
      <c r="N1412" s="245" t="s">
        <v>34</v>
      </c>
      <c r="O1412" s="245" t="s">
        <v>4</v>
      </c>
      <c r="P1412" s="245" t="s">
        <v>27</v>
      </c>
      <c r="Q1412" s="245"/>
      <c r="R1412" s="245"/>
      <c r="S1412" s="245" t="s">
        <v>1459</v>
      </c>
      <c r="T1412" s="245" t="s">
        <v>817</v>
      </c>
      <c r="U1412" s="246"/>
      <c r="V1412" s="247"/>
      <c r="W1412" s="247"/>
      <c r="X1412" s="245">
        <v>35</v>
      </c>
      <c r="Y1412" s="245"/>
      <c r="Z1412" s="247" t="s">
        <v>390</v>
      </c>
      <c r="AA1412" s="247"/>
      <c r="AB1412" s="247"/>
      <c r="AC1412" s="245" t="s">
        <v>399</v>
      </c>
      <c r="AD1412" s="248">
        <v>0</v>
      </c>
      <c r="AE1412" s="47"/>
      <c r="AF1412" s="280"/>
      <c r="AG1412" s="118"/>
      <c r="AH1412" s="118"/>
      <c r="AI1412" s="47" t="s">
        <v>6737</v>
      </c>
      <c r="AJ1412" s="47" t="s">
        <v>144</v>
      </c>
      <c r="AK1412" s="47" t="s">
        <v>390</v>
      </c>
      <c r="AL1412" s="62" t="s">
        <v>390</v>
      </c>
      <c r="AM1412" s="249" t="s">
        <v>1872</v>
      </c>
      <c r="AN1412" s="247"/>
      <c r="AO1412" s="247"/>
      <c r="AP1412" s="247"/>
      <c r="AQ1412" s="247"/>
      <c r="AR1412" s="247"/>
      <c r="AS1412" s="245"/>
      <c r="AT1412" s="247"/>
      <c r="AU1412" s="245"/>
      <c r="AV1412" s="245"/>
      <c r="AW1412" s="247"/>
      <c r="AX1412" s="247"/>
      <c r="AY1412" s="247"/>
      <c r="AZ1412" s="245"/>
      <c r="BA1412" s="248"/>
      <c r="BB1412" s="245"/>
      <c r="BC1412" s="247"/>
      <c r="BD1412" s="247"/>
    </row>
    <row r="1413" spans="1:56" x14ac:dyDescent="0.35">
      <c r="A1413" s="244" t="s">
        <v>2166</v>
      </c>
      <c r="B1413" s="115">
        <v>1412</v>
      </c>
      <c r="C1413" s="245"/>
      <c r="D1413" s="245"/>
      <c r="E1413" s="245"/>
      <c r="F1413" s="245"/>
      <c r="G1413" s="245" t="s">
        <v>78</v>
      </c>
      <c r="H1413" s="245" t="s">
        <v>222</v>
      </c>
      <c r="I1413" s="245" t="s">
        <v>7247</v>
      </c>
      <c r="J1413" s="245" t="s">
        <v>2006</v>
      </c>
      <c r="K1413" s="245" t="s">
        <v>2007</v>
      </c>
      <c r="L1413" s="245" t="s">
        <v>1985</v>
      </c>
      <c r="M1413" s="245" t="s">
        <v>53</v>
      </c>
      <c r="N1413" s="245" t="s">
        <v>33</v>
      </c>
      <c r="O1413" s="245" t="s">
        <v>49</v>
      </c>
      <c r="P1413" s="245" t="s">
        <v>22</v>
      </c>
      <c r="Q1413" s="245"/>
      <c r="R1413" s="245"/>
      <c r="S1413" s="245" t="s">
        <v>2167</v>
      </c>
      <c r="T1413" s="245"/>
      <c r="U1413" s="246"/>
      <c r="V1413" s="247"/>
      <c r="W1413" s="247"/>
      <c r="X1413" s="245">
        <v>0</v>
      </c>
      <c r="Y1413" s="245"/>
      <c r="Z1413" s="247" t="s">
        <v>390</v>
      </c>
      <c r="AA1413" s="247"/>
      <c r="AB1413" s="247"/>
      <c r="AC1413" s="245" t="s">
        <v>399</v>
      </c>
      <c r="AD1413" s="248">
        <v>0</v>
      </c>
      <c r="AE1413" s="47"/>
      <c r="AF1413" s="280"/>
      <c r="AG1413" s="118"/>
      <c r="AH1413" s="118"/>
      <c r="AI1413" s="47" t="s">
        <v>6737</v>
      </c>
      <c r="AJ1413" s="47" t="s">
        <v>306</v>
      </c>
      <c r="AK1413" s="47" t="s">
        <v>390</v>
      </c>
      <c r="AL1413" s="62" t="s">
        <v>390</v>
      </c>
      <c r="AM1413" s="249" t="s">
        <v>1956</v>
      </c>
      <c r="AN1413" s="247"/>
      <c r="AO1413" s="247"/>
      <c r="AP1413" s="247"/>
      <c r="AQ1413" s="247"/>
      <c r="AR1413" s="247"/>
      <c r="AS1413" s="245"/>
      <c r="AT1413" s="247"/>
      <c r="AU1413" s="245"/>
      <c r="AV1413" s="245"/>
      <c r="AW1413" s="247"/>
      <c r="AX1413" s="247"/>
      <c r="AY1413" s="247"/>
      <c r="AZ1413" s="245"/>
      <c r="BA1413" s="248"/>
      <c r="BB1413" s="245"/>
      <c r="BC1413" s="247"/>
      <c r="BD1413" s="247"/>
    </row>
    <row r="1414" spans="1:56" x14ac:dyDescent="0.35">
      <c r="A1414" s="244" t="s">
        <v>2176</v>
      </c>
      <c r="B1414" s="115">
        <v>1413</v>
      </c>
      <c r="C1414" s="245"/>
      <c r="D1414" s="245"/>
      <c r="E1414" s="245"/>
      <c r="F1414" s="245"/>
      <c r="G1414" s="245" t="s">
        <v>78</v>
      </c>
      <c r="H1414" s="245" t="s">
        <v>222</v>
      </c>
      <c r="I1414" s="245" t="s">
        <v>7247</v>
      </c>
      <c r="J1414" s="245" t="s">
        <v>2006</v>
      </c>
      <c r="K1414" s="245" t="s">
        <v>2007</v>
      </c>
      <c r="L1414" s="245" t="s">
        <v>1985</v>
      </c>
      <c r="M1414" s="245" t="s">
        <v>53</v>
      </c>
      <c r="N1414" s="245" t="s">
        <v>33</v>
      </c>
      <c r="O1414" s="245" t="s">
        <v>49</v>
      </c>
      <c r="P1414" s="245" t="s">
        <v>22</v>
      </c>
      <c r="Q1414" s="245"/>
      <c r="R1414" s="245"/>
      <c r="S1414" s="245" t="s">
        <v>2177</v>
      </c>
      <c r="T1414" s="245"/>
      <c r="U1414" s="246"/>
      <c r="V1414" s="247"/>
      <c r="W1414" s="247"/>
      <c r="X1414" s="245">
        <v>0</v>
      </c>
      <c r="Y1414" s="245"/>
      <c r="Z1414" s="247" t="s">
        <v>390</v>
      </c>
      <c r="AA1414" s="247"/>
      <c r="AB1414" s="247"/>
      <c r="AC1414" s="245" t="s">
        <v>399</v>
      </c>
      <c r="AD1414" s="248">
        <v>0</v>
      </c>
      <c r="AE1414" s="47"/>
      <c r="AF1414" s="280"/>
      <c r="AG1414" s="118"/>
      <c r="AH1414" s="118"/>
      <c r="AI1414" s="47" t="s">
        <v>6737</v>
      </c>
      <c r="AJ1414" s="47" t="s">
        <v>306</v>
      </c>
      <c r="AK1414" s="47" t="s">
        <v>390</v>
      </c>
      <c r="AL1414" s="62" t="s">
        <v>390</v>
      </c>
      <c r="AM1414" s="249" t="s">
        <v>390</v>
      </c>
      <c r="AN1414" s="247"/>
      <c r="AO1414" s="247"/>
      <c r="AP1414" s="247"/>
      <c r="AQ1414" s="247"/>
      <c r="AR1414" s="247"/>
      <c r="AS1414" s="245"/>
      <c r="AT1414" s="247"/>
      <c r="AU1414" s="245"/>
      <c r="AV1414" s="245"/>
      <c r="AW1414" s="247"/>
      <c r="AX1414" s="247"/>
      <c r="AY1414" s="247"/>
      <c r="AZ1414" s="245"/>
      <c r="BA1414" s="248"/>
      <c r="BB1414" s="245"/>
      <c r="BC1414" s="247"/>
      <c r="BD1414" s="247"/>
    </row>
    <row r="1415" spans="1:56" x14ac:dyDescent="0.35">
      <c r="A1415" s="50" t="s">
        <v>2172</v>
      </c>
      <c r="B1415" s="115">
        <v>1414</v>
      </c>
      <c r="C1415" s="47"/>
      <c r="D1415" s="47"/>
      <c r="E1415" s="47"/>
      <c r="F1415" s="47"/>
      <c r="G1415" s="47" t="s">
        <v>78</v>
      </c>
      <c r="H1415" s="47" t="s">
        <v>222</v>
      </c>
      <c r="I1415" s="47" t="s">
        <v>7247</v>
      </c>
      <c r="J1415" s="47" t="s">
        <v>2006</v>
      </c>
      <c r="K1415" s="47" t="s">
        <v>2007</v>
      </c>
      <c r="L1415" s="47" t="s">
        <v>1985</v>
      </c>
      <c r="M1415" s="47" t="s">
        <v>53</v>
      </c>
      <c r="N1415" s="47" t="s">
        <v>33</v>
      </c>
      <c r="O1415" s="47" t="s">
        <v>49</v>
      </c>
      <c r="P1415" s="47" t="s">
        <v>22</v>
      </c>
      <c r="Q1415" s="47"/>
      <c r="R1415" s="47"/>
      <c r="S1415" s="47" t="s">
        <v>2173</v>
      </c>
      <c r="T1415" s="47"/>
      <c r="U1415" s="52"/>
      <c r="V1415" s="118"/>
      <c r="W1415" s="118"/>
      <c r="X1415" s="47">
        <v>0</v>
      </c>
      <c r="Y1415" s="47"/>
      <c r="Z1415" s="118" t="s">
        <v>390</v>
      </c>
      <c r="AA1415" s="118"/>
      <c r="AB1415" s="118"/>
      <c r="AC1415" s="47" t="s">
        <v>399</v>
      </c>
      <c r="AD1415" s="14">
        <v>0</v>
      </c>
      <c r="AE1415" s="47"/>
      <c r="AF1415" s="280"/>
      <c r="AG1415" s="118"/>
      <c r="AH1415" s="118"/>
      <c r="AI1415" s="47" t="s">
        <v>6737</v>
      </c>
      <c r="AJ1415" s="47" t="s">
        <v>306</v>
      </c>
      <c r="AK1415" s="47" t="s">
        <v>390</v>
      </c>
      <c r="AL1415" s="62" t="s">
        <v>390</v>
      </c>
      <c r="AM1415" s="62" t="s">
        <v>390</v>
      </c>
      <c r="AN1415" s="118"/>
      <c r="AO1415" s="118"/>
      <c r="AP1415" s="118"/>
      <c r="AQ1415" s="118"/>
      <c r="AR1415" s="118"/>
      <c r="AS1415" s="47"/>
      <c r="AT1415" s="118"/>
      <c r="AU1415" s="47"/>
      <c r="AV1415" s="47"/>
      <c r="AW1415" s="118"/>
      <c r="AX1415" s="118"/>
      <c r="AY1415" s="118"/>
      <c r="AZ1415" s="47"/>
      <c r="BA1415" s="14"/>
      <c r="BB1415" s="47"/>
      <c r="BC1415" s="118"/>
      <c r="BD1415" s="118"/>
    </row>
    <row r="1416" spans="1:56" x14ac:dyDescent="0.35">
      <c r="A1416" s="50" t="s">
        <v>2164</v>
      </c>
      <c r="B1416" s="115">
        <v>1415</v>
      </c>
      <c r="C1416" s="47"/>
      <c r="D1416" s="47"/>
      <c r="E1416" s="47"/>
      <c r="F1416" s="47"/>
      <c r="G1416" s="47" t="s">
        <v>78</v>
      </c>
      <c r="H1416" s="47" t="s">
        <v>222</v>
      </c>
      <c r="I1416" s="47" t="s">
        <v>7247</v>
      </c>
      <c r="J1416" s="47" t="s">
        <v>2006</v>
      </c>
      <c r="K1416" s="47" t="s">
        <v>2007</v>
      </c>
      <c r="L1416" s="47" t="s">
        <v>1985</v>
      </c>
      <c r="M1416" s="47" t="s">
        <v>53</v>
      </c>
      <c r="N1416" s="47" t="s">
        <v>33</v>
      </c>
      <c r="O1416" s="47" t="s">
        <v>49</v>
      </c>
      <c r="P1416" s="47" t="s">
        <v>22</v>
      </c>
      <c r="Q1416" s="47"/>
      <c r="R1416" s="47"/>
      <c r="S1416" s="47" t="s">
        <v>2165</v>
      </c>
      <c r="T1416" s="47"/>
      <c r="U1416" s="52"/>
      <c r="V1416" s="118"/>
      <c r="W1416" s="118"/>
      <c r="X1416" s="47">
        <v>0</v>
      </c>
      <c r="Y1416" s="47"/>
      <c r="Z1416" s="118" t="s">
        <v>390</v>
      </c>
      <c r="AA1416" s="118"/>
      <c r="AB1416" s="118"/>
      <c r="AC1416" s="47" t="s">
        <v>399</v>
      </c>
      <c r="AD1416" s="14">
        <v>0</v>
      </c>
      <c r="AE1416" s="47"/>
      <c r="AF1416" s="280"/>
      <c r="AG1416" s="118"/>
      <c r="AH1416" s="118"/>
      <c r="AI1416" s="47" t="s">
        <v>6737</v>
      </c>
      <c r="AJ1416" s="47" t="s">
        <v>306</v>
      </c>
      <c r="AK1416" s="47" t="s">
        <v>390</v>
      </c>
      <c r="AL1416" s="62" t="s">
        <v>390</v>
      </c>
      <c r="AM1416" s="62" t="s">
        <v>390</v>
      </c>
      <c r="AN1416" s="118"/>
      <c r="AO1416" s="118"/>
      <c r="AP1416" s="118"/>
      <c r="AQ1416" s="118"/>
      <c r="AR1416" s="118"/>
      <c r="AS1416" s="47"/>
      <c r="AT1416" s="118"/>
      <c r="AU1416" s="47"/>
      <c r="AV1416" s="47"/>
      <c r="AW1416" s="118"/>
      <c r="AX1416" s="118"/>
      <c r="AY1416" s="118"/>
      <c r="AZ1416" s="47"/>
      <c r="BA1416" s="14"/>
      <c r="BB1416" s="47"/>
      <c r="BC1416" s="118"/>
      <c r="BD1416" s="118"/>
    </row>
    <row r="1417" spans="1:56" x14ac:dyDescent="0.35">
      <c r="A1417" s="50" t="s">
        <v>2160</v>
      </c>
      <c r="B1417" s="115">
        <v>1416</v>
      </c>
      <c r="C1417" s="47"/>
      <c r="D1417" s="47"/>
      <c r="E1417" s="47"/>
      <c r="F1417" s="47"/>
      <c r="G1417" s="47" t="s">
        <v>78</v>
      </c>
      <c r="H1417" s="47" t="s">
        <v>222</v>
      </c>
      <c r="I1417" s="47" t="s">
        <v>7247</v>
      </c>
      <c r="J1417" s="47" t="s">
        <v>2006</v>
      </c>
      <c r="K1417" s="47" t="s">
        <v>2007</v>
      </c>
      <c r="L1417" s="47" t="s">
        <v>1985</v>
      </c>
      <c r="M1417" s="47" t="s">
        <v>53</v>
      </c>
      <c r="N1417" s="47" t="s">
        <v>33</v>
      </c>
      <c r="O1417" s="47" t="s">
        <v>49</v>
      </c>
      <c r="P1417" s="47" t="s">
        <v>22</v>
      </c>
      <c r="Q1417" s="47"/>
      <c r="R1417" s="47"/>
      <c r="S1417" s="47" t="s">
        <v>2161</v>
      </c>
      <c r="T1417" s="47"/>
      <c r="U1417" s="52"/>
      <c r="V1417" s="118"/>
      <c r="W1417" s="118"/>
      <c r="X1417" s="47">
        <v>0</v>
      </c>
      <c r="Y1417" s="47"/>
      <c r="Z1417" s="118" t="s">
        <v>390</v>
      </c>
      <c r="AA1417" s="118"/>
      <c r="AB1417" s="118"/>
      <c r="AC1417" s="47" t="s">
        <v>399</v>
      </c>
      <c r="AD1417" s="14">
        <v>0</v>
      </c>
      <c r="AE1417" s="47"/>
      <c r="AF1417" s="280"/>
      <c r="AG1417" s="118"/>
      <c r="AH1417" s="118"/>
      <c r="AI1417" s="47" t="s">
        <v>6737</v>
      </c>
      <c r="AJ1417" s="47" t="s">
        <v>306</v>
      </c>
      <c r="AK1417" s="47" t="s">
        <v>390</v>
      </c>
      <c r="AL1417" s="62" t="s">
        <v>390</v>
      </c>
      <c r="AM1417" s="62" t="s">
        <v>2221</v>
      </c>
      <c r="AN1417" s="118"/>
      <c r="AO1417" s="118"/>
      <c r="AP1417" s="118"/>
      <c r="AQ1417" s="118"/>
      <c r="AR1417" s="118"/>
      <c r="AS1417" s="47"/>
      <c r="AT1417" s="118"/>
      <c r="AU1417" s="47"/>
      <c r="AV1417" s="47"/>
      <c r="AW1417" s="118"/>
      <c r="AX1417" s="118"/>
      <c r="AY1417" s="118"/>
      <c r="AZ1417" s="47"/>
      <c r="BA1417" s="14"/>
      <c r="BB1417" s="47"/>
      <c r="BC1417" s="118"/>
      <c r="BD1417" s="118"/>
    </row>
    <row r="1418" spans="1:56" x14ac:dyDescent="0.35">
      <c r="A1418" s="250" t="s">
        <v>2156</v>
      </c>
      <c r="B1418" s="115">
        <v>1417</v>
      </c>
      <c r="C1418" s="251"/>
      <c r="D1418" s="251"/>
      <c r="E1418" s="251"/>
      <c r="F1418" s="251"/>
      <c r="G1418" s="251" t="s">
        <v>78</v>
      </c>
      <c r="H1418" s="251" t="s">
        <v>222</v>
      </c>
      <c r="I1418" s="251" t="s">
        <v>7247</v>
      </c>
      <c r="J1418" s="251" t="s">
        <v>2006</v>
      </c>
      <c r="K1418" s="251" t="s">
        <v>2007</v>
      </c>
      <c r="L1418" s="251" t="s">
        <v>1985</v>
      </c>
      <c r="M1418" s="251" t="s">
        <v>53</v>
      </c>
      <c r="N1418" s="251" t="s">
        <v>33</v>
      </c>
      <c r="O1418" s="251" t="s">
        <v>49</v>
      </c>
      <c r="P1418" s="251" t="s">
        <v>22</v>
      </c>
      <c r="Q1418" s="251"/>
      <c r="R1418" s="251"/>
      <c r="S1418" s="251" t="s">
        <v>2157</v>
      </c>
      <c r="T1418" s="251"/>
      <c r="U1418" s="252"/>
      <c r="V1418" s="253"/>
      <c r="W1418" s="253"/>
      <c r="X1418" s="251">
        <v>0</v>
      </c>
      <c r="Y1418" s="251"/>
      <c r="Z1418" s="253" t="s">
        <v>390</v>
      </c>
      <c r="AA1418" s="253"/>
      <c r="AB1418" s="253"/>
      <c r="AC1418" s="251" t="s">
        <v>399</v>
      </c>
      <c r="AD1418" s="254">
        <v>0</v>
      </c>
      <c r="AE1418" s="47"/>
      <c r="AF1418" s="280"/>
      <c r="AG1418" s="118"/>
      <c r="AH1418" s="118"/>
      <c r="AI1418" s="47" t="s">
        <v>6737</v>
      </c>
      <c r="AJ1418" s="47" t="s">
        <v>306</v>
      </c>
      <c r="AK1418" s="47" t="s">
        <v>390</v>
      </c>
      <c r="AL1418" s="62" t="s">
        <v>390</v>
      </c>
      <c r="AM1418" s="255" t="s">
        <v>390</v>
      </c>
      <c r="AN1418" s="253"/>
      <c r="AO1418" s="253"/>
      <c r="AP1418" s="253"/>
      <c r="AQ1418" s="253"/>
      <c r="AR1418" s="253"/>
      <c r="AS1418" s="251"/>
      <c r="AT1418" s="253"/>
      <c r="AU1418" s="251"/>
      <c r="AV1418" s="251"/>
      <c r="AW1418" s="253"/>
      <c r="AX1418" s="253"/>
      <c r="AY1418" s="253"/>
      <c r="AZ1418" s="251"/>
      <c r="BA1418" s="254"/>
      <c r="BB1418" s="251"/>
      <c r="BC1418" s="253"/>
      <c r="BD1418" s="253"/>
    </row>
    <row r="1419" spans="1:56" x14ac:dyDescent="0.35">
      <c r="A1419" s="250" t="s">
        <v>2174</v>
      </c>
      <c r="B1419" s="115">
        <v>1418</v>
      </c>
      <c r="C1419" s="251"/>
      <c r="D1419" s="251" t="s">
        <v>8975</v>
      </c>
      <c r="E1419" s="251" t="s">
        <v>8976</v>
      </c>
      <c r="F1419" s="251" t="s">
        <v>8977</v>
      </c>
      <c r="G1419" s="251" t="s">
        <v>78</v>
      </c>
      <c r="H1419" s="251" t="s">
        <v>222</v>
      </c>
      <c r="I1419" s="251" t="s">
        <v>7247</v>
      </c>
      <c r="J1419" s="251" t="s">
        <v>2006</v>
      </c>
      <c r="K1419" s="251" t="s">
        <v>2007</v>
      </c>
      <c r="L1419" s="251" t="s">
        <v>1985</v>
      </c>
      <c r="M1419" s="251" t="s">
        <v>53</v>
      </c>
      <c r="N1419" s="251" t="s">
        <v>33</v>
      </c>
      <c r="O1419" s="251" t="s">
        <v>49</v>
      </c>
      <c r="P1419" s="251" t="s">
        <v>22</v>
      </c>
      <c r="Q1419" s="251"/>
      <c r="R1419" s="251"/>
      <c r="S1419" s="251" t="s">
        <v>2175</v>
      </c>
      <c r="T1419" s="251" t="s">
        <v>2073</v>
      </c>
      <c r="U1419" s="252">
        <v>15642</v>
      </c>
      <c r="V1419" s="253">
        <v>46174</v>
      </c>
      <c r="W1419" s="253">
        <v>46174</v>
      </c>
      <c r="X1419" s="251">
        <v>0</v>
      </c>
      <c r="Y1419" s="251">
        <v>7</v>
      </c>
      <c r="Z1419" s="253">
        <v>46181</v>
      </c>
      <c r="AA1419" s="253">
        <v>46181</v>
      </c>
      <c r="AB1419" s="253"/>
      <c r="AC1419" s="251" t="s">
        <v>5</v>
      </c>
      <c r="AD1419" s="254"/>
      <c r="AE1419" s="47"/>
      <c r="AF1419" s="280"/>
      <c r="AG1419" s="118"/>
      <c r="AH1419" s="118"/>
      <c r="AI1419" s="47" t="s">
        <v>6737</v>
      </c>
      <c r="AJ1419" s="47" t="s">
        <v>306</v>
      </c>
      <c r="AK1419" s="47" t="s">
        <v>5080</v>
      </c>
      <c r="AL1419" s="62" t="s">
        <v>390</v>
      </c>
      <c r="AM1419" s="255" t="s">
        <v>390</v>
      </c>
      <c r="AN1419" s="253"/>
      <c r="AO1419" s="253"/>
      <c r="AP1419" s="253"/>
      <c r="AQ1419" s="253"/>
      <c r="AR1419" s="253"/>
      <c r="AS1419" s="251"/>
      <c r="AT1419" s="253"/>
      <c r="AU1419" s="251"/>
      <c r="AV1419" s="251"/>
      <c r="AW1419" s="253"/>
      <c r="AX1419" s="253"/>
      <c r="AY1419" s="253"/>
      <c r="AZ1419" s="251"/>
      <c r="BA1419" s="254"/>
      <c r="BB1419" s="251"/>
      <c r="BC1419" s="253"/>
      <c r="BD1419" s="253"/>
    </row>
    <row r="1420" spans="1:56" x14ac:dyDescent="0.35">
      <c r="A1420" s="250" t="s">
        <v>2158</v>
      </c>
      <c r="B1420" s="115">
        <v>1419</v>
      </c>
      <c r="C1420" s="251"/>
      <c r="D1420" s="251"/>
      <c r="E1420" s="251"/>
      <c r="F1420" s="47"/>
      <c r="G1420" s="251" t="s">
        <v>78</v>
      </c>
      <c r="H1420" s="251" t="s">
        <v>222</v>
      </c>
      <c r="I1420" s="251" t="s">
        <v>7247</v>
      </c>
      <c r="J1420" s="251" t="s">
        <v>2006</v>
      </c>
      <c r="K1420" s="251" t="s">
        <v>2007</v>
      </c>
      <c r="L1420" s="251" t="s">
        <v>1985</v>
      </c>
      <c r="M1420" s="251" t="s">
        <v>53</v>
      </c>
      <c r="N1420" s="251" t="s">
        <v>33</v>
      </c>
      <c r="O1420" s="251" t="s">
        <v>49</v>
      </c>
      <c r="P1420" s="251" t="s">
        <v>22</v>
      </c>
      <c r="Q1420" s="251"/>
      <c r="R1420" s="251"/>
      <c r="S1420" s="251" t="s">
        <v>2159</v>
      </c>
      <c r="T1420" s="251"/>
      <c r="U1420" s="252"/>
      <c r="V1420" s="253"/>
      <c r="W1420" s="253"/>
      <c r="X1420" s="251">
        <v>0</v>
      </c>
      <c r="Y1420" s="251"/>
      <c r="Z1420" s="253" t="s">
        <v>390</v>
      </c>
      <c r="AA1420" s="253"/>
      <c r="AB1420" s="253"/>
      <c r="AC1420" s="251" t="s">
        <v>399</v>
      </c>
      <c r="AD1420" s="254">
        <v>0</v>
      </c>
      <c r="AE1420" s="47"/>
      <c r="AF1420" s="280"/>
      <c r="AG1420" s="118"/>
      <c r="AH1420" s="118"/>
      <c r="AI1420" s="47" t="s">
        <v>6737</v>
      </c>
      <c r="AJ1420" s="47" t="s">
        <v>306</v>
      </c>
      <c r="AK1420" s="47" t="s">
        <v>390</v>
      </c>
      <c r="AL1420" s="62" t="s">
        <v>390</v>
      </c>
      <c r="AM1420" s="255" t="s">
        <v>390</v>
      </c>
      <c r="AN1420" s="253"/>
      <c r="AO1420" s="253"/>
      <c r="AP1420" s="253"/>
      <c r="AQ1420" s="253"/>
      <c r="AR1420" s="253"/>
      <c r="AS1420" s="251"/>
      <c r="AT1420" s="253"/>
      <c r="AU1420" s="251"/>
      <c r="AV1420" s="251"/>
      <c r="AW1420" s="253"/>
      <c r="AX1420" s="253"/>
      <c r="AY1420" s="253"/>
      <c r="AZ1420" s="251"/>
      <c r="BA1420" s="254"/>
      <c r="BB1420" s="251"/>
      <c r="BC1420" s="253"/>
      <c r="BD1420" s="253"/>
    </row>
    <row r="1421" spans="1:56" x14ac:dyDescent="0.35">
      <c r="A1421" s="250" t="s">
        <v>2170</v>
      </c>
      <c r="B1421" s="115">
        <v>1420</v>
      </c>
      <c r="C1421" s="251"/>
      <c r="D1421" s="251"/>
      <c r="E1421" s="251"/>
      <c r="F1421" s="251"/>
      <c r="G1421" s="251" t="s">
        <v>78</v>
      </c>
      <c r="H1421" s="251" t="s">
        <v>222</v>
      </c>
      <c r="I1421" s="251" t="s">
        <v>7247</v>
      </c>
      <c r="J1421" s="251" t="s">
        <v>2006</v>
      </c>
      <c r="K1421" s="251" t="s">
        <v>2007</v>
      </c>
      <c r="L1421" s="251" t="s">
        <v>1985</v>
      </c>
      <c r="M1421" s="251" t="s">
        <v>53</v>
      </c>
      <c r="N1421" s="251" t="s">
        <v>33</v>
      </c>
      <c r="O1421" s="251" t="s">
        <v>49</v>
      </c>
      <c r="P1421" s="251" t="s">
        <v>22</v>
      </c>
      <c r="Q1421" s="251"/>
      <c r="R1421" s="251"/>
      <c r="S1421" s="251" t="s">
        <v>2171</v>
      </c>
      <c r="T1421" s="251"/>
      <c r="U1421" s="252"/>
      <c r="V1421" s="253"/>
      <c r="W1421" s="253"/>
      <c r="X1421" s="251">
        <v>0</v>
      </c>
      <c r="Y1421" s="251"/>
      <c r="Z1421" s="253" t="s">
        <v>390</v>
      </c>
      <c r="AA1421" s="253"/>
      <c r="AB1421" s="253"/>
      <c r="AC1421" s="251" t="s">
        <v>399</v>
      </c>
      <c r="AD1421" s="254">
        <v>0</v>
      </c>
      <c r="AE1421" s="47"/>
      <c r="AF1421" s="280"/>
      <c r="AG1421" s="118"/>
      <c r="AH1421" s="118"/>
      <c r="AI1421" s="47" t="s">
        <v>6737</v>
      </c>
      <c r="AJ1421" s="47" t="s">
        <v>306</v>
      </c>
      <c r="AK1421" s="47" t="s">
        <v>390</v>
      </c>
      <c r="AL1421" s="62" t="s">
        <v>390</v>
      </c>
      <c r="AM1421" s="255" t="s">
        <v>390</v>
      </c>
      <c r="AN1421" s="253"/>
      <c r="AO1421" s="253"/>
      <c r="AP1421" s="253"/>
      <c r="AQ1421" s="253"/>
      <c r="AR1421" s="253"/>
      <c r="AS1421" s="251"/>
      <c r="AT1421" s="253"/>
      <c r="AU1421" s="251"/>
      <c r="AV1421" s="251"/>
      <c r="AW1421" s="253"/>
      <c r="AX1421" s="253"/>
      <c r="AY1421" s="253"/>
      <c r="AZ1421" s="251"/>
      <c r="BA1421" s="254"/>
      <c r="BB1421" s="251"/>
      <c r="BC1421" s="253"/>
      <c r="BD1421" s="253"/>
    </row>
    <row r="1422" spans="1:56" x14ac:dyDescent="0.35">
      <c r="A1422" s="250" t="s">
        <v>2162</v>
      </c>
      <c r="B1422" s="115">
        <v>1421</v>
      </c>
      <c r="C1422" s="251"/>
      <c r="D1422" s="251" t="s">
        <v>8003</v>
      </c>
      <c r="E1422" s="251" t="s">
        <v>8004</v>
      </c>
      <c r="F1422" s="251" t="s">
        <v>8005</v>
      </c>
      <c r="G1422" s="251" t="s">
        <v>78</v>
      </c>
      <c r="H1422" s="251" t="s">
        <v>222</v>
      </c>
      <c r="I1422" s="251" t="s">
        <v>7247</v>
      </c>
      <c r="J1422" s="251" t="s">
        <v>2006</v>
      </c>
      <c r="K1422" s="251" t="s">
        <v>2007</v>
      </c>
      <c r="L1422" s="251" t="s">
        <v>1985</v>
      </c>
      <c r="M1422" s="251" t="s">
        <v>53</v>
      </c>
      <c r="N1422" s="251" t="s">
        <v>33</v>
      </c>
      <c r="O1422" s="251" t="s">
        <v>49</v>
      </c>
      <c r="P1422" s="251" t="s">
        <v>22</v>
      </c>
      <c r="Q1422" s="251"/>
      <c r="R1422" s="251"/>
      <c r="S1422" s="251" t="s">
        <v>2163</v>
      </c>
      <c r="T1422" s="251" t="s">
        <v>8006</v>
      </c>
      <c r="U1422" s="252">
        <v>8842</v>
      </c>
      <c r="V1422" s="253">
        <v>46155</v>
      </c>
      <c r="W1422" s="253">
        <v>46155</v>
      </c>
      <c r="X1422" s="251">
        <v>0</v>
      </c>
      <c r="Y1422" s="251">
        <v>7</v>
      </c>
      <c r="Z1422" s="253">
        <v>46162</v>
      </c>
      <c r="AA1422" s="253">
        <v>46178</v>
      </c>
      <c r="AB1422" s="253"/>
      <c r="AC1422" s="251" t="s">
        <v>5</v>
      </c>
      <c r="AD1422" s="254"/>
      <c r="AE1422" s="47"/>
      <c r="AF1422" s="280"/>
      <c r="AG1422" s="118"/>
      <c r="AH1422" s="118"/>
      <c r="AI1422" s="47" t="s">
        <v>6737</v>
      </c>
      <c r="AJ1422" s="47" t="s">
        <v>306</v>
      </c>
      <c r="AK1422" s="47" t="s">
        <v>2826</v>
      </c>
      <c r="AL1422" s="62" t="s">
        <v>390</v>
      </c>
      <c r="AM1422" s="255" t="s">
        <v>390</v>
      </c>
      <c r="AN1422" s="253"/>
      <c r="AO1422" s="253"/>
      <c r="AP1422" s="253"/>
      <c r="AQ1422" s="253"/>
      <c r="AR1422" s="253"/>
      <c r="AS1422" s="251"/>
      <c r="AT1422" s="253"/>
      <c r="AU1422" s="251"/>
      <c r="AV1422" s="251"/>
      <c r="AW1422" s="253"/>
      <c r="AX1422" s="253"/>
      <c r="AY1422" s="253"/>
      <c r="AZ1422" s="251"/>
      <c r="BA1422" s="254"/>
      <c r="BB1422" s="251"/>
      <c r="BC1422" s="253"/>
      <c r="BD1422" s="253"/>
    </row>
    <row r="1423" spans="1:56" x14ac:dyDescent="0.35">
      <c r="A1423" s="250" t="s">
        <v>2168</v>
      </c>
      <c r="B1423" s="115">
        <v>1422</v>
      </c>
      <c r="C1423" s="251"/>
      <c r="D1423" s="251" t="s">
        <v>8007</v>
      </c>
      <c r="E1423" s="251" t="s">
        <v>8008</v>
      </c>
      <c r="F1423" s="251" t="s">
        <v>8009</v>
      </c>
      <c r="G1423" s="251" t="s">
        <v>78</v>
      </c>
      <c r="H1423" s="251" t="s">
        <v>222</v>
      </c>
      <c r="I1423" s="251" t="s">
        <v>7247</v>
      </c>
      <c r="J1423" s="251" t="s">
        <v>2006</v>
      </c>
      <c r="K1423" s="251" t="s">
        <v>2007</v>
      </c>
      <c r="L1423" s="251" t="s">
        <v>1985</v>
      </c>
      <c r="M1423" s="251" t="s">
        <v>53</v>
      </c>
      <c r="N1423" s="251" t="s">
        <v>33</v>
      </c>
      <c r="O1423" s="251" t="s">
        <v>49</v>
      </c>
      <c r="P1423" s="251" t="s">
        <v>22</v>
      </c>
      <c r="Q1423" s="251"/>
      <c r="R1423" s="251"/>
      <c r="S1423" s="251" t="s">
        <v>2169</v>
      </c>
      <c r="T1423" s="251" t="s">
        <v>8010</v>
      </c>
      <c r="U1423" s="252">
        <v>6569</v>
      </c>
      <c r="V1423" s="253">
        <v>46161</v>
      </c>
      <c r="W1423" s="253">
        <v>46161</v>
      </c>
      <c r="X1423" s="251">
        <v>0</v>
      </c>
      <c r="Y1423" s="251">
        <v>7</v>
      </c>
      <c r="Z1423" s="253">
        <v>46168</v>
      </c>
      <c r="AA1423" s="253">
        <v>46178</v>
      </c>
      <c r="AB1423" s="253"/>
      <c r="AC1423" s="251" t="s">
        <v>5</v>
      </c>
      <c r="AD1423" s="254"/>
      <c r="AE1423" s="47"/>
      <c r="AF1423" s="280"/>
      <c r="AG1423" s="118"/>
      <c r="AH1423" s="118"/>
      <c r="AI1423" s="47" t="s">
        <v>6737</v>
      </c>
      <c r="AJ1423" s="47" t="s">
        <v>306</v>
      </c>
      <c r="AK1423" s="47" t="s">
        <v>2826</v>
      </c>
      <c r="AL1423" s="62" t="s">
        <v>390</v>
      </c>
      <c r="AM1423" s="255" t="s">
        <v>390</v>
      </c>
      <c r="AN1423" s="253"/>
      <c r="AO1423" s="253"/>
      <c r="AP1423" s="253"/>
      <c r="AQ1423" s="253"/>
      <c r="AR1423" s="253"/>
      <c r="AS1423" s="251"/>
      <c r="AT1423" s="253"/>
      <c r="AU1423" s="251"/>
      <c r="AV1423" s="251"/>
      <c r="AW1423" s="253"/>
      <c r="AX1423" s="253"/>
      <c r="AY1423" s="253"/>
      <c r="AZ1423" s="251"/>
      <c r="BA1423" s="254"/>
      <c r="BB1423" s="251"/>
      <c r="BC1423" s="253"/>
      <c r="BD1423" s="253"/>
    </row>
    <row r="1424" spans="1:56" x14ac:dyDescent="0.35">
      <c r="A1424" s="250" t="s">
        <v>1891</v>
      </c>
      <c r="B1424" s="115">
        <v>1423</v>
      </c>
      <c r="C1424" s="251"/>
      <c r="D1424" s="251" t="s">
        <v>5104</v>
      </c>
      <c r="E1424" s="251" t="s">
        <v>4653</v>
      </c>
      <c r="F1424" s="251" t="s">
        <v>3906</v>
      </c>
      <c r="G1424" s="251" t="s">
        <v>78</v>
      </c>
      <c r="H1424" s="251" t="s">
        <v>222</v>
      </c>
      <c r="I1424" s="251" t="s">
        <v>69</v>
      </c>
      <c r="J1424" s="251" t="s">
        <v>2006</v>
      </c>
      <c r="K1424" s="251" t="s">
        <v>2007</v>
      </c>
      <c r="L1424" s="251" t="s">
        <v>1985</v>
      </c>
      <c r="M1424" s="251" t="s">
        <v>55</v>
      </c>
      <c r="N1424" s="251" t="s">
        <v>34</v>
      </c>
      <c r="O1424" s="251" t="s">
        <v>4</v>
      </c>
      <c r="P1424" s="251" t="s">
        <v>43</v>
      </c>
      <c r="Q1424" s="251"/>
      <c r="R1424" s="251" t="s">
        <v>1988</v>
      </c>
      <c r="S1424" s="251" t="s">
        <v>1892</v>
      </c>
      <c r="T1424" s="251" t="s">
        <v>678</v>
      </c>
      <c r="U1424" s="252">
        <v>27793</v>
      </c>
      <c r="V1424" s="253">
        <v>46078</v>
      </c>
      <c r="W1424" s="253">
        <v>46080</v>
      </c>
      <c r="X1424" s="251">
        <v>35</v>
      </c>
      <c r="Y1424" s="251"/>
      <c r="Z1424" s="253">
        <v>46115</v>
      </c>
      <c r="AA1424" s="253">
        <v>46137</v>
      </c>
      <c r="AB1424" s="253">
        <v>46136</v>
      </c>
      <c r="AC1424" s="251" t="s">
        <v>3</v>
      </c>
      <c r="AD1424" s="254">
        <v>1</v>
      </c>
      <c r="AE1424" s="47"/>
      <c r="AF1424" s="280" t="s">
        <v>8951</v>
      </c>
      <c r="AG1424" s="118">
        <v>46142</v>
      </c>
      <c r="AH1424" s="118" t="s">
        <v>6740</v>
      </c>
      <c r="AI1424" s="47" t="s">
        <v>6737</v>
      </c>
      <c r="AJ1424" s="47" t="s">
        <v>144</v>
      </c>
      <c r="AK1424" s="47" t="s">
        <v>2829</v>
      </c>
      <c r="AL1424" s="62" t="s">
        <v>2924</v>
      </c>
      <c r="AM1424" s="255" t="s">
        <v>390</v>
      </c>
      <c r="AN1424" s="253"/>
      <c r="AO1424" s="253"/>
      <c r="AP1424" s="253"/>
      <c r="AQ1424" s="253"/>
      <c r="AR1424" s="253"/>
      <c r="AS1424" s="251"/>
      <c r="AT1424" s="253"/>
      <c r="AU1424" s="251"/>
      <c r="AV1424" s="251"/>
      <c r="AW1424" s="253"/>
      <c r="AX1424" s="253"/>
      <c r="AY1424" s="253"/>
      <c r="AZ1424" s="251"/>
      <c r="BA1424" s="254"/>
      <c r="BB1424" s="251"/>
      <c r="BC1424" s="253"/>
      <c r="BD1424" s="253"/>
    </row>
    <row r="1425" spans="1:56" x14ac:dyDescent="0.35">
      <c r="A1425" s="250" t="s">
        <v>849</v>
      </c>
      <c r="B1425" s="115">
        <v>1424</v>
      </c>
      <c r="C1425" s="251"/>
      <c r="D1425" s="251"/>
      <c r="E1425" s="251"/>
      <c r="F1425" s="251"/>
      <c r="G1425" s="251" t="s">
        <v>86</v>
      </c>
      <c r="H1425" s="251" t="s">
        <v>226</v>
      </c>
      <c r="I1425" s="251" t="s">
        <v>203</v>
      </c>
      <c r="J1425" s="251" t="s">
        <v>1961</v>
      </c>
      <c r="K1425" s="251" t="s">
        <v>313</v>
      </c>
      <c r="L1425" s="251" t="s">
        <v>1979</v>
      </c>
      <c r="M1425" s="251" t="s">
        <v>55</v>
      </c>
      <c r="N1425" s="251" t="s">
        <v>32</v>
      </c>
      <c r="O1425" s="251" t="s">
        <v>37</v>
      </c>
      <c r="P1425" s="251" t="s">
        <v>44</v>
      </c>
      <c r="Q1425" s="251"/>
      <c r="R1425" s="251"/>
      <c r="S1425" s="251" t="s">
        <v>351</v>
      </c>
      <c r="T1425" s="251" t="s">
        <v>351</v>
      </c>
      <c r="U1425" s="252"/>
      <c r="V1425" s="253"/>
      <c r="W1425" s="253"/>
      <c r="X1425" s="251">
        <v>45</v>
      </c>
      <c r="Y1425" s="251"/>
      <c r="Z1425" s="253" t="s">
        <v>390</v>
      </c>
      <c r="AA1425" s="253"/>
      <c r="AB1425" s="253"/>
      <c r="AC1425" s="251" t="s">
        <v>402</v>
      </c>
      <c r="AD1425" s="254">
        <v>0</v>
      </c>
      <c r="AE1425" s="47"/>
      <c r="AF1425" s="280"/>
      <c r="AG1425" s="118"/>
      <c r="AH1425" s="118"/>
      <c r="AI1425" s="47" t="s">
        <v>6737</v>
      </c>
      <c r="AJ1425" s="47" t="s">
        <v>144</v>
      </c>
      <c r="AK1425" s="47" t="s">
        <v>390</v>
      </c>
      <c r="AL1425" s="62" t="s">
        <v>390</v>
      </c>
      <c r="AM1425" s="255" t="s">
        <v>390</v>
      </c>
      <c r="AN1425" s="253"/>
      <c r="AO1425" s="253"/>
      <c r="AP1425" s="253"/>
      <c r="AQ1425" s="253"/>
      <c r="AR1425" s="253"/>
      <c r="AS1425" s="251"/>
      <c r="AT1425" s="253"/>
      <c r="AU1425" s="251"/>
      <c r="AV1425" s="251"/>
      <c r="AW1425" s="253"/>
      <c r="AX1425" s="253"/>
      <c r="AY1425" s="253"/>
      <c r="AZ1425" s="251"/>
      <c r="BA1425" s="254"/>
      <c r="BB1425" s="251"/>
      <c r="BC1425" s="253"/>
      <c r="BD1425" s="253"/>
    </row>
    <row r="1426" spans="1:56" x14ac:dyDescent="0.35">
      <c r="A1426" s="250" t="s">
        <v>981</v>
      </c>
      <c r="B1426" s="115">
        <v>1425</v>
      </c>
      <c r="C1426" s="251"/>
      <c r="D1426" s="251"/>
      <c r="E1426" s="251"/>
      <c r="F1426" s="251"/>
      <c r="G1426" s="251" t="s">
        <v>1960</v>
      </c>
      <c r="H1426" s="251" t="s">
        <v>223</v>
      </c>
      <c r="I1426" s="251" t="s">
        <v>711</v>
      </c>
      <c r="J1426" s="251" t="s">
        <v>1961</v>
      </c>
      <c r="K1426" s="251" t="s">
        <v>313</v>
      </c>
      <c r="L1426" s="251" t="s">
        <v>1979</v>
      </c>
      <c r="M1426" s="251" t="s">
        <v>106</v>
      </c>
      <c r="N1426" s="251" t="s">
        <v>34</v>
      </c>
      <c r="O1426" s="251" t="s">
        <v>49</v>
      </c>
      <c r="P1426" s="251" t="s">
        <v>27</v>
      </c>
      <c r="Q1426" s="251" t="s">
        <v>145</v>
      </c>
      <c r="R1426" s="251"/>
      <c r="S1426" s="251" t="s">
        <v>967</v>
      </c>
      <c r="T1426" s="251" t="s">
        <v>145</v>
      </c>
      <c r="U1426" s="252">
        <v>10884</v>
      </c>
      <c r="V1426" s="253"/>
      <c r="W1426" s="253"/>
      <c r="X1426" s="251">
        <v>0</v>
      </c>
      <c r="Y1426" s="251">
        <v>21</v>
      </c>
      <c r="Z1426" s="253" t="s">
        <v>390</v>
      </c>
      <c r="AA1426" s="253"/>
      <c r="AB1426" s="253"/>
      <c r="AC1426" s="251" t="s">
        <v>399</v>
      </c>
      <c r="AD1426" s="254">
        <v>0</v>
      </c>
      <c r="AE1426" s="47"/>
      <c r="AF1426" s="280"/>
      <c r="AG1426" s="118"/>
      <c r="AH1426" s="118"/>
      <c r="AI1426" s="47" t="s">
        <v>6737</v>
      </c>
      <c r="AJ1426" s="47" t="s">
        <v>144</v>
      </c>
      <c r="AK1426" s="47" t="s">
        <v>390</v>
      </c>
      <c r="AL1426" s="62" t="s">
        <v>390</v>
      </c>
      <c r="AM1426" s="255" t="s">
        <v>390</v>
      </c>
      <c r="AN1426" s="253"/>
      <c r="AO1426" s="253"/>
      <c r="AP1426" s="253"/>
      <c r="AQ1426" s="253"/>
      <c r="AR1426" s="253"/>
      <c r="AS1426" s="251"/>
      <c r="AT1426" s="253"/>
      <c r="AU1426" s="251"/>
      <c r="AV1426" s="251"/>
      <c r="AW1426" s="253"/>
      <c r="AX1426" s="253"/>
      <c r="AY1426" s="253"/>
      <c r="AZ1426" s="251"/>
      <c r="BA1426" s="254"/>
      <c r="BB1426" s="251"/>
      <c r="BC1426" s="253"/>
      <c r="BD1426" s="253"/>
    </row>
    <row r="1427" spans="1:56" x14ac:dyDescent="0.35">
      <c r="A1427" s="250" t="s">
        <v>1322</v>
      </c>
      <c r="B1427" s="115">
        <v>1426</v>
      </c>
      <c r="C1427" s="251"/>
      <c r="D1427" s="251"/>
      <c r="E1427" s="251"/>
      <c r="F1427" s="251"/>
      <c r="G1427" s="251" t="s">
        <v>78</v>
      </c>
      <c r="H1427" s="251" t="s">
        <v>222</v>
      </c>
      <c r="I1427" s="251" t="s">
        <v>705</v>
      </c>
      <c r="J1427" s="251" t="s">
        <v>2006</v>
      </c>
      <c r="K1427" s="251" t="s">
        <v>2007</v>
      </c>
      <c r="L1427" s="251" t="s">
        <v>1985</v>
      </c>
      <c r="M1427" s="251" t="s">
        <v>53</v>
      </c>
      <c r="N1427" s="251" t="s">
        <v>33</v>
      </c>
      <c r="O1427" s="251" t="s">
        <v>5473</v>
      </c>
      <c r="P1427" s="251" t="s">
        <v>22</v>
      </c>
      <c r="Q1427" s="251"/>
      <c r="R1427" s="251"/>
      <c r="S1427" s="251" t="s">
        <v>1323</v>
      </c>
      <c r="T1427" s="251" t="s">
        <v>1415</v>
      </c>
      <c r="U1427" s="252"/>
      <c r="V1427" s="253"/>
      <c r="W1427" s="253"/>
      <c r="X1427" s="251">
        <v>0</v>
      </c>
      <c r="Y1427" s="251"/>
      <c r="Z1427" s="253" t="s">
        <v>390</v>
      </c>
      <c r="AA1427" s="253"/>
      <c r="AB1427" s="253"/>
      <c r="AC1427" s="251" t="s">
        <v>402</v>
      </c>
      <c r="AD1427" s="254">
        <v>0</v>
      </c>
      <c r="AE1427" s="47"/>
      <c r="AF1427" s="280"/>
      <c r="AG1427" s="118"/>
      <c r="AH1427" s="118"/>
      <c r="AI1427" s="47" t="s">
        <v>6737</v>
      </c>
      <c r="AJ1427" s="47" t="s">
        <v>306</v>
      </c>
      <c r="AK1427" s="47" t="s">
        <v>390</v>
      </c>
      <c r="AL1427" s="62" t="s">
        <v>390</v>
      </c>
      <c r="AM1427" s="255" t="s">
        <v>2278</v>
      </c>
      <c r="AN1427" s="253"/>
      <c r="AO1427" s="253"/>
      <c r="AP1427" s="253"/>
      <c r="AQ1427" s="253"/>
      <c r="AR1427" s="253"/>
      <c r="AS1427" s="251"/>
      <c r="AT1427" s="253"/>
      <c r="AU1427" s="251"/>
      <c r="AV1427" s="251"/>
      <c r="AW1427" s="253"/>
      <c r="AX1427" s="253"/>
      <c r="AY1427" s="253"/>
      <c r="AZ1427" s="251"/>
      <c r="BA1427" s="254"/>
      <c r="BB1427" s="251"/>
      <c r="BC1427" s="253"/>
      <c r="BD1427" s="253"/>
    </row>
    <row r="1428" spans="1:56" x14ac:dyDescent="0.35">
      <c r="A1428" s="250" t="s">
        <v>695</v>
      </c>
      <c r="B1428" s="115">
        <v>1427</v>
      </c>
      <c r="C1428" s="251"/>
      <c r="D1428" s="251" t="s">
        <v>2817</v>
      </c>
      <c r="E1428" s="251" t="s">
        <v>2232</v>
      </c>
      <c r="F1428" s="251" t="s">
        <v>2233</v>
      </c>
      <c r="G1428" s="251" t="s">
        <v>187</v>
      </c>
      <c r="H1428" s="251" t="s">
        <v>691</v>
      </c>
      <c r="I1428" s="251" t="s">
        <v>112</v>
      </c>
      <c r="J1428" s="251" t="s">
        <v>1961</v>
      </c>
      <c r="K1428" s="251" t="s">
        <v>329</v>
      </c>
      <c r="L1428" s="251" t="s">
        <v>320</v>
      </c>
      <c r="M1428" s="251" t="s">
        <v>55</v>
      </c>
      <c r="N1428" s="251" t="s">
        <v>33</v>
      </c>
      <c r="O1428" s="251" t="s">
        <v>5473</v>
      </c>
      <c r="P1428" s="251" t="s">
        <v>20</v>
      </c>
      <c r="Q1428" s="251" t="s">
        <v>388</v>
      </c>
      <c r="R1428" s="251"/>
      <c r="S1428" s="251" t="s">
        <v>696</v>
      </c>
      <c r="T1428" s="251" t="s">
        <v>293</v>
      </c>
      <c r="U1428" s="252"/>
      <c r="V1428" s="253"/>
      <c r="W1428" s="253"/>
      <c r="X1428" s="251">
        <v>55</v>
      </c>
      <c r="Y1428" s="251"/>
      <c r="Z1428" s="253" t="s">
        <v>390</v>
      </c>
      <c r="AA1428" s="253"/>
      <c r="AB1428" s="253"/>
      <c r="AC1428" s="251" t="s">
        <v>709</v>
      </c>
      <c r="AD1428" s="254">
        <v>0</v>
      </c>
      <c r="AE1428" s="47"/>
      <c r="AF1428" s="280"/>
      <c r="AG1428" s="118"/>
      <c r="AH1428" s="118"/>
      <c r="AI1428" s="47" t="s">
        <v>6737</v>
      </c>
      <c r="AJ1428" s="47" t="s">
        <v>306</v>
      </c>
      <c r="AK1428" s="47" t="s">
        <v>390</v>
      </c>
      <c r="AL1428" s="62" t="s">
        <v>390</v>
      </c>
      <c r="AM1428" s="255" t="s">
        <v>2278</v>
      </c>
      <c r="AN1428" s="253"/>
      <c r="AO1428" s="253"/>
      <c r="AP1428" s="253"/>
      <c r="AQ1428" s="253"/>
      <c r="AR1428" s="253"/>
      <c r="AS1428" s="251"/>
      <c r="AT1428" s="253"/>
      <c r="AU1428" s="251"/>
      <c r="AV1428" s="251"/>
      <c r="AW1428" s="253"/>
      <c r="AX1428" s="253"/>
      <c r="AY1428" s="253"/>
      <c r="AZ1428" s="251"/>
      <c r="BA1428" s="254"/>
      <c r="BB1428" s="251"/>
      <c r="BC1428" s="253"/>
      <c r="BD1428" s="253"/>
    </row>
    <row r="1429" spans="1:56" x14ac:dyDescent="0.35">
      <c r="A1429" s="250" t="s">
        <v>720</v>
      </c>
      <c r="B1429" s="115">
        <v>1428</v>
      </c>
      <c r="C1429" s="251"/>
      <c r="D1429" s="251" t="s">
        <v>2819</v>
      </c>
      <c r="E1429" s="251" t="s">
        <v>1957</v>
      </c>
      <c r="F1429" s="251" t="s">
        <v>2081</v>
      </c>
      <c r="G1429" s="251" t="s">
        <v>187</v>
      </c>
      <c r="H1429" s="251" t="s">
        <v>691</v>
      </c>
      <c r="I1429" s="251" t="s">
        <v>112</v>
      </c>
      <c r="J1429" s="251" t="s">
        <v>1961</v>
      </c>
      <c r="K1429" s="251" t="s">
        <v>329</v>
      </c>
      <c r="L1429" s="251" t="s">
        <v>320</v>
      </c>
      <c r="M1429" s="251" t="s">
        <v>55</v>
      </c>
      <c r="N1429" s="251" t="s">
        <v>33</v>
      </c>
      <c r="O1429" s="251" t="s">
        <v>5473</v>
      </c>
      <c r="P1429" s="251" t="s">
        <v>20</v>
      </c>
      <c r="Q1429" s="251" t="s">
        <v>388</v>
      </c>
      <c r="R1429" s="251"/>
      <c r="S1429" s="251" t="s">
        <v>721</v>
      </c>
      <c r="T1429" s="251" t="s">
        <v>293</v>
      </c>
      <c r="U1429" s="252"/>
      <c r="V1429" s="253"/>
      <c r="W1429" s="253"/>
      <c r="X1429" s="251">
        <v>55</v>
      </c>
      <c r="Y1429" s="251"/>
      <c r="Z1429" s="253" t="s">
        <v>390</v>
      </c>
      <c r="AA1429" s="253"/>
      <c r="AB1429" s="253"/>
      <c r="AC1429" s="251" t="s">
        <v>709</v>
      </c>
      <c r="AD1429" s="254">
        <v>0</v>
      </c>
      <c r="AE1429" s="47"/>
      <c r="AF1429" s="280"/>
      <c r="AG1429" s="118"/>
      <c r="AH1429" s="118"/>
      <c r="AI1429" s="47" t="s">
        <v>6737</v>
      </c>
      <c r="AJ1429" s="47" t="s">
        <v>306</v>
      </c>
      <c r="AK1429" s="47" t="s">
        <v>390</v>
      </c>
      <c r="AL1429" s="62" t="s">
        <v>390</v>
      </c>
      <c r="AM1429" s="255" t="s">
        <v>390</v>
      </c>
      <c r="AN1429" s="253"/>
      <c r="AO1429" s="253"/>
      <c r="AP1429" s="253"/>
      <c r="AQ1429" s="253"/>
      <c r="AR1429" s="253"/>
      <c r="AS1429" s="251"/>
      <c r="AT1429" s="253"/>
      <c r="AU1429" s="251"/>
      <c r="AV1429" s="251"/>
      <c r="AW1429" s="253"/>
      <c r="AX1429" s="253"/>
      <c r="AY1429" s="253"/>
      <c r="AZ1429" s="251"/>
      <c r="BA1429" s="254"/>
      <c r="BB1429" s="251"/>
      <c r="BC1429" s="253"/>
      <c r="BD1429" s="253"/>
    </row>
    <row r="1430" spans="1:56" x14ac:dyDescent="0.35">
      <c r="A1430" s="250" t="s">
        <v>697</v>
      </c>
      <c r="B1430" s="115">
        <v>1429</v>
      </c>
      <c r="C1430" s="251"/>
      <c r="D1430" s="251" t="s">
        <v>1821</v>
      </c>
      <c r="E1430" s="251" t="s">
        <v>1811</v>
      </c>
      <c r="F1430" s="251" t="s">
        <v>2234</v>
      </c>
      <c r="G1430" s="251" t="s">
        <v>187</v>
      </c>
      <c r="H1430" s="251" t="s">
        <v>691</v>
      </c>
      <c r="I1430" s="251" t="s">
        <v>112</v>
      </c>
      <c r="J1430" s="251" t="s">
        <v>1961</v>
      </c>
      <c r="K1430" s="251" t="s">
        <v>329</v>
      </c>
      <c r="L1430" s="251" t="s">
        <v>320</v>
      </c>
      <c r="M1430" s="251" t="s">
        <v>55</v>
      </c>
      <c r="N1430" s="251" t="s">
        <v>33</v>
      </c>
      <c r="O1430" s="251" t="s">
        <v>5473</v>
      </c>
      <c r="P1430" s="251" t="s">
        <v>20</v>
      </c>
      <c r="Q1430" s="251" t="s">
        <v>388</v>
      </c>
      <c r="R1430" s="251"/>
      <c r="S1430" s="251" t="s">
        <v>698</v>
      </c>
      <c r="T1430" s="251" t="s">
        <v>293</v>
      </c>
      <c r="U1430" s="252"/>
      <c r="V1430" s="253"/>
      <c r="W1430" s="253"/>
      <c r="X1430" s="251">
        <v>55</v>
      </c>
      <c r="Y1430" s="251"/>
      <c r="Z1430" s="253" t="s">
        <v>390</v>
      </c>
      <c r="AA1430" s="253"/>
      <c r="AB1430" s="253"/>
      <c r="AC1430" s="251" t="s">
        <v>709</v>
      </c>
      <c r="AD1430" s="254">
        <v>0</v>
      </c>
      <c r="AE1430" s="47"/>
      <c r="AF1430" s="280"/>
      <c r="AG1430" s="118"/>
      <c r="AH1430" s="118"/>
      <c r="AI1430" s="47" t="s">
        <v>6737</v>
      </c>
      <c r="AJ1430" s="47" t="s">
        <v>306</v>
      </c>
      <c r="AK1430" s="47" t="s">
        <v>390</v>
      </c>
      <c r="AL1430" s="62" t="s">
        <v>390</v>
      </c>
      <c r="AM1430" s="255" t="s">
        <v>390</v>
      </c>
      <c r="AN1430" s="253"/>
      <c r="AO1430" s="253"/>
      <c r="AP1430" s="253"/>
      <c r="AQ1430" s="253"/>
      <c r="AR1430" s="253"/>
      <c r="AS1430" s="251"/>
      <c r="AT1430" s="253"/>
      <c r="AU1430" s="251"/>
      <c r="AV1430" s="251"/>
      <c r="AW1430" s="253"/>
      <c r="AX1430" s="253"/>
      <c r="AY1430" s="253"/>
      <c r="AZ1430" s="251"/>
      <c r="BA1430" s="254"/>
      <c r="BB1430" s="251"/>
      <c r="BC1430" s="253"/>
      <c r="BD1430" s="253"/>
    </row>
    <row r="1431" spans="1:56" x14ac:dyDescent="0.35">
      <c r="A1431" s="250" t="s">
        <v>2942</v>
      </c>
      <c r="B1431" s="115">
        <v>1430</v>
      </c>
      <c r="C1431" s="251"/>
      <c r="D1431" s="251"/>
      <c r="E1431" s="251"/>
      <c r="F1431" s="251"/>
      <c r="G1431" s="251" t="s">
        <v>80</v>
      </c>
      <c r="H1431" s="251" t="s">
        <v>225</v>
      </c>
      <c r="I1431" s="251" t="s">
        <v>381</v>
      </c>
      <c r="J1431" s="251" t="s">
        <v>1961</v>
      </c>
      <c r="K1431" s="251" t="s">
        <v>329</v>
      </c>
      <c r="L1431" s="251" t="s">
        <v>320</v>
      </c>
      <c r="M1431" s="251" t="s">
        <v>106</v>
      </c>
      <c r="N1431" s="251" t="s">
        <v>33</v>
      </c>
      <c r="O1431" s="251" t="s">
        <v>49</v>
      </c>
      <c r="P1431" s="251" t="s">
        <v>26</v>
      </c>
      <c r="Q1431" s="251"/>
      <c r="R1431" s="251"/>
      <c r="S1431" s="251" t="s">
        <v>2943</v>
      </c>
      <c r="T1431" s="251" t="s">
        <v>2944</v>
      </c>
      <c r="U1431" s="252">
        <v>2731</v>
      </c>
      <c r="V1431" s="253"/>
      <c r="W1431" s="253"/>
      <c r="X1431" s="251">
        <v>0</v>
      </c>
      <c r="Y1431" s="251"/>
      <c r="Z1431" s="253"/>
      <c r="AA1431" s="253"/>
      <c r="AB1431" s="253"/>
      <c r="AC1431" s="251" t="s">
        <v>6752</v>
      </c>
      <c r="AD1431" s="254">
        <v>0</v>
      </c>
      <c r="AE1431" s="47"/>
      <c r="AF1431" s="280"/>
      <c r="AG1431" s="118"/>
      <c r="AH1431" s="118"/>
      <c r="AI1431" s="47" t="s">
        <v>6737</v>
      </c>
      <c r="AJ1431" s="47" t="s">
        <v>144</v>
      </c>
      <c r="AK1431" s="47" t="s">
        <v>390</v>
      </c>
      <c r="AL1431" s="62" t="s">
        <v>390</v>
      </c>
      <c r="AM1431" s="255" t="s">
        <v>1956</v>
      </c>
      <c r="AN1431" s="253"/>
      <c r="AO1431" s="253"/>
      <c r="AP1431" s="253"/>
      <c r="AQ1431" s="253"/>
      <c r="AR1431" s="253"/>
      <c r="AS1431" s="251"/>
      <c r="AT1431" s="253"/>
      <c r="AU1431" s="251"/>
      <c r="AV1431" s="251"/>
      <c r="AW1431" s="253"/>
      <c r="AX1431" s="253"/>
      <c r="AY1431" s="253"/>
      <c r="AZ1431" s="251"/>
      <c r="BA1431" s="254"/>
      <c r="BB1431" s="251"/>
      <c r="BC1431" s="253"/>
      <c r="BD1431" s="253"/>
    </row>
    <row r="1432" spans="1:56" x14ac:dyDescent="0.35">
      <c r="A1432" s="250" t="s">
        <v>2693</v>
      </c>
      <c r="B1432" s="115">
        <v>1431</v>
      </c>
      <c r="C1432" s="251"/>
      <c r="D1432" s="251"/>
      <c r="E1432" s="251"/>
      <c r="F1432" s="251"/>
      <c r="G1432" s="251" t="s">
        <v>78</v>
      </c>
      <c r="H1432" s="251" t="s">
        <v>222</v>
      </c>
      <c r="I1432" s="251" t="s">
        <v>69</v>
      </c>
      <c r="J1432" s="251" t="s">
        <v>2006</v>
      </c>
      <c r="K1432" s="251" t="s">
        <v>2007</v>
      </c>
      <c r="L1432" s="251" t="s">
        <v>1985</v>
      </c>
      <c r="M1432" s="251" t="s">
        <v>55</v>
      </c>
      <c r="N1432" s="251" t="s">
        <v>34</v>
      </c>
      <c r="O1432" s="251" t="s">
        <v>4</v>
      </c>
      <c r="P1432" s="251" t="s">
        <v>27</v>
      </c>
      <c r="Q1432" s="251"/>
      <c r="R1432" s="251"/>
      <c r="S1432" s="251" t="s">
        <v>2694</v>
      </c>
      <c r="T1432" s="251" t="s">
        <v>2695</v>
      </c>
      <c r="U1432" s="252"/>
      <c r="V1432" s="253"/>
      <c r="W1432" s="253"/>
      <c r="X1432" s="251">
        <v>35</v>
      </c>
      <c r="Y1432" s="251"/>
      <c r="Z1432" s="253" t="s">
        <v>390</v>
      </c>
      <c r="AA1432" s="253"/>
      <c r="AB1432" s="253"/>
      <c r="AC1432" s="251" t="s">
        <v>399</v>
      </c>
      <c r="AD1432" s="254">
        <v>0</v>
      </c>
      <c r="AE1432" s="47"/>
      <c r="AF1432" s="280"/>
      <c r="AG1432" s="118"/>
      <c r="AH1432" s="118"/>
      <c r="AI1432" s="47" t="s">
        <v>6737</v>
      </c>
      <c r="AJ1432" s="47" t="s">
        <v>144</v>
      </c>
      <c r="AK1432" s="47" t="s">
        <v>390</v>
      </c>
      <c r="AL1432" s="62" t="s">
        <v>390</v>
      </c>
      <c r="AM1432" s="255" t="s">
        <v>390</v>
      </c>
      <c r="AN1432" s="253"/>
      <c r="AO1432" s="253"/>
      <c r="AP1432" s="253"/>
      <c r="AQ1432" s="253"/>
      <c r="AR1432" s="253"/>
      <c r="AS1432" s="251"/>
      <c r="AT1432" s="253"/>
      <c r="AU1432" s="251"/>
      <c r="AV1432" s="251"/>
      <c r="AW1432" s="253"/>
      <c r="AX1432" s="253"/>
      <c r="AY1432" s="253"/>
      <c r="AZ1432" s="251"/>
      <c r="BA1432" s="254"/>
      <c r="BB1432" s="251"/>
      <c r="BC1432" s="253"/>
      <c r="BD1432" s="253"/>
    </row>
    <row r="1433" spans="1:56" x14ac:dyDescent="0.35">
      <c r="A1433" s="250" t="s">
        <v>1521</v>
      </c>
      <c r="B1433" s="115">
        <v>1432</v>
      </c>
      <c r="C1433" s="251"/>
      <c r="D1433" s="251" t="s">
        <v>1522</v>
      </c>
      <c r="E1433" s="251" t="s">
        <v>1523</v>
      </c>
      <c r="F1433" s="251" t="s">
        <v>1524</v>
      </c>
      <c r="G1433" s="251" t="s">
        <v>1960</v>
      </c>
      <c r="H1433" s="251" t="s">
        <v>223</v>
      </c>
      <c r="I1433" s="251" t="s">
        <v>711</v>
      </c>
      <c r="J1433" s="251" t="s">
        <v>1961</v>
      </c>
      <c r="K1433" s="251" t="s">
        <v>313</v>
      </c>
      <c r="L1433" s="251" t="s">
        <v>1979</v>
      </c>
      <c r="M1433" s="251" t="s">
        <v>106</v>
      </c>
      <c r="N1433" s="251" t="s">
        <v>32</v>
      </c>
      <c r="O1433" s="251" t="s">
        <v>50</v>
      </c>
      <c r="P1433" s="251" t="s">
        <v>38</v>
      </c>
      <c r="Q1433" s="251" t="s">
        <v>107</v>
      </c>
      <c r="R1433" s="251"/>
      <c r="S1433" s="251" t="s">
        <v>1525</v>
      </c>
      <c r="T1433" s="251" t="s">
        <v>107</v>
      </c>
      <c r="U1433" s="252"/>
      <c r="V1433" s="253"/>
      <c r="W1433" s="253"/>
      <c r="X1433" s="251">
        <v>0</v>
      </c>
      <c r="Y1433" s="251">
        <v>21</v>
      </c>
      <c r="Z1433" s="253" t="s">
        <v>390</v>
      </c>
      <c r="AA1433" s="253"/>
      <c r="AB1433" s="253"/>
      <c r="AC1433" s="251" t="s">
        <v>399</v>
      </c>
      <c r="AD1433" s="254">
        <v>0</v>
      </c>
      <c r="AE1433" s="47"/>
      <c r="AF1433" s="280"/>
      <c r="AG1433" s="118"/>
      <c r="AH1433" s="118"/>
      <c r="AI1433" s="47" t="s">
        <v>6737</v>
      </c>
      <c r="AJ1433" s="47" t="s">
        <v>144</v>
      </c>
      <c r="AK1433" s="47" t="s">
        <v>390</v>
      </c>
      <c r="AL1433" s="62" t="s">
        <v>390</v>
      </c>
      <c r="AM1433" s="255" t="s">
        <v>390</v>
      </c>
      <c r="AN1433" s="253"/>
      <c r="AO1433" s="253"/>
      <c r="AP1433" s="253"/>
      <c r="AQ1433" s="253"/>
      <c r="AR1433" s="253"/>
      <c r="AS1433" s="251"/>
      <c r="AT1433" s="253"/>
      <c r="AU1433" s="251"/>
      <c r="AV1433" s="251"/>
      <c r="AW1433" s="253"/>
      <c r="AX1433" s="253"/>
      <c r="AY1433" s="253"/>
      <c r="AZ1433" s="251"/>
      <c r="BA1433" s="254"/>
      <c r="BB1433" s="251"/>
      <c r="BC1433" s="253"/>
      <c r="BD1433" s="253"/>
    </row>
    <row r="1434" spans="1:56" x14ac:dyDescent="0.35">
      <c r="A1434" s="250" t="s">
        <v>2680</v>
      </c>
      <c r="B1434" s="115">
        <v>1433</v>
      </c>
      <c r="C1434" s="251"/>
      <c r="D1434" s="251" t="s">
        <v>7248</v>
      </c>
      <c r="E1434" s="251" t="s">
        <v>7249</v>
      </c>
      <c r="F1434" s="251" t="s">
        <v>8978</v>
      </c>
      <c r="G1434" s="251" t="s">
        <v>78</v>
      </c>
      <c r="H1434" s="251" t="s">
        <v>1981</v>
      </c>
      <c r="I1434" s="251" t="s">
        <v>296</v>
      </c>
      <c r="J1434" s="251" t="s">
        <v>2006</v>
      </c>
      <c r="K1434" s="251" t="s">
        <v>2007</v>
      </c>
      <c r="L1434" s="251" t="s">
        <v>1985</v>
      </c>
      <c r="M1434" s="251" t="s">
        <v>55</v>
      </c>
      <c r="N1434" s="251" t="s">
        <v>34</v>
      </c>
      <c r="O1434" s="251" t="s">
        <v>4</v>
      </c>
      <c r="P1434" s="251" t="s">
        <v>21</v>
      </c>
      <c r="Q1434" s="251"/>
      <c r="R1434" s="251"/>
      <c r="S1434" s="251" t="s">
        <v>2681</v>
      </c>
      <c r="T1434" s="251" t="s">
        <v>169</v>
      </c>
      <c r="U1434" s="252"/>
      <c r="V1434" s="253"/>
      <c r="W1434" s="253"/>
      <c r="X1434" s="251">
        <v>35</v>
      </c>
      <c r="Y1434" s="251"/>
      <c r="Z1434" s="253" t="s">
        <v>390</v>
      </c>
      <c r="AA1434" s="253"/>
      <c r="AB1434" s="253"/>
      <c r="AC1434" s="251" t="s">
        <v>399</v>
      </c>
      <c r="AD1434" s="254">
        <v>0</v>
      </c>
      <c r="AE1434" s="47"/>
      <c r="AF1434" s="280"/>
      <c r="AG1434" s="118"/>
      <c r="AH1434" s="118"/>
      <c r="AI1434" s="47" t="s">
        <v>6737</v>
      </c>
      <c r="AJ1434" s="47" t="s">
        <v>144</v>
      </c>
      <c r="AK1434" s="47" t="s">
        <v>390</v>
      </c>
      <c r="AL1434" s="62" t="s">
        <v>390</v>
      </c>
      <c r="AM1434" s="255" t="s">
        <v>390</v>
      </c>
      <c r="AN1434" s="253"/>
      <c r="AO1434" s="253"/>
      <c r="AP1434" s="253"/>
      <c r="AQ1434" s="253"/>
      <c r="AR1434" s="253"/>
      <c r="AS1434" s="251"/>
      <c r="AT1434" s="253"/>
      <c r="AU1434" s="251"/>
      <c r="AV1434" s="251"/>
      <c r="AW1434" s="253"/>
      <c r="AX1434" s="253"/>
      <c r="AY1434" s="253"/>
      <c r="AZ1434" s="251"/>
      <c r="BA1434" s="254"/>
      <c r="BB1434" s="251"/>
      <c r="BC1434" s="253"/>
      <c r="BD1434" s="253"/>
    </row>
    <row r="1435" spans="1:56" x14ac:dyDescent="0.35">
      <c r="A1435" s="250" t="s">
        <v>845</v>
      </c>
      <c r="B1435" s="115">
        <v>1434</v>
      </c>
      <c r="C1435" s="251"/>
      <c r="D1435" s="251" t="s">
        <v>869</v>
      </c>
      <c r="E1435" s="251" t="s">
        <v>870</v>
      </c>
      <c r="F1435" s="251" t="s">
        <v>871</v>
      </c>
      <c r="G1435" s="251" t="s">
        <v>1960</v>
      </c>
      <c r="H1435" s="251" t="s">
        <v>223</v>
      </c>
      <c r="I1435" s="251" t="s">
        <v>1962</v>
      </c>
      <c r="J1435" s="251" t="s">
        <v>1961</v>
      </c>
      <c r="K1435" s="251" t="s">
        <v>313</v>
      </c>
      <c r="L1435" s="251" t="s">
        <v>1979</v>
      </c>
      <c r="M1435" s="251" t="s">
        <v>53</v>
      </c>
      <c r="N1435" s="251" t="s">
        <v>31</v>
      </c>
      <c r="O1435" s="251" t="s">
        <v>36</v>
      </c>
      <c r="P1435" s="251" t="s">
        <v>64</v>
      </c>
      <c r="Q1435" s="251" t="s">
        <v>1513</v>
      </c>
      <c r="R1435" s="251"/>
      <c r="S1435" s="251" t="s">
        <v>846</v>
      </c>
      <c r="T1435" s="251" t="s">
        <v>785</v>
      </c>
      <c r="U1435" s="252">
        <v>9715</v>
      </c>
      <c r="V1435" s="253"/>
      <c r="W1435" s="253"/>
      <c r="X1435" s="251">
        <v>0</v>
      </c>
      <c r="Y1435" s="251"/>
      <c r="Z1435" s="253" t="s">
        <v>390</v>
      </c>
      <c r="AA1435" s="253"/>
      <c r="AB1435" s="253"/>
      <c r="AC1435" s="251" t="s">
        <v>399</v>
      </c>
      <c r="AD1435" s="254">
        <v>0</v>
      </c>
      <c r="AE1435" s="47"/>
      <c r="AF1435" s="280"/>
      <c r="AG1435" s="118"/>
      <c r="AH1435" s="118"/>
      <c r="AI1435" s="47" t="s">
        <v>6737</v>
      </c>
      <c r="AJ1435" s="47" t="s">
        <v>144</v>
      </c>
      <c r="AK1435" s="47" t="s">
        <v>390</v>
      </c>
      <c r="AL1435" s="62" t="s">
        <v>390</v>
      </c>
      <c r="AM1435" s="255" t="s">
        <v>390</v>
      </c>
      <c r="AN1435" s="253"/>
      <c r="AO1435" s="253"/>
      <c r="AP1435" s="253"/>
      <c r="AQ1435" s="253"/>
      <c r="AR1435" s="253"/>
      <c r="AS1435" s="251"/>
      <c r="AT1435" s="253"/>
      <c r="AU1435" s="251"/>
      <c r="AV1435" s="251"/>
      <c r="AW1435" s="253"/>
      <c r="AX1435" s="253"/>
      <c r="AY1435" s="253"/>
      <c r="AZ1435" s="251"/>
      <c r="BA1435" s="254"/>
      <c r="BB1435" s="251"/>
      <c r="BC1435" s="253"/>
      <c r="BD1435" s="253"/>
    </row>
    <row r="1436" spans="1:56" x14ac:dyDescent="0.35">
      <c r="A1436" s="250" t="s">
        <v>3175</v>
      </c>
      <c r="B1436" s="115">
        <v>1435</v>
      </c>
      <c r="C1436" s="251"/>
      <c r="D1436" s="251">
        <v>3591</v>
      </c>
      <c r="E1436" s="251" t="s">
        <v>8011</v>
      </c>
      <c r="F1436" s="251" t="s">
        <v>8012</v>
      </c>
      <c r="G1436" s="251" t="s">
        <v>1960</v>
      </c>
      <c r="H1436" s="251" t="s">
        <v>223</v>
      </c>
      <c r="I1436" s="251" t="s">
        <v>3176</v>
      </c>
      <c r="J1436" s="251" t="s">
        <v>1961</v>
      </c>
      <c r="K1436" s="251" t="s">
        <v>313</v>
      </c>
      <c r="L1436" s="251" t="s">
        <v>1979</v>
      </c>
      <c r="M1436" s="251" t="s">
        <v>55</v>
      </c>
      <c r="N1436" s="251" t="s">
        <v>34</v>
      </c>
      <c r="O1436" s="251" t="s">
        <v>4</v>
      </c>
      <c r="P1436" s="251" t="s">
        <v>27</v>
      </c>
      <c r="Q1436" s="251"/>
      <c r="R1436" s="251"/>
      <c r="S1436" s="251" t="s">
        <v>3177</v>
      </c>
      <c r="T1436" s="251" t="s">
        <v>145</v>
      </c>
      <c r="U1436" s="252">
        <v>544</v>
      </c>
      <c r="V1436" s="253">
        <v>46157</v>
      </c>
      <c r="W1436" s="253">
        <v>46159</v>
      </c>
      <c r="X1436" s="251">
        <v>35</v>
      </c>
      <c r="Y1436" s="251"/>
      <c r="Z1436" s="253">
        <v>46194</v>
      </c>
      <c r="AA1436" s="253">
        <v>46194</v>
      </c>
      <c r="AB1436" s="253"/>
      <c r="AC1436" s="251" t="s">
        <v>5</v>
      </c>
      <c r="AD1436" s="254">
        <v>0.25</v>
      </c>
      <c r="AE1436" s="47"/>
      <c r="AF1436" s="280"/>
      <c r="AG1436" s="118"/>
      <c r="AH1436" s="118"/>
      <c r="AI1436" s="47" t="s">
        <v>6737</v>
      </c>
      <c r="AJ1436" s="47" t="s">
        <v>306</v>
      </c>
      <c r="AK1436" s="47" t="s">
        <v>5080</v>
      </c>
      <c r="AL1436" s="62" t="s">
        <v>390</v>
      </c>
      <c r="AM1436" s="255" t="s">
        <v>2000</v>
      </c>
      <c r="AN1436" s="253"/>
      <c r="AO1436" s="253"/>
      <c r="AP1436" s="253"/>
      <c r="AQ1436" s="253"/>
      <c r="AR1436" s="253"/>
      <c r="AS1436" s="251"/>
      <c r="AT1436" s="253"/>
      <c r="AU1436" s="251"/>
      <c r="AV1436" s="251"/>
      <c r="AW1436" s="253"/>
      <c r="AX1436" s="253"/>
      <c r="AY1436" s="253"/>
      <c r="AZ1436" s="251"/>
      <c r="BA1436" s="254"/>
      <c r="BB1436" s="251"/>
      <c r="BC1436" s="253"/>
      <c r="BD1436" s="253"/>
    </row>
    <row r="1437" spans="1:56" x14ac:dyDescent="0.35">
      <c r="A1437" s="250" t="s">
        <v>2030</v>
      </c>
      <c r="B1437" s="115">
        <v>1436</v>
      </c>
      <c r="C1437" s="251"/>
      <c r="D1437" s="251"/>
      <c r="E1437" s="251"/>
      <c r="F1437" s="251"/>
      <c r="G1437" s="251" t="s">
        <v>78</v>
      </c>
      <c r="H1437" s="251" t="s">
        <v>222</v>
      </c>
      <c r="I1437" s="251" t="s">
        <v>382</v>
      </c>
      <c r="J1437" s="251" t="s">
        <v>2006</v>
      </c>
      <c r="K1437" s="251" t="s">
        <v>2007</v>
      </c>
      <c r="L1437" s="251" t="s">
        <v>1985</v>
      </c>
      <c r="M1437" s="251" t="s">
        <v>106</v>
      </c>
      <c r="N1437" s="251" t="s">
        <v>34</v>
      </c>
      <c r="O1437" s="251" t="s">
        <v>49</v>
      </c>
      <c r="P1437" s="251" t="s">
        <v>133</v>
      </c>
      <c r="Q1437" s="251"/>
      <c r="R1437" s="251"/>
      <c r="S1437" s="251" t="s">
        <v>1262</v>
      </c>
      <c r="T1437" s="251" t="s">
        <v>1262</v>
      </c>
      <c r="U1437" s="252">
        <v>18500</v>
      </c>
      <c r="V1437" s="253"/>
      <c r="W1437" s="253"/>
      <c r="X1437" s="251">
        <v>0</v>
      </c>
      <c r="Y1437" s="251"/>
      <c r="Z1437" s="253" t="s">
        <v>390</v>
      </c>
      <c r="AA1437" s="253"/>
      <c r="AB1437" s="253"/>
      <c r="AC1437" s="251" t="s">
        <v>1053</v>
      </c>
      <c r="AD1437" s="254">
        <v>0</v>
      </c>
      <c r="AE1437" s="47"/>
      <c r="AF1437" s="280"/>
      <c r="AG1437" s="118"/>
      <c r="AH1437" s="118"/>
      <c r="AI1437" s="47" t="s">
        <v>6737</v>
      </c>
      <c r="AJ1437" s="47" t="s">
        <v>306</v>
      </c>
      <c r="AK1437" s="47" t="s">
        <v>390</v>
      </c>
      <c r="AL1437" s="62" t="s">
        <v>390</v>
      </c>
      <c r="AM1437" s="255" t="s">
        <v>390</v>
      </c>
      <c r="AN1437" s="253"/>
      <c r="AO1437" s="253"/>
      <c r="AP1437" s="253"/>
      <c r="AQ1437" s="253"/>
      <c r="AR1437" s="253"/>
      <c r="AS1437" s="251"/>
      <c r="AT1437" s="253"/>
      <c r="AU1437" s="251"/>
      <c r="AV1437" s="251"/>
      <c r="AW1437" s="253"/>
      <c r="AX1437" s="253"/>
      <c r="AY1437" s="253"/>
      <c r="AZ1437" s="251"/>
      <c r="BA1437" s="254"/>
      <c r="BB1437" s="251"/>
      <c r="BC1437" s="253"/>
      <c r="BD1437" s="253"/>
    </row>
    <row r="1438" spans="1:56" x14ac:dyDescent="0.35">
      <c r="A1438" s="250" t="s">
        <v>2664</v>
      </c>
      <c r="B1438" s="115">
        <v>1437</v>
      </c>
      <c r="C1438" s="251"/>
      <c r="D1438" s="251" t="s">
        <v>4658</v>
      </c>
      <c r="E1438" s="251" t="s">
        <v>4658</v>
      </c>
      <c r="F1438" s="251" t="s">
        <v>3194</v>
      </c>
      <c r="G1438" s="251" t="s">
        <v>2036</v>
      </c>
      <c r="H1438" s="251" t="s">
        <v>2032</v>
      </c>
      <c r="I1438" s="251" t="s">
        <v>1823</v>
      </c>
      <c r="J1438" s="251" t="s">
        <v>312</v>
      </c>
      <c r="K1438" s="251" t="s">
        <v>319</v>
      </c>
      <c r="L1438" s="251" t="s">
        <v>886</v>
      </c>
      <c r="M1438" s="251" t="s">
        <v>55</v>
      </c>
      <c r="N1438" s="251" t="s">
        <v>33</v>
      </c>
      <c r="O1438" s="251" t="s">
        <v>5473</v>
      </c>
      <c r="P1438" s="251" t="s">
        <v>26</v>
      </c>
      <c r="Q1438" s="251" t="s">
        <v>985</v>
      </c>
      <c r="R1438" s="251" t="s">
        <v>1828</v>
      </c>
      <c r="S1438" s="251" t="s">
        <v>2665</v>
      </c>
      <c r="T1438" s="251" t="s">
        <v>161</v>
      </c>
      <c r="U1438" s="252">
        <v>663</v>
      </c>
      <c r="V1438" s="253">
        <v>46051</v>
      </c>
      <c r="W1438" s="253">
        <v>46056</v>
      </c>
      <c r="X1438" s="251">
        <v>35</v>
      </c>
      <c r="Y1438" s="251"/>
      <c r="Z1438" s="253">
        <v>46091</v>
      </c>
      <c r="AA1438" s="253">
        <v>46130</v>
      </c>
      <c r="AB1438" s="253">
        <v>46133</v>
      </c>
      <c r="AC1438" s="251" t="s">
        <v>3</v>
      </c>
      <c r="AD1438" s="254">
        <v>1</v>
      </c>
      <c r="AE1438" s="47"/>
      <c r="AF1438" s="280">
        <v>46149</v>
      </c>
      <c r="AG1438" s="118">
        <v>46150</v>
      </c>
      <c r="AH1438" s="118" t="s">
        <v>6740</v>
      </c>
      <c r="AI1438" s="47" t="s">
        <v>6737</v>
      </c>
      <c r="AJ1438" s="47" t="s">
        <v>144</v>
      </c>
      <c r="AK1438" s="47" t="s">
        <v>1557</v>
      </c>
      <c r="AL1438" s="62" t="s">
        <v>2924</v>
      </c>
      <c r="AM1438" s="255" t="s">
        <v>390</v>
      </c>
      <c r="AN1438" s="253"/>
      <c r="AO1438" s="253"/>
      <c r="AP1438" s="253"/>
      <c r="AQ1438" s="253"/>
      <c r="AR1438" s="253"/>
      <c r="AS1438" s="251"/>
      <c r="AT1438" s="253"/>
      <c r="AU1438" s="251"/>
      <c r="AV1438" s="251"/>
      <c r="AW1438" s="253"/>
      <c r="AX1438" s="253"/>
      <c r="AY1438" s="253"/>
      <c r="AZ1438" s="251"/>
      <c r="BA1438" s="254"/>
      <c r="BB1438" s="251"/>
      <c r="BC1438" s="253"/>
      <c r="BD1438" s="253"/>
    </row>
    <row r="1439" spans="1:56" x14ac:dyDescent="0.35">
      <c r="A1439" s="250" t="s">
        <v>2317</v>
      </c>
      <c r="B1439" s="115">
        <v>1438</v>
      </c>
      <c r="C1439" s="251"/>
      <c r="D1439" s="251"/>
      <c r="E1439" s="251"/>
      <c r="F1439" s="251"/>
      <c r="G1439" s="251" t="s">
        <v>78</v>
      </c>
      <c r="H1439" s="251" t="s">
        <v>1981</v>
      </c>
      <c r="I1439" s="251" t="s">
        <v>297</v>
      </c>
      <c r="J1439" s="251" t="s">
        <v>2006</v>
      </c>
      <c r="K1439" s="251" t="s">
        <v>2007</v>
      </c>
      <c r="L1439" s="251" t="s">
        <v>1985</v>
      </c>
      <c r="M1439" s="251" t="s">
        <v>53</v>
      </c>
      <c r="N1439" s="251" t="s">
        <v>34</v>
      </c>
      <c r="O1439" s="251" t="s">
        <v>4</v>
      </c>
      <c r="P1439" s="251" t="s">
        <v>21</v>
      </c>
      <c r="Q1439" s="251"/>
      <c r="R1439" s="251"/>
      <c r="S1439" s="251" t="s">
        <v>2318</v>
      </c>
      <c r="T1439" s="251" t="s">
        <v>146</v>
      </c>
      <c r="U1439" s="252"/>
      <c r="V1439" s="253"/>
      <c r="W1439" s="253"/>
      <c r="X1439" s="251">
        <v>0</v>
      </c>
      <c r="Y1439" s="251"/>
      <c r="Z1439" s="253" t="s">
        <v>390</v>
      </c>
      <c r="AA1439" s="253"/>
      <c r="AB1439" s="253"/>
      <c r="AC1439" s="251" t="s">
        <v>709</v>
      </c>
      <c r="AD1439" s="254">
        <v>0</v>
      </c>
      <c r="AE1439" s="47"/>
      <c r="AF1439" s="280"/>
      <c r="AG1439" s="118"/>
      <c r="AH1439" s="118"/>
      <c r="AI1439" s="47" t="s">
        <v>6737</v>
      </c>
      <c r="AJ1439" s="47" t="s">
        <v>144</v>
      </c>
      <c r="AK1439" s="47" t="s">
        <v>390</v>
      </c>
      <c r="AL1439" s="62" t="s">
        <v>390</v>
      </c>
      <c r="AM1439" s="255" t="s">
        <v>390</v>
      </c>
      <c r="AN1439" s="253"/>
      <c r="AO1439" s="253"/>
      <c r="AP1439" s="253"/>
      <c r="AQ1439" s="253"/>
      <c r="AR1439" s="253"/>
      <c r="AS1439" s="251"/>
      <c r="AT1439" s="253"/>
      <c r="AU1439" s="251"/>
      <c r="AV1439" s="251"/>
      <c r="AW1439" s="253"/>
      <c r="AX1439" s="253"/>
      <c r="AY1439" s="253"/>
      <c r="AZ1439" s="251"/>
      <c r="BA1439" s="254"/>
      <c r="BB1439" s="251"/>
      <c r="BC1439" s="253"/>
      <c r="BD1439" s="253"/>
    </row>
    <row r="1440" spans="1:56" x14ac:dyDescent="0.35">
      <c r="A1440" s="250" t="s">
        <v>502</v>
      </c>
      <c r="B1440" s="115">
        <v>1439</v>
      </c>
      <c r="C1440" s="251"/>
      <c r="D1440" s="251"/>
      <c r="E1440" s="251"/>
      <c r="F1440" s="251"/>
      <c r="G1440" s="251" t="s">
        <v>76</v>
      </c>
      <c r="H1440" s="251" t="s">
        <v>1980</v>
      </c>
      <c r="I1440" s="251" t="s">
        <v>89</v>
      </c>
      <c r="J1440" s="251" t="s">
        <v>312</v>
      </c>
      <c r="K1440" s="251" t="s">
        <v>319</v>
      </c>
      <c r="L1440" s="251" t="s">
        <v>886</v>
      </c>
      <c r="M1440" s="251" t="s">
        <v>53</v>
      </c>
      <c r="N1440" s="251" t="s">
        <v>33</v>
      </c>
      <c r="O1440" s="251" t="s">
        <v>5473</v>
      </c>
      <c r="P1440" s="251" t="s">
        <v>20</v>
      </c>
      <c r="Q1440" s="251" t="s">
        <v>388</v>
      </c>
      <c r="R1440" s="251"/>
      <c r="S1440" s="251" t="s">
        <v>503</v>
      </c>
      <c r="T1440" s="251" t="s">
        <v>293</v>
      </c>
      <c r="U1440" s="252"/>
      <c r="V1440" s="253"/>
      <c r="W1440" s="253"/>
      <c r="X1440" s="251">
        <v>0</v>
      </c>
      <c r="Y1440" s="251"/>
      <c r="Z1440" s="253" t="s">
        <v>390</v>
      </c>
      <c r="AA1440" s="253"/>
      <c r="AB1440" s="253"/>
      <c r="AC1440" s="251" t="s">
        <v>402</v>
      </c>
      <c r="AD1440" s="254">
        <v>0</v>
      </c>
      <c r="AE1440" s="47"/>
      <c r="AF1440" s="280"/>
      <c r="AG1440" s="118"/>
      <c r="AH1440" s="118"/>
      <c r="AI1440" s="47" t="s">
        <v>6737</v>
      </c>
      <c r="AJ1440" s="47" t="s">
        <v>306</v>
      </c>
      <c r="AK1440" s="47" t="s">
        <v>390</v>
      </c>
      <c r="AL1440" s="62" t="s">
        <v>390</v>
      </c>
      <c r="AM1440" s="255" t="s">
        <v>2082</v>
      </c>
      <c r="AN1440" s="253"/>
      <c r="AO1440" s="253"/>
      <c r="AP1440" s="253"/>
      <c r="AQ1440" s="253"/>
      <c r="AR1440" s="253"/>
      <c r="AS1440" s="251"/>
      <c r="AT1440" s="253"/>
      <c r="AU1440" s="251"/>
      <c r="AV1440" s="251"/>
      <c r="AW1440" s="253"/>
      <c r="AX1440" s="253"/>
      <c r="AY1440" s="253"/>
      <c r="AZ1440" s="251"/>
      <c r="BA1440" s="254"/>
      <c r="BB1440" s="251"/>
      <c r="BC1440" s="253"/>
      <c r="BD1440" s="253"/>
    </row>
    <row r="1441" spans="1:56" x14ac:dyDescent="0.35">
      <c r="A1441" s="250" t="s">
        <v>417</v>
      </c>
      <c r="B1441" s="115">
        <v>1440</v>
      </c>
      <c r="C1441" s="251"/>
      <c r="D1441" s="251"/>
      <c r="E1441" s="251"/>
      <c r="F1441" s="251"/>
      <c r="G1441" s="251" t="s">
        <v>1960</v>
      </c>
      <c r="H1441" s="251" t="s">
        <v>223</v>
      </c>
      <c r="I1441" s="251" t="s">
        <v>81</v>
      </c>
      <c r="J1441" s="251" t="s">
        <v>1961</v>
      </c>
      <c r="K1441" s="251" t="s">
        <v>313</v>
      </c>
      <c r="L1441" s="251" t="s">
        <v>1979</v>
      </c>
      <c r="M1441" s="251" t="s">
        <v>55</v>
      </c>
      <c r="N1441" s="251" t="s">
        <v>32</v>
      </c>
      <c r="O1441" s="251" t="s">
        <v>37</v>
      </c>
      <c r="P1441" s="251" t="s">
        <v>45</v>
      </c>
      <c r="Q1441" s="251" t="s">
        <v>1306</v>
      </c>
      <c r="R1441" s="251"/>
      <c r="S1441" s="251" t="s">
        <v>418</v>
      </c>
      <c r="T1441" s="251" t="s">
        <v>798</v>
      </c>
      <c r="U1441" s="252"/>
      <c r="V1441" s="253"/>
      <c r="W1441" s="253"/>
      <c r="X1441" s="251">
        <v>35</v>
      </c>
      <c r="Y1441" s="251"/>
      <c r="Z1441" s="253" t="s">
        <v>390</v>
      </c>
      <c r="AA1441" s="253"/>
      <c r="AB1441" s="253"/>
      <c r="AC1441" s="251" t="s">
        <v>407</v>
      </c>
      <c r="AD1441" s="254">
        <v>0</v>
      </c>
      <c r="AE1441" s="47"/>
      <c r="AF1441" s="280"/>
      <c r="AG1441" s="118"/>
      <c r="AH1441" s="118"/>
      <c r="AI1441" s="47" t="s">
        <v>6737</v>
      </c>
      <c r="AJ1441" s="47" t="s">
        <v>144</v>
      </c>
      <c r="AK1441" s="47" t="s">
        <v>390</v>
      </c>
      <c r="AL1441" s="62" t="s">
        <v>390</v>
      </c>
      <c r="AM1441" s="255" t="s">
        <v>2000</v>
      </c>
      <c r="AN1441" s="253"/>
      <c r="AO1441" s="253"/>
      <c r="AP1441" s="253"/>
      <c r="AQ1441" s="253"/>
      <c r="AR1441" s="253"/>
      <c r="AS1441" s="251"/>
      <c r="AT1441" s="253"/>
      <c r="AU1441" s="251"/>
      <c r="AV1441" s="251"/>
      <c r="AW1441" s="253"/>
      <c r="AX1441" s="253"/>
      <c r="AY1441" s="253"/>
      <c r="AZ1441" s="251"/>
      <c r="BA1441" s="254"/>
      <c r="BB1441" s="251"/>
      <c r="BC1441" s="253"/>
      <c r="BD1441" s="253"/>
    </row>
    <row r="1442" spans="1:56" x14ac:dyDescent="0.35">
      <c r="A1442" s="250" t="s">
        <v>1881</v>
      </c>
      <c r="B1442" s="115">
        <v>1441</v>
      </c>
      <c r="C1442" s="251"/>
      <c r="D1442" s="251"/>
      <c r="E1442" s="251"/>
      <c r="F1442" s="251"/>
      <c r="G1442" s="251" t="s">
        <v>78</v>
      </c>
      <c r="H1442" s="251" t="s">
        <v>222</v>
      </c>
      <c r="I1442" s="251" t="s">
        <v>303</v>
      </c>
      <c r="J1442" s="251" t="s">
        <v>2006</v>
      </c>
      <c r="K1442" s="251" t="s">
        <v>2007</v>
      </c>
      <c r="L1442" s="251" t="s">
        <v>1985</v>
      </c>
      <c r="M1442" s="251" t="s">
        <v>55</v>
      </c>
      <c r="N1442" s="251" t="s">
        <v>33</v>
      </c>
      <c r="O1442" s="251" t="s">
        <v>5473</v>
      </c>
      <c r="P1442" s="251" t="s">
        <v>26</v>
      </c>
      <c r="Q1442" s="251"/>
      <c r="R1442" s="251"/>
      <c r="S1442" s="251" t="s">
        <v>1882</v>
      </c>
      <c r="T1442" s="251" t="s">
        <v>763</v>
      </c>
      <c r="U1442" s="252"/>
      <c r="V1442" s="253"/>
      <c r="W1442" s="253"/>
      <c r="X1442" s="251">
        <v>60</v>
      </c>
      <c r="Y1442" s="251"/>
      <c r="Z1442" s="253" t="s">
        <v>390</v>
      </c>
      <c r="AA1442" s="253"/>
      <c r="AB1442" s="253"/>
      <c r="AC1442" s="251" t="s">
        <v>399</v>
      </c>
      <c r="AD1442" s="254">
        <v>0</v>
      </c>
      <c r="AE1442" s="47"/>
      <c r="AF1442" s="280"/>
      <c r="AG1442" s="118"/>
      <c r="AH1442" s="118"/>
      <c r="AI1442" s="47" t="s">
        <v>6737</v>
      </c>
      <c r="AJ1442" s="47" t="s">
        <v>144</v>
      </c>
      <c r="AK1442" s="47" t="s">
        <v>390</v>
      </c>
      <c r="AL1442" s="62" t="s">
        <v>390</v>
      </c>
      <c r="AM1442" s="255" t="s">
        <v>2000</v>
      </c>
      <c r="AN1442" s="253"/>
      <c r="AO1442" s="253"/>
      <c r="AP1442" s="253"/>
      <c r="AQ1442" s="253"/>
      <c r="AR1442" s="253"/>
      <c r="AS1442" s="251"/>
      <c r="AT1442" s="253"/>
      <c r="AU1442" s="251"/>
      <c r="AV1442" s="251"/>
      <c r="AW1442" s="253"/>
      <c r="AX1442" s="253"/>
      <c r="AY1442" s="253"/>
      <c r="AZ1442" s="251"/>
      <c r="BA1442" s="254"/>
      <c r="BB1442" s="251"/>
      <c r="BC1442" s="253"/>
      <c r="BD1442" s="253"/>
    </row>
    <row r="1443" spans="1:56" x14ac:dyDescent="0.35">
      <c r="A1443" s="250" t="s">
        <v>3132</v>
      </c>
      <c r="B1443" s="115">
        <v>1442</v>
      </c>
      <c r="C1443" s="251"/>
      <c r="D1443" s="251" t="s">
        <v>5109</v>
      </c>
      <c r="E1443" s="251" t="s">
        <v>4660</v>
      </c>
      <c r="F1443" s="251" t="s">
        <v>3195</v>
      </c>
      <c r="G1443" s="251" t="s">
        <v>76</v>
      </c>
      <c r="H1443" s="251" t="s">
        <v>1980</v>
      </c>
      <c r="I1443" s="251" t="s">
        <v>1063</v>
      </c>
      <c r="J1443" s="251" t="s">
        <v>312</v>
      </c>
      <c r="K1443" s="251" t="s">
        <v>319</v>
      </c>
      <c r="L1443" s="251" t="s">
        <v>886</v>
      </c>
      <c r="M1443" s="251" t="s">
        <v>55</v>
      </c>
      <c r="N1443" s="251" t="s">
        <v>34</v>
      </c>
      <c r="O1443" s="251" t="s">
        <v>4</v>
      </c>
      <c r="P1443" s="251" t="s">
        <v>27</v>
      </c>
      <c r="Q1443" s="251" t="s">
        <v>145</v>
      </c>
      <c r="R1443" s="251" t="s">
        <v>1074</v>
      </c>
      <c r="S1443" s="251" t="s">
        <v>3133</v>
      </c>
      <c r="T1443" s="251" t="s">
        <v>145</v>
      </c>
      <c r="U1443" s="252">
        <v>10561</v>
      </c>
      <c r="V1443" s="253">
        <v>46061</v>
      </c>
      <c r="W1443" s="253">
        <v>46061</v>
      </c>
      <c r="X1443" s="251">
        <v>60</v>
      </c>
      <c r="Y1443" s="251"/>
      <c r="Z1443" s="253">
        <v>46121</v>
      </c>
      <c r="AA1443" s="253">
        <v>46122</v>
      </c>
      <c r="AB1443" s="253">
        <v>46121</v>
      </c>
      <c r="AC1443" s="251" t="s">
        <v>3</v>
      </c>
      <c r="AD1443" s="254">
        <v>1</v>
      </c>
      <c r="AE1443" s="47"/>
      <c r="AF1443" s="280">
        <v>46143</v>
      </c>
      <c r="AG1443" s="118">
        <v>46121</v>
      </c>
      <c r="AH1443" s="118" t="s">
        <v>6740</v>
      </c>
      <c r="AI1443" s="47" t="s">
        <v>6737</v>
      </c>
      <c r="AJ1443" s="47" t="s">
        <v>306</v>
      </c>
      <c r="AK1443" s="47" t="s">
        <v>2829</v>
      </c>
      <c r="AL1443" s="62" t="s">
        <v>2924</v>
      </c>
      <c r="AM1443" s="255" t="s">
        <v>390</v>
      </c>
      <c r="AN1443" s="253"/>
      <c r="AO1443" s="253"/>
      <c r="AP1443" s="253"/>
      <c r="AQ1443" s="253"/>
      <c r="AR1443" s="253"/>
      <c r="AS1443" s="251"/>
      <c r="AT1443" s="253"/>
      <c r="AU1443" s="251"/>
      <c r="AV1443" s="251"/>
      <c r="AW1443" s="253"/>
      <c r="AX1443" s="253"/>
      <c r="AY1443" s="253"/>
      <c r="AZ1443" s="251"/>
      <c r="BA1443" s="254"/>
      <c r="BB1443" s="251"/>
      <c r="BC1443" s="253"/>
      <c r="BD1443" s="253"/>
    </row>
    <row r="1444" spans="1:56" x14ac:dyDescent="0.35">
      <c r="A1444" s="250" t="s">
        <v>425</v>
      </c>
      <c r="B1444" s="115">
        <v>1443</v>
      </c>
      <c r="C1444" s="251"/>
      <c r="D1444" s="251"/>
      <c r="E1444" s="251"/>
      <c r="F1444" s="251"/>
      <c r="G1444" s="251" t="s">
        <v>76</v>
      </c>
      <c r="H1444" s="251" t="s">
        <v>1980</v>
      </c>
      <c r="I1444" s="251" t="s">
        <v>426</v>
      </c>
      <c r="J1444" s="251" t="s">
        <v>312</v>
      </c>
      <c r="K1444" s="251" t="s">
        <v>319</v>
      </c>
      <c r="L1444" s="251" t="s">
        <v>886</v>
      </c>
      <c r="M1444" s="251" t="s">
        <v>3902</v>
      </c>
      <c r="N1444" s="251" t="s">
        <v>33</v>
      </c>
      <c r="O1444" s="251" t="s">
        <v>5473</v>
      </c>
      <c r="P1444" s="251" t="s">
        <v>20</v>
      </c>
      <c r="Q1444" s="251" t="s">
        <v>388</v>
      </c>
      <c r="R1444" s="251"/>
      <c r="S1444" s="251" t="s">
        <v>427</v>
      </c>
      <c r="T1444" s="251" t="s">
        <v>293</v>
      </c>
      <c r="U1444" s="252"/>
      <c r="V1444" s="253"/>
      <c r="W1444" s="253"/>
      <c r="X1444" s="251">
        <v>0</v>
      </c>
      <c r="Y1444" s="251"/>
      <c r="Z1444" s="253" t="s">
        <v>390</v>
      </c>
      <c r="AA1444" s="253"/>
      <c r="AB1444" s="253"/>
      <c r="AC1444" s="251" t="s">
        <v>402</v>
      </c>
      <c r="AD1444" s="254">
        <v>0</v>
      </c>
      <c r="AE1444" s="47"/>
      <c r="AF1444" s="280"/>
      <c r="AG1444" s="118"/>
      <c r="AH1444" s="118"/>
      <c r="AI1444" s="47" t="s">
        <v>6737</v>
      </c>
      <c r="AJ1444" s="47" t="s">
        <v>306</v>
      </c>
      <c r="AK1444" s="47" t="s">
        <v>390</v>
      </c>
      <c r="AL1444" s="62" t="s">
        <v>390</v>
      </c>
      <c r="AM1444" s="255" t="s">
        <v>2000</v>
      </c>
      <c r="AN1444" s="253"/>
      <c r="AO1444" s="253"/>
      <c r="AP1444" s="253"/>
      <c r="AQ1444" s="253"/>
      <c r="AR1444" s="253"/>
      <c r="AS1444" s="251"/>
      <c r="AT1444" s="253"/>
      <c r="AU1444" s="251"/>
      <c r="AV1444" s="251"/>
      <c r="AW1444" s="253"/>
      <c r="AX1444" s="253"/>
      <c r="AY1444" s="253"/>
      <c r="AZ1444" s="251"/>
      <c r="BA1444" s="254"/>
      <c r="BB1444" s="251"/>
      <c r="BC1444" s="253"/>
      <c r="BD1444" s="253"/>
    </row>
    <row r="1445" spans="1:56" x14ac:dyDescent="0.35">
      <c r="A1445" s="250" t="s">
        <v>1320</v>
      </c>
      <c r="B1445" s="115">
        <v>1444</v>
      </c>
      <c r="C1445" s="251"/>
      <c r="D1445" s="251" t="s">
        <v>2821</v>
      </c>
      <c r="E1445" s="251" t="s">
        <v>2822</v>
      </c>
      <c r="F1445" s="251" t="s">
        <v>2794</v>
      </c>
      <c r="G1445" s="251" t="s">
        <v>78</v>
      </c>
      <c r="H1445" s="251" t="s">
        <v>222</v>
      </c>
      <c r="I1445" s="251" t="s">
        <v>69</v>
      </c>
      <c r="J1445" s="251" t="s">
        <v>2006</v>
      </c>
      <c r="K1445" s="251" t="s">
        <v>2007</v>
      </c>
      <c r="L1445" s="251" t="s">
        <v>1985</v>
      </c>
      <c r="M1445" s="251" t="s">
        <v>55</v>
      </c>
      <c r="N1445" s="251" t="s">
        <v>33</v>
      </c>
      <c r="O1445" s="251" t="s">
        <v>5473</v>
      </c>
      <c r="P1445" s="251" t="s">
        <v>22</v>
      </c>
      <c r="Q1445" s="251" t="s">
        <v>770</v>
      </c>
      <c r="R1445" s="251" t="s">
        <v>1342</v>
      </c>
      <c r="S1445" s="251" t="s">
        <v>1321</v>
      </c>
      <c r="T1445" s="251" t="s">
        <v>797</v>
      </c>
      <c r="U1445" s="252">
        <v>15482</v>
      </c>
      <c r="V1445" s="253">
        <v>46041</v>
      </c>
      <c r="W1445" s="253">
        <v>46049</v>
      </c>
      <c r="X1445" s="251">
        <v>35</v>
      </c>
      <c r="Y1445" s="251"/>
      <c r="Z1445" s="253">
        <v>46084</v>
      </c>
      <c r="AA1445" s="253">
        <v>46117</v>
      </c>
      <c r="AB1445" s="253">
        <v>46117</v>
      </c>
      <c r="AC1445" s="251" t="s">
        <v>3</v>
      </c>
      <c r="AD1445" s="254">
        <v>1</v>
      </c>
      <c r="AE1445" s="47"/>
      <c r="AF1445" s="280" t="s">
        <v>8951</v>
      </c>
      <c r="AG1445" s="118">
        <v>46142</v>
      </c>
      <c r="AH1445" s="118" t="s">
        <v>6740</v>
      </c>
      <c r="AI1445" s="47" t="s">
        <v>6737</v>
      </c>
      <c r="AJ1445" s="47" t="s">
        <v>144</v>
      </c>
      <c r="AK1445" s="47" t="s">
        <v>1557</v>
      </c>
      <c r="AL1445" s="62" t="s">
        <v>2924</v>
      </c>
      <c r="AM1445" s="255" t="s">
        <v>2082</v>
      </c>
      <c r="AN1445" s="253"/>
      <c r="AO1445" s="253"/>
      <c r="AP1445" s="253"/>
      <c r="AQ1445" s="253"/>
      <c r="AR1445" s="253"/>
      <c r="AS1445" s="251"/>
      <c r="AT1445" s="253"/>
      <c r="AU1445" s="251"/>
      <c r="AV1445" s="251"/>
      <c r="AW1445" s="253"/>
      <c r="AX1445" s="253"/>
      <c r="AY1445" s="253"/>
      <c r="AZ1445" s="251"/>
      <c r="BA1445" s="254"/>
      <c r="BB1445" s="251"/>
      <c r="BC1445" s="253"/>
      <c r="BD1445" s="253"/>
    </row>
    <row r="1446" spans="1:56" x14ac:dyDescent="0.35">
      <c r="A1446" s="250" t="s">
        <v>2790</v>
      </c>
      <c r="B1446" s="115">
        <v>1445</v>
      </c>
      <c r="C1446" s="251"/>
      <c r="D1446" s="251"/>
      <c r="E1446" s="251"/>
      <c r="F1446" s="251"/>
      <c r="G1446" s="251" t="s">
        <v>1960</v>
      </c>
      <c r="H1446" s="251" t="s">
        <v>223</v>
      </c>
      <c r="I1446" s="251" t="s">
        <v>81</v>
      </c>
      <c r="J1446" s="251" t="s">
        <v>1961</v>
      </c>
      <c r="K1446" s="251" t="s">
        <v>313</v>
      </c>
      <c r="L1446" s="251" t="s">
        <v>1979</v>
      </c>
      <c r="M1446" s="251" t="s">
        <v>55</v>
      </c>
      <c r="N1446" s="251" t="s">
        <v>34</v>
      </c>
      <c r="O1446" s="251" t="s">
        <v>4</v>
      </c>
      <c r="P1446" s="251" t="s">
        <v>27</v>
      </c>
      <c r="Q1446" s="251"/>
      <c r="R1446" s="251"/>
      <c r="S1446" s="251" t="s">
        <v>2791</v>
      </c>
      <c r="T1446" s="251" t="s">
        <v>2792</v>
      </c>
      <c r="U1446" s="252"/>
      <c r="V1446" s="253"/>
      <c r="W1446" s="253"/>
      <c r="X1446" s="251">
        <v>35</v>
      </c>
      <c r="Y1446" s="251"/>
      <c r="Z1446" s="253" t="s">
        <v>390</v>
      </c>
      <c r="AA1446" s="253"/>
      <c r="AB1446" s="253"/>
      <c r="AC1446" s="251" t="s">
        <v>399</v>
      </c>
      <c r="AD1446" s="254"/>
      <c r="AE1446" s="47"/>
      <c r="AF1446" s="280"/>
      <c r="AG1446" s="118"/>
      <c r="AH1446" s="118"/>
      <c r="AI1446" s="47" t="s">
        <v>6737</v>
      </c>
      <c r="AJ1446" s="47" t="s">
        <v>144</v>
      </c>
      <c r="AK1446" s="47" t="s">
        <v>390</v>
      </c>
      <c r="AL1446" s="62" t="s">
        <v>390</v>
      </c>
      <c r="AM1446" s="255" t="s">
        <v>390</v>
      </c>
      <c r="AN1446" s="253"/>
      <c r="AO1446" s="253"/>
      <c r="AP1446" s="253"/>
      <c r="AQ1446" s="253"/>
      <c r="AR1446" s="253"/>
      <c r="AS1446" s="251"/>
      <c r="AT1446" s="253"/>
      <c r="AU1446" s="251"/>
      <c r="AV1446" s="251"/>
      <c r="AW1446" s="253"/>
      <c r="AX1446" s="253"/>
      <c r="AY1446" s="253"/>
      <c r="AZ1446" s="251"/>
      <c r="BA1446" s="254"/>
      <c r="BB1446" s="251"/>
      <c r="BC1446" s="253"/>
      <c r="BD1446" s="253"/>
    </row>
    <row r="1447" spans="1:56" x14ac:dyDescent="0.35">
      <c r="A1447" s="50" t="s">
        <v>2740</v>
      </c>
      <c r="B1447" s="115">
        <v>1446</v>
      </c>
      <c r="C1447" s="47"/>
      <c r="D1447" s="47" t="s">
        <v>5113</v>
      </c>
      <c r="E1447" s="47" t="s">
        <v>4663</v>
      </c>
      <c r="F1447" s="47" t="s">
        <v>3826</v>
      </c>
      <c r="G1447" s="47" t="s">
        <v>1960</v>
      </c>
      <c r="H1447" s="47" t="s">
        <v>223</v>
      </c>
      <c r="I1447" s="47" t="s">
        <v>81</v>
      </c>
      <c r="J1447" s="47" t="s">
        <v>1961</v>
      </c>
      <c r="K1447" s="47" t="s">
        <v>313</v>
      </c>
      <c r="L1447" s="47" t="s">
        <v>1979</v>
      </c>
      <c r="M1447" s="47" t="s">
        <v>55</v>
      </c>
      <c r="N1447" s="47" t="s">
        <v>31</v>
      </c>
      <c r="O1447" s="47" t="s">
        <v>36</v>
      </c>
      <c r="P1447" s="47" t="s">
        <v>64</v>
      </c>
      <c r="Q1447" s="47"/>
      <c r="R1447" s="47" t="s">
        <v>3109</v>
      </c>
      <c r="S1447" s="47" t="s">
        <v>2741</v>
      </c>
      <c r="T1447" s="47" t="s">
        <v>18</v>
      </c>
      <c r="U1447" s="52">
        <v>4313</v>
      </c>
      <c r="V1447" s="118">
        <v>46051</v>
      </c>
      <c r="W1447" s="118">
        <v>46070</v>
      </c>
      <c r="X1447" s="47">
        <v>35</v>
      </c>
      <c r="Y1447" s="47"/>
      <c r="Z1447" s="118">
        <v>46105</v>
      </c>
      <c r="AA1447" s="118">
        <v>46157</v>
      </c>
      <c r="AB1447" s="118">
        <v>46163</v>
      </c>
      <c r="AC1447" s="47" t="s">
        <v>3</v>
      </c>
      <c r="AD1447" s="14">
        <v>1</v>
      </c>
      <c r="AE1447" s="47"/>
      <c r="AF1447" s="280">
        <v>46175</v>
      </c>
      <c r="AG1447" s="118">
        <v>46170</v>
      </c>
      <c r="AH1447" s="118" t="s">
        <v>6740</v>
      </c>
      <c r="AI1447" s="47" t="s">
        <v>6737</v>
      </c>
      <c r="AJ1447" s="47" t="s">
        <v>144</v>
      </c>
      <c r="AK1447" s="47" t="s">
        <v>1557</v>
      </c>
      <c r="AL1447" s="62" t="s">
        <v>2925</v>
      </c>
      <c r="AM1447" s="62" t="s">
        <v>390</v>
      </c>
      <c r="AN1447" s="118"/>
      <c r="AO1447" s="118"/>
      <c r="AP1447" s="118"/>
      <c r="AQ1447" s="118"/>
      <c r="AR1447" s="118"/>
      <c r="AS1447" s="47"/>
      <c r="AT1447" s="118"/>
      <c r="AU1447" s="47"/>
      <c r="AV1447" s="47"/>
      <c r="AW1447" s="118"/>
      <c r="AX1447" s="118"/>
      <c r="AY1447" s="118"/>
      <c r="AZ1447" s="47"/>
      <c r="BA1447" s="14"/>
      <c r="BB1447" s="47"/>
      <c r="BC1447" s="118"/>
      <c r="BD1447" s="118"/>
    </row>
    <row r="1448" spans="1:56" x14ac:dyDescent="0.35">
      <c r="A1448" s="50" t="s">
        <v>1927</v>
      </c>
      <c r="B1448" s="115">
        <v>1447</v>
      </c>
      <c r="C1448" s="47"/>
      <c r="D1448" s="47"/>
      <c r="E1448" s="47"/>
      <c r="F1448" s="47"/>
      <c r="G1448" s="47" t="s">
        <v>78</v>
      </c>
      <c r="H1448" s="47" t="s">
        <v>222</v>
      </c>
      <c r="I1448" s="47" t="s">
        <v>69</v>
      </c>
      <c r="J1448" s="47" t="s">
        <v>2006</v>
      </c>
      <c r="K1448" s="47" t="s">
        <v>2007</v>
      </c>
      <c r="L1448" s="47" t="s">
        <v>1985</v>
      </c>
      <c r="M1448" s="47" t="s">
        <v>55</v>
      </c>
      <c r="N1448" s="47" t="s">
        <v>34</v>
      </c>
      <c r="O1448" s="47" t="s">
        <v>4</v>
      </c>
      <c r="P1448" s="47" t="s">
        <v>133</v>
      </c>
      <c r="Q1448" s="47"/>
      <c r="R1448" s="47"/>
      <c r="S1448" s="47" t="s">
        <v>1914</v>
      </c>
      <c r="T1448" s="47" t="s">
        <v>1915</v>
      </c>
      <c r="U1448" s="52"/>
      <c r="V1448" s="118"/>
      <c r="W1448" s="118"/>
      <c r="X1448" s="47">
        <v>35</v>
      </c>
      <c r="Y1448" s="47"/>
      <c r="Z1448" s="118" t="s">
        <v>390</v>
      </c>
      <c r="AA1448" s="118"/>
      <c r="AB1448" s="118"/>
      <c r="AC1448" s="47" t="s">
        <v>407</v>
      </c>
      <c r="AD1448" s="14">
        <v>0</v>
      </c>
      <c r="AE1448" s="47"/>
      <c r="AF1448" s="280"/>
      <c r="AG1448" s="118"/>
      <c r="AH1448" s="118"/>
      <c r="AI1448" s="47" t="s">
        <v>6737</v>
      </c>
      <c r="AJ1448" s="47" t="s">
        <v>144</v>
      </c>
      <c r="AK1448" s="47" t="s">
        <v>390</v>
      </c>
      <c r="AL1448" s="62" t="s">
        <v>390</v>
      </c>
      <c r="AM1448" s="62" t="s">
        <v>390</v>
      </c>
      <c r="AN1448" s="118"/>
      <c r="AO1448" s="118"/>
      <c r="AP1448" s="118"/>
      <c r="AQ1448" s="118"/>
      <c r="AR1448" s="118"/>
      <c r="AS1448" s="47"/>
      <c r="AT1448" s="118"/>
      <c r="AU1448" s="47"/>
      <c r="AV1448" s="47"/>
      <c r="AW1448" s="118"/>
      <c r="AX1448" s="118"/>
      <c r="AY1448" s="118"/>
      <c r="AZ1448" s="47"/>
      <c r="BA1448" s="14"/>
      <c r="BB1448" s="47"/>
      <c r="BC1448" s="118"/>
      <c r="BD1448" s="118"/>
    </row>
    <row r="1449" spans="1:56" x14ac:dyDescent="0.35">
      <c r="A1449" s="50" t="s">
        <v>2805</v>
      </c>
      <c r="B1449" s="115">
        <v>1448</v>
      </c>
      <c r="C1449" s="47"/>
      <c r="D1449" s="47" t="s">
        <v>5114</v>
      </c>
      <c r="E1449" s="47" t="s">
        <v>5114</v>
      </c>
      <c r="F1449" s="47" t="s">
        <v>5115</v>
      </c>
      <c r="G1449" s="47" t="s">
        <v>80</v>
      </c>
      <c r="H1449" s="47" t="s">
        <v>225</v>
      </c>
      <c r="I1449" s="47" t="s">
        <v>1575</v>
      </c>
      <c r="J1449" s="47" t="s">
        <v>1961</v>
      </c>
      <c r="K1449" s="47" t="s">
        <v>329</v>
      </c>
      <c r="L1449" s="47" t="s">
        <v>320</v>
      </c>
      <c r="M1449" s="47" t="s">
        <v>106</v>
      </c>
      <c r="N1449" s="47" t="s">
        <v>32</v>
      </c>
      <c r="O1449" s="47" t="s">
        <v>50</v>
      </c>
      <c r="P1449" s="47" t="s">
        <v>38</v>
      </c>
      <c r="Q1449" s="47" t="s">
        <v>107</v>
      </c>
      <c r="R1449" s="47" t="s">
        <v>2798</v>
      </c>
      <c r="S1449" s="47" t="s">
        <v>2806</v>
      </c>
      <c r="T1449" s="47" t="s">
        <v>1353</v>
      </c>
      <c r="U1449" s="52">
        <v>698</v>
      </c>
      <c r="V1449" s="118">
        <v>46095</v>
      </c>
      <c r="W1449" s="118">
        <v>46095</v>
      </c>
      <c r="X1449" s="47">
        <v>0</v>
      </c>
      <c r="Y1449" s="47">
        <v>15</v>
      </c>
      <c r="Z1449" s="118">
        <v>46110</v>
      </c>
      <c r="AA1449" s="118">
        <v>46172</v>
      </c>
      <c r="AB1449" s="118">
        <v>46170</v>
      </c>
      <c r="AC1449" s="47" t="s">
        <v>3</v>
      </c>
      <c r="AD1449" s="14">
        <v>1</v>
      </c>
      <c r="AE1449" s="47"/>
      <c r="AF1449" s="280" t="s">
        <v>8951</v>
      </c>
      <c r="AG1449" s="118">
        <v>46170</v>
      </c>
      <c r="AH1449" s="118" t="s">
        <v>6740</v>
      </c>
      <c r="AI1449" s="47" t="s">
        <v>6737</v>
      </c>
      <c r="AJ1449" s="47" t="s">
        <v>144</v>
      </c>
      <c r="AK1449" s="47" t="s">
        <v>1557</v>
      </c>
      <c r="AL1449" s="62" t="s">
        <v>2925</v>
      </c>
      <c r="AM1449" s="62" t="s">
        <v>390</v>
      </c>
      <c r="AN1449" s="118"/>
      <c r="AO1449" s="118"/>
      <c r="AP1449" s="118"/>
      <c r="AQ1449" s="118"/>
      <c r="AR1449" s="118"/>
      <c r="AS1449" s="47"/>
      <c r="AT1449" s="118"/>
      <c r="AU1449" s="47"/>
      <c r="AV1449" s="47"/>
      <c r="AW1449" s="118"/>
      <c r="AX1449" s="118"/>
      <c r="AY1449" s="118"/>
      <c r="AZ1449" s="47"/>
      <c r="BA1449" s="14"/>
      <c r="BB1449" s="47"/>
      <c r="BC1449" s="118"/>
      <c r="BD1449" s="118"/>
    </row>
    <row r="1450" spans="1:56" x14ac:dyDescent="0.35">
      <c r="A1450" s="50" t="s">
        <v>2803</v>
      </c>
      <c r="B1450" s="115">
        <v>1449</v>
      </c>
      <c r="C1450" s="47"/>
      <c r="D1450" s="47" t="s">
        <v>5116</v>
      </c>
      <c r="E1450" s="47" t="s">
        <v>5116</v>
      </c>
      <c r="F1450" s="47" t="s">
        <v>5117</v>
      </c>
      <c r="G1450" s="47" t="s">
        <v>80</v>
      </c>
      <c r="H1450" s="47" t="s">
        <v>225</v>
      </c>
      <c r="I1450" s="47" t="s">
        <v>1575</v>
      </c>
      <c r="J1450" s="47" t="s">
        <v>1961</v>
      </c>
      <c r="K1450" s="47" t="s">
        <v>329</v>
      </c>
      <c r="L1450" s="47" t="s">
        <v>320</v>
      </c>
      <c r="M1450" s="47" t="s">
        <v>106</v>
      </c>
      <c r="N1450" s="47" t="s">
        <v>32</v>
      </c>
      <c r="O1450" s="47" t="s">
        <v>50</v>
      </c>
      <c r="P1450" s="47" t="s">
        <v>38</v>
      </c>
      <c r="Q1450" s="47" t="s">
        <v>107</v>
      </c>
      <c r="R1450" s="47" t="s">
        <v>2798</v>
      </c>
      <c r="S1450" s="47" t="s">
        <v>2804</v>
      </c>
      <c r="T1450" s="47" t="s">
        <v>755</v>
      </c>
      <c r="U1450" s="52">
        <v>600</v>
      </c>
      <c r="V1450" s="118">
        <v>46093</v>
      </c>
      <c r="W1450" s="118">
        <v>46093</v>
      </c>
      <c r="X1450" s="47">
        <v>0</v>
      </c>
      <c r="Y1450" s="47">
        <v>15</v>
      </c>
      <c r="Z1450" s="118">
        <v>46108</v>
      </c>
      <c r="AA1450" s="118">
        <v>46131</v>
      </c>
      <c r="AB1450" s="118">
        <v>46133</v>
      </c>
      <c r="AC1450" s="47" t="s">
        <v>3</v>
      </c>
      <c r="AD1450" s="14">
        <v>1</v>
      </c>
      <c r="AE1450" s="47"/>
      <c r="AF1450" s="280">
        <v>46134</v>
      </c>
      <c r="AG1450" s="118">
        <v>46133</v>
      </c>
      <c r="AH1450" s="118" t="s">
        <v>6740</v>
      </c>
      <c r="AI1450" s="47" t="s">
        <v>6737</v>
      </c>
      <c r="AJ1450" s="47" t="s">
        <v>144</v>
      </c>
      <c r="AK1450" s="47" t="s">
        <v>1557</v>
      </c>
      <c r="AL1450" s="62" t="s">
        <v>2924</v>
      </c>
      <c r="AM1450" s="62" t="s">
        <v>390</v>
      </c>
      <c r="AN1450" s="118"/>
      <c r="AO1450" s="118"/>
      <c r="AP1450" s="118"/>
      <c r="AQ1450" s="118"/>
      <c r="AR1450" s="118"/>
      <c r="AS1450" s="47"/>
      <c r="AT1450" s="118"/>
      <c r="AU1450" s="47"/>
      <c r="AV1450" s="47"/>
      <c r="AW1450" s="118"/>
      <c r="AX1450" s="118"/>
      <c r="AY1450" s="118"/>
      <c r="AZ1450" s="47"/>
      <c r="BA1450" s="14"/>
      <c r="BB1450" s="47"/>
      <c r="BC1450" s="118"/>
      <c r="BD1450" s="118"/>
    </row>
    <row r="1451" spans="1:56" x14ac:dyDescent="0.35">
      <c r="A1451" s="50" t="s">
        <v>2807</v>
      </c>
      <c r="B1451" s="115">
        <v>1450</v>
      </c>
      <c r="C1451" s="47"/>
      <c r="D1451" s="47" t="s">
        <v>5118</v>
      </c>
      <c r="E1451" s="47" t="s">
        <v>5118</v>
      </c>
      <c r="F1451" s="47" t="s">
        <v>5119</v>
      </c>
      <c r="G1451" s="47" t="s">
        <v>80</v>
      </c>
      <c r="H1451" s="47" t="s">
        <v>225</v>
      </c>
      <c r="I1451" s="47" t="s">
        <v>1575</v>
      </c>
      <c r="J1451" s="47" t="s">
        <v>1961</v>
      </c>
      <c r="K1451" s="47" t="s">
        <v>329</v>
      </c>
      <c r="L1451" s="47" t="s">
        <v>320</v>
      </c>
      <c r="M1451" s="47" t="s">
        <v>106</v>
      </c>
      <c r="N1451" s="47" t="s">
        <v>32</v>
      </c>
      <c r="O1451" s="47" t="s">
        <v>50</v>
      </c>
      <c r="P1451" s="47" t="s">
        <v>45</v>
      </c>
      <c r="Q1451" s="47" t="s">
        <v>1305</v>
      </c>
      <c r="R1451" s="47" t="s">
        <v>1088</v>
      </c>
      <c r="S1451" s="47" t="s">
        <v>2808</v>
      </c>
      <c r="T1451" s="47" t="s">
        <v>147</v>
      </c>
      <c r="U1451" s="52">
        <v>495</v>
      </c>
      <c r="V1451" s="118">
        <v>46096</v>
      </c>
      <c r="W1451" s="118">
        <v>46096</v>
      </c>
      <c r="X1451" s="47">
        <v>0</v>
      </c>
      <c r="Y1451" s="47">
        <v>15</v>
      </c>
      <c r="Z1451" s="118">
        <v>46111</v>
      </c>
      <c r="AA1451" s="118">
        <v>46157</v>
      </c>
      <c r="AB1451" s="118">
        <v>46158</v>
      </c>
      <c r="AC1451" s="47" t="s">
        <v>3</v>
      </c>
      <c r="AD1451" s="14">
        <v>1</v>
      </c>
      <c r="AE1451" s="47"/>
      <c r="AF1451" s="280" t="s">
        <v>8951</v>
      </c>
      <c r="AG1451" s="118">
        <v>46158</v>
      </c>
      <c r="AH1451" s="118" t="s">
        <v>6740</v>
      </c>
      <c r="AI1451" s="47" t="s">
        <v>6737</v>
      </c>
      <c r="AJ1451" s="47" t="s">
        <v>144</v>
      </c>
      <c r="AK1451" s="47" t="s">
        <v>1557</v>
      </c>
      <c r="AL1451" s="62" t="s">
        <v>2925</v>
      </c>
      <c r="AM1451" s="62" t="s">
        <v>2221</v>
      </c>
      <c r="AN1451" s="118"/>
      <c r="AO1451" s="118"/>
      <c r="AP1451" s="118"/>
      <c r="AQ1451" s="118"/>
      <c r="AR1451" s="118"/>
      <c r="AS1451" s="47"/>
      <c r="AT1451" s="118"/>
      <c r="AU1451" s="47"/>
      <c r="AV1451" s="47"/>
      <c r="AW1451" s="118"/>
      <c r="AX1451" s="118"/>
      <c r="AY1451" s="118"/>
      <c r="AZ1451" s="47"/>
      <c r="BA1451" s="14"/>
      <c r="BB1451" s="47"/>
      <c r="BC1451" s="118"/>
      <c r="BD1451" s="118"/>
    </row>
    <row r="1452" spans="1:56" x14ac:dyDescent="0.35">
      <c r="A1452" s="50" t="s">
        <v>2801</v>
      </c>
      <c r="B1452" s="115">
        <v>1451</v>
      </c>
      <c r="C1452" s="47"/>
      <c r="D1452" s="47" t="s">
        <v>5120</v>
      </c>
      <c r="E1452" s="47" t="s">
        <v>5120</v>
      </c>
      <c r="F1452" s="47" t="s">
        <v>5121</v>
      </c>
      <c r="G1452" s="47" t="s">
        <v>80</v>
      </c>
      <c r="H1452" s="47" t="s">
        <v>225</v>
      </c>
      <c r="I1452" s="47" t="s">
        <v>1575</v>
      </c>
      <c r="J1452" s="47" t="s">
        <v>1961</v>
      </c>
      <c r="K1452" s="47" t="s">
        <v>329</v>
      </c>
      <c r="L1452" s="47" t="s">
        <v>320</v>
      </c>
      <c r="M1452" s="47" t="s">
        <v>106</v>
      </c>
      <c r="N1452" s="47" t="s">
        <v>32</v>
      </c>
      <c r="O1452" s="47" t="s">
        <v>50</v>
      </c>
      <c r="P1452" s="47" t="s">
        <v>38</v>
      </c>
      <c r="Q1452" s="47" t="s">
        <v>107</v>
      </c>
      <c r="R1452" s="47" t="s">
        <v>5122</v>
      </c>
      <c r="S1452" s="47" t="s">
        <v>2802</v>
      </c>
      <c r="T1452" s="47" t="s">
        <v>1343</v>
      </c>
      <c r="U1452" s="52">
        <v>450</v>
      </c>
      <c r="V1452" s="118">
        <v>46097</v>
      </c>
      <c r="W1452" s="118">
        <v>46097</v>
      </c>
      <c r="X1452" s="47">
        <v>0</v>
      </c>
      <c r="Y1452" s="47">
        <v>15</v>
      </c>
      <c r="Z1452" s="118">
        <v>46112</v>
      </c>
      <c r="AA1452" s="118">
        <v>46142</v>
      </c>
      <c r="AB1452" s="118">
        <v>46142</v>
      </c>
      <c r="AC1452" s="47" t="s">
        <v>3</v>
      </c>
      <c r="AD1452" s="14">
        <v>1</v>
      </c>
      <c r="AE1452" s="47"/>
      <c r="AF1452" s="280" t="s">
        <v>8951</v>
      </c>
      <c r="AG1452" s="118">
        <v>46142</v>
      </c>
      <c r="AH1452" s="118" t="s">
        <v>6740</v>
      </c>
      <c r="AI1452" s="47" t="s">
        <v>6737</v>
      </c>
      <c r="AJ1452" s="47" t="s">
        <v>144</v>
      </c>
      <c r="AK1452" s="47" t="s">
        <v>1557</v>
      </c>
      <c r="AL1452" s="62" t="s">
        <v>2924</v>
      </c>
      <c r="AM1452" s="62" t="s">
        <v>390</v>
      </c>
      <c r="AN1452" s="118"/>
      <c r="AO1452" s="118"/>
      <c r="AP1452" s="118"/>
      <c r="AQ1452" s="118"/>
      <c r="AR1452" s="118"/>
      <c r="AS1452" s="47"/>
      <c r="AT1452" s="118"/>
      <c r="AU1452" s="47"/>
      <c r="AV1452" s="47"/>
      <c r="AW1452" s="118"/>
      <c r="AX1452" s="118"/>
      <c r="AY1452" s="118"/>
      <c r="AZ1452" s="47"/>
      <c r="BA1452" s="14"/>
      <c r="BB1452" s="47"/>
      <c r="BC1452" s="118"/>
      <c r="BD1452" s="118"/>
    </row>
    <row r="1453" spans="1:56" x14ac:dyDescent="0.35">
      <c r="A1453" s="50" t="s">
        <v>980</v>
      </c>
      <c r="B1453" s="115">
        <v>1452</v>
      </c>
      <c r="C1453" s="47"/>
      <c r="D1453" s="47"/>
      <c r="E1453" s="47"/>
      <c r="F1453" s="47"/>
      <c r="G1453" s="47" t="s">
        <v>1960</v>
      </c>
      <c r="H1453" s="47" t="s">
        <v>223</v>
      </c>
      <c r="I1453" s="47" t="s">
        <v>711</v>
      </c>
      <c r="J1453" s="47" t="s">
        <v>1961</v>
      </c>
      <c r="K1453" s="47" t="s">
        <v>313</v>
      </c>
      <c r="L1453" s="47" t="s">
        <v>1979</v>
      </c>
      <c r="M1453" s="47" t="s">
        <v>106</v>
      </c>
      <c r="N1453" s="47" t="s">
        <v>32</v>
      </c>
      <c r="O1453" s="47" t="s">
        <v>50</v>
      </c>
      <c r="P1453" s="47" t="s">
        <v>38</v>
      </c>
      <c r="Q1453" s="47" t="s">
        <v>107</v>
      </c>
      <c r="R1453" s="47"/>
      <c r="S1453" s="47" t="s">
        <v>966</v>
      </c>
      <c r="T1453" s="47" t="s">
        <v>1354</v>
      </c>
      <c r="U1453" s="52">
        <v>8307</v>
      </c>
      <c r="V1453" s="118"/>
      <c r="W1453" s="118"/>
      <c r="X1453" s="47">
        <v>0</v>
      </c>
      <c r="Y1453" s="47">
        <v>21</v>
      </c>
      <c r="Z1453" s="118" t="s">
        <v>390</v>
      </c>
      <c r="AA1453" s="118"/>
      <c r="AB1453" s="118"/>
      <c r="AC1453" s="47" t="s">
        <v>399</v>
      </c>
      <c r="AD1453" s="14">
        <v>0</v>
      </c>
      <c r="AE1453" s="47"/>
      <c r="AF1453" s="280"/>
      <c r="AG1453" s="118"/>
      <c r="AH1453" s="118"/>
      <c r="AI1453" s="47" t="s">
        <v>6737</v>
      </c>
      <c r="AJ1453" s="47" t="s">
        <v>144</v>
      </c>
      <c r="AK1453" s="47" t="s">
        <v>390</v>
      </c>
      <c r="AL1453" s="62" t="s">
        <v>390</v>
      </c>
      <c r="AM1453" s="62" t="s">
        <v>2082</v>
      </c>
      <c r="AN1453" s="118"/>
      <c r="AO1453" s="118"/>
      <c r="AP1453" s="118"/>
      <c r="AQ1453" s="118"/>
      <c r="AR1453" s="118"/>
      <c r="AS1453" s="47"/>
      <c r="AT1453" s="118"/>
      <c r="AU1453" s="47"/>
      <c r="AV1453" s="47"/>
      <c r="AW1453" s="118"/>
      <c r="AX1453" s="118"/>
      <c r="AY1453" s="118"/>
      <c r="AZ1453" s="47"/>
      <c r="BA1453" s="14"/>
      <c r="BB1453" s="47"/>
      <c r="BC1453" s="118"/>
      <c r="BD1453" s="118"/>
    </row>
    <row r="1454" spans="1:56" x14ac:dyDescent="0.35">
      <c r="A1454" s="50" t="s">
        <v>2773</v>
      </c>
      <c r="B1454" s="115">
        <v>1453</v>
      </c>
      <c r="C1454" s="47"/>
      <c r="D1454" s="47"/>
      <c r="E1454" s="47" t="s">
        <v>2902</v>
      </c>
      <c r="F1454" s="47" t="s">
        <v>2774</v>
      </c>
      <c r="G1454" s="47" t="s">
        <v>1960</v>
      </c>
      <c r="H1454" s="47" t="s">
        <v>223</v>
      </c>
      <c r="I1454" s="47" t="s">
        <v>398</v>
      </c>
      <c r="J1454" s="47" t="s">
        <v>1961</v>
      </c>
      <c r="K1454" s="47" t="s">
        <v>313</v>
      </c>
      <c r="L1454" s="47" t="s">
        <v>1979</v>
      </c>
      <c r="M1454" s="47" t="s">
        <v>55</v>
      </c>
      <c r="N1454" s="47" t="s">
        <v>34</v>
      </c>
      <c r="O1454" s="47" t="s">
        <v>4</v>
      </c>
      <c r="P1454" s="47" t="s">
        <v>43</v>
      </c>
      <c r="Q1454" s="47"/>
      <c r="R1454" s="47"/>
      <c r="S1454" s="47" t="s">
        <v>2775</v>
      </c>
      <c r="T1454" s="47" t="s">
        <v>2776</v>
      </c>
      <c r="U1454" s="52">
        <v>5587</v>
      </c>
      <c r="V1454" s="118"/>
      <c r="W1454" s="118"/>
      <c r="X1454" s="47">
        <v>35</v>
      </c>
      <c r="Y1454" s="47"/>
      <c r="Z1454" s="118" t="s">
        <v>390</v>
      </c>
      <c r="AA1454" s="118"/>
      <c r="AB1454" s="118"/>
      <c r="AC1454" s="47" t="s">
        <v>399</v>
      </c>
      <c r="AD1454" s="14"/>
      <c r="AE1454" s="47"/>
      <c r="AF1454" s="280"/>
      <c r="AG1454" s="118"/>
      <c r="AH1454" s="118"/>
      <c r="AI1454" s="47" t="s">
        <v>6737</v>
      </c>
      <c r="AJ1454" s="47" t="s">
        <v>144</v>
      </c>
      <c r="AK1454" s="47" t="s">
        <v>390</v>
      </c>
      <c r="AL1454" s="62" t="s">
        <v>390</v>
      </c>
      <c r="AM1454" s="62" t="s">
        <v>1956</v>
      </c>
      <c r="AN1454" s="118"/>
      <c r="AO1454" s="118"/>
      <c r="AP1454" s="118"/>
      <c r="AQ1454" s="118"/>
      <c r="AR1454" s="118"/>
      <c r="AS1454" s="47"/>
      <c r="AT1454" s="118"/>
      <c r="AU1454" s="47"/>
      <c r="AV1454" s="47"/>
      <c r="AW1454" s="118"/>
      <c r="AX1454" s="118"/>
      <c r="AY1454" s="118"/>
      <c r="AZ1454" s="47"/>
      <c r="BA1454" s="14"/>
      <c r="BB1454" s="47"/>
      <c r="BC1454" s="118"/>
      <c r="BD1454" s="118"/>
    </row>
    <row r="1455" spans="1:56" x14ac:dyDescent="0.35">
      <c r="A1455" s="50" t="s">
        <v>452</v>
      </c>
      <c r="B1455" s="115">
        <v>1454</v>
      </c>
      <c r="C1455" s="47"/>
      <c r="D1455" s="47"/>
      <c r="E1455" s="47"/>
      <c r="F1455" s="47"/>
      <c r="G1455" s="47" t="s">
        <v>1960</v>
      </c>
      <c r="H1455" s="47" t="s">
        <v>194</v>
      </c>
      <c r="I1455" s="47" t="s">
        <v>1964</v>
      </c>
      <c r="J1455" s="47" t="s">
        <v>1961</v>
      </c>
      <c r="K1455" s="47" t="s">
        <v>313</v>
      </c>
      <c r="L1455" s="47" t="s">
        <v>1979</v>
      </c>
      <c r="M1455" s="47" t="s">
        <v>53</v>
      </c>
      <c r="N1455" s="47" t="s">
        <v>34</v>
      </c>
      <c r="O1455" s="47" t="s">
        <v>4</v>
      </c>
      <c r="P1455" s="47" t="s">
        <v>43</v>
      </c>
      <c r="Q1455" s="47" t="s">
        <v>166</v>
      </c>
      <c r="R1455" s="47"/>
      <c r="S1455" s="47" t="s">
        <v>453</v>
      </c>
      <c r="T1455" s="47" t="s">
        <v>166</v>
      </c>
      <c r="U1455" s="52"/>
      <c r="V1455" s="118"/>
      <c r="W1455" s="118"/>
      <c r="X1455" s="47">
        <v>0</v>
      </c>
      <c r="Y1455" s="47"/>
      <c r="Z1455" s="118" t="s">
        <v>390</v>
      </c>
      <c r="AA1455" s="118"/>
      <c r="AB1455" s="118"/>
      <c r="AC1455" s="47" t="s">
        <v>399</v>
      </c>
      <c r="AD1455" s="14">
        <v>0</v>
      </c>
      <c r="AE1455" s="47"/>
      <c r="AF1455" s="280"/>
      <c r="AG1455" s="118"/>
      <c r="AH1455" s="118"/>
      <c r="AI1455" s="47" t="s">
        <v>6737</v>
      </c>
      <c r="AJ1455" s="47" t="s">
        <v>144</v>
      </c>
      <c r="AK1455" s="47" t="s">
        <v>390</v>
      </c>
      <c r="AL1455" s="62" t="s">
        <v>390</v>
      </c>
      <c r="AM1455" s="62" t="s">
        <v>390</v>
      </c>
      <c r="AN1455" s="118"/>
      <c r="AO1455" s="118"/>
      <c r="AP1455" s="118"/>
      <c r="AQ1455" s="118"/>
      <c r="AR1455" s="118"/>
      <c r="AS1455" s="47"/>
      <c r="AT1455" s="118"/>
      <c r="AU1455" s="47"/>
      <c r="AV1455" s="47"/>
      <c r="AW1455" s="118"/>
      <c r="AX1455" s="118"/>
      <c r="AY1455" s="118"/>
      <c r="AZ1455" s="47"/>
      <c r="BA1455" s="14"/>
      <c r="BB1455" s="47"/>
      <c r="BC1455" s="118"/>
      <c r="BD1455" s="118"/>
    </row>
    <row r="1456" spans="1:56" x14ac:dyDescent="0.35">
      <c r="A1456" s="50" t="s">
        <v>2678</v>
      </c>
      <c r="B1456" s="115">
        <v>1455</v>
      </c>
      <c r="C1456" s="47"/>
      <c r="D1456" s="47" t="s">
        <v>5123</v>
      </c>
      <c r="E1456" s="47" t="s">
        <v>2890</v>
      </c>
      <c r="F1456" s="47" t="s">
        <v>2734</v>
      </c>
      <c r="G1456" s="47" t="s">
        <v>1960</v>
      </c>
      <c r="H1456" s="47" t="s">
        <v>223</v>
      </c>
      <c r="I1456" s="47" t="s">
        <v>81</v>
      </c>
      <c r="J1456" s="47" t="s">
        <v>1961</v>
      </c>
      <c r="K1456" s="47" t="s">
        <v>313</v>
      </c>
      <c r="L1456" s="47" t="s">
        <v>1979</v>
      </c>
      <c r="M1456" s="47" t="s">
        <v>55</v>
      </c>
      <c r="N1456" s="47" t="s">
        <v>33</v>
      </c>
      <c r="O1456" s="47" t="s">
        <v>5473</v>
      </c>
      <c r="P1456" s="47" t="s">
        <v>22</v>
      </c>
      <c r="Q1456" s="47"/>
      <c r="R1456" s="47" t="s">
        <v>1077</v>
      </c>
      <c r="S1456" s="47" t="s">
        <v>2679</v>
      </c>
      <c r="T1456" s="47" t="s">
        <v>2679</v>
      </c>
      <c r="U1456" s="52">
        <v>5031</v>
      </c>
      <c r="V1456" s="118">
        <v>46006</v>
      </c>
      <c r="W1456" s="118">
        <v>46006</v>
      </c>
      <c r="X1456" s="47">
        <v>35</v>
      </c>
      <c r="Y1456" s="47"/>
      <c r="Z1456" s="118">
        <v>46041</v>
      </c>
      <c r="AA1456" s="118">
        <v>46044</v>
      </c>
      <c r="AB1456" s="118">
        <v>46043</v>
      </c>
      <c r="AC1456" s="47" t="s">
        <v>219</v>
      </c>
      <c r="AD1456" s="14">
        <v>1</v>
      </c>
      <c r="AE1456" s="47" t="s">
        <v>152</v>
      </c>
      <c r="AF1456" s="280" t="s">
        <v>8951</v>
      </c>
      <c r="AG1456" s="118">
        <v>46129</v>
      </c>
      <c r="AH1456" s="118" t="s">
        <v>6740</v>
      </c>
      <c r="AI1456" s="47" t="s">
        <v>1558</v>
      </c>
      <c r="AJ1456" s="47" t="s">
        <v>144</v>
      </c>
      <c r="AK1456" s="47" t="s">
        <v>390</v>
      </c>
      <c r="AL1456" s="62" t="s">
        <v>390</v>
      </c>
      <c r="AM1456" s="62" t="s">
        <v>390</v>
      </c>
      <c r="AN1456" s="118"/>
      <c r="AO1456" s="118"/>
      <c r="AP1456" s="118"/>
      <c r="AQ1456" s="118"/>
      <c r="AR1456" s="118"/>
      <c r="AS1456" s="47"/>
      <c r="AT1456" s="118"/>
      <c r="AU1456" s="47"/>
      <c r="AV1456" s="47"/>
      <c r="AW1456" s="118"/>
      <c r="AX1456" s="118"/>
      <c r="AY1456" s="118"/>
      <c r="AZ1456" s="47"/>
      <c r="BA1456" s="14"/>
      <c r="BB1456" s="47"/>
      <c r="BC1456" s="118"/>
      <c r="BD1456" s="118"/>
    </row>
    <row r="1457" spans="1:56" x14ac:dyDescent="0.35">
      <c r="A1457" s="50" t="s">
        <v>1318</v>
      </c>
      <c r="B1457" s="115">
        <v>1456</v>
      </c>
      <c r="C1457" s="47"/>
      <c r="D1457" s="47"/>
      <c r="E1457" s="47"/>
      <c r="F1457" s="47"/>
      <c r="G1457" s="47" t="s">
        <v>78</v>
      </c>
      <c r="H1457" s="47" t="s">
        <v>222</v>
      </c>
      <c r="I1457" s="47" t="s">
        <v>705</v>
      </c>
      <c r="J1457" s="47" t="s">
        <v>2006</v>
      </c>
      <c r="K1457" s="47" t="s">
        <v>2007</v>
      </c>
      <c r="L1457" s="47" t="s">
        <v>1985</v>
      </c>
      <c r="M1457" s="47" t="s">
        <v>53</v>
      </c>
      <c r="N1457" s="47" t="s">
        <v>34</v>
      </c>
      <c r="O1457" s="47" t="s">
        <v>4</v>
      </c>
      <c r="P1457" s="47" t="s">
        <v>43</v>
      </c>
      <c r="Q1457" s="47" t="s">
        <v>166</v>
      </c>
      <c r="R1457" s="47"/>
      <c r="S1457" s="47" t="s">
        <v>1319</v>
      </c>
      <c r="T1457" s="47" t="s">
        <v>166</v>
      </c>
      <c r="U1457" s="52"/>
      <c r="V1457" s="118"/>
      <c r="W1457" s="118"/>
      <c r="X1457" s="47">
        <v>0</v>
      </c>
      <c r="Y1457" s="47"/>
      <c r="Z1457" s="118" t="s">
        <v>390</v>
      </c>
      <c r="AA1457" s="118"/>
      <c r="AB1457" s="118"/>
      <c r="AC1457" s="47" t="s">
        <v>402</v>
      </c>
      <c r="AD1457" s="14">
        <v>0</v>
      </c>
      <c r="AE1457" s="47"/>
      <c r="AF1457" s="280"/>
      <c r="AG1457" s="118"/>
      <c r="AH1457" s="118"/>
      <c r="AI1457" s="47" t="s">
        <v>6737</v>
      </c>
      <c r="AJ1457" s="47" t="s">
        <v>306</v>
      </c>
      <c r="AK1457" s="47" t="s">
        <v>390</v>
      </c>
      <c r="AL1457" s="62" t="s">
        <v>390</v>
      </c>
      <c r="AM1457" s="62" t="s">
        <v>2000</v>
      </c>
      <c r="AN1457" s="118"/>
      <c r="AO1457" s="118"/>
      <c r="AP1457" s="118"/>
      <c r="AQ1457" s="118"/>
      <c r="AR1457" s="118"/>
      <c r="AS1457" s="47"/>
      <c r="AT1457" s="118"/>
      <c r="AU1457" s="47"/>
      <c r="AV1457" s="47"/>
      <c r="AW1457" s="118"/>
      <c r="AX1457" s="118"/>
      <c r="AY1457" s="118"/>
      <c r="AZ1457" s="47"/>
      <c r="BA1457" s="14"/>
      <c r="BB1457" s="47"/>
      <c r="BC1457" s="118"/>
      <c r="BD1457" s="118"/>
    </row>
    <row r="1458" spans="1:56" x14ac:dyDescent="0.35">
      <c r="A1458" s="50" t="s">
        <v>650</v>
      </c>
      <c r="B1458" s="115">
        <v>1457</v>
      </c>
      <c r="C1458" s="47"/>
      <c r="D1458" s="47"/>
      <c r="E1458" s="47"/>
      <c r="F1458" s="47"/>
      <c r="G1458" s="47" t="s">
        <v>76</v>
      </c>
      <c r="H1458" s="47" t="s">
        <v>1980</v>
      </c>
      <c r="I1458" s="47" t="s">
        <v>1965</v>
      </c>
      <c r="J1458" s="47" t="s">
        <v>312</v>
      </c>
      <c r="K1458" s="47" t="s">
        <v>319</v>
      </c>
      <c r="L1458" s="47" t="s">
        <v>886</v>
      </c>
      <c r="M1458" s="47" t="s">
        <v>53</v>
      </c>
      <c r="N1458" s="47" t="s">
        <v>34</v>
      </c>
      <c r="O1458" s="47" t="s">
        <v>4</v>
      </c>
      <c r="P1458" s="47" t="s">
        <v>30</v>
      </c>
      <c r="Q1458" s="47" t="s">
        <v>213</v>
      </c>
      <c r="R1458" s="47"/>
      <c r="S1458" s="47" t="s">
        <v>651</v>
      </c>
      <c r="T1458" s="47" t="s">
        <v>213</v>
      </c>
      <c r="U1458" s="52"/>
      <c r="V1458" s="118"/>
      <c r="W1458" s="118"/>
      <c r="X1458" s="47">
        <v>0</v>
      </c>
      <c r="Y1458" s="47">
        <v>7</v>
      </c>
      <c r="Z1458" s="118" t="s">
        <v>390</v>
      </c>
      <c r="AA1458" s="118"/>
      <c r="AB1458" s="118"/>
      <c r="AC1458" s="47" t="s">
        <v>402</v>
      </c>
      <c r="AD1458" s="14">
        <v>0</v>
      </c>
      <c r="AE1458" s="47"/>
      <c r="AF1458" s="280"/>
      <c r="AG1458" s="118"/>
      <c r="AH1458" s="118"/>
      <c r="AI1458" s="47" t="s">
        <v>6737</v>
      </c>
      <c r="AJ1458" s="47" t="s">
        <v>144</v>
      </c>
      <c r="AK1458" s="47" t="s">
        <v>390</v>
      </c>
      <c r="AL1458" s="62" t="s">
        <v>390</v>
      </c>
      <c r="AM1458" s="62" t="s">
        <v>390</v>
      </c>
      <c r="AN1458" s="118"/>
      <c r="AO1458" s="118"/>
      <c r="AP1458" s="118"/>
      <c r="AQ1458" s="118"/>
      <c r="AR1458" s="118"/>
      <c r="AS1458" s="47"/>
      <c r="AT1458" s="118"/>
      <c r="AU1458" s="47"/>
      <c r="AV1458" s="47"/>
      <c r="AW1458" s="118"/>
      <c r="AX1458" s="118"/>
      <c r="AY1458" s="118"/>
      <c r="AZ1458" s="47"/>
      <c r="BA1458" s="14"/>
      <c r="BB1458" s="47"/>
      <c r="BC1458" s="118"/>
      <c r="BD1458" s="118"/>
    </row>
    <row r="1459" spans="1:56" x14ac:dyDescent="0.35">
      <c r="A1459" s="50" t="s">
        <v>630</v>
      </c>
      <c r="B1459" s="115">
        <v>1458</v>
      </c>
      <c r="C1459" s="47"/>
      <c r="D1459" s="47"/>
      <c r="E1459" s="47"/>
      <c r="F1459" s="47"/>
      <c r="G1459" s="47" t="s">
        <v>76</v>
      </c>
      <c r="H1459" s="47" t="s">
        <v>1980</v>
      </c>
      <c r="I1459" s="47" t="s">
        <v>1965</v>
      </c>
      <c r="J1459" s="47" t="s">
        <v>312</v>
      </c>
      <c r="K1459" s="47" t="s">
        <v>319</v>
      </c>
      <c r="L1459" s="47" t="s">
        <v>886</v>
      </c>
      <c r="M1459" s="47" t="s">
        <v>53</v>
      </c>
      <c r="N1459" s="47" t="s">
        <v>34</v>
      </c>
      <c r="O1459" s="47" t="s">
        <v>4</v>
      </c>
      <c r="P1459" s="47" t="s">
        <v>43</v>
      </c>
      <c r="Q1459" s="47" t="s">
        <v>154</v>
      </c>
      <c r="R1459" s="47"/>
      <c r="S1459" s="47" t="s">
        <v>631</v>
      </c>
      <c r="T1459" s="47" t="s">
        <v>154</v>
      </c>
      <c r="U1459" s="52"/>
      <c r="V1459" s="118"/>
      <c r="W1459" s="118"/>
      <c r="X1459" s="47">
        <v>0</v>
      </c>
      <c r="Y1459" s="47">
        <v>7</v>
      </c>
      <c r="Z1459" s="118" t="s">
        <v>390</v>
      </c>
      <c r="AA1459" s="118"/>
      <c r="AB1459" s="118"/>
      <c r="AC1459" s="47" t="s">
        <v>402</v>
      </c>
      <c r="AD1459" s="14">
        <v>0</v>
      </c>
      <c r="AE1459" s="47"/>
      <c r="AF1459" s="280"/>
      <c r="AG1459" s="118"/>
      <c r="AH1459" s="118"/>
      <c r="AI1459" s="47" t="s">
        <v>6737</v>
      </c>
      <c r="AJ1459" s="47" t="s">
        <v>144</v>
      </c>
      <c r="AK1459" s="47" t="s">
        <v>390</v>
      </c>
      <c r="AL1459" s="62" t="s">
        <v>390</v>
      </c>
      <c r="AM1459" s="62" t="s">
        <v>390</v>
      </c>
      <c r="AN1459" s="118"/>
      <c r="AO1459" s="118"/>
      <c r="AP1459" s="118"/>
      <c r="AQ1459" s="118"/>
      <c r="AR1459" s="118"/>
      <c r="AS1459" s="47"/>
      <c r="AT1459" s="118"/>
      <c r="AU1459" s="47"/>
      <c r="AV1459" s="47"/>
      <c r="AW1459" s="118"/>
      <c r="AX1459" s="118"/>
      <c r="AY1459" s="118"/>
      <c r="AZ1459" s="47"/>
      <c r="BA1459" s="14"/>
      <c r="BB1459" s="47"/>
      <c r="BC1459" s="118"/>
      <c r="BD1459" s="118"/>
    </row>
    <row r="1460" spans="1:56" x14ac:dyDescent="0.35">
      <c r="A1460" s="50" t="s">
        <v>1451</v>
      </c>
      <c r="B1460" s="115">
        <v>1459</v>
      </c>
      <c r="C1460" s="47"/>
      <c r="D1460" s="47"/>
      <c r="E1460" s="47"/>
      <c r="F1460" s="47"/>
      <c r="G1460" s="47" t="s">
        <v>78</v>
      </c>
      <c r="H1460" s="47" t="s">
        <v>222</v>
      </c>
      <c r="I1460" s="47" t="s">
        <v>69</v>
      </c>
      <c r="J1460" s="47" t="s">
        <v>2006</v>
      </c>
      <c r="K1460" s="47" t="s">
        <v>2007</v>
      </c>
      <c r="L1460" s="47" t="s">
        <v>1985</v>
      </c>
      <c r="M1460" s="47" t="s">
        <v>55</v>
      </c>
      <c r="N1460" s="47" t="s">
        <v>33</v>
      </c>
      <c r="O1460" s="47" t="s">
        <v>5473</v>
      </c>
      <c r="P1460" s="47" t="s">
        <v>22</v>
      </c>
      <c r="Q1460" s="47"/>
      <c r="R1460" s="47"/>
      <c r="S1460" s="47" t="s">
        <v>1452</v>
      </c>
      <c r="T1460" s="47" t="s">
        <v>1906</v>
      </c>
      <c r="U1460" s="52"/>
      <c r="V1460" s="118"/>
      <c r="W1460" s="118"/>
      <c r="X1460" s="47">
        <v>35</v>
      </c>
      <c r="Y1460" s="47"/>
      <c r="Z1460" s="118" t="s">
        <v>390</v>
      </c>
      <c r="AA1460" s="118"/>
      <c r="AB1460" s="118"/>
      <c r="AC1460" s="47" t="s">
        <v>402</v>
      </c>
      <c r="AD1460" s="14">
        <v>0</v>
      </c>
      <c r="AE1460" s="47"/>
      <c r="AF1460" s="280"/>
      <c r="AG1460" s="118"/>
      <c r="AH1460" s="118"/>
      <c r="AI1460" s="47" t="s">
        <v>6737</v>
      </c>
      <c r="AJ1460" s="47" t="s">
        <v>144</v>
      </c>
      <c r="AK1460" s="47" t="s">
        <v>390</v>
      </c>
      <c r="AL1460" s="62" t="s">
        <v>390</v>
      </c>
      <c r="AM1460" s="62" t="s">
        <v>2082</v>
      </c>
      <c r="AN1460" s="118"/>
      <c r="AO1460" s="118"/>
      <c r="AP1460" s="118"/>
      <c r="AQ1460" s="118"/>
      <c r="AR1460" s="118"/>
      <c r="AS1460" s="47"/>
      <c r="AT1460" s="118"/>
      <c r="AU1460" s="47"/>
      <c r="AV1460" s="47"/>
      <c r="AW1460" s="118"/>
      <c r="AX1460" s="118"/>
      <c r="AY1460" s="118"/>
      <c r="AZ1460" s="47"/>
      <c r="BA1460" s="14"/>
      <c r="BB1460" s="47"/>
      <c r="BC1460" s="118"/>
      <c r="BD1460" s="118"/>
    </row>
    <row r="1461" spans="1:56" x14ac:dyDescent="0.35">
      <c r="A1461" s="50" t="s">
        <v>2723</v>
      </c>
      <c r="B1461" s="115">
        <v>1460</v>
      </c>
      <c r="C1461" s="47"/>
      <c r="D1461" s="47" t="s">
        <v>5124</v>
      </c>
      <c r="E1461" s="47" t="s">
        <v>2892</v>
      </c>
      <c r="F1461" s="47" t="s">
        <v>2735</v>
      </c>
      <c r="G1461" s="47" t="s">
        <v>1960</v>
      </c>
      <c r="H1461" s="47" t="s">
        <v>223</v>
      </c>
      <c r="I1461" s="47" t="s">
        <v>81</v>
      </c>
      <c r="J1461" s="47" t="s">
        <v>1961</v>
      </c>
      <c r="K1461" s="47" t="s">
        <v>313</v>
      </c>
      <c r="L1461" s="47" t="s">
        <v>1979</v>
      </c>
      <c r="M1461" s="47" t="s">
        <v>55</v>
      </c>
      <c r="N1461" s="47" t="s">
        <v>34</v>
      </c>
      <c r="O1461" s="47" t="s">
        <v>4</v>
      </c>
      <c r="P1461" s="47" t="s">
        <v>27</v>
      </c>
      <c r="Q1461" s="47" t="s">
        <v>145</v>
      </c>
      <c r="R1461" s="47" t="s">
        <v>1829</v>
      </c>
      <c r="S1461" s="47" t="s">
        <v>2724</v>
      </c>
      <c r="T1461" s="47" t="s">
        <v>145</v>
      </c>
      <c r="U1461" s="52">
        <v>9844</v>
      </c>
      <c r="V1461" s="118">
        <v>46017</v>
      </c>
      <c r="W1461" s="118">
        <v>46021</v>
      </c>
      <c r="X1461" s="47">
        <v>35</v>
      </c>
      <c r="Y1461" s="47"/>
      <c r="Z1461" s="118">
        <v>46056</v>
      </c>
      <c r="AA1461" s="118">
        <v>46075</v>
      </c>
      <c r="AB1461" s="118">
        <v>46098</v>
      </c>
      <c r="AC1461" s="47" t="s">
        <v>219</v>
      </c>
      <c r="AD1461" s="14">
        <v>1</v>
      </c>
      <c r="AE1461" s="47" t="s">
        <v>152</v>
      </c>
      <c r="AF1461" s="280" t="s">
        <v>7616</v>
      </c>
      <c r="AG1461" s="118">
        <v>46121</v>
      </c>
      <c r="AH1461" s="118" t="s">
        <v>6740</v>
      </c>
      <c r="AI1461" s="47" t="s">
        <v>1558</v>
      </c>
      <c r="AJ1461" s="47" t="s">
        <v>144</v>
      </c>
      <c r="AK1461" s="47" t="s">
        <v>390</v>
      </c>
      <c r="AL1461" s="62" t="s">
        <v>390</v>
      </c>
      <c r="AM1461" s="62" t="s">
        <v>390</v>
      </c>
      <c r="AN1461" s="118"/>
      <c r="AO1461" s="118"/>
      <c r="AP1461" s="118"/>
      <c r="AQ1461" s="118"/>
      <c r="AR1461" s="118"/>
      <c r="AS1461" s="47"/>
      <c r="AT1461" s="118"/>
      <c r="AU1461" s="47"/>
      <c r="AV1461" s="47"/>
      <c r="AW1461" s="118"/>
      <c r="AX1461" s="118"/>
      <c r="AY1461" s="118"/>
      <c r="AZ1461" s="47"/>
      <c r="BA1461" s="14"/>
      <c r="BB1461" s="47"/>
      <c r="BC1461" s="118"/>
      <c r="BD1461" s="118"/>
    </row>
    <row r="1462" spans="1:56" x14ac:dyDescent="0.35">
      <c r="A1462" s="50" t="s">
        <v>1242</v>
      </c>
      <c r="B1462" s="115">
        <v>1461</v>
      </c>
      <c r="C1462" s="47"/>
      <c r="D1462" s="47"/>
      <c r="E1462" s="47"/>
      <c r="F1462" s="47"/>
      <c r="G1462" s="47" t="s">
        <v>76</v>
      </c>
      <c r="H1462" s="47" t="s">
        <v>1980</v>
      </c>
      <c r="I1462" s="47" t="s">
        <v>379</v>
      </c>
      <c r="J1462" s="47" t="s">
        <v>312</v>
      </c>
      <c r="K1462" s="47" t="s">
        <v>319</v>
      </c>
      <c r="L1462" s="47" t="s">
        <v>886</v>
      </c>
      <c r="M1462" s="47" t="s">
        <v>55</v>
      </c>
      <c r="N1462" s="47" t="s">
        <v>33</v>
      </c>
      <c r="O1462" s="47" t="s">
        <v>5473</v>
      </c>
      <c r="P1462" s="47" t="s">
        <v>20</v>
      </c>
      <c r="Q1462" s="47" t="s">
        <v>388</v>
      </c>
      <c r="R1462" s="47"/>
      <c r="S1462" s="47" t="s">
        <v>1243</v>
      </c>
      <c r="T1462" s="47" t="s">
        <v>293</v>
      </c>
      <c r="U1462" s="52">
        <v>8301</v>
      </c>
      <c r="V1462" s="118"/>
      <c r="W1462" s="118"/>
      <c r="X1462" s="47">
        <v>35</v>
      </c>
      <c r="Y1462" s="47"/>
      <c r="Z1462" s="118" t="s">
        <v>390</v>
      </c>
      <c r="AA1462" s="118"/>
      <c r="AB1462" s="118"/>
      <c r="AC1462" s="47" t="s">
        <v>399</v>
      </c>
      <c r="AD1462" s="14">
        <v>0</v>
      </c>
      <c r="AE1462" s="47"/>
      <c r="AF1462" s="280"/>
      <c r="AG1462" s="118"/>
      <c r="AH1462" s="118"/>
      <c r="AI1462" s="47" t="s">
        <v>6737</v>
      </c>
      <c r="AJ1462" s="47" t="s">
        <v>144</v>
      </c>
      <c r="AK1462" s="47" t="s">
        <v>390</v>
      </c>
      <c r="AL1462" s="62" t="s">
        <v>390</v>
      </c>
      <c r="AM1462" s="62" t="s">
        <v>2000</v>
      </c>
      <c r="AN1462" s="118"/>
      <c r="AO1462" s="118"/>
      <c r="AP1462" s="118"/>
      <c r="AQ1462" s="118"/>
      <c r="AR1462" s="118"/>
      <c r="AS1462" s="47"/>
      <c r="AT1462" s="118"/>
      <c r="AU1462" s="47"/>
      <c r="AV1462" s="47"/>
      <c r="AW1462" s="118"/>
      <c r="AX1462" s="118"/>
      <c r="AY1462" s="118"/>
      <c r="AZ1462" s="47"/>
      <c r="BA1462" s="14"/>
      <c r="BB1462" s="47"/>
      <c r="BC1462" s="118"/>
      <c r="BD1462" s="118"/>
    </row>
    <row r="1463" spans="1:56" x14ac:dyDescent="0.35">
      <c r="A1463" s="50" t="s">
        <v>2755</v>
      </c>
      <c r="B1463" s="115">
        <v>1462</v>
      </c>
      <c r="C1463" s="47"/>
      <c r="D1463" s="47" t="s">
        <v>7007</v>
      </c>
      <c r="E1463" s="47" t="s">
        <v>7008</v>
      </c>
      <c r="F1463" s="47" t="s">
        <v>7009</v>
      </c>
      <c r="G1463" s="47" t="s">
        <v>1960</v>
      </c>
      <c r="H1463" s="47" t="s">
        <v>223</v>
      </c>
      <c r="I1463" s="47" t="s">
        <v>81</v>
      </c>
      <c r="J1463" s="47" t="s">
        <v>1961</v>
      </c>
      <c r="K1463" s="47" t="s">
        <v>313</v>
      </c>
      <c r="L1463" s="47" t="s">
        <v>1979</v>
      </c>
      <c r="M1463" s="47" t="s">
        <v>55</v>
      </c>
      <c r="N1463" s="47" t="s">
        <v>33</v>
      </c>
      <c r="O1463" s="47" t="s">
        <v>5473</v>
      </c>
      <c r="P1463" s="47" t="s">
        <v>20</v>
      </c>
      <c r="Q1463" s="47" t="s">
        <v>388</v>
      </c>
      <c r="R1463" s="47" t="s">
        <v>7010</v>
      </c>
      <c r="S1463" s="47" t="s">
        <v>2756</v>
      </c>
      <c r="T1463" s="47" t="s">
        <v>1996</v>
      </c>
      <c r="U1463" s="52">
        <v>8413</v>
      </c>
      <c r="V1463" s="118">
        <v>46127</v>
      </c>
      <c r="W1463" s="118"/>
      <c r="X1463" s="47">
        <v>35</v>
      </c>
      <c r="Y1463" s="47"/>
      <c r="Z1463" s="118">
        <v>46165</v>
      </c>
      <c r="AA1463" s="118"/>
      <c r="AB1463" s="118"/>
      <c r="AC1463" s="47" t="s">
        <v>399</v>
      </c>
      <c r="AD1463" s="14"/>
      <c r="AE1463" s="47"/>
      <c r="AF1463" s="280"/>
      <c r="AG1463" s="118"/>
      <c r="AH1463" s="118"/>
      <c r="AI1463" s="47" t="s">
        <v>6737</v>
      </c>
      <c r="AJ1463" s="47" t="s">
        <v>144</v>
      </c>
      <c r="AK1463" s="47" t="s">
        <v>390</v>
      </c>
      <c r="AL1463" s="62" t="s">
        <v>390</v>
      </c>
      <c r="AM1463" s="62" t="s">
        <v>390</v>
      </c>
      <c r="AN1463" s="118"/>
      <c r="AO1463" s="118"/>
      <c r="AP1463" s="118"/>
      <c r="AQ1463" s="118"/>
      <c r="AR1463" s="118"/>
      <c r="AS1463" s="47"/>
      <c r="AT1463" s="118"/>
      <c r="AU1463" s="47"/>
      <c r="AV1463" s="47"/>
      <c r="AW1463" s="118"/>
      <c r="AX1463" s="118"/>
      <c r="AY1463" s="118"/>
      <c r="AZ1463" s="47"/>
      <c r="BA1463" s="14"/>
      <c r="BB1463" s="47"/>
      <c r="BC1463" s="118"/>
      <c r="BD1463" s="118"/>
    </row>
    <row r="1464" spans="1:56" x14ac:dyDescent="0.35">
      <c r="A1464" s="50" t="s">
        <v>861</v>
      </c>
      <c r="B1464" s="115">
        <v>1463</v>
      </c>
      <c r="C1464" s="47"/>
      <c r="D1464" s="47"/>
      <c r="E1464" s="47"/>
      <c r="F1464" s="47"/>
      <c r="G1464" s="47" t="s">
        <v>1960</v>
      </c>
      <c r="H1464" s="47" t="s">
        <v>223</v>
      </c>
      <c r="I1464" s="47" t="s">
        <v>81</v>
      </c>
      <c r="J1464" s="47" t="s">
        <v>1961</v>
      </c>
      <c r="K1464" s="47" t="s">
        <v>313</v>
      </c>
      <c r="L1464" s="47" t="s">
        <v>1979</v>
      </c>
      <c r="M1464" s="47" t="s">
        <v>55</v>
      </c>
      <c r="N1464" s="47" t="s">
        <v>33</v>
      </c>
      <c r="O1464" s="47" t="s">
        <v>5473</v>
      </c>
      <c r="P1464" s="47" t="s">
        <v>20</v>
      </c>
      <c r="Q1464" s="47"/>
      <c r="R1464" s="47"/>
      <c r="S1464" s="47" t="s">
        <v>862</v>
      </c>
      <c r="T1464" s="47"/>
      <c r="U1464" s="52"/>
      <c r="V1464" s="118"/>
      <c r="W1464" s="118"/>
      <c r="X1464" s="47">
        <v>35</v>
      </c>
      <c r="Y1464" s="47"/>
      <c r="Z1464" s="118" t="s">
        <v>390</v>
      </c>
      <c r="AA1464" s="118"/>
      <c r="AB1464" s="118"/>
      <c r="AC1464" s="47" t="s">
        <v>407</v>
      </c>
      <c r="AD1464" s="14">
        <v>0</v>
      </c>
      <c r="AE1464" s="47"/>
      <c r="AF1464" s="280"/>
      <c r="AG1464" s="118"/>
      <c r="AH1464" s="118"/>
      <c r="AI1464" s="47" t="s">
        <v>6737</v>
      </c>
      <c r="AJ1464" s="47" t="s">
        <v>144</v>
      </c>
      <c r="AK1464" s="47" t="s">
        <v>390</v>
      </c>
      <c r="AL1464" s="62" t="s">
        <v>390</v>
      </c>
      <c r="AM1464" s="62" t="s">
        <v>390</v>
      </c>
      <c r="AN1464" s="118"/>
      <c r="AO1464" s="118"/>
      <c r="AP1464" s="118"/>
      <c r="AQ1464" s="118"/>
      <c r="AR1464" s="118"/>
      <c r="AS1464" s="47"/>
      <c r="AT1464" s="118"/>
      <c r="AU1464" s="47"/>
      <c r="AV1464" s="47"/>
      <c r="AW1464" s="118"/>
      <c r="AX1464" s="118"/>
      <c r="AY1464" s="118"/>
      <c r="AZ1464" s="47"/>
      <c r="BA1464" s="14"/>
      <c r="BB1464" s="47"/>
      <c r="BC1464" s="118"/>
      <c r="BD1464" s="118"/>
    </row>
    <row r="1465" spans="1:56" x14ac:dyDescent="0.35">
      <c r="A1465" s="50" t="s">
        <v>2202</v>
      </c>
      <c r="B1465" s="115">
        <v>1464</v>
      </c>
      <c r="C1465" s="47"/>
      <c r="D1465" s="47" t="s">
        <v>5126</v>
      </c>
      <c r="E1465" s="47" t="s">
        <v>4677</v>
      </c>
      <c r="F1465" s="47" t="s">
        <v>3910</v>
      </c>
      <c r="G1465" s="47" t="s">
        <v>80</v>
      </c>
      <c r="H1465" s="47" t="s">
        <v>225</v>
      </c>
      <c r="I1465" s="47" t="s">
        <v>1759</v>
      </c>
      <c r="J1465" s="47" t="s">
        <v>1961</v>
      </c>
      <c r="K1465" s="47" t="s">
        <v>329</v>
      </c>
      <c r="L1465" s="47" t="s">
        <v>320</v>
      </c>
      <c r="M1465" s="47" t="s">
        <v>55</v>
      </c>
      <c r="N1465" s="47" t="s">
        <v>33</v>
      </c>
      <c r="O1465" s="47" t="s">
        <v>5473</v>
      </c>
      <c r="P1465" s="47" t="s">
        <v>20</v>
      </c>
      <c r="Q1465" s="47" t="s">
        <v>1996</v>
      </c>
      <c r="R1465" s="47" t="s">
        <v>5127</v>
      </c>
      <c r="S1465" s="47" t="s">
        <v>2203</v>
      </c>
      <c r="T1465" s="47" t="s">
        <v>1996</v>
      </c>
      <c r="U1465" s="52">
        <v>948</v>
      </c>
      <c r="V1465" s="118">
        <v>46037</v>
      </c>
      <c r="W1465" s="118">
        <v>46092</v>
      </c>
      <c r="X1465" s="47">
        <v>0</v>
      </c>
      <c r="Y1465" s="47">
        <v>21</v>
      </c>
      <c r="Z1465" s="118">
        <v>46113</v>
      </c>
      <c r="AA1465" s="118">
        <v>46172</v>
      </c>
      <c r="AB1465" s="118">
        <v>46173</v>
      </c>
      <c r="AC1465" s="47" t="s">
        <v>3</v>
      </c>
      <c r="AD1465" s="14">
        <v>1</v>
      </c>
      <c r="AE1465" s="47"/>
      <c r="AF1465" s="280">
        <v>46174</v>
      </c>
      <c r="AG1465" s="118">
        <v>46173</v>
      </c>
      <c r="AH1465" s="118" t="s">
        <v>6740</v>
      </c>
      <c r="AI1465" s="47" t="s">
        <v>6737</v>
      </c>
      <c r="AJ1465" s="47" t="s">
        <v>306</v>
      </c>
      <c r="AK1465" s="47" t="s">
        <v>2829</v>
      </c>
      <c r="AL1465" s="62" t="s">
        <v>2925</v>
      </c>
      <c r="AM1465" s="62" t="s">
        <v>390</v>
      </c>
      <c r="AN1465" s="118"/>
      <c r="AO1465" s="118"/>
      <c r="AP1465" s="118"/>
      <c r="AQ1465" s="118"/>
      <c r="AR1465" s="118"/>
      <c r="AS1465" s="47"/>
      <c r="AT1465" s="118"/>
      <c r="AU1465" s="47"/>
      <c r="AV1465" s="47"/>
      <c r="AW1465" s="118"/>
      <c r="AX1465" s="118"/>
      <c r="AY1465" s="118"/>
      <c r="AZ1465" s="47"/>
      <c r="BA1465" s="14"/>
      <c r="BB1465" s="47"/>
      <c r="BC1465" s="118"/>
      <c r="BD1465" s="118"/>
    </row>
    <row r="1466" spans="1:56" x14ac:dyDescent="0.35">
      <c r="A1466" s="50" t="s">
        <v>1733</v>
      </c>
      <c r="B1466" s="115">
        <v>1465</v>
      </c>
      <c r="C1466" s="47"/>
      <c r="D1466" s="47"/>
      <c r="E1466" s="47"/>
      <c r="F1466" s="47"/>
      <c r="G1466" s="47" t="s">
        <v>76</v>
      </c>
      <c r="H1466" s="47" t="s">
        <v>1980</v>
      </c>
      <c r="I1466" s="47" t="s">
        <v>1954</v>
      </c>
      <c r="J1466" s="47" t="s">
        <v>312</v>
      </c>
      <c r="K1466" s="47" t="s">
        <v>319</v>
      </c>
      <c r="L1466" s="47" t="s">
        <v>886</v>
      </c>
      <c r="M1466" s="47" t="s">
        <v>53</v>
      </c>
      <c r="N1466" s="47" t="s">
        <v>34</v>
      </c>
      <c r="O1466" s="47" t="s">
        <v>4</v>
      </c>
      <c r="P1466" s="47" t="s">
        <v>21</v>
      </c>
      <c r="Q1466" s="47"/>
      <c r="R1466" s="47"/>
      <c r="S1466" s="47" t="s">
        <v>1734</v>
      </c>
      <c r="T1466" s="47" t="s">
        <v>1735</v>
      </c>
      <c r="U1466" s="52"/>
      <c r="V1466" s="118"/>
      <c r="W1466" s="118"/>
      <c r="X1466" s="47">
        <v>0</v>
      </c>
      <c r="Y1466" s="47"/>
      <c r="Z1466" s="118" t="s">
        <v>390</v>
      </c>
      <c r="AA1466" s="118"/>
      <c r="AB1466" s="118"/>
      <c r="AC1466" s="47" t="s">
        <v>403</v>
      </c>
      <c r="AD1466" s="14">
        <v>0</v>
      </c>
      <c r="AE1466" s="47"/>
      <c r="AF1466" s="280"/>
      <c r="AG1466" s="118"/>
      <c r="AH1466" s="118"/>
      <c r="AI1466" s="47" t="s">
        <v>6737</v>
      </c>
      <c r="AJ1466" s="47" t="s">
        <v>306</v>
      </c>
      <c r="AK1466" s="47" t="s">
        <v>390</v>
      </c>
      <c r="AL1466" s="62" t="s">
        <v>390</v>
      </c>
      <c r="AM1466" s="62" t="s">
        <v>390</v>
      </c>
      <c r="AN1466" s="118"/>
      <c r="AO1466" s="118"/>
      <c r="AP1466" s="118"/>
      <c r="AQ1466" s="118"/>
      <c r="AR1466" s="118"/>
      <c r="AS1466" s="47"/>
      <c r="AT1466" s="118"/>
      <c r="AU1466" s="47"/>
      <c r="AV1466" s="47"/>
      <c r="AW1466" s="118"/>
      <c r="AX1466" s="118"/>
      <c r="AY1466" s="118"/>
      <c r="AZ1466" s="47"/>
      <c r="BA1466" s="14"/>
      <c r="BB1466" s="47"/>
      <c r="BC1466" s="118"/>
      <c r="BD1466" s="118"/>
    </row>
    <row r="1467" spans="1:56" x14ac:dyDescent="0.35">
      <c r="A1467" s="50" t="s">
        <v>694</v>
      </c>
      <c r="B1467" s="115">
        <v>1466</v>
      </c>
      <c r="C1467" s="47"/>
      <c r="D1467" s="47"/>
      <c r="E1467" s="47"/>
      <c r="F1467" s="47"/>
      <c r="G1467" s="47" t="s">
        <v>187</v>
      </c>
      <c r="H1467" s="47" t="s">
        <v>691</v>
      </c>
      <c r="I1467" s="47" t="s">
        <v>112</v>
      </c>
      <c r="J1467" s="47" t="s">
        <v>1961</v>
      </c>
      <c r="K1467" s="47" t="s">
        <v>329</v>
      </c>
      <c r="L1467" s="47" t="s">
        <v>320</v>
      </c>
      <c r="M1467" s="47" t="s">
        <v>55</v>
      </c>
      <c r="N1467" s="47" t="s">
        <v>31</v>
      </c>
      <c r="O1467" s="47" t="s">
        <v>36</v>
      </c>
      <c r="P1467" s="47" t="s">
        <v>64</v>
      </c>
      <c r="Q1467" s="47" t="s">
        <v>18</v>
      </c>
      <c r="R1467" s="47"/>
      <c r="S1467" s="47" t="s">
        <v>1469</v>
      </c>
      <c r="T1467" s="47" t="s">
        <v>754</v>
      </c>
      <c r="U1467" s="52"/>
      <c r="V1467" s="118"/>
      <c r="W1467" s="118"/>
      <c r="X1467" s="47">
        <v>55</v>
      </c>
      <c r="Y1467" s="47"/>
      <c r="Z1467" s="118" t="s">
        <v>390</v>
      </c>
      <c r="AA1467" s="118"/>
      <c r="AB1467" s="118"/>
      <c r="AC1467" s="47" t="s">
        <v>709</v>
      </c>
      <c r="AD1467" s="14">
        <v>0</v>
      </c>
      <c r="AE1467" s="47"/>
      <c r="AF1467" s="280"/>
      <c r="AG1467" s="118"/>
      <c r="AH1467" s="118"/>
      <c r="AI1467" s="47" t="s">
        <v>6737</v>
      </c>
      <c r="AJ1467" s="47" t="s">
        <v>306</v>
      </c>
      <c r="AK1467" s="47" t="s">
        <v>390</v>
      </c>
      <c r="AL1467" s="62" t="s">
        <v>390</v>
      </c>
      <c r="AM1467" s="62" t="s">
        <v>2221</v>
      </c>
      <c r="AN1467" s="118"/>
      <c r="AO1467" s="118"/>
      <c r="AP1467" s="118"/>
      <c r="AQ1467" s="118"/>
      <c r="AR1467" s="118"/>
      <c r="AS1467" s="47"/>
      <c r="AT1467" s="118"/>
      <c r="AU1467" s="47"/>
      <c r="AV1467" s="47"/>
      <c r="AW1467" s="118"/>
      <c r="AX1467" s="118"/>
      <c r="AY1467" s="118"/>
      <c r="AZ1467" s="47"/>
      <c r="BA1467" s="14"/>
      <c r="BB1467" s="47"/>
      <c r="BC1467" s="118"/>
      <c r="BD1467" s="118"/>
    </row>
    <row r="1468" spans="1:56" x14ac:dyDescent="0.35">
      <c r="A1468" s="50" t="s">
        <v>982</v>
      </c>
      <c r="B1468" s="115">
        <v>1467</v>
      </c>
      <c r="C1468" s="47"/>
      <c r="D1468" s="47">
        <v>8843</v>
      </c>
      <c r="E1468" s="47" t="s">
        <v>4679</v>
      </c>
      <c r="F1468" s="47" t="s">
        <v>3829</v>
      </c>
      <c r="G1468" s="47" t="s">
        <v>1960</v>
      </c>
      <c r="H1468" s="47" t="s">
        <v>223</v>
      </c>
      <c r="I1468" s="47" t="s">
        <v>1962</v>
      </c>
      <c r="J1468" s="47" t="s">
        <v>1961</v>
      </c>
      <c r="K1468" s="47" t="s">
        <v>313</v>
      </c>
      <c r="L1468" s="47" t="s">
        <v>1979</v>
      </c>
      <c r="M1468" s="47" t="s">
        <v>53</v>
      </c>
      <c r="N1468" s="47" t="s">
        <v>31</v>
      </c>
      <c r="O1468" s="47" t="s">
        <v>36</v>
      </c>
      <c r="P1468" s="47" t="s">
        <v>64</v>
      </c>
      <c r="Q1468" s="47" t="s">
        <v>18</v>
      </c>
      <c r="R1468" s="47" t="s">
        <v>3106</v>
      </c>
      <c r="S1468" s="47" t="s">
        <v>968</v>
      </c>
      <c r="T1468" s="47" t="s">
        <v>18</v>
      </c>
      <c r="U1468" s="52">
        <v>13524</v>
      </c>
      <c r="V1468" s="118">
        <v>46058</v>
      </c>
      <c r="W1468" s="118">
        <v>46058</v>
      </c>
      <c r="X1468" s="47">
        <v>0</v>
      </c>
      <c r="Y1468" s="47">
        <v>45</v>
      </c>
      <c r="Z1468" s="118">
        <v>46103</v>
      </c>
      <c r="AA1468" s="118">
        <v>46122</v>
      </c>
      <c r="AB1468" s="118">
        <v>46121</v>
      </c>
      <c r="AC1468" s="47" t="s">
        <v>3</v>
      </c>
      <c r="AD1468" s="14">
        <v>1</v>
      </c>
      <c r="AE1468" s="47"/>
      <c r="AF1468" s="280">
        <v>46149</v>
      </c>
      <c r="AG1468" s="118">
        <v>46149</v>
      </c>
      <c r="AH1468" s="118" t="s">
        <v>6740</v>
      </c>
      <c r="AI1468" s="47" t="s">
        <v>6737</v>
      </c>
      <c r="AJ1468" s="47" t="s">
        <v>144</v>
      </c>
      <c r="AK1468" s="47" t="s">
        <v>1557</v>
      </c>
      <c r="AL1468" s="62" t="s">
        <v>2924</v>
      </c>
      <c r="AM1468" s="62" t="s">
        <v>390</v>
      </c>
      <c r="AN1468" s="118"/>
      <c r="AO1468" s="118"/>
      <c r="AP1468" s="118"/>
      <c r="AQ1468" s="118"/>
      <c r="AR1468" s="118"/>
      <c r="AS1468" s="47"/>
      <c r="AT1468" s="118"/>
      <c r="AU1468" s="47"/>
      <c r="AV1468" s="47"/>
      <c r="AW1468" s="118"/>
      <c r="AX1468" s="118"/>
      <c r="AY1468" s="118"/>
      <c r="AZ1468" s="47"/>
      <c r="BA1468" s="14"/>
      <c r="BB1468" s="47"/>
      <c r="BC1468" s="118"/>
      <c r="BD1468" s="118"/>
    </row>
    <row r="1469" spans="1:56" x14ac:dyDescent="0.35">
      <c r="A1469" s="50" t="s">
        <v>855</v>
      </c>
      <c r="B1469" s="115">
        <v>1468</v>
      </c>
      <c r="C1469" s="47"/>
      <c r="D1469" s="47"/>
      <c r="E1469" s="47"/>
      <c r="F1469" s="47"/>
      <c r="G1469" s="47" t="s">
        <v>1960</v>
      </c>
      <c r="H1469" s="47" t="s">
        <v>223</v>
      </c>
      <c r="I1469" s="47" t="s">
        <v>81</v>
      </c>
      <c r="J1469" s="47" t="s">
        <v>1961</v>
      </c>
      <c r="K1469" s="47" t="s">
        <v>313</v>
      </c>
      <c r="L1469" s="47" t="s">
        <v>1979</v>
      </c>
      <c r="M1469" s="47" t="s">
        <v>55</v>
      </c>
      <c r="N1469" s="47" t="s">
        <v>32</v>
      </c>
      <c r="O1469" s="47" t="s">
        <v>37</v>
      </c>
      <c r="P1469" s="47" t="s">
        <v>45</v>
      </c>
      <c r="Q1469" s="47" t="s">
        <v>1306</v>
      </c>
      <c r="R1469" s="47"/>
      <c r="S1469" s="47" t="s">
        <v>856</v>
      </c>
      <c r="T1469" s="47" t="s">
        <v>798</v>
      </c>
      <c r="U1469" s="52"/>
      <c r="V1469" s="118"/>
      <c r="W1469" s="118"/>
      <c r="X1469" s="47">
        <v>35</v>
      </c>
      <c r="Y1469" s="47"/>
      <c r="Z1469" s="118" t="s">
        <v>390</v>
      </c>
      <c r="AA1469" s="118"/>
      <c r="AB1469" s="118"/>
      <c r="AC1469" s="47" t="s">
        <v>407</v>
      </c>
      <c r="AD1469" s="14">
        <v>0</v>
      </c>
      <c r="AE1469" s="47"/>
      <c r="AF1469" s="280"/>
      <c r="AG1469" s="118"/>
      <c r="AH1469" s="118"/>
      <c r="AI1469" s="47" t="s">
        <v>6737</v>
      </c>
      <c r="AJ1469" s="47" t="s">
        <v>144</v>
      </c>
      <c r="AK1469" s="47" t="s">
        <v>390</v>
      </c>
      <c r="AL1469" s="62" t="s">
        <v>390</v>
      </c>
      <c r="AM1469" s="62" t="s">
        <v>2082</v>
      </c>
      <c r="AN1469" s="118"/>
      <c r="AO1469" s="118"/>
      <c r="AP1469" s="118"/>
      <c r="AQ1469" s="118"/>
      <c r="AR1469" s="118"/>
      <c r="AS1469" s="47"/>
      <c r="AT1469" s="118"/>
      <c r="AU1469" s="47"/>
      <c r="AV1469" s="47"/>
      <c r="AW1469" s="118"/>
      <c r="AX1469" s="118"/>
      <c r="AY1469" s="118"/>
      <c r="AZ1469" s="47"/>
      <c r="BA1469" s="14"/>
      <c r="BB1469" s="47"/>
      <c r="BC1469" s="118"/>
      <c r="BD1469" s="118"/>
    </row>
    <row r="1470" spans="1:56" x14ac:dyDescent="0.35">
      <c r="A1470" s="50" t="s">
        <v>716</v>
      </c>
      <c r="B1470" s="115">
        <v>1469</v>
      </c>
      <c r="C1470" s="47"/>
      <c r="D1470" s="47"/>
      <c r="E1470" s="47"/>
      <c r="F1470" s="47"/>
      <c r="G1470" s="47" t="s">
        <v>80</v>
      </c>
      <c r="H1470" s="47" t="s">
        <v>225</v>
      </c>
      <c r="I1470" s="47" t="s">
        <v>72</v>
      </c>
      <c r="J1470" s="47" t="s">
        <v>1961</v>
      </c>
      <c r="K1470" s="47" t="s">
        <v>329</v>
      </c>
      <c r="L1470" s="47" t="s">
        <v>320</v>
      </c>
      <c r="M1470" s="47" t="s">
        <v>55</v>
      </c>
      <c r="N1470" s="47" t="s">
        <v>32</v>
      </c>
      <c r="O1470" s="47" t="s">
        <v>37</v>
      </c>
      <c r="P1470" s="47" t="s">
        <v>38</v>
      </c>
      <c r="Q1470" s="47" t="s">
        <v>107</v>
      </c>
      <c r="R1470" s="47"/>
      <c r="S1470" s="47" t="s">
        <v>717</v>
      </c>
      <c r="T1470" s="47" t="s">
        <v>1354</v>
      </c>
      <c r="U1470" s="52">
        <v>523</v>
      </c>
      <c r="V1470" s="118"/>
      <c r="W1470" s="118"/>
      <c r="X1470" s="47">
        <v>35</v>
      </c>
      <c r="Y1470" s="47"/>
      <c r="Z1470" s="118" t="s">
        <v>390</v>
      </c>
      <c r="AA1470" s="118"/>
      <c r="AB1470" s="118"/>
      <c r="AC1470" s="47" t="s">
        <v>700</v>
      </c>
      <c r="AD1470" s="14">
        <v>0</v>
      </c>
      <c r="AE1470" s="47"/>
      <c r="AF1470" s="280"/>
      <c r="AG1470" s="118"/>
      <c r="AH1470" s="118"/>
      <c r="AI1470" s="47" t="s">
        <v>6737</v>
      </c>
      <c r="AJ1470" s="47" t="s">
        <v>144</v>
      </c>
      <c r="AK1470" s="47" t="s">
        <v>390</v>
      </c>
      <c r="AL1470" s="62" t="s">
        <v>390</v>
      </c>
      <c r="AM1470" s="62" t="s">
        <v>390</v>
      </c>
      <c r="AN1470" s="118"/>
      <c r="AO1470" s="118"/>
      <c r="AP1470" s="118"/>
      <c r="AQ1470" s="118"/>
      <c r="AR1470" s="118"/>
      <c r="AS1470" s="47"/>
      <c r="AT1470" s="118"/>
      <c r="AU1470" s="47"/>
      <c r="AV1470" s="47"/>
      <c r="AW1470" s="118"/>
      <c r="AX1470" s="118"/>
      <c r="AY1470" s="118"/>
      <c r="AZ1470" s="47"/>
      <c r="BA1470" s="14"/>
      <c r="BB1470" s="47"/>
      <c r="BC1470" s="118"/>
      <c r="BD1470" s="118"/>
    </row>
    <row r="1471" spans="1:56" x14ac:dyDescent="0.35">
      <c r="A1471" s="50" t="s">
        <v>908</v>
      </c>
      <c r="B1471" s="115">
        <v>1470</v>
      </c>
      <c r="C1471" s="47"/>
      <c r="D1471" s="47"/>
      <c r="E1471" s="47"/>
      <c r="F1471" s="47"/>
      <c r="G1471" s="47" t="s">
        <v>1960</v>
      </c>
      <c r="H1471" s="47" t="s">
        <v>223</v>
      </c>
      <c r="I1471" s="47" t="s">
        <v>81</v>
      </c>
      <c r="J1471" s="47" t="s">
        <v>1961</v>
      </c>
      <c r="K1471" s="47" t="s">
        <v>313</v>
      </c>
      <c r="L1471" s="47" t="s">
        <v>1979</v>
      </c>
      <c r="M1471" s="47" t="s">
        <v>55</v>
      </c>
      <c r="N1471" s="47" t="s">
        <v>31</v>
      </c>
      <c r="O1471" s="47" t="s">
        <v>36</v>
      </c>
      <c r="P1471" s="47" t="s">
        <v>64</v>
      </c>
      <c r="Q1471" s="47" t="s">
        <v>1513</v>
      </c>
      <c r="R1471" s="47"/>
      <c r="S1471" s="47" t="s">
        <v>909</v>
      </c>
      <c r="T1471" s="47" t="s">
        <v>766</v>
      </c>
      <c r="U1471" s="52"/>
      <c r="V1471" s="118"/>
      <c r="W1471" s="118"/>
      <c r="X1471" s="47">
        <v>35</v>
      </c>
      <c r="Y1471" s="47"/>
      <c r="Z1471" s="118" t="s">
        <v>390</v>
      </c>
      <c r="AA1471" s="118"/>
      <c r="AB1471" s="118"/>
      <c r="AC1471" s="47" t="s">
        <v>399</v>
      </c>
      <c r="AD1471" s="14">
        <v>0</v>
      </c>
      <c r="AE1471" s="47"/>
      <c r="AF1471" s="280"/>
      <c r="AG1471" s="118"/>
      <c r="AH1471" s="118"/>
      <c r="AI1471" s="47" t="s">
        <v>6737</v>
      </c>
      <c r="AJ1471" s="47" t="s">
        <v>144</v>
      </c>
      <c r="AK1471" s="47" t="s">
        <v>390</v>
      </c>
      <c r="AL1471" s="62" t="s">
        <v>390</v>
      </c>
      <c r="AM1471" s="62" t="s">
        <v>2000</v>
      </c>
      <c r="AN1471" s="118"/>
      <c r="AO1471" s="118"/>
      <c r="AP1471" s="118"/>
      <c r="AQ1471" s="118"/>
      <c r="AR1471" s="118"/>
      <c r="AS1471" s="47"/>
      <c r="AT1471" s="118"/>
      <c r="AU1471" s="47"/>
      <c r="AV1471" s="47"/>
      <c r="AW1471" s="118"/>
      <c r="AX1471" s="118"/>
      <c r="AY1471" s="118"/>
      <c r="AZ1471" s="47"/>
      <c r="BA1471" s="14"/>
      <c r="BB1471" s="47"/>
      <c r="BC1471" s="118"/>
      <c r="BD1471" s="118"/>
    </row>
    <row r="1472" spans="1:56" x14ac:dyDescent="0.35">
      <c r="A1472" s="50" t="s">
        <v>3170</v>
      </c>
      <c r="B1472" s="115">
        <v>1471</v>
      </c>
      <c r="C1472" s="47"/>
      <c r="D1472" s="47">
        <v>6400</v>
      </c>
      <c r="E1472" s="47" t="s">
        <v>4680</v>
      </c>
      <c r="F1472" s="47" t="s">
        <v>3199</v>
      </c>
      <c r="G1472" s="47" t="s">
        <v>1960</v>
      </c>
      <c r="H1472" s="47" t="s">
        <v>223</v>
      </c>
      <c r="I1472" s="47" t="s">
        <v>1962</v>
      </c>
      <c r="J1472" s="47" t="s">
        <v>1961</v>
      </c>
      <c r="K1472" s="47" t="s">
        <v>313</v>
      </c>
      <c r="L1472" s="47" t="s">
        <v>1979</v>
      </c>
      <c r="M1472" s="47" t="s">
        <v>53</v>
      </c>
      <c r="N1472" s="47" t="s">
        <v>34</v>
      </c>
      <c r="O1472" s="47" t="s">
        <v>4</v>
      </c>
      <c r="P1472" s="47" t="s">
        <v>30</v>
      </c>
      <c r="Q1472" s="47" t="s">
        <v>291</v>
      </c>
      <c r="R1472" s="47" t="s">
        <v>1989</v>
      </c>
      <c r="S1472" s="47" t="s">
        <v>1095</v>
      </c>
      <c r="T1472" s="47" t="s">
        <v>1095</v>
      </c>
      <c r="U1472" s="52">
        <v>7788.52</v>
      </c>
      <c r="V1472" s="118">
        <v>46059</v>
      </c>
      <c r="W1472" s="118">
        <v>46060</v>
      </c>
      <c r="X1472" s="47">
        <v>0</v>
      </c>
      <c r="Y1472" s="47">
        <v>35</v>
      </c>
      <c r="Z1472" s="118">
        <v>46095</v>
      </c>
      <c r="AA1472" s="118">
        <v>46112</v>
      </c>
      <c r="AB1472" s="118">
        <v>46112</v>
      </c>
      <c r="AC1472" s="47" t="s">
        <v>219</v>
      </c>
      <c r="AD1472" s="14">
        <v>1</v>
      </c>
      <c r="AE1472" s="47"/>
      <c r="AF1472" s="280">
        <v>46154</v>
      </c>
      <c r="AG1472" s="118">
        <v>46154</v>
      </c>
      <c r="AH1472" s="118" t="s">
        <v>6740</v>
      </c>
      <c r="AI1472" s="47" t="s">
        <v>1558</v>
      </c>
      <c r="AJ1472" s="47" t="s">
        <v>144</v>
      </c>
      <c r="AK1472" s="47" t="s">
        <v>390</v>
      </c>
      <c r="AL1472" s="62" t="s">
        <v>390</v>
      </c>
      <c r="AM1472" s="62" t="s">
        <v>2000</v>
      </c>
      <c r="AN1472" s="118"/>
      <c r="AO1472" s="118"/>
      <c r="AP1472" s="118"/>
      <c r="AQ1472" s="118"/>
      <c r="AR1472" s="118"/>
      <c r="AS1472" s="47"/>
      <c r="AT1472" s="118"/>
      <c r="AU1472" s="47"/>
      <c r="AV1472" s="47"/>
      <c r="AW1472" s="118"/>
      <c r="AX1472" s="118"/>
      <c r="AY1472" s="118"/>
      <c r="AZ1472" s="47"/>
      <c r="BA1472" s="14"/>
      <c r="BB1472" s="47"/>
      <c r="BC1472" s="118"/>
      <c r="BD1472" s="118"/>
    </row>
    <row r="1473" spans="1:56" x14ac:dyDescent="0.35">
      <c r="A1473" s="50" t="s">
        <v>2684</v>
      </c>
      <c r="B1473" s="115">
        <v>1472</v>
      </c>
      <c r="C1473" s="47" t="s">
        <v>3911</v>
      </c>
      <c r="D1473" s="47"/>
      <c r="E1473" s="47"/>
      <c r="F1473" s="47"/>
      <c r="G1473" s="47" t="s">
        <v>78</v>
      </c>
      <c r="H1473" s="47" t="s">
        <v>1981</v>
      </c>
      <c r="I1473" s="47" t="s">
        <v>296</v>
      </c>
      <c r="J1473" s="47" t="s">
        <v>2006</v>
      </c>
      <c r="K1473" s="47" t="s">
        <v>2007</v>
      </c>
      <c r="L1473" s="47" t="s">
        <v>1985</v>
      </c>
      <c r="M1473" s="47" t="s">
        <v>55</v>
      </c>
      <c r="N1473" s="47" t="s">
        <v>34</v>
      </c>
      <c r="O1473" s="47" t="s">
        <v>4</v>
      </c>
      <c r="P1473" s="47" t="s">
        <v>25</v>
      </c>
      <c r="Q1473" s="47"/>
      <c r="R1473" s="47"/>
      <c r="S1473" s="47" t="s">
        <v>2685</v>
      </c>
      <c r="T1473" s="47" t="s">
        <v>127</v>
      </c>
      <c r="U1473" s="52"/>
      <c r="V1473" s="118"/>
      <c r="W1473" s="118"/>
      <c r="X1473" s="47">
        <v>35</v>
      </c>
      <c r="Y1473" s="47"/>
      <c r="Z1473" s="118" t="s">
        <v>390</v>
      </c>
      <c r="AA1473" s="118"/>
      <c r="AB1473" s="118"/>
      <c r="AC1473" s="47" t="s">
        <v>399</v>
      </c>
      <c r="AD1473" s="14">
        <v>0</v>
      </c>
      <c r="AE1473" s="47"/>
      <c r="AF1473" s="280"/>
      <c r="AG1473" s="118"/>
      <c r="AH1473" s="118"/>
      <c r="AI1473" s="47" t="s">
        <v>6737</v>
      </c>
      <c r="AJ1473" s="47" t="s">
        <v>144</v>
      </c>
      <c r="AK1473" s="47" t="s">
        <v>390</v>
      </c>
      <c r="AL1473" s="62" t="s">
        <v>390</v>
      </c>
      <c r="AM1473" s="62" t="s">
        <v>390</v>
      </c>
      <c r="AN1473" s="118"/>
      <c r="AO1473" s="118"/>
      <c r="AP1473" s="118"/>
      <c r="AQ1473" s="118"/>
      <c r="AR1473" s="118"/>
      <c r="AS1473" s="47"/>
      <c r="AT1473" s="118"/>
      <c r="AU1473" s="47"/>
      <c r="AV1473" s="47"/>
      <c r="AW1473" s="118"/>
      <c r="AX1473" s="118"/>
      <c r="AY1473" s="118"/>
      <c r="AZ1473" s="47"/>
      <c r="BA1473" s="14"/>
      <c r="BB1473" s="47"/>
      <c r="BC1473" s="118"/>
      <c r="BD1473" s="118"/>
    </row>
    <row r="1474" spans="1:56" x14ac:dyDescent="0.35">
      <c r="A1474" s="50" t="s">
        <v>2114</v>
      </c>
      <c r="B1474" s="115">
        <v>1473</v>
      </c>
      <c r="C1474" s="47"/>
      <c r="D1474" s="47" t="s">
        <v>2849</v>
      </c>
      <c r="E1474" s="47" t="s">
        <v>2182</v>
      </c>
      <c r="F1474" s="47" t="s">
        <v>2115</v>
      </c>
      <c r="G1474" s="47" t="s">
        <v>78</v>
      </c>
      <c r="H1474" s="47" t="s">
        <v>222</v>
      </c>
      <c r="I1474" s="47" t="s">
        <v>7247</v>
      </c>
      <c r="J1474" s="47" t="s">
        <v>2006</v>
      </c>
      <c r="K1474" s="47" t="s">
        <v>2007</v>
      </c>
      <c r="L1474" s="47" t="s">
        <v>1985</v>
      </c>
      <c r="M1474" s="47" t="s">
        <v>53</v>
      </c>
      <c r="N1474" s="47" t="s">
        <v>33</v>
      </c>
      <c r="O1474" s="47" t="s">
        <v>49</v>
      </c>
      <c r="P1474" s="47" t="s">
        <v>26</v>
      </c>
      <c r="Q1474" s="47"/>
      <c r="R1474" s="47" t="s">
        <v>6788</v>
      </c>
      <c r="S1474" s="47" t="s">
        <v>2116</v>
      </c>
      <c r="T1474" s="47" t="s">
        <v>7250</v>
      </c>
      <c r="U1474" s="52">
        <v>13300</v>
      </c>
      <c r="V1474" s="118">
        <v>46132</v>
      </c>
      <c r="W1474" s="118">
        <v>46132</v>
      </c>
      <c r="X1474" s="47">
        <v>0</v>
      </c>
      <c r="Y1474" s="47">
        <v>7</v>
      </c>
      <c r="Z1474" s="118">
        <v>46139</v>
      </c>
      <c r="AA1474" s="118">
        <v>46154</v>
      </c>
      <c r="AB1474" s="118">
        <v>46143</v>
      </c>
      <c r="AC1474" s="47" t="s">
        <v>3</v>
      </c>
      <c r="AD1474" s="14">
        <v>1</v>
      </c>
      <c r="AE1474" s="47"/>
      <c r="AF1474" s="280" t="s">
        <v>8951</v>
      </c>
      <c r="AG1474" s="118"/>
      <c r="AH1474" s="118" t="s">
        <v>152</v>
      </c>
      <c r="AI1474" s="47" t="s">
        <v>6737</v>
      </c>
      <c r="AJ1474" s="47" t="s">
        <v>306</v>
      </c>
      <c r="AK1474" s="47" t="s">
        <v>2829</v>
      </c>
      <c r="AL1474" s="62" t="s">
        <v>2925</v>
      </c>
      <c r="AM1474" s="62" t="s">
        <v>390</v>
      </c>
      <c r="AN1474" s="118"/>
      <c r="AO1474" s="118"/>
      <c r="AP1474" s="118"/>
      <c r="AQ1474" s="118"/>
      <c r="AR1474" s="118"/>
      <c r="AS1474" s="47"/>
      <c r="AT1474" s="118"/>
      <c r="AU1474" s="47"/>
      <c r="AV1474" s="47"/>
      <c r="AW1474" s="118"/>
      <c r="AX1474" s="118"/>
      <c r="AY1474" s="118"/>
      <c r="AZ1474" s="47"/>
      <c r="BA1474" s="14"/>
      <c r="BB1474" s="47"/>
      <c r="BC1474" s="118"/>
      <c r="BD1474" s="118"/>
    </row>
    <row r="1475" spans="1:56" x14ac:dyDescent="0.35">
      <c r="A1475" s="50" t="s">
        <v>2144</v>
      </c>
      <c r="B1475" s="115">
        <v>1474</v>
      </c>
      <c r="C1475" s="47"/>
      <c r="D1475" s="47" t="s">
        <v>2859</v>
      </c>
      <c r="E1475" s="47" t="s">
        <v>2192</v>
      </c>
      <c r="F1475" s="47" t="s">
        <v>2145</v>
      </c>
      <c r="G1475" s="47" t="s">
        <v>78</v>
      </c>
      <c r="H1475" s="47" t="s">
        <v>222</v>
      </c>
      <c r="I1475" s="47" t="s">
        <v>7247</v>
      </c>
      <c r="J1475" s="47" t="s">
        <v>2006</v>
      </c>
      <c r="K1475" s="47" t="s">
        <v>2007</v>
      </c>
      <c r="L1475" s="47" t="s">
        <v>1985</v>
      </c>
      <c r="M1475" s="47" t="s">
        <v>53</v>
      </c>
      <c r="N1475" s="47" t="s">
        <v>33</v>
      </c>
      <c r="O1475" s="47" t="s">
        <v>49</v>
      </c>
      <c r="P1475" s="47" t="s">
        <v>26</v>
      </c>
      <c r="Q1475" s="47"/>
      <c r="R1475" s="47"/>
      <c r="S1475" s="47" t="s">
        <v>2146</v>
      </c>
      <c r="T1475" s="47" t="s">
        <v>8013</v>
      </c>
      <c r="U1475" s="52">
        <v>33500</v>
      </c>
      <c r="V1475" s="118">
        <v>46143</v>
      </c>
      <c r="W1475" s="118">
        <v>46143</v>
      </c>
      <c r="X1475" s="47">
        <v>0</v>
      </c>
      <c r="Y1475" s="47">
        <v>7</v>
      </c>
      <c r="Z1475" s="118">
        <v>46150</v>
      </c>
      <c r="AA1475" s="118">
        <v>46173</v>
      </c>
      <c r="AB1475" s="118">
        <v>46167</v>
      </c>
      <c r="AC1475" s="47" t="s">
        <v>3</v>
      </c>
      <c r="AD1475" s="14">
        <v>1</v>
      </c>
      <c r="AE1475" s="47"/>
      <c r="AF1475" s="280" t="s">
        <v>8951</v>
      </c>
      <c r="AG1475" s="118"/>
      <c r="AH1475" s="118" t="s">
        <v>152</v>
      </c>
      <c r="AI1475" s="47" t="s">
        <v>6737</v>
      </c>
      <c r="AJ1475" s="47" t="s">
        <v>306</v>
      </c>
      <c r="AK1475" s="47" t="s">
        <v>2826</v>
      </c>
      <c r="AL1475" s="62" t="s">
        <v>2925</v>
      </c>
      <c r="AM1475" s="62" t="s">
        <v>390</v>
      </c>
      <c r="AN1475" s="118"/>
      <c r="AO1475" s="118"/>
      <c r="AP1475" s="118"/>
      <c r="AQ1475" s="118"/>
      <c r="AR1475" s="118"/>
      <c r="AS1475" s="47"/>
      <c r="AT1475" s="118"/>
      <c r="AU1475" s="47"/>
      <c r="AV1475" s="47"/>
      <c r="AW1475" s="118"/>
      <c r="AX1475" s="118"/>
      <c r="AY1475" s="118"/>
      <c r="AZ1475" s="47"/>
      <c r="BA1475" s="14"/>
      <c r="BB1475" s="47"/>
      <c r="BC1475" s="118"/>
      <c r="BD1475" s="118"/>
    </row>
    <row r="1476" spans="1:56" x14ac:dyDescent="0.35">
      <c r="A1476" s="50" t="s">
        <v>2105</v>
      </c>
      <c r="B1476" s="115">
        <v>1475</v>
      </c>
      <c r="C1476" s="47"/>
      <c r="D1476" s="47" t="s">
        <v>2846</v>
      </c>
      <c r="E1476" s="47" t="s">
        <v>2179</v>
      </c>
      <c r="F1476" s="47" t="s">
        <v>2106</v>
      </c>
      <c r="G1476" s="47" t="s">
        <v>78</v>
      </c>
      <c r="H1476" s="47" t="s">
        <v>222</v>
      </c>
      <c r="I1476" s="47" t="s">
        <v>7247</v>
      </c>
      <c r="J1476" s="47" t="s">
        <v>2006</v>
      </c>
      <c r="K1476" s="47" t="s">
        <v>2007</v>
      </c>
      <c r="L1476" s="47" t="s">
        <v>1985</v>
      </c>
      <c r="M1476" s="47" t="s">
        <v>53</v>
      </c>
      <c r="N1476" s="47" t="s">
        <v>33</v>
      </c>
      <c r="O1476" s="47" t="s">
        <v>49</v>
      </c>
      <c r="P1476" s="47" t="s">
        <v>26</v>
      </c>
      <c r="Q1476" s="47"/>
      <c r="R1476" s="47"/>
      <c r="S1476" s="47" t="s">
        <v>2107</v>
      </c>
      <c r="T1476" s="47" t="s">
        <v>901</v>
      </c>
      <c r="U1476" s="52">
        <v>10175</v>
      </c>
      <c r="V1476" s="118">
        <v>46168</v>
      </c>
      <c r="W1476" s="118">
        <v>46168</v>
      </c>
      <c r="X1476" s="47">
        <v>0</v>
      </c>
      <c r="Y1476" s="47">
        <v>7</v>
      </c>
      <c r="Z1476" s="118">
        <v>46175</v>
      </c>
      <c r="AA1476" s="118">
        <v>46178</v>
      </c>
      <c r="AB1476" s="118"/>
      <c r="AC1476" s="47" t="s">
        <v>5</v>
      </c>
      <c r="AD1476" s="14"/>
      <c r="AE1476" s="47"/>
      <c r="AF1476" s="280"/>
      <c r="AG1476" s="118"/>
      <c r="AH1476" s="118"/>
      <c r="AI1476" s="47" t="s">
        <v>6737</v>
      </c>
      <c r="AJ1476" s="47" t="s">
        <v>306</v>
      </c>
      <c r="AK1476" s="47" t="s">
        <v>5080</v>
      </c>
      <c r="AL1476" s="62" t="s">
        <v>390</v>
      </c>
      <c r="AM1476" s="62" t="s">
        <v>390</v>
      </c>
      <c r="AN1476" s="118"/>
      <c r="AO1476" s="118"/>
      <c r="AP1476" s="118"/>
      <c r="AQ1476" s="118"/>
      <c r="AR1476" s="118"/>
      <c r="AS1476" s="47"/>
      <c r="AT1476" s="118"/>
      <c r="AU1476" s="47"/>
      <c r="AV1476" s="47"/>
      <c r="AW1476" s="118"/>
      <c r="AX1476" s="118"/>
      <c r="AY1476" s="118"/>
      <c r="AZ1476" s="47"/>
      <c r="BA1476" s="14"/>
      <c r="BB1476" s="47"/>
      <c r="BC1476" s="118"/>
      <c r="BD1476" s="118"/>
    </row>
    <row r="1477" spans="1:56" x14ac:dyDescent="0.35">
      <c r="A1477" s="50" t="s">
        <v>2150</v>
      </c>
      <c r="B1477" s="115">
        <v>1476</v>
      </c>
      <c r="C1477" s="47"/>
      <c r="D1477" s="47" t="s">
        <v>2861</v>
      </c>
      <c r="E1477" s="47" t="s">
        <v>2194</v>
      </c>
      <c r="F1477" s="47" t="s">
        <v>2151</v>
      </c>
      <c r="G1477" s="47" t="s">
        <v>78</v>
      </c>
      <c r="H1477" s="47" t="s">
        <v>222</v>
      </c>
      <c r="I1477" s="47" t="s">
        <v>7247</v>
      </c>
      <c r="J1477" s="47" t="s">
        <v>2006</v>
      </c>
      <c r="K1477" s="47" t="s">
        <v>2007</v>
      </c>
      <c r="L1477" s="47" t="s">
        <v>1985</v>
      </c>
      <c r="M1477" s="47" t="s">
        <v>53</v>
      </c>
      <c r="N1477" s="47" t="s">
        <v>33</v>
      </c>
      <c r="O1477" s="47" t="s">
        <v>49</v>
      </c>
      <c r="P1477" s="47" t="s">
        <v>26</v>
      </c>
      <c r="Q1477" s="47"/>
      <c r="R1477" s="47"/>
      <c r="S1477" s="47" t="s">
        <v>2152</v>
      </c>
      <c r="T1477" s="47"/>
      <c r="U1477" s="52"/>
      <c r="V1477" s="118"/>
      <c r="W1477" s="118"/>
      <c r="X1477" s="47">
        <v>0</v>
      </c>
      <c r="Y1477" s="47"/>
      <c r="Z1477" s="118" t="s">
        <v>390</v>
      </c>
      <c r="AA1477" s="118"/>
      <c r="AB1477" s="118"/>
      <c r="AC1477" s="47" t="s">
        <v>399</v>
      </c>
      <c r="AD1477" s="14">
        <v>0</v>
      </c>
      <c r="AE1477" s="47"/>
      <c r="AF1477" s="280"/>
      <c r="AG1477" s="118"/>
      <c r="AH1477" s="118"/>
      <c r="AI1477" s="47" t="s">
        <v>6737</v>
      </c>
      <c r="AJ1477" s="47" t="s">
        <v>306</v>
      </c>
      <c r="AK1477" s="47" t="s">
        <v>390</v>
      </c>
      <c r="AL1477" s="62" t="s">
        <v>390</v>
      </c>
      <c r="AM1477" s="62" t="s">
        <v>390</v>
      </c>
      <c r="AN1477" s="118"/>
      <c r="AO1477" s="118"/>
      <c r="AP1477" s="118"/>
      <c r="AQ1477" s="118"/>
      <c r="AR1477" s="118"/>
      <c r="AS1477" s="47"/>
      <c r="AT1477" s="118"/>
      <c r="AU1477" s="47"/>
      <c r="AV1477" s="47"/>
      <c r="AW1477" s="118"/>
      <c r="AX1477" s="118"/>
      <c r="AY1477" s="118"/>
      <c r="AZ1477" s="47"/>
      <c r="BA1477" s="14"/>
      <c r="BB1477" s="47"/>
      <c r="BC1477" s="118"/>
      <c r="BD1477" s="118"/>
    </row>
    <row r="1478" spans="1:56" x14ac:dyDescent="0.35">
      <c r="A1478" s="50" t="s">
        <v>2132</v>
      </c>
      <c r="B1478" s="115">
        <v>1477</v>
      </c>
      <c r="C1478" s="47"/>
      <c r="D1478" s="47" t="s">
        <v>2855</v>
      </c>
      <c r="E1478" s="47" t="s">
        <v>2188</v>
      </c>
      <c r="F1478" s="47" t="s">
        <v>2133</v>
      </c>
      <c r="G1478" s="47" t="s">
        <v>78</v>
      </c>
      <c r="H1478" s="47" t="s">
        <v>222</v>
      </c>
      <c r="I1478" s="47" t="s">
        <v>7247</v>
      </c>
      <c r="J1478" s="47" t="s">
        <v>2006</v>
      </c>
      <c r="K1478" s="47" t="s">
        <v>2007</v>
      </c>
      <c r="L1478" s="47" t="s">
        <v>1985</v>
      </c>
      <c r="M1478" s="47" t="s">
        <v>53</v>
      </c>
      <c r="N1478" s="47" t="s">
        <v>33</v>
      </c>
      <c r="O1478" s="47" t="s">
        <v>49</v>
      </c>
      <c r="P1478" s="47" t="s">
        <v>26</v>
      </c>
      <c r="Q1478" s="47"/>
      <c r="R1478" s="47"/>
      <c r="S1478" s="47" t="s">
        <v>2134</v>
      </c>
      <c r="T1478" s="47"/>
      <c r="U1478" s="52"/>
      <c r="V1478" s="118"/>
      <c r="W1478" s="118"/>
      <c r="X1478" s="47">
        <v>0</v>
      </c>
      <c r="Y1478" s="47"/>
      <c r="Z1478" s="118" t="s">
        <v>390</v>
      </c>
      <c r="AA1478" s="118"/>
      <c r="AB1478" s="118"/>
      <c r="AC1478" s="47" t="s">
        <v>399</v>
      </c>
      <c r="AD1478" s="14">
        <v>0</v>
      </c>
      <c r="AE1478" s="47"/>
      <c r="AF1478" s="280"/>
      <c r="AG1478" s="118"/>
      <c r="AH1478" s="118"/>
      <c r="AI1478" s="47" t="s">
        <v>6737</v>
      </c>
      <c r="AJ1478" s="47" t="s">
        <v>306</v>
      </c>
      <c r="AK1478" s="47" t="s">
        <v>390</v>
      </c>
      <c r="AL1478" s="62" t="s">
        <v>390</v>
      </c>
      <c r="AM1478" s="62" t="s">
        <v>390</v>
      </c>
      <c r="AN1478" s="118"/>
      <c r="AO1478" s="118"/>
      <c r="AP1478" s="118"/>
      <c r="AQ1478" s="118"/>
      <c r="AR1478" s="118"/>
      <c r="AS1478" s="47"/>
      <c r="AT1478" s="118"/>
      <c r="AU1478" s="47"/>
      <c r="AV1478" s="47"/>
      <c r="AW1478" s="118"/>
      <c r="AX1478" s="118"/>
      <c r="AY1478" s="118"/>
      <c r="AZ1478" s="47"/>
      <c r="BA1478" s="14"/>
      <c r="BB1478" s="47"/>
      <c r="BC1478" s="118"/>
      <c r="BD1478" s="118"/>
    </row>
    <row r="1479" spans="1:56" x14ac:dyDescent="0.35">
      <c r="A1479" s="50" t="s">
        <v>2138</v>
      </c>
      <c r="B1479" s="115">
        <v>1478</v>
      </c>
      <c r="C1479" s="47"/>
      <c r="D1479" s="47" t="s">
        <v>2857</v>
      </c>
      <c r="E1479" s="47" t="s">
        <v>2190</v>
      </c>
      <c r="F1479" s="47" t="s">
        <v>2139</v>
      </c>
      <c r="G1479" s="47" t="s">
        <v>78</v>
      </c>
      <c r="H1479" s="47" t="s">
        <v>222</v>
      </c>
      <c r="I1479" s="47" t="s">
        <v>7247</v>
      </c>
      <c r="J1479" s="47" t="s">
        <v>2006</v>
      </c>
      <c r="K1479" s="47" t="s">
        <v>2007</v>
      </c>
      <c r="L1479" s="47" t="s">
        <v>1985</v>
      </c>
      <c r="M1479" s="47" t="s">
        <v>53</v>
      </c>
      <c r="N1479" s="47" t="s">
        <v>33</v>
      </c>
      <c r="O1479" s="47" t="s">
        <v>49</v>
      </c>
      <c r="P1479" s="47" t="s">
        <v>26</v>
      </c>
      <c r="Q1479" s="47"/>
      <c r="R1479" s="47" t="s">
        <v>6788</v>
      </c>
      <c r="S1479" s="47" t="s">
        <v>2140</v>
      </c>
      <c r="T1479" s="47" t="s">
        <v>6667</v>
      </c>
      <c r="U1479" s="52">
        <v>6100</v>
      </c>
      <c r="V1479" s="118">
        <v>46148</v>
      </c>
      <c r="W1479" s="118">
        <v>46148</v>
      </c>
      <c r="X1479" s="47">
        <v>0</v>
      </c>
      <c r="Y1479" s="47">
        <v>7</v>
      </c>
      <c r="Z1479" s="118">
        <v>46155</v>
      </c>
      <c r="AA1479" s="118">
        <v>46155</v>
      </c>
      <c r="AB1479" s="118">
        <v>46156</v>
      </c>
      <c r="AC1479" s="47" t="s">
        <v>3</v>
      </c>
      <c r="AD1479" s="14">
        <v>1</v>
      </c>
      <c r="AE1479" s="47"/>
      <c r="AF1479" s="280" t="s">
        <v>8951</v>
      </c>
      <c r="AG1479" s="118"/>
      <c r="AH1479" s="118" t="s">
        <v>152</v>
      </c>
      <c r="AI1479" s="47" t="s">
        <v>6737</v>
      </c>
      <c r="AJ1479" s="47" t="s">
        <v>306</v>
      </c>
      <c r="AK1479" s="47" t="s">
        <v>2826</v>
      </c>
      <c r="AL1479" s="62" t="s">
        <v>2925</v>
      </c>
      <c r="AM1479" s="62" t="s">
        <v>390</v>
      </c>
      <c r="AN1479" s="118"/>
      <c r="AO1479" s="118"/>
      <c r="AP1479" s="118"/>
      <c r="AQ1479" s="118"/>
      <c r="AR1479" s="118"/>
      <c r="AS1479" s="47"/>
      <c r="AT1479" s="118"/>
      <c r="AU1479" s="47"/>
      <c r="AV1479" s="47"/>
      <c r="AW1479" s="118"/>
      <c r="AX1479" s="118"/>
      <c r="AY1479" s="118"/>
      <c r="AZ1479" s="47"/>
      <c r="BA1479" s="14"/>
      <c r="BB1479" s="47"/>
      <c r="BC1479" s="118"/>
      <c r="BD1479" s="118"/>
    </row>
    <row r="1480" spans="1:56" x14ac:dyDescent="0.35">
      <c r="A1480" s="50" t="s">
        <v>2117</v>
      </c>
      <c r="B1480" s="115">
        <v>1479</v>
      </c>
      <c r="C1480" s="47"/>
      <c r="D1480" s="47" t="s">
        <v>2850</v>
      </c>
      <c r="E1480" s="47" t="s">
        <v>2183</v>
      </c>
      <c r="F1480" s="47" t="s">
        <v>2118</v>
      </c>
      <c r="G1480" s="47" t="s">
        <v>78</v>
      </c>
      <c r="H1480" s="47" t="s">
        <v>222</v>
      </c>
      <c r="I1480" s="47" t="s">
        <v>7247</v>
      </c>
      <c r="J1480" s="47" t="s">
        <v>2006</v>
      </c>
      <c r="K1480" s="47" t="s">
        <v>2007</v>
      </c>
      <c r="L1480" s="47" t="s">
        <v>1985</v>
      </c>
      <c r="M1480" s="47" t="s">
        <v>53</v>
      </c>
      <c r="N1480" s="47" t="s">
        <v>33</v>
      </c>
      <c r="O1480" s="47" t="s">
        <v>49</v>
      </c>
      <c r="P1480" s="47" t="s">
        <v>26</v>
      </c>
      <c r="Q1480" s="47"/>
      <c r="R1480" s="47" t="s">
        <v>6788</v>
      </c>
      <c r="S1480" s="47" t="s">
        <v>2119</v>
      </c>
      <c r="T1480" s="47" t="s">
        <v>8014</v>
      </c>
      <c r="U1480" s="52">
        <v>29327</v>
      </c>
      <c r="V1480" s="118">
        <v>46147</v>
      </c>
      <c r="W1480" s="118">
        <v>46147</v>
      </c>
      <c r="X1480" s="47">
        <v>0</v>
      </c>
      <c r="Y1480" s="47">
        <v>7</v>
      </c>
      <c r="Z1480" s="118">
        <v>46154</v>
      </c>
      <c r="AA1480" s="118">
        <v>46154</v>
      </c>
      <c r="AB1480" s="118">
        <v>46156</v>
      </c>
      <c r="AC1480" s="47" t="s">
        <v>3</v>
      </c>
      <c r="AD1480" s="14">
        <v>1</v>
      </c>
      <c r="AE1480" s="47"/>
      <c r="AF1480" s="280" t="s">
        <v>8951</v>
      </c>
      <c r="AG1480" s="118"/>
      <c r="AH1480" s="118" t="s">
        <v>152</v>
      </c>
      <c r="AI1480" s="47" t="s">
        <v>6737</v>
      </c>
      <c r="AJ1480" s="47" t="s">
        <v>306</v>
      </c>
      <c r="AK1480" s="47" t="s">
        <v>2826</v>
      </c>
      <c r="AL1480" s="62" t="s">
        <v>2925</v>
      </c>
      <c r="AM1480" s="62" t="s">
        <v>390</v>
      </c>
      <c r="AN1480" s="118"/>
      <c r="AO1480" s="118"/>
      <c r="AP1480" s="118"/>
      <c r="AQ1480" s="118"/>
      <c r="AR1480" s="118"/>
      <c r="AS1480" s="47"/>
      <c r="AT1480" s="118"/>
      <c r="AU1480" s="47"/>
      <c r="AV1480" s="47"/>
      <c r="AW1480" s="118"/>
      <c r="AX1480" s="118"/>
      <c r="AY1480" s="118"/>
      <c r="AZ1480" s="47"/>
      <c r="BA1480" s="14"/>
      <c r="BB1480" s="47"/>
      <c r="BC1480" s="118"/>
      <c r="BD1480" s="118"/>
    </row>
    <row r="1481" spans="1:56" x14ac:dyDescent="0.35">
      <c r="A1481" s="50" t="s">
        <v>2129</v>
      </c>
      <c r="B1481" s="115">
        <v>1480</v>
      </c>
      <c r="C1481" s="47"/>
      <c r="D1481" s="47" t="s">
        <v>2854</v>
      </c>
      <c r="E1481" s="47" t="s">
        <v>2187</v>
      </c>
      <c r="F1481" s="47" t="s">
        <v>2130</v>
      </c>
      <c r="G1481" s="47" t="s">
        <v>78</v>
      </c>
      <c r="H1481" s="47" t="s">
        <v>222</v>
      </c>
      <c r="I1481" s="47" t="s">
        <v>7247</v>
      </c>
      <c r="J1481" s="47" t="s">
        <v>2006</v>
      </c>
      <c r="K1481" s="47" t="s">
        <v>2007</v>
      </c>
      <c r="L1481" s="47" t="s">
        <v>1985</v>
      </c>
      <c r="M1481" s="47" t="s">
        <v>53</v>
      </c>
      <c r="N1481" s="47" t="s">
        <v>33</v>
      </c>
      <c r="O1481" s="47" t="s">
        <v>49</v>
      </c>
      <c r="P1481" s="47" t="s">
        <v>26</v>
      </c>
      <c r="Q1481" s="47"/>
      <c r="R1481" s="47"/>
      <c r="S1481" s="47" t="s">
        <v>2131</v>
      </c>
      <c r="T1481" s="47"/>
      <c r="U1481" s="52"/>
      <c r="V1481" s="118"/>
      <c r="W1481" s="118"/>
      <c r="X1481" s="47">
        <v>0</v>
      </c>
      <c r="Y1481" s="47"/>
      <c r="Z1481" s="118" t="s">
        <v>390</v>
      </c>
      <c r="AA1481" s="118"/>
      <c r="AB1481" s="118"/>
      <c r="AC1481" s="47" t="s">
        <v>700</v>
      </c>
      <c r="AD1481" s="14">
        <v>0</v>
      </c>
      <c r="AE1481" s="47"/>
      <c r="AF1481" s="280"/>
      <c r="AG1481" s="118"/>
      <c r="AH1481" s="118"/>
      <c r="AI1481" s="47" t="s">
        <v>6737</v>
      </c>
      <c r="AJ1481" s="47" t="s">
        <v>306</v>
      </c>
      <c r="AK1481" s="47" t="s">
        <v>390</v>
      </c>
      <c r="AL1481" s="62" t="s">
        <v>390</v>
      </c>
      <c r="AM1481" s="62" t="s">
        <v>1956</v>
      </c>
      <c r="AN1481" s="118"/>
      <c r="AO1481" s="118"/>
      <c r="AP1481" s="118"/>
      <c r="AQ1481" s="118"/>
      <c r="AR1481" s="118"/>
      <c r="AS1481" s="47"/>
      <c r="AT1481" s="118"/>
      <c r="AU1481" s="47"/>
      <c r="AV1481" s="47"/>
      <c r="AW1481" s="118"/>
      <c r="AX1481" s="118"/>
      <c r="AY1481" s="118"/>
      <c r="AZ1481" s="47"/>
      <c r="BA1481" s="14"/>
      <c r="BB1481" s="47"/>
      <c r="BC1481" s="118"/>
      <c r="BD1481" s="118"/>
    </row>
    <row r="1482" spans="1:56" x14ac:dyDescent="0.35">
      <c r="A1482" s="50" t="s">
        <v>2120</v>
      </c>
      <c r="B1482" s="115">
        <v>1481</v>
      </c>
      <c r="C1482" s="47"/>
      <c r="D1482" s="47" t="s">
        <v>2851</v>
      </c>
      <c r="E1482" s="47" t="s">
        <v>2184</v>
      </c>
      <c r="F1482" s="47" t="s">
        <v>2121</v>
      </c>
      <c r="G1482" s="47" t="s">
        <v>78</v>
      </c>
      <c r="H1482" s="47" t="s">
        <v>222</v>
      </c>
      <c r="I1482" s="47" t="s">
        <v>7247</v>
      </c>
      <c r="J1482" s="47" t="s">
        <v>2006</v>
      </c>
      <c r="K1482" s="47" t="s">
        <v>2007</v>
      </c>
      <c r="L1482" s="47" t="s">
        <v>1985</v>
      </c>
      <c r="M1482" s="47" t="s">
        <v>53</v>
      </c>
      <c r="N1482" s="47" t="s">
        <v>33</v>
      </c>
      <c r="O1482" s="47" t="s">
        <v>49</v>
      </c>
      <c r="P1482" s="47" t="s">
        <v>26</v>
      </c>
      <c r="Q1482" s="47"/>
      <c r="R1482" s="47" t="s">
        <v>6788</v>
      </c>
      <c r="S1482" s="47" t="s">
        <v>2122</v>
      </c>
      <c r="T1482" s="47" t="s">
        <v>516</v>
      </c>
      <c r="U1482" s="52">
        <v>21804</v>
      </c>
      <c r="V1482" s="118">
        <v>46132</v>
      </c>
      <c r="W1482" s="118">
        <v>46132</v>
      </c>
      <c r="X1482" s="47">
        <v>0</v>
      </c>
      <c r="Y1482" s="47">
        <v>7</v>
      </c>
      <c r="Z1482" s="118">
        <v>46139</v>
      </c>
      <c r="AA1482" s="118">
        <v>46154</v>
      </c>
      <c r="AB1482" s="118">
        <v>46156</v>
      </c>
      <c r="AC1482" s="47" t="s">
        <v>3</v>
      </c>
      <c r="AD1482" s="14">
        <v>1</v>
      </c>
      <c r="AE1482" s="47"/>
      <c r="AF1482" s="280" t="s">
        <v>8951</v>
      </c>
      <c r="AG1482" s="118"/>
      <c r="AH1482" s="118" t="s">
        <v>152</v>
      </c>
      <c r="AI1482" s="47" t="s">
        <v>6737</v>
      </c>
      <c r="AJ1482" s="47" t="s">
        <v>306</v>
      </c>
      <c r="AK1482" s="47" t="s">
        <v>2829</v>
      </c>
      <c r="AL1482" s="62" t="s">
        <v>2925</v>
      </c>
      <c r="AM1482" s="62" t="s">
        <v>1872</v>
      </c>
      <c r="AN1482" s="118"/>
      <c r="AO1482" s="118"/>
      <c r="AP1482" s="118"/>
      <c r="AQ1482" s="118"/>
      <c r="AR1482" s="118"/>
      <c r="AS1482" s="47"/>
      <c r="AT1482" s="118"/>
      <c r="AU1482" s="47"/>
      <c r="AV1482" s="47"/>
      <c r="AW1482" s="118"/>
      <c r="AX1482" s="118"/>
      <c r="AY1482" s="118"/>
      <c r="AZ1482" s="47"/>
      <c r="BA1482" s="14"/>
      <c r="BB1482" s="47"/>
      <c r="BC1482" s="118"/>
      <c r="BD1482" s="118"/>
    </row>
    <row r="1483" spans="1:56" x14ac:dyDescent="0.35">
      <c r="A1483" s="50" t="s">
        <v>2153</v>
      </c>
      <c r="B1483" s="115">
        <v>1482</v>
      </c>
      <c r="C1483" s="47"/>
      <c r="D1483" s="47" t="s">
        <v>2862</v>
      </c>
      <c r="E1483" s="47" t="s">
        <v>2195</v>
      </c>
      <c r="F1483" s="47" t="s">
        <v>2154</v>
      </c>
      <c r="G1483" s="47" t="s">
        <v>78</v>
      </c>
      <c r="H1483" s="47" t="s">
        <v>222</v>
      </c>
      <c r="I1483" s="47" t="s">
        <v>7247</v>
      </c>
      <c r="J1483" s="47" t="s">
        <v>2006</v>
      </c>
      <c r="K1483" s="47" t="s">
        <v>2007</v>
      </c>
      <c r="L1483" s="47" t="s">
        <v>1985</v>
      </c>
      <c r="M1483" s="47" t="s">
        <v>53</v>
      </c>
      <c r="N1483" s="47" t="s">
        <v>33</v>
      </c>
      <c r="O1483" s="47" t="s">
        <v>49</v>
      </c>
      <c r="P1483" s="47" t="s">
        <v>26</v>
      </c>
      <c r="Q1483" s="47"/>
      <c r="R1483" s="47" t="s">
        <v>6788</v>
      </c>
      <c r="S1483" s="47" t="s">
        <v>2155</v>
      </c>
      <c r="T1483" s="47" t="s">
        <v>7545</v>
      </c>
      <c r="U1483" s="52">
        <v>3000</v>
      </c>
      <c r="V1483" s="118">
        <v>46136</v>
      </c>
      <c r="W1483" s="118">
        <v>46136</v>
      </c>
      <c r="X1483" s="47">
        <v>0</v>
      </c>
      <c r="Y1483" s="47">
        <v>7</v>
      </c>
      <c r="Z1483" s="118">
        <v>46143</v>
      </c>
      <c r="AA1483" s="118">
        <v>46150</v>
      </c>
      <c r="AB1483" s="118">
        <v>46143</v>
      </c>
      <c r="AC1483" s="47" t="s">
        <v>3</v>
      </c>
      <c r="AD1483" s="14">
        <v>1</v>
      </c>
      <c r="AE1483" s="47"/>
      <c r="AF1483" s="280" t="s">
        <v>8951</v>
      </c>
      <c r="AG1483" s="118"/>
      <c r="AH1483" s="118" t="s">
        <v>152</v>
      </c>
      <c r="AI1483" s="47" t="s">
        <v>6737</v>
      </c>
      <c r="AJ1483" s="47" t="s">
        <v>306</v>
      </c>
      <c r="AK1483" s="47" t="s">
        <v>2826</v>
      </c>
      <c r="AL1483" s="62" t="s">
        <v>2925</v>
      </c>
      <c r="AM1483" s="62" t="s">
        <v>2082</v>
      </c>
      <c r="AN1483" s="118"/>
      <c r="AO1483" s="118"/>
      <c r="AP1483" s="118"/>
      <c r="AQ1483" s="118"/>
      <c r="AR1483" s="118"/>
      <c r="AS1483" s="47"/>
      <c r="AT1483" s="118"/>
      <c r="AU1483" s="47"/>
      <c r="AV1483" s="47"/>
      <c r="AW1483" s="118"/>
      <c r="AX1483" s="118"/>
      <c r="AY1483" s="118"/>
      <c r="AZ1483" s="47"/>
      <c r="BA1483" s="14"/>
      <c r="BB1483" s="47"/>
      <c r="BC1483" s="118"/>
      <c r="BD1483" s="118"/>
    </row>
    <row r="1484" spans="1:56" x14ac:dyDescent="0.35">
      <c r="A1484" s="257" t="s">
        <v>2126</v>
      </c>
      <c r="B1484" s="115">
        <v>1483</v>
      </c>
      <c r="C1484" s="258"/>
      <c r="D1484" s="258" t="s">
        <v>2853</v>
      </c>
      <c r="E1484" s="258" t="s">
        <v>2186</v>
      </c>
      <c r="F1484" s="258" t="s">
        <v>2127</v>
      </c>
      <c r="G1484" s="258" t="s">
        <v>78</v>
      </c>
      <c r="H1484" s="258" t="s">
        <v>222</v>
      </c>
      <c r="I1484" s="258" t="s">
        <v>7247</v>
      </c>
      <c r="J1484" s="258" t="s">
        <v>2006</v>
      </c>
      <c r="K1484" s="258" t="s">
        <v>2007</v>
      </c>
      <c r="L1484" s="258" t="s">
        <v>1985</v>
      </c>
      <c r="M1484" s="258" t="s">
        <v>53</v>
      </c>
      <c r="N1484" s="258" t="s">
        <v>33</v>
      </c>
      <c r="O1484" s="258" t="s">
        <v>49</v>
      </c>
      <c r="P1484" s="258" t="s">
        <v>26</v>
      </c>
      <c r="Q1484" s="258"/>
      <c r="R1484" s="258"/>
      <c r="S1484" s="258" t="s">
        <v>2128</v>
      </c>
      <c r="T1484" s="258"/>
      <c r="U1484" s="259"/>
      <c r="V1484" s="260"/>
      <c r="W1484" s="260"/>
      <c r="X1484" s="258">
        <v>0</v>
      </c>
      <c r="Y1484" s="258"/>
      <c r="Z1484" s="260" t="s">
        <v>390</v>
      </c>
      <c r="AA1484" s="260"/>
      <c r="AB1484" s="260"/>
      <c r="AC1484" s="258" t="s">
        <v>399</v>
      </c>
      <c r="AD1484" s="261">
        <v>0</v>
      </c>
      <c r="AE1484" s="47"/>
      <c r="AF1484" s="280"/>
      <c r="AG1484" s="118"/>
      <c r="AH1484" s="118"/>
      <c r="AI1484" s="47" t="s">
        <v>6737</v>
      </c>
      <c r="AJ1484" s="47" t="s">
        <v>306</v>
      </c>
      <c r="AK1484" s="47" t="s">
        <v>390</v>
      </c>
      <c r="AL1484" s="62" t="s">
        <v>390</v>
      </c>
      <c r="AM1484" s="262" t="s">
        <v>390</v>
      </c>
      <c r="AN1484" s="260"/>
      <c r="AO1484" s="260"/>
      <c r="AP1484" s="260"/>
      <c r="AQ1484" s="260"/>
      <c r="AR1484" s="260"/>
      <c r="AS1484" s="258"/>
      <c r="AT1484" s="260"/>
      <c r="AU1484" s="258"/>
      <c r="AV1484" s="258"/>
      <c r="AW1484" s="260"/>
      <c r="AX1484" s="260"/>
      <c r="AY1484" s="260"/>
      <c r="AZ1484" s="258"/>
      <c r="BA1484" s="261"/>
      <c r="BB1484" s="258"/>
      <c r="BC1484" s="260"/>
      <c r="BD1484" s="260"/>
    </row>
    <row r="1485" spans="1:56" x14ac:dyDescent="0.35">
      <c r="A1485" s="257" t="s">
        <v>2141</v>
      </c>
      <c r="B1485" s="115">
        <v>1484</v>
      </c>
      <c r="C1485" s="258"/>
      <c r="D1485" s="258" t="s">
        <v>2858</v>
      </c>
      <c r="E1485" s="258" t="s">
        <v>2191</v>
      </c>
      <c r="F1485" s="258" t="s">
        <v>2142</v>
      </c>
      <c r="G1485" s="258" t="s">
        <v>78</v>
      </c>
      <c r="H1485" s="258" t="s">
        <v>222</v>
      </c>
      <c r="I1485" s="258" t="s">
        <v>7247</v>
      </c>
      <c r="J1485" s="258" t="s">
        <v>2006</v>
      </c>
      <c r="K1485" s="258" t="s">
        <v>2007</v>
      </c>
      <c r="L1485" s="258" t="s">
        <v>1985</v>
      </c>
      <c r="M1485" s="258" t="s">
        <v>53</v>
      </c>
      <c r="N1485" s="258" t="s">
        <v>33</v>
      </c>
      <c r="O1485" s="258" t="s">
        <v>49</v>
      </c>
      <c r="P1485" s="258" t="s">
        <v>26</v>
      </c>
      <c r="Q1485" s="258"/>
      <c r="R1485" s="258"/>
      <c r="S1485" s="258" t="s">
        <v>2143</v>
      </c>
      <c r="T1485" s="258"/>
      <c r="U1485" s="259"/>
      <c r="V1485" s="260"/>
      <c r="W1485" s="260"/>
      <c r="X1485" s="258">
        <v>0</v>
      </c>
      <c r="Y1485" s="258"/>
      <c r="Z1485" s="260" t="s">
        <v>390</v>
      </c>
      <c r="AA1485" s="260"/>
      <c r="AB1485" s="260"/>
      <c r="AC1485" s="258" t="s">
        <v>399</v>
      </c>
      <c r="AD1485" s="261">
        <v>0</v>
      </c>
      <c r="AE1485" s="47"/>
      <c r="AF1485" s="280"/>
      <c r="AG1485" s="118"/>
      <c r="AH1485" s="118"/>
      <c r="AI1485" s="47" t="s">
        <v>6737</v>
      </c>
      <c r="AJ1485" s="47" t="s">
        <v>306</v>
      </c>
      <c r="AK1485" s="47" t="s">
        <v>390</v>
      </c>
      <c r="AL1485" s="62" t="s">
        <v>390</v>
      </c>
      <c r="AM1485" s="262" t="s">
        <v>1872</v>
      </c>
      <c r="AN1485" s="260"/>
      <c r="AO1485" s="260"/>
      <c r="AP1485" s="260"/>
      <c r="AQ1485" s="260"/>
      <c r="AR1485" s="260"/>
      <c r="AS1485" s="258"/>
      <c r="AT1485" s="260"/>
      <c r="AU1485" s="258"/>
      <c r="AV1485" s="258"/>
      <c r="AW1485" s="260"/>
      <c r="AX1485" s="260"/>
      <c r="AY1485" s="260"/>
      <c r="AZ1485" s="258"/>
      <c r="BA1485" s="261"/>
      <c r="BB1485" s="258"/>
      <c r="BC1485" s="260"/>
      <c r="BD1485" s="260"/>
    </row>
    <row r="1486" spans="1:56" x14ac:dyDescent="0.35">
      <c r="A1486" s="257" t="s">
        <v>2108</v>
      </c>
      <c r="B1486" s="115">
        <v>1485</v>
      </c>
      <c r="C1486" s="258"/>
      <c r="D1486" s="258" t="s">
        <v>2847</v>
      </c>
      <c r="E1486" s="258" t="s">
        <v>2180</v>
      </c>
      <c r="F1486" s="258" t="s">
        <v>2109</v>
      </c>
      <c r="G1486" s="258" t="s">
        <v>78</v>
      </c>
      <c r="H1486" s="258" t="s">
        <v>222</v>
      </c>
      <c r="I1486" s="258" t="s">
        <v>7247</v>
      </c>
      <c r="J1486" s="258" t="s">
        <v>2006</v>
      </c>
      <c r="K1486" s="258" t="s">
        <v>2007</v>
      </c>
      <c r="L1486" s="258" t="s">
        <v>1985</v>
      </c>
      <c r="M1486" s="258" t="s">
        <v>53</v>
      </c>
      <c r="N1486" s="258" t="s">
        <v>33</v>
      </c>
      <c r="O1486" s="258" t="s">
        <v>49</v>
      </c>
      <c r="P1486" s="258" t="s">
        <v>26</v>
      </c>
      <c r="Q1486" s="258"/>
      <c r="R1486" s="258"/>
      <c r="S1486" s="258" t="s">
        <v>2110</v>
      </c>
      <c r="T1486" s="258" t="s">
        <v>763</v>
      </c>
      <c r="U1486" s="259">
        <v>11433</v>
      </c>
      <c r="V1486" s="260">
        <v>46163</v>
      </c>
      <c r="W1486" s="260">
        <v>46163</v>
      </c>
      <c r="X1486" s="258">
        <v>0</v>
      </c>
      <c r="Y1486" s="258">
        <v>7</v>
      </c>
      <c r="Z1486" s="260">
        <v>46170</v>
      </c>
      <c r="AA1486" s="260">
        <v>46179</v>
      </c>
      <c r="AB1486" s="260"/>
      <c r="AC1486" s="258" t="s">
        <v>5</v>
      </c>
      <c r="AD1486" s="261"/>
      <c r="AE1486" s="47"/>
      <c r="AF1486" s="280"/>
      <c r="AG1486" s="118"/>
      <c r="AH1486" s="118"/>
      <c r="AI1486" s="47" t="s">
        <v>6737</v>
      </c>
      <c r="AJ1486" s="47" t="s">
        <v>306</v>
      </c>
      <c r="AK1486" s="47" t="s">
        <v>2826</v>
      </c>
      <c r="AL1486" s="62" t="s">
        <v>390</v>
      </c>
      <c r="AM1486" s="262" t="s">
        <v>1872</v>
      </c>
      <c r="AN1486" s="260"/>
      <c r="AO1486" s="260"/>
      <c r="AP1486" s="260"/>
      <c r="AQ1486" s="260"/>
      <c r="AR1486" s="260"/>
      <c r="AS1486" s="258"/>
      <c r="AT1486" s="260"/>
      <c r="AU1486" s="258"/>
      <c r="AV1486" s="258"/>
      <c r="AW1486" s="260"/>
      <c r="AX1486" s="260"/>
      <c r="AY1486" s="260"/>
      <c r="AZ1486" s="258"/>
      <c r="BA1486" s="261"/>
      <c r="BB1486" s="258"/>
      <c r="BC1486" s="260"/>
      <c r="BD1486" s="260"/>
    </row>
    <row r="1487" spans="1:56" x14ac:dyDescent="0.35">
      <c r="A1487" s="257" t="s">
        <v>2111</v>
      </c>
      <c r="B1487" s="115">
        <v>1486</v>
      </c>
      <c r="C1487" s="258"/>
      <c r="D1487" s="258" t="s">
        <v>2848</v>
      </c>
      <c r="E1487" s="258" t="s">
        <v>2181</v>
      </c>
      <c r="F1487" s="258" t="s">
        <v>2112</v>
      </c>
      <c r="G1487" s="258" t="s">
        <v>78</v>
      </c>
      <c r="H1487" s="258" t="s">
        <v>222</v>
      </c>
      <c r="I1487" s="258" t="s">
        <v>7247</v>
      </c>
      <c r="J1487" s="258" t="s">
        <v>2006</v>
      </c>
      <c r="K1487" s="258" t="s">
        <v>2007</v>
      </c>
      <c r="L1487" s="258" t="s">
        <v>1985</v>
      </c>
      <c r="M1487" s="258" t="s">
        <v>53</v>
      </c>
      <c r="N1487" s="258" t="s">
        <v>33</v>
      </c>
      <c r="O1487" s="258" t="s">
        <v>49</v>
      </c>
      <c r="P1487" s="258" t="s">
        <v>26</v>
      </c>
      <c r="Q1487" s="258"/>
      <c r="R1487" s="258" t="s">
        <v>6788</v>
      </c>
      <c r="S1487" s="258" t="s">
        <v>2113</v>
      </c>
      <c r="T1487" s="258" t="s">
        <v>7251</v>
      </c>
      <c r="U1487" s="259">
        <v>11550</v>
      </c>
      <c r="V1487" s="260">
        <v>46128</v>
      </c>
      <c r="W1487" s="260">
        <v>46128</v>
      </c>
      <c r="X1487" s="258">
        <v>0</v>
      </c>
      <c r="Y1487" s="258">
        <v>7</v>
      </c>
      <c r="Z1487" s="260">
        <v>46135</v>
      </c>
      <c r="AA1487" s="260">
        <v>46142</v>
      </c>
      <c r="AB1487" s="260">
        <v>46141</v>
      </c>
      <c r="AC1487" s="258" t="s">
        <v>3</v>
      </c>
      <c r="AD1487" s="261">
        <v>1</v>
      </c>
      <c r="AE1487" s="47"/>
      <c r="AF1487" s="280">
        <v>46150</v>
      </c>
      <c r="AG1487" s="118">
        <v>46150</v>
      </c>
      <c r="AH1487" s="118" t="s">
        <v>6740</v>
      </c>
      <c r="AI1487" s="47" t="s">
        <v>6737</v>
      </c>
      <c r="AJ1487" s="47" t="s">
        <v>306</v>
      </c>
      <c r="AK1487" s="47" t="s">
        <v>2829</v>
      </c>
      <c r="AL1487" s="62" t="s">
        <v>2924</v>
      </c>
      <c r="AM1487" s="262" t="s">
        <v>2082</v>
      </c>
      <c r="AN1487" s="260"/>
      <c r="AO1487" s="260"/>
      <c r="AP1487" s="260"/>
      <c r="AQ1487" s="260"/>
      <c r="AR1487" s="260"/>
      <c r="AS1487" s="258"/>
      <c r="AT1487" s="260"/>
      <c r="AU1487" s="258"/>
      <c r="AV1487" s="258"/>
      <c r="AW1487" s="260"/>
      <c r="AX1487" s="260"/>
      <c r="AY1487" s="260"/>
      <c r="AZ1487" s="258"/>
      <c r="BA1487" s="261"/>
      <c r="BB1487" s="258"/>
      <c r="BC1487" s="260"/>
      <c r="BD1487" s="260"/>
    </row>
    <row r="1488" spans="1:56" x14ac:dyDescent="0.35">
      <c r="A1488" s="257" t="s">
        <v>2135</v>
      </c>
      <c r="B1488" s="115">
        <v>1487</v>
      </c>
      <c r="C1488" s="258"/>
      <c r="D1488" s="258" t="s">
        <v>2856</v>
      </c>
      <c r="E1488" s="258" t="s">
        <v>2189</v>
      </c>
      <c r="F1488" s="258" t="s">
        <v>2136</v>
      </c>
      <c r="G1488" s="258" t="s">
        <v>78</v>
      </c>
      <c r="H1488" s="258" t="s">
        <v>222</v>
      </c>
      <c r="I1488" s="258" t="s">
        <v>7247</v>
      </c>
      <c r="J1488" s="258" t="s">
        <v>2006</v>
      </c>
      <c r="K1488" s="258" t="s">
        <v>2007</v>
      </c>
      <c r="L1488" s="258" t="s">
        <v>1985</v>
      </c>
      <c r="M1488" s="258" t="s">
        <v>53</v>
      </c>
      <c r="N1488" s="258" t="s">
        <v>33</v>
      </c>
      <c r="O1488" s="258" t="s">
        <v>49</v>
      </c>
      <c r="P1488" s="258" t="s">
        <v>26</v>
      </c>
      <c r="Q1488" s="258"/>
      <c r="R1488" s="258" t="s">
        <v>6788</v>
      </c>
      <c r="S1488" s="258" t="s">
        <v>2137</v>
      </c>
      <c r="T1488" s="258" t="s">
        <v>7252</v>
      </c>
      <c r="U1488" s="259">
        <v>17300</v>
      </c>
      <c r="V1488" s="260">
        <v>46132</v>
      </c>
      <c r="W1488" s="260">
        <v>46132</v>
      </c>
      <c r="X1488" s="258">
        <v>0</v>
      </c>
      <c r="Y1488" s="258">
        <v>7</v>
      </c>
      <c r="Z1488" s="260">
        <v>46139</v>
      </c>
      <c r="AA1488" s="260">
        <v>46142</v>
      </c>
      <c r="AB1488" s="260"/>
      <c r="AC1488" s="258" t="s">
        <v>709</v>
      </c>
      <c r="AD1488" s="261"/>
      <c r="AE1488" s="47"/>
      <c r="AF1488" s="280"/>
      <c r="AG1488" s="118"/>
      <c r="AH1488" s="118"/>
      <c r="AI1488" s="47" t="s">
        <v>6737</v>
      </c>
      <c r="AJ1488" s="47" t="s">
        <v>306</v>
      </c>
      <c r="AK1488" s="47" t="s">
        <v>390</v>
      </c>
      <c r="AL1488" s="62" t="s">
        <v>390</v>
      </c>
      <c r="AM1488" s="262" t="s">
        <v>390</v>
      </c>
      <c r="AN1488" s="260"/>
      <c r="AO1488" s="260"/>
      <c r="AP1488" s="260"/>
      <c r="AQ1488" s="260"/>
      <c r="AR1488" s="260"/>
      <c r="AS1488" s="258"/>
      <c r="AT1488" s="260"/>
      <c r="AU1488" s="258"/>
      <c r="AV1488" s="258"/>
      <c r="AW1488" s="260"/>
      <c r="AX1488" s="260"/>
      <c r="AY1488" s="260"/>
      <c r="AZ1488" s="258"/>
      <c r="BA1488" s="261"/>
      <c r="BB1488" s="258"/>
      <c r="BC1488" s="260"/>
      <c r="BD1488" s="260"/>
    </row>
    <row r="1489" spans="1:56" x14ac:dyDescent="0.35">
      <c r="A1489" s="257" t="s">
        <v>2147</v>
      </c>
      <c r="B1489" s="115">
        <v>1488</v>
      </c>
      <c r="C1489" s="258"/>
      <c r="D1489" s="258" t="s">
        <v>2860</v>
      </c>
      <c r="E1489" s="258" t="s">
        <v>2193</v>
      </c>
      <c r="F1489" s="258" t="s">
        <v>2148</v>
      </c>
      <c r="G1489" s="258" t="s">
        <v>78</v>
      </c>
      <c r="H1489" s="258" t="s">
        <v>222</v>
      </c>
      <c r="I1489" s="258" t="s">
        <v>7247</v>
      </c>
      <c r="J1489" s="258" t="s">
        <v>2006</v>
      </c>
      <c r="K1489" s="258" t="s">
        <v>2007</v>
      </c>
      <c r="L1489" s="258" t="s">
        <v>1985</v>
      </c>
      <c r="M1489" s="258" t="s">
        <v>53</v>
      </c>
      <c r="N1489" s="258" t="s">
        <v>33</v>
      </c>
      <c r="O1489" s="258" t="s">
        <v>49</v>
      </c>
      <c r="P1489" s="258" t="s">
        <v>26</v>
      </c>
      <c r="Q1489" s="258"/>
      <c r="R1489" s="258" t="s">
        <v>6788</v>
      </c>
      <c r="S1489" s="258" t="s">
        <v>2149</v>
      </c>
      <c r="T1489" s="258" t="s">
        <v>7253</v>
      </c>
      <c r="U1489" s="259">
        <v>1330</v>
      </c>
      <c r="V1489" s="260">
        <v>46133</v>
      </c>
      <c r="W1489" s="260">
        <v>46133</v>
      </c>
      <c r="X1489" s="258">
        <v>0</v>
      </c>
      <c r="Y1489" s="258">
        <v>7</v>
      </c>
      <c r="Z1489" s="260">
        <v>46140</v>
      </c>
      <c r="AA1489" s="260">
        <v>46142</v>
      </c>
      <c r="AB1489" s="260">
        <v>46141</v>
      </c>
      <c r="AC1489" s="258" t="s">
        <v>3</v>
      </c>
      <c r="AD1489" s="261">
        <v>1</v>
      </c>
      <c r="AE1489" s="47"/>
      <c r="AF1489" s="280">
        <v>46148</v>
      </c>
      <c r="AG1489" s="118">
        <v>46148</v>
      </c>
      <c r="AH1489" s="118" t="s">
        <v>6740</v>
      </c>
      <c r="AI1489" s="47" t="s">
        <v>6737</v>
      </c>
      <c r="AJ1489" s="47" t="s">
        <v>306</v>
      </c>
      <c r="AK1489" s="47" t="s">
        <v>2829</v>
      </c>
      <c r="AL1489" s="62" t="s">
        <v>2924</v>
      </c>
      <c r="AM1489" s="262" t="s">
        <v>2082</v>
      </c>
      <c r="AN1489" s="260"/>
      <c r="AO1489" s="260"/>
      <c r="AP1489" s="260"/>
      <c r="AQ1489" s="260"/>
      <c r="AR1489" s="260"/>
      <c r="AS1489" s="258"/>
      <c r="AT1489" s="260"/>
      <c r="AU1489" s="258"/>
      <c r="AV1489" s="258"/>
      <c r="AW1489" s="260"/>
      <c r="AX1489" s="260"/>
      <c r="AY1489" s="260"/>
      <c r="AZ1489" s="258"/>
      <c r="BA1489" s="261"/>
      <c r="BB1489" s="258"/>
      <c r="BC1489" s="260"/>
      <c r="BD1489" s="260"/>
    </row>
    <row r="1490" spans="1:56" x14ac:dyDescent="0.35">
      <c r="A1490" s="257" t="s">
        <v>2123</v>
      </c>
      <c r="B1490" s="115">
        <v>1489</v>
      </c>
      <c r="C1490" s="258"/>
      <c r="D1490" s="258" t="s">
        <v>2852</v>
      </c>
      <c r="E1490" s="258" t="s">
        <v>2185</v>
      </c>
      <c r="F1490" s="258" t="s">
        <v>2124</v>
      </c>
      <c r="G1490" s="258" t="s">
        <v>78</v>
      </c>
      <c r="H1490" s="258" t="s">
        <v>222</v>
      </c>
      <c r="I1490" s="258" t="s">
        <v>7247</v>
      </c>
      <c r="J1490" s="258" t="s">
        <v>2006</v>
      </c>
      <c r="K1490" s="258" t="s">
        <v>2007</v>
      </c>
      <c r="L1490" s="258" t="s">
        <v>1985</v>
      </c>
      <c r="M1490" s="258" t="s">
        <v>53</v>
      </c>
      <c r="N1490" s="258" t="s">
        <v>33</v>
      </c>
      <c r="O1490" s="258" t="s">
        <v>49</v>
      </c>
      <c r="P1490" s="258" t="s">
        <v>26</v>
      </c>
      <c r="Q1490" s="258"/>
      <c r="R1490" s="258"/>
      <c r="S1490" s="258" t="s">
        <v>2125</v>
      </c>
      <c r="T1490" s="258"/>
      <c r="U1490" s="259"/>
      <c r="V1490" s="260"/>
      <c r="W1490" s="260"/>
      <c r="X1490" s="258">
        <v>0</v>
      </c>
      <c r="Y1490" s="258"/>
      <c r="Z1490" s="260" t="s">
        <v>390</v>
      </c>
      <c r="AA1490" s="260"/>
      <c r="AB1490" s="260"/>
      <c r="AC1490" s="258" t="s">
        <v>700</v>
      </c>
      <c r="AD1490" s="261">
        <v>0</v>
      </c>
      <c r="AE1490" s="47"/>
      <c r="AF1490" s="280"/>
      <c r="AG1490" s="118"/>
      <c r="AH1490" s="118"/>
      <c r="AI1490" s="47" t="s">
        <v>6737</v>
      </c>
      <c r="AJ1490" s="47" t="s">
        <v>306</v>
      </c>
      <c r="AK1490" s="47" t="s">
        <v>390</v>
      </c>
      <c r="AL1490" s="62" t="s">
        <v>390</v>
      </c>
      <c r="AM1490" s="262" t="s">
        <v>2000</v>
      </c>
      <c r="AN1490" s="260"/>
      <c r="AO1490" s="260"/>
      <c r="AP1490" s="260"/>
      <c r="AQ1490" s="260"/>
      <c r="AR1490" s="260"/>
      <c r="AS1490" s="258"/>
      <c r="AT1490" s="260"/>
      <c r="AU1490" s="258"/>
      <c r="AV1490" s="258"/>
      <c r="AW1490" s="260"/>
      <c r="AX1490" s="260"/>
      <c r="AY1490" s="260"/>
      <c r="AZ1490" s="258"/>
      <c r="BA1490" s="261"/>
      <c r="BB1490" s="258"/>
      <c r="BC1490" s="260"/>
      <c r="BD1490" s="260"/>
    </row>
    <row r="1491" spans="1:56" x14ac:dyDescent="0.35">
      <c r="A1491" s="257" t="s">
        <v>2748</v>
      </c>
      <c r="B1491" s="115">
        <v>1490</v>
      </c>
      <c r="C1491" s="258"/>
      <c r="D1491" s="258" t="s">
        <v>7011</v>
      </c>
      <c r="E1491" s="258" t="s">
        <v>2897</v>
      </c>
      <c r="F1491" s="258" t="s">
        <v>2749</v>
      </c>
      <c r="G1491" s="258" t="s">
        <v>1960</v>
      </c>
      <c r="H1491" s="258" t="s">
        <v>223</v>
      </c>
      <c r="I1491" s="258" t="s">
        <v>218</v>
      </c>
      <c r="J1491" s="258" t="s">
        <v>1961</v>
      </c>
      <c r="K1491" s="258" t="s">
        <v>313</v>
      </c>
      <c r="L1491" s="258" t="s">
        <v>1979</v>
      </c>
      <c r="M1491" s="258" t="s">
        <v>55</v>
      </c>
      <c r="N1491" s="258" t="s">
        <v>33</v>
      </c>
      <c r="O1491" s="258" t="s">
        <v>5473</v>
      </c>
      <c r="P1491" s="258" t="s">
        <v>26</v>
      </c>
      <c r="Q1491" s="258"/>
      <c r="R1491" s="258" t="s">
        <v>7012</v>
      </c>
      <c r="S1491" s="258" t="s">
        <v>2750</v>
      </c>
      <c r="T1491" s="258" t="s">
        <v>2751</v>
      </c>
      <c r="U1491" s="259">
        <v>7465</v>
      </c>
      <c r="V1491" s="260">
        <v>46116</v>
      </c>
      <c r="W1491" s="260">
        <v>46118</v>
      </c>
      <c r="X1491" s="258">
        <v>35</v>
      </c>
      <c r="Y1491" s="258"/>
      <c r="Z1491" s="260">
        <v>46153</v>
      </c>
      <c r="AA1491" s="260">
        <v>46188</v>
      </c>
      <c r="AB1491" s="260"/>
      <c r="AC1491" s="258" t="s">
        <v>5</v>
      </c>
      <c r="AD1491" s="261">
        <v>0.6</v>
      </c>
      <c r="AE1491" s="47"/>
      <c r="AF1491" s="280"/>
      <c r="AG1491" s="118"/>
      <c r="AH1491" s="118"/>
      <c r="AI1491" s="47" t="s">
        <v>6737</v>
      </c>
      <c r="AJ1491" s="47" t="s">
        <v>306</v>
      </c>
      <c r="AK1491" s="47" t="s">
        <v>2826</v>
      </c>
      <c r="AL1491" s="62" t="s">
        <v>390</v>
      </c>
      <c r="AM1491" s="262" t="s">
        <v>390</v>
      </c>
      <c r="AN1491" s="260"/>
      <c r="AO1491" s="260"/>
      <c r="AP1491" s="260"/>
      <c r="AQ1491" s="260"/>
      <c r="AR1491" s="260"/>
      <c r="AS1491" s="258"/>
      <c r="AT1491" s="260"/>
      <c r="AU1491" s="258"/>
      <c r="AV1491" s="258"/>
      <c r="AW1491" s="260"/>
      <c r="AX1491" s="260"/>
      <c r="AY1491" s="260"/>
      <c r="AZ1491" s="258"/>
      <c r="BA1491" s="261"/>
      <c r="BB1491" s="258"/>
      <c r="BC1491" s="260"/>
      <c r="BD1491" s="260"/>
    </row>
    <row r="1492" spans="1:56" x14ac:dyDescent="0.35">
      <c r="A1492" s="257" t="s">
        <v>2102</v>
      </c>
      <c r="B1492" s="115">
        <v>1491</v>
      </c>
      <c r="C1492" s="258"/>
      <c r="D1492" s="258" t="s">
        <v>2845</v>
      </c>
      <c r="E1492" s="258" t="s">
        <v>2178</v>
      </c>
      <c r="F1492" s="258" t="s">
        <v>2103</v>
      </c>
      <c r="G1492" s="258" t="s">
        <v>78</v>
      </c>
      <c r="H1492" s="258" t="s">
        <v>222</v>
      </c>
      <c r="I1492" s="258" t="s">
        <v>7247</v>
      </c>
      <c r="J1492" s="258" t="s">
        <v>2006</v>
      </c>
      <c r="K1492" s="258" t="s">
        <v>2007</v>
      </c>
      <c r="L1492" s="258" t="s">
        <v>1985</v>
      </c>
      <c r="M1492" s="258" t="s">
        <v>53</v>
      </c>
      <c r="N1492" s="258" t="s">
        <v>33</v>
      </c>
      <c r="O1492" s="258" t="s">
        <v>49</v>
      </c>
      <c r="P1492" s="258" t="s">
        <v>26</v>
      </c>
      <c r="Q1492" s="258"/>
      <c r="R1492" s="258" t="s">
        <v>6788</v>
      </c>
      <c r="S1492" s="258" t="s">
        <v>2104</v>
      </c>
      <c r="T1492" s="258" t="s">
        <v>5213</v>
      </c>
      <c r="U1492" s="259">
        <v>8200</v>
      </c>
      <c r="V1492" s="260">
        <v>46146</v>
      </c>
      <c r="W1492" s="260">
        <v>46146</v>
      </c>
      <c r="X1492" s="258">
        <v>0</v>
      </c>
      <c r="Y1492" s="258">
        <v>7</v>
      </c>
      <c r="Z1492" s="260">
        <v>46153</v>
      </c>
      <c r="AA1492" s="260">
        <v>46153</v>
      </c>
      <c r="AB1492" s="260">
        <v>46160</v>
      </c>
      <c r="AC1492" s="258" t="s">
        <v>3</v>
      </c>
      <c r="AD1492" s="261">
        <v>1</v>
      </c>
      <c r="AE1492" s="47"/>
      <c r="AF1492" s="280" t="s">
        <v>8951</v>
      </c>
      <c r="AG1492" s="118"/>
      <c r="AH1492" s="118" t="s">
        <v>152</v>
      </c>
      <c r="AI1492" s="47" t="s">
        <v>6737</v>
      </c>
      <c r="AJ1492" s="47" t="s">
        <v>306</v>
      </c>
      <c r="AK1492" s="47" t="s">
        <v>2826</v>
      </c>
      <c r="AL1492" s="62" t="s">
        <v>2925</v>
      </c>
      <c r="AM1492" s="262" t="s">
        <v>390</v>
      </c>
      <c r="AN1492" s="260"/>
      <c r="AO1492" s="260"/>
      <c r="AP1492" s="260"/>
      <c r="AQ1492" s="260"/>
      <c r="AR1492" s="260"/>
      <c r="AS1492" s="258"/>
      <c r="AT1492" s="260"/>
      <c r="AU1492" s="258"/>
      <c r="AV1492" s="258"/>
      <c r="AW1492" s="260"/>
      <c r="AX1492" s="260"/>
      <c r="AY1492" s="260"/>
      <c r="AZ1492" s="258"/>
      <c r="BA1492" s="261"/>
      <c r="BB1492" s="258"/>
      <c r="BC1492" s="260"/>
      <c r="BD1492" s="260"/>
    </row>
    <row r="1493" spans="1:56" x14ac:dyDescent="0.35">
      <c r="A1493" s="257" t="s">
        <v>1731</v>
      </c>
      <c r="B1493" s="115">
        <v>1492</v>
      </c>
      <c r="C1493" s="258"/>
      <c r="D1493" s="258"/>
      <c r="E1493" s="258"/>
      <c r="F1493" s="258"/>
      <c r="G1493" s="258" t="s">
        <v>76</v>
      </c>
      <c r="H1493" s="258" t="s">
        <v>1980</v>
      </c>
      <c r="I1493" s="258" t="s">
        <v>1954</v>
      </c>
      <c r="J1493" s="258" t="s">
        <v>312</v>
      </c>
      <c r="K1493" s="258" t="s">
        <v>319</v>
      </c>
      <c r="L1493" s="258" t="s">
        <v>886</v>
      </c>
      <c r="M1493" s="258" t="s">
        <v>53</v>
      </c>
      <c r="N1493" s="258" t="s">
        <v>34</v>
      </c>
      <c r="O1493" s="258" t="s">
        <v>4</v>
      </c>
      <c r="P1493" s="258" t="s">
        <v>21</v>
      </c>
      <c r="Q1493" s="258"/>
      <c r="R1493" s="258"/>
      <c r="S1493" s="258" t="s">
        <v>1732</v>
      </c>
      <c r="T1493" s="258" t="s">
        <v>1457</v>
      </c>
      <c r="U1493" s="259"/>
      <c r="V1493" s="260"/>
      <c r="W1493" s="260"/>
      <c r="X1493" s="258">
        <v>0</v>
      </c>
      <c r="Y1493" s="258"/>
      <c r="Z1493" s="260" t="s">
        <v>390</v>
      </c>
      <c r="AA1493" s="260"/>
      <c r="AB1493" s="260"/>
      <c r="AC1493" s="258" t="s">
        <v>403</v>
      </c>
      <c r="AD1493" s="261">
        <v>0</v>
      </c>
      <c r="AE1493" s="47"/>
      <c r="AF1493" s="280"/>
      <c r="AG1493" s="118"/>
      <c r="AH1493" s="118"/>
      <c r="AI1493" s="47" t="s">
        <v>6737</v>
      </c>
      <c r="AJ1493" s="47" t="s">
        <v>306</v>
      </c>
      <c r="AK1493" s="47" t="s">
        <v>390</v>
      </c>
      <c r="AL1493" s="62" t="s">
        <v>390</v>
      </c>
      <c r="AM1493" s="262" t="s">
        <v>390</v>
      </c>
      <c r="AN1493" s="260"/>
      <c r="AO1493" s="260"/>
      <c r="AP1493" s="260"/>
      <c r="AQ1493" s="260"/>
      <c r="AR1493" s="260"/>
      <c r="AS1493" s="258"/>
      <c r="AT1493" s="260"/>
      <c r="AU1493" s="258"/>
      <c r="AV1493" s="258"/>
      <c r="AW1493" s="260"/>
      <c r="AX1493" s="260"/>
      <c r="AY1493" s="260"/>
      <c r="AZ1493" s="258"/>
      <c r="BA1493" s="261"/>
      <c r="BB1493" s="258"/>
      <c r="BC1493" s="260"/>
      <c r="BD1493" s="260"/>
    </row>
    <row r="1494" spans="1:56" x14ac:dyDescent="0.35">
      <c r="A1494" s="257" t="s">
        <v>2011</v>
      </c>
      <c r="B1494" s="115">
        <v>1493</v>
      </c>
      <c r="C1494" s="258"/>
      <c r="D1494" s="258" t="s">
        <v>5129</v>
      </c>
      <c r="E1494" s="258" t="s">
        <v>4682</v>
      </c>
      <c r="F1494" s="258" t="s">
        <v>3912</v>
      </c>
      <c r="G1494" s="258" t="s">
        <v>78</v>
      </c>
      <c r="H1494" s="258" t="s">
        <v>222</v>
      </c>
      <c r="I1494" s="258" t="s">
        <v>69</v>
      </c>
      <c r="J1494" s="258" t="s">
        <v>2006</v>
      </c>
      <c r="K1494" s="258" t="s">
        <v>2007</v>
      </c>
      <c r="L1494" s="258" t="s">
        <v>1985</v>
      </c>
      <c r="M1494" s="258" t="s">
        <v>55</v>
      </c>
      <c r="N1494" s="258" t="s">
        <v>33</v>
      </c>
      <c r="O1494" s="258" t="s">
        <v>5473</v>
      </c>
      <c r="P1494" s="258" t="s">
        <v>22</v>
      </c>
      <c r="Q1494" s="258"/>
      <c r="R1494" s="258" t="s">
        <v>1342</v>
      </c>
      <c r="S1494" s="258" t="s">
        <v>2012</v>
      </c>
      <c r="T1494" s="258" t="s">
        <v>2013</v>
      </c>
      <c r="U1494" s="259">
        <v>18771</v>
      </c>
      <c r="V1494" s="260">
        <v>46070</v>
      </c>
      <c r="W1494" s="260">
        <v>46090</v>
      </c>
      <c r="X1494" s="258">
        <v>35</v>
      </c>
      <c r="Y1494" s="258"/>
      <c r="Z1494" s="260">
        <v>46125</v>
      </c>
      <c r="AA1494" s="260">
        <v>46172</v>
      </c>
      <c r="AB1494" s="260">
        <v>46173</v>
      </c>
      <c r="AC1494" s="258" t="s">
        <v>3</v>
      </c>
      <c r="AD1494" s="261">
        <v>1</v>
      </c>
      <c r="AE1494" s="47"/>
      <c r="AF1494" s="280" t="s">
        <v>8951</v>
      </c>
      <c r="AG1494" s="118">
        <v>46173</v>
      </c>
      <c r="AH1494" s="118" t="s">
        <v>6740</v>
      </c>
      <c r="AI1494" s="47" t="s">
        <v>6737</v>
      </c>
      <c r="AJ1494" s="47" t="s">
        <v>144</v>
      </c>
      <c r="AK1494" s="47" t="s">
        <v>2829</v>
      </c>
      <c r="AL1494" s="62" t="s">
        <v>2925</v>
      </c>
      <c r="AM1494" s="262" t="s">
        <v>390</v>
      </c>
      <c r="AN1494" s="260"/>
      <c r="AO1494" s="260"/>
      <c r="AP1494" s="260"/>
      <c r="AQ1494" s="260"/>
      <c r="AR1494" s="260"/>
      <c r="AS1494" s="258"/>
      <c r="AT1494" s="260"/>
      <c r="AU1494" s="258"/>
      <c r="AV1494" s="258"/>
      <c r="AW1494" s="260"/>
      <c r="AX1494" s="260"/>
      <c r="AY1494" s="260"/>
      <c r="AZ1494" s="258"/>
      <c r="BA1494" s="261"/>
      <c r="BB1494" s="258"/>
      <c r="BC1494" s="260"/>
      <c r="BD1494" s="260"/>
    </row>
    <row r="1495" spans="1:56" x14ac:dyDescent="0.35">
      <c r="A1495" s="257" t="s">
        <v>1427</v>
      </c>
      <c r="B1495" s="115">
        <v>1494</v>
      </c>
      <c r="C1495" s="258"/>
      <c r="D1495" s="258" t="s">
        <v>1539</v>
      </c>
      <c r="E1495" s="258" t="s">
        <v>1540</v>
      </c>
      <c r="F1495" s="258" t="s">
        <v>1541</v>
      </c>
      <c r="G1495" s="258" t="s">
        <v>1960</v>
      </c>
      <c r="H1495" s="258" t="s">
        <v>223</v>
      </c>
      <c r="I1495" s="258" t="s">
        <v>81</v>
      </c>
      <c r="J1495" s="258" t="s">
        <v>1961</v>
      </c>
      <c r="K1495" s="258" t="s">
        <v>313</v>
      </c>
      <c r="L1495" s="258" t="s">
        <v>1979</v>
      </c>
      <c r="M1495" s="258" t="s">
        <v>55</v>
      </c>
      <c r="N1495" s="258" t="s">
        <v>32</v>
      </c>
      <c r="O1495" s="258" t="s">
        <v>37</v>
      </c>
      <c r="P1495" s="258" t="s">
        <v>45</v>
      </c>
      <c r="Q1495" s="258" t="s">
        <v>1304</v>
      </c>
      <c r="R1495" s="258" t="s">
        <v>314</v>
      </c>
      <c r="S1495" s="258" t="s">
        <v>1428</v>
      </c>
      <c r="T1495" s="258" t="s">
        <v>1416</v>
      </c>
      <c r="U1495" s="259">
        <v>6293</v>
      </c>
      <c r="V1495" s="260">
        <v>46164</v>
      </c>
      <c r="W1495" s="260">
        <v>46167</v>
      </c>
      <c r="X1495" s="258">
        <v>35</v>
      </c>
      <c r="Y1495" s="258"/>
      <c r="Z1495" s="260">
        <v>46202</v>
      </c>
      <c r="AA1495" s="260">
        <v>46202</v>
      </c>
      <c r="AB1495" s="260"/>
      <c r="AC1495" s="258" t="s">
        <v>5</v>
      </c>
      <c r="AD1495" s="261">
        <v>0.65</v>
      </c>
      <c r="AE1495" s="47"/>
      <c r="AF1495" s="280"/>
      <c r="AG1495" s="118"/>
      <c r="AH1495" s="118"/>
      <c r="AI1495" s="47" t="s">
        <v>6737</v>
      </c>
      <c r="AJ1495" s="47" t="s">
        <v>144</v>
      </c>
      <c r="AK1495" s="47" t="s">
        <v>5080</v>
      </c>
      <c r="AL1495" s="62" t="s">
        <v>390</v>
      </c>
      <c r="AM1495" s="262" t="s">
        <v>2000</v>
      </c>
      <c r="AN1495" s="260"/>
      <c r="AO1495" s="260"/>
      <c r="AP1495" s="260"/>
      <c r="AQ1495" s="260"/>
      <c r="AR1495" s="260"/>
      <c r="AS1495" s="258"/>
      <c r="AT1495" s="260"/>
      <c r="AU1495" s="258"/>
      <c r="AV1495" s="258"/>
      <c r="AW1495" s="260"/>
      <c r="AX1495" s="260"/>
      <c r="AY1495" s="260"/>
      <c r="AZ1495" s="258"/>
      <c r="BA1495" s="261"/>
      <c r="BB1495" s="258"/>
      <c r="BC1495" s="260"/>
      <c r="BD1495" s="260"/>
    </row>
    <row r="1496" spans="1:56" x14ac:dyDescent="0.35">
      <c r="A1496" s="257" t="s">
        <v>1514</v>
      </c>
      <c r="B1496" s="115">
        <v>1495</v>
      </c>
      <c r="C1496" s="258"/>
      <c r="D1496" s="258"/>
      <c r="E1496" s="258"/>
      <c r="F1496" s="258"/>
      <c r="G1496" s="258" t="s">
        <v>78</v>
      </c>
      <c r="H1496" s="258" t="s">
        <v>222</v>
      </c>
      <c r="I1496" s="258" t="s">
        <v>382</v>
      </c>
      <c r="J1496" s="258" t="s">
        <v>2006</v>
      </c>
      <c r="K1496" s="258" t="s">
        <v>2007</v>
      </c>
      <c r="L1496" s="258" t="s">
        <v>1985</v>
      </c>
      <c r="M1496" s="258" t="s">
        <v>106</v>
      </c>
      <c r="N1496" s="258" t="s">
        <v>34</v>
      </c>
      <c r="O1496" s="258" t="s">
        <v>49</v>
      </c>
      <c r="P1496" s="258" t="s">
        <v>21</v>
      </c>
      <c r="Q1496" s="258"/>
      <c r="R1496" s="258"/>
      <c r="S1496" s="258" t="s">
        <v>1515</v>
      </c>
      <c r="T1496" s="258" t="s">
        <v>1515</v>
      </c>
      <c r="U1496" s="259"/>
      <c r="V1496" s="260"/>
      <c r="W1496" s="260"/>
      <c r="X1496" s="258">
        <v>0</v>
      </c>
      <c r="Y1496" s="258"/>
      <c r="Z1496" s="260" t="s">
        <v>390</v>
      </c>
      <c r="AA1496" s="260"/>
      <c r="AB1496" s="260"/>
      <c r="AC1496" s="258" t="s">
        <v>399</v>
      </c>
      <c r="AD1496" s="261">
        <v>0</v>
      </c>
      <c r="AE1496" s="47"/>
      <c r="AF1496" s="280"/>
      <c r="AG1496" s="118"/>
      <c r="AH1496" s="118"/>
      <c r="AI1496" s="47" t="s">
        <v>6737</v>
      </c>
      <c r="AJ1496" s="47" t="s">
        <v>306</v>
      </c>
      <c r="AK1496" s="47" t="s">
        <v>390</v>
      </c>
      <c r="AL1496" s="62" t="s">
        <v>390</v>
      </c>
      <c r="AM1496" s="262" t="s">
        <v>1956</v>
      </c>
      <c r="AN1496" s="260"/>
      <c r="AO1496" s="260"/>
      <c r="AP1496" s="260"/>
      <c r="AQ1496" s="260"/>
      <c r="AR1496" s="260"/>
      <c r="AS1496" s="258"/>
      <c r="AT1496" s="260"/>
      <c r="AU1496" s="258"/>
      <c r="AV1496" s="258"/>
      <c r="AW1496" s="260"/>
      <c r="AX1496" s="260"/>
      <c r="AY1496" s="260"/>
      <c r="AZ1496" s="258"/>
      <c r="BA1496" s="261"/>
      <c r="BB1496" s="258"/>
      <c r="BC1496" s="260"/>
      <c r="BD1496" s="260"/>
    </row>
    <row r="1497" spans="1:56" x14ac:dyDescent="0.35">
      <c r="A1497" s="257" t="s">
        <v>2301</v>
      </c>
      <c r="B1497" s="115">
        <v>1496</v>
      </c>
      <c r="C1497" s="258" t="s">
        <v>2336</v>
      </c>
      <c r="D1497" s="258" t="s">
        <v>5130</v>
      </c>
      <c r="E1497" s="258" t="s">
        <v>2863</v>
      </c>
      <c r="F1497" s="258" t="s">
        <v>2731</v>
      </c>
      <c r="G1497" s="258" t="s">
        <v>1977</v>
      </c>
      <c r="H1497" s="258" t="s">
        <v>1978</v>
      </c>
      <c r="I1497" s="258" t="s">
        <v>1978</v>
      </c>
      <c r="J1497" s="258" t="s">
        <v>1961</v>
      </c>
      <c r="K1497" s="258" t="s">
        <v>327</v>
      </c>
      <c r="L1497" s="258" t="s">
        <v>328</v>
      </c>
      <c r="M1497" s="258" t="s">
        <v>55</v>
      </c>
      <c r="N1497" s="258" t="s">
        <v>33</v>
      </c>
      <c r="O1497" s="258" t="s">
        <v>49</v>
      </c>
      <c r="P1497" s="258" t="s">
        <v>20</v>
      </c>
      <c r="Q1497" s="258"/>
      <c r="R1497" s="258" t="s">
        <v>2020</v>
      </c>
      <c r="S1497" s="258" t="s">
        <v>2302</v>
      </c>
      <c r="T1497" s="258" t="s">
        <v>2303</v>
      </c>
      <c r="U1497" s="259">
        <v>4559</v>
      </c>
      <c r="V1497" s="260">
        <v>46027</v>
      </c>
      <c r="W1497" s="260">
        <v>46059</v>
      </c>
      <c r="X1497" s="258">
        <v>15</v>
      </c>
      <c r="Y1497" s="258"/>
      <c r="Z1497" s="260">
        <v>46074</v>
      </c>
      <c r="AA1497" s="260">
        <v>46086</v>
      </c>
      <c r="AB1497" s="260">
        <v>46091</v>
      </c>
      <c r="AC1497" s="258" t="s">
        <v>219</v>
      </c>
      <c r="AD1497" s="261">
        <v>1</v>
      </c>
      <c r="AE1497" s="47" t="s">
        <v>152</v>
      </c>
      <c r="AF1497" s="280" t="s">
        <v>8951</v>
      </c>
      <c r="AG1497" s="118">
        <v>46142</v>
      </c>
      <c r="AH1497" s="118" t="s">
        <v>6740</v>
      </c>
      <c r="AI1497" s="47" t="s">
        <v>1558</v>
      </c>
      <c r="AJ1497" s="47" t="s">
        <v>144</v>
      </c>
      <c r="AK1497" s="47" t="s">
        <v>390</v>
      </c>
      <c r="AL1497" s="62" t="s">
        <v>390</v>
      </c>
      <c r="AM1497" s="262" t="s">
        <v>2082</v>
      </c>
      <c r="AN1497" s="260"/>
      <c r="AO1497" s="260"/>
      <c r="AP1497" s="260"/>
      <c r="AQ1497" s="260"/>
      <c r="AR1497" s="260"/>
      <c r="AS1497" s="258"/>
      <c r="AT1497" s="260"/>
      <c r="AU1497" s="258"/>
      <c r="AV1497" s="258"/>
      <c r="AW1497" s="260"/>
      <c r="AX1497" s="260"/>
      <c r="AY1497" s="260"/>
      <c r="AZ1497" s="258"/>
      <c r="BA1497" s="261"/>
      <c r="BB1497" s="258"/>
      <c r="BC1497" s="260"/>
      <c r="BD1497" s="260"/>
    </row>
    <row r="1498" spans="1:56" x14ac:dyDescent="0.35">
      <c r="A1498" s="257" t="s">
        <v>2312</v>
      </c>
      <c r="B1498" s="115">
        <v>1497</v>
      </c>
      <c r="C1498" s="258" t="s">
        <v>2337</v>
      </c>
      <c r="D1498" s="258" t="s">
        <v>4683</v>
      </c>
      <c r="E1498" s="258" t="s">
        <v>4684</v>
      </c>
      <c r="F1498" s="258" t="s">
        <v>4685</v>
      </c>
      <c r="G1498" s="258" t="s">
        <v>1977</v>
      </c>
      <c r="H1498" s="258" t="s">
        <v>1978</v>
      </c>
      <c r="I1498" s="258" t="s">
        <v>1978</v>
      </c>
      <c r="J1498" s="258" t="s">
        <v>1961</v>
      </c>
      <c r="K1498" s="258" t="s">
        <v>327</v>
      </c>
      <c r="L1498" s="258" t="s">
        <v>328</v>
      </c>
      <c r="M1498" s="258" t="s">
        <v>55</v>
      </c>
      <c r="N1498" s="258" t="s">
        <v>33</v>
      </c>
      <c r="O1498" s="258" t="s">
        <v>49</v>
      </c>
      <c r="P1498" s="258" t="s">
        <v>20</v>
      </c>
      <c r="Q1498" s="258" t="s">
        <v>1996</v>
      </c>
      <c r="R1498" s="258" t="s">
        <v>6741</v>
      </c>
      <c r="S1498" s="258" t="s">
        <v>2313</v>
      </c>
      <c r="T1498" s="258" t="s">
        <v>1996</v>
      </c>
      <c r="U1498" s="259">
        <v>3389</v>
      </c>
      <c r="V1498" s="260">
        <v>46097</v>
      </c>
      <c r="W1498" s="260">
        <v>46121</v>
      </c>
      <c r="X1498" s="258">
        <v>15</v>
      </c>
      <c r="Y1498" s="258"/>
      <c r="Z1498" s="260">
        <v>46136</v>
      </c>
      <c r="AA1498" s="260">
        <v>46154</v>
      </c>
      <c r="AB1498" s="260">
        <v>46154</v>
      </c>
      <c r="AC1498" s="258" t="s">
        <v>3</v>
      </c>
      <c r="AD1498" s="261">
        <v>1</v>
      </c>
      <c r="AE1498" s="47"/>
      <c r="AF1498" s="280" t="s">
        <v>8951</v>
      </c>
      <c r="AG1498" s="118"/>
      <c r="AH1498" s="118" t="s">
        <v>152</v>
      </c>
      <c r="AI1498" s="47" t="s">
        <v>6737</v>
      </c>
      <c r="AJ1498" s="47" t="s">
        <v>144</v>
      </c>
      <c r="AK1498" s="47" t="s">
        <v>2829</v>
      </c>
      <c r="AL1498" s="62" t="s">
        <v>2925</v>
      </c>
      <c r="AM1498" s="262" t="s">
        <v>2082</v>
      </c>
      <c r="AN1498" s="260"/>
      <c r="AO1498" s="260"/>
      <c r="AP1498" s="260"/>
      <c r="AQ1498" s="260"/>
      <c r="AR1498" s="260"/>
      <c r="AS1498" s="258"/>
      <c r="AT1498" s="260"/>
      <c r="AU1498" s="258"/>
      <c r="AV1498" s="258"/>
      <c r="AW1498" s="260"/>
      <c r="AX1498" s="260"/>
      <c r="AY1498" s="260"/>
      <c r="AZ1498" s="258"/>
      <c r="BA1498" s="261"/>
      <c r="BB1498" s="258"/>
      <c r="BC1498" s="260"/>
      <c r="BD1498" s="260"/>
    </row>
    <row r="1499" spans="1:56" x14ac:dyDescent="0.35">
      <c r="A1499" s="257" t="s">
        <v>2282</v>
      </c>
      <c r="B1499" s="115">
        <v>1498</v>
      </c>
      <c r="C1499" s="258" t="s">
        <v>2333</v>
      </c>
      <c r="D1499" s="258" t="s">
        <v>5131</v>
      </c>
      <c r="E1499" s="258" t="s">
        <v>4695</v>
      </c>
      <c r="F1499" s="258" t="s">
        <v>2927</v>
      </c>
      <c r="G1499" s="258" t="s">
        <v>1977</v>
      </c>
      <c r="H1499" s="258" t="s">
        <v>1978</v>
      </c>
      <c r="I1499" s="258" t="s">
        <v>1978</v>
      </c>
      <c r="J1499" s="258" t="s">
        <v>1961</v>
      </c>
      <c r="K1499" s="258" t="s">
        <v>327</v>
      </c>
      <c r="L1499" s="258" t="s">
        <v>328</v>
      </c>
      <c r="M1499" s="258" t="s">
        <v>55</v>
      </c>
      <c r="N1499" s="258" t="s">
        <v>33</v>
      </c>
      <c r="O1499" s="258" t="s">
        <v>49</v>
      </c>
      <c r="P1499" s="258" t="s">
        <v>20</v>
      </c>
      <c r="Q1499" s="258"/>
      <c r="R1499" s="258" t="s">
        <v>1076</v>
      </c>
      <c r="S1499" s="258" t="s">
        <v>2283</v>
      </c>
      <c r="T1499" s="258" t="s">
        <v>1996</v>
      </c>
      <c r="U1499" s="259">
        <v>3607</v>
      </c>
      <c r="V1499" s="260">
        <v>46041</v>
      </c>
      <c r="W1499" s="260">
        <v>46049</v>
      </c>
      <c r="X1499" s="258">
        <v>15</v>
      </c>
      <c r="Y1499" s="258"/>
      <c r="Z1499" s="260">
        <v>46064</v>
      </c>
      <c r="AA1499" s="260">
        <v>46086</v>
      </c>
      <c r="AB1499" s="260">
        <v>46091</v>
      </c>
      <c r="AC1499" s="258" t="s">
        <v>219</v>
      </c>
      <c r="AD1499" s="261">
        <v>1</v>
      </c>
      <c r="AE1499" s="47" t="s">
        <v>152</v>
      </c>
      <c r="AF1499" s="280" t="s">
        <v>8951</v>
      </c>
      <c r="AG1499" s="118"/>
      <c r="AH1499" s="118" t="s">
        <v>152</v>
      </c>
      <c r="AI1499" s="47" t="s">
        <v>1558</v>
      </c>
      <c r="AJ1499" s="47" t="s">
        <v>144</v>
      </c>
      <c r="AK1499" s="47" t="s">
        <v>390</v>
      </c>
      <c r="AL1499" s="62" t="s">
        <v>390</v>
      </c>
      <c r="AM1499" s="262" t="s">
        <v>2000</v>
      </c>
      <c r="AN1499" s="260"/>
      <c r="AO1499" s="260"/>
      <c r="AP1499" s="260"/>
      <c r="AQ1499" s="260"/>
      <c r="AR1499" s="260"/>
      <c r="AS1499" s="258"/>
      <c r="AT1499" s="260"/>
      <c r="AU1499" s="258"/>
      <c r="AV1499" s="258"/>
      <c r="AW1499" s="260"/>
      <c r="AX1499" s="260"/>
      <c r="AY1499" s="260"/>
      <c r="AZ1499" s="258"/>
      <c r="BA1499" s="261"/>
      <c r="BB1499" s="258"/>
      <c r="BC1499" s="260"/>
      <c r="BD1499" s="260"/>
    </row>
    <row r="1500" spans="1:56" x14ac:dyDescent="0.35">
      <c r="A1500" s="257" t="s">
        <v>2275</v>
      </c>
      <c r="B1500" s="115">
        <v>1499</v>
      </c>
      <c r="C1500" s="258" t="s">
        <v>2332</v>
      </c>
      <c r="D1500" s="258" t="s">
        <v>4696</v>
      </c>
      <c r="E1500" s="258" t="s">
        <v>4697</v>
      </c>
      <c r="F1500" s="258" t="s">
        <v>4698</v>
      </c>
      <c r="G1500" s="258" t="s">
        <v>1977</v>
      </c>
      <c r="H1500" s="258" t="s">
        <v>1978</v>
      </c>
      <c r="I1500" s="258" t="s">
        <v>1978</v>
      </c>
      <c r="J1500" s="258" t="s">
        <v>1961</v>
      </c>
      <c r="K1500" s="258" t="s">
        <v>327</v>
      </c>
      <c r="L1500" s="258" t="s">
        <v>328</v>
      </c>
      <c r="M1500" s="258" t="s">
        <v>55</v>
      </c>
      <c r="N1500" s="258" t="s">
        <v>34</v>
      </c>
      <c r="O1500" s="258" t="s">
        <v>49</v>
      </c>
      <c r="P1500" s="258" t="s">
        <v>25</v>
      </c>
      <c r="Q1500" s="258"/>
      <c r="R1500" s="258" t="s">
        <v>5132</v>
      </c>
      <c r="S1500" s="258" t="s">
        <v>2196</v>
      </c>
      <c r="T1500" s="258" t="s">
        <v>127</v>
      </c>
      <c r="U1500" s="259">
        <v>2390</v>
      </c>
      <c r="V1500" s="260">
        <v>46091</v>
      </c>
      <c r="W1500" s="260">
        <v>46092</v>
      </c>
      <c r="X1500" s="258">
        <v>15</v>
      </c>
      <c r="Y1500" s="258"/>
      <c r="Z1500" s="118">
        <v>46107</v>
      </c>
      <c r="AA1500" s="260">
        <v>46122</v>
      </c>
      <c r="AB1500" s="260">
        <v>46121</v>
      </c>
      <c r="AC1500" s="258" t="s">
        <v>3</v>
      </c>
      <c r="AD1500" s="261">
        <v>1</v>
      </c>
      <c r="AE1500" s="47"/>
      <c r="AF1500" s="280">
        <v>46155</v>
      </c>
      <c r="AG1500" s="118">
        <v>46142</v>
      </c>
      <c r="AH1500" s="118" t="s">
        <v>6740</v>
      </c>
      <c r="AI1500" s="47" t="s">
        <v>6737</v>
      </c>
      <c r="AJ1500" s="47" t="s">
        <v>144</v>
      </c>
      <c r="AK1500" s="47" t="s">
        <v>1557</v>
      </c>
      <c r="AL1500" s="62" t="s">
        <v>2924</v>
      </c>
      <c r="AM1500" s="262" t="s">
        <v>2000</v>
      </c>
      <c r="AN1500" s="260"/>
      <c r="AO1500" s="260"/>
      <c r="AP1500" s="260"/>
      <c r="AQ1500" s="260"/>
      <c r="AR1500" s="260"/>
      <c r="AS1500" s="258"/>
      <c r="AT1500" s="260"/>
      <c r="AU1500" s="258"/>
      <c r="AV1500" s="258"/>
      <c r="AW1500" s="260"/>
      <c r="AX1500" s="260"/>
      <c r="AY1500" s="260"/>
      <c r="AZ1500" s="258"/>
      <c r="BA1500" s="261"/>
      <c r="BB1500" s="258"/>
      <c r="BC1500" s="260"/>
      <c r="BD1500" s="260"/>
    </row>
    <row r="1501" spans="1:56" x14ac:dyDescent="0.35">
      <c r="A1501" s="257" t="s">
        <v>1241</v>
      </c>
      <c r="B1501" s="115">
        <v>1500</v>
      </c>
      <c r="C1501" s="258"/>
      <c r="D1501" s="258" t="s">
        <v>5133</v>
      </c>
      <c r="E1501" s="258" t="s">
        <v>2820</v>
      </c>
      <c r="F1501" s="258" t="s">
        <v>2556</v>
      </c>
      <c r="G1501" s="258" t="s">
        <v>76</v>
      </c>
      <c r="H1501" s="258" t="s">
        <v>1980</v>
      </c>
      <c r="I1501" s="258" t="s">
        <v>1062</v>
      </c>
      <c r="J1501" s="258" t="s">
        <v>312</v>
      </c>
      <c r="K1501" s="258" t="s">
        <v>319</v>
      </c>
      <c r="L1501" s="258" t="s">
        <v>886</v>
      </c>
      <c r="M1501" s="258" t="s">
        <v>55</v>
      </c>
      <c r="N1501" s="258" t="s">
        <v>33</v>
      </c>
      <c r="O1501" s="258" t="s">
        <v>5473</v>
      </c>
      <c r="P1501" s="258" t="s">
        <v>20</v>
      </c>
      <c r="Q1501" s="258" t="s">
        <v>1996</v>
      </c>
      <c r="R1501" s="258" t="s">
        <v>1082</v>
      </c>
      <c r="S1501" s="258" t="s">
        <v>2593</v>
      </c>
      <c r="T1501" s="258" t="s">
        <v>293</v>
      </c>
      <c r="U1501" s="259">
        <v>10271</v>
      </c>
      <c r="V1501" s="260">
        <v>46050</v>
      </c>
      <c r="W1501" s="260">
        <v>46051</v>
      </c>
      <c r="X1501" s="258">
        <v>35</v>
      </c>
      <c r="Y1501" s="258">
        <v>60</v>
      </c>
      <c r="Z1501" s="260">
        <v>46146</v>
      </c>
      <c r="AA1501" s="260">
        <v>46172</v>
      </c>
      <c r="AB1501" s="260"/>
      <c r="AC1501" s="258" t="s">
        <v>708</v>
      </c>
      <c r="AD1501" s="261">
        <v>0.68</v>
      </c>
      <c r="AE1501" s="47"/>
      <c r="AF1501" s="280"/>
      <c r="AG1501" s="118"/>
      <c r="AH1501" s="118"/>
      <c r="AI1501" s="47" t="s">
        <v>6737</v>
      </c>
      <c r="AJ1501" s="47" t="s">
        <v>306</v>
      </c>
      <c r="AK1501" s="47" t="s">
        <v>390</v>
      </c>
      <c r="AL1501" s="62" t="s">
        <v>390</v>
      </c>
      <c r="AM1501" s="262" t="s">
        <v>2000</v>
      </c>
      <c r="AN1501" s="260"/>
      <c r="AO1501" s="260"/>
      <c r="AP1501" s="260"/>
      <c r="AQ1501" s="260"/>
      <c r="AR1501" s="260"/>
      <c r="AS1501" s="258"/>
      <c r="AT1501" s="260"/>
      <c r="AU1501" s="258"/>
      <c r="AV1501" s="258"/>
      <c r="AW1501" s="260"/>
      <c r="AX1501" s="260"/>
      <c r="AY1501" s="260"/>
      <c r="AZ1501" s="258"/>
      <c r="BA1501" s="261"/>
      <c r="BB1501" s="258"/>
      <c r="BC1501" s="260"/>
      <c r="BD1501" s="260"/>
    </row>
    <row r="1502" spans="1:56" x14ac:dyDescent="0.35">
      <c r="A1502" s="257" t="s">
        <v>2707</v>
      </c>
      <c r="B1502" s="115">
        <v>1501</v>
      </c>
      <c r="C1502" s="258"/>
      <c r="D1502" s="258"/>
      <c r="E1502" s="258"/>
      <c r="F1502" s="258"/>
      <c r="G1502" s="258" t="s">
        <v>76</v>
      </c>
      <c r="H1502" s="258" t="s">
        <v>2235</v>
      </c>
      <c r="I1502" s="258" t="s">
        <v>91</v>
      </c>
      <c r="J1502" s="258" t="s">
        <v>312</v>
      </c>
      <c r="K1502" s="258" t="s">
        <v>319</v>
      </c>
      <c r="L1502" s="258" t="s">
        <v>886</v>
      </c>
      <c r="M1502" s="258" t="s">
        <v>55</v>
      </c>
      <c r="N1502" s="258" t="s">
        <v>33</v>
      </c>
      <c r="O1502" s="258" t="s">
        <v>5473</v>
      </c>
      <c r="P1502" s="258" t="s">
        <v>26</v>
      </c>
      <c r="Q1502" s="258"/>
      <c r="R1502" s="258"/>
      <c r="S1502" s="258" t="s">
        <v>2708</v>
      </c>
      <c r="T1502" s="258" t="s">
        <v>985</v>
      </c>
      <c r="U1502" s="259">
        <v>3619</v>
      </c>
      <c r="V1502" s="260"/>
      <c r="W1502" s="260"/>
      <c r="X1502" s="258"/>
      <c r="Y1502" s="258">
        <v>0</v>
      </c>
      <c r="Z1502" s="260" t="s">
        <v>390</v>
      </c>
      <c r="AA1502" s="260"/>
      <c r="AB1502" s="260"/>
      <c r="AC1502" s="258" t="s">
        <v>399</v>
      </c>
      <c r="AD1502" s="261"/>
      <c r="AE1502" s="47"/>
      <c r="AF1502" s="280"/>
      <c r="AG1502" s="118"/>
      <c r="AH1502" s="118"/>
      <c r="AI1502" s="47" t="s">
        <v>6737</v>
      </c>
      <c r="AJ1502" s="47" t="s">
        <v>144</v>
      </c>
      <c r="AK1502" s="47" t="s">
        <v>390</v>
      </c>
      <c r="AL1502" s="62" t="s">
        <v>390</v>
      </c>
      <c r="AM1502" s="262" t="s">
        <v>390</v>
      </c>
      <c r="AN1502" s="260"/>
      <c r="AO1502" s="260"/>
      <c r="AP1502" s="260"/>
      <c r="AQ1502" s="260"/>
      <c r="AR1502" s="260"/>
      <c r="AS1502" s="258"/>
      <c r="AT1502" s="260"/>
      <c r="AU1502" s="258"/>
      <c r="AV1502" s="258"/>
      <c r="AW1502" s="260"/>
      <c r="AX1502" s="260"/>
      <c r="AY1502" s="260"/>
      <c r="AZ1502" s="258"/>
      <c r="BA1502" s="261"/>
      <c r="BB1502" s="258"/>
      <c r="BC1502" s="260"/>
      <c r="BD1502" s="260"/>
    </row>
    <row r="1503" spans="1:56" x14ac:dyDescent="0.35">
      <c r="A1503" s="257" t="s">
        <v>507</v>
      </c>
      <c r="B1503" s="115">
        <v>1502</v>
      </c>
      <c r="C1503" s="258"/>
      <c r="D1503" s="258" t="s">
        <v>1819</v>
      </c>
      <c r="E1503" s="258" t="s">
        <v>1722</v>
      </c>
      <c r="F1503" s="258" t="s">
        <v>1723</v>
      </c>
      <c r="G1503" s="258" t="s">
        <v>76</v>
      </c>
      <c r="H1503" s="258" t="s">
        <v>1980</v>
      </c>
      <c r="I1503" s="258" t="s">
        <v>89</v>
      </c>
      <c r="J1503" s="258" t="s">
        <v>312</v>
      </c>
      <c r="K1503" s="258" t="s">
        <v>319</v>
      </c>
      <c r="L1503" s="258" t="s">
        <v>886</v>
      </c>
      <c r="M1503" s="258" t="s">
        <v>53</v>
      </c>
      <c r="N1503" s="258" t="s">
        <v>33</v>
      </c>
      <c r="O1503" s="258" t="s">
        <v>5473</v>
      </c>
      <c r="P1503" s="258" t="s">
        <v>22</v>
      </c>
      <c r="Q1503" s="258" t="s">
        <v>126</v>
      </c>
      <c r="R1503" s="258"/>
      <c r="S1503" s="258" t="s">
        <v>1724</v>
      </c>
      <c r="T1503" s="258" t="s">
        <v>126</v>
      </c>
      <c r="U1503" s="259">
        <v>6978</v>
      </c>
      <c r="V1503" s="260">
        <v>45749</v>
      </c>
      <c r="W1503" s="260">
        <v>45757</v>
      </c>
      <c r="X1503" s="258">
        <v>0</v>
      </c>
      <c r="Y1503" s="258">
        <v>45</v>
      </c>
      <c r="Z1503" s="260" t="s">
        <v>390</v>
      </c>
      <c r="AA1503" s="260"/>
      <c r="AB1503" s="260"/>
      <c r="AC1503" s="258" t="s">
        <v>709</v>
      </c>
      <c r="AD1503" s="261">
        <v>0.19</v>
      </c>
      <c r="AE1503" s="47"/>
      <c r="AF1503" s="280"/>
      <c r="AG1503" s="118"/>
      <c r="AH1503" s="118"/>
      <c r="AI1503" s="47" t="s">
        <v>6737</v>
      </c>
      <c r="AJ1503" s="47" t="s">
        <v>306</v>
      </c>
      <c r="AK1503" s="47" t="s">
        <v>390</v>
      </c>
      <c r="AL1503" s="62" t="s">
        <v>390</v>
      </c>
      <c r="AM1503" s="262" t="s">
        <v>390</v>
      </c>
      <c r="AN1503" s="260"/>
      <c r="AO1503" s="260"/>
      <c r="AP1503" s="260"/>
      <c r="AQ1503" s="260"/>
      <c r="AR1503" s="260"/>
      <c r="AS1503" s="258"/>
      <c r="AT1503" s="260"/>
      <c r="AU1503" s="258"/>
      <c r="AV1503" s="258"/>
      <c r="AW1503" s="260"/>
      <c r="AX1503" s="260"/>
      <c r="AY1503" s="260"/>
      <c r="AZ1503" s="258"/>
      <c r="BA1503" s="261"/>
      <c r="BB1503" s="258"/>
      <c r="BC1503" s="260"/>
      <c r="BD1503" s="260"/>
    </row>
    <row r="1504" spans="1:56" x14ac:dyDescent="0.35">
      <c r="A1504" s="257" t="s">
        <v>1036</v>
      </c>
      <c r="B1504" s="115">
        <v>1503</v>
      </c>
      <c r="C1504" s="258"/>
      <c r="D1504" s="258" t="s">
        <v>1037</v>
      </c>
      <c r="E1504" s="258" t="s">
        <v>1060</v>
      </c>
      <c r="F1504" s="258"/>
      <c r="G1504" s="258" t="s">
        <v>76</v>
      </c>
      <c r="H1504" s="258" t="s">
        <v>1980</v>
      </c>
      <c r="I1504" s="258" t="s">
        <v>380</v>
      </c>
      <c r="J1504" s="258" t="s">
        <v>312</v>
      </c>
      <c r="K1504" s="258" t="s">
        <v>319</v>
      </c>
      <c r="L1504" s="258" t="s">
        <v>886</v>
      </c>
      <c r="M1504" s="258" t="s">
        <v>106</v>
      </c>
      <c r="N1504" s="258" t="s">
        <v>33</v>
      </c>
      <c r="O1504" s="258" t="s">
        <v>49</v>
      </c>
      <c r="P1504" s="258" t="s">
        <v>20</v>
      </c>
      <c r="Q1504" s="258"/>
      <c r="R1504" s="258"/>
      <c r="S1504" s="258" t="s">
        <v>1038</v>
      </c>
      <c r="T1504" s="258" t="s">
        <v>158</v>
      </c>
      <c r="U1504" s="259">
        <v>4288</v>
      </c>
      <c r="V1504" s="260"/>
      <c r="W1504" s="260"/>
      <c r="X1504" s="258">
        <v>0</v>
      </c>
      <c r="Y1504" s="258">
        <v>25</v>
      </c>
      <c r="Z1504" s="260" t="s">
        <v>390</v>
      </c>
      <c r="AA1504" s="260"/>
      <c r="AB1504" s="260"/>
      <c r="AC1504" s="258" t="s">
        <v>399</v>
      </c>
      <c r="AD1504" s="261">
        <v>0</v>
      </c>
      <c r="AE1504" s="47"/>
      <c r="AF1504" s="280"/>
      <c r="AG1504" s="118"/>
      <c r="AH1504" s="118"/>
      <c r="AI1504" s="47" t="s">
        <v>6737</v>
      </c>
      <c r="AJ1504" s="47" t="s">
        <v>144</v>
      </c>
      <c r="AK1504" s="47" t="s">
        <v>390</v>
      </c>
      <c r="AL1504" s="62" t="s">
        <v>390</v>
      </c>
      <c r="AM1504" s="262" t="s">
        <v>1956</v>
      </c>
      <c r="AN1504" s="260"/>
      <c r="AO1504" s="260"/>
      <c r="AP1504" s="260"/>
      <c r="AQ1504" s="260"/>
      <c r="AR1504" s="260"/>
      <c r="AS1504" s="258"/>
      <c r="AT1504" s="260"/>
      <c r="AU1504" s="258"/>
      <c r="AV1504" s="258"/>
      <c r="AW1504" s="260"/>
      <c r="AX1504" s="260"/>
      <c r="AY1504" s="260"/>
      <c r="AZ1504" s="258"/>
      <c r="BA1504" s="261"/>
      <c r="BB1504" s="258"/>
      <c r="BC1504" s="260"/>
      <c r="BD1504" s="260"/>
    </row>
    <row r="1505" spans="1:56" x14ac:dyDescent="0.35">
      <c r="A1505" s="257" t="s">
        <v>599</v>
      </c>
      <c r="B1505" s="115">
        <v>1504</v>
      </c>
      <c r="C1505" s="258"/>
      <c r="D1505" s="258"/>
      <c r="E1505" s="258"/>
      <c r="F1505" s="258"/>
      <c r="G1505" s="258" t="s">
        <v>80</v>
      </c>
      <c r="H1505" s="258" t="s">
        <v>225</v>
      </c>
      <c r="I1505" s="258" t="s">
        <v>72</v>
      </c>
      <c r="J1505" s="258" t="s">
        <v>1961</v>
      </c>
      <c r="K1505" s="258" t="s">
        <v>329</v>
      </c>
      <c r="L1505" s="258" t="s">
        <v>320</v>
      </c>
      <c r="M1505" s="258" t="s">
        <v>55</v>
      </c>
      <c r="N1505" s="258" t="s">
        <v>32</v>
      </c>
      <c r="O1505" s="258" t="s">
        <v>37</v>
      </c>
      <c r="P1505" s="258" t="s">
        <v>44</v>
      </c>
      <c r="Q1505" s="258" t="s">
        <v>156</v>
      </c>
      <c r="R1505" s="258"/>
      <c r="S1505" s="258" t="s">
        <v>419</v>
      </c>
      <c r="T1505" s="258" t="s">
        <v>156</v>
      </c>
      <c r="U1505" s="259"/>
      <c r="V1505" s="260"/>
      <c r="W1505" s="260"/>
      <c r="X1505" s="258">
        <v>35</v>
      </c>
      <c r="Y1505" s="258"/>
      <c r="Z1505" s="260" t="s">
        <v>390</v>
      </c>
      <c r="AA1505" s="260"/>
      <c r="AB1505" s="260"/>
      <c r="AC1505" s="258" t="s">
        <v>709</v>
      </c>
      <c r="AD1505" s="261">
        <v>0</v>
      </c>
      <c r="AE1505" s="47"/>
      <c r="AF1505" s="280"/>
      <c r="AG1505" s="118"/>
      <c r="AH1505" s="118"/>
      <c r="AI1505" s="47" t="s">
        <v>6737</v>
      </c>
      <c r="AJ1505" s="47" t="s">
        <v>144</v>
      </c>
      <c r="AK1505" s="47" t="s">
        <v>390</v>
      </c>
      <c r="AL1505" s="62" t="s">
        <v>390</v>
      </c>
      <c r="AM1505" s="262" t="s">
        <v>390</v>
      </c>
      <c r="AN1505" s="260"/>
      <c r="AO1505" s="260"/>
      <c r="AP1505" s="260"/>
      <c r="AQ1505" s="260"/>
      <c r="AR1505" s="260"/>
      <c r="AS1505" s="258"/>
      <c r="AT1505" s="260"/>
      <c r="AU1505" s="258"/>
      <c r="AV1505" s="258"/>
      <c r="AW1505" s="260"/>
      <c r="AX1505" s="260"/>
      <c r="AY1505" s="260"/>
      <c r="AZ1505" s="258"/>
      <c r="BA1505" s="261"/>
      <c r="BB1505" s="258"/>
      <c r="BC1505" s="260"/>
      <c r="BD1505" s="260"/>
    </row>
    <row r="1506" spans="1:56" x14ac:dyDescent="0.35">
      <c r="A1506" s="257" t="s">
        <v>597</v>
      </c>
      <c r="B1506" s="115">
        <v>1505</v>
      </c>
      <c r="C1506" s="258"/>
      <c r="D1506" s="258"/>
      <c r="E1506" s="258"/>
      <c r="F1506" s="258"/>
      <c r="G1506" s="258" t="s">
        <v>80</v>
      </c>
      <c r="H1506" s="258" t="s">
        <v>225</v>
      </c>
      <c r="I1506" s="258" t="s">
        <v>72</v>
      </c>
      <c r="J1506" s="258" t="s">
        <v>1961</v>
      </c>
      <c r="K1506" s="258" t="s">
        <v>329</v>
      </c>
      <c r="L1506" s="258" t="s">
        <v>320</v>
      </c>
      <c r="M1506" s="258" t="s">
        <v>55</v>
      </c>
      <c r="N1506" s="258" t="s">
        <v>32</v>
      </c>
      <c r="O1506" s="258" t="s">
        <v>37</v>
      </c>
      <c r="P1506" s="258" t="s">
        <v>38</v>
      </c>
      <c r="Q1506" s="258" t="s">
        <v>107</v>
      </c>
      <c r="R1506" s="258"/>
      <c r="S1506" s="258" t="s">
        <v>598</v>
      </c>
      <c r="T1506" s="258" t="s">
        <v>1357</v>
      </c>
      <c r="U1506" s="259"/>
      <c r="V1506" s="260"/>
      <c r="W1506" s="260"/>
      <c r="X1506" s="258">
        <v>35</v>
      </c>
      <c r="Y1506" s="258"/>
      <c r="Z1506" s="260" t="s">
        <v>390</v>
      </c>
      <c r="AA1506" s="260"/>
      <c r="AB1506" s="260"/>
      <c r="AC1506" s="258" t="s">
        <v>709</v>
      </c>
      <c r="AD1506" s="261">
        <v>0</v>
      </c>
      <c r="AE1506" s="47"/>
      <c r="AF1506" s="280"/>
      <c r="AG1506" s="118"/>
      <c r="AH1506" s="118"/>
      <c r="AI1506" s="47" t="s">
        <v>6737</v>
      </c>
      <c r="AJ1506" s="47" t="s">
        <v>144</v>
      </c>
      <c r="AK1506" s="47" t="s">
        <v>390</v>
      </c>
      <c r="AL1506" s="62" t="s">
        <v>390</v>
      </c>
      <c r="AM1506" s="262" t="s">
        <v>390</v>
      </c>
      <c r="AN1506" s="260"/>
      <c r="AO1506" s="260"/>
      <c r="AP1506" s="260"/>
      <c r="AQ1506" s="260"/>
      <c r="AR1506" s="260"/>
      <c r="AS1506" s="258"/>
      <c r="AT1506" s="260"/>
      <c r="AU1506" s="258"/>
      <c r="AV1506" s="258"/>
      <c r="AW1506" s="260"/>
      <c r="AX1506" s="260"/>
      <c r="AY1506" s="260"/>
      <c r="AZ1506" s="258"/>
      <c r="BA1506" s="261"/>
      <c r="BB1506" s="258"/>
      <c r="BC1506" s="260"/>
      <c r="BD1506" s="260"/>
    </row>
    <row r="1507" spans="1:56" x14ac:dyDescent="0.35">
      <c r="A1507" s="257" t="s">
        <v>595</v>
      </c>
      <c r="B1507" s="115">
        <v>1506</v>
      </c>
      <c r="C1507" s="258"/>
      <c r="D1507" s="258"/>
      <c r="E1507" s="258"/>
      <c r="F1507" s="258"/>
      <c r="G1507" s="258" t="s">
        <v>80</v>
      </c>
      <c r="H1507" s="258" t="s">
        <v>225</v>
      </c>
      <c r="I1507" s="258" t="s">
        <v>72</v>
      </c>
      <c r="J1507" s="258" t="s">
        <v>1961</v>
      </c>
      <c r="K1507" s="258" t="s">
        <v>329</v>
      </c>
      <c r="L1507" s="258" t="s">
        <v>320</v>
      </c>
      <c r="M1507" s="258" t="s">
        <v>55</v>
      </c>
      <c r="N1507" s="258" t="s">
        <v>32</v>
      </c>
      <c r="O1507" s="258" t="s">
        <v>37</v>
      </c>
      <c r="P1507" s="258" t="s">
        <v>44</v>
      </c>
      <c r="Q1507" s="258" t="s">
        <v>156</v>
      </c>
      <c r="R1507" s="258" t="s">
        <v>703</v>
      </c>
      <c r="S1507" s="258" t="s">
        <v>596</v>
      </c>
      <c r="T1507" s="258" t="s">
        <v>156</v>
      </c>
      <c r="U1507" s="259"/>
      <c r="V1507" s="260"/>
      <c r="W1507" s="260"/>
      <c r="X1507" s="258">
        <v>35</v>
      </c>
      <c r="Y1507" s="258"/>
      <c r="Z1507" s="260" t="s">
        <v>390</v>
      </c>
      <c r="AA1507" s="260"/>
      <c r="AB1507" s="260"/>
      <c r="AC1507" s="258" t="s">
        <v>709</v>
      </c>
      <c r="AD1507" s="261">
        <v>0</v>
      </c>
      <c r="AE1507" s="47"/>
      <c r="AF1507" s="280"/>
      <c r="AG1507" s="118"/>
      <c r="AH1507" s="118"/>
      <c r="AI1507" s="47" t="s">
        <v>6737</v>
      </c>
      <c r="AJ1507" s="47" t="s">
        <v>144</v>
      </c>
      <c r="AK1507" s="47" t="s">
        <v>390</v>
      </c>
      <c r="AL1507" s="62" t="s">
        <v>390</v>
      </c>
      <c r="AM1507" s="262" t="s">
        <v>390</v>
      </c>
      <c r="AN1507" s="260"/>
      <c r="AO1507" s="260"/>
      <c r="AP1507" s="260"/>
      <c r="AQ1507" s="260"/>
      <c r="AR1507" s="260"/>
      <c r="AS1507" s="258"/>
      <c r="AT1507" s="260"/>
      <c r="AU1507" s="258"/>
      <c r="AV1507" s="258"/>
      <c r="AW1507" s="260"/>
      <c r="AX1507" s="260"/>
      <c r="AY1507" s="260"/>
      <c r="AZ1507" s="258"/>
      <c r="BA1507" s="261"/>
      <c r="BB1507" s="258"/>
      <c r="BC1507" s="260"/>
      <c r="BD1507" s="260"/>
    </row>
    <row r="1508" spans="1:56" x14ac:dyDescent="0.35">
      <c r="A1508" s="257" t="s">
        <v>2745</v>
      </c>
      <c r="B1508" s="115">
        <v>1507</v>
      </c>
      <c r="C1508" s="258"/>
      <c r="D1508" s="258"/>
      <c r="E1508" s="258" t="s">
        <v>2896</v>
      </c>
      <c r="F1508" s="258" t="s">
        <v>2746</v>
      </c>
      <c r="G1508" s="258" t="s">
        <v>1960</v>
      </c>
      <c r="H1508" s="258" t="s">
        <v>223</v>
      </c>
      <c r="I1508" s="258" t="s">
        <v>81</v>
      </c>
      <c r="J1508" s="258" t="s">
        <v>1961</v>
      </c>
      <c r="K1508" s="258" t="s">
        <v>313</v>
      </c>
      <c r="L1508" s="258" t="s">
        <v>1979</v>
      </c>
      <c r="M1508" s="258" t="s">
        <v>55</v>
      </c>
      <c r="N1508" s="258" t="s">
        <v>32</v>
      </c>
      <c r="O1508" s="258" t="s">
        <v>37</v>
      </c>
      <c r="P1508" s="258" t="s">
        <v>17</v>
      </c>
      <c r="Q1508" s="258"/>
      <c r="R1508" s="258"/>
      <c r="S1508" s="258" t="s">
        <v>2747</v>
      </c>
      <c r="T1508" s="258" t="s">
        <v>17</v>
      </c>
      <c r="U1508" s="259"/>
      <c r="V1508" s="260"/>
      <c r="W1508" s="260"/>
      <c r="X1508" s="258">
        <v>35</v>
      </c>
      <c r="Y1508" s="258"/>
      <c r="Z1508" s="260" t="s">
        <v>390</v>
      </c>
      <c r="AA1508" s="260"/>
      <c r="AB1508" s="260"/>
      <c r="AC1508" s="258" t="s">
        <v>399</v>
      </c>
      <c r="AD1508" s="261"/>
      <c r="AE1508" s="47"/>
      <c r="AF1508" s="280"/>
      <c r="AG1508" s="118"/>
      <c r="AH1508" s="118"/>
      <c r="AI1508" s="47" t="s">
        <v>6737</v>
      </c>
      <c r="AJ1508" s="47" t="s">
        <v>144</v>
      </c>
      <c r="AK1508" s="47" t="s">
        <v>390</v>
      </c>
      <c r="AL1508" s="62" t="s">
        <v>390</v>
      </c>
      <c r="AM1508" s="262" t="s">
        <v>390</v>
      </c>
      <c r="AN1508" s="260"/>
      <c r="AO1508" s="260"/>
      <c r="AP1508" s="260"/>
      <c r="AQ1508" s="260"/>
      <c r="AR1508" s="260"/>
      <c r="AS1508" s="258"/>
      <c r="AT1508" s="260"/>
      <c r="AU1508" s="258"/>
      <c r="AV1508" s="258"/>
      <c r="AW1508" s="260"/>
      <c r="AX1508" s="260"/>
      <c r="AY1508" s="260"/>
      <c r="AZ1508" s="258"/>
      <c r="BA1508" s="261"/>
      <c r="BB1508" s="258"/>
      <c r="BC1508" s="260"/>
      <c r="BD1508" s="260"/>
    </row>
    <row r="1509" spans="1:56" x14ac:dyDescent="0.35">
      <c r="A1509" s="257" t="s">
        <v>1326</v>
      </c>
      <c r="B1509" s="115">
        <v>1508</v>
      </c>
      <c r="C1509" s="258"/>
      <c r="D1509" s="258"/>
      <c r="E1509" s="258"/>
      <c r="F1509" s="258"/>
      <c r="G1509" s="258" t="s">
        <v>78</v>
      </c>
      <c r="H1509" s="258" t="s">
        <v>222</v>
      </c>
      <c r="I1509" s="258" t="s">
        <v>69</v>
      </c>
      <c r="J1509" s="258" t="s">
        <v>2006</v>
      </c>
      <c r="K1509" s="258" t="s">
        <v>2007</v>
      </c>
      <c r="L1509" s="258" t="s">
        <v>1985</v>
      </c>
      <c r="M1509" s="258" t="s">
        <v>55</v>
      </c>
      <c r="N1509" s="258" t="s">
        <v>34</v>
      </c>
      <c r="O1509" s="258" t="s">
        <v>4</v>
      </c>
      <c r="P1509" s="258" t="s">
        <v>27</v>
      </c>
      <c r="Q1509" s="258"/>
      <c r="R1509" s="258"/>
      <c r="S1509" s="258" t="s">
        <v>1327</v>
      </c>
      <c r="T1509" s="258" t="s">
        <v>1327</v>
      </c>
      <c r="U1509" s="259"/>
      <c r="V1509" s="260"/>
      <c r="W1509" s="260"/>
      <c r="X1509" s="258">
        <v>35</v>
      </c>
      <c r="Y1509" s="258"/>
      <c r="Z1509" s="260" t="s">
        <v>390</v>
      </c>
      <c r="AA1509" s="260"/>
      <c r="AB1509" s="260"/>
      <c r="AC1509" s="258" t="s">
        <v>402</v>
      </c>
      <c r="AD1509" s="261">
        <v>0</v>
      </c>
      <c r="AE1509" s="47"/>
      <c r="AF1509" s="280"/>
      <c r="AG1509" s="118"/>
      <c r="AH1509" s="118"/>
      <c r="AI1509" s="47" t="s">
        <v>6737</v>
      </c>
      <c r="AJ1509" s="47" t="s">
        <v>144</v>
      </c>
      <c r="AK1509" s="47" t="s">
        <v>390</v>
      </c>
      <c r="AL1509" s="62" t="s">
        <v>390</v>
      </c>
      <c r="AM1509" s="262" t="s">
        <v>390</v>
      </c>
      <c r="AN1509" s="260"/>
      <c r="AO1509" s="260"/>
      <c r="AP1509" s="260"/>
      <c r="AQ1509" s="260"/>
      <c r="AR1509" s="260"/>
      <c r="AS1509" s="258"/>
      <c r="AT1509" s="260"/>
      <c r="AU1509" s="258"/>
      <c r="AV1509" s="258"/>
      <c r="AW1509" s="260"/>
      <c r="AX1509" s="260"/>
      <c r="AY1509" s="260"/>
      <c r="AZ1509" s="258"/>
      <c r="BA1509" s="261"/>
      <c r="BB1509" s="258"/>
      <c r="BC1509" s="260"/>
      <c r="BD1509" s="260"/>
    </row>
    <row r="1510" spans="1:56" x14ac:dyDescent="0.35">
      <c r="A1510" s="257" t="s">
        <v>752</v>
      </c>
      <c r="B1510" s="115">
        <v>1509</v>
      </c>
      <c r="C1510" s="258"/>
      <c r="D1510" s="258"/>
      <c r="E1510" s="258"/>
      <c r="F1510" s="258"/>
      <c r="G1510" s="258" t="s">
        <v>187</v>
      </c>
      <c r="H1510" s="258" t="s">
        <v>691</v>
      </c>
      <c r="I1510" s="258" t="s">
        <v>112</v>
      </c>
      <c r="J1510" s="258" t="s">
        <v>1961</v>
      </c>
      <c r="K1510" s="258" t="s">
        <v>329</v>
      </c>
      <c r="L1510" s="258" t="s">
        <v>320</v>
      </c>
      <c r="M1510" s="258" t="s">
        <v>55</v>
      </c>
      <c r="N1510" s="258" t="s">
        <v>33</v>
      </c>
      <c r="O1510" s="258" t="s">
        <v>5473</v>
      </c>
      <c r="P1510" s="258" t="s">
        <v>20</v>
      </c>
      <c r="Q1510" s="258" t="s">
        <v>388</v>
      </c>
      <c r="R1510" s="258"/>
      <c r="S1510" s="258" t="s">
        <v>912</v>
      </c>
      <c r="T1510" s="258" t="s">
        <v>293</v>
      </c>
      <c r="U1510" s="259"/>
      <c r="V1510" s="260"/>
      <c r="W1510" s="260"/>
      <c r="X1510" s="258">
        <v>55</v>
      </c>
      <c r="Y1510" s="258"/>
      <c r="Z1510" s="260" t="s">
        <v>390</v>
      </c>
      <c r="AA1510" s="260"/>
      <c r="AB1510" s="260"/>
      <c r="AC1510" s="258" t="s">
        <v>709</v>
      </c>
      <c r="AD1510" s="261">
        <v>0</v>
      </c>
      <c r="AE1510" s="47"/>
      <c r="AF1510" s="280"/>
      <c r="AG1510" s="118"/>
      <c r="AH1510" s="118"/>
      <c r="AI1510" s="47" t="s">
        <v>6737</v>
      </c>
      <c r="AJ1510" s="47" t="s">
        <v>306</v>
      </c>
      <c r="AK1510" s="47" t="s">
        <v>390</v>
      </c>
      <c r="AL1510" s="62" t="s">
        <v>390</v>
      </c>
      <c r="AM1510" s="262" t="s">
        <v>2082</v>
      </c>
      <c r="AN1510" s="260"/>
      <c r="AO1510" s="260"/>
      <c r="AP1510" s="260"/>
      <c r="AQ1510" s="260"/>
      <c r="AR1510" s="260"/>
      <c r="AS1510" s="258"/>
      <c r="AT1510" s="260"/>
      <c r="AU1510" s="258"/>
      <c r="AV1510" s="258"/>
      <c r="AW1510" s="260"/>
      <c r="AX1510" s="260"/>
      <c r="AY1510" s="260"/>
      <c r="AZ1510" s="258"/>
      <c r="BA1510" s="261"/>
      <c r="BB1510" s="258"/>
      <c r="BC1510" s="260"/>
      <c r="BD1510" s="260"/>
    </row>
    <row r="1511" spans="1:56" x14ac:dyDescent="0.35">
      <c r="A1511" s="257" t="s">
        <v>2950</v>
      </c>
      <c r="B1511" s="115">
        <v>1510</v>
      </c>
      <c r="C1511" s="258"/>
      <c r="D1511" s="258"/>
      <c r="E1511" s="258"/>
      <c r="F1511" s="258"/>
      <c r="G1511" s="258" t="s">
        <v>80</v>
      </c>
      <c r="H1511" s="258" t="s">
        <v>225</v>
      </c>
      <c r="I1511" s="258" t="s">
        <v>72</v>
      </c>
      <c r="J1511" s="258" t="s">
        <v>1961</v>
      </c>
      <c r="K1511" s="258" t="s">
        <v>329</v>
      </c>
      <c r="L1511" s="258" t="s">
        <v>320</v>
      </c>
      <c r="M1511" s="258" t="s">
        <v>55</v>
      </c>
      <c r="N1511" s="258" t="s">
        <v>32</v>
      </c>
      <c r="O1511" s="258" t="s">
        <v>37</v>
      </c>
      <c r="P1511" s="258" t="s">
        <v>38</v>
      </c>
      <c r="Q1511" s="258"/>
      <c r="R1511" s="258"/>
      <c r="S1511" s="258" t="s">
        <v>2951</v>
      </c>
      <c r="T1511" s="258" t="s">
        <v>1353</v>
      </c>
      <c r="U1511" s="259"/>
      <c r="V1511" s="260"/>
      <c r="W1511" s="260"/>
      <c r="X1511" s="258">
        <v>35</v>
      </c>
      <c r="Y1511" s="258"/>
      <c r="Z1511" s="260"/>
      <c r="AA1511" s="260"/>
      <c r="AB1511" s="260"/>
      <c r="AC1511" s="258" t="s">
        <v>399</v>
      </c>
      <c r="AD1511" s="261">
        <v>0</v>
      </c>
      <c r="AE1511" s="47"/>
      <c r="AF1511" s="280"/>
      <c r="AG1511" s="118"/>
      <c r="AH1511" s="118"/>
      <c r="AI1511" s="47" t="s">
        <v>6737</v>
      </c>
      <c r="AJ1511" s="47" t="s">
        <v>144</v>
      </c>
      <c r="AK1511" s="47" t="s">
        <v>390</v>
      </c>
      <c r="AL1511" s="62" t="s">
        <v>390</v>
      </c>
      <c r="AM1511" s="262" t="s">
        <v>2000</v>
      </c>
      <c r="AN1511" s="260"/>
      <c r="AO1511" s="260"/>
      <c r="AP1511" s="260"/>
      <c r="AQ1511" s="260"/>
      <c r="AR1511" s="260"/>
      <c r="AS1511" s="258"/>
      <c r="AT1511" s="260"/>
      <c r="AU1511" s="258"/>
      <c r="AV1511" s="258"/>
      <c r="AW1511" s="260"/>
      <c r="AX1511" s="260"/>
      <c r="AY1511" s="260"/>
      <c r="AZ1511" s="258"/>
      <c r="BA1511" s="261"/>
      <c r="BB1511" s="258"/>
      <c r="BC1511" s="260"/>
      <c r="BD1511" s="260"/>
    </row>
    <row r="1512" spans="1:56" x14ac:dyDescent="0.35">
      <c r="A1512" s="257" t="s">
        <v>857</v>
      </c>
      <c r="B1512" s="115">
        <v>1511</v>
      </c>
      <c r="C1512" s="258"/>
      <c r="D1512" s="258"/>
      <c r="E1512" s="258"/>
      <c r="F1512" s="258"/>
      <c r="G1512" s="258" t="s">
        <v>1960</v>
      </c>
      <c r="H1512" s="258" t="s">
        <v>223</v>
      </c>
      <c r="I1512" s="258" t="s">
        <v>81</v>
      </c>
      <c r="J1512" s="258" t="s">
        <v>1961</v>
      </c>
      <c r="K1512" s="258" t="s">
        <v>313</v>
      </c>
      <c r="L1512" s="258" t="s">
        <v>1979</v>
      </c>
      <c r="M1512" s="258" t="s">
        <v>55</v>
      </c>
      <c r="N1512" s="258" t="s">
        <v>31</v>
      </c>
      <c r="O1512" s="258" t="s">
        <v>36</v>
      </c>
      <c r="P1512" s="258" t="s">
        <v>29</v>
      </c>
      <c r="Q1512" s="258"/>
      <c r="R1512" s="258"/>
      <c r="S1512" s="258" t="s">
        <v>858</v>
      </c>
      <c r="T1512" s="258" t="s">
        <v>1360</v>
      </c>
      <c r="U1512" s="259"/>
      <c r="V1512" s="260"/>
      <c r="W1512" s="260"/>
      <c r="X1512" s="258">
        <v>35</v>
      </c>
      <c r="Y1512" s="258"/>
      <c r="Z1512" s="260" t="s">
        <v>390</v>
      </c>
      <c r="AA1512" s="260"/>
      <c r="AB1512" s="260"/>
      <c r="AC1512" s="258" t="s">
        <v>407</v>
      </c>
      <c r="AD1512" s="261">
        <v>0</v>
      </c>
      <c r="AE1512" s="47"/>
      <c r="AF1512" s="280"/>
      <c r="AG1512" s="118"/>
      <c r="AH1512" s="118"/>
      <c r="AI1512" s="47" t="s">
        <v>6737</v>
      </c>
      <c r="AJ1512" s="47" t="s">
        <v>144</v>
      </c>
      <c r="AK1512" s="47" t="s">
        <v>390</v>
      </c>
      <c r="AL1512" s="62" t="s">
        <v>390</v>
      </c>
      <c r="AM1512" s="262" t="s">
        <v>390</v>
      </c>
      <c r="AN1512" s="260"/>
      <c r="AO1512" s="260"/>
      <c r="AP1512" s="260"/>
      <c r="AQ1512" s="260"/>
      <c r="AR1512" s="260"/>
      <c r="AS1512" s="258"/>
      <c r="AT1512" s="260"/>
      <c r="AU1512" s="258"/>
      <c r="AV1512" s="258"/>
      <c r="AW1512" s="260"/>
      <c r="AX1512" s="260"/>
      <c r="AY1512" s="260"/>
      <c r="AZ1512" s="258"/>
      <c r="BA1512" s="261"/>
      <c r="BB1512" s="258"/>
      <c r="BC1512" s="260"/>
      <c r="BD1512" s="260"/>
    </row>
    <row r="1513" spans="1:56" x14ac:dyDescent="0.35">
      <c r="A1513" s="257" t="s">
        <v>602</v>
      </c>
      <c r="B1513" s="115">
        <v>1512</v>
      </c>
      <c r="C1513" s="258"/>
      <c r="D1513" s="258"/>
      <c r="E1513" s="258"/>
      <c r="F1513" s="258"/>
      <c r="G1513" s="258" t="s">
        <v>80</v>
      </c>
      <c r="H1513" s="258" t="s">
        <v>225</v>
      </c>
      <c r="I1513" s="258" t="s">
        <v>72</v>
      </c>
      <c r="J1513" s="258" t="s">
        <v>1961</v>
      </c>
      <c r="K1513" s="258" t="s">
        <v>329</v>
      </c>
      <c r="L1513" s="258" t="s">
        <v>320</v>
      </c>
      <c r="M1513" s="258" t="s">
        <v>55</v>
      </c>
      <c r="N1513" s="258" t="s">
        <v>32</v>
      </c>
      <c r="O1513" s="258" t="s">
        <v>37</v>
      </c>
      <c r="P1513" s="258" t="s">
        <v>45</v>
      </c>
      <c r="Q1513" s="258" t="s">
        <v>1305</v>
      </c>
      <c r="R1513" s="258"/>
      <c r="S1513" s="258" t="s">
        <v>603</v>
      </c>
      <c r="T1513" s="258" t="s">
        <v>147</v>
      </c>
      <c r="U1513" s="259">
        <v>1245</v>
      </c>
      <c r="V1513" s="260"/>
      <c r="W1513" s="260"/>
      <c r="X1513" s="258">
        <v>35</v>
      </c>
      <c r="Y1513" s="258"/>
      <c r="Z1513" s="260" t="s">
        <v>390</v>
      </c>
      <c r="AA1513" s="260"/>
      <c r="AB1513" s="260"/>
      <c r="AC1513" s="258" t="s">
        <v>709</v>
      </c>
      <c r="AD1513" s="261">
        <v>0</v>
      </c>
      <c r="AE1513" s="47"/>
      <c r="AF1513" s="280"/>
      <c r="AG1513" s="118"/>
      <c r="AH1513" s="118"/>
      <c r="AI1513" s="47" t="s">
        <v>6737</v>
      </c>
      <c r="AJ1513" s="47" t="s">
        <v>144</v>
      </c>
      <c r="AK1513" s="47" t="s">
        <v>390</v>
      </c>
      <c r="AL1513" s="62" t="s">
        <v>390</v>
      </c>
      <c r="AM1513" s="262" t="s">
        <v>390</v>
      </c>
      <c r="AN1513" s="260"/>
      <c r="AO1513" s="260"/>
      <c r="AP1513" s="260"/>
      <c r="AQ1513" s="260"/>
      <c r="AR1513" s="260"/>
      <c r="AS1513" s="258"/>
      <c r="AT1513" s="260"/>
      <c r="AU1513" s="258"/>
      <c r="AV1513" s="258"/>
      <c r="AW1513" s="260"/>
      <c r="AX1513" s="260"/>
      <c r="AY1513" s="260"/>
      <c r="AZ1513" s="258"/>
      <c r="BA1513" s="261"/>
      <c r="BB1513" s="258"/>
      <c r="BC1513" s="260"/>
      <c r="BD1513" s="260"/>
    </row>
    <row r="1514" spans="1:56" x14ac:dyDescent="0.35">
      <c r="A1514" s="257" t="s">
        <v>2777</v>
      </c>
      <c r="B1514" s="115">
        <v>1513</v>
      </c>
      <c r="C1514" s="258"/>
      <c r="D1514" s="258"/>
      <c r="E1514" s="258"/>
      <c r="F1514" s="258"/>
      <c r="G1514" s="258" t="s">
        <v>1960</v>
      </c>
      <c r="H1514" s="258" t="s">
        <v>223</v>
      </c>
      <c r="I1514" s="258" t="s">
        <v>81</v>
      </c>
      <c r="J1514" s="258" t="s">
        <v>1961</v>
      </c>
      <c r="K1514" s="258" t="s">
        <v>313</v>
      </c>
      <c r="L1514" s="258" t="s">
        <v>1979</v>
      </c>
      <c r="M1514" s="258" t="s">
        <v>55</v>
      </c>
      <c r="N1514" s="258" t="s">
        <v>31</v>
      </c>
      <c r="O1514" s="258" t="s">
        <v>36</v>
      </c>
      <c r="P1514" s="258" t="s">
        <v>46</v>
      </c>
      <c r="Q1514" s="258"/>
      <c r="R1514" s="258"/>
      <c r="S1514" s="258" t="s">
        <v>2778</v>
      </c>
      <c r="T1514" s="258" t="s">
        <v>171</v>
      </c>
      <c r="U1514" s="259"/>
      <c r="V1514" s="260"/>
      <c r="W1514" s="260"/>
      <c r="X1514" s="258">
        <v>35</v>
      </c>
      <c r="Y1514" s="258"/>
      <c r="Z1514" s="260" t="s">
        <v>390</v>
      </c>
      <c r="AA1514" s="260"/>
      <c r="AB1514" s="260"/>
      <c r="AC1514" s="258" t="s">
        <v>399</v>
      </c>
      <c r="AD1514" s="261"/>
      <c r="AE1514" s="47"/>
      <c r="AF1514" s="280"/>
      <c r="AG1514" s="118"/>
      <c r="AH1514" s="118"/>
      <c r="AI1514" s="47" t="s">
        <v>6737</v>
      </c>
      <c r="AJ1514" s="47" t="s">
        <v>144</v>
      </c>
      <c r="AK1514" s="47" t="s">
        <v>390</v>
      </c>
      <c r="AL1514" s="62" t="s">
        <v>390</v>
      </c>
      <c r="AM1514" s="262" t="s">
        <v>2082</v>
      </c>
      <c r="AN1514" s="260"/>
      <c r="AO1514" s="260"/>
      <c r="AP1514" s="260"/>
      <c r="AQ1514" s="260"/>
      <c r="AR1514" s="260"/>
      <c r="AS1514" s="258"/>
      <c r="AT1514" s="260"/>
      <c r="AU1514" s="258"/>
      <c r="AV1514" s="258"/>
      <c r="AW1514" s="260"/>
      <c r="AX1514" s="260"/>
      <c r="AY1514" s="260"/>
      <c r="AZ1514" s="258"/>
      <c r="BA1514" s="261"/>
      <c r="BB1514" s="258"/>
      <c r="BC1514" s="260"/>
      <c r="BD1514" s="260"/>
    </row>
    <row r="1515" spans="1:56" x14ac:dyDescent="0.35">
      <c r="A1515" s="257" t="s">
        <v>1002</v>
      </c>
      <c r="B1515" s="115">
        <v>1514</v>
      </c>
      <c r="C1515" s="258"/>
      <c r="D1515" s="258"/>
      <c r="E1515" s="258"/>
      <c r="F1515" s="258"/>
      <c r="G1515" s="258" t="s">
        <v>187</v>
      </c>
      <c r="H1515" s="258" t="s">
        <v>691</v>
      </c>
      <c r="I1515" s="258" t="s">
        <v>112</v>
      </c>
      <c r="J1515" s="258" t="s">
        <v>1961</v>
      </c>
      <c r="K1515" s="258" t="s">
        <v>329</v>
      </c>
      <c r="L1515" s="258" t="s">
        <v>320</v>
      </c>
      <c r="M1515" s="258" t="s">
        <v>55</v>
      </c>
      <c r="N1515" s="258" t="s">
        <v>31</v>
      </c>
      <c r="O1515" s="258" t="s">
        <v>36</v>
      </c>
      <c r="P1515" s="258" t="s">
        <v>64</v>
      </c>
      <c r="Q1515" s="258" t="s">
        <v>18</v>
      </c>
      <c r="R1515" s="258"/>
      <c r="S1515" s="258" t="s">
        <v>1003</v>
      </c>
      <c r="T1515" s="258" t="s">
        <v>18</v>
      </c>
      <c r="U1515" s="259"/>
      <c r="V1515" s="260"/>
      <c r="W1515" s="260"/>
      <c r="X1515" s="258">
        <v>55</v>
      </c>
      <c r="Y1515" s="258"/>
      <c r="Z1515" s="260" t="s">
        <v>390</v>
      </c>
      <c r="AA1515" s="260"/>
      <c r="AB1515" s="260"/>
      <c r="AC1515" s="258" t="s">
        <v>709</v>
      </c>
      <c r="AD1515" s="261">
        <v>0</v>
      </c>
      <c r="AE1515" s="47"/>
      <c r="AF1515" s="280"/>
      <c r="AG1515" s="118"/>
      <c r="AH1515" s="118"/>
      <c r="AI1515" s="47" t="s">
        <v>6737</v>
      </c>
      <c r="AJ1515" s="47" t="s">
        <v>306</v>
      </c>
      <c r="AK1515" s="47" t="s">
        <v>390</v>
      </c>
      <c r="AL1515" s="62" t="s">
        <v>390</v>
      </c>
      <c r="AM1515" s="262" t="s">
        <v>390</v>
      </c>
      <c r="AN1515" s="260"/>
      <c r="AO1515" s="260"/>
      <c r="AP1515" s="260"/>
      <c r="AQ1515" s="260"/>
      <c r="AR1515" s="260"/>
      <c r="AS1515" s="258"/>
      <c r="AT1515" s="260"/>
      <c r="AU1515" s="258"/>
      <c r="AV1515" s="258"/>
      <c r="AW1515" s="260"/>
      <c r="AX1515" s="260"/>
      <c r="AY1515" s="260"/>
      <c r="AZ1515" s="258"/>
      <c r="BA1515" s="261"/>
      <c r="BB1515" s="258"/>
      <c r="BC1515" s="260"/>
      <c r="BD1515" s="260"/>
    </row>
    <row r="1516" spans="1:56" x14ac:dyDescent="0.35">
      <c r="A1516" s="257" t="s">
        <v>2259</v>
      </c>
      <c r="B1516" s="115">
        <v>1515</v>
      </c>
      <c r="C1516" s="258" t="s">
        <v>2329</v>
      </c>
      <c r="D1516" s="258" t="s">
        <v>7015</v>
      </c>
      <c r="E1516" s="258" t="s">
        <v>7016</v>
      </c>
      <c r="F1516" s="258" t="s">
        <v>7017</v>
      </c>
      <c r="G1516" s="258" t="s">
        <v>1977</v>
      </c>
      <c r="H1516" s="258" t="s">
        <v>1978</v>
      </c>
      <c r="I1516" s="258" t="s">
        <v>1978</v>
      </c>
      <c r="J1516" s="258" t="s">
        <v>1961</v>
      </c>
      <c r="K1516" s="258" t="s">
        <v>327</v>
      </c>
      <c r="L1516" s="258" t="s">
        <v>328</v>
      </c>
      <c r="M1516" s="258" t="s">
        <v>55</v>
      </c>
      <c r="N1516" s="258" t="s">
        <v>33</v>
      </c>
      <c r="O1516" s="258" t="s">
        <v>49</v>
      </c>
      <c r="P1516" s="258" t="s">
        <v>26</v>
      </c>
      <c r="Q1516" s="258"/>
      <c r="R1516" s="258" t="s">
        <v>6788</v>
      </c>
      <c r="S1516" s="258" t="s">
        <v>2260</v>
      </c>
      <c r="T1516" s="258" t="s">
        <v>161</v>
      </c>
      <c r="U1516" s="259">
        <v>3921</v>
      </c>
      <c r="V1516" s="260">
        <v>46123</v>
      </c>
      <c r="W1516" s="260">
        <v>46133</v>
      </c>
      <c r="X1516" s="258">
        <v>15</v>
      </c>
      <c r="Y1516" s="258"/>
      <c r="Z1516" s="234">
        <v>46148</v>
      </c>
      <c r="AA1516" s="260">
        <v>46172</v>
      </c>
      <c r="AB1516" s="260">
        <v>46175</v>
      </c>
      <c r="AC1516" s="258" t="s">
        <v>3</v>
      </c>
      <c r="AD1516" s="261">
        <v>1</v>
      </c>
      <c r="AE1516" s="47"/>
      <c r="AF1516" s="280" t="s">
        <v>8951</v>
      </c>
      <c r="AG1516" s="118"/>
      <c r="AH1516" s="118" t="s">
        <v>152</v>
      </c>
      <c r="AI1516" s="47" t="s">
        <v>6737</v>
      </c>
      <c r="AJ1516" s="47" t="s">
        <v>144</v>
      </c>
      <c r="AK1516" s="47" t="s">
        <v>2826</v>
      </c>
      <c r="AL1516" s="62" t="s">
        <v>5467</v>
      </c>
      <c r="AM1516" s="262" t="s">
        <v>390</v>
      </c>
      <c r="AN1516" s="260"/>
      <c r="AO1516" s="260"/>
      <c r="AP1516" s="260"/>
      <c r="AQ1516" s="260"/>
      <c r="AR1516" s="260"/>
      <c r="AS1516" s="258"/>
      <c r="AT1516" s="260"/>
      <c r="AU1516" s="258"/>
      <c r="AV1516" s="258"/>
      <c r="AW1516" s="260"/>
      <c r="AX1516" s="260"/>
      <c r="AY1516" s="260"/>
      <c r="AZ1516" s="258"/>
      <c r="BA1516" s="261"/>
      <c r="BB1516" s="258"/>
      <c r="BC1516" s="260"/>
      <c r="BD1516" s="260"/>
    </row>
    <row r="1517" spans="1:56" x14ac:dyDescent="0.35">
      <c r="A1517" s="257" t="s">
        <v>1030</v>
      </c>
      <c r="B1517" s="115">
        <v>1516</v>
      </c>
      <c r="C1517" s="258"/>
      <c r="D1517" s="258"/>
      <c r="E1517" s="258"/>
      <c r="F1517" s="258"/>
      <c r="G1517" s="258" t="s">
        <v>76</v>
      </c>
      <c r="H1517" s="258" t="s">
        <v>1980</v>
      </c>
      <c r="I1517" s="258" t="s">
        <v>380</v>
      </c>
      <c r="J1517" s="258" t="s">
        <v>312</v>
      </c>
      <c r="K1517" s="258" t="s">
        <v>319</v>
      </c>
      <c r="L1517" s="258" t="s">
        <v>886</v>
      </c>
      <c r="M1517" s="258" t="s">
        <v>106</v>
      </c>
      <c r="N1517" s="258" t="s">
        <v>33</v>
      </c>
      <c r="O1517" s="258" t="s">
        <v>49</v>
      </c>
      <c r="P1517" s="258" t="s">
        <v>20</v>
      </c>
      <c r="Q1517" s="258" t="s">
        <v>388</v>
      </c>
      <c r="R1517" s="258"/>
      <c r="S1517" s="258" t="s">
        <v>1031</v>
      </c>
      <c r="T1517" s="258" t="s">
        <v>293</v>
      </c>
      <c r="U1517" s="259">
        <v>7693</v>
      </c>
      <c r="V1517" s="260"/>
      <c r="W1517" s="260"/>
      <c r="X1517" s="258">
        <v>0</v>
      </c>
      <c r="Y1517" s="258">
        <v>25</v>
      </c>
      <c r="Z1517" s="260" t="s">
        <v>390</v>
      </c>
      <c r="AA1517" s="260"/>
      <c r="AB1517" s="260"/>
      <c r="AC1517" s="258" t="s">
        <v>709</v>
      </c>
      <c r="AD1517" s="261">
        <v>0</v>
      </c>
      <c r="AE1517" s="47"/>
      <c r="AF1517" s="280"/>
      <c r="AG1517" s="118"/>
      <c r="AH1517" s="118"/>
      <c r="AI1517" s="47" t="s">
        <v>6737</v>
      </c>
      <c r="AJ1517" s="47" t="s">
        <v>144</v>
      </c>
      <c r="AK1517" s="47" t="s">
        <v>390</v>
      </c>
      <c r="AL1517" s="62" t="s">
        <v>390</v>
      </c>
      <c r="AM1517" s="262" t="s">
        <v>2082</v>
      </c>
      <c r="AN1517" s="260"/>
      <c r="AO1517" s="260"/>
      <c r="AP1517" s="260"/>
      <c r="AQ1517" s="260"/>
      <c r="AR1517" s="260"/>
      <c r="AS1517" s="258"/>
      <c r="AT1517" s="260"/>
      <c r="AU1517" s="258"/>
      <c r="AV1517" s="258"/>
      <c r="AW1517" s="260"/>
      <c r="AX1517" s="260"/>
      <c r="AY1517" s="260"/>
      <c r="AZ1517" s="258"/>
      <c r="BA1517" s="261"/>
      <c r="BB1517" s="258"/>
      <c r="BC1517" s="260"/>
      <c r="BD1517" s="260"/>
    </row>
    <row r="1518" spans="1:56" x14ac:dyDescent="0.35">
      <c r="A1518" s="257" t="s">
        <v>416</v>
      </c>
      <c r="B1518" s="115">
        <v>1517</v>
      </c>
      <c r="C1518" s="258"/>
      <c r="D1518" s="258"/>
      <c r="E1518" s="258"/>
      <c r="F1518" s="258"/>
      <c r="G1518" s="258" t="s">
        <v>1960</v>
      </c>
      <c r="H1518" s="258" t="s">
        <v>223</v>
      </c>
      <c r="I1518" s="258" t="s">
        <v>81</v>
      </c>
      <c r="J1518" s="258" t="s">
        <v>1961</v>
      </c>
      <c r="K1518" s="258" t="s">
        <v>313</v>
      </c>
      <c r="L1518" s="258" t="s">
        <v>1979</v>
      </c>
      <c r="M1518" s="258" t="s">
        <v>55</v>
      </c>
      <c r="N1518" s="258" t="s">
        <v>31</v>
      </c>
      <c r="O1518" s="258" t="s">
        <v>36</v>
      </c>
      <c r="P1518" s="258" t="s">
        <v>47</v>
      </c>
      <c r="Q1518" s="258"/>
      <c r="R1518" s="258"/>
      <c r="S1518" s="258" t="s">
        <v>1454</v>
      </c>
      <c r="T1518" s="258" t="s">
        <v>818</v>
      </c>
      <c r="U1518" s="259"/>
      <c r="V1518" s="260"/>
      <c r="W1518" s="260"/>
      <c r="X1518" s="258">
        <v>35</v>
      </c>
      <c r="Y1518" s="258"/>
      <c r="Z1518" s="260" t="s">
        <v>390</v>
      </c>
      <c r="AA1518" s="260"/>
      <c r="AB1518" s="260"/>
      <c r="AC1518" s="258" t="s">
        <v>407</v>
      </c>
      <c r="AD1518" s="261">
        <v>0</v>
      </c>
      <c r="AE1518" s="47"/>
      <c r="AF1518" s="280"/>
      <c r="AG1518" s="118"/>
      <c r="AH1518" s="118"/>
      <c r="AI1518" s="47" t="s">
        <v>6737</v>
      </c>
      <c r="AJ1518" s="47" t="s">
        <v>144</v>
      </c>
      <c r="AK1518" s="47" t="s">
        <v>390</v>
      </c>
      <c r="AL1518" s="62" t="s">
        <v>390</v>
      </c>
      <c r="AM1518" s="262" t="s">
        <v>390</v>
      </c>
      <c r="AN1518" s="260"/>
      <c r="AO1518" s="260"/>
      <c r="AP1518" s="260"/>
      <c r="AQ1518" s="260"/>
      <c r="AR1518" s="260"/>
      <c r="AS1518" s="258"/>
      <c r="AT1518" s="260"/>
      <c r="AU1518" s="258"/>
      <c r="AV1518" s="258"/>
      <c r="AW1518" s="260"/>
      <c r="AX1518" s="260"/>
      <c r="AY1518" s="260"/>
      <c r="AZ1518" s="258"/>
      <c r="BA1518" s="261"/>
      <c r="BB1518" s="258"/>
      <c r="BC1518" s="260"/>
      <c r="BD1518" s="260"/>
    </row>
    <row r="1519" spans="1:56" x14ac:dyDescent="0.35">
      <c r="A1519" s="257" t="s">
        <v>2769</v>
      </c>
      <c r="B1519" s="115">
        <v>1518</v>
      </c>
      <c r="C1519" s="258"/>
      <c r="D1519" s="258" t="s">
        <v>7018</v>
      </c>
      <c r="E1519" s="258" t="s">
        <v>2901</v>
      </c>
      <c r="F1519" s="258" t="s">
        <v>2770</v>
      </c>
      <c r="G1519" s="258" t="s">
        <v>1960</v>
      </c>
      <c r="H1519" s="258" t="s">
        <v>223</v>
      </c>
      <c r="I1519" s="258" t="s">
        <v>81</v>
      </c>
      <c r="J1519" s="258" t="s">
        <v>1961</v>
      </c>
      <c r="K1519" s="258" t="s">
        <v>313</v>
      </c>
      <c r="L1519" s="258" t="s">
        <v>1979</v>
      </c>
      <c r="M1519" s="258" t="s">
        <v>55</v>
      </c>
      <c r="N1519" s="258" t="s">
        <v>32</v>
      </c>
      <c r="O1519" s="258" t="s">
        <v>37</v>
      </c>
      <c r="P1519" s="258" t="s">
        <v>38</v>
      </c>
      <c r="Q1519" s="258"/>
      <c r="R1519" s="258" t="s">
        <v>2916</v>
      </c>
      <c r="S1519" s="258" t="s">
        <v>2771</v>
      </c>
      <c r="T1519" s="258" t="s">
        <v>2772</v>
      </c>
      <c r="U1519" s="259">
        <v>8500</v>
      </c>
      <c r="V1519" s="260">
        <v>46115</v>
      </c>
      <c r="W1519" s="260">
        <v>46119</v>
      </c>
      <c r="X1519" s="258">
        <v>35</v>
      </c>
      <c r="Y1519" s="258"/>
      <c r="Z1519" s="260">
        <v>46154</v>
      </c>
      <c r="AA1519" s="260">
        <v>46184</v>
      </c>
      <c r="AB1519" s="260"/>
      <c r="AC1519" s="258" t="s">
        <v>5</v>
      </c>
      <c r="AD1519" s="261">
        <v>0.65</v>
      </c>
      <c r="AE1519" s="47"/>
      <c r="AF1519" s="280"/>
      <c r="AG1519" s="118"/>
      <c r="AH1519" s="118"/>
      <c r="AI1519" s="47" t="s">
        <v>6737</v>
      </c>
      <c r="AJ1519" s="47" t="s">
        <v>144</v>
      </c>
      <c r="AK1519" s="47" t="s">
        <v>2826</v>
      </c>
      <c r="AL1519" s="62" t="s">
        <v>390</v>
      </c>
      <c r="AM1519" s="262" t="s">
        <v>390</v>
      </c>
      <c r="AN1519" s="260"/>
      <c r="AO1519" s="260"/>
      <c r="AP1519" s="260"/>
      <c r="AQ1519" s="260"/>
      <c r="AR1519" s="260"/>
      <c r="AS1519" s="258"/>
      <c r="AT1519" s="260"/>
      <c r="AU1519" s="258"/>
      <c r="AV1519" s="258"/>
      <c r="AW1519" s="260"/>
      <c r="AX1519" s="260"/>
      <c r="AY1519" s="260"/>
      <c r="AZ1519" s="258"/>
      <c r="BA1519" s="261"/>
      <c r="BB1519" s="258"/>
      <c r="BC1519" s="260"/>
      <c r="BD1519" s="260"/>
    </row>
    <row r="1520" spans="1:56" x14ac:dyDescent="0.35">
      <c r="A1520" s="257" t="s">
        <v>2752</v>
      </c>
      <c r="B1520" s="115">
        <v>1519</v>
      </c>
      <c r="C1520" s="258"/>
      <c r="D1520" s="258" t="s">
        <v>5136</v>
      </c>
      <c r="E1520" s="258" t="s">
        <v>2898</v>
      </c>
      <c r="F1520" s="258" t="s">
        <v>2753</v>
      </c>
      <c r="G1520" s="258" t="s">
        <v>1960</v>
      </c>
      <c r="H1520" s="258" t="s">
        <v>223</v>
      </c>
      <c r="I1520" s="258" t="s">
        <v>81</v>
      </c>
      <c r="J1520" s="258" t="s">
        <v>1961</v>
      </c>
      <c r="K1520" s="258" t="s">
        <v>313</v>
      </c>
      <c r="L1520" s="258" t="s">
        <v>1979</v>
      </c>
      <c r="M1520" s="258" t="s">
        <v>55</v>
      </c>
      <c r="N1520" s="258" t="s">
        <v>33</v>
      </c>
      <c r="O1520" s="258" t="s">
        <v>5473</v>
      </c>
      <c r="P1520" s="258" t="s">
        <v>20</v>
      </c>
      <c r="Q1520" s="258" t="s">
        <v>853</v>
      </c>
      <c r="R1520" s="258" t="s">
        <v>899</v>
      </c>
      <c r="S1520" s="258" t="s">
        <v>2754</v>
      </c>
      <c r="T1520" s="258" t="s">
        <v>208</v>
      </c>
      <c r="U1520" s="259">
        <v>7263</v>
      </c>
      <c r="V1520" s="260">
        <v>46067</v>
      </c>
      <c r="W1520" s="260">
        <v>46068</v>
      </c>
      <c r="X1520" s="258">
        <v>35</v>
      </c>
      <c r="Y1520" s="258"/>
      <c r="Z1520" s="260">
        <v>46103</v>
      </c>
      <c r="AA1520" s="260">
        <v>46117</v>
      </c>
      <c r="AB1520" s="260">
        <v>46114</v>
      </c>
      <c r="AC1520" s="258" t="s">
        <v>3</v>
      </c>
      <c r="AD1520" s="261">
        <v>1</v>
      </c>
      <c r="AE1520" s="47"/>
      <c r="AF1520" s="280" t="s">
        <v>8951</v>
      </c>
      <c r="AG1520" s="118">
        <v>46126</v>
      </c>
      <c r="AH1520" s="118" t="s">
        <v>6740</v>
      </c>
      <c r="AI1520" s="47" t="s">
        <v>6737</v>
      </c>
      <c r="AJ1520" s="47" t="s">
        <v>144</v>
      </c>
      <c r="AK1520" s="47" t="s">
        <v>1557</v>
      </c>
      <c r="AL1520" s="62" t="s">
        <v>2924</v>
      </c>
      <c r="AM1520" s="262" t="s">
        <v>2221</v>
      </c>
      <c r="AN1520" s="260"/>
      <c r="AO1520" s="260"/>
      <c r="AP1520" s="260"/>
      <c r="AQ1520" s="260"/>
      <c r="AR1520" s="260"/>
      <c r="AS1520" s="258"/>
      <c r="AT1520" s="260"/>
      <c r="AU1520" s="258"/>
      <c r="AV1520" s="258"/>
      <c r="AW1520" s="260"/>
      <c r="AX1520" s="260"/>
      <c r="AY1520" s="260"/>
      <c r="AZ1520" s="258"/>
      <c r="BA1520" s="261"/>
      <c r="BB1520" s="258"/>
      <c r="BC1520" s="260"/>
      <c r="BD1520" s="260"/>
    </row>
    <row r="1521" spans="1:56" x14ac:dyDescent="0.35">
      <c r="A1521" s="257" t="s">
        <v>2691</v>
      </c>
      <c r="B1521" s="115">
        <v>1520</v>
      </c>
      <c r="C1521" s="258"/>
      <c r="D1521" s="258" t="s">
        <v>8979</v>
      </c>
      <c r="E1521" s="258" t="s">
        <v>8980</v>
      </c>
      <c r="F1521" s="258" t="s">
        <v>8981</v>
      </c>
      <c r="G1521" s="258" t="s">
        <v>78</v>
      </c>
      <c r="H1521" s="258" t="s">
        <v>222</v>
      </c>
      <c r="I1521" s="258" t="s">
        <v>69</v>
      </c>
      <c r="J1521" s="258" t="s">
        <v>2006</v>
      </c>
      <c r="K1521" s="258" t="s">
        <v>2007</v>
      </c>
      <c r="L1521" s="258" t="s">
        <v>1985</v>
      </c>
      <c r="M1521" s="258" t="s">
        <v>55</v>
      </c>
      <c r="N1521" s="258" t="s">
        <v>34</v>
      </c>
      <c r="O1521" s="258" t="s">
        <v>4</v>
      </c>
      <c r="P1521" s="258" t="s">
        <v>21</v>
      </c>
      <c r="Q1521" s="258"/>
      <c r="R1521" s="258"/>
      <c r="S1521" s="258" t="s">
        <v>2692</v>
      </c>
      <c r="T1521" s="258" t="s">
        <v>372</v>
      </c>
      <c r="U1521" s="259">
        <v>17666</v>
      </c>
      <c r="V1521" s="260">
        <v>46164</v>
      </c>
      <c r="W1521" s="260"/>
      <c r="X1521" s="258">
        <v>35</v>
      </c>
      <c r="Y1521" s="258"/>
      <c r="Z1521" s="260" t="s">
        <v>390</v>
      </c>
      <c r="AA1521" s="260"/>
      <c r="AB1521" s="260"/>
      <c r="AC1521" s="258" t="s">
        <v>11</v>
      </c>
      <c r="AD1521" s="261">
        <v>0</v>
      </c>
      <c r="AE1521" s="47"/>
      <c r="AF1521" s="280"/>
      <c r="AG1521" s="118"/>
      <c r="AH1521" s="118"/>
      <c r="AI1521" s="47" t="s">
        <v>6737</v>
      </c>
      <c r="AJ1521" s="47" t="s">
        <v>144</v>
      </c>
      <c r="AK1521" s="47" t="e">
        <v>#N/A</v>
      </c>
      <c r="AL1521" s="62" t="s">
        <v>390</v>
      </c>
      <c r="AM1521" s="262" t="s">
        <v>1956</v>
      </c>
      <c r="AN1521" s="260"/>
      <c r="AO1521" s="260"/>
      <c r="AP1521" s="260"/>
      <c r="AQ1521" s="260"/>
      <c r="AR1521" s="260"/>
      <c r="AS1521" s="258"/>
      <c r="AT1521" s="260"/>
      <c r="AU1521" s="258"/>
      <c r="AV1521" s="258"/>
      <c r="AW1521" s="260"/>
      <c r="AX1521" s="260"/>
      <c r="AY1521" s="260"/>
      <c r="AZ1521" s="258"/>
      <c r="BA1521" s="261"/>
      <c r="BB1521" s="258"/>
      <c r="BC1521" s="260"/>
      <c r="BD1521" s="260"/>
    </row>
    <row r="1522" spans="1:56" x14ac:dyDescent="0.35">
      <c r="A1522" s="257" t="s">
        <v>2742</v>
      </c>
      <c r="B1522" s="115">
        <v>1521</v>
      </c>
      <c r="C1522" s="258"/>
      <c r="D1522" s="258" t="s">
        <v>7019</v>
      </c>
      <c r="E1522" s="258" t="s">
        <v>2895</v>
      </c>
      <c r="F1522" s="258" t="s">
        <v>2743</v>
      </c>
      <c r="G1522" s="258" t="s">
        <v>1960</v>
      </c>
      <c r="H1522" s="258" t="s">
        <v>223</v>
      </c>
      <c r="I1522" s="258" t="s">
        <v>81</v>
      </c>
      <c r="J1522" s="258" t="s">
        <v>1961</v>
      </c>
      <c r="K1522" s="258" t="s">
        <v>313</v>
      </c>
      <c r="L1522" s="258" t="s">
        <v>1979</v>
      </c>
      <c r="M1522" s="258" t="s">
        <v>55</v>
      </c>
      <c r="N1522" s="258" t="s">
        <v>31</v>
      </c>
      <c r="O1522" s="258" t="s">
        <v>36</v>
      </c>
      <c r="P1522" s="258" t="s">
        <v>64</v>
      </c>
      <c r="Q1522" s="258"/>
      <c r="R1522" s="258" t="s">
        <v>854</v>
      </c>
      <c r="S1522" s="258" t="s">
        <v>2744</v>
      </c>
      <c r="T1522" s="258" t="s">
        <v>785</v>
      </c>
      <c r="U1522" s="259">
        <v>8035</v>
      </c>
      <c r="V1522" s="260">
        <v>46115</v>
      </c>
      <c r="W1522" s="260">
        <v>46115</v>
      </c>
      <c r="X1522" s="258">
        <v>35</v>
      </c>
      <c r="Y1522" s="258"/>
      <c r="Z1522" s="260">
        <v>46150</v>
      </c>
      <c r="AA1522" s="260">
        <v>46179</v>
      </c>
      <c r="AB1522" s="260"/>
      <c r="AC1522" s="258" t="s">
        <v>5</v>
      </c>
      <c r="AD1522" s="261">
        <v>0.85</v>
      </c>
      <c r="AE1522" s="47"/>
      <c r="AF1522" s="280"/>
      <c r="AG1522" s="118"/>
      <c r="AH1522" s="118"/>
      <c r="AI1522" s="47" t="s">
        <v>6737</v>
      </c>
      <c r="AJ1522" s="47" t="s">
        <v>144</v>
      </c>
      <c r="AK1522" s="47" t="s">
        <v>2826</v>
      </c>
      <c r="AL1522" s="62" t="s">
        <v>390</v>
      </c>
      <c r="AM1522" s="262" t="s">
        <v>1956</v>
      </c>
      <c r="AN1522" s="260"/>
      <c r="AO1522" s="260"/>
      <c r="AP1522" s="260"/>
      <c r="AQ1522" s="260"/>
      <c r="AR1522" s="260"/>
      <c r="AS1522" s="258"/>
      <c r="AT1522" s="260"/>
      <c r="AU1522" s="258"/>
      <c r="AV1522" s="258"/>
      <c r="AW1522" s="260"/>
      <c r="AX1522" s="260"/>
      <c r="AY1522" s="260"/>
      <c r="AZ1522" s="258"/>
      <c r="BA1522" s="261"/>
      <c r="BB1522" s="258"/>
      <c r="BC1522" s="260"/>
      <c r="BD1522" s="260"/>
    </row>
    <row r="1523" spans="1:56" x14ac:dyDescent="0.35">
      <c r="A1523" s="257" t="s">
        <v>3171</v>
      </c>
      <c r="B1523" s="115">
        <v>1522</v>
      </c>
      <c r="C1523" s="258"/>
      <c r="D1523" s="258">
        <v>6368</v>
      </c>
      <c r="E1523" s="258" t="s">
        <v>4701</v>
      </c>
      <c r="F1523" s="258" t="s">
        <v>3200</v>
      </c>
      <c r="G1523" s="258" t="s">
        <v>1960</v>
      </c>
      <c r="H1523" s="258" t="s">
        <v>223</v>
      </c>
      <c r="I1523" s="47" t="s">
        <v>1962</v>
      </c>
      <c r="J1523" s="258" t="s">
        <v>1961</v>
      </c>
      <c r="K1523" s="258" t="s">
        <v>313</v>
      </c>
      <c r="L1523" s="258" t="s">
        <v>1979</v>
      </c>
      <c r="M1523" s="258" t="s">
        <v>53</v>
      </c>
      <c r="N1523" s="258" t="s">
        <v>34</v>
      </c>
      <c r="O1523" s="258" t="s">
        <v>4</v>
      </c>
      <c r="P1523" s="258" t="s">
        <v>16</v>
      </c>
      <c r="Q1523" s="258" t="s">
        <v>157</v>
      </c>
      <c r="R1523" s="258" t="s">
        <v>1083</v>
      </c>
      <c r="S1523" s="258" t="s">
        <v>3172</v>
      </c>
      <c r="T1523" s="258" t="s">
        <v>157</v>
      </c>
      <c r="U1523" s="259">
        <v>8037</v>
      </c>
      <c r="V1523" s="260">
        <v>46059</v>
      </c>
      <c r="W1523" s="260">
        <v>46060</v>
      </c>
      <c r="X1523" s="258">
        <v>0</v>
      </c>
      <c r="Y1523" s="258">
        <v>60</v>
      </c>
      <c r="Z1523" s="260">
        <v>46120</v>
      </c>
      <c r="AA1523" s="260">
        <v>46122</v>
      </c>
      <c r="AB1523" s="260">
        <v>46125</v>
      </c>
      <c r="AC1523" s="258" t="s">
        <v>3</v>
      </c>
      <c r="AD1523" s="261">
        <v>1</v>
      </c>
      <c r="AE1523" s="47"/>
      <c r="AF1523" s="280" t="s">
        <v>8951</v>
      </c>
      <c r="AG1523" s="118"/>
      <c r="AH1523" s="118" t="s">
        <v>152</v>
      </c>
      <c r="AI1523" s="47" t="s">
        <v>6737</v>
      </c>
      <c r="AJ1523" s="47" t="s">
        <v>144</v>
      </c>
      <c r="AK1523" s="47" t="s">
        <v>2829</v>
      </c>
      <c r="AL1523" s="62" t="s">
        <v>2924</v>
      </c>
      <c r="AM1523" s="262" t="s">
        <v>1956</v>
      </c>
      <c r="AN1523" s="260"/>
      <c r="AO1523" s="260"/>
      <c r="AP1523" s="260"/>
      <c r="AQ1523" s="260"/>
      <c r="AR1523" s="260"/>
      <c r="AS1523" s="258"/>
      <c r="AT1523" s="260"/>
      <c r="AU1523" s="258"/>
      <c r="AV1523" s="258"/>
      <c r="AW1523" s="260"/>
      <c r="AX1523" s="260"/>
      <c r="AY1523" s="260"/>
      <c r="AZ1523" s="258"/>
      <c r="BA1523" s="261"/>
      <c r="BB1523" s="258"/>
      <c r="BC1523" s="260"/>
      <c r="BD1523" s="260"/>
    </row>
    <row r="1524" spans="1:56" x14ac:dyDescent="0.35">
      <c r="A1524" s="257" t="s">
        <v>3201</v>
      </c>
      <c r="B1524" s="115">
        <v>1523</v>
      </c>
      <c r="C1524" s="258"/>
      <c r="D1524" s="258">
        <v>8928</v>
      </c>
      <c r="E1524" s="258" t="s">
        <v>4702</v>
      </c>
      <c r="F1524" s="258" t="s">
        <v>3202</v>
      </c>
      <c r="G1524" s="258" t="s">
        <v>1960</v>
      </c>
      <c r="H1524" s="258" t="s">
        <v>223</v>
      </c>
      <c r="I1524" s="258" t="s">
        <v>1962</v>
      </c>
      <c r="J1524" s="258" t="s">
        <v>1961</v>
      </c>
      <c r="K1524" s="258" t="s">
        <v>313</v>
      </c>
      <c r="L1524" s="258" t="s">
        <v>1979</v>
      </c>
      <c r="M1524" s="258" t="s">
        <v>53</v>
      </c>
      <c r="N1524" s="258" t="s">
        <v>34</v>
      </c>
      <c r="O1524" s="258" t="s">
        <v>4</v>
      </c>
      <c r="P1524" s="258" t="s">
        <v>43</v>
      </c>
      <c r="Q1524" s="258" t="s">
        <v>154</v>
      </c>
      <c r="R1524" s="258" t="s">
        <v>2027</v>
      </c>
      <c r="S1524" s="258" t="s">
        <v>3203</v>
      </c>
      <c r="T1524" s="258" t="s">
        <v>154</v>
      </c>
      <c r="U1524" s="259">
        <v>8200</v>
      </c>
      <c r="V1524" s="260">
        <v>46059</v>
      </c>
      <c r="W1524" s="260">
        <v>46060</v>
      </c>
      <c r="X1524" s="258">
        <v>0</v>
      </c>
      <c r="Y1524" s="258">
        <v>60</v>
      </c>
      <c r="Z1524" s="260">
        <v>46120</v>
      </c>
      <c r="AA1524" s="260">
        <v>46136</v>
      </c>
      <c r="AB1524" s="260">
        <v>46139</v>
      </c>
      <c r="AC1524" s="258" t="s">
        <v>3</v>
      </c>
      <c r="AD1524" s="261">
        <v>1</v>
      </c>
      <c r="AE1524" s="47"/>
      <c r="AF1524" s="280">
        <v>46151</v>
      </c>
      <c r="AG1524" s="118">
        <v>46151</v>
      </c>
      <c r="AH1524" s="118" t="s">
        <v>6740</v>
      </c>
      <c r="AI1524" s="47" t="s">
        <v>6737</v>
      </c>
      <c r="AJ1524" s="47" t="s">
        <v>144</v>
      </c>
      <c r="AK1524" s="47" t="s">
        <v>2829</v>
      </c>
      <c r="AL1524" s="62" t="s">
        <v>2924</v>
      </c>
      <c r="AM1524" s="262" t="s">
        <v>2278</v>
      </c>
      <c r="AN1524" s="260"/>
      <c r="AO1524" s="260"/>
      <c r="AP1524" s="260"/>
      <c r="AQ1524" s="260"/>
      <c r="AR1524" s="260"/>
      <c r="AS1524" s="258"/>
      <c r="AT1524" s="260"/>
      <c r="AU1524" s="258"/>
      <c r="AV1524" s="258"/>
      <c r="AW1524" s="260"/>
      <c r="AX1524" s="260"/>
      <c r="AY1524" s="260"/>
      <c r="AZ1524" s="258"/>
      <c r="BA1524" s="261"/>
      <c r="BB1524" s="258"/>
      <c r="BC1524" s="260"/>
      <c r="BD1524" s="260"/>
    </row>
    <row r="1525" spans="1:56" x14ac:dyDescent="0.35">
      <c r="A1525" s="257" t="s">
        <v>3204</v>
      </c>
      <c r="B1525" s="115">
        <v>1524</v>
      </c>
      <c r="C1525" s="258"/>
      <c r="D1525" s="258"/>
      <c r="E1525" s="258"/>
      <c r="F1525" s="258"/>
      <c r="G1525" s="258" t="s">
        <v>1960</v>
      </c>
      <c r="H1525" s="258" t="s">
        <v>223</v>
      </c>
      <c r="I1525" s="258" t="s">
        <v>1962</v>
      </c>
      <c r="J1525" s="258" t="s">
        <v>1961</v>
      </c>
      <c r="K1525" s="258" t="s">
        <v>313</v>
      </c>
      <c r="L1525" s="258" t="s">
        <v>1979</v>
      </c>
      <c r="M1525" s="258" t="s">
        <v>53</v>
      </c>
      <c r="N1525" s="258" t="s">
        <v>34</v>
      </c>
      <c r="O1525" s="258" t="s">
        <v>4</v>
      </c>
      <c r="P1525" s="258" t="s">
        <v>25</v>
      </c>
      <c r="Q1525" s="258"/>
      <c r="R1525" s="258"/>
      <c r="S1525" s="258" t="s">
        <v>3205</v>
      </c>
      <c r="T1525" s="258" t="s">
        <v>127</v>
      </c>
      <c r="U1525" s="259">
        <v>7631</v>
      </c>
      <c r="V1525" s="260">
        <v>46059</v>
      </c>
      <c r="W1525" s="260"/>
      <c r="X1525" s="258">
        <v>0</v>
      </c>
      <c r="Y1525" s="258"/>
      <c r="Z1525" s="260">
        <v>46062</v>
      </c>
      <c r="AA1525" s="260"/>
      <c r="AB1525" s="260"/>
      <c r="AC1525" s="258" t="s">
        <v>399</v>
      </c>
      <c r="AD1525" s="261"/>
      <c r="AE1525" s="47"/>
      <c r="AF1525" s="280"/>
      <c r="AG1525" s="118"/>
      <c r="AH1525" s="118"/>
      <c r="AI1525" s="47" t="s">
        <v>6737</v>
      </c>
      <c r="AJ1525" s="47" t="s">
        <v>144</v>
      </c>
      <c r="AK1525" s="47" t="s">
        <v>390</v>
      </c>
      <c r="AL1525" s="62" t="s">
        <v>390</v>
      </c>
      <c r="AM1525" s="262" t="s">
        <v>2000</v>
      </c>
      <c r="AN1525" s="260"/>
      <c r="AO1525" s="260"/>
      <c r="AP1525" s="260"/>
      <c r="AQ1525" s="260"/>
      <c r="AR1525" s="260"/>
      <c r="AS1525" s="258"/>
      <c r="AT1525" s="260"/>
      <c r="AU1525" s="258"/>
      <c r="AV1525" s="258"/>
      <c r="AW1525" s="260"/>
      <c r="AX1525" s="260"/>
      <c r="AY1525" s="260"/>
      <c r="AZ1525" s="258"/>
      <c r="BA1525" s="261"/>
      <c r="BB1525" s="258"/>
      <c r="BC1525" s="260"/>
      <c r="BD1525" s="260"/>
    </row>
    <row r="1526" spans="1:56" x14ac:dyDescent="0.35">
      <c r="A1526" s="257" t="s">
        <v>3206</v>
      </c>
      <c r="B1526" s="115">
        <v>1525</v>
      </c>
      <c r="C1526" s="258"/>
      <c r="D1526" s="258"/>
      <c r="E1526" s="258"/>
      <c r="F1526" s="258"/>
      <c r="G1526" s="258" t="s">
        <v>80</v>
      </c>
      <c r="H1526" s="258" t="s">
        <v>225</v>
      </c>
      <c r="I1526" s="258" t="s">
        <v>1643</v>
      </c>
      <c r="J1526" s="258" t="s">
        <v>1961</v>
      </c>
      <c r="K1526" s="258" t="s">
        <v>329</v>
      </c>
      <c r="L1526" s="258" t="s">
        <v>320</v>
      </c>
      <c r="M1526" s="258" t="s">
        <v>53</v>
      </c>
      <c r="N1526" s="258" t="s">
        <v>32</v>
      </c>
      <c r="O1526" s="258" t="s">
        <v>37</v>
      </c>
      <c r="P1526" s="258" t="s">
        <v>38</v>
      </c>
      <c r="Q1526" s="258"/>
      <c r="R1526" s="258"/>
      <c r="S1526" s="258" t="s">
        <v>3207</v>
      </c>
      <c r="T1526" s="258" t="s">
        <v>107</v>
      </c>
      <c r="U1526" s="259"/>
      <c r="V1526" s="260"/>
      <c r="W1526" s="260"/>
      <c r="X1526" s="258">
        <v>0</v>
      </c>
      <c r="Y1526" s="258"/>
      <c r="Z1526" s="260"/>
      <c r="AA1526" s="260"/>
      <c r="AB1526" s="260"/>
      <c r="AC1526" s="258" t="s">
        <v>399</v>
      </c>
      <c r="AD1526" s="261">
        <v>0</v>
      </c>
      <c r="AE1526" s="47"/>
      <c r="AF1526" s="280"/>
      <c r="AG1526" s="118"/>
      <c r="AH1526" s="118"/>
      <c r="AI1526" s="47" t="s">
        <v>6737</v>
      </c>
      <c r="AJ1526" s="47" t="s">
        <v>306</v>
      </c>
      <c r="AK1526" s="47" t="s">
        <v>390</v>
      </c>
      <c r="AL1526" s="62" t="s">
        <v>390</v>
      </c>
      <c r="AM1526" s="262" t="s">
        <v>390</v>
      </c>
      <c r="AN1526" s="260"/>
      <c r="AO1526" s="260"/>
      <c r="AP1526" s="260"/>
      <c r="AQ1526" s="260"/>
      <c r="AR1526" s="260"/>
      <c r="AS1526" s="258"/>
      <c r="AT1526" s="260"/>
      <c r="AU1526" s="258"/>
      <c r="AV1526" s="258"/>
      <c r="AW1526" s="260"/>
      <c r="AX1526" s="260"/>
      <c r="AY1526" s="260"/>
      <c r="AZ1526" s="258"/>
      <c r="BA1526" s="261"/>
      <c r="BB1526" s="258"/>
      <c r="BC1526" s="260"/>
      <c r="BD1526" s="260"/>
    </row>
    <row r="1527" spans="1:56" x14ac:dyDescent="0.35">
      <c r="A1527" s="257" t="s">
        <v>3208</v>
      </c>
      <c r="B1527" s="115">
        <v>1526</v>
      </c>
      <c r="C1527" s="258"/>
      <c r="D1527" s="258"/>
      <c r="E1527" s="258"/>
      <c r="F1527" s="258"/>
      <c r="G1527" s="258" t="s">
        <v>80</v>
      </c>
      <c r="H1527" s="258" t="s">
        <v>225</v>
      </c>
      <c r="I1527" s="258" t="s">
        <v>1643</v>
      </c>
      <c r="J1527" s="258" t="s">
        <v>1961</v>
      </c>
      <c r="K1527" s="258" t="s">
        <v>329</v>
      </c>
      <c r="L1527" s="258" t="s">
        <v>320</v>
      </c>
      <c r="M1527" s="258" t="s">
        <v>53</v>
      </c>
      <c r="N1527" s="258" t="s">
        <v>32</v>
      </c>
      <c r="O1527" s="258" t="s">
        <v>37</v>
      </c>
      <c r="P1527" s="258" t="s">
        <v>38</v>
      </c>
      <c r="Q1527" s="258"/>
      <c r="R1527" s="258"/>
      <c r="S1527" s="258" t="s">
        <v>3209</v>
      </c>
      <c r="T1527" s="258" t="s">
        <v>107</v>
      </c>
      <c r="U1527" s="259"/>
      <c r="V1527" s="260"/>
      <c r="W1527" s="260"/>
      <c r="X1527" s="258">
        <v>0</v>
      </c>
      <c r="Y1527" s="258"/>
      <c r="Z1527" s="260"/>
      <c r="AA1527" s="260"/>
      <c r="AB1527" s="260"/>
      <c r="AC1527" s="258" t="s">
        <v>399</v>
      </c>
      <c r="AD1527" s="261">
        <v>0</v>
      </c>
      <c r="AE1527" s="47"/>
      <c r="AF1527" s="280"/>
      <c r="AG1527" s="118"/>
      <c r="AH1527" s="118"/>
      <c r="AI1527" s="47" t="s">
        <v>6737</v>
      </c>
      <c r="AJ1527" s="47" t="s">
        <v>306</v>
      </c>
      <c r="AK1527" s="47" t="s">
        <v>390</v>
      </c>
      <c r="AL1527" s="62" t="s">
        <v>390</v>
      </c>
      <c r="AM1527" s="262" t="s">
        <v>390</v>
      </c>
      <c r="AN1527" s="260"/>
      <c r="AO1527" s="260"/>
      <c r="AP1527" s="260"/>
      <c r="AQ1527" s="260"/>
      <c r="AR1527" s="260"/>
      <c r="AS1527" s="258"/>
      <c r="AT1527" s="260"/>
      <c r="AU1527" s="258"/>
      <c r="AV1527" s="258"/>
      <c r="AW1527" s="260"/>
      <c r="AX1527" s="260"/>
      <c r="AY1527" s="260"/>
      <c r="AZ1527" s="258"/>
      <c r="BA1527" s="261"/>
      <c r="BB1527" s="258"/>
      <c r="BC1527" s="260"/>
      <c r="BD1527" s="260"/>
    </row>
    <row r="1528" spans="1:56" x14ac:dyDescent="0.35">
      <c r="A1528" s="257" t="s">
        <v>3210</v>
      </c>
      <c r="B1528" s="115">
        <v>1527</v>
      </c>
      <c r="C1528" s="258"/>
      <c r="D1528" s="258"/>
      <c r="E1528" s="258"/>
      <c r="F1528" s="258"/>
      <c r="G1528" s="258" t="s">
        <v>80</v>
      </c>
      <c r="H1528" s="258" t="s">
        <v>225</v>
      </c>
      <c r="I1528" s="258" t="s">
        <v>1643</v>
      </c>
      <c r="J1528" s="258" t="s">
        <v>1961</v>
      </c>
      <c r="K1528" s="258" t="s">
        <v>329</v>
      </c>
      <c r="L1528" s="258" t="s">
        <v>320</v>
      </c>
      <c r="M1528" s="258" t="s">
        <v>53</v>
      </c>
      <c r="N1528" s="258" t="s">
        <v>32</v>
      </c>
      <c r="O1528" s="258" t="s">
        <v>37</v>
      </c>
      <c r="P1528" s="258" t="s">
        <v>38</v>
      </c>
      <c r="Q1528" s="258"/>
      <c r="R1528" s="258"/>
      <c r="S1528" s="258" t="s">
        <v>3211</v>
      </c>
      <c r="T1528" s="258" t="s">
        <v>107</v>
      </c>
      <c r="U1528" s="259"/>
      <c r="V1528" s="260"/>
      <c r="W1528" s="260"/>
      <c r="X1528" s="258">
        <v>0</v>
      </c>
      <c r="Y1528" s="258"/>
      <c r="Z1528" s="260"/>
      <c r="AA1528" s="260"/>
      <c r="AB1528" s="260"/>
      <c r="AC1528" s="258" t="s">
        <v>399</v>
      </c>
      <c r="AD1528" s="261">
        <v>0</v>
      </c>
      <c r="AE1528" s="47"/>
      <c r="AF1528" s="280"/>
      <c r="AG1528" s="118"/>
      <c r="AH1528" s="118"/>
      <c r="AI1528" s="47" t="s">
        <v>6737</v>
      </c>
      <c r="AJ1528" s="47" t="s">
        <v>306</v>
      </c>
      <c r="AK1528" s="47" t="s">
        <v>390</v>
      </c>
      <c r="AL1528" s="62" t="s">
        <v>390</v>
      </c>
      <c r="AM1528" s="262" t="s">
        <v>390</v>
      </c>
      <c r="AN1528" s="260"/>
      <c r="AO1528" s="260"/>
      <c r="AP1528" s="260"/>
      <c r="AQ1528" s="260"/>
      <c r="AR1528" s="260"/>
      <c r="AS1528" s="258"/>
      <c r="AT1528" s="260"/>
      <c r="AU1528" s="258"/>
      <c r="AV1528" s="258"/>
      <c r="AW1528" s="260"/>
      <c r="AX1528" s="260"/>
      <c r="AY1528" s="260"/>
      <c r="AZ1528" s="258"/>
      <c r="BA1528" s="261"/>
      <c r="BB1528" s="258"/>
      <c r="BC1528" s="260"/>
      <c r="BD1528" s="260"/>
    </row>
    <row r="1529" spans="1:56" x14ac:dyDescent="0.35">
      <c r="A1529" s="257" t="s">
        <v>3214</v>
      </c>
      <c r="B1529" s="115">
        <v>1528</v>
      </c>
      <c r="C1529" s="258"/>
      <c r="D1529" s="258" t="s">
        <v>5137</v>
      </c>
      <c r="E1529" s="258" t="s">
        <v>4703</v>
      </c>
      <c r="F1529" s="258" t="s">
        <v>3215</v>
      </c>
      <c r="G1529" s="258" t="s">
        <v>1960</v>
      </c>
      <c r="H1529" s="258" t="s">
        <v>223</v>
      </c>
      <c r="I1529" s="258" t="s">
        <v>81</v>
      </c>
      <c r="J1529" s="258" t="s">
        <v>1961</v>
      </c>
      <c r="K1529" s="258" t="s">
        <v>313</v>
      </c>
      <c r="L1529" s="258" t="s">
        <v>1979</v>
      </c>
      <c r="M1529" s="258" t="s">
        <v>55</v>
      </c>
      <c r="N1529" s="258" t="s">
        <v>34</v>
      </c>
      <c r="O1529" s="258" t="s">
        <v>4</v>
      </c>
      <c r="P1529" s="258" t="s">
        <v>25</v>
      </c>
      <c r="Q1529" s="258" t="s">
        <v>127</v>
      </c>
      <c r="R1529" s="258" t="s">
        <v>1080</v>
      </c>
      <c r="S1529" s="258" t="s">
        <v>3216</v>
      </c>
      <c r="T1529" s="258" t="s">
        <v>127</v>
      </c>
      <c r="U1529" s="259">
        <v>7060</v>
      </c>
      <c r="V1529" s="260">
        <v>46063</v>
      </c>
      <c r="W1529" s="260">
        <v>46065</v>
      </c>
      <c r="X1529" s="258">
        <v>35</v>
      </c>
      <c r="Y1529" s="258"/>
      <c r="Z1529" s="260">
        <v>46100</v>
      </c>
      <c r="AA1529" s="260">
        <v>46130</v>
      </c>
      <c r="AB1529" s="260">
        <v>46134</v>
      </c>
      <c r="AC1529" s="258" t="s">
        <v>3</v>
      </c>
      <c r="AD1529" s="261">
        <v>1</v>
      </c>
      <c r="AE1529" s="47"/>
      <c r="AF1529" s="280" t="s">
        <v>7616</v>
      </c>
      <c r="AG1529" s="118"/>
      <c r="AH1529" s="118" t="s">
        <v>152</v>
      </c>
      <c r="AI1529" s="47" t="s">
        <v>6737</v>
      </c>
      <c r="AJ1529" s="47" t="s">
        <v>144</v>
      </c>
      <c r="AK1529" s="47" t="s">
        <v>1557</v>
      </c>
      <c r="AL1529" s="62" t="s">
        <v>2924</v>
      </c>
      <c r="AM1529" s="262" t="s">
        <v>390</v>
      </c>
      <c r="AN1529" s="260"/>
      <c r="AO1529" s="260"/>
      <c r="AP1529" s="260"/>
      <c r="AQ1529" s="260"/>
      <c r="AR1529" s="260"/>
      <c r="AS1529" s="258"/>
      <c r="AT1529" s="260"/>
      <c r="AU1529" s="258"/>
      <c r="AV1529" s="258"/>
      <c r="AW1529" s="260"/>
      <c r="AX1529" s="260"/>
      <c r="AY1529" s="260"/>
      <c r="AZ1529" s="258"/>
      <c r="BA1529" s="261"/>
      <c r="BB1529" s="258"/>
      <c r="BC1529" s="260"/>
      <c r="BD1529" s="260"/>
    </row>
    <row r="1530" spans="1:56" x14ac:dyDescent="0.35">
      <c r="A1530" s="257" t="s">
        <v>3833</v>
      </c>
      <c r="B1530" s="115">
        <v>1529</v>
      </c>
      <c r="C1530" s="258"/>
      <c r="D1530" s="258"/>
      <c r="E1530" s="258"/>
      <c r="F1530" s="258"/>
      <c r="G1530" s="258" t="s">
        <v>80</v>
      </c>
      <c r="H1530" s="258" t="s">
        <v>225</v>
      </c>
      <c r="I1530" s="258" t="s">
        <v>72</v>
      </c>
      <c r="J1530" s="258" t="s">
        <v>1961</v>
      </c>
      <c r="K1530" s="258" t="s">
        <v>329</v>
      </c>
      <c r="L1530" s="258" t="s">
        <v>320</v>
      </c>
      <c r="M1530" s="258" t="s">
        <v>55</v>
      </c>
      <c r="N1530" s="258" t="s">
        <v>32</v>
      </c>
      <c r="O1530" s="258" t="s">
        <v>37</v>
      </c>
      <c r="P1530" s="258" t="s">
        <v>38</v>
      </c>
      <c r="Q1530" s="258"/>
      <c r="R1530" s="258"/>
      <c r="S1530" s="258" t="s">
        <v>3834</v>
      </c>
      <c r="T1530" s="258" t="s">
        <v>107</v>
      </c>
      <c r="U1530" s="259"/>
      <c r="V1530" s="260"/>
      <c r="W1530" s="260"/>
      <c r="X1530" s="258"/>
      <c r="Y1530" s="258"/>
      <c r="Z1530" s="260"/>
      <c r="AA1530" s="260"/>
      <c r="AB1530" s="260"/>
      <c r="AC1530" s="258" t="s">
        <v>407</v>
      </c>
      <c r="AD1530" s="261">
        <v>0</v>
      </c>
      <c r="AE1530" s="47"/>
      <c r="AF1530" s="280"/>
      <c r="AG1530" s="118"/>
      <c r="AH1530" s="118"/>
      <c r="AI1530" s="47" t="s">
        <v>6737</v>
      </c>
      <c r="AJ1530" s="47" t="s">
        <v>144</v>
      </c>
      <c r="AK1530" s="47" t="s">
        <v>390</v>
      </c>
      <c r="AL1530" s="62" t="s">
        <v>390</v>
      </c>
      <c r="AM1530" s="262" t="s">
        <v>2000</v>
      </c>
      <c r="AN1530" s="260"/>
      <c r="AO1530" s="260"/>
      <c r="AP1530" s="260"/>
      <c r="AQ1530" s="260"/>
      <c r="AR1530" s="260"/>
      <c r="AS1530" s="258"/>
      <c r="AT1530" s="260"/>
      <c r="AU1530" s="258"/>
      <c r="AV1530" s="258"/>
      <c r="AW1530" s="260"/>
      <c r="AX1530" s="260"/>
      <c r="AY1530" s="260"/>
      <c r="AZ1530" s="258"/>
      <c r="BA1530" s="261"/>
      <c r="BB1530" s="258"/>
      <c r="BC1530" s="260"/>
      <c r="BD1530" s="260"/>
    </row>
    <row r="1531" spans="1:56" x14ac:dyDescent="0.35">
      <c r="A1531" s="257" t="s">
        <v>3835</v>
      </c>
      <c r="B1531" s="115">
        <v>1530</v>
      </c>
      <c r="C1531" s="258"/>
      <c r="D1531" s="258"/>
      <c r="E1531" s="258"/>
      <c r="F1531" s="258"/>
      <c r="G1531" s="258" t="s">
        <v>80</v>
      </c>
      <c r="H1531" s="258" t="s">
        <v>225</v>
      </c>
      <c r="I1531" s="258" t="s">
        <v>72</v>
      </c>
      <c r="J1531" s="258" t="s">
        <v>1961</v>
      </c>
      <c r="K1531" s="258" t="s">
        <v>329</v>
      </c>
      <c r="L1531" s="258" t="s">
        <v>320</v>
      </c>
      <c r="M1531" s="258" t="s">
        <v>55</v>
      </c>
      <c r="N1531" s="258" t="s">
        <v>32</v>
      </c>
      <c r="O1531" s="258" t="s">
        <v>37</v>
      </c>
      <c r="P1531" s="258" t="s">
        <v>38</v>
      </c>
      <c r="Q1531" s="258"/>
      <c r="R1531" s="258"/>
      <c r="S1531" s="258" t="s">
        <v>3836</v>
      </c>
      <c r="T1531" s="258" t="s">
        <v>107</v>
      </c>
      <c r="U1531" s="259"/>
      <c r="V1531" s="260"/>
      <c r="W1531" s="260"/>
      <c r="X1531" s="258"/>
      <c r="Y1531" s="258"/>
      <c r="Z1531" s="260"/>
      <c r="AA1531" s="260"/>
      <c r="AB1531" s="260"/>
      <c r="AC1531" s="258" t="s">
        <v>402</v>
      </c>
      <c r="AD1531" s="261">
        <v>0</v>
      </c>
      <c r="AE1531" s="47"/>
      <c r="AF1531" s="280"/>
      <c r="AG1531" s="118"/>
      <c r="AH1531" s="118"/>
      <c r="AI1531" s="47" t="s">
        <v>6737</v>
      </c>
      <c r="AJ1531" s="47" t="s">
        <v>144</v>
      </c>
      <c r="AK1531" s="47" t="s">
        <v>390</v>
      </c>
      <c r="AL1531" s="62" t="s">
        <v>390</v>
      </c>
      <c r="AM1531" s="262" t="s">
        <v>1956</v>
      </c>
      <c r="AN1531" s="260"/>
      <c r="AO1531" s="260"/>
      <c r="AP1531" s="260"/>
      <c r="AQ1531" s="260"/>
      <c r="AR1531" s="260"/>
      <c r="AS1531" s="258"/>
      <c r="AT1531" s="260"/>
      <c r="AU1531" s="258"/>
      <c r="AV1531" s="258"/>
      <c r="AW1531" s="260"/>
      <c r="AX1531" s="260"/>
      <c r="AY1531" s="260"/>
      <c r="AZ1531" s="258"/>
      <c r="BA1531" s="261"/>
      <c r="BB1531" s="258"/>
      <c r="BC1531" s="260"/>
      <c r="BD1531" s="260"/>
    </row>
    <row r="1532" spans="1:56" x14ac:dyDescent="0.35">
      <c r="A1532" s="257" t="s">
        <v>3837</v>
      </c>
      <c r="B1532" s="115">
        <v>1531</v>
      </c>
      <c r="C1532" s="258"/>
      <c r="D1532" s="258"/>
      <c r="E1532" s="258"/>
      <c r="F1532" s="258"/>
      <c r="G1532" s="258" t="s">
        <v>80</v>
      </c>
      <c r="H1532" s="258" t="s">
        <v>225</v>
      </c>
      <c r="I1532" s="258" t="s">
        <v>1643</v>
      </c>
      <c r="J1532" s="258" t="s">
        <v>1961</v>
      </c>
      <c r="K1532" s="258" t="s">
        <v>329</v>
      </c>
      <c r="L1532" s="258" t="s">
        <v>320</v>
      </c>
      <c r="M1532" s="258" t="s">
        <v>53</v>
      </c>
      <c r="N1532" s="258" t="s">
        <v>32</v>
      </c>
      <c r="O1532" s="258" t="s">
        <v>37</v>
      </c>
      <c r="P1532" s="258" t="s">
        <v>38</v>
      </c>
      <c r="Q1532" s="258"/>
      <c r="R1532" s="258"/>
      <c r="S1532" s="258" t="s">
        <v>3838</v>
      </c>
      <c r="T1532" s="258" t="s">
        <v>107</v>
      </c>
      <c r="U1532" s="259"/>
      <c r="V1532" s="260"/>
      <c r="W1532" s="260"/>
      <c r="X1532" s="258"/>
      <c r="Y1532" s="258"/>
      <c r="Z1532" s="260"/>
      <c r="AA1532" s="260"/>
      <c r="AB1532" s="260"/>
      <c r="AC1532" s="258" t="s">
        <v>399</v>
      </c>
      <c r="AD1532" s="261">
        <v>0</v>
      </c>
      <c r="AE1532" s="47"/>
      <c r="AF1532" s="280"/>
      <c r="AG1532" s="118"/>
      <c r="AH1532" s="118"/>
      <c r="AI1532" s="47" t="s">
        <v>6737</v>
      </c>
      <c r="AJ1532" s="47" t="s">
        <v>306</v>
      </c>
      <c r="AK1532" s="47" t="s">
        <v>390</v>
      </c>
      <c r="AL1532" s="62" t="s">
        <v>390</v>
      </c>
      <c r="AM1532" s="262" t="s">
        <v>2000</v>
      </c>
      <c r="AN1532" s="260"/>
      <c r="AO1532" s="260"/>
      <c r="AP1532" s="260"/>
      <c r="AQ1532" s="260"/>
      <c r="AR1532" s="260"/>
      <c r="AS1532" s="258"/>
      <c r="AT1532" s="260"/>
      <c r="AU1532" s="258"/>
      <c r="AV1532" s="258"/>
      <c r="AW1532" s="260"/>
      <c r="AX1532" s="260"/>
      <c r="AY1532" s="260"/>
      <c r="AZ1532" s="258"/>
      <c r="BA1532" s="261"/>
      <c r="BB1532" s="258"/>
      <c r="BC1532" s="260"/>
      <c r="BD1532" s="260"/>
    </row>
    <row r="1533" spans="1:56" x14ac:dyDescent="0.35">
      <c r="A1533" s="257" t="s">
        <v>3839</v>
      </c>
      <c r="B1533" s="115">
        <v>1532</v>
      </c>
      <c r="C1533" s="258"/>
      <c r="D1533" s="258"/>
      <c r="E1533" s="258"/>
      <c r="F1533" s="258"/>
      <c r="G1533" s="258" t="s">
        <v>78</v>
      </c>
      <c r="H1533" s="258" t="s">
        <v>222</v>
      </c>
      <c r="I1533" s="258" t="s">
        <v>71</v>
      </c>
      <c r="J1533" s="258" t="s">
        <v>2006</v>
      </c>
      <c r="K1533" s="258" t="s">
        <v>2007</v>
      </c>
      <c r="L1533" s="258" t="s">
        <v>1985</v>
      </c>
      <c r="M1533" s="258" t="s">
        <v>55</v>
      </c>
      <c r="N1533" s="258" t="s">
        <v>34</v>
      </c>
      <c r="O1533" s="258" t="s">
        <v>4</v>
      </c>
      <c r="P1533" s="258" t="s">
        <v>133</v>
      </c>
      <c r="Q1533" s="258"/>
      <c r="R1533" s="258"/>
      <c r="S1533" s="258" t="s">
        <v>3840</v>
      </c>
      <c r="T1533" s="258" t="s">
        <v>209</v>
      </c>
      <c r="U1533" s="259">
        <v>4888</v>
      </c>
      <c r="V1533" s="260"/>
      <c r="W1533" s="260"/>
      <c r="X1533" s="258"/>
      <c r="Y1533" s="258"/>
      <c r="Z1533" s="260"/>
      <c r="AA1533" s="260"/>
      <c r="AB1533" s="260"/>
      <c r="AC1533" s="258" t="s">
        <v>403</v>
      </c>
      <c r="AD1533" s="261"/>
      <c r="AE1533" s="47"/>
      <c r="AF1533" s="280"/>
      <c r="AG1533" s="118"/>
      <c r="AH1533" s="118"/>
      <c r="AI1533" s="47" t="s">
        <v>6737</v>
      </c>
      <c r="AJ1533" s="47" t="s">
        <v>306</v>
      </c>
      <c r="AK1533" s="47" t="s">
        <v>390</v>
      </c>
      <c r="AL1533" s="62" t="s">
        <v>390</v>
      </c>
      <c r="AM1533" s="262" t="s">
        <v>2082</v>
      </c>
      <c r="AN1533" s="260"/>
      <c r="AO1533" s="260"/>
      <c r="AP1533" s="260"/>
      <c r="AQ1533" s="260"/>
      <c r="AR1533" s="260"/>
      <c r="AS1533" s="258"/>
      <c r="AT1533" s="260"/>
      <c r="AU1533" s="258"/>
      <c r="AV1533" s="258"/>
      <c r="AW1533" s="260"/>
      <c r="AX1533" s="260"/>
      <c r="AY1533" s="260"/>
      <c r="AZ1533" s="258"/>
      <c r="BA1533" s="261"/>
      <c r="BB1533" s="258"/>
      <c r="BC1533" s="260"/>
      <c r="BD1533" s="260"/>
    </row>
    <row r="1534" spans="1:56" x14ac:dyDescent="0.35">
      <c r="A1534" s="257" t="s">
        <v>3913</v>
      </c>
      <c r="B1534" s="115">
        <v>1533</v>
      </c>
      <c r="C1534" s="258"/>
      <c r="D1534" s="258"/>
      <c r="E1534" s="258"/>
      <c r="F1534" s="258"/>
      <c r="G1534" s="258" t="s">
        <v>80</v>
      </c>
      <c r="H1534" s="258" t="s">
        <v>225</v>
      </c>
      <c r="I1534" s="258" t="s">
        <v>1643</v>
      </c>
      <c r="J1534" s="258" t="s">
        <v>1961</v>
      </c>
      <c r="K1534" s="258" t="s">
        <v>329</v>
      </c>
      <c r="L1534" s="258" t="s">
        <v>320</v>
      </c>
      <c r="M1534" s="258" t="s">
        <v>53</v>
      </c>
      <c r="N1534" s="258" t="s">
        <v>32</v>
      </c>
      <c r="O1534" s="258" t="s">
        <v>37</v>
      </c>
      <c r="P1534" s="258" t="s">
        <v>38</v>
      </c>
      <c r="Q1534" s="258"/>
      <c r="R1534" s="258"/>
      <c r="S1534" s="258" t="s">
        <v>3914</v>
      </c>
      <c r="T1534" s="258" t="s">
        <v>107</v>
      </c>
      <c r="U1534" s="259"/>
      <c r="V1534" s="260"/>
      <c r="W1534" s="260"/>
      <c r="X1534" s="258"/>
      <c r="Y1534" s="258"/>
      <c r="Z1534" s="260"/>
      <c r="AA1534" s="260"/>
      <c r="AB1534" s="260"/>
      <c r="AC1534" s="258" t="s">
        <v>399</v>
      </c>
      <c r="AD1534" s="261">
        <v>0</v>
      </c>
      <c r="AE1534" s="47"/>
      <c r="AF1534" s="280"/>
      <c r="AG1534" s="118"/>
      <c r="AH1534" s="118"/>
      <c r="AI1534" s="47" t="s">
        <v>6737</v>
      </c>
      <c r="AJ1534" s="47" t="s">
        <v>306</v>
      </c>
      <c r="AK1534" s="47" t="s">
        <v>390</v>
      </c>
      <c r="AL1534" s="62" t="s">
        <v>390</v>
      </c>
      <c r="AM1534" s="262" t="s">
        <v>2082</v>
      </c>
      <c r="AN1534" s="260"/>
      <c r="AO1534" s="260"/>
      <c r="AP1534" s="260"/>
      <c r="AQ1534" s="260"/>
      <c r="AR1534" s="260"/>
      <c r="AS1534" s="258"/>
      <c r="AT1534" s="260"/>
      <c r="AU1534" s="258"/>
      <c r="AV1534" s="258"/>
      <c r="AW1534" s="260"/>
      <c r="AX1534" s="260"/>
      <c r="AY1534" s="260"/>
      <c r="AZ1534" s="258"/>
      <c r="BA1534" s="261"/>
      <c r="BB1534" s="258"/>
      <c r="BC1534" s="260"/>
      <c r="BD1534" s="260"/>
    </row>
    <row r="1535" spans="1:56" x14ac:dyDescent="0.35">
      <c r="A1535" s="257" t="s">
        <v>3915</v>
      </c>
      <c r="B1535" s="115">
        <v>1534</v>
      </c>
      <c r="C1535" s="258"/>
      <c r="D1535" s="258"/>
      <c r="E1535" s="258"/>
      <c r="F1535" s="258"/>
      <c r="G1535" s="258" t="s">
        <v>80</v>
      </c>
      <c r="H1535" s="258" t="s">
        <v>225</v>
      </c>
      <c r="I1535" s="258" t="s">
        <v>1643</v>
      </c>
      <c r="J1535" s="258" t="s">
        <v>1961</v>
      </c>
      <c r="K1535" s="258" t="s">
        <v>329</v>
      </c>
      <c r="L1535" s="258" t="s">
        <v>320</v>
      </c>
      <c r="M1535" s="258" t="s">
        <v>53</v>
      </c>
      <c r="N1535" s="258" t="s">
        <v>32</v>
      </c>
      <c r="O1535" s="258" t="s">
        <v>37</v>
      </c>
      <c r="P1535" s="258" t="s">
        <v>38</v>
      </c>
      <c r="Q1535" s="258"/>
      <c r="R1535" s="258"/>
      <c r="S1535" s="258" t="s">
        <v>3916</v>
      </c>
      <c r="T1535" s="258" t="s">
        <v>107</v>
      </c>
      <c r="U1535" s="259"/>
      <c r="V1535" s="260"/>
      <c r="W1535" s="260"/>
      <c r="X1535" s="258"/>
      <c r="Y1535" s="258"/>
      <c r="Z1535" s="234"/>
      <c r="AA1535" s="260"/>
      <c r="AB1535" s="260"/>
      <c r="AC1535" s="258" t="s">
        <v>399</v>
      </c>
      <c r="AD1535" s="261">
        <v>0</v>
      </c>
      <c r="AE1535" s="47"/>
      <c r="AF1535" s="280"/>
      <c r="AG1535" s="118"/>
      <c r="AH1535" s="118"/>
      <c r="AI1535" s="47" t="s">
        <v>6737</v>
      </c>
      <c r="AJ1535" s="47" t="s">
        <v>306</v>
      </c>
      <c r="AK1535" s="47" t="s">
        <v>390</v>
      </c>
      <c r="AL1535" s="62" t="s">
        <v>390</v>
      </c>
      <c r="AM1535" s="262" t="s">
        <v>2000</v>
      </c>
      <c r="AN1535" s="260"/>
      <c r="AO1535" s="260"/>
      <c r="AP1535" s="260"/>
      <c r="AQ1535" s="260"/>
      <c r="AR1535" s="260"/>
      <c r="AS1535" s="258"/>
      <c r="AT1535" s="260"/>
      <c r="AU1535" s="258"/>
      <c r="AV1535" s="258"/>
      <c r="AW1535" s="260"/>
      <c r="AX1535" s="260"/>
      <c r="AY1535" s="260"/>
      <c r="AZ1535" s="258"/>
      <c r="BA1535" s="261"/>
      <c r="BB1535" s="258"/>
      <c r="BC1535" s="260"/>
      <c r="BD1535" s="260"/>
    </row>
    <row r="1536" spans="1:56" x14ac:dyDescent="0.35">
      <c r="A1536" s="257" t="s">
        <v>3917</v>
      </c>
      <c r="B1536" s="115">
        <v>1535</v>
      </c>
      <c r="C1536" s="258"/>
      <c r="D1536" s="258"/>
      <c r="E1536" s="258"/>
      <c r="F1536" s="258"/>
      <c r="G1536" s="258" t="s">
        <v>80</v>
      </c>
      <c r="H1536" s="258" t="s">
        <v>225</v>
      </c>
      <c r="I1536" s="258" t="s">
        <v>1643</v>
      </c>
      <c r="J1536" s="258" t="s">
        <v>1961</v>
      </c>
      <c r="K1536" s="258" t="s">
        <v>329</v>
      </c>
      <c r="L1536" s="258" t="s">
        <v>320</v>
      </c>
      <c r="M1536" s="258" t="s">
        <v>53</v>
      </c>
      <c r="N1536" s="258" t="s">
        <v>32</v>
      </c>
      <c r="O1536" s="258" t="s">
        <v>37</v>
      </c>
      <c r="P1536" s="258" t="s">
        <v>38</v>
      </c>
      <c r="Q1536" s="258"/>
      <c r="R1536" s="258"/>
      <c r="S1536" s="258" t="s">
        <v>3918</v>
      </c>
      <c r="T1536" s="258" t="s">
        <v>107</v>
      </c>
      <c r="U1536" s="259"/>
      <c r="V1536" s="260"/>
      <c r="W1536" s="260"/>
      <c r="X1536" s="258"/>
      <c r="Y1536" s="258"/>
      <c r="Z1536" s="260"/>
      <c r="AA1536" s="260"/>
      <c r="AB1536" s="260"/>
      <c r="AC1536" s="258" t="s">
        <v>399</v>
      </c>
      <c r="AD1536" s="261">
        <v>0</v>
      </c>
      <c r="AE1536" s="47"/>
      <c r="AF1536" s="280"/>
      <c r="AG1536" s="118"/>
      <c r="AH1536" s="118"/>
      <c r="AI1536" s="47" t="s">
        <v>6737</v>
      </c>
      <c r="AJ1536" s="47" t="s">
        <v>306</v>
      </c>
      <c r="AK1536" s="47" t="s">
        <v>390</v>
      </c>
      <c r="AL1536" s="62" t="s">
        <v>390</v>
      </c>
      <c r="AM1536" s="262" t="s">
        <v>390</v>
      </c>
      <c r="AN1536" s="260"/>
      <c r="AO1536" s="260"/>
      <c r="AP1536" s="260"/>
      <c r="AQ1536" s="260"/>
      <c r="AR1536" s="260"/>
      <c r="AS1536" s="258"/>
      <c r="AT1536" s="260"/>
      <c r="AU1536" s="258"/>
      <c r="AV1536" s="258"/>
      <c r="AW1536" s="260"/>
      <c r="AX1536" s="260"/>
      <c r="AY1536" s="260"/>
      <c r="AZ1536" s="258"/>
      <c r="BA1536" s="261"/>
      <c r="BB1536" s="258"/>
      <c r="BC1536" s="260"/>
      <c r="BD1536" s="260"/>
    </row>
    <row r="1537" spans="1:56" x14ac:dyDescent="0.35">
      <c r="A1537" s="257" t="s">
        <v>3919</v>
      </c>
      <c r="B1537" s="115">
        <v>1536</v>
      </c>
      <c r="C1537" s="258"/>
      <c r="D1537" s="258"/>
      <c r="E1537" s="258"/>
      <c r="F1537" s="258"/>
      <c r="G1537" s="258" t="s">
        <v>80</v>
      </c>
      <c r="H1537" s="258" t="s">
        <v>225</v>
      </c>
      <c r="I1537" s="258" t="s">
        <v>1643</v>
      </c>
      <c r="J1537" s="258" t="s">
        <v>1961</v>
      </c>
      <c r="K1537" s="258" t="s">
        <v>329</v>
      </c>
      <c r="L1537" s="258" t="s">
        <v>320</v>
      </c>
      <c r="M1537" s="258" t="s">
        <v>53</v>
      </c>
      <c r="N1537" s="258" t="s">
        <v>32</v>
      </c>
      <c r="O1537" s="258" t="s">
        <v>37</v>
      </c>
      <c r="P1537" s="258" t="s">
        <v>38</v>
      </c>
      <c r="Q1537" s="258"/>
      <c r="R1537" s="258"/>
      <c r="S1537" s="258" t="s">
        <v>3920</v>
      </c>
      <c r="T1537" s="258" t="s">
        <v>107</v>
      </c>
      <c r="U1537" s="259"/>
      <c r="V1537" s="260"/>
      <c r="W1537" s="260"/>
      <c r="X1537" s="258"/>
      <c r="Y1537" s="258"/>
      <c r="Z1537" s="260"/>
      <c r="AA1537" s="260"/>
      <c r="AB1537" s="260"/>
      <c r="AC1537" s="258" t="s">
        <v>399</v>
      </c>
      <c r="AD1537" s="261">
        <v>0</v>
      </c>
      <c r="AE1537" s="47"/>
      <c r="AF1537" s="280"/>
      <c r="AG1537" s="118"/>
      <c r="AH1537" s="118"/>
      <c r="AI1537" s="47" t="s">
        <v>6737</v>
      </c>
      <c r="AJ1537" s="47" t="s">
        <v>306</v>
      </c>
      <c r="AK1537" s="47" t="s">
        <v>390</v>
      </c>
      <c r="AL1537" s="62" t="s">
        <v>390</v>
      </c>
      <c r="AM1537" s="262" t="s">
        <v>2493</v>
      </c>
      <c r="AN1537" s="260"/>
      <c r="AO1537" s="260"/>
      <c r="AP1537" s="260"/>
      <c r="AQ1537" s="260"/>
      <c r="AR1537" s="260"/>
      <c r="AS1537" s="258"/>
      <c r="AT1537" s="260"/>
      <c r="AU1537" s="258"/>
      <c r="AV1537" s="258"/>
      <c r="AW1537" s="260"/>
      <c r="AX1537" s="260"/>
      <c r="AY1537" s="260"/>
      <c r="AZ1537" s="258"/>
      <c r="BA1537" s="261"/>
      <c r="BB1537" s="258"/>
      <c r="BC1537" s="260"/>
      <c r="BD1537" s="260"/>
    </row>
    <row r="1538" spans="1:56" x14ac:dyDescent="0.35">
      <c r="A1538" s="257" t="s">
        <v>3921</v>
      </c>
      <c r="B1538" s="115">
        <v>1537</v>
      </c>
      <c r="C1538" s="258"/>
      <c r="D1538" s="258"/>
      <c r="E1538" s="258"/>
      <c r="F1538" s="258"/>
      <c r="G1538" s="258" t="s">
        <v>78</v>
      </c>
      <c r="H1538" s="258" t="s">
        <v>222</v>
      </c>
      <c r="I1538" s="258" t="s">
        <v>3922</v>
      </c>
      <c r="J1538" s="258" t="s">
        <v>2006</v>
      </c>
      <c r="K1538" s="258" t="s">
        <v>2007</v>
      </c>
      <c r="L1538" s="258" t="s">
        <v>1985</v>
      </c>
      <c r="M1538" s="258" t="s">
        <v>53</v>
      </c>
      <c r="N1538" s="258" t="s">
        <v>33</v>
      </c>
      <c r="O1538" s="258" t="s">
        <v>5473</v>
      </c>
      <c r="P1538" s="258" t="s">
        <v>26</v>
      </c>
      <c r="Q1538" s="258"/>
      <c r="R1538" s="258"/>
      <c r="S1538" s="258" t="s">
        <v>3923</v>
      </c>
      <c r="T1538" s="258" t="s">
        <v>761</v>
      </c>
      <c r="U1538" s="259"/>
      <c r="V1538" s="260"/>
      <c r="W1538" s="260"/>
      <c r="X1538" s="258"/>
      <c r="Y1538" s="258"/>
      <c r="Z1538" s="260"/>
      <c r="AA1538" s="260"/>
      <c r="AB1538" s="260"/>
      <c r="AC1538" s="258" t="s">
        <v>399</v>
      </c>
      <c r="AD1538" s="261"/>
      <c r="AE1538" s="47"/>
      <c r="AF1538" s="280"/>
      <c r="AG1538" s="118"/>
      <c r="AH1538" s="118"/>
      <c r="AI1538" s="47" t="s">
        <v>6737</v>
      </c>
      <c r="AJ1538" s="47" t="e">
        <v>#N/A</v>
      </c>
      <c r="AK1538" s="47" t="s">
        <v>390</v>
      </c>
      <c r="AL1538" s="62" t="s">
        <v>390</v>
      </c>
      <c r="AM1538" s="262" t="s">
        <v>2278</v>
      </c>
      <c r="AN1538" s="260"/>
      <c r="AO1538" s="260"/>
      <c r="AP1538" s="260"/>
      <c r="AQ1538" s="260"/>
      <c r="AR1538" s="260"/>
      <c r="AS1538" s="258"/>
      <c r="AT1538" s="260"/>
      <c r="AU1538" s="258"/>
      <c r="AV1538" s="258"/>
      <c r="AW1538" s="260"/>
      <c r="AX1538" s="260"/>
      <c r="AY1538" s="260"/>
      <c r="AZ1538" s="258"/>
      <c r="BA1538" s="261"/>
      <c r="BB1538" s="258"/>
      <c r="BC1538" s="260"/>
      <c r="BD1538" s="260"/>
    </row>
    <row r="1539" spans="1:56" x14ac:dyDescent="0.35">
      <c r="A1539" s="257" t="s">
        <v>3924</v>
      </c>
      <c r="B1539" s="115">
        <v>1538</v>
      </c>
      <c r="C1539" s="258"/>
      <c r="D1539" s="258"/>
      <c r="E1539" s="258"/>
      <c r="F1539" s="258"/>
      <c r="G1539" s="258" t="s">
        <v>78</v>
      </c>
      <c r="H1539" s="258" t="s">
        <v>222</v>
      </c>
      <c r="I1539" s="258" t="s">
        <v>3922</v>
      </c>
      <c r="J1539" s="258" t="s">
        <v>2006</v>
      </c>
      <c r="K1539" s="258" t="s">
        <v>2007</v>
      </c>
      <c r="L1539" s="258" t="s">
        <v>1985</v>
      </c>
      <c r="M1539" s="258" t="s">
        <v>53</v>
      </c>
      <c r="N1539" s="258" t="s">
        <v>33</v>
      </c>
      <c r="O1539" s="258" t="s">
        <v>5473</v>
      </c>
      <c r="P1539" s="258" t="s">
        <v>22</v>
      </c>
      <c r="Q1539" s="258"/>
      <c r="R1539" s="258"/>
      <c r="S1539" s="258" t="s">
        <v>3925</v>
      </c>
      <c r="T1539" s="258" t="s">
        <v>149</v>
      </c>
      <c r="U1539" s="259"/>
      <c r="V1539" s="260"/>
      <c r="W1539" s="260"/>
      <c r="X1539" s="258"/>
      <c r="Y1539" s="258"/>
      <c r="Z1539" s="260"/>
      <c r="AA1539" s="260"/>
      <c r="AB1539" s="260"/>
      <c r="AC1539" s="258" t="s">
        <v>399</v>
      </c>
      <c r="AD1539" s="261"/>
      <c r="AE1539" s="47"/>
      <c r="AF1539" s="280"/>
      <c r="AG1539" s="118"/>
      <c r="AH1539" s="118"/>
      <c r="AI1539" s="47" t="s">
        <v>6737</v>
      </c>
      <c r="AJ1539" s="47" t="e">
        <v>#N/A</v>
      </c>
      <c r="AK1539" s="47" t="s">
        <v>390</v>
      </c>
      <c r="AL1539" s="62" t="s">
        <v>390</v>
      </c>
      <c r="AM1539" s="262" t="s">
        <v>2000</v>
      </c>
      <c r="AN1539" s="260"/>
      <c r="AO1539" s="260"/>
      <c r="AP1539" s="260"/>
      <c r="AQ1539" s="260"/>
      <c r="AR1539" s="260"/>
      <c r="AS1539" s="258"/>
      <c r="AT1539" s="260"/>
      <c r="AU1539" s="258"/>
      <c r="AV1539" s="258"/>
      <c r="AW1539" s="260"/>
      <c r="AX1539" s="260"/>
      <c r="AY1539" s="260"/>
      <c r="AZ1539" s="258"/>
      <c r="BA1539" s="261"/>
      <c r="BB1539" s="258"/>
      <c r="BC1539" s="260"/>
      <c r="BD1539" s="260"/>
    </row>
    <row r="1540" spans="1:56" x14ac:dyDescent="0.35">
      <c r="A1540" s="257" t="s">
        <v>3926</v>
      </c>
      <c r="B1540" s="115">
        <v>1539</v>
      </c>
      <c r="C1540" s="258"/>
      <c r="D1540" s="258" t="s">
        <v>5138</v>
      </c>
      <c r="E1540" s="258" t="s">
        <v>4717</v>
      </c>
      <c r="F1540" s="258" t="s">
        <v>3927</v>
      </c>
      <c r="G1540" s="258" t="s">
        <v>76</v>
      </c>
      <c r="H1540" s="258" t="s">
        <v>1980</v>
      </c>
      <c r="I1540" s="258" t="s">
        <v>378</v>
      </c>
      <c r="J1540" s="258" t="s">
        <v>312</v>
      </c>
      <c r="K1540" s="258" t="s">
        <v>319</v>
      </c>
      <c r="L1540" s="258" t="s">
        <v>886</v>
      </c>
      <c r="M1540" s="258" t="s">
        <v>55</v>
      </c>
      <c r="N1540" s="258" t="s">
        <v>33</v>
      </c>
      <c r="O1540" s="258" t="s">
        <v>5473</v>
      </c>
      <c r="P1540" s="258" t="s">
        <v>20</v>
      </c>
      <c r="Q1540" s="258" t="s">
        <v>1996</v>
      </c>
      <c r="R1540" s="258" t="s">
        <v>5485</v>
      </c>
      <c r="S1540" s="258" t="s">
        <v>3928</v>
      </c>
      <c r="T1540" s="258" t="s">
        <v>1996</v>
      </c>
      <c r="U1540" s="259">
        <v>10996</v>
      </c>
      <c r="V1540" s="260">
        <v>46071</v>
      </c>
      <c r="W1540" s="260">
        <v>46087</v>
      </c>
      <c r="X1540" s="258">
        <v>60</v>
      </c>
      <c r="Y1540" s="258"/>
      <c r="Z1540" s="260">
        <v>46147</v>
      </c>
      <c r="AA1540" s="260">
        <v>46150</v>
      </c>
      <c r="AB1540" s="260">
        <v>46154</v>
      </c>
      <c r="AC1540" s="258" t="s">
        <v>3</v>
      </c>
      <c r="AD1540" s="261">
        <v>1</v>
      </c>
      <c r="AE1540" s="47"/>
      <c r="AF1540" s="280" t="s">
        <v>8951</v>
      </c>
      <c r="AG1540" s="118">
        <v>46150</v>
      </c>
      <c r="AH1540" s="118" t="s">
        <v>6740</v>
      </c>
      <c r="AI1540" s="47" t="s">
        <v>6737</v>
      </c>
      <c r="AJ1540" s="47" t="s">
        <v>144</v>
      </c>
      <c r="AK1540" s="47" t="s">
        <v>2826</v>
      </c>
      <c r="AL1540" s="62" t="s">
        <v>2925</v>
      </c>
      <c r="AM1540" s="262" t="s">
        <v>2000</v>
      </c>
      <c r="AN1540" s="260"/>
      <c r="AO1540" s="260"/>
      <c r="AP1540" s="260"/>
      <c r="AQ1540" s="260"/>
      <c r="AR1540" s="260"/>
      <c r="AS1540" s="258"/>
      <c r="AT1540" s="260"/>
      <c r="AU1540" s="258"/>
      <c r="AV1540" s="258"/>
      <c r="AW1540" s="260"/>
      <c r="AX1540" s="260"/>
      <c r="AY1540" s="260"/>
      <c r="AZ1540" s="258"/>
      <c r="BA1540" s="261"/>
      <c r="BB1540" s="258"/>
      <c r="BC1540" s="260"/>
      <c r="BD1540" s="260"/>
    </row>
    <row r="1541" spans="1:56" x14ac:dyDescent="0.35">
      <c r="A1541" s="257" t="s">
        <v>3936</v>
      </c>
      <c r="B1541" s="115">
        <v>1540</v>
      </c>
      <c r="C1541" s="258"/>
      <c r="D1541" s="258"/>
      <c r="E1541" s="258"/>
      <c r="F1541" s="258"/>
      <c r="G1541" s="258" t="s">
        <v>76</v>
      </c>
      <c r="H1541" s="258" t="s">
        <v>1980</v>
      </c>
      <c r="I1541" s="258" t="s">
        <v>91</v>
      </c>
      <c r="J1541" s="258" t="s">
        <v>312</v>
      </c>
      <c r="K1541" s="258" t="s">
        <v>319</v>
      </c>
      <c r="L1541" s="258" t="s">
        <v>886</v>
      </c>
      <c r="M1541" s="258" t="s">
        <v>55</v>
      </c>
      <c r="N1541" s="258" t="s">
        <v>34</v>
      </c>
      <c r="O1541" s="258" t="s">
        <v>4</v>
      </c>
      <c r="P1541" s="258" t="s">
        <v>21</v>
      </c>
      <c r="Q1541" s="258"/>
      <c r="R1541" s="258"/>
      <c r="S1541" s="258" t="s">
        <v>3937</v>
      </c>
      <c r="T1541" s="258" t="s">
        <v>3007</v>
      </c>
      <c r="U1541" s="259"/>
      <c r="V1541" s="260"/>
      <c r="W1541" s="260"/>
      <c r="X1541" s="258"/>
      <c r="Y1541" s="258"/>
      <c r="Z1541" s="260"/>
      <c r="AA1541" s="260"/>
      <c r="AB1541" s="260"/>
      <c r="AC1541" s="258" t="s">
        <v>402</v>
      </c>
      <c r="AD1541" s="261"/>
      <c r="AE1541" s="47"/>
      <c r="AF1541" s="280"/>
      <c r="AG1541" s="118"/>
      <c r="AH1541" s="118"/>
      <c r="AI1541" s="47" t="s">
        <v>6737</v>
      </c>
      <c r="AJ1541" s="47" t="s">
        <v>144</v>
      </c>
      <c r="AK1541" s="47" t="s">
        <v>390</v>
      </c>
      <c r="AL1541" s="62" t="s">
        <v>390</v>
      </c>
      <c r="AM1541" s="262" t="s">
        <v>2000</v>
      </c>
      <c r="AN1541" s="260"/>
      <c r="AO1541" s="260"/>
      <c r="AP1541" s="260"/>
      <c r="AQ1541" s="260"/>
      <c r="AR1541" s="260"/>
      <c r="AS1541" s="258"/>
      <c r="AT1541" s="260"/>
      <c r="AU1541" s="258"/>
      <c r="AV1541" s="258"/>
      <c r="AW1541" s="260"/>
      <c r="AX1541" s="260"/>
      <c r="AY1541" s="260"/>
      <c r="AZ1541" s="258"/>
      <c r="BA1541" s="261"/>
      <c r="BB1541" s="258"/>
      <c r="BC1541" s="260"/>
      <c r="BD1541" s="260"/>
    </row>
    <row r="1542" spans="1:56" x14ac:dyDescent="0.35">
      <c r="A1542" s="257" t="s">
        <v>3938</v>
      </c>
      <c r="B1542" s="115">
        <v>1541</v>
      </c>
      <c r="C1542" s="258"/>
      <c r="D1542" s="258" t="s">
        <v>7546</v>
      </c>
      <c r="E1542" s="258" t="s">
        <v>7547</v>
      </c>
      <c r="F1542" s="258" t="s">
        <v>7548</v>
      </c>
      <c r="G1542" s="258" t="s">
        <v>76</v>
      </c>
      <c r="H1542" s="258" t="s">
        <v>1980</v>
      </c>
      <c r="I1542" s="258" t="s">
        <v>3939</v>
      </c>
      <c r="J1542" s="258" t="s">
        <v>312</v>
      </c>
      <c r="K1542" s="258" t="s">
        <v>319</v>
      </c>
      <c r="L1542" s="258" t="s">
        <v>886</v>
      </c>
      <c r="M1542" s="258" t="s">
        <v>55</v>
      </c>
      <c r="N1542" s="258" t="s">
        <v>34</v>
      </c>
      <c r="O1542" s="258" t="s">
        <v>4</v>
      </c>
      <c r="P1542" s="258" t="s">
        <v>21</v>
      </c>
      <c r="Q1542" s="258"/>
      <c r="R1542" s="258"/>
      <c r="S1542" s="258" t="s">
        <v>3940</v>
      </c>
      <c r="T1542" s="258" t="s">
        <v>3940</v>
      </c>
      <c r="U1542" s="259">
        <v>12546</v>
      </c>
      <c r="V1542" s="260">
        <v>46142</v>
      </c>
      <c r="W1542" s="260">
        <v>46146</v>
      </c>
      <c r="X1542" s="258">
        <v>45</v>
      </c>
      <c r="Y1542" s="258"/>
      <c r="Z1542" s="260">
        <v>46191</v>
      </c>
      <c r="AA1542" s="260">
        <v>46191</v>
      </c>
      <c r="AB1542" s="260"/>
      <c r="AC1542" s="258" t="s">
        <v>5</v>
      </c>
      <c r="AD1542" s="261">
        <v>0.45</v>
      </c>
      <c r="AE1542" s="47"/>
      <c r="AF1542" s="280"/>
      <c r="AG1542" s="118"/>
      <c r="AH1542" s="118"/>
      <c r="AI1542" s="47" t="s">
        <v>6737</v>
      </c>
      <c r="AJ1542" s="47" t="s">
        <v>306</v>
      </c>
      <c r="AK1542" s="47" t="s">
        <v>5080</v>
      </c>
      <c r="AL1542" s="62" t="s">
        <v>390</v>
      </c>
      <c r="AM1542" s="262" t="s">
        <v>390</v>
      </c>
      <c r="AN1542" s="260"/>
      <c r="AO1542" s="260"/>
      <c r="AP1542" s="260"/>
      <c r="AQ1542" s="260"/>
      <c r="AR1542" s="260"/>
      <c r="AS1542" s="258"/>
      <c r="AT1542" s="260"/>
      <c r="AU1542" s="258"/>
      <c r="AV1542" s="258"/>
      <c r="AW1542" s="260"/>
      <c r="AX1542" s="260"/>
      <c r="AY1542" s="260"/>
      <c r="AZ1542" s="258"/>
      <c r="BA1542" s="261"/>
      <c r="BB1542" s="258"/>
      <c r="BC1542" s="260"/>
      <c r="BD1542" s="260"/>
    </row>
    <row r="1543" spans="1:56" x14ac:dyDescent="0.35">
      <c r="A1543" s="257" t="s">
        <v>3944</v>
      </c>
      <c r="B1543" s="115">
        <v>1542</v>
      </c>
      <c r="C1543" s="258"/>
      <c r="D1543" s="258"/>
      <c r="E1543" s="258"/>
      <c r="F1543" s="258"/>
      <c r="G1543" s="258" t="s">
        <v>76</v>
      </c>
      <c r="H1543" s="258" t="s">
        <v>1980</v>
      </c>
      <c r="I1543" s="258" t="s">
        <v>3945</v>
      </c>
      <c r="J1543" s="258" t="s">
        <v>312</v>
      </c>
      <c r="K1543" s="258" t="s">
        <v>319</v>
      </c>
      <c r="L1543" s="258" t="s">
        <v>886</v>
      </c>
      <c r="M1543" s="258" t="s">
        <v>55</v>
      </c>
      <c r="N1543" s="258" t="s">
        <v>34</v>
      </c>
      <c r="O1543" s="258" t="s">
        <v>4</v>
      </c>
      <c r="P1543" s="258" t="s">
        <v>133</v>
      </c>
      <c r="Q1543" s="258"/>
      <c r="R1543" s="258"/>
      <c r="S1543" s="258" t="s">
        <v>3946</v>
      </c>
      <c r="T1543" s="258" t="s">
        <v>209</v>
      </c>
      <c r="U1543" s="259"/>
      <c r="V1543" s="260"/>
      <c r="W1543" s="260"/>
      <c r="X1543" s="258"/>
      <c r="Y1543" s="258"/>
      <c r="Z1543" s="260"/>
      <c r="AA1543" s="260"/>
      <c r="AB1543" s="260"/>
      <c r="AC1543" s="258" t="s">
        <v>407</v>
      </c>
      <c r="AD1543" s="261"/>
      <c r="AE1543" s="47"/>
      <c r="AF1543" s="280"/>
      <c r="AG1543" s="118"/>
      <c r="AH1543" s="118"/>
      <c r="AI1543" s="47" t="s">
        <v>6737</v>
      </c>
      <c r="AJ1543" s="47" t="e">
        <v>#N/A</v>
      </c>
      <c r="AK1543" s="47" t="s">
        <v>390</v>
      </c>
      <c r="AL1543" s="62" t="s">
        <v>390</v>
      </c>
      <c r="AM1543" s="262" t="s">
        <v>2000</v>
      </c>
      <c r="AN1543" s="260"/>
      <c r="AO1543" s="260"/>
      <c r="AP1543" s="260"/>
      <c r="AQ1543" s="260"/>
      <c r="AR1543" s="260"/>
      <c r="AS1543" s="258"/>
      <c r="AT1543" s="260"/>
      <c r="AU1543" s="258"/>
      <c r="AV1543" s="258"/>
      <c r="AW1543" s="260"/>
      <c r="AX1543" s="260"/>
      <c r="AY1543" s="260"/>
      <c r="AZ1543" s="258"/>
      <c r="BA1543" s="261"/>
      <c r="BB1543" s="258"/>
      <c r="BC1543" s="260"/>
      <c r="BD1543" s="260"/>
    </row>
    <row r="1544" spans="1:56" x14ac:dyDescent="0.35">
      <c r="A1544" s="257" t="s">
        <v>3948</v>
      </c>
      <c r="B1544" s="115">
        <v>1543</v>
      </c>
      <c r="C1544" s="258"/>
      <c r="D1544" s="258"/>
      <c r="E1544" s="258"/>
      <c r="F1544" s="258"/>
      <c r="G1544" s="258" t="s">
        <v>76</v>
      </c>
      <c r="H1544" s="258" t="s">
        <v>1980</v>
      </c>
      <c r="I1544" s="258" t="s">
        <v>9</v>
      </c>
      <c r="J1544" s="258" t="s">
        <v>312</v>
      </c>
      <c r="K1544" s="258" t="s">
        <v>319</v>
      </c>
      <c r="L1544" s="258" t="s">
        <v>886</v>
      </c>
      <c r="M1544" s="258" t="s">
        <v>55</v>
      </c>
      <c r="N1544" s="258" t="s">
        <v>34</v>
      </c>
      <c r="O1544" s="258" t="s">
        <v>4</v>
      </c>
      <c r="P1544" s="258" t="s">
        <v>30</v>
      </c>
      <c r="Q1544" s="258"/>
      <c r="R1544" s="258"/>
      <c r="S1544" s="258" t="s">
        <v>8982</v>
      </c>
      <c r="T1544" s="258" t="s">
        <v>291</v>
      </c>
      <c r="U1544" s="259"/>
      <c r="V1544" s="260"/>
      <c r="W1544" s="260"/>
      <c r="X1544" s="258"/>
      <c r="Y1544" s="258"/>
      <c r="Z1544" s="260"/>
      <c r="AA1544" s="260"/>
      <c r="AB1544" s="260"/>
      <c r="AC1544" s="258" t="s">
        <v>407</v>
      </c>
      <c r="AD1544" s="261"/>
      <c r="AE1544" s="47"/>
      <c r="AF1544" s="280"/>
      <c r="AG1544" s="118"/>
      <c r="AH1544" s="118"/>
      <c r="AI1544" s="47" t="s">
        <v>6737</v>
      </c>
      <c r="AJ1544" s="47" t="s">
        <v>144</v>
      </c>
      <c r="AK1544" s="47" t="s">
        <v>390</v>
      </c>
      <c r="AL1544" s="62" t="s">
        <v>390</v>
      </c>
      <c r="AM1544" s="262" t="s">
        <v>1956</v>
      </c>
      <c r="AN1544" s="260"/>
      <c r="AO1544" s="260"/>
      <c r="AP1544" s="260"/>
      <c r="AQ1544" s="260"/>
      <c r="AR1544" s="260"/>
      <c r="AS1544" s="258"/>
      <c r="AT1544" s="260"/>
      <c r="AU1544" s="258"/>
      <c r="AV1544" s="258"/>
      <c r="AW1544" s="260"/>
      <c r="AX1544" s="260"/>
      <c r="AY1544" s="260"/>
      <c r="AZ1544" s="258"/>
      <c r="BA1544" s="261"/>
      <c r="BB1544" s="258"/>
      <c r="BC1544" s="260"/>
      <c r="BD1544" s="260"/>
    </row>
    <row r="1545" spans="1:56" x14ac:dyDescent="0.35">
      <c r="A1545" s="257" t="s">
        <v>3949</v>
      </c>
      <c r="B1545" s="115">
        <v>1544</v>
      </c>
      <c r="C1545" s="258"/>
      <c r="D1545" s="258" t="s">
        <v>5486</v>
      </c>
      <c r="E1545" s="258" t="s">
        <v>5487</v>
      </c>
      <c r="F1545" s="258" t="s">
        <v>5139</v>
      </c>
      <c r="G1545" s="258" t="s">
        <v>76</v>
      </c>
      <c r="H1545" s="258" t="s">
        <v>1980</v>
      </c>
      <c r="I1545" s="258" t="s">
        <v>378</v>
      </c>
      <c r="J1545" s="258" t="s">
        <v>312</v>
      </c>
      <c r="K1545" s="258" t="s">
        <v>319</v>
      </c>
      <c r="L1545" s="258" t="s">
        <v>886</v>
      </c>
      <c r="M1545" s="258" t="s">
        <v>55</v>
      </c>
      <c r="N1545" s="258" t="s">
        <v>33</v>
      </c>
      <c r="O1545" s="258" t="s">
        <v>5473</v>
      </c>
      <c r="P1545" s="258" t="s">
        <v>20</v>
      </c>
      <c r="Q1545" s="258" t="s">
        <v>1996</v>
      </c>
      <c r="R1545" s="258" t="s">
        <v>6746</v>
      </c>
      <c r="S1545" s="258" t="s">
        <v>3950</v>
      </c>
      <c r="T1545" s="258" t="s">
        <v>1996</v>
      </c>
      <c r="U1545" s="259">
        <v>13125</v>
      </c>
      <c r="V1545" s="260">
        <v>46096</v>
      </c>
      <c r="W1545" s="260">
        <v>46107</v>
      </c>
      <c r="X1545" s="258">
        <v>60</v>
      </c>
      <c r="Y1545" s="258"/>
      <c r="Z1545" s="260">
        <v>46167</v>
      </c>
      <c r="AA1545" s="260">
        <v>46183</v>
      </c>
      <c r="AB1545" s="260"/>
      <c r="AC1545" s="258" t="s">
        <v>5</v>
      </c>
      <c r="AD1545" s="261">
        <v>0.7</v>
      </c>
      <c r="AE1545" s="47"/>
      <c r="AF1545" s="280"/>
      <c r="AG1545" s="118"/>
      <c r="AH1545" s="118"/>
      <c r="AI1545" s="47" t="s">
        <v>6737</v>
      </c>
      <c r="AJ1545" s="47" t="s">
        <v>144</v>
      </c>
      <c r="AK1545" s="47" t="s">
        <v>2826</v>
      </c>
      <c r="AL1545" s="62" t="s">
        <v>390</v>
      </c>
      <c r="AM1545" s="262" t="s">
        <v>1956</v>
      </c>
      <c r="AN1545" s="260"/>
      <c r="AO1545" s="260"/>
      <c r="AP1545" s="260"/>
      <c r="AQ1545" s="260"/>
      <c r="AR1545" s="260"/>
      <c r="AS1545" s="258"/>
      <c r="AT1545" s="260"/>
      <c r="AU1545" s="258"/>
      <c r="AV1545" s="258"/>
      <c r="AW1545" s="260"/>
      <c r="AX1545" s="260"/>
      <c r="AY1545" s="260"/>
      <c r="AZ1545" s="258"/>
      <c r="BA1545" s="261"/>
      <c r="BB1545" s="258"/>
      <c r="BC1545" s="260"/>
      <c r="BD1545" s="260"/>
    </row>
    <row r="1546" spans="1:56" x14ac:dyDescent="0.35">
      <c r="A1546" s="257" t="s">
        <v>3951</v>
      </c>
      <c r="B1546" s="115">
        <v>1545</v>
      </c>
      <c r="C1546" s="258"/>
      <c r="D1546" s="258"/>
      <c r="E1546" s="258"/>
      <c r="F1546" s="258"/>
      <c r="G1546" s="258" t="s">
        <v>76</v>
      </c>
      <c r="H1546" s="258" t="s">
        <v>1980</v>
      </c>
      <c r="I1546" s="258" t="s">
        <v>91</v>
      </c>
      <c r="J1546" s="258" t="s">
        <v>312</v>
      </c>
      <c r="K1546" s="258" t="s">
        <v>319</v>
      </c>
      <c r="L1546" s="258" t="s">
        <v>886</v>
      </c>
      <c r="M1546" s="258" t="s">
        <v>55</v>
      </c>
      <c r="N1546" s="258" t="s">
        <v>33</v>
      </c>
      <c r="O1546" s="258" t="s">
        <v>5473</v>
      </c>
      <c r="P1546" s="258" t="s">
        <v>20</v>
      </c>
      <c r="Q1546" s="258"/>
      <c r="R1546" s="258"/>
      <c r="S1546" s="258" t="s">
        <v>3952</v>
      </c>
      <c r="T1546" s="258"/>
      <c r="U1546" s="259"/>
      <c r="V1546" s="260"/>
      <c r="W1546" s="260"/>
      <c r="X1546" s="258"/>
      <c r="Y1546" s="258"/>
      <c r="Z1546" s="260"/>
      <c r="AA1546" s="260"/>
      <c r="AB1546" s="260"/>
      <c r="AC1546" s="258" t="s">
        <v>402</v>
      </c>
      <c r="AD1546" s="261"/>
      <c r="AE1546" s="47"/>
      <c r="AF1546" s="280"/>
      <c r="AG1546" s="118"/>
      <c r="AH1546" s="118"/>
      <c r="AI1546" s="47" t="s">
        <v>6737</v>
      </c>
      <c r="AJ1546" s="47" t="s">
        <v>144</v>
      </c>
      <c r="AK1546" s="47" t="s">
        <v>390</v>
      </c>
      <c r="AL1546" s="62" t="s">
        <v>390</v>
      </c>
      <c r="AM1546" s="262" t="s">
        <v>1956</v>
      </c>
      <c r="AN1546" s="260"/>
      <c r="AO1546" s="260"/>
      <c r="AP1546" s="260"/>
      <c r="AQ1546" s="260"/>
      <c r="AR1546" s="260"/>
      <c r="AS1546" s="258"/>
      <c r="AT1546" s="260"/>
      <c r="AU1546" s="258"/>
      <c r="AV1546" s="258"/>
      <c r="AW1546" s="260"/>
      <c r="AX1546" s="260"/>
      <c r="AY1546" s="260"/>
      <c r="AZ1546" s="258"/>
      <c r="BA1546" s="261"/>
      <c r="BB1546" s="258"/>
      <c r="BC1546" s="260"/>
      <c r="BD1546" s="260"/>
    </row>
    <row r="1547" spans="1:56" x14ac:dyDescent="0.35">
      <c r="A1547" s="257" t="s">
        <v>3953</v>
      </c>
      <c r="B1547" s="115">
        <v>1546</v>
      </c>
      <c r="C1547" s="258"/>
      <c r="D1547" s="258"/>
      <c r="E1547" s="258"/>
      <c r="F1547" s="258"/>
      <c r="G1547" s="258" t="s">
        <v>76</v>
      </c>
      <c r="H1547" s="258" t="s">
        <v>1980</v>
      </c>
      <c r="I1547" s="258" t="s">
        <v>91</v>
      </c>
      <c r="J1547" s="258" t="s">
        <v>312</v>
      </c>
      <c r="K1547" s="258" t="s">
        <v>319</v>
      </c>
      <c r="L1547" s="258" t="s">
        <v>886</v>
      </c>
      <c r="M1547" s="258" t="s">
        <v>55</v>
      </c>
      <c r="N1547" s="258" t="s">
        <v>33</v>
      </c>
      <c r="O1547" s="258" t="s">
        <v>5473</v>
      </c>
      <c r="P1547" s="258" t="s">
        <v>20</v>
      </c>
      <c r="Q1547" s="258"/>
      <c r="R1547" s="258"/>
      <c r="S1547" s="258" t="s">
        <v>3954</v>
      </c>
      <c r="T1547" s="258"/>
      <c r="U1547" s="259"/>
      <c r="V1547" s="260"/>
      <c r="W1547" s="260"/>
      <c r="X1547" s="258"/>
      <c r="Y1547" s="258"/>
      <c r="Z1547" s="260"/>
      <c r="AA1547" s="260"/>
      <c r="AB1547" s="260"/>
      <c r="AC1547" s="258" t="s">
        <v>402</v>
      </c>
      <c r="AD1547" s="261"/>
      <c r="AE1547" s="47"/>
      <c r="AF1547" s="280"/>
      <c r="AG1547" s="118"/>
      <c r="AH1547" s="118"/>
      <c r="AI1547" s="47" t="s">
        <v>6737</v>
      </c>
      <c r="AJ1547" s="47" t="s">
        <v>144</v>
      </c>
      <c r="AK1547" s="47" t="s">
        <v>390</v>
      </c>
      <c r="AL1547" s="62" t="s">
        <v>390</v>
      </c>
      <c r="AM1547" s="262" t="s">
        <v>2000</v>
      </c>
      <c r="AN1547" s="260"/>
      <c r="AO1547" s="260"/>
      <c r="AP1547" s="260"/>
      <c r="AQ1547" s="260"/>
      <c r="AR1547" s="260"/>
      <c r="AS1547" s="258"/>
      <c r="AT1547" s="260"/>
      <c r="AU1547" s="258"/>
      <c r="AV1547" s="258"/>
      <c r="AW1547" s="260"/>
      <c r="AX1547" s="260"/>
      <c r="AY1547" s="260"/>
      <c r="AZ1547" s="258"/>
      <c r="BA1547" s="261"/>
      <c r="BB1547" s="258"/>
      <c r="BC1547" s="260"/>
      <c r="BD1547" s="260"/>
    </row>
    <row r="1548" spans="1:56" x14ac:dyDescent="0.35">
      <c r="A1548" s="257" t="s">
        <v>3955</v>
      </c>
      <c r="B1548" s="115">
        <v>1547</v>
      </c>
      <c r="C1548" s="258"/>
      <c r="D1548" s="258"/>
      <c r="E1548" s="258"/>
      <c r="F1548" s="258"/>
      <c r="G1548" s="258" t="s">
        <v>76</v>
      </c>
      <c r="H1548" s="258" t="s">
        <v>1980</v>
      </c>
      <c r="I1548" s="258" t="s">
        <v>91</v>
      </c>
      <c r="J1548" s="258" t="s">
        <v>312</v>
      </c>
      <c r="K1548" s="258" t="s">
        <v>319</v>
      </c>
      <c r="L1548" s="258" t="s">
        <v>886</v>
      </c>
      <c r="M1548" s="258" t="s">
        <v>55</v>
      </c>
      <c r="N1548" s="258" t="s">
        <v>33</v>
      </c>
      <c r="O1548" s="258" t="s">
        <v>5473</v>
      </c>
      <c r="P1548" s="258" t="s">
        <v>20</v>
      </c>
      <c r="Q1548" s="258"/>
      <c r="R1548" s="258"/>
      <c r="S1548" s="258" t="s">
        <v>3956</v>
      </c>
      <c r="T1548" s="258"/>
      <c r="U1548" s="259"/>
      <c r="V1548" s="260"/>
      <c r="W1548" s="260"/>
      <c r="X1548" s="258"/>
      <c r="Y1548" s="258"/>
      <c r="Z1548" s="260"/>
      <c r="AA1548" s="260"/>
      <c r="AB1548" s="260"/>
      <c r="AC1548" s="258" t="s">
        <v>402</v>
      </c>
      <c r="AD1548" s="261"/>
      <c r="AE1548" s="47"/>
      <c r="AF1548" s="280"/>
      <c r="AG1548" s="118"/>
      <c r="AH1548" s="118"/>
      <c r="AI1548" s="47" t="s">
        <v>6737</v>
      </c>
      <c r="AJ1548" s="47" t="s">
        <v>144</v>
      </c>
      <c r="AK1548" s="47" t="s">
        <v>390</v>
      </c>
      <c r="AL1548" s="62" t="s">
        <v>390</v>
      </c>
      <c r="AM1548" s="262" t="s">
        <v>1956</v>
      </c>
      <c r="AN1548" s="260"/>
      <c r="AO1548" s="260"/>
      <c r="AP1548" s="260"/>
      <c r="AQ1548" s="260"/>
      <c r="AR1548" s="260"/>
      <c r="AS1548" s="258"/>
      <c r="AT1548" s="260"/>
      <c r="AU1548" s="258"/>
      <c r="AV1548" s="258"/>
      <c r="AW1548" s="260"/>
      <c r="AX1548" s="260"/>
      <c r="AY1548" s="260"/>
      <c r="AZ1548" s="258"/>
      <c r="BA1548" s="261"/>
      <c r="BB1548" s="258"/>
      <c r="BC1548" s="260"/>
      <c r="BD1548" s="260"/>
    </row>
    <row r="1549" spans="1:56" x14ac:dyDescent="0.35">
      <c r="A1549" s="257" t="s">
        <v>3957</v>
      </c>
      <c r="B1549" s="115">
        <v>1548</v>
      </c>
      <c r="C1549" s="258"/>
      <c r="D1549" s="258"/>
      <c r="E1549" s="258"/>
      <c r="F1549" s="258"/>
      <c r="G1549" s="258" t="s">
        <v>76</v>
      </c>
      <c r="H1549" s="258" t="s">
        <v>1980</v>
      </c>
      <c r="I1549" s="258" t="s">
        <v>378</v>
      </c>
      <c r="J1549" s="258" t="s">
        <v>312</v>
      </c>
      <c r="K1549" s="258" t="s">
        <v>319</v>
      </c>
      <c r="L1549" s="258" t="s">
        <v>886</v>
      </c>
      <c r="M1549" s="258" t="s">
        <v>55</v>
      </c>
      <c r="N1549" s="258" t="s">
        <v>33</v>
      </c>
      <c r="O1549" s="258" t="s">
        <v>5473</v>
      </c>
      <c r="P1549" s="258" t="s">
        <v>20</v>
      </c>
      <c r="Q1549" s="258"/>
      <c r="R1549" s="258"/>
      <c r="S1549" s="258" t="s">
        <v>3958</v>
      </c>
      <c r="T1549" s="258"/>
      <c r="U1549" s="259"/>
      <c r="V1549" s="260"/>
      <c r="W1549" s="260"/>
      <c r="X1549" s="258"/>
      <c r="Y1549" s="258"/>
      <c r="Z1549" s="260"/>
      <c r="AA1549" s="260"/>
      <c r="AB1549" s="260"/>
      <c r="AC1549" s="258" t="s">
        <v>403</v>
      </c>
      <c r="AD1549" s="261"/>
      <c r="AE1549" s="47"/>
      <c r="AF1549" s="280"/>
      <c r="AG1549" s="118"/>
      <c r="AH1549" s="118"/>
      <c r="AI1549" s="47" t="s">
        <v>6737</v>
      </c>
      <c r="AJ1549" s="47" t="s">
        <v>144</v>
      </c>
      <c r="AK1549" s="47" t="s">
        <v>390</v>
      </c>
      <c r="AL1549" s="62" t="s">
        <v>390</v>
      </c>
      <c r="AM1549" s="262" t="s">
        <v>1956</v>
      </c>
      <c r="AN1549" s="260"/>
      <c r="AO1549" s="260"/>
      <c r="AP1549" s="260"/>
      <c r="AQ1549" s="260"/>
      <c r="AR1549" s="260"/>
      <c r="AS1549" s="258"/>
      <c r="AT1549" s="260"/>
      <c r="AU1549" s="258"/>
      <c r="AV1549" s="258"/>
      <c r="AW1549" s="260"/>
      <c r="AX1549" s="260"/>
      <c r="AY1549" s="260"/>
      <c r="AZ1549" s="258"/>
      <c r="BA1549" s="261"/>
      <c r="BB1549" s="258"/>
      <c r="BC1549" s="260"/>
      <c r="BD1549" s="260"/>
    </row>
    <row r="1550" spans="1:56" x14ac:dyDescent="0.35">
      <c r="A1550" s="257" t="s">
        <v>3959</v>
      </c>
      <c r="B1550" s="115">
        <v>1549</v>
      </c>
      <c r="C1550" s="258"/>
      <c r="D1550" s="258"/>
      <c r="E1550" s="258"/>
      <c r="F1550" s="258"/>
      <c r="G1550" s="258" t="s">
        <v>76</v>
      </c>
      <c r="H1550" s="258" t="s">
        <v>1980</v>
      </c>
      <c r="I1550" s="258" t="s">
        <v>1997</v>
      </c>
      <c r="J1550" s="258" t="s">
        <v>312</v>
      </c>
      <c r="K1550" s="258" t="s">
        <v>319</v>
      </c>
      <c r="L1550" s="258" t="s">
        <v>886</v>
      </c>
      <c r="M1550" s="258" t="s">
        <v>55</v>
      </c>
      <c r="N1550" s="258" t="s">
        <v>33</v>
      </c>
      <c r="O1550" s="258" t="s">
        <v>5473</v>
      </c>
      <c r="P1550" s="258" t="s">
        <v>20</v>
      </c>
      <c r="Q1550" s="258"/>
      <c r="R1550" s="258"/>
      <c r="S1550" s="258" t="s">
        <v>3960</v>
      </c>
      <c r="T1550" s="258"/>
      <c r="U1550" s="259"/>
      <c r="V1550" s="260"/>
      <c r="W1550" s="260"/>
      <c r="X1550" s="258"/>
      <c r="Y1550" s="258"/>
      <c r="Z1550" s="260"/>
      <c r="AA1550" s="260"/>
      <c r="AB1550" s="260"/>
      <c r="AC1550" s="258" t="s">
        <v>402</v>
      </c>
      <c r="AD1550" s="261"/>
      <c r="AE1550" s="47"/>
      <c r="AF1550" s="280"/>
      <c r="AG1550" s="118"/>
      <c r="AH1550" s="118"/>
      <c r="AI1550" s="47" t="s">
        <v>6737</v>
      </c>
      <c r="AJ1550" s="47" t="s">
        <v>144</v>
      </c>
      <c r="AK1550" s="47" t="s">
        <v>390</v>
      </c>
      <c r="AL1550" s="62" t="s">
        <v>390</v>
      </c>
      <c r="AM1550" s="262" t="s">
        <v>2221</v>
      </c>
      <c r="AN1550" s="260"/>
      <c r="AO1550" s="260"/>
      <c r="AP1550" s="260"/>
      <c r="AQ1550" s="260"/>
      <c r="AR1550" s="260"/>
      <c r="AS1550" s="258"/>
      <c r="AT1550" s="260"/>
      <c r="AU1550" s="258"/>
      <c r="AV1550" s="258"/>
      <c r="AW1550" s="260"/>
      <c r="AX1550" s="260"/>
      <c r="AY1550" s="260"/>
      <c r="AZ1550" s="258"/>
      <c r="BA1550" s="261"/>
      <c r="BB1550" s="258"/>
      <c r="BC1550" s="260"/>
      <c r="BD1550" s="260"/>
    </row>
    <row r="1551" spans="1:56" x14ac:dyDescent="0.35">
      <c r="A1551" s="257" t="s">
        <v>3961</v>
      </c>
      <c r="B1551" s="115">
        <v>1550</v>
      </c>
      <c r="C1551" s="258"/>
      <c r="D1551" s="258" t="s">
        <v>7549</v>
      </c>
      <c r="E1551" s="258" t="s">
        <v>7550</v>
      </c>
      <c r="F1551" s="258" t="s">
        <v>7551</v>
      </c>
      <c r="G1551" s="258" t="s">
        <v>76</v>
      </c>
      <c r="H1551" s="258" t="s">
        <v>1980</v>
      </c>
      <c r="I1551" s="258" t="s">
        <v>91</v>
      </c>
      <c r="J1551" s="258" t="s">
        <v>312</v>
      </c>
      <c r="K1551" s="258" t="s">
        <v>319</v>
      </c>
      <c r="L1551" s="258" t="s">
        <v>886</v>
      </c>
      <c r="M1551" s="258" t="s">
        <v>55</v>
      </c>
      <c r="N1551" s="258" t="s">
        <v>33</v>
      </c>
      <c r="O1551" s="258" t="s">
        <v>5473</v>
      </c>
      <c r="P1551" s="258" t="s">
        <v>20</v>
      </c>
      <c r="Q1551" s="258"/>
      <c r="R1551" s="258"/>
      <c r="S1551" s="258" t="s">
        <v>3962</v>
      </c>
      <c r="T1551" s="258" t="s">
        <v>215</v>
      </c>
      <c r="U1551" s="259">
        <v>2420</v>
      </c>
      <c r="V1551" s="260">
        <v>46137</v>
      </c>
      <c r="W1551" s="260">
        <v>46142</v>
      </c>
      <c r="X1551" s="258">
        <v>35</v>
      </c>
      <c r="Y1551" s="258"/>
      <c r="Z1551" s="260">
        <v>46177</v>
      </c>
      <c r="AA1551" s="260">
        <v>46187</v>
      </c>
      <c r="AB1551" s="260"/>
      <c r="AC1551" s="258" t="s">
        <v>5</v>
      </c>
      <c r="AD1551" s="261">
        <v>0.6</v>
      </c>
      <c r="AE1551" s="47"/>
      <c r="AF1551" s="280"/>
      <c r="AG1551" s="118"/>
      <c r="AH1551" s="118"/>
      <c r="AI1551" s="47" t="s">
        <v>6737</v>
      </c>
      <c r="AJ1551" s="47" t="s">
        <v>144</v>
      </c>
      <c r="AK1551" s="47" t="s">
        <v>5080</v>
      </c>
      <c r="AL1551" s="62" t="s">
        <v>390</v>
      </c>
      <c r="AM1551" s="262" t="s">
        <v>2000</v>
      </c>
      <c r="AN1551" s="260"/>
      <c r="AO1551" s="260"/>
      <c r="AP1551" s="260"/>
      <c r="AQ1551" s="260"/>
      <c r="AR1551" s="260"/>
      <c r="AS1551" s="258"/>
      <c r="AT1551" s="260"/>
      <c r="AU1551" s="258"/>
      <c r="AV1551" s="258"/>
      <c r="AW1551" s="260"/>
      <c r="AX1551" s="260"/>
      <c r="AY1551" s="260"/>
      <c r="AZ1551" s="258"/>
      <c r="BA1551" s="261"/>
      <c r="BB1551" s="258"/>
      <c r="BC1551" s="260"/>
      <c r="BD1551" s="260"/>
    </row>
    <row r="1552" spans="1:56" x14ac:dyDescent="0.35">
      <c r="A1552" s="257" t="s">
        <v>3963</v>
      </c>
      <c r="B1552" s="115">
        <v>1551</v>
      </c>
      <c r="C1552" s="258"/>
      <c r="D1552" s="258"/>
      <c r="E1552" s="258"/>
      <c r="F1552" s="258"/>
      <c r="G1552" s="258" t="s">
        <v>76</v>
      </c>
      <c r="H1552" s="258" t="s">
        <v>1980</v>
      </c>
      <c r="I1552" s="258" t="s">
        <v>101</v>
      </c>
      <c r="J1552" s="258" t="s">
        <v>312</v>
      </c>
      <c r="K1552" s="258" t="s">
        <v>319</v>
      </c>
      <c r="L1552" s="258" t="s">
        <v>886</v>
      </c>
      <c r="M1552" s="258" t="s">
        <v>55</v>
      </c>
      <c r="N1552" s="258" t="s">
        <v>33</v>
      </c>
      <c r="O1552" s="258" t="s">
        <v>5473</v>
      </c>
      <c r="P1552" s="258" t="s">
        <v>20</v>
      </c>
      <c r="Q1552" s="258"/>
      <c r="R1552" s="258"/>
      <c r="S1552" s="258" t="s">
        <v>3964</v>
      </c>
      <c r="T1552" s="258"/>
      <c r="U1552" s="259"/>
      <c r="V1552" s="260"/>
      <c r="W1552" s="260"/>
      <c r="X1552" s="258"/>
      <c r="Y1552" s="258"/>
      <c r="Z1552" s="260"/>
      <c r="AA1552" s="260"/>
      <c r="AB1552" s="260"/>
      <c r="AC1552" s="258" t="s">
        <v>407</v>
      </c>
      <c r="AD1552" s="261"/>
      <c r="AE1552" s="47"/>
      <c r="AF1552" s="280"/>
      <c r="AG1552" s="118"/>
      <c r="AH1552" s="118"/>
      <c r="AI1552" s="47" t="s">
        <v>6737</v>
      </c>
      <c r="AJ1552" s="47" t="s">
        <v>144</v>
      </c>
      <c r="AK1552" s="47" t="s">
        <v>390</v>
      </c>
      <c r="AL1552" s="62" t="s">
        <v>390</v>
      </c>
      <c r="AM1552" s="262" t="s">
        <v>2082</v>
      </c>
      <c r="AN1552" s="260"/>
      <c r="AO1552" s="260"/>
      <c r="AP1552" s="260"/>
      <c r="AQ1552" s="260"/>
      <c r="AR1552" s="260"/>
      <c r="AS1552" s="258"/>
      <c r="AT1552" s="260"/>
      <c r="AU1552" s="258"/>
      <c r="AV1552" s="258"/>
      <c r="AW1552" s="260"/>
      <c r="AX1552" s="260"/>
      <c r="AY1552" s="260"/>
      <c r="AZ1552" s="258"/>
      <c r="BA1552" s="261"/>
      <c r="BB1552" s="258"/>
      <c r="BC1552" s="260"/>
      <c r="BD1552" s="260"/>
    </row>
    <row r="1553" spans="1:56" x14ac:dyDescent="0.35">
      <c r="A1553" s="257" t="s">
        <v>3965</v>
      </c>
      <c r="B1553" s="115">
        <v>1552</v>
      </c>
      <c r="C1553" s="258"/>
      <c r="D1553" s="258"/>
      <c r="E1553" s="258"/>
      <c r="F1553" s="258"/>
      <c r="G1553" s="258" t="s">
        <v>76</v>
      </c>
      <c r="H1553" s="258" t="s">
        <v>1980</v>
      </c>
      <c r="I1553" s="258" t="s">
        <v>9</v>
      </c>
      <c r="J1553" s="258" t="s">
        <v>312</v>
      </c>
      <c r="K1553" s="258" t="s">
        <v>319</v>
      </c>
      <c r="L1553" s="258" t="s">
        <v>886</v>
      </c>
      <c r="M1553" s="258" t="s">
        <v>55</v>
      </c>
      <c r="N1553" s="258" t="s">
        <v>33</v>
      </c>
      <c r="O1553" s="258" t="s">
        <v>5473</v>
      </c>
      <c r="P1553" s="258" t="s">
        <v>20</v>
      </c>
      <c r="Q1553" s="258"/>
      <c r="R1553" s="258"/>
      <c r="S1553" s="258" t="s">
        <v>3966</v>
      </c>
      <c r="T1553" s="258"/>
      <c r="U1553" s="259"/>
      <c r="V1553" s="260"/>
      <c r="W1553" s="260"/>
      <c r="X1553" s="258"/>
      <c r="Y1553" s="258"/>
      <c r="Z1553" s="260"/>
      <c r="AA1553" s="260"/>
      <c r="AB1553" s="260"/>
      <c r="AC1553" s="258" t="s">
        <v>407</v>
      </c>
      <c r="AD1553" s="261"/>
      <c r="AE1553" s="47"/>
      <c r="AF1553" s="280"/>
      <c r="AG1553" s="118"/>
      <c r="AH1553" s="118"/>
      <c r="AI1553" s="47" t="s">
        <v>6737</v>
      </c>
      <c r="AJ1553" s="47" t="s">
        <v>144</v>
      </c>
      <c r="AK1553" s="47" t="s">
        <v>390</v>
      </c>
      <c r="AL1553" s="62" t="s">
        <v>390</v>
      </c>
      <c r="AM1553" s="262" t="s">
        <v>2082</v>
      </c>
      <c r="AN1553" s="260"/>
      <c r="AO1553" s="260"/>
      <c r="AP1553" s="260"/>
      <c r="AQ1553" s="260"/>
      <c r="AR1553" s="260"/>
      <c r="AS1553" s="258"/>
      <c r="AT1553" s="260"/>
      <c r="AU1553" s="258"/>
      <c r="AV1553" s="258"/>
      <c r="AW1553" s="260"/>
      <c r="AX1553" s="260"/>
      <c r="AY1553" s="260"/>
      <c r="AZ1553" s="258"/>
      <c r="BA1553" s="261"/>
      <c r="BB1553" s="258"/>
      <c r="BC1553" s="260"/>
      <c r="BD1553" s="260"/>
    </row>
    <row r="1554" spans="1:56" x14ac:dyDescent="0.35">
      <c r="A1554" s="257" t="s">
        <v>3967</v>
      </c>
      <c r="B1554" s="115">
        <v>1553</v>
      </c>
      <c r="C1554" s="258"/>
      <c r="D1554" s="258"/>
      <c r="E1554" s="258"/>
      <c r="F1554" s="258"/>
      <c r="G1554" s="258" t="s">
        <v>76</v>
      </c>
      <c r="H1554" s="258" t="s">
        <v>1980</v>
      </c>
      <c r="I1554" s="258" t="s">
        <v>9</v>
      </c>
      <c r="J1554" s="258" t="s">
        <v>312</v>
      </c>
      <c r="K1554" s="258" t="s">
        <v>319</v>
      </c>
      <c r="L1554" s="258" t="s">
        <v>886</v>
      </c>
      <c r="M1554" s="258" t="s">
        <v>55</v>
      </c>
      <c r="N1554" s="258" t="s">
        <v>33</v>
      </c>
      <c r="O1554" s="258" t="s">
        <v>5473</v>
      </c>
      <c r="P1554" s="258" t="s">
        <v>20</v>
      </c>
      <c r="Q1554" s="258"/>
      <c r="R1554" s="258"/>
      <c r="S1554" s="258" t="s">
        <v>3968</v>
      </c>
      <c r="T1554" s="258"/>
      <c r="U1554" s="259"/>
      <c r="V1554" s="260"/>
      <c r="W1554" s="260"/>
      <c r="X1554" s="258"/>
      <c r="Y1554" s="258"/>
      <c r="Z1554" s="260"/>
      <c r="AA1554" s="260"/>
      <c r="AB1554" s="260"/>
      <c r="AC1554" s="258" t="s">
        <v>407</v>
      </c>
      <c r="AD1554" s="261"/>
      <c r="AE1554" s="47"/>
      <c r="AF1554" s="280"/>
      <c r="AG1554" s="118"/>
      <c r="AH1554" s="118"/>
      <c r="AI1554" s="47" t="s">
        <v>6737</v>
      </c>
      <c r="AJ1554" s="47" t="s">
        <v>144</v>
      </c>
      <c r="AK1554" s="47" t="s">
        <v>390</v>
      </c>
      <c r="AL1554" s="62" t="s">
        <v>390</v>
      </c>
      <c r="AM1554" s="262" t="s">
        <v>390</v>
      </c>
      <c r="AN1554" s="260"/>
      <c r="AO1554" s="260"/>
      <c r="AP1554" s="260"/>
      <c r="AQ1554" s="260"/>
      <c r="AR1554" s="260"/>
      <c r="AS1554" s="258"/>
      <c r="AT1554" s="260"/>
      <c r="AU1554" s="258"/>
      <c r="AV1554" s="258"/>
      <c r="AW1554" s="260"/>
      <c r="AX1554" s="260"/>
      <c r="AY1554" s="260"/>
      <c r="AZ1554" s="258"/>
      <c r="BA1554" s="261"/>
      <c r="BB1554" s="258"/>
      <c r="BC1554" s="260"/>
      <c r="BD1554" s="260"/>
    </row>
    <row r="1555" spans="1:56" x14ac:dyDescent="0.35">
      <c r="A1555" s="257" t="s">
        <v>3969</v>
      </c>
      <c r="B1555" s="115">
        <v>1554</v>
      </c>
      <c r="C1555" s="258"/>
      <c r="D1555" s="258"/>
      <c r="E1555" s="258"/>
      <c r="F1555" s="258"/>
      <c r="G1555" s="258" t="s">
        <v>76</v>
      </c>
      <c r="H1555" s="258" t="s">
        <v>2235</v>
      </c>
      <c r="I1555" s="258" t="s">
        <v>10</v>
      </c>
      <c r="J1555" s="258" t="s">
        <v>312</v>
      </c>
      <c r="K1555" s="258" t="s">
        <v>319</v>
      </c>
      <c r="L1555" s="258" t="s">
        <v>886</v>
      </c>
      <c r="M1555" s="258" t="s">
        <v>55</v>
      </c>
      <c r="N1555" s="258" t="s">
        <v>33</v>
      </c>
      <c r="O1555" s="258" t="s">
        <v>5473</v>
      </c>
      <c r="P1555" s="258" t="s">
        <v>26</v>
      </c>
      <c r="Q1555" s="258"/>
      <c r="R1555" s="258"/>
      <c r="S1555" s="258" t="s">
        <v>3970</v>
      </c>
      <c r="T1555" s="258"/>
      <c r="U1555" s="259"/>
      <c r="V1555" s="260"/>
      <c r="W1555" s="260"/>
      <c r="X1555" s="258"/>
      <c r="Y1555" s="258"/>
      <c r="Z1555" s="260"/>
      <c r="AA1555" s="260"/>
      <c r="AB1555" s="260"/>
      <c r="AC1555" s="258" t="s">
        <v>407</v>
      </c>
      <c r="AD1555" s="261"/>
      <c r="AE1555" s="47"/>
      <c r="AF1555" s="280"/>
      <c r="AG1555" s="118"/>
      <c r="AH1555" s="118"/>
      <c r="AI1555" s="47" t="s">
        <v>6737</v>
      </c>
      <c r="AJ1555" s="47" t="s">
        <v>144</v>
      </c>
      <c r="AK1555" s="47" t="s">
        <v>390</v>
      </c>
      <c r="AL1555" s="62" t="s">
        <v>390</v>
      </c>
      <c r="AM1555" s="262" t="s">
        <v>390</v>
      </c>
      <c r="AN1555" s="260"/>
      <c r="AO1555" s="260"/>
      <c r="AP1555" s="260"/>
      <c r="AQ1555" s="260"/>
      <c r="AR1555" s="260"/>
      <c r="AS1555" s="258"/>
      <c r="AT1555" s="260"/>
      <c r="AU1555" s="258"/>
      <c r="AV1555" s="258"/>
      <c r="AW1555" s="260"/>
      <c r="AX1555" s="260"/>
      <c r="AY1555" s="260"/>
      <c r="AZ1555" s="258"/>
      <c r="BA1555" s="261"/>
      <c r="BB1555" s="258"/>
      <c r="BC1555" s="260"/>
      <c r="BD1555" s="260"/>
    </row>
    <row r="1556" spans="1:56" x14ac:dyDescent="0.35">
      <c r="A1556" s="257" t="s">
        <v>3971</v>
      </c>
      <c r="B1556" s="115">
        <v>1555</v>
      </c>
      <c r="C1556" s="258"/>
      <c r="D1556" s="258"/>
      <c r="E1556" s="258"/>
      <c r="F1556" s="258"/>
      <c r="G1556" s="258" t="s">
        <v>76</v>
      </c>
      <c r="H1556" s="258" t="s">
        <v>2235</v>
      </c>
      <c r="I1556" s="258" t="s">
        <v>3939</v>
      </c>
      <c r="J1556" s="258" t="s">
        <v>312</v>
      </c>
      <c r="K1556" s="258" t="s">
        <v>319</v>
      </c>
      <c r="L1556" s="258" t="s">
        <v>886</v>
      </c>
      <c r="M1556" s="258" t="s">
        <v>55</v>
      </c>
      <c r="N1556" s="258" t="s">
        <v>33</v>
      </c>
      <c r="O1556" s="258" t="s">
        <v>5473</v>
      </c>
      <c r="P1556" s="258" t="s">
        <v>26</v>
      </c>
      <c r="Q1556" s="258"/>
      <c r="R1556" s="258"/>
      <c r="S1556" s="258" t="s">
        <v>3972</v>
      </c>
      <c r="T1556" s="258"/>
      <c r="U1556" s="259"/>
      <c r="V1556" s="260"/>
      <c r="W1556" s="260"/>
      <c r="X1556" s="258"/>
      <c r="Y1556" s="258"/>
      <c r="Z1556" s="260"/>
      <c r="AA1556" s="260"/>
      <c r="AB1556" s="260"/>
      <c r="AC1556" s="258" t="s">
        <v>403</v>
      </c>
      <c r="AD1556" s="261"/>
      <c r="AE1556" s="47"/>
      <c r="AF1556" s="280"/>
      <c r="AG1556" s="118"/>
      <c r="AH1556" s="118"/>
      <c r="AI1556" s="47" t="s">
        <v>6737</v>
      </c>
      <c r="AJ1556" s="47" t="s">
        <v>306</v>
      </c>
      <c r="AK1556" s="47" t="s">
        <v>390</v>
      </c>
      <c r="AL1556" s="62" t="s">
        <v>390</v>
      </c>
      <c r="AM1556" s="262" t="s">
        <v>2221</v>
      </c>
      <c r="AN1556" s="260"/>
      <c r="AO1556" s="260"/>
      <c r="AP1556" s="260"/>
      <c r="AQ1556" s="260"/>
      <c r="AR1556" s="260"/>
      <c r="AS1556" s="258"/>
      <c r="AT1556" s="260"/>
      <c r="AU1556" s="258"/>
      <c r="AV1556" s="258"/>
      <c r="AW1556" s="260"/>
      <c r="AX1556" s="260"/>
      <c r="AY1556" s="260"/>
      <c r="AZ1556" s="258"/>
      <c r="BA1556" s="261"/>
      <c r="BB1556" s="258"/>
      <c r="BC1556" s="260"/>
      <c r="BD1556" s="260"/>
    </row>
    <row r="1557" spans="1:56" x14ac:dyDescent="0.35">
      <c r="A1557" s="257" t="s">
        <v>3973</v>
      </c>
      <c r="B1557" s="115">
        <v>1556</v>
      </c>
      <c r="C1557" s="258"/>
      <c r="D1557" s="258"/>
      <c r="E1557" s="258"/>
      <c r="F1557" s="258"/>
      <c r="G1557" s="258" t="s">
        <v>76</v>
      </c>
      <c r="H1557" s="258" t="s">
        <v>1980</v>
      </c>
      <c r="I1557" s="258" t="s">
        <v>379</v>
      </c>
      <c r="J1557" s="258" t="s">
        <v>312</v>
      </c>
      <c r="K1557" s="258" t="s">
        <v>319</v>
      </c>
      <c r="L1557" s="258" t="s">
        <v>886</v>
      </c>
      <c r="M1557" s="258" t="s">
        <v>55</v>
      </c>
      <c r="N1557" s="258" t="s">
        <v>33</v>
      </c>
      <c r="O1557" s="258" t="s">
        <v>5473</v>
      </c>
      <c r="P1557" s="258" t="s">
        <v>26</v>
      </c>
      <c r="Q1557" s="258"/>
      <c r="R1557" s="258"/>
      <c r="S1557" s="258" t="s">
        <v>3972</v>
      </c>
      <c r="T1557" s="258"/>
      <c r="U1557" s="259"/>
      <c r="V1557" s="260"/>
      <c r="W1557" s="260"/>
      <c r="X1557" s="258"/>
      <c r="Y1557" s="258"/>
      <c r="Z1557" s="260"/>
      <c r="AA1557" s="260"/>
      <c r="AB1557" s="260"/>
      <c r="AC1557" s="258" t="s">
        <v>402</v>
      </c>
      <c r="AD1557" s="261"/>
      <c r="AE1557" s="47"/>
      <c r="AF1557" s="280"/>
      <c r="AG1557" s="118"/>
      <c r="AH1557" s="118"/>
      <c r="AI1557" s="47" t="s">
        <v>6737</v>
      </c>
      <c r="AJ1557" s="47" t="s">
        <v>144</v>
      </c>
      <c r="AK1557" s="47" t="s">
        <v>390</v>
      </c>
      <c r="AL1557" s="62" t="s">
        <v>390</v>
      </c>
      <c r="AM1557" s="262" t="s">
        <v>2082</v>
      </c>
      <c r="AN1557" s="260"/>
      <c r="AO1557" s="260"/>
      <c r="AP1557" s="260"/>
      <c r="AQ1557" s="260"/>
      <c r="AR1557" s="260"/>
      <c r="AS1557" s="258"/>
      <c r="AT1557" s="260"/>
      <c r="AU1557" s="258"/>
      <c r="AV1557" s="258"/>
      <c r="AW1557" s="260"/>
      <c r="AX1557" s="260"/>
      <c r="AY1557" s="260"/>
      <c r="AZ1557" s="258"/>
      <c r="BA1557" s="261"/>
      <c r="BB1557" s="258"/>
      <c r="BC1557" s="260"/>
      <c r="BD1557" s="260"/>
    </row>
    <row r="1558" spans="1:56" x14ac:dyDescent="0.35">
      <c r="A1558" s="257" t="s">
        <v>3974</v>
      </c>
      <c r="B1558" s="115">
        <v>1557</v>
      </c>
      <c r="C1558" s="258"/>
      <c r="D1558" s="258" t="s">
        <v>8015</v>
      </c>
      <c r="E1558" s="258" t="s">
        <v>8016</v>
      </c>
      <c r="F1558" s="258" t="s">
        <v>8017</v>
      </c>
      <c r="G1558" s="258" t="s">
        <v>76</v>
      </c>
      <c r="H1558" s="258" t="s">
        <v>1980</v>
      </c>
      <c r="I1558" s="258" t="s">
        <v>379</v>
      </c>
      <c r="J1558" s="258" t="s">
        <v>312</v>
      </c>
      <c r="K1558" s="258" t="s">
        <v>319</v>
      </c>
      <c r="L1558" s="258" t="s">
        <v>886</v>
      </c>
      <c r="M1558" s="258" t="s">
        <v>55</v>
      </c>
      <c r="N1558" s="258" t="s">
        <v>33</v>
      </c>
      <c r="O1558" s="258" t="s">
        <v>5473</v>
      </c>
      <c r="P1558" s="258" t="s">
        <v>26</v>
      </c>
      <c r="Q1558" s="258"/>
      <c r="R1558" s="258"/>
      <c r="S1558" s="258" t="s">
        <v>3975</v>
      </c>
      <c r="T1558" s="258" t="s">
        <v>7136</v>
      </c>
      <c r="U1558" s="259">
        <v>7222</v>
      </c>
      <c r="V1558" s="260">
        <v>46139</v>
      </c>
      <c r="W1558" s="260">
        <v>46146</v>
      </c>
      <c r="X1558" s="258">
        <v>35</v>
      </c>
      <c r="Y1558" s="258"/>
      <c r="Z1558" s="260">
        <v>46181</v>
      </c>
      <c r="AA1558" s="260">
        <v>46203</v>
      </c>
      <c r="AB1558" s="260"/>
      <c r="AC1558" s="258" t="s">
        <v>5</v>
      </c>
      <c r="AD1558" s="261">
        <v>0.3</v>
      </c>
      <c r="AE1558" s="47"/>
      <c r="AF1558" s="280"/>
      <c r="AG1558" s="118"/>
      <c r="AH1558" s="118"/>
      <c r="AI1558" s="47" t="s">
        <v>6737</v>
      </c>
      <c r="AJ1558" s="47" t="s">
        <v>144</v>
      </c>
      <c r="AK1558" s="47" t="s">
        <v>5080</v>
      </c>
      <c r="AL1558" s="62" t="s">
        <v>390</v>
      </c>
      <c r="AM1558" s="262" t="s">
        <v>390</v>
      </c>
      <c r="AN1558" s="260"/>
      <c r="AO1558" s="260"/>
      <c r="AP1558" s="260"/>
      <c r="AQ1558" s="260"/>
      <c r="AR1558" s="260"/>
      <c r="AS1558" s="258"/>
      <c r="AT1558" s="260"/>
      <c r="AU1558" s="258"/>
      <c r="AV1558" s="258"/>
      <c r="AW1558" s="260"/>
      <c r="AX1558" s="260"/>
      <c r="AY1558" s="260"/>
      <c r="AZ1558" s="258"/>
      <c r="BA1558" s="261"/>
      <c r="BB1558" s="258"/>
      <c r="BC1558" s="260"/>
      <c r="BD1558" s="260"/>
    </row>
    <row r="1559" spans="1:56" x14ac:dyDescent="0.35">
      <c r="A1559" s="257" t="s">
        <v>3980</v>
      </c>
      <c r="B1559" s="115">
        <v>1558</v>
      </c>
      <c r="C1559" s="258"/>
      <c r="D1559" s="258"/>
      <c r="E1559" s="258"/>
      <c r="F1559" s="258"/>
      <c r="G1559" s="258" t="s">
        <v>76</v>
      </c>
      <c r="H1559" s="258" t="s">
        <v>1980</v>
      </c>
      <c r="I1559" s="258" t="s">
        <v>9</v>
      </c>
      <c r="J1559" s="258" t="s">
        <v>312</v>
      </c>
      <c r="K1559" s="258" t="s">
        <v>319</v>
      </c>
      <c r="L1559" s="258" t="s">
        <v>886</v>
      </c>
      <c r="M1559" s="258" t="s">
        <v>55</v>
      </c>
      <c r="N1559" s="258" t="s">
        <v>34</v>
      </c>
      <c r="O1559" s="258" t="s">
        <v>4</v>
      </c>
      <c r="P1559" s="258" t="s">
        <v>43</v>
      </c>
      <c r="Q1559" s="258"/>
      <c r="R1559" s="258"/>
      <c r="S1559" s="258" t="s">
        <v>3981</v>
      </c>
      <c r="T1559" s="258"/>
      <c r="U1559" s="259"/>
      <c r="V1559" s="260"/>
      <c r="W1559" s="260"/>
      <c r="X1559" s="258"/>
      <c r="Y1559" s="258"/>
      <c r="Z1559" s="260"/>
      <c r="AA1559" s="260"/>
      <c r="AB1559" s="260"/>
      <c r="AC1559" s="258" t="s">
        <v>407</v>
      </c>
      <c r="AD1559" s="261"/>
      <c r="AE1559" s="47"/>
      <c r="AF1559" s="280"/>
      <c r="AG1559" s="118"/>
      <c r="AH1559" s="118"/>
      <c r="AI1559" s="47" t="s">
        <v>6737</v>
      </c>
      <c r="AJ1559" s="47" t="s">
        <v>144</v>
      </c>
      <c r="AK1559" s="47" t="s">
        <v>390</v>
      </c>
      <c r="AL1559" s="62" t="s">
        <v>390</v>
      </c>
      <c r="AM1559" s="262" t="s">
        <v>2000</v>
      </c>
      <c r="AN1559" s="260"/>
      <c r="AO1559" s="260"/>
      <c r="AP1559" s="260"/>
      <c r="AQ1559" s="260"/>
      <c r="AR1559" s="260"/>
      <c r="AS1559" s="258"/>
      <c r="AT1559" s="260"/>
      <c r="AU1559" s="258"/>
      <c r="AV1559" s="258"/>
      <c r="AW1559" s="260"/>
      <c r="AX1559" s="260"/>
      <c r="AY1559" s="260"/>
      <c r="AZ1559" s="258"/>
      <c r="BA1559" s="261"/>
      <c r="BB1559" s="258"/>
      <c r="BC1559" s="260"/>
      <c r="BD1559" s="260"/>
    </row>
    <row r="1560" spans="1:56" x14ac:dyDescent="0.35">
      <c r="A1560" s="257" t="s">
        <v>3985</v>
      </c>
      <c r="B1560" s="115">
        <v>1559</v>
      </c>
      <c r="C1560" s="258"/>
      <c r="D1560" s="258" t="s">
        <v>8018</v>
      </c>
      <c r="E1560" s="258" t="s">
        <v>8019</v>
      </c>
      <c r="F1560" s="258" t="s">
        <v>8020</v>
      </c>
      <c r="G1560" s="258" t="s">
        <v>76</v>
      </c>
      <c r="H1560" s="258" t="s">
        <v>1980</v>
      </c>
      <c r="I1560" s="258" t="s">
        <v>1062</v>
      </c>
      <c r="J1560" s="258" t="s">
        <v>312</v>
      </c>
      <c r="K1560" s="258" t="s">
        <v>319</v>
      </c>
      <c r="L1560" s="258" t="s">
        <v>886</v>
      </c>
      <c r="M1560" s="258" t="s">
        <v>55</v>
      </c>
      <c r="N1560" s="258" t="s">
        <v>33</v>
      </c>
      <c r="O1560" s="258" t="s">
        <v>5473</v>
      </c>
      <c r="P1560" s="258" t="s">
        <v>22</v>
      </c>
      <c r="Q1560" s="258"/>
      <c r="R1560" s="258"/>
      <c r="S1560" s="258" t="s">
        <v>3986</v>
      </c>
      <c r="T1560" s="258" t="s">
        <v>126</v>
      </c>
      <c r="U1560" s="259">
        <v>5661</v>
      </c>
      <c r="V1560" s="260">
        <v>46156</v>
      </c>
      <c r="W1560" s="260">
        <v>46167</v>
      </c>
      <c r="X1560" s="258">
        <v>35</v>
      </c>
      <c r="Y1560" s="258">
        <v>15</v>
      </c>
      <c r="Z1560" s="260">
        <v>46217</v>
      </c>
      <c r="AA1560" s="260">
        <v>46217</v>
      </c>
      <c r="AB1560" s="260"/>
      <c r="AC1560" s="258" t="s">
        <v>5</v>
      </c>
      <c r="AD1560" s="261">
        <v>0.1</v>
      </c>
      <c r="AE1560" s="47"/>
      <c r="AF1560" s="280"/>
      <c r="AG1560" s="118"/>
      <c r="AH1560" s="118"/>
      <c r="AI1560" s="47" t="s">
        <v>6737</v>
      </c>
      <c r="AJ1560" s="47" t="s">
        <v>306</v>
      </c>
      <c r="AK1560" s="47" t="s">
        <v>7229</v>
      </c>
      <c r="AL1560" s="62" t="s">
        <v>390</v>
      </c>
      <c r="AM1560" s="262" t="s">
        <v>2221</v>
      </c>
      <c r="AN1560" s="260"/>
      <c r="AO1560" s="260"/>
      <c r="AP1560" s="260"/>
      <c r="AQ1560" s="260"/>
      <c r="AR1560" s="260"/>
      <c r="AS1560" s="258"/>
      <c r="AT1560" s="260"/>
      <c r="AU1560" s="258"/>
      <c r="AV1560" s="258"/>
      <c r="AW1560" s="260"/>
      <c r="AX1560" s="260"/>
      <c r="AY1560" s="260"/>
      <c r="AZ1560" s="258"/>
      <c r="BA1560" s="261"/>
      <c r="BB1560" s="258"/>
      <c r="BC1560" s="260"/>
      <c r="BD1560" s="260"/>
    </row>
    <row r="1561" spans="1:56" x14ac:dyDescent="0.35">
      <c r="A1561" s="257" t="s">
        <v>3987</v>
      </c>
      <c r="B1561" s="115">
        <v>1560</v>
      </c>
      <c r="C1561" s="258"/>
      <c r="D1561" s="258"/>
      <c r="E1561" s="258"/>
      <c r="F1561" s="258"/>
      <c r="G1561" s="258" t="s">
        <v>76</v>
      </c>
      <c r="H1561" s="258" t="s">
        <v>1980</v>
      </c>
      <c r="I1561" s="258" t="s">
        <v>379</v>
      </c>
      <c r="J1561" s="258" t="s">
        <v>312</v>
      </c>
      <c r="K1561" s="258" t="s">
        <v>319</v>
      </c>
      <c r="L1561" s="258" t="s">
        <v>886</v>
      </c>
      <c r="M1561" s="258" t="s">
        <v>55</v>
      </c>
      <c r="N1561" s="258" t="s">
        <v>33</v>
      </c>
      <c r="O1561" s="258" t="s">
        <v>5473</v>
      </c>
      <c r="P1561" s="258" t="s">
        <v>22</v>
      </c>
      <c r="Q1561" s="258"/>
      <c r="R1561" s="258"/>
      <c r="S1561" s="258" t="s">
        <v>3988</v>
      </c>
      <c r="T1561" s="258"/>
      <c r="U1561" s="259"/>
      <c r="V1561" s="260"/>
      <c r="W1561" s="260"/>
      <c r="X1561" s="258"/>
      <c r="Y1561" s="258"/>
      <c r="Z1561" s="260"/>
      <c r="AA1561" s="260"/>
      <c r="AB1561" s="260"/>
      <c r="AC1561" s="258" t="s">
        <v>402</v>
      </c>
      <c r="AD1561" s="261"/>
      <c r="AE1561" s="47"/>
      <c r="AF1561" s="280"/>
      <c r="AG1561" s="118"/>
      <c r="AH1561" s="118"/>
      <c r="AI1561" s="47" t="s">
        <v>6737</v>
      </c>
      <c r="AJ1561" s="47" t="s">
        <v>144</v>
      </c>
      <c r="AK1561" s="47" t="s">
        <v>390</v>
      </c>
      <c r="AL1561" s="62" t="s">
        <v>390</v>
      </c>
      <c r="AM1561" s="262" t="s">
        <v>2000</v>
      </c>
      <c r="AN1561" s="260"/>
      <c r="AO1561" s="260"/>
      <c r="AP1561" s="260"/>
      <c r="AQ1561" s="260"/>
      <c r="AR1561" s="260"/>
      <c r="AS1561" s="258"/>
      <c r="AT1561" s="260"/>
      <c r="AU1561" s="258"/>
      <c r="AV1561" s="258"/>
      <c r="AW1561" s="260"/>
      <c r="AX1561" s="260"/>
      <c r="AY1561" s="260"/>
      <c r="AZ1561" s="258"/>
      <c r="BA1561" s="261"/>
      <c r="BB1561" s="258"/>
      <c r="BC1561" s="260"/>
      <c r="BD1561" s="260"/>
    </row>
    <row r="1562" spans="1:56" x14ac:dyDescent="0.35">
      <c r="A1562" s="257" t="s">
        <v>3989</v>
      </c>
      <c r="B1562" s="115">
        <v>1561</v>
      </c>
      <c r="C1562" s="258"/>
      <c r="D1562" s="258"/>
      <c r="E1562" s="258"/>
      <c r="F1562" s="258"/>
      <c r="G1562" s="258" t="s">
        <v>76</v>
      </c>
      <c r="H1562" s="258" t="s">
        <v>2235</v>
      </c>
      <c r="I1562" s="258" t="s">
        <v>379</v>
      </c>
      <c r="J1562" s="258" t="s">
        <v>312</v>
      </c>
      <c r="K1562" s="258" t="s">
        <v>319</v>
      </c>
      <c r="L1562" s="258" t="s">
        <v>886</v>
      </c>
      <c r="M1562" s="258" t="s">
        <v>55</v>
      </c>
      <c r="N1562" s="258" t="s">
        <v>34</v>
      </c>
      <c r="O1562" s="258" t="s">
        <v>4</v>
      </c>
      <c r="P1562" s="258" t="s">
        <v>25</v>
      </c>
      <c r="Q1562" s="258"/>
      <c r="R1562" s="258"/>
      <c r="S1562" s="258" t="s">
        <v>3990</v>
      </c>
      <c r="T1562" s="258"/>
      <c r="U1562" s="259"/>
      <c r="V1562" s="260"/>
      <c r="W1562" s="260"/>
      <c r="X1562" s="258"/>
      <c r="Y1562" s="258"/>
      <c r="Z1562" s="234"/>
      <c r="AA1562" s="260"/>
      <c r="AB1562" s="260"/>
      <c r="AC1562" s="258" t="s">
        <v>407</v>
      </c>
      <c r="AD1562" s="261"/>
      <c r="AE1562" s="47"/>
      <c r="AF1562" s="280"/>
      <c r="AG1562" s="118"/>
      <c r="AH1562" s="118"/>
      <c r="AI1562" s="47" t="s">
        <v>6737</v>
      </c>
      <c r="AJ1562" s="47" t="s">
        <v>144</v>
      </c>
      <c r="AK1562" s="47" t="s">
        <v>390</v>
      </c>
      <c r="AL1562" s="62" t="s">
        <v>390</v>
      </c>
      <c r="AM1562" s="262" t="s">
        <v>2082</v>
      </c>
      <c r="AN1562" s="260"/>
      <c r="AO1562" s="260"/>
      <c r="AP1562" s="260"/>
      <c r="AQ1562" s="260"/>
      <c r="AR1562" s="260"/>
      <c r="AS1562" s="258"/>
      <c r="AT1562" s="260"/>
      <c r="AU1562" s="258"/>
      <c r="AV1562" s="258"/>
      <c r="AW1562" s="260"/>
      <c r="AX1562" s="260"/>
      <c r="AY1562" s="260"/>
      <c r="AZ1562" s="258"/>
      <c r="BA1562" s="261"/>
      <c r="BB1562" s="258"/>
      <c r="BC1562" s="260"/>
      <c r="BD1562" s="260"/>
    </row>
    <row r="1563" spans="1:56" x14ac:dyDescent="0.35">
      <c r="A1563" s="257" t="s">
        <v>3991</v>
      </c>
      <c r="B1563" s="115">
        <v>1562</v>
      </c>
      <c r="C1563" s="258"/>
      <c r="D1563" s="258"/>
      <c r="E1563" s="258"/>
      <c r="F1563" s="258"/>
      <c r="G1563" s="258" t="s">
        <v>76</v>
      </c>
      <c r="H1563" s="258" t="s">
        <v>2235</v>
      </c>
      <c r="I1563" s="258" t="s">
        <v>379</v>
      </c>
      <c r="J1563" s="258" t="s">
        <v>312</v>
      </c>
      <c r="K1563" s="258" t="s">
        <v>319</v>
      </c>
      <c r="L1563" s="258" t="s">
        <v>886</v>
      </c>
      <c r="M1563" s="258" t="s">
        <v>55</v>
      </c>
      <c r="N1563" s="258" t="s">
        <v>34</v>
      </c>
      <c r="O1563" s="258" t="s">
        <v>4</v>
      </c>
      <c r="P1563" s="258" t="s">
        <v>25</v>
      </c>
      <c r="Q1563" s="258"/>
      <c r="R1563" s="258"/>
      <c r="S1563" s="258" t="s">
        <v>3992</v>
      </c>
      <c r="T1563" s="258"/>
      <c r="U1563" s="259"/>
      <c r="V1563" s="260"/>
      <c r="W1563" s="260"/>
      <c r="X1563" s="258"/>
      <c r="Y1563" s="258"/>
      <c r="Z1563" s="260"/>
      <c r="AA1563" s="260"/>
      <c r="AB1563" s="260"/>
      <c r="AC1563" s="258" t="s">
        <v>407</v>
      </c>
      <c r="AD1563" s="261"/>
      <c r="AE1563" s="47"/>
      <c r="AF1563" s="280"/>
      <c r="AG1563" s="118"/>
      <c r="AH1563" s="118"/>
      <c r="AI1563" s="47" t="s">
        <v>6737</v>
      </c>
      <c r="AJ1563" s="47" t="s">
        <v>144</v>
      </c>
      <c r="AK1563" s="47" t="s">
        <v>390</v>
      </c>
      <c r="AL1563" s="62" t="s">
        <v>390</v>
      </c>
      <c r="AM1563" s="262" t="s">
        <v>2278</v>
      </c>
      <c r="AN1563" s="260"/>
      <c r="AO1563" s="260"/>
      <c r="AP1563" s="260"/>
      <c r="AQ1563" s="260"/>
      <c r="AR1563" s="260"/>
      <c r="AS1563" s="258"/>
      <c r="AT1563" s="260"/>
      <c r="AU1563" s="258"/>
      <c r="AV1563" s="258"/>
      <c r="AW1563" s="260"/>
      <c r="AX1563" s="260"/>
      <c r="AY1563" s="260"/>
      <c r="AZ1563" s="258"/>
      <c r="BA1563" s="261"/>
      <c r="BB1563" s="258"/>
      <c r="BC1563" s="260"/>
      <c r="BD1563" s="260"/>
    </row>
    <row r="1564" spans="1:56" x14ac:dyDescent="0.35">
      <c r="A1564" s="257" t="s">
        <v>3993</v>
      </c>
      <c r="B1564" s="115">
        <v>1563</v>
      </c>
      <c r="C1564" s="258"/>
      <c r="D1564" s="258"/>
      <c r="E1564" s="258"/>
      <c r="F1564" s="258"/>
      <c r="G1564" s="258" t="s">
        <v>76</v>
      </c>
      <c r="H1564" s="258" t="s">
        <v>2235</v>
      </c>
      <c r="I1564" s="258" t="s">
        <v>101</v>
      </c>
      <c r="J1564" s="258" t="s">
        <v>312</v>
      </c>
      <c r="K1564" s="258" t="s">
        <v>319</v>
      </c>
      <c r="L1564" s="258" t="s">
        <v>886</v>
      </c>
      <c r="M1564" s="258" t="s">
        <v>55</v>
      </c>
      <c r="N1564" s="258" t="s">
        <v>34</v>
      </c>
      <c r="O1564" s="258" t="s">
        <v>4</v>
      </c>
      <c r="P1564" s="258" t="s">
        <v>25</v>
      </c>
      <c r="Q1564" s="258"/>
      <c r="R1564" s="258"/>
      <c r="S1564" s="258" t="s">
        <v>3994</v>
      </c>
      <c r="T1564" s="258"/>
      <c r="U1564" s="259"/>
      <c r="V1564" s="260"/>
      <c r="W1564" s="260"/>
      <c r="X1564" s="258"/>
      <c r="Y1564" s="258"/>
      <c r="Z1564" s="260"/>
      <c r="AA1564" s="260"/>
      <c r="AB1564" s="260"/>
      <c r="AC1564" s="258" t="s">
        <v>407</v>
      </c>
      <c r="AD1564" s="261"/>
      <c r="AE1564" s="47"/>
      <c r="AF1564" s="280"/>
      <c r="AG1564" s="118"/>
      <c r="AH1564" s="118"/>
      <c r="AI1564" s="47" t="s">
        <v>6737</v>
      </c>
      <c r="AJ1564" s="47" t="s">
        <v>144</v>
      </c>
      <c r="AK1564" s="47" t="s">
        <v>390</v>
      </c>
      <c r="AL1564" s="62" t="s">
        <v>390</v>
      </c>
      <c r="AM1564" s="262" t="s">
        <v>1956</v>
      </c>
      <c r="AN1564" s="260"/>
      <c r="AO1564" s="260"/>
      <c r="AP1564" s="260"/>
      <c r="AQ1564" s="260"/>
      <c r="AR1564" s="260"/>
      <c r="AS1564" s="258"/>
      <c r="AT1564" s="260"/>
      <c r="AU1564" s="258"/>
      <c r="AV1564" s="258"/>
      <c r="AW1564" s="260"/>
      <c r="AX1564" s="260"/>
      <c r="AY1564" s="260"/>
      <c r="AZ1564" s="258"/>
      <c r="BA1564" s="261"/>
      <c r="BB1564" s="258"/>
      <c r="BC1564" s="260"/>
      <c r="BD1564" s="260"/>
    </row>
    <row r="1565" spans="1:56" x14ac:dyDescent="0.35">
      <c r="A1565" s="257" t="s">
        <v>3995</v>
      </c>
      <c r="B1565" s="115">
        <v>1564</v>
      </c>
      <c r="C1565" s="258"/>
      <c r="D1565" s="258"/>
      <c r="E1565" s="258"/>
      <c r="F1565" s="258"/>
      <c r="G1565" s="258" t="s">
        <v>76</v>
      </c>
      <c r="H1565" s="258" t="s">
        <v>2235</v>
      </c>
      <c r="I1565" s="258" t="s">
        <v>378</v>
      </c>
      <c r="J1565" s="258" t="s">
        <v>312</v>
      </c>
      <c r="K1565" s="258" t="s">
        <v>319</v>
      </c>
      <c r="L1565" s="258" t="s">
        <v>886</v>
      </c>
      <c r="M1565" s="258" t="s">
        <v>55</v>
      </c>
      <c r="N1565" s="258" t="s">
        <v>34</v>
      </c>
      <c r="O1565" s="258" t="s">
        <v>4</v>
      </c>
      <c r="P1565" s="258" t="s">
        <v>25</v>
      </c>
      <c r="Q1565" s="258"/>
      <c r="R1565" s="258"/>
      <c r="S1565" s="258" t="s">
        <v>3996</v>
      </c>
      <c r="T1565" s="258"/>
      <c r="U1565" s="259"/>
      <c r="V1565" s="260"/>
      <c r="W1565" s="260"/>
      <c r="X1565" s="258"/>
      <c r="Y1565" s="258"/>
      <c r="Z1565" s="260"/>
      <c r="AA1565" s="260"/>
      <c r="AB1565" s="260"/>
      <c r="AC1565" s="258" t="s">
        <v>407</v>
      </c>
      <c r="AD1565" s="261"/>
      <c r="AE1565" s="47"/>
      <c r="AF1565" s="280"/>
      <c r="AG1565" s="118"/>
      <c r="AH1565" s="118"/>
      <c r="AI1565" s="47" t="s">
        <v>6737</v>
      </c>
      <c r="AJ1565" s="47" t="s">
        <v>144</v>
      </c>
      <c r="AK1565" s="47" t="s">
        <v>390</v>
      </c>
      <c r="AL1565" s="62" t="s">
        <v>390</v>
      </c>
      <c r="AM1565" s="262" t="s">
        <v>2000</v>
      </c>
      <c r="AN1565" s="260"/>
      <c r="AO1565" s="260"/>
      <c r="AP1565" s="260"/>
      <c r="AQ1565" s="260"/>
      <c r="AR1565" s="260"/>
      <c r="AS1565" s="258"/>
      <c r="AT1565" s="260"/>
      <c r="AU1565" s="258"/>
      <c r="AV1565" s="258"/>
      <c r="AW1565" s="260"/>
      <c r="AX1565" s="260"/>
      <c r="AY1565" s="260"/>
      <c r="AZ1565" s="258"/>
      <c r="BA1565" s="261"/>
      <c r="BB1565" s="258"/>
      <c r="BC1565" s="260"/>
      <c r="BD1565" s="260"/>
    </row>
    <row r="1566" spans="1:56" x14ac:dyDescent="0.35">
      <c r="A1566" s="257" t="s">
        <v>3999</v>
      </c>
      <c r="B1566" s="115">
        <v>1565</v>
      </c>
      <c r="C1566" s="258"/>
      <c r="D1566" s="258"/>
      <c r="E1566" s="258"/>
      <c r="F1566" s="258"/>
      <c r="G1566" s="258" t="s">
        <v>76</v>
      </c>
      <c r="H1566" s="258" t="s">
        <v>1980</v>
      </c>
      <c r="I1566" s="258" t="s">
        <v>379</v>
      </c>
      <c r="J1566" s="258" t="s">
        <v>312</v>
      </c>
      <c r="K1566" s="258" t="s">
        <v>319</v>
      </c>
      <c r="L1566" s="258" t="s">
        <v>886</v>
      </c>
      <c r="M1566" s="258" t="s">
        <v>55</v>
      </c>
      <c r="N1566" s="258" t="s">
        <v>34</v>
      </c>
      <c r="O1566" s="258" t="s">
        <v>4</v>
      </c>
      <c r="P1566" s="258" t="s">
        <v>27</v>
      </c>
      <c r="Q1566" s="258"/>
      <c r="R1566" s="258"/>
      <c r="S1566" s="258" t="s">
        <v>4000</v>
      </c>
      <c r="T1566" s="258"/>
      <c r="U1566" s="259"/>
      <c r="V1566" s="260"/>
      <c r="W1566" s="260"/>
      <c r="X1566" s="258"/>
      <c r="Y1566" s="258"/>
      <c r="Z1566" s="260"/>
      <c r="AA1566" s="260"/>
      <c r="AB1566" s="260"/>
      <c r="AC1566" s="258" t="s">
        <v>403</v>
      </c>
      <c r="AD1566" s="261"/>
      <c r="AE1566" s="47"/>
      <c r="AF1566" s="280"/>
      <c r="AG1566" s="118"/>
      <c r="AH1566" s="118"/>
      <c r="AI1566" s="47" t="s">
        <v>6737</v>
      </c>
      <c r="AJ1566" s="47" t="s">
        <v>144</v>
      </c>
      <c r="AK1566" s="47" t="s">
        <v>390</v>
      </c>
      <c r="AL1566" s="62" t="s">
        <v>390</v>
      </c>
      <c r="AM1566" s="262" t="s">
        <v>390</v>
      </c>
      <c r="AN1566" s="260"/>
      <c r="AO1566" s="260"/>
      <c r="AP1566" s="260"/>
      <c r="AQ1566" s="260"/>
      <c r="AR1566" s="260"/>
      <c r="AS1566" s="258"/>
      <c r="AT1566" s="260"/>
      <c r="AU1566" s="258"/>
      <c r="AV1566" s="258"/>
      <c r="AW1566" s="260"/>
      <c r="AX1566" s="260"/>
      <c r="AY1566" s="260"/>
      <c r="AZ1566" s="258"/>
      <c r="BA1566" s="261"/>
      <c r="BB1566" s="258"/>
      <c r="BC1566" s="260"/>
      <c r="BD1566" s="260"/>
    </row>
    <row r="1567" spans="1:56" x14ac:dyDescent="0.35">
      <c r="A1567" s="257" t="s">
        <v>4001</v>
      </c>
      <c r="B1567" s="115">
        <v>1566</v>
      </c>
      <c r="C1567" s="258"/>
      <c r="D1567" s="258"/>
      <c r="E1567" s="258"/>
      <c r="F1567" s="258"/>
      <c r="G1567" s="258" t="s">
        <v>76</v>
      </c>
      <c r="H1567" s="258" t="s">
        <v>1980</v>
      </c>
      <c r="I1567" s="258" t="s">
        <v>9</v>
      </c>
      <c r="J1567" s="258" t="s">
        <v>312</v>
      </c>
      <c r="K1567" s="258" t="s">
        <v>319</v>
      </c>
      <c r="L1567" s="258" t="s">
        <v>886</v>
      </c>
      <c r="M1567" s="258" t="s">
        <v>55</v>
      </c>
      <c r="N1567" s="258" t="s">
        <v>34</v>
      </c>
      <c r="O1567" s="258" t="s">
        <v>4</v>
      </c>
      <c r="P1567" s="258" t="s">
        <v>27</v>
      </c>
      <c r="Q1567" s="258"/>
      <c r="R1567" s="258"/>
      <c r="S1567" s="258" t="s">
        <v>4002</v>
      </c>
      <c r="T1567" s="258"/>
      <c r="U1567" s="259"/>
      <c r="V1567" s="260"/>
      <c r="W1567" s="260"/>
      <c r="X1567" s="258"/>
      <c r="Y1567" s="258"/>
      <c r="Z1567" s="260"/>
      <c r="AA1567" s="260"/>
      <c r="AB1567" s="260"/>
      <c r="AC1567" s="258" t="s">
        <v>407</v>
      </c>
      <c r="AD1567" s="261"/>
      <c r="AE1567" s="47"/>
      <c r="AF1567" s="280"/>
      <c r="AG1567" s="118"/>
      <c r="AH1567" s="118"/>
      <c r="AI1567" s="47" t="s">
        <v>6737</v>
      </c>
      <c r="AJ1567" s="47" t="s">
        <v>144</v>
      </c>
      <c r="AK1567" s="47" t="s">
        <v>390</v>
      </c>
      <c r="AL1567" s="62" t="s">
        <v>390</v>
      </c>
      <c r="AM1567" s="262" t="s">
        <v>390</v>
      </c>
      <c r="AN1567" s="260"/>
      <c r="AO1567" s="260"/>
      <c r="AP1567" s="260"/>
      <c r="AQ1567" s="260"/>
      <c r="AR1567" s="260"/>
      <c r="AS1567" s="258"/>
      <c r="AT1567" s="260"/>
      <c r="AU1567" s="258"/>
      <c r="AV1567" s="258"/>
      <c r="AW1567" s="260"/>
      <c r="AX1567" s="260"/>
      <c r="AY1567" s="260"/>
      <c r="AZ1567" s="258"/>
      <c r="BA1567" s="261"/>
      <c r="BB1567" s="258"/>
      <c r="BC1567" s="260"/>
      <c r="BD1567" s="260"/>
    </row>
    <row r="1568" spans="1:56" x14ac:dyDescent="0.35">
      <c r="A1568" s="257" t="s">
        <v>4003</v>
      </c>
      <c r="B1568" s="115">
        <v>1567</v>
      </c>
      <c r="C1568" s="258"/>
      <c r="D1568" s="258"/>
      <c r="E1568" s="258"/>
      <c r="F1568" s="258" t="s">
        <v>8021</v>
      </c>
      <c r="G1568" s="258" t="s">
        <v>76</v>
      </c>
      <c r="H1568" s="258" t="s">
        <v>1980</v>
      </c>
      <c r="I1568" s="258" t="s">
        <v>3939</v>
      </c>
      <c r="J1568" s="258" t="s">
        <v>312</v>
      </c>
      <c r="K1568" s="258" t="s">
        <v>319</v>
      </c>
      <c r="L1568" s="258" t="s">
        <v>886</v>
      </c>
      <c r="M1568" s="258" t="s">
        <v>55</v>
      </c>
      <c r="N1568" s="258" t="s">
        <v>34</v>
      </c>
      <c r="O1568" s="258" t="s">
        <v>4</v>
      </c>
      <c r="P1568" s="258" t="s">
        <v>27</v>
      </c>
      <c r="Q1568" s="258"/>
      <c r="R1568" s="258"/>
      <c r="S1568" s="258" t="s">
        <v>4004</v>
      </c>
      <c r="T1568" s="258" t="s">
        <v>8022</v>
      </c>
      <c r="U1568" s="259">
        <v>10162</v>
      </c>
      <c r="V1568" s="260"/>
      <c r="W1568" s="260"/>
      <c r="X1568" s="258"/>
      <c r="Y1568" s="258"/>
      <c r="Z1568" s="260"/>
      <c r="AA1568" s="260"/>
      <c r="AB1568" s="260"/>
      <c r="AC1568" s="258" t="s">
        <v>399</v>
      </c>
      <c r="AD1568" s="261"/>
      <c r="AE1568" s="47"/>
      <c r="AF1568" s="280"/>
      <c r="AG1568" s="118"/>
      <c r="AH1568" s="118"/>
      <c r="AI1568" s="47" t="s">
        <v>6737</v>
      </c>
      <c r="AJ1568" s="47" t="s">
        <v>306</v>
      </c>
      <c r="AK1568" s="47" t="s">
        <v>390</v>
      </c>
      <c r="AL1568" s="62" t="s">
        <v>390</v>
      </c>
      <c r="AM1568" s="262" t="s">
        <v>390</v>
      </c>
      <c r="AN1568" s="260"/>
      <c r="AO1568" s="260"/>
      <c r="AP1568" s="260"/>
      <c r="AQ1568" s="260"/>
      <c r="AR1568" s="260"/>
      <c r="AS1568" s="258"/>
      <c r="AT1568" s="260"/>
      <c r="AU1568" s="258"/>
      <c r="AV1568" s="258"/>
      <c r="AW1568" s="260"/>
      <c r="AX1568" s="260"/>
      <c r="AY1568" s="260"/>
      <c r="AZ1568" s="258"/>
      <c r="BA1568" s="261"/>
      <c r="BB1568" s="258"/>
      <c r="BC1568" s="260"/>
      <c r="BD1568" s="260"/>
    </row>
    <row r="1569" spans="1:56" x14ac:dyDescent="0.35">
      <c r="A1569" s="257" t="s">
        <v>4157</v>
      </c>
      <c r="B1569" s="115">
        <v>1568</v>
      </c>
      <c r="C1569" s="258"/>
      <c r="D1569" s="258"/>
      <c r="E1569" s="258"/>
      <c r="F1569" s="258"/>
      <c r="G1569" s="258" t="s">
        <v>80</v>
      </c>
      <c r="H1569" s="258" t="s">
        <v>225</v>
      </c>
      <c r="I1569" s="258" t="s">
        <v>72</v>
      </c>
      <c r="J1569" s="258" t="s">
        <v>1961</v>
      </c>
      <c r="K1569" s="258" t="s">
        <v>329</v>
      </c>
      <c r="L1569" s="258" t="s">
        <v>320</v>
      </c>
      <c r="M1569" s="258" t="s">
        <v>55</v>
      </c>
      <c r="N1569" s="258" t="s">
        <v>32</v>
      </c>
      <c r="O1569" s="258" t="s">
        <v>37</v>
      </c>
      <c r="P1569" s="258" t="s">
        <v>38</v>
      </c>
      <c r="Q1569" s="258"/>
      <c r="R1569" s="258"/>
      <c r="S1569" s="258" t="s">
        <v>4158</v>
      </c>
      <c r="T1569" s="258"/>
      <c r="U1569" s="259"/>
      <c r="V1569" s="260"/>
      <c r="W1569" s="260"/>
      <c r="X1569" s="258"/>
      <c r="Y1569" s="258"/>
      <c r="Z1569" s="260"/>
      <c r="AA1569" s="260"/>
      <c r="AB1569" s="260"/>
      <c r="AC1569" s="258" t="s">
        <v>709</v>
      </c>
      <c r="AD1569" s="261">
        <v>0</v>
      </c>
      <c r="AE1569" s="47"/>
      <c r="AF1569" s="280"/>
      <c r="AG1569" s="118"/>
      <c r="AH1569" s="118"/>
      <c r="AI1569" s="47" t="s">
        <v>6737</v>
      </c>
      <c r="AJ1569" s="47" t="s">
        <v>144</v>
      </c>
      <c r="AK1569" s="47" t="s">
        <v>390</v>
      </c>
      <c r="AL1569" s="62" t="s">
        <v>390</v>
      </c>
      <c r="AM1569" s="262" t="s">
        <v>2278</v>
      </c>
      <c r="AN1569" s="260"/>
      <c r="AO1569" s="260"/>
      <c r="AP1569" s="260"/>
      <c r="AQ1569" s="260"/>
      <c r="AR1569" s="260"/>
      <c r="AS1569" s="258"/>
      <c r="AT1569" s="260"/>
      <c r="AU1569" s="258"/>
      <c r="AV1569" s="258"/>
      <c r="AW1569" s="260"/>
      <c r="AX1569" s="260"/>
      <c r="AY1569" s="260"/>
      <c r="AZ1569" s="258"/>
      <c r="BA1569" s="261"/>
      <c r="BB1569" s="258"/>
      <c r="BC1569" s="260"/>
      <c r="BD1569" s="260"/>
    </row>
    <row r="1570" spans="1:56" x14ac:dyDescent="0.35">
      <c r="A1570" s="257" t="s">
        <v>4159</v>
      </c>
      <c r="B1570" s="115">
        <v>1569</v>
      </c>
      <c r="C1570" s="258"/>
      <c r="D1570" s="258"/>
      <c r="E1570" s="258"/>
      <c r="F1570" s="258"/>
      <c r="G1570" s="258" t="s">
        <v>80</v>
      </c>
      <c r="H1570" s="258" t="s">
        <v>225</v>
      </c>
      <c r="I1570" s="258" t="s">
        <v>74</v>
      </c>
      <c r="J1570" s="258" t="s">
        <v>1961</v>
      </c>
      <c r="K1570" s="258" t="s">
        <v>329</v>
      </c>
      <c r="L1570" s="258" t="s">
        <v>320</v>
      </c>
      <c r="M1570" s="258" t="s">
        <v>55</v>
      </c>
      <c r="N1570" s="258" t="s">
        <v>34</v>
      </c>
      <c r="O1570" s="258" t="s">
        <v>4</v>
      </c>
      <c r="P1570" s="258" t="s">
        <v>16</v>
      </c>
      <c r="Q1570" s="258"/>
      <c r="R1570" s="258"/>
      <c r="S1570" s="258" t="s">
        <v>4160</v>
      </c>
      <c r="T1570" s="258"/>
      <c r="U1570" s="259"/>
      <c r="V1570" s="260"/>
      <c r="W1570" s="260"/>
      <c r="X1570" s="258"/>
      <c r="Y1570" s="258"/>
      <c r="Z1570" s="260"/>
      <c r="AA1570" s="260"/>
      <c r="AB1570" s="260"/>
      <c r="AC1570" s="258" t="s">
        <v>407</v>
      </c>
      <c r="AD1570" s="261">
        <v>0</v>
      </c>
      <c r="AE1570" s="47"/>
      <c r="AF1570" s="280"/>
      <c r="AG1570" s="118"/>
      <c r="AH1570" s="118"/>
      <c r="AI1570" s="47" t="s">
        <v>6737</v>
      </c>
      <c r="AJ1570" s="47" t="s">
        <v>144</v>
      </c>
      <c r="AK1570" s="47" t="s">
        <v>390</v>
      </c>
      <c r="AL1570" s="62" t="s">
        <v>390</v>
      </c>
      <c r="AM1570" s="262" t="s">
        <v>390</v>
      </c>
      <c r="AN1570" s="260"/>
      <c r="AO1570" s="260"/>
      <c r="AP1570" s="260"/>
      <c r="AQ1570" s="260"/>
      <c r="AR1570" s="260"/>
      <c r="AS1570" s="258"/>
      <c r="AT1570" s="260"/>
      <c r="AU1570" s="258"/>
      <c r="AV1570" s="258"/>
      <c r="AW1570" s="260"/>
      <c r="AX1570" s="260"/>
      <c r="AY1570" s="260"/>
      <c r="AZ1570" s="258"/>
      <c r="BA1570" s="261"/>
      <c r="BB1570" s="258"/>
      <c r="BC1570" s="260"/>
      <c r="BD1570" s="260"/>
    </row>
    <row r="1571" spans="1:56" x14ac:dyDescent="0.35">
      <c r="A1571" s="257" t="s">
        <v>4163</v>
      </c>
      <c r="B1571" s="115">
        <v>1570</v>
      </c>
      <c r="C1571" s="258"/>
      <c r="D1571" s="258" t="s">
        <v>8983</v>
      </c>
      <c r="E1571" s="258" t="s">
        <v>8984</v>
      </c>
      <c r="F1571" s="258" t="s">
        <v>8985</v>
      </c>
      <c r="G1571" s="258" t="s">
        <v>1977</v>
      </c>
      <c r="H1571" s="258" t="s">
        <v>1978</v>
      </c>
      <c r="I1571" s="258" t="s">
        <v>1978</v>
      </c>
      <c r="J1571" s="258" t="s">
        <v>1961</v>
      </c>
      <c r="K1571" s="258" t="s">
        <v>327</v>
      </c>
      <c r="L1571" s="258" t="s">
        <v>328</v>
      </c>
      <c r="M1571" s="258" t="s">
        <v>55</v>
      </c>
      <c r="N1571" s="258" t="s">
        <v>33</v>
      </c>
      <c r="O1571" s="258" t="s">
        <v>49</v>
      </c>
      <c r="P1571" s="258" t="s">
        <v>22</v>
      </c>
      <c r="Q1571" s="258"/>
      <c r="R1571" s="258"/>
      <c r="S1571" s="258" t="s">
        <v>2080</v>
      </c>
      <c r="T1571" s="258" t="s">
        <v>770</v>
      </c>
      <c r="U1571" s="259">
        <v>2323</v>
      </c>
      <c r="V1571" s="260">
        <v>46174</v>
      </c>
      <c r="W1571" s="260"/>
      <c r="X1571" s="258">
        <v>15</v>
      </c>
      <c r="Y1571" s="258"/>
      <c r="Z1571" s="260">
        <v>46192</v>
      </c>
      <c r="AA1571" s="260"/>
      <c r="AB1571" s="260"/>
      <c r="AC1571" s="258" t="s">
        <v>11</v>
      </c>
      <c r="AD1571" s="261"/>
      <c r="AE1571" s="47"/>
      <c r="AF1571" s="280"/>
      <c r="AG1571" s="118"/>
      <c r="AH1571" s="118"/>
      <c r="AI1571" s="47" t="s">
        <v>6737</v>
      </c>
      <c r="AJ1571" s="47" t="s">
        <v>144</v>
      </c>
      <c r="AK1571" s="47" t="s">
        <v>5080</v>
      </c>
      <c r="AL1571" s="62" t="s">
        <v>390</v>
      </c>
      <c r="AM1571" s="262" t="s">
        <v>2493</v>
      </c>
      <c r="AN1571" s="260"/>
      <c r="AO1571" s="260"/>
      <c r="AP1571" s="260"/>
      <c r="AQ1571" s="260"/>
      <c r="AR1571" s="260"/>
      <c r="AS1571" s="258"/>
      <c r="AT1571" s="260"/>
      <c r="AU1571" s="258"/>
      <c r="AV1571" s="258"/>
      <c r="AW1571" s="260"/>
      <c r="AX1571" s="260"/>
      <c r="AY1571" s="260"/>
      <c r="AZ1571" s="258"/>
      <c r="BA1571" s="261"/>
      <c r="BB1571" s="258"/>
      <c r="BC1571" s="260"/>
      <c r="BD1571" s="260"/>
    </row>
    <row r="1572" spans="1:56" x14ac:dyDescent="0.35">
      <c r="A1572" s="257" t="s">
        <v>4850</v>
      </c>
      <c r="B1572" s="115">
        <v>1571</v>
      </c>
      <c r="C1572" s="258"/>
      <c r="D1572" s="258"/>
      <c r="E1572" s="258"/>
      <c r="F1572" s="258"/>
      <c r="G1572" s="258" t="s">
        <v>80</v>
      </c>
      <c r="H1572" s="258" t="s">
        <v>225</v>
      </c>
      <c r="I1572" s="258" t="s">
        <v>72</v>
      </c>
      <c r="J1572" s="258" t="s">
        <v>1961</v>
      </c>
      <c r="K1572" s="258" t="s">
        <v>329</v>
      </c>
      <c r="L1572" s="258" t="s">
        <v>320</v>
      </c>
      <c r="M1572" s="258" t="s">
        <v>55</v>
      </c>
      <c r="N1572" s="258" t="s">
        <v>32</v>
      </c>
      <c r="O1572" s="258" t="s">
        <v>37</v>
      </c>
      <c r="P1572" s="258" t="s">
        <v>38</v>
      </c>
      <c r="Q1572" s="258"/>
      <c r="R1572" s="258"/>
      <c r="S1572" s="258" t="s">
        <v>4851</v>
      </c>
      <c r="T1572" s="258"/>
      <c r="U1572" s="259"/>
      <c r="V1572" s="260"/>
      <c r="W1572" s="260"/>
      <c r="X1572" s="258"/>
      <c r="Y1572" s="258"/>
      <c r="Z1572" s="260"/>
      <c r="AA1572" s="260"/>
      <c r="AB1572" s="260"/>
      <c r="AC1572" s="258" t="s">
        <v>399</v>
      </c>
      <c r="AD1572" s="261">
        <v>0</v>
      </c>
      <c r="AE1572" s="47"/>
      <c r="AF1572" s="280"/>
      <c r="AG1572" s="118"/>
      <c r="AH1572" s="118"/>
      <c r="AI1572" s="47" t="s">
        <v>6737</v>
      </c>
      <c r="AJ1572" s="47"/>
      <c r="AK1572" s="47" t="s">
        <v>390</v>
      </c>
      <c r="AL1572" s="62" t="s">
        <v>390</v>
      </c>
      <c r="AM1572" s="262" t="s">
        <v>2082</v>
      </c>
      <c r="AN1572" s="260"/>
      <c r="AO1572" s="260"/>
      <c r="AP1572" s="260"/>
      <c r="AQ1572" s="260"/>
      <c r="AR1572" s="260"/>
      <c r="AS1572" s="258"/>
      <c r="AT1572" s="260"/>
      <c r="AU1572" s="258"/>
      <c r="AV1572" s="258"/>
      <c r="AW1572" s="260"/>
      <c r="AX1572" s="260"/>
      <c r="AY1572" s="260"/>
      <c r="AZ1572" s="258"/>
      <c r="BA1572" s="261"/>
      <c r="BB1572" s="258"/>
      <c r="BC1572" s="260"/>
      <c r="BD1572" s="260"/>
    </row>
    <row r="1573" spans="1:56" x14ac:dyDescent="0.35">
      <c r="A1573" s="50" t="s">
        <v>4852</v>
      </c>
      <c r="B1573" s="115">
        <v>1572</v>
      </c>
      <c r="C1573" s="47"/>
      <c r="D1573" s="47"/>
      <c r="E1573" s="47"/>
      <c r="F1573" s="47"/>
      <c r="G1573" s="47" t="s">
        <v>1977</v>
      </c>
      <c r="H1573" s="47" t="s">
        <v>1978</v>
      </c>
      <c r="I1573" s="47" t="s">
        <v>1978</v>
      </c>
      <c r="J1573" s="47" t="s">
        <v>1961</v>
      </c>
      <c r="K1573" s="47" t="s">
        <v>327</v>
      </c>
      <c r="L1573" s="47" t="s">
        <v>328</v>
      </c>
      <c r="M1573" s="47" t="s">
        <v>55</v>
      </c>
      <c r="N1573" s="47" t="s">
        <v>34</v>
      </c>
      <c r="O1573" s="47" t="s">
        <v>4</v>
      </c>
      <c r="P1573" s="47" t="s">
        <v>30</v>
      </c>
      <c r="Q1573" s="47"/>
      <c r="R1573" s="47"/>
      <c r="S1573" s="47" t="s">
        <v>4301</v>
      </c>
      <c r="T1573" s="47"/>
      <c r="U1573" s="52"/>
      <c r="V1573" s="118"/>
      <c r="W1573" s="118"/>
      <c r="X1573" s="47"/>
      <c r="Y1573" s="47"/>
      <c r="Z1573" s="118"/>
      <c r="AA1573" s="118"/>
      <c r="AB1573" s="118"/>
      <c r="AC1573" s="47" t="s">
        <v>1052</v>
      </c>
      <c r="AD1573" s="14"/>
      <c r="AE1573" s="47"/>
      <c r="AF1573" s="280"/>
      <c r="AG1573" s="118"/>
      <c r="AH1573" s="118"/>
      <c r="AI1573" s="47" t="s">
        <v>6737</v>
      </c>
      <c r="AJ1573" s="47"/>
      <c r="AK1573" s="47" t="s">
        <v>390</v>
      </c>
      <c r="AL1573" s="62" t="s">
        <v>390</v>
      </c>
      <c r="AM1573" s="62" t="s">
        <v>390</v>
      </c>
      <c r="AN1573" s="118"/>
      <c r="AO1573" s="118"/>
      <c r="AP1573" s="118"/>
      <c r="AQ1573" s="118"/>
      <c r="AR1573" s="118"/>
      <c r="AS1573" s="47"/>
      <c r="AT1573" s="118"/>
      <c r="AU1573" s="47"/>
      <c r="AV1573" s="47"/>
      <c r="AW1573" s="118"/>
      <c r="AX1573" s="118"/>
      <c r="AY1573" s="118"/>
      <c r="AZ1573" s="47"/>
      <c r="BA1573" s="14"/>
      <c r="BB1573" s="47"/>
      <c r="BC1573" s="118"/>
      <c r="BD1573" s="118"/>
    </row>
    <row r="1574" spans="1:56" x14ac:dyDescent="0.35">
      <c r="A1574" s="50" t="s">
        <v>4853</v>
      </c>
      <c r="B1574" s="115">
        <v>1573</v>
      </c>
      <c r="C1574" s="47"/>
      <c r="D1574" s="47"/>
      <c r="E1574" s="47"/>
      <c r="F1574" s="47"/>
      <c r="G1574" s="47" t="s">
        <v>1977</v>
      </c>
      <c r="H1574" s="47" t="s">
        <v>1978</v>
      </c>
      <c r="I1574" s="47" t="s">
        <v>1978</v>
      </c>
      <c r="J1574" s="47" t="s">
        <v>1961</v>
      </c>
      <c r="K1574" s="47" t="s">
        <v>327</v>
      </c>
      <c r="L1574" s="47" t="s">
        <v>328</v>
      </c>
      <c r="M1574" s="47" t="s">
        <v>55</v>
      </c>
      <c r="N1574" s="47" t="s">
        <v>34</v>
      </c>
      <c r="O1574" s="47" t="s">
        <v>4</v>
      </c>
      <c r="P1574" s="47" t="s">
        <v>30</v>
      </c>
      <c r="Q1574" s="47"/>
      <c r="R1574" s="47"/>
      <c r="S1574" s="47" t="s">
        <v>4854</v>
      </c>
      <c r="T1574" s="47"/>
      <c r="U1574" s="52"/>
      <c r="V1574" s="118"/>
      <c r="W1574" s="118"/>
      <c r="X1574" s="47"/>
      <c r="Y1574" s="47"/>
      <c r="Z1574" s="118"/>
      <c r="AA1574" s="118"/>
      <c r="AB1574" s="118"/>
      <c r="AC1574" s="47" t="s">
        <v>402</v>
      </c>
      <c r="AD1574" s="14"/>
      <c r="AE1574" s="47"/>
      <c r="AF1574" s="280"/>
      <c r="AG1574" s="118"/>
      <c r="AH1574" s="118"/>
      <c r="AI1574" s="47" t="s">
        <v>6737</v>
      </c>
      <c r="AJ1574" s="47"/>
      <c r="AK1574" s="47" t="s">
        <v>390</v>
      </c>
      <c r="AL1574" s="62" t="s">
        <v>390</v>
      </c>
      <c r="AM1574" s="62" t="s">
        <v>1956</v>
      </c>
      <c r="AN1574" s="118"/>
      <c r="AO1574" s="118"/>
      <c r="AP1574" s="118"/>
      <c r="AQ1574" s="118"/>
      <c r="AR1574" s="118"/>
      <c r="AS1574" s="47"/>
      <c r="AT1574" s="118"/>
      <c r="AU1574" s="47"/>
      <c r="AV1574" s="47"/>
      <c r="AW1574" s="118"/>
      <c r="AX1574" s="118"/>
      <c r="AY1574" s="118"/>
      <c r="AZ1574" s="47"/>
      <c r="BA1574" s="14"/>
      <c r="BB1574" s="47"/>
      <c r="BC1574" s="118"/>
      <c r="BD1574" s="118"/>
    </row>
    <row r="1575" spans="1:56" x14ac:dyDescent="0.35">
      <c r="A1575" s="50" t="s">
        <v>4855</v>
      </c>
      <c r="B1575" s="115">
        <v>1574</v>
      </c>
      <c r="C1575" s="47"/>
      <c r="D1575" s="47"/>
      <c r="E1575" s="47"/>
      <c r="F1575" s="47"/>
      <c r="G1575" s="47" t="s">
        <v>1977</v>
      </c>
      <c r="H1575" s="47" t="s">
        <v>1978</v>
      </c>
      <c r="I1575" s="47" t="s">
        <v>1978</v>
      </c>
      <c r="J1575" s="47" t="s">
        <v>1961</v>
      </c>
      <c r="K1575" s="47" t="s">
        <v>327</v>
      </c>
      <c r="L1575" s="47" t="s">
        <v>328</v>
      </c>
      <c r="M1575" s="47" t="s">
        <v>55</v>
      </c>
      <c r="N1575" s="47" t="s">
        <v>34</v>
      </c>
      <c r="O1575" s="47" t="s">
        <v>4</v>
      </c>
      <c r="P1575" s="47" t="s">
        <v>30</v>
      </c>
      <c r="Q1575" s="47"/>
      <c r="R1575" s="47"/>
      <c r="S1575" s="47" t="s">
        <v>4856</v>
      </c>
      <c r="T1575" s="47"/>
      <c r="U1575" s="52"/>
      <c r="V1575" s="118"/>
      <c r="W1575" s="118"/>
      <c r="X1575" s="47"/>
      <c r="Y1575" s="47"/>
      <c r="Z1575" s="118"/>
      <c r="AA1575" s="118"/>
      <c r="AB1575" s="118"/>
      <c r="AC1575" s="47" t="s">
        <v>402</v>
      </c>
      <c r="AD1575" s="14"/>
      <c r="AE1575" s="47"/>
      <c r="AF1575" s="280"/>
      <c r="AG1575" s="118"/>
      <c r="AH1575" s="118"/>
      <c r="AI1575" s="47" t="s">
        <v>6737</v>
      </c>
      <c r="AJ1575" s="47"/>
      <c r="AK1575" s="47" t="s">
        <v>390</v>
      </c>
      <c r="AL1575" s="62" t="s">
        <v>390</v>
      </c>
      <c r="AM1575" s="62" t="s">
        <v>1956</v>
      </c>
      <c r="AN1575" s="118"/>
      <c r="AO1575" s="118"/>
      <c r="AP1575" s="118"/>
      <c r="AQ1575" s="118"/>
      <c r="AR1575" s="118"/>
      <c r="AS1575" s="47"/>
      <c r="AT1575" s="118"/>
      <c r="AU1575" s="47"/>
      <c r="AV1575" s="47"/>
      <c r="AW1575" s="118"/>
      <c r="AX1575" s="118"/>
      <c r="AY1575" s="118"/>
      <c r="AZ1575" s="47"/>
      <c r="BA1575" s="14"/>
      <c r="BB1575" s="47"/>
      <c r="BC1575" s="118"/>
      <c r="BD1575" s="118"/>
    </row>
    <row r="1576" spans="1:56" x14ac:dyDescent="0.35">
      <c r="A1576" s="267" t="s">
        <v>4857</v>
      </c>
      <c r="B1576" s="115">
        <v>1575</v>
      </c>
      <c r="C1576" s="268"/>
      <c r="D1576" s="268"/>
      <c r="E1576" s="268"/>
      <c r="F1576" s="268"/>
      <c r="G1576" s="268" t="s">
        <v>1977</v>
      </c>
      <c r="H1576" s="268" t="s">
        <v>1978</v>
      </c>
      <c r="I1576" s="268" t="s">
        <v>1978</v>
      </c>
      <c r="J1576" s="268" t="s">
        <v>1961</v>
      </c>
      <c r="K1576" s="268" t="s">
        <v>327</v>
      </c>
      <c r="L1576" s="268" t="s">
        <v>328</v>
      </c>
      <c r="M1576" s="268" t="s">
        <v>55</v>
      </c>
      <c r="N1576" s="268" t="s">
        <v>33</v>
      </c>
      <c r="O1576" s="268" t="s">
        <v>49</v>
      </c>
      <c r="P1576" s="268" t="s">
        <v>22</v>
      </c>
      <c r="Q1576" s="268"/>
      <c r="R1576" s="268"/>
      <c r="S1576" s="268" t="s">
        <v>4858</v>
      </c>
      <c r="T1576" s="268"/>
      <c r="U1576" s="269"/>
      <c r="V1576" s="270"/>
      <c r="W1576" s="270"/>
      <c r="X1576" s="268"/>
      <c r="Y1576" s="268"/>
      <c r="Z1576" s="270"/>
      <c r="AA1576" s="270"/>
      <c r="AB1576" s="270"/>
      <c r="AC1576" s="268" t="s">
        <v>402</v>
      </c>
      <c r="AD1576" s="271"/>
      <c r="AE1576" s="47"/>
      <c r="AF1576" s="280"/>
      <c r="AG1576" s="118"/>
      <c r="AH1576" s="118"/>
      <c r="AI1576" s="47" t="s">
        <v>6737</v>
      </c>
      <c r="AJ1576" s="47"/>
      <c r="AK1576" s="47" t="s">
        <v>390</v>
      </c>
      <c r="AL1576" s="62" t="s">
        <v>390</v>
      </c>
      <c r="AM1576" s="272" t="s">
        <v>1956</v>
      </c>
      <c r="AN1576" s="270"/>
      <c r="AO1576" s="270"/>
      <c r="AP1576" s="270"/>
      <c r="AQ1576" s="270"/>
      <c r="AR1576" s="270"/>
      <c r="AS1576" s="268"/>
      <c r="AT1576" s="270"/>
      <c r="AU1576" s="268"/>
      <c r="AV1576" s="268"/>
      <c r="AW1576" s="270"/>
      <c r="AX1576" s="270"/>
      <c r="AY1576" s="270"/>
      <c r="AZ1576" s="268"/>
      <c r="BA1576" s="271"/>
      <c r="BB1576" s="268"/>
      <c r="BC1576" s="270"/>
      <c r="BD1576" s="270"/>
    </row>
    <row r="1577" spans="1:56" x14ac:dyDescent="0.35">
      <c r="A1577" s="267" t="s">
        <v>4859</v>
      </c>
      <c r="B1577" s="115">
        <v>1576</v>
      </c>
      <c r="C1577" s="268"/>
      <c r="D1577" s="268" t="s">
        <v>5144</v>
      </c>
      <c r="E1577" s="268" t="s">
        <v>4860</v>
      </c>
      <c r="F1577" s="268" t="s">
        <v>4861</v>
      </c>
      <c r="G1577" s="268" t="s">
        <v>1960</v>
      </c>
      <c r="H1577" s="268" t="s">
        <v>223</v>
      </c>
      <c r="I1577" s="268" t="s">
        <v>3176</v>
      </c>
      <c r="J1577" s="268" t="s">
        <v>1961</v>
      </c>
      <c r="K1577" s="268" t="s">
        <v>313</v>
      </c>
      <c r="L1577" s="268" t="s">
        <v>1979</v>
      </c>
      <c r="M1577" s="268" t="s">
        <v>55</v>
      </c>
      <c r="N1577" s="268" t="s">
        <v>34</v>
      </c>
      <c r="O1577" s="268" t="s">
        <v>4</v>
      </c>
      <c r="P1577" s="268" t="s">
        <v>25</v>
      </c>
      <c r="Q1577" s="268"/>
      <c r="R1577" s="268" t="s">
        <v>2022</v>
      </c>
      <c r="S1577" s="268" t="s">
        <v>4862</v>
      </c>
      <c r="T1577" s="268" t="s">
        <v>127</v>
      </c>
      <c r="U1577" s="269">
        <v>445</v>
      </c>
      <c r="V1577" s="270">
        <v>46077</v>
      </c>
      <c r="W1577" s="270">
        <v>46087</v>
      </c>
      <c r="X1577" s="268"/>
      <c r="Y1577" s="268">
        <v>21</v>
      </c>
      <c r="Z1577" s="270">
        <v>46108</v>
      </c>
      <c r="AA1577" s="270">
        <v>46130</v>
      </c>
      <c r="AB1577" s="270">
        <v>46128</v>
      </c>
      <c r="AC1577" s="268" t="s">
        <v>3</v>
      </c>
      <c r="AD1577" s="271">
        <v>1</v>
      </c>
      <c r="AE1577" s="47"/>
      <c r="AF1577" s="280">
        <v>46144</v>
      </c>
      <c r="AG1577" s="118">
        <v>46137</v>
      </c>
      <c r="AH1577" s="118" t="s">
        <v>6740</v>
      </c>
      <c r="AI1577" s="47" t="s">
        <v>6737</v>
      </c>
      <c r="AJ1577" s="47"/>
      <c r="AK1577" s="47" t="s">
        <v>1557</v>
      </c>
      <c r="AL1577" s="62" t="s">
        <v>2924</v>
      </c>
      <c r="AM1577" s="272" t="s">
        <v>1956</v>
      </c>
      <c r="AN1577" s="270"/>
      <c r="AO1577" s="270"/>
      <c r="AP1577" s="270"/>
      <c r="AQ1577" s="270"/>
      <c r="AR1577" s="270"/>
      <c r="AS1577" s="268"/>
      <c r="AT1577" s="270"/>
      <c r="AU1577" s="268"/>
      <c r="AV1577" s="268"/>
      <c r="AW1577" s="270"/>
      <c r="AX1577" s="270"/>
      <c r="AY1577" s="270"/>
      <c r="AZ1577" s="268"/>
      <c r="BA1577" s="271"/>
      <c r="BB1577" s="268"/>
      <c r="BC1577" s="270"/>
      <c r="BD1577" s="270"/>
    </row>
    <row r="1578" spans="1:56" x14ac:dyDescent="0.35">
      <c r="A1578" s="267" t="s">
        <v>5145</v>
      </c>
      <c r="B1578" s="115">
        <v>1577</v>
      </c>
      <c r="C1578" s="268"/>
      <c r="D1578" s="268">
        <v>3560</v>
      </c>
      <c r="E1578" s="268" t="s">
        <v>5146</v>
      </c>
      <c r="F1578" s="268" t="s">
        <v>5147</v>
      </c>
      <c r="G1578" s="268" t="s">
        <v>1960</v>
      </c>
      <c r="H1578" s="268" t="s">
        <v>223</v>
      </c>
      <c r="I1578" s="268" t="s">
        <v>3176</v>
      </c>
      <c r="J1578" s="268" t="s">
        <v>1961</v>
      </c>
      <c r="K1578" s="268" t="s">
        <v>313</v>
      </c>
      <c r="L1578" s="268" t="s">
        <v>1979</v>
      </c>
      <c r="M1578" s="268" t="s">
        <v>55</v>
      </c>
      <c r="N1578" s="268" t="s">
        <v>32</v>
      </c>
      <c r="O1578" s="268" t="s">
        <v>37</v>
      </c>
      <c r="P1578" s="268" t="s">
        <v>44</v>
      </c>
      <c r="Q1578" s="268"/>
      <c r="R1578" s="268" t="s">
        <v>1470</v>
      </c>
      <c r="S1578" s="268" t="s">
        <v>5148</v>
      </c>
      <c r="T1578" s="268" t="s">
        <v>124</v>
      </c>
      <c r="U1578" s="269">
        <v>708</v>
      </c>
      <c r="V1578" s="270">
        <v>46098</v>
      </c>
      <c r="W1578" s="270">
        <v>46098</v>
      </c>
      <c r="X1578" s="268"/>
      <c r="Y1578" s="268">
        <v>21</v>
      </c>
      <c r="Z1578" s="270">
        <v>46119</v>
      </c>
      <c r="AA1578" s="270">
        <v>46132</v>
      </c>
      <c r="AB1578" s="270">
        <v>46129</v>
      </c>
      <c r="AC1578" s="268" t="s">
        <v>3</v>
      </c>
      <c r="AD1578" s="271">
        <v>1</v>
      </c>
      <c r="AE1578" s="47"/>
      <c r="AF1578" s="280" t="s">
        <v>7616</v>
      </c>
      <c r="AG1578" s="118"/>
      <c r="AH1578" s="118" t="s">
        <v>152</v>
      </c>
      <c r="AI1578" s="47" t="s">
        <v>6737</v>
      </c>
      <c r="AJ1578" s="47"/>
      <c r="AK1578" s="47" t="s">
        <v>2829</v>
      </c>
      <c r="AL1578" s="62" t="s">
        <v>2924</v>
      </c>
      <c r="AM1578" s="272" t="s">
        <v>2278</v>
      </c>
      <c r="AN1578" s="270"/>
      <c r="AO1578" s="270"/>
      <c r="AP1578" s="270"/>
      <c r="AQ1578" s="270"/>
      <c r="AR1578" s="270"/>
      <c r="AS1578" s="268"/>
      <c r="AT1578" s="270"/>
      <c r="AU1578" s="268"/>
      <c r="AV1578" s="268"/>
      <c r="AW1578" s="270"/>
      <c r="AX1578" s="270"/>
      <c r="AY1578" s="270"/>
      <c r="AZ1578" s="268"/>
      <c r="BA1578" s="271"/>
      <c r="BB1578" s="268"/>
      <c r="BC1578" s="270"/>
      <c r="BD1578" s="270"/>
    </row>
    <row r="1579" spans="1:56" x14ac:dyDescent="0.35">
      <c r="A1579" s="267" t="s">
        <v>5149</v>
      </c>
      <c r="B1579" s="115">
        <v>1578</v>
      </c>
      <c r="C1579" s="268"/>
      <c r="D1579" s="268" t="s">
        <v>5150</v>
      </c>
      <c r="E1579" s="268" t="s">
        <v>5150</v>
      </c>
      <c r="F1579" s="268" t="s">
        <v>5151</v>
      </c>
      <c r="G1579" s="268" t="s">
        <v>1960</v>
      </c>
      <c r="H1579" s="268" t="s">
        <v>223</v>
      </c>
      <c r="I1579" s="268" t="s">
        <v>81</v>
      </c>
      <c r="J1579" s="268" t="s">
        <v>1961</v>
      </c>
      <c r="K1579" s="268" t="s">
        <v>313</v>
      </c>
      <c r="L1579" s="268" t="s">
        <v>1979</v>
      </c>
      <c r="M1579" s="268" t="s">
        <v>55</v>
      </c>
      <c r="N1579" s="268" t="s">
        <v>33</v>
      </c>
      <c r="O1579" s="268" t="s">
        <v>5473</v>
      </c>
      <c r="P1579" s="268" t="s">
        <v>22</v>
      </c>
      <c r="Q1579" s="268"/>
      <c r="R1579" s="268" t="s">
        <v>5152</v>
      </c>
      <c r="S1579" s="268" t="s">
        <v>5153</v>
      </c>
      <c r="T1579" s="268" t="s">
        <v>159</v>
      </c>
      <c r="U1579" s="269">
        <v>8905</v>
      </c>
      <c r="V1579" s="270">
        <v>46097</v>
      </c>
      <c r="W1579" s="270">
        <v>46098</v>
      </c>
      <c r="X1579" s="268">
        <v>35</v>
      </c>
      <c r="Y1579" s="268"/>
      <c r="Z1579" s="270">
        <v>46133</v>
      </c>
      <c r="AA1579" s="270">
        <v>46183</v>
      </c>
      <c r="AB1579" s="270"/>
      <c r="AC1579" s="268" t="s">
        <v>5</v>
      </c>
      <c r="AD1579" s="271">
        <v>0.79</v>
      </c>
      <c r="AE1579" s="47"/>
      <c r="AF1579" s="280"/>
      <c r="AG1579" s="118"/>
      <c r="AH1579" s="118"/>
      <c r="AI1579" s="47" t="s">
        <v>6737</v>
      </c>
      <c r="AJ1579" s="47"/>
      <c r="AK1579" s="47" t="s">
        <v>2829</v>
      </c>
      <c r="AL1579" s="62" t="s">
        <v>390</v>
      </c>
      <c r="AM1579" s="272" t="s">
        <v>2221</v>
      </c>
      <c r="AN1579" s="270"/>
      <c r="AO1579" s="270"/>
      <c r="AP1579" s="270"/>
      <c r="AQ1579" s="270"/>
      <c r="AR1579" s="270"/>
      <c r="AS1579" s="268"/>
      <c r="AT1579" s="270"/>
      <c r="AU1579" s="268"/>
      <c r="AV1579" s="268"/>
      <c r="AW1579" s="270"/>
      <c r="AX1579" s="270"/>
      <c r="AY1579" s="270"/>
      <c r="AZ1579" s="268"/>
      <c r="BA1579" s="271"/>
      <c r="BB1579" s="268"/>
      <c r="BC1579" s="270"/>
      <c r="BD1579" s="270"/>
    </row>
    <row r="1580" spans="1:56" x14ac:dyDescent="0.35">
      <c r="A1580" s="267" t="s">
        <v>5428</v>
      </c>
      <c r="B1580" s="115">
        <v>1579</v>
      </c>
      <c r="C1580" s="268"/>
      <c r="D1580" s="268"/>
      <c r="E1580" s="268"/>
      <c r="F1580" s="268"/>
      <c r="G1580" s="268" t="s">
        <v>78</v>
      </c>
      <c r="H1580" s="268" t="s">
        <v>1981</v>
      </c>
      <c r="I1580" s="268" t="s">
        <v>296</v>
      </c>
      <c r="J1580" s="268" t="s">
        <v>2006</v>
      </c>
      <c r="K1580" s="268" t="s">
        <v>2007</v>
      </c>
      <c r="L1580" s="268" t="s">
        <v>1985</v>
      </c>
      <c r="M1580" s="268" t="s">
        <v>55</v>
      </c>
      <c r="N1580" s="268" t="s">
        <v>34</v>
      </c>
      <c r="O1580" s="268" t="s">
        <v>4</v>
      </c>
      <c r="P1580" s="268" t="s">
        <v>21</v>
      </c>
      <c r="Q1580" s="268"/>
      <c r="R1580" s="268"/>
      <c r="S1580" s="268" t="s">
        <v>5429</v>
      </c>
      <c r="T1580" s="268" t="s">
        <v>777</v>
      </c>
      <c r="U1580" s="269"/>
      <c r="V1580" s="270"/>
      <c r="W1580" s="270"/>
      <c r="X1580" s="268"/>
      <c r="Y1580" s="268"/>
      <c r="Z1580" s="270"/>
      <c r="AA1580" s="270"/>
      <c r="AB1580" s="270"/>
      <c r="AC1580" s="268" t="s">
        <v>700</v>
      </c>
      <c r="AD1580" s="271"/>
      <c r="AE1580" s="47"/>
      <c r="AF1580" s="280"/>
      <c r="AG1580" s="118"/>
      <c r="AH1580" s="118"/>
      <c r="AI1580" s="47" t="s">
        <v>6737</v>
      </c>
      <c r="AJ1580" s="47"/>
      <c r="AK1580" s="47" t="s">
        <v>390</v>
      </c>
      <c r="AL1580" s="62" t="s">
        <v>390</v>
      </c>
      <c r="AM1580" s="272" t="s">
        <v>390</v>
      </c>
      <c r="AN1580" s="270"/>
      <c r="AO1580" s="270"/>
      <c r="AP1580" s="270"/>
      <c r="AQ1580" s="270"/>
      <c r="AR1580" s="270"/>
      <c r="AS1580" s="268"/>
      <c r="AT1580" s="270"/>
      <c r="AU1580" s="268"/>
      <c r="AV1580" s="268"/>
      <c r="AW1580" s="270"/>
      <c r="AX1580" s="270"/>
      <c r="AY1580" s="270"/>
      <c r="AZ1580" s="268"/>
      <c r="BA1580" s="271"/>
      <c r="BB1580" s="268"/>
      <c r="BC1580" s="270"/>
      <c r="BD1580" s="270"/>
    </row>
    <row r="1581" spans="1:56" x14ac:dyDescent="0.35">
      <c r="A1581" s="267" t="s">
        <v>5430</v>
      </c>
      <c r="B1581" s="115">
        <v>1580</v>
      </c>
      <c r="C1581" s="268"/>
      <c r="D1581" s="268"/>
      <c r="E1581" s="268"/>
      <c r="F1581" s="268"/>
      <c r="G1581" s="268" t="s">
        <v>78</v>
      </c>
      <c r="H1581" s="268" t="s">
        <v>1981</v>
      </c>
      <c r="I1581" s="268" t="s">
        <v>296</v>
      </c>
      <c r="J1581" s="268" t="s">
        <v>2006</v>
      </c>
      <c r="K1581" s="268" t="s">
        <v>2007</v>
      </c>
      <c r="L1581" s="268" t="s">
        <v>1985</v>
      </c>
      <c r="M1581" s="268" t="s">
        <v>55</v>
      </c>
      <c r="N1581" s="268" t="s">
        <v>34</v>
      </c>
      <c r="O1581" s="268" t="s">
        <v>4</v>
      </c>
      <c r="P1581" s="268" t="s">
        <v>21</v>
      </c>
      <c r="Q1581" s="268"/>
      <c r="R1581" s="268"/>
      <c r="S1581" s="268" t="s">
        <v>5431</v>
      </c>
      <c r="T1581" s="268" t="s">
        <v>679</v>
      </c>
      <c r="U1581" s="269"/>
      <c r="V1581" s="270"/>
      <c r="W1581" s="270"/>
      <c r="X1581" s="268"/>
      <c r="Y1581" s="268"/>
      <c r="Z1581" s="270"/>
      <c r="AA1581" s="270"/>
      <c r="AB1581" s="270"/>
      <c r="AC1581" s="268" t="s">
        <v>402</v>
      </c>
      <c r="AD1581" s="271"/>
      <c r="AE1581" s="47"/>
      <c r="AF1581" s="280"/>
      <c r="AG1581" s="118"/>
      <c r="AH1581" s="118"/>
      <c r="AI1581" s="47" t="s">
        <v>6737</v>
      </c>
      <c r="AJ1581" s="47"/>
      <c r="AK1581" s="47" t="s">
        <v>390</v>
      </c>
      <c r="AL1581" s="62" t="s">
        <v>390</v>
      </c>
      <c r="AM1581" s="272" t="s">
        <v>1872</v>
      </c>
      <c r="AN1581" s="270"/>
      <c r="AO1581" s="270"/>
      <c r="AP1581" s="270"/>
      <c r="AQ1581" s="270"/>
      <c r="AR1581" s="270"/>
      <c r="AS1581" s="268"/>
      <c r="AT1581" s="270"/>
      <c r="AU1581" s="268"/>
      <c r="AV1581" s="268"/>
      <c r="AW1581" s="270"/>
      <c r="AX1581" s="270"/>
      <c r="AY1581" s="270"/>
      <c r="AZ1581" s="268"/>
      <c r="BA1581" s="271"/>
      <c r="BB1581" s="268"/>
      <c r="BC1581" s="270"/>
      <c r="BD1581" s="270"/>
    </row>
    <row r="1582" spans="1:56" x14ac:dyDescent="0.35">
      <c r="A1582" s="267" t="s">
        <v>5432</v>
      </c>
      <c r="B1582" s="115">
        <v>1581</v>
      </c>
      <c r="C1582" s="268"/>
      <c r="D1582" s="268"/>
      <c r="E1582" s="268"/>
      <c r="F1582" s="268"/>
      <c r="G1582" s="268" t="s">
        <v>78</v>
      </c>
      <c r="H1582" s="268" t="s">
        <v>222</v>
      </c>
      <c r="I1582" s="268" t="s">
        <v>382</v>
      </c>
      <c r="J1582" s="268" t="s">
        <v>2006</v>
      </c>
      <c r="K1582" s="268" t="s">
        <v>2007</v>
      </c>
      <c r="L1582" s="268" t="s">
        <v>1985</v>
      </c>
      <c r="M1582" s="268" t="s">
        <v>106</v>
      </c>
      <c r="N1582" s="268" t="s">
        <v>32</v>
      </c>
      <c r="O1582" s="268" t="s">
        <v>50</v>
      </c>
      <c r="P1582" s="268" t="s">
        <v>44</v>
      </c>
      <c r="Q1582" s="268"/>
      <c r="R1582" s="268"/>
      <c r="S1582" s="268" t="s">
        <v>4161</v>
      </c>
      <c r="T1582" s="268" t="s">
        <v>5433</v>
      </c>
      <c r="U1582" s="269"/>
      <c r="V1582" s="270"/>
      <c r="W1582" s="270"/>
      <c r="X1582" s="268"/>
      <c r="Y1582" s="268"/>
      <c r="Z1582" s="270"/>
      <c r="AA1582" s="270"/>
      <c r="AB1582" s="270"/>
      <c r="AC1582" s="268" t="s">
        <v>1053</v>
      </c>
      <c r="AD1582" s="271"/>
      <c r="AE1582" s="47"/>
      <c r="AF1582" s="280"/>
      <c r="AG1582" s="118"/>
      <c r="AH1582" s="118"/>
      <c r="AI1582" s="47" t="s">
        <v>6737</v>
      </c>
      <c r="AJ1582" s="47"/>
      <c r="AK1582" s="47" t="s">
        <v>390</v>
      </c>
      <c r="AL1582" s="62" t="s">
        <v>390</v>
      </c>
      <c r="AM1582" s="272" t="s">
        <v>1872</v>
      </c>
      <c r="AN1582" s="270"/>
      <c r="AO1582" s="270"/>
      <c r="AP1582" s="270"/>
      <c r="AQ1582" s="270"/>
      <c r="AR1582" s="270"/>
      <c r="AS1582" s="268"/>
      <c r="AT1582" s="270"/>
      <c r="AU1582" s="268"/>
      <c r="AV1582" s="268"/>
      <c r="AW1582" s="270"/>
      <c r="AX1582" s="270"/>
      <c r="AY1582" s="270"/>
      <c r="AZ1582" s="268"/>
      <c r="BA1582" s="271"/>
      <c r="BB1582" s="268"/>
      <c r="BC1582" s="270"/>
      <c r="BD1582" s="270"/>
    </row>
    <row r="1583" spans="1:56" x14ac:dyDescent="0.35">
      <c r="A1583" s="267" t="s">
        <v>5434</v>
      </c>
      <c r="B1583" s="115">
        <v>1582</v>
      </c>
      <c r="C1583" s="268"/>
      <c r="D1583" s="268">
        <v>2193</v>
      </c>
      <c r="E1583" s="268">
        <v>2193</v>
      </c>
      <c r="F1583" s="268" t="s">
        <v>7254</v>
      </c>
      <c r="G1583" s="268" t="s">
        <v>78</v>
      </c>
      <c r="H1583" s="268" t="s">
        <v>222</v>
      </c>
      <c r="I1583" s="268" t="s">
        <v>382</v>
      </c>
      <c r="J1583" s="268" t="s">
        <v>2006</v>
      </c>
      <c r="K1583" s="268" t="s">
        <v>321</v>
      </c>
      <c r="L1583" s="268" t="s">
        <v>1985</v>
      </c>
      <c r="M1583" s="268" t="s">
        <v>106</v>
      </c>
      <c r="N1583" s="268" t="s">
        <v>32</v>
      </c>
      <c r="O1583" s="268" t="s">
        <v>50</v>
      </c>
      <c r="P1583" s="268" t="s">
        <v>45</v>
      </c>
      <c r="Q1583" s="268"/>
      <c r="R1583" s="268" t="s">
        <v>1088</v>
      </c>
      <c r="S1583" s="268" t="s">
        <v>4162</v>
      </c>
      <c r="T1583" s="268" t="s">
        <v>147</v>
      </c>
      <c r="U1583" s="269">
        <v>3558</v>
      </c>
      <c r="V1583" s="270">
        <v>46125</v>
      </c>
      <c r="W1583" s="270">
        <v>46125</v>
      </c>
      <c r="X1583" s="268"/>
      <c r="Y1583" s="268">
        <v>15</v>
      </c>
      <c r="Z1583" s="270">
        <v>46140</v>
      </c>
      <c r="AA1583" s="270">
        <v>46173</v>
      </c>
      <c r="AB1583" s="270">
        <v>46170</v>
      </c>
      <c r="AC1583" s="268" t="s">
        <v>3</v>
      </c>
      <c r="AD1583" s="271">
        <v>1</v>
      </c>
      <c r="AE1583" s="47"/>
      <c r="AF1583" s="280" t="s">
        <v>8951</v>
      </c>
      <c r="AG1583" s="118">
        <v>46170</v>
      </c>
      <c r="AH1583" s="118" t="s">
        <v>6740</v>
      </c>
      <c r="AI1583" s="47" t="s">
        <v>6737</v>
      </c>
      <c r="AJ1583" s="47"/>
      <c r="AK1583" s="47" t="s">
        <v>2829</v>
      </c>
      <c r="AL1583" s="62" t="s">
        <v>2925</v>
      </c>
      <c r="AM1583" s="272" t="s">
        <v>2278</v>
      </c>
      <c r="AN1583" s="270"/>
      <c r="AO1583" s="270"/>
      <c r="AP1583" s="270"/>
      <c r="AQ1583" s="270"/>
      <c r="AR1583" s="270"/>
      <c r="AS1583" s="268"/>
      <c r="AT1583" s="270"/>
      <c r="AU1583" s="268"/>
      <c r="AV1583" s="268"/>
      <c r="AW1583" s="270"/>
      <c r="AX1583" s="270"/>
      <c r="AY1583" s="270"/>
      <c r="AZ1583" s="268"/>
      <c r="BA1583" s="271"/>
      <c r="BB1583" s="268"/>
      <c r="BC1583" s="270"/>
      <c r="BD1583" s="270"/>
    </row>
    <row r="1584" spans="1:56" x14ac:dyDescent="0.35">
      <c r="A1584" s="50" t="s">
        <v>5435</v>
      </c>
      <c r="B1584" s="115">
        <v>1583</v>
      </c>
      <c r="C1584" s="47"/>
      <c r="D1584" s="47"/>
      <c r="E1584" s="47"/>
      <c r="F1584" s="47"/>
      <c r="G1584" s="47" t="s">
        <v>78</v>
      </c>
      <c r="H1584" s="47" t="s">
        <v>222</v>
      </c>
      <c r="I1584" s="47" t="s">
        <v>69</v>
      </c>
      <c r="J1584" s="47" t="s">
        <v>2006</v>
      </c>
      <c r="K1584" s="47" t="s">
        <v>2007</v>
      </c>
      <c r="L1584" s="47" t="s">
        <v>1985</v>
      </c>
      <c r="M1584" s="47" t="s">
        <v>55</v>
      </c>
      <c r="N1584" s="47" t="s">
        <v>31</v>
      </c>
      <c r="O1584" s="47" t="s">
        <v>36</v>
      </c>
      <c r="P1584" s="47" t="s">
        <v>23</v>
      </c>
      <c r="Q1584" s="47"/>
      <c r="R1584" s="47"/>
      <c r="S1584" s="47" t="s">
        <v>4846</v>
      </c>
      <c r="T1584" s="47" t="s">
        <v>4566</v>
      </c>
      <c r="U1584" s="52"/>
      <c r="V1584" s="118"/>
      <c r="W1584" s="118"/>
      <c r="X1584" s="47"/>
      <c r="Y1584" s="47"/>
      <c r="Z1584" s="118"/>
      <c r="AA1584" s="118"/>
      <c r="AB1584" s="118"/>
      <c r="AC1584" s="47" t="s">
        <v>2712</v>
      </c>
      <c r="AD1584" s="14"/>
      <c r="AE1584" s="47"/>
      <c r="AF1584" s="280"/>
      <c r="AG1584" s="118"/>
      <c r="AH1584" s="118"/>
      <c r="AI1584" s="47" t="s">
        <v>6737</v>
      </c>
      <c r="AJ1584" s="47"/>
      <c r="AK1584" s="47" t="s">
        <v>390</v>
      </c>
      <c r="AL1584" s="62" t="s">
        <v>390</v>
      </c>
      <c r="AM1584" s="62" t="s">
        <v>2000</v>
      </c>
      <c r="AN1584" s="118"/>
      <c r="AO1584" s="118"/>
      <c r="AP1584" s="118"/>
      <c r="AQ1584" s="118"/>
      <c r="AR1584" s="118"/>
      <c r="AS1584" s="47"/>
      <c r="AT1584" s="118"/>
      <c r="AU1584" s="47"/>
      <c r="AV1584" s="47"/>
      <c r="AW1584" s="118"/>
      <c r="AX1584" s="118"/>
      <c r="AY1584" s="118"/>
      <c r="AZ1584" s="47"/>
      <c r="BA1584" s="14"/>
      <c r="BB1584" s="47"/>
      <c r="BC1584" s="118"/>
      <c r="BD1584" s="118"/>
    </row>
    <row r="1585" spans="1:56" x14ac:dyDescent="0.35">
      <c r="A1585" s="50" t="s">
        <v>5436</v>
      </c>
      <c r="B1585" s="115">
        <v>1584</v>
      </c>
      <c r="C1585" s="47"/>
      <c r="D1585" s="47"/>
      <c r="E1585" s="47"/>
      <c r="F1585" s="47"/>
      <c r="G1585" s="47" t="s">
        <v>78</v>
      </c>
      <c r="H1585" s="47" t="s">
        <v>222</v>
      </c>
      <c r="I1585" s="47" t="s">
        <v>69</v>
      </c>
      <c r="J1585" s="47" t="s">
        <v>2006</v>
      </c>
      <c r="K1585" s="47" t="s">
        <v>2007</v>
      </c>
      <c r="L1585" s="47" t="s">
        <v>1985</v>
      </c>
      <c r="M1585" s="47" t="s">
        <v>55</v>
      </c>
      <c r="N1585" s="47" t="s">
        <v>31</v>
      </c>
      <c r="O1585" s="47" t="s">
        <v>36</v>
      </c>
      <c r="P1585" s="47" t="s">
        <v>23</v>
      </c>
      <c r="Q1585" s="47"/>
      <c r="R1585" s="47"/>
      <c r="S1585" s="47" t="s">
        <v>4847</v>
      </c>
      <c r="T1585" s="47" t="s">
        <v>5437</v>
      </c>
      <c r="U1585" s="52"/>
      <c r="V1585" s="118"/>
      <c r="W1585" s="118"/>
      <c r="X1585" s="47"/>
      <c r="Y1585" s="47"/>
      <c r="Z1585" s="118"/>
      <c r="AA1585" s="118"/>
      <c r="AB1585" s="118"/>
      <c r="AC1585" s="47" t="s">
        <v>2712</v>
      </c>
      <c r="AD1585" s="14"/>
      <c r="AE1585" s="47"/>
      <c r="AF1585" s="280"/>
      <c r="AG1585" s="118"/>
      <c r="AH1585" s="118"/>
      <c r="AI1585" s="47" t="s">
        <v>6737</v>
      </c>
      <c r="AJ1585" s="47"/>
      <c r="AK1585" s="47" t="s">
        <v>390</v>
      </c>
      <c r="AL1585" s="62" t="s">
        <v>390</v>
      </c>
      <c r="AM1585" s="62" t="s">
        <v>2082</v>
      </c>
      <c r="AN1585" s="118"/>
      <c r="AO1585" s="118"/>
      <c r="AP1585" s="118"/>
      <c r="AQ1585" s="118"/>
      <c r="AR1585" s="118"/>
      <c r="AS1585" s="47"/>
      <c r="AT1585" s="118"/>
      <c r="AU1585" s="47"/>
      <c r="AV1585" s="47"/>
      <c r="AW1585" s="118"/>
      <c r="AX1585" s="118"/>
      <c r="AY1585" s="118"/>
      <c r="AZ1585" s="47"/>
      <c r="BA1585" s="14"/>
      <c r="BB1585" s="47"/>
      <c r="BC1585" s="118"/>
      <c r="BD1585" s="118"/>
    </row>
    <row r="1586" spans="1:56" x14ac:dyDescent="0.35">
      <c r="A1586" s="50" t="s">
        <v>5438</v>
      </c>
      <c r="B1586" s="115">
        <v>1585</v>
      </c>
      <c r="C1586" s="47"/>
      <c r="D1586" s="47"/>
      <c r="E1586" s="47"/>
      <c r="F1586" s="47"/>
      <c r="G1586" s="47" t="s">
        <v>78</v>
      </c>
      <c r="H1586" s="47" t="s">
        <v>222</v>
      </c>
      <c r="I1586" s="47" t="s">
        <v>382</v>
      </c>
      <c r="J1586" s="47" t="s">
        <v>2006</v>
      </c>
      <c r="K1586" s="47" t="s">
        <v>2007</v>
      </c>
      <c r="L1586" s="47" t="s">
        <v>1985</v>
      </c>
      <c r="M1586" s="47" t="s">
        <v>106</v>
      </c>
      <c r="N1586" s="47" t="s">
        <v>31</v>
      </c>
      <c r="O1586" s="47" t="s">
        <v>50</v>
      </c>
      <c r="P1586" s="47" t="s">
        <v>64</v>
      </c>
      <c r="Q1586" s="47"/>
      <c r="R1586" s="47"/>
      <c r="S1586" s="47" t="s">
        <v>4848</v>
      </c>
      <c r="T1586" s="47" t="s">
        <v>18</v>
      </c>
      <c r="U1586" s="52"/>
      <c r="V1586" s="118"/>
      <c r="W1586" s="118"/>
      <c r="X1586" s="47"/>
      <c r="Y1586" s="47"/>
      <c r="Z1586" s="118"/>
      <c r="AA1586" s="118"/>
      <c r="AB1586" s="118"/>
      <c r="AC1586" s="47" t="s">
        <v>1053</v>
      </c>
      <c r="AD1586" s="14"/>
      <c r="AE1586" s="47"/>
      <c r="AF1586" s="280"/>
      <c r="AG1586" s="118"/>
      <c r="AH1586" s="118"/>
      <c r="AI1586" s="47" t="s">
        <v>6737</v>
      </c>
      <c r="AJ1586" s="47"/>
      <c r="AK1586" s="47" t="s">
        <v>390</v>
      </c>
      <c r="AL1586" s="62" t="s">
        <v>390</v>
      </c>
      <c r="AM1586" s="62" t="s">
        <v>2000</v>
      </c>
      <c r="AN1586" s="118"/>
      <c r="AO1586" s="118"/>
      <c r="AP1586" s="118"/>
      <c r="AQ1586" s="118"/>
      <c r="AR1586" s="118"/>
      <c r="AS1586" s="47"/>
      <c r="AT1586" s="118"/>
      <c r="AU1586" s="47"/>
      <c r="AV1586" s="47"/>
      <c r="AW1586" s="118"/>
      <c r="AX1586" s="118"/>
      <c r="AY1586" s="118"/>
      <c r="AZ1586" s="47"/>
      <c r="BA1586" s="14"/>
      <c r="BB1586" s="47"/>
      <c r="BC1586" s="118"/>
      <c r="BD1586" s="118"/>
    </row>
    <row r="1587" spans="1:56" x14ac:dyDescent="0.35">
      <c r="A1587" s="50" t="s">
        <v>5439</v>
      </c>
      <c r="B1587" s="115">
        <v>1586</v>
      </c>
      <c r="C1587" s="47"/>
      <c r="D1587" s="47">
        <v>2763</v>
      </c>
      <c r="E1587" s="47">
        <v>2763</v>
      </c>
      <c r="F1587" s="47" t="s">
        <v>6747</v>
      </c>
      <c r="G1587" s="47" t="s">
        <v>78</v>
      </c>
      <c r="H1587" s="47" t="s">
        <v>222</v>
      </c>
      <c r="I1587" s="47" t="s">
        <v>382</v>
      </c>
      <c r="J1587" s="47" t="s">
        <v>2006</v>
      </c>
      <c r="K1587" s="47" t="s">
        <v>321</v>
      </c>
      <c r="L1587" s="47" t="s">
        <v>1985</v>
      </c>
      <c r="M1587" s="47" t="s">
        <v>106</v>
      </c>
      <c r="N1587" s="47" t="s">
        <v>31</v>
      </c>
      <c r="O1587" s="47" t="s">
        <v>50</v>
      </c>
      <c r="P1587" s="47" t="s">
        <v>64</v>
      </c>
      <c r="Q1587" s="47"/>
      <c r="R1587" s="47" t="s">
        <v>7255</v>
      </c>
      <c r="S1587" s="47" t="s">
        <v>4849</v>
      </c>
      <c r="T1587" s="47" t="s">
        <v>18</v>
      </c>
      <c r="U1587" s="52">
        <v>2405</v>
      </c>
      <c r="V1587" s="118">
        <v>46119</v>
      </c>
      <c r="W1587" s="118">
        <v>46119</v>
      </c>
      <c r="X1587" s="47"/>
      <c r="Y1587" s="47">
        <v>15</v>
      </c>
      <c r="Z1587" s="118">
        <v>46134</v>
      </c>
      <c r="AA1587" s="118">
        <v>46150</v>
      </c>
      <c r="AB1587" s="118">
        <v>46142</v>
      </c>
      <c r="AC1587" s="47" t="s">
        <v>3</v>
      </c>
      <c r="AD1587" s="14">
        <v>1</v>
      </c>
      <c r="AE1587" s="47"/>
      <c r="AF1587" s="280">
        <v>46172</v>
      </c>
      <c r="AG1587" s="118">
        <v>46142</v>
      </c>
      <c r="AH1587" s="118" t="s">
        <v>6740</v>
      </c>
      <c r="AI1587" s="47" t="s">
        <v>6737</v>
      </c>
      <c r="AJ1587" s="47"/>
      <c r="AK1587" s="47" t="s">
        <v>2829</v>
      </c>
      <c r="AL1587" s="62" t="s">
        <v>2924</v>
      </c>
      <c r="AM1587" s="62" t="s">
        <v>2082</v>
      </c>
      <c r="AN1587" s="118"/>
      <c r="AO1587" s="118"/>
      <c r="AP1587" s="118"/>
      <c r="AQ1587" s="118"/>
      <c r="AR1587" s="118"/>
      <c r="AS1587" s="47"/>
      <c r="AT1587" s="118"/>
      <c r="AU1587" s="47"/>
      <c r="AV1587" s="47"/>
      <c r="AW1587" s="118"/>
      <c r="AX1587" s="118"/>
      <c r="AY1587" s="118"/>
      <c r="AZ1587" s="47"/>
      <c r="BA1587" s="14"/>
      <c r="BB1587" s="47"/>
      <c r="BC1587" s="118"/>
      <c r="BD1587" s="118"/>
    </row>
    <row r="1588" spans="1:56" x14ac:dyDescent="0.35">
      <c r="A1588" s="50" t="s">
        <v>5440</v>
      </c>
      <c r="B1588" s="115">
        <v>1587</v>
      </c>
      <c r="C1588" s="47"/>
      <c r="D1588" s="47">
        <v>3032</v>
      </c>
      <c r="E1588" s="47">
        <v>3032</v>
      </c>
      <c r="F1588" s="47" t="s">
        <v>7023</v>
      </c>
      <c r="G1588" s="47" t="s">
        <v>78</v>
      </c>
      <c r="H1588" s="47" t="s">
        <v>222</v>
      </c>
      <c r="I1588" s="47" t="s">
        <v>382</v>
      </c>
      <c r="J1588" s="47" t="s">
        <v>2006</v>
      </c>
      <c r="K1588" s="47" t="s">
        <v>2007</v>
      </c>
      <c r="L1588" s="47" t="s">
        <v>1985</v>
      </c>
      <c r="M1588" s="47" t="s">
        <v>106</v>
      </c>
      <c r="N1588" s="47" t="s">
        <v>34</v>
      </c>
      <c r="O1588" s="47" t="s">
        <v>49</v>
      </c>
      <c r="P1588" s="47" t="s">
        <v>43</v>
      </c>
      <c r="Q1588" s="47"/>
      <c r="R1588" s="47" t="s">
        <v>868</v>
      </c>
      <c r="S1588" s="47" t="s">
        <v>4845</v>
      </c>
      <c r="T1588" s="47" t="s">
        <v>166</v>
      </c>
      <c r="U1588" s="52">
        <v>3765</v>
      </c>
      <c r="V1588" s="118">
        <v>46121</v>
      </c>
      <c r="W1588" s="118">
        <v>46121</v>
      </c>
      <c r="X1588" s="47"/>
      <c r="Y1588" s="47">
        <v>15</v>
      </c>
      <c r="Z1588" s="118">
        <v>46136</v>
      </c>
      <c r="AA1588" s="118">
        <v>46152</v>
      </c>
      <c r="AB1588" s="118">
        <v>46156</v>
      </c>
      <c r="AC1588" s="47" t="s">
        <v>3</v>
      </c>
      <c r="AD1588" s="14">
        <v>1</v>
      </c>
      <c r="AE1588" s="47"/>
      <c r="AF1588" s="280" t="s">
        <v>8951</v>
      </c>
      <c r="AG1588" s="118">
        <v>46156</v>
      </c>
      <c r="AH1588" s="118" t="s">
        <v>6740</v>
      </c>
      <c r="AI1588" s="47" t="s">
        <v>6737</v>
      </c>
      <c r="AJ1588" s="47"/>
      <c r="AK1588" s="47" t="s">
        <v>2829</v>
      </c>
      <c r="AL1588" s="62" t="s">
        <v>2925</v>
      </c>
      <c r="AM1588" s="62" t="s">
        <v>2000</v>
      </c>
      <c r="AN1588" s="118"/>
      <c r="AO1588" s="118"/>
      <c r="AP1588" s="118"/>
      <c r="AQ1588" s="118"/>
      <c r="AR1588" s="118"/>
      <c r="AS1588" s="47"/>
      <c r="AT1588" s="118"/>
      <c r="AU1588" s="47"/>
      <c r="AV1588" s="47"/>
      <c r="AW1588" s="118"/>
      <c r="AX1588" s="118"/>
      <c r="AY1588" s="118"/>
      <c r="AZ1588" s="47"/>
      <c r="BA1588" s="14"/>
      <c r="BB1588" s="47"/>
      <c r="BC1588" s="118"/>
      <c r="BD1588" s="118"/>
    </row>
    <row r="1589" spans="1:56" x14ac:dyDescent="0.35">
      <c r="A1589" s="50" t="s">
        <v>5441</v>
      </c>
      <c r="B1589" s="115">
        <v>1588</v>
      </c>
      <c r="C1589" s="47"/>
      <c r="D1589" s="47"/>
      <c r="E1589" s="47"/>
      <c r="F1589" s="47"/>
      <c r="G1589" s="47" t="s">
        <v>78</v>
      </c>
      <c r="H1589" s="47" t="s">
        <v>222</v>
      </c>
      <c r="I1589" s="47" t="s">
        <v>303</v>
      </c>
      <c r="J1589" s="47" t="s">
        <v>2006</v>
      </c>
      <c r="K1589" s="47" t="s">
        <v>2007</v>
      </c>
      <c r="L1589" s="47" t="s">
        <v>1985</v>
      </c>
      <c r="M1589" s="47" t="s">
        <v>55</v>
      </c>
      <c r="N1589" s="47" t="s">
        <v>33</v>
      </c>
      <c r="O1589" s="47" t="s">
        <v>5473</v>
      </c>
      <c r="P1589" s="47" t="s">
        <v>26</v>
      </c>
      <c r="Q1589" s="47"/>
      <c r="R1589" s="47"/>
      <c r="S1589" s="47" t="s">
        <v>5442</v>
      </c>
      <c r="T1589" s="47" t="s">
        <v>2056</v>
      </c>
      <c r="U1589" s="52"/>
      <c r="V1589" s="118"/>
      <c r="W1589" s="118"/>
      <c r="X1589" s="47"/>
      <c r="Y1589" s="47"/>
      <c r="Z1589" s="118"/>
      <c r="AA1589" s="118"/>
      <c r="AB1589" s="118"/>
      <c r="AC1589" s="47" t="s">
        <v>407</v>
      </c>
      <c r="AD1589" s="14"/>
      <c r="AE1589" s="47"/>
      <c r="AF1589" s="280"/>
      <c r="AG1589" s="118"/>
      <c r="AH1589" s="118"/>
      <c r="AI1589" s="47" t="s">
        <v>6737</v>
      </c>
      <c r="AJ1589" s="47"/>
      <c r="AK1589" s="47" t="s">
        <v>390</v>
      </c>
      <c r="AL1589" s="62" t="s">
        <v>390</v>
      </c>
      <c r="AM1589" s="62" t="s">
        <v>2000</v>
      </c>
      <c r="AN1589" s="118"/>
      <c r="AO1589" s="118"/>
      <c r="AP1589" s="118"/>
      <c r="AQ1589" s="118"/>
      <c r="AR1589" s="118"/>
      <c r="AS1589" s="47"/>
      <c r="AT1589" s="118"/>
      <c r="AU1589" s="47"/>
      <c r="AV1589" s="47"/>
      <c r="AW1589" s="118"/>
      <c r="AX1589" s="118"/>
      <c r="AY1589" s="118"/>
      <c r="AZ1589" s="47"/>
      <c r="BA1589" s="14"/>
      <c r="BB1589" s="47"/>
      <c r="BC1589" s="118"/>
      <c r="BD1589" s="118"/>
    </row>
    <row r="1590" spans="1:56" x14ac:dyDescent="0.35">
      <c r="A1590" s="50" t="s">
        <v>5555</v>
      </c>
      <c r="B1590" s="115">
        <v>1589</v>
      </c>
      <c r="C1590" s="47"/>
      <c r="D1590" s="47"/>
      <c r="E1590" s="47"/>
      <c r="F1590" s="47"/>
      <c r="G1590" s="47" t="s">
        <v>80</v>
      </c>
      <c r="H1590" s="47" t="s">
        <v>225</v>
      </c>
      <c r="I1590" s="47" t="s">
        <v>72</v>
      </c>
      <c r="J1590" s="47" t="s">
        <v>1961</v>
      </c>
      <c r="K1590" s="47" t="s">
        <v>329</v>
      </c>
      <c r="L1590" s="47" t="s">
        <v>320</v>
      </c>
      <c r="M1590" s="47" t="s">
        <v>55</v>
      </c>
      <c r="N1590" s="47" t="s">
        <v>32</v>
      </c>
      <c r="O1590" s="47" t="s">
        <v>37</v>
      </c>
      <c r="P1590" s="47" t="s">
        <v>38</v>
      </c>
      <c r="Q1590" s="47"/>
      <c r="R1590" s="47"/>
      <c r="S1590" s="47" t="s">
        <v>5556</v>
      </c>
      <c r="T1590" s="47"/>
      <c r="U1590" s="52"/>
      <c r="V1590" s="118"/>
      <c r="W1590" s="118"/>
      <c r="X1590" s="47"/>
      <c r="Y1590" s="47"/>
      <c r="Z1590" s="118"/>
      <c r="AA1590" s="118"/>
      <c r="AB1590" s="118"/>
      <c r="AC1590" s="47" t="s">
        <v>399</v>
      </c>
      <c r="AD1590" s="14">
        <v>0</v>
      </c>
      <c r="AE1590" s="47"/>
      <c r="AF1590" s="280"/>
      <c r="AG1590" s="118"/>
      <c r="AH1590" s="118"/>
      <c r="AI1590" s="47" t="s">
        <v>6737</v>
      </c>
      <c r="AJ1590" s="47"/>
      <c r="AK1590" s="47" t="s">
        <v>390</v>
      </c>
      <c r="AL1590" s="62" t="s">
        <v>390</v>
      </c>
      <c r="AM1590" s="62" t="s">
        <v>2000</v>
      </c>
      <c r="AN1590" s="118"/>
      <c r="AO1590" s="118"/>
      <c r="AP1590" s="118"/>
      <c r="AQ1590" s="118"/>
      <c r="AR1590" s="118"/>
      <c r="AS1590" s="47"/>
      <c r="AT1590" s="118"/>
      <c r="AU1590" s="47"/>
      <c r="AV1590" s="47"/>
      <c r="AW1590" s="118"/>
      <c r="AX1590" s="118"/>
      <c r="AY1590" s="118"/>
      <c r="AZ1590" s="47"/>
      <c r="BA1590" s="14"/>
      <c r="BB1590" s="47"/>
      <c r="BC1590" s="118"/>
      <c r="BD1590" s="118"/>
    </row>
    <row r="1591" spans="1:56" x14ac:dyDescent="0.35">
      <c r="A1591" s="50" t="s">
        <v>5557</v>
      </c>
      <c r="B1591" s="115">
        <v>1590</v>
      </c>
      <c r="C1591" s="47"/>
      <c r="D1591" s="47" t="s">
        <v>5558</v>
      </c>
      <c r="E1591" s="47" t="s">
        <v>5559</v>
      </c>
      <c r="F1591" s="47" t="s">
        <v>5560</v>
      </c>
      <c r="G1591" s="47" t="s">
        <v>1960</v>
      </c>
      <c r="H1591" s="47" t="s">
        <v>194</v>
      </c>
      <c r="I1591" s="47" t="s">
        <v>82</v>
      </c>
      <c r="J1591" s="47" t="s">
        <v>1961</v>
      </c>
      <c r="K1591" s="47" t="s">
        <v>313</v>
      </c>
      <c r="L1591" s="47" t="s">
        <v>1979</v>
      </c>
      <c r="M1591" s="47" t="s">
        <v>55</v>
      </c>
      <c r="N1591" s="47" t="s">
        <v>31</v>
      </c>
      <c r="O1591" s="47" t="s">
        <v>36</v>
      </c>
      <c r="P1591" s="47" t="s">
        <v>969</v>
      </c>
      <c r="Q1591" s="47"/>
      <c r="R1591" s="47" t="s">
        <v>2910</v>
      </c>
      <c r="S1591" s="47" t="s">
        <v>5561</v>
      </c>
      <c r="T1591" s="47" t="s">
        <v>150</v>
      </c>
      <c r="U1591" s="52">
        <v>7330</v>
      </c>
      <c r="V1591" s="118">
        <v>46103</v>
      </c>
      <c r="W1591" s="118">
        <v>46105</v>
      </c>
      <c r="X1591" s="47">
        <v>35</v>
      </c>
      <c r="Y1591" s="47"/>
      <c r="Z1591" s="118">
        <v>46140</v>
      </c>
      <c r="AA1591" s="118">
        <v>46160</v>
      </c>
      <c r="AB1591" s="118">
        <v>46163</v>
      </c>
      <c r="AC1591" s="47" t="s">
        <v>3</v>
      </c>
      <c r="AD1591" s="14">
        <v>1</v>
      </c>
      <c r="AE1591" s="47"/>
      <c r="AF1591" s="280" t="s">
        <v>8951</v>
      </c>
      <c r="AG1591" s="118"/>
      <c r="AH1591" s="118" t="s">
        <v>152</v>
      </c>
      <c r="AI1591" s="47" t="s">
        <v>6737</v>
      </c>
      <c r="AJ1591" s="47"/>
      <c r="AK1591" s="47" t="s">
        <v>2829</v>
      </c>
      <c r="AL1591" s="62" t="s">
        <v>2925</v>
      </c>
      <c r="AM1591" s="62" t="s">
        <v>2082</v>
      </c>
      <c r="AN1591" s="118"/>
      <c r="AO1591" s="118"/>
      <c r="AP1591" s="118"/>
      <c r="AQ1591" s="118"/>
      <c r="AR1591" s="118"/>
      <c r="AS1591" s="47"/>
      <c r="AT1591" s="118"/>
      <c r="AU1591" s="47"/>
      <c r="AV1591" s="47"/>
      <c r="AW1591" s="118"/>
      <c r="AX1591" s="118"/>
      <c r="AY1591" s="118"/>
      <c r="AZ1591" s="47"/>
      <c r="BA1591" s="14"/>
      <c r="BB1591" s="47"/>
      <c r="BC1591" s="118"/>
      <c r="BD1591" s="118"/>
    </row>
    <row r="1592" spans="1:56" x14ac:dyDescent="0.35">
      <c r="A1592" s="286" t="s">
        <v>6047</v>
      </c>
      <c r="B1592" s="115">
        <v>1591</v>
      </c>
      <c r="C1592" s="287"/>
      <c r="D1592" s="287"/>
      <c r="E1592" s="287"/>
      <c r="F1592" s="287"/>
      <c r="G1592" s="287" t="s">
        <v>80</v>
      </c>
      <c r="H1592" s="287" t="s">
        <v>225</v>
      </c>
      <c r="I1592" s="287" t="s">
        <v>72</v>
      </c>
      <c r="J1592" s="287" t="s">
        <v>1961</v>
      </c>
      <c r="K1592" s="287" t="s">
        <v>329</v>
      </c>
      <c r="L1592" s="287" t="s">
        <v>320</v>
      </c>
      <c r="M1592" s="287" t="s">
        <v>55</v>
      </c>
      <c r="N1592" s="287" t="s">
        <v>32</v>
      </c>
      <c r="O1592" s="287" t="s">
        <v>37</v>
      </c>
      <c r="P1592" s="287" t="s">
        <v>38</v>
      </c>
      <c r="Q1592" s="287"/>
      <c r="R1592" s="287"/>
      <c r="S1592" s="287" t="s">
        <v>6048</v>
      </c>
      <c r="T1592" s="287"/>
      <c r="U1592" s="288"/>
      <c r="V1592" s="289"/>
      <c r="W1592" s="289"/>
      <c r="X1592" s="287"/>
      <c r="Y1592" s="287"/>
      <c r="Z1592" s="289"/>
      <c r="AA1592" s="289"/>
      <c r="AB1592" s="289"/>
      <c r="AC1592" s="287" t="s">
        <v>709</v>
      </c>
      <c r="AD1592" s="290">
        <v>0</v>
      </c>
      <c r="AE1592" s="287"/>
      <c r="AF1592" s="291"/>
      <c r="AG1592" s="289"/>
      <c r="AH1592" s="289"/>
      <c r="AI1592" s="287" t="s">
        <v>6737</v>
      </c>
      <c r="AJ1592" s="287"/>
      <c r="AK1592" s="287" t="s">
        <v>390</v>
      </c>
      <c r="AL1592" s="292" t="s">
        <v>390</v>
      </c>
      <c r="AM1592" s="292"/>
      <c r="AN1592" s="289"/>
      <c r="AO1592" s="289"/>
      <c r="AP1592" s="289"/>
      <c r="AQ1592" s="289"/>
      <c r="AR1592" s="289"/>
      <c r="AS1592" s="287"/>
      <c r="AT1592" s="289"/>
      <c r="AU1592" s="287"/>
      <c r="AV1592" s="287"/>
      <c r="AW1592" s="289"/>
      <c r="AX1592" s="289"/>
      <c r="AY1592" s="289"/>
      <c r="AZ1592" s="287"/>
      <c r="BA1592" s="289"/>
      <c r="BB1592" s="287"/>
      <c r="BC1592" s="289"/>
      <c r="BD1592" s="289"/>
    </row>
    <row r="1593" spans="1:56" x14ac:dyDescent="0.35">
      <c r="A1593" s="286" t="s">
        <v>6049</v>
      </c>
      <c r="B1593" s="115">
        <v>1592</v>
      </c>
      <c r="C1593" s="287"/>
      <c r="D1593" s="287" t="s">
        <v>7552</v>
      </c>
      <c r="E1593" s="287" t="s">
        <v>7552</v>
      </c>
      <c r="F1593" s="287" t="s">
        <v>6050</v>
      </c>
      <c r="G1593" s="287" t="s">
        <v>86</v>
      </c>
      <c r="H1593" s="287" t="s">
        <v>226</v>
      </c>
      <c r="I1593" s="287" t="s">
        <v>243</v>
      </c>
      <c r="J1593" s="287" t="s">
        <v>1961</v>
      </c>
      <c r="K1593" s="287" t="s">
        <v>329</v>
      </c>
      <c r="L1593" s="287" t="s">
        <v>320</v>
      </c>
      <c r="M1593" s="287" t="s">
        <v>55</v>
      </c>
      <c r="N1593" s="287" t="s">
        <v>31</v>
      </c>
      <c r="O1593" s="287" t="s">
        <v>50</v>
      </c>
      <c r="P1593" s="287" t="s">
        <v>29</v>
      </c>
      <c r="Q1593" s="287"/>
      <c r="R1593" s="287"/>
      <c r="S1593" s="287" t="s">
        <v>6051</v>
      </c>
      <c r="T1593" s="287" t="s">
        <v>843</v>
      </c>
      <c r="U1593" s="288">
        <v>891</v>
      </c>
      <c r="V1593" s="289">
        <v>46155</v>
      </c>
      <c r="W1593" s="289">
        <v>46155</v>
      </c>
      <c r="X1593" s="287">
        <v>7</v>
      </c>
      <c r="Y1593" s="287"/>
      <c r="Z1593" s="289">
        <v>46162</v>
      </c>
      <c r="AA1593" s="289">
        <v>46162</v>
      </c>
      <c r="AB1593" s="289">
        <v>46157</v>
      </c>
      <c r="AC1593" s="287" t="s">
        <v>3</v>
      </c>
      <c r="AD1593" s="290">
        <v>1</v>
      </c>
      <c r="AE1593" s="287"/>
      <c r="AF1593" s="291">
        <v>46157</v>
      </c>
      <c r="AG1593" s="289">
        <v>46157</v>
      </c>
      <c r="AH1593" s="289" t="s">
        <v>6740</v>
      </c>
      <c r="AI1593" s="287" t="s">
        <v>6737</v>
      </c>
      <c r="AJ1593" s="287"/>
      <c r="AK1593" s="287" t="s">
        <v>2826</v>
      </c>
      <c r="AL1593" s="292" t="s">
        <v>2925</v>
      </c>
      <c r="AM1593" s="292"/>
      <c r="AN1593" s="289"/>
      <c r="AO1593" s="289"/>
      <c r="AP1593" s="289"/>
      <c r="AQ1593" s="289"/>
      <c r="AR1593" s="289"/>
      <c r="AS1593" s="287"/>
      <c r="AT1593" s="289"/>
      <c r="AU1593" s="287"/>
      <c r="AV1593" s="287"/>
      <c r="AW1593" s="289"/>
      <c r="AX1593" s="289"/>
      <c r="AY1593" s="289"/>
      <c r="AZ1593" s="287"/>
      <c r="BA1593" s="289"/>
      <c r="BB1593" s="287"/>
      <c r="BC1593" s="289"/>
      <c r="BD1593" s="289"/>
    </row>
    <row r="1594" spans="1:56" x14ac:dyDescent="0.35">
      <c r="A1594" s="286" t="s">
        <v>6052</v>
      </c>
      <c r="B1594" s="115">
        <v>1593</v>
      </c>
      <c r="C1594" s="287"/>
      <c r="D1594" s="287" t="s">
        <v>7552</v>
      </c>
      <c r="E1594" s="287" t="s">
        <v>7552</v>
      </c>
      <c r="F1594" s="287" t="s">
        <v>6053</v>
      </c>
      <c r="G1594" s="287" t="s">
        <v>86</v>
      </c>
      <c r="H1594" s="287" t="s">
        <v>226</v>
      </c>
      <c r="I1594" s="287" t="s">
        <v>243</v>
      </c>
      <c r="J1594" s="287" t="s">
        <v>1961</v>
      </c>
      <c r="K1594" s="287" t="s">
        <v>329</v>
      </c>
      <c r="L1594" s="287" t="s">
        <v>320</v>
      </c>
      <c r="M1594" s="287" t="s">
        <v>55</v>
      </c>
      <c r="N1594" s="287" t="s">
        <v>31</v>
      </c>
      <c r="O1594" s="287" t="s">
        <v>50</v>
      </c>
      <c r="P1594" s="287" t="s">
        <v>47</v>
      </c>
      <c r="Q1594" s="287"/>
      <c r="R1594" s="287"/>
      <c r="S1594" s="287" t="s">
        <v>6054</v>
      </c>
      <c r="T1594" s="287" t="s">
        <v>6055</v>
      </c>
      <c r="U1594" s="288">
        <v>770</v>
      </c>
      <c r="V1594" s="289">
        <v>46141</v>
      </c>
      <c r="W1594" s="289">
        <v>46141</v>
      </c>
      <c r="X1594" s="287">
        <v>7</v>
      </c>
      <c r="Y1594" s="287"/>
      <c r="Z1594" s="289">
        <v>46148</v>
      </c>
      <c r="AA1594" s="289">
        <v>46148</v>
      </c>
      <c r="AB1594" s="289">
        <v>46144</v>
      </c>
      <c r="AC1594" s="287" t="s">
        <v>3</v>
      </c>
      <c r="AD1594" s="290">
        <v>1</v>
      </c>
      <c r="AE1594" s="287"/>
      <c r="AF1594" s="291">
        <v>46144</v>
      </c>
      <c r="AG1594" s="289">
        <v>46144</v>
      </c>
      <c r="AH1594" s="289" t="s">
        <v>6740</v>
      </c>
      <c r="AI1594" s="287" t="s">
        <v>6737</v>
      </c>
      <c r="AJ1594" s="287"/>
      <c r="AK1594" s="287" t="s">
        <v>2826</v>
      </c>
      <c r="AL1594" s="292" t="s">
        <v>2925</v>
      </c>
      <c r="AM1594" s="292"/>
      <c r="AN1594" s="289"/>
      <c r="AO1594" s="289"/>
      <c r="AP1594" s="289"/>
      <c r="AQ1594" s="289"/>
      <c r="AR1594" s="289"/>
      <c r="AS1594" s="287"/>
      <c r="AT1594" s="289"/>
      <c r="AU1594" s="287"/>
      <c r="AV1594" s="287"/>
      <c r="AW1594" s="289"/>
      <c r="AX1594" s="289"/>
      <c r="AY1594" s="289"/>
      <c r="AZ1594" s="287"/>
      <c r="BA1594" s="289"/>
      <c r="BB1594" s="287"/>
      <c r="BC1594" s="289"/>
      <c r="BD1594" s="289"/>
    </row>
    <row r="1595" spans="1:56" x14ac:dyDescent="0.35">
      <c r="A1595" s="286" t="s">
        <v>6564</v>
      </c>
      <c r="B1595" s="115">
        <v>1594</v>
      </c>
      <c r="C1595" s="287"/>
      <c r="D1595" s="287">
        <v>8950</v>
      </c>
      <c r="E1595" s="287" t="s">
        <v>4657</v>
      </c>
      <c r="F1595" s="287" t="s">
        <v>2709</v>
      </c>
      <c r="G1595" s="287" t="s">
        <v>1960</v>
      </c>
      <c r="H1595" s="287" t="s">
        <v>223</v>
      </c>
      <c r="I1595" s="287" t="s">
        <v>1962</v>
      </c>
      <c r="J1595" s="287" t="s">
        <v>1961</v>
      </c>
      <c r="K1595" s="287" t="s">
        <v>313</v>
      </c>
      <c r="L1595" s="287" t="s">
        <v>1979</v>
      </c>
      <c r="M1595" s="287" t="s">
        <v>53</v>
      </c>
      <c r="N1595" s="287" t="s">
        <v>31</v>
      </c>
      <c r="O1595" s="287" t="s">
        <v>36</v>
      </c>
      <c r="P1595" s="287" t="s">
        <v>969</v>
      </c>
      <c r="Q1595" s="287"/>
      <c r="R1595" s="287" t="s">
        <v>2710</v>
      </c>
      <c r="S1595" s="287" t="s">
        <v>6565</v>
      </c>
      <c r="T1595" s="287" t="s">
        <v>150</v>
      </c>
      <c r="U1595" s="288">
        <v>7988</v>
      </c>
      <c r="V1595" s="289">
        <v>46098</v>
      </c>
      <c r="W1595" s="289">
        <v>46098</v>
      </c>
      <c r="X1595" s="287"/>
      <c r="Y1595" s="287">
        <v>35</v>
      </c>
      <c r="Z1595" s="289">
        <v>46133</v>
      </c>
      <c r="AA1595" s="289">
        <v>46136</v>
      </c>
      <c r="AB1595" s="289">
        <v>46136</v>
      </c>
      <c r="AC1595" s="287" t="s">
        <v>3</v>
      </c>
      <c r="AD1595" s="290">
        <v>1</v>
      </c>
      <c r="AE1595" s="287"/>
      <c r="AF1595" s="291">
        <v>46148</v>
      </c>
      <c r="AG1595" s="289"/>
      <c r="AH1595" s="289" t="s">
        <v>152</v>
      </c>
      <c r="AI1595" s="287" t="s">
        <v>6737</v>
      </c>
      <c r="AJ1595" s="287"/>
      <c r="AK1595" s="287" t="s">
        <v>2829</v>
      </c>
      <c r="AL1595" s="292" t="s">
        <v>2924</v>
      </c>
      <c r="AM1595" s="292"/>
      <c r="AN1595" s="289"/>
      <c r="AO1595" s="289"/>
      <c r="AP1595" s="289"/>
      <c r="AQ1595" s="289"/>
      <c r="AR1595" s="289"/>
      <c r="AS1595" s="287"/>
      <c r="AT1595" s="289"/>
      <c r="AU1595" s="287"/>
      <c r="AV1595" s="287"/>
      <c r="AW1595" s="289"/>
      <c r="AX1595" s="289"/>
      <c r="AY1595" s="289"/>
      <c r="AZ1595" s="287"/>
      <c r="BA1595" s="289"/>
      <c r="BB1595" s="287"/>
      <c r="BC1595" s="289"/>
      <c r="BD1595" s="289"/>
    </row>
    <row r="1596" spans="1:56" x14ac:dyDescent="0.35">
      <c r="A1596" s="286" t="s">
        <v>6568</v>
      </c>
      <c r="B1596" s="115">
        <v>1595</v>
      </c>
      <c r="C1596" s="287"/>
      <c r="D1596" s="287">
        <v>8955</v>
      </c>
      <c r="E1596" s="287" t="s">
        <v>4699</v>
      </c>
      <c r="F1596" s="287" t="s">
        <v>2711</v>
      </c>
      <c r="G1596" s="287" t="s">
        <v>1960</v>
      </c>
      <c r="H1596" s="287" t="s">
        <v>223</v>
      </c>
      <c r="I1596" s="287" t="s">
        <v>1962</v>
      </c>
      <c r="J1596" s="287" t="s">
        <v>1961</v>
      </c>
      <c r="K1596" s="287" t="s">
        <v>313</v>
      </c>
      <c r="L1596" s="287" t="s">
        <v>1979</v>
      </c>
      <c r="M1596" s="287" t="s">
        <v>53</v>
      </c>
      <c r="N1596" s="287" t="s">
        <v>34</v>
      </c>
      <c r="O1596" s="287" t="s">
        <v>4</v>
      </c>
      <c r="P1596" s="287" t="s">
        <v>27</v>
      </c>
      <c r="Q1596" s="287"/>
      <c r="R1596" s="287" t="s">
        <v>7256</v>
      </c>
      <c r="S1596" s="287" t="s">
        <v>6569</v>
      </c>
      <c r="T1596" s="287" t="s">
        <v>145</v>
      </c>
      <c r="U1596" s="288">
        <v>13753</v>
      </c>
      <c r="V1596" s="289">
        <v>46130</v>
      </c>
      <c r="W1596" s="289">
        <v>46130</v>
      </c>
      <c r="X1596" s="287"/>
      <c r="Y1596" s="287">
        <v>45</v>
      </c>
      <c r="Z1596" s="289">
        <v>46173</v>
      </c>
      <c r="AA1596" s="289">
        <v>46173</v>
      </c>
      <c r="AB1596" s="289">
        <v>46163</v>
      </c>
      <c r="AC1596" s="287" t="s">
        <v>3</v>
      </c>
      <c r="AD1596" s="290">
        <v>1</v>
      </c>
      <c r="AE1596" s="287"/>
      <c r="AF1596" s="291" t="s">
        <v>8951</v>
      </c>
      <c r="AG1596" s="289"/>
      <c r="AH1596" s="289" t="s">
        <v>152</v>
      </c>
      <c r="AI1596" s="287" t="s">
        <v>6737</v>
      </c>
      <c r="AJ1596" s="287"/>
      <c r="AK1596" s="287" t="s">
        <v>2826</v>
      </c>
      <c r="AL1596" s="292" t="s">
        <v>2925</v>
      </c>
      <c r="AM1596" s="292"/>
      <c r="AN1596" s="289"/>
      <c r="AO1596" s="289"/>
      <c r="AP1596" s="289"/>
      <c r="AQ1596" s="289"/>
      <c r="AR1596" s="289"/>
      <c r="AS1596" s="287"/>
      <c r="AT1596" s="289"/>
      <c r="AU1596" s="287"/>
      <c r="AV1596" s="287"/>
      <c r="AW1596" s="289"/>
      <c r="AX1596" s="289"/>
      <c r="AY1596" s="289"/>
      <c r="AZ1596" s="287"/>
      <c r="BA1596" s="289"/>
      <c r="BB1596" s="287"/>
      <c r="BC1596" s="289"/>
      <c r="BD1596" s="289"/>
    </row>
    <row r="1597" spans="1:56" x14ac:dyDescent="0.35">
      <c r="A1597" s="286" t="s">
        <v>6748</v>
      </c>
      <c r="B1597" s="115">
        <v>1596</v>
      </c>
      <c r="C1597" s="287"/>
      <c r="D1597" s="287"/>
      <c r="E1597" s="287"/>
      <c r="F1597" s="287"/>
      <c r="G1597" s="287" t="s">
        <v>80</v>
      </c>
      <c r="H1597" s="287" t="s">
        <v>225</v>
      </c>
      <c r="I1597" s="287" t="s">
        <v>381</v>
      </c>
      <c r="J1597" s="287" t="s">
        <v>1961</v>
      </c>
      <c r="K1597" s="287" t="s">
        <v>329</v>
      </c>
      <c r="L1597" s="287" t="s">
        <v>320</v>
      </c>
      <c r="M1597" s="287" t="s">
        <v>106</v>
      </c>
      <c r="N1597" s="287" t="s">
        <v>33</v>
      </c>
      <c r="O1597" s="287" t="s">
        <v>49</v>
      </c>
      <c r="P1597" s="287" t="s">
        <v>22</v>
      </c>
      <c r="Q1597" s="287"/>
      <c r="R1597" s="287"/>
      <c r="S1597" s="287" t="s">
        <v>6749</v>
      </c>
      <c r="T1597" s="287" t="s">
        <v>126</v>
      </c>
      <c r="U1597" s="288"/>
      <c r="V1597" s="289"/>
      <c r="W1597" s="289"/>
      <c r="X1597" s="287"/>
      <c r="Y1597" s="287"/>
      <c r="Z1597" s="289"/>
      <c r="AA1597" s="289"/>
      <c r="AB1597" s="289"/>
      <c r="AC1597" s="287" t="s">
        <v>403</v>
      </c>
      <c r="AD1597" s="290">
        <v>0</v>
      </c>
      <c r="AE1597" s="287"/>
      <c r="AF1597" s="291"/>
      <c r="AG1597" s="289"/>
      <c r="AH1597" s="289"/>
      <c r="AI1597" s="287" t="s">
        <v>6737</v>
      </c>
      <c r="AJ1597" s="287"/>
      <c r="AK1597" s="287" t="s">
        <v>390</v>
      </c>
      <c r="AL1597" s="292" t="s">
        <v>390</v>
      </c>
      <c r="AM1597" s="292"/>
      <c r="AN1597" s="289"/>
      <c r="AO1597" s="289"/>
      <c r="AP1597" s="289"/>
      <c r="AQ1597" s="289"/>
      <c r="AR1597" s="289"/>
      <c r="AS1597" s="287"/>
      <c r="AT1597" s="289"/>
      <c r="AU1597" s="287"/>
      <c r="AV1597" s="287"/>
      <c r="AW1597" s="289"/>
      <c r="AX1597" s="289"/>
      <c r="AY1597" s="289"/>
      <c r="AZ1597" s="287"/>
      <c r="BA1597" s="289"/>
      <c r="BB1597" s="287"/>
      <c r="BC1597" s="289"/>
      <c r="BD1597" s="289"/>
    </row>
    <row r="1598" spans="1:56" x14ac:dyDescent="0.35">
      <c r="A1598" s="286" t="s">
        <v>6750</v>
      </c>
      <c r="B1598" s="115">
        <v>1597</v>
      </c>
      <c r="C1598" s="287"/>
      <c r="D1598" s="287"/>
      <c r="E1598" s="287"/>
      <c r="F1598" s="287"/>
      <c r="G1598" s="287" t="s">
        <v>80</v>
      </c>
      <c r="H1598" s="287" t="s">
        <v>225</v>
      </c>
      <c r="I1598" s="287" t="s">
        <v>72</v>
      </c>
      <c r="J1598" s="287" t="s">
        <v>1961</v>
      </c>
      <c r="K1598" s="287" t="s">
        <v>329</v>
      </c>
      <c r="L1598" s="287" t="s">
        <v>320</v>
      </c>
      <c r="M1598" s="287" t="s">
        <v>55</v>
      </c>
      <c r="N1598" s="287" t="s">
        <v>32</v>
      </c>
      <c r="O1598" s="287" t="s">
        <v>37</v>
      </c>
      <c r="P1598" s="287" t="s">
        <v>45</v>
      </c>
      <c r="Q1598" s="287"/>
      <c r="R1598" s="287"/>
      <c r="S1598" s="287" t="s">
        <v>6751</v>
      </c>
      <c r="T1598" s="287" t="s">
        <v>147</v>
      </c>
      <c r="U1598" s="288"/>
      <c r="V1598" s="289"/>
      <c r="W1598" s="289"/>
      <c r="X1598" s="287"/>
      <c r="Y1598" s="287"/>
      <c r="Z1598" s="289"/>
      <c r="AA1598" s="289"/>
      <c r="AB1598" s="289"/>
      <c r="AC1598" s="287" t="s">
        <v>407</v>
      </c>
      <c r="AD1598" s="290">
        <v>0</v>
      </c>
      <c r="AE1598" s="287"/>
      <c r="AF1598" s="291"/>
      <c r="AG1598" s="289"/>
      <c r="AH1598" s="289"/>
      <c r="AI1598" s="287" t="s">
        <v>6737</v>
      </c>
      <c r="AJ1598" s="287"/>
      <c r="AK1598" s="287" t="s">
        <v>390</v>
      </c>
      <c r="AL1598" s="292" t="s">
        <v>390</v>
      </c>
      <c r="AM1598" s="292"/>
      <c r="AN1598" s="289"/>
      <c r="AO1598" s="289"/>
      <c r="AP1598" s="289"/>
      <c r="AQ1598" s="289"/>
      <c r="AR1598" s="289"/>
      <c r="AS1598" s="287"/>
      <c r="AT1598" s="289"/>
      <c r="AU1598" s="287"/>
      <c r="AV1598" s="287"/>
      <c r="AW1598" s="289"/>
      <c r="AX1598" s="289"/>
      <c r="AY1598" s="289"/>
      <c r="AZ1598" s="287"/>
      <c r="BA1598" s="289"/>
      <c r="BB1598" s="287"/>
      <c r="BC1598" s="289"/>
      <c r="BD1598" s="289"/>
    </row>
    <row r="1599" spans="1:56" x14ac:dyDescent="0.35">
      <c r="A1599" s="286" t="s">
        <v>6753</v>
      </c>
      <c r="B1599" s="115">
        <v>1598</v>
      </c>
      <c r="C1599" s="287"/>
      <c r="D1599" s="287"/>
      <c r="E1599" s="287"/>
      <c r="F1599" s="287"/>
      <c r="G1599" s="287" t="s">
        <v>80</v>
      </c>
      <c r="H1599" s="287" t="s">
        <v>225</v>
      </c>
      <c r="I1599" s="287" t="s">
        <v>72</v>
      </c>
      <c r="J1599" s="287" t="s">
        <v>1961</v>
      </c>
      <c r="K1599" s="287" t="s">
        <v>329</v>
      </c>
      <c r="L1599" s="287" t="s">
        <v>320</v>
      </c>
      <c r="M1599" s="287" t="s">
        <v>55</v>
      </c>
      <c r="N1599" s="287" t="s">
        <v>32</v>
      </c>
      <c r="O1599" s="287" t="s">
        <v>37</v>
      </c>
      <c r="P1599" s="287" t="s">
        <v>45</v>
      </c>
      <c r="Q1599" s="287"/>
      <c r="R1599" s="287"/>
      <c r="S1599" s="287" t="s">
        <v>6754</v>
      </c>
      <c r="T1599" s="287" t="s">
        <v>147</v>
      </c>
      <c r="U1599" s="288"/>
      <c r="V1599" s="289"/>
      <c r="W1599" s="289"/>
      <c r="X1599" s="287"/>
      <c r="Y1599" s="287"/>
      <c r="Z1599" s="289"/>
      <c r="AA1599" s="289"/>
      <c r="AB1599" s="289"/>
      <c r="AC1599" s="287" t="s">
        <v>407</v>
      </c>
      <c r="AD1599" s="290">
        <v>0</v>
      </c>
      <c r="AE1599" s="287"/>
      <c r="AF1599" s="291"/>
      <c r="AG1599" s="289"/>
      <c r="AH1599" s="289"/>
      <c r="AI1599" s="287" t="s">
        <v>6737</v>
      </c>
      <c r="AJ1599" s="287"/>
      <c r="AK1599" s="287" t="s">
        <v>390</v>
      </c>
      <c r="AL1599" s="292" t="s">
        <v>390</v>
      </c>
      <c r="AM1599" s="292"/>
      <c r="AN1599" s="289"/>
      <c r="AO1599" s="289"/>
      <c r="AP1599" s="289"/>
      <c r="AQ1599" s="289"/>
      <c r="AR1599" s="289"/>
      <c r="AS1599" s="287"/>
      <c r="AT1599" s="289"/>
      <c r="AU1599" s="287"/>
      <c r="AV1599" s="287"/>
      <c r="AW1599" s="289"/>
      <c r="AX1599" s="289"/>
      <c r="AY1599" s="289"/>
      <c r="AZ1599" s="287"/>
      <c r="BA1599" s="289"/>
      <c r="BB1599" s="287"/>
      <c r="BC1599" s="289"/>
      <c r="BD1599" s="289"/>
    </row>
    <row r="1600" spans="1:56" x14ac:dyDescent="0.35">
      <c r="A1600" s="286" t="s">
        <v>6755</v>
      </c>
      <c r="B1600" s="115">
        <v>1599</v>
      </c>
      <c r="C1600" s="287"/>
      <c r="D1600" s="287"/>
      <c r="E1600" s="287"/>
      <c r="F1600" s="287"/>
      <c r="G1600" s="287" t="s">
        <v>80</v>
      </c>
      <c r="H1600" s="287" t="s">
        <v>225</v>
      </c>
      <c r="I1600" s="287" t="s">
        <v>72</v>
      </c>
      <c r="J1600" s="287" t="s">
        <v>1961</v>
      </c>
      <c r="K1600" s="287" t="s">
        <v>329</v>
      </c>
      <c r="L1600" s="287" t="s">
        <v>320</v>
      </c>
      <c r="M1600" s="287" t="s">
        <v>55</v>
      </c>
      <c r="N1600" s="287" t="s">
        <v>32</v>
      </c>
      <c r="O1600" s="287" t="s">
        <v>37</v>
      </c>
      <c r="P1600" s="287" t="s">
        <v>45</v>
      </c>
      <c r="Q1600" s="287"/>
      <c r="R1600" s="287"/>
      <c r="S1600" s="287" t="s">
        <v>6756</v>
      </c>
      <c r="T1600" s="287" t="s">
        <v>147</v>
      </c>
      <c r="U1600" s="288"/>
      <c r="V1600" s="289"/>
      <c r="W1600" s="289"/>
      <c r="X1600" s="287"/>
      <c r="Y1600" s="287"/>
      <c r="Z1600" s="289"/>
      <c r="AA1600" s="289"/>
      <c r="AB1600" s="289"/>
      <c r="AC1600" s="287" t="s">
        <v>407</v>
      </c>
      <c r="AD1600" s="290">
        <v>0</v>
      </c>
      <c r="AE1600" s="287"/>
      <c r="AF1600" s="291"/>
      <c r="AG1600" s="289"/>
      <c r="AH1600" s="289"/>
      <c r="AI1600" s="287" t="s">
        <v>6737</v>
      </c>
      <c r="AJ1600" s="287"/>
      <c r="AK1600" s="287" t="s">
        <v>390</v>
      </c>
      <c r="AL1600" s="292" t="s">
        <v>390</v>
      </c>
      <c r="AM1600" s="292"/>
      <c r="AN1600" s="289"/>
      <c r="AO1600" s="289"/>
      <c r="AP1600" s="289"/>
      <c r="AQ1600" s="289"/>
      <c r="AR1600" s="289"/>
      <c r="AS1600" s="287"/>
      <c r="AT1600" s="289"/>
      <c r="AU1600" s="287"/>
      <c r="AV1600" s="287"/>
      <c r="AW1600" s="289"/>
      <c r="AX1600" s="289"/>
      <c r="AY1600" s="289"/>
      <c r="AZ1600" s="287"/>
      <c r="BA1600" s="289"/>
      <c r="BB1600" s="287"/>
      <c r="BC1600" s="289"/>
      <c r="BD1600" s="289"/>
    </row>
    <row r="1601" spans="1:56" x14ac:dyDescent="0.35">
      <c r="A1601" s="286" t="s">
        <v>6757</v>
      </c>
      <c r="B1601" s="115">
        <v>1600</v>
      </c>
      <c r="C1601" s="287"/>
      <c r="D1601" s="287"/>
      <c r="E1601" s="287"/>
      <c r="F1601" s="287"/>
      <c r="G1601" s="287" t="s">
        <v>80</v>
      </c>
      <c r="H1601" s="287" t="s">
        <v>225</v>
      </c>
      <c r="I1601" s="287" t="s">
        <v>72</v>
      </c>
      <c r="J1601" s="287" t="s">
        <v>1961</v>
      </c>
      <c r="K1601" s="287" t="s">
        <v>329</v>
      </c>
      <c r="L1601" s="287" t="s">
        <v>320</v>
      </c>
      <c r="M1601" s="287" t="s">
        <v>55</v>
      </c>
      <c r="N1601" s="287" t="s">
        <v>32</v>
      </c>
      <c r="O1601" s="287" t="s">
        <v>37</v>
      </c>
      <c r="P1601" s="287" t="s">
        <v>45</v>
      </c>
      <c r="Q1601" s="287"/>
      <c r="R1601" s="287"/>
      <c r="S1601" s="287" t="s">
        <v>6758</v>
      </c>
      <c r="T1601" s="287" t="s">
        <v>147</v>
      </c>
      <c r="U1601" s="288"/>
      <c r="V1601" s="289"/>
      <c r="W1601" s="289"/>
      <c r="X1601" s="287"/>
      <c r="Y1601" s="287"/>
      <c r="Z1601" s="289"/>
      <c r="AA1601" s="289"/>
      <c r="AB1601" s="289"/>
      <c r="AC1601" s="287" t="s">
        <v>407</v>
      </c>
      <c r="AD1601" s="290">
        <v>0</v>
      </c>
      <c r="AE1601" s="287"/>
      <c r="AF1601" s="291"/>
      <c r="AG1601" s="289"/>
      <c r="AH1601" s="289"/>
      <c r="AI1601" s="287" t="s">
        <v>6737</v>
      </c>
      <c r="AJ1601" s="287"/>
      <c r="AK1601" s="287" t="s">
        <v>390</v>
      </c>
      <c r="AL1601" s="292" t="s">
        <v>390</v>
      </c>
      <c r="AM1601" s="292"/>
      <c r="AN1601" s="289"/>
      <c r="AO1601" s="289"/>
      <c r="AP1601" s="289"/>
      <c r="AQ1601" s="289"/>
      <c r="AR1601" s="289"/>
      <c r="AS1601" s="287"/>
      <c r="AT1601" s="289"/>
      <c r="AU1601" s="287"/>
      <c r="AV1601" s="287"/>
      <c r="AW1601" s="289"/>
      <c r="AX1601" s="289"/>
      <c r="AY1601" s="289"/>
      <c r="AZ1601" s="287"/>
      <c r="BA1601" s="289"/>
      <c r="BB1601" s="287"/>
      <c r="BC1601" s="289"/>
      <c r="BD1601" s="289"/>
    </row>
    <row r="1602" spans="1:56" x14ac:dyDescent="0.35">
      <c r="A1602" s="286" t="s">
        <v>6759</v>
      </c>
      <c r="B1602" s="115">
        <v>1601</v>
      </c>
      <c r="C1602" s="287"/>
      <c r="D1602" s="287"/>
      <c r="E1602" s="287"/>
      <c r="F1602" s="287"/>
      <c r="G1602" s="287" t="s">
        <v>80</v>
      </c>
      <c r="H1602" s="287" t="s">
        <v>225</v>
      </c>
      <c r="I1602" s="287" t="s">
        <v>72</v>
      </c>
      <c r="J1602" s="287" t="s">
        <v>1961</v>
      </c>
      <c r="K1602" s="287" t="s">
        <v>329</v>
      </c>
      <c r="L1602" s="287" t="s">
        <v>320</v>
      </c>
      <c r="M1602" s="287" t="s">
        <v>55</v>
      </c>
      <c r="N1602" s="287" t="s">
        <v>32</v>
      </c>
      <c r="O1602" s="287" t="s">
        <v>37</v>
      </c>
      <c r="P1602" s="287" t="s">
        <v>45</v>
      </c>
      <c r="Q1602" s="287"/>
      <c r="R1602" s="287"/>
      <c r="S1602" s="287" t="s">
        <v>6760</v>
      </c>
      <c r="T1602" s="287" t="s">
        <v>147</v>
      </c>
      <c r="U1602" s="288"/>
      <c r="V1602" s="289"/>
      <c r="W1602" s="289"/>
      <c r="X1602" s="287"/>
      <c r="Y1602" s="287"/>
      <c r="Z1602" s="289"/>
      <c r="AA1602" s="289"/>
      <c r="AB1602" s="289"/>
      <c r="AC1602" s="287" t="s">
        <v>709</v>
      </c>
      <c r="AD1602" s="290">
        <v>0</v>
      </c>
      <c r="AE1602" s="287"/>
      <c r="AF1602" s="291"/>
      <c r="AG1602" s="289"/>
      <c r="AH1602" s="289"/>
      <c r="AI1602" s="287" t="s">
        <v>6737</v>
      </c>
      <c r="AJ1602" s="287"/>
      <c r="AK1602" s="287" t="s">
        <v>390</v>
      </c>
      <c r="AL1602" s="292" t="s">
        <v>390</v>
      </c>
      <c r="AM1602" s="292"/>
      <c r="AN1602" s="289"/>
      <c r="AO1602" s="289"/>
      <c r="AP1602" s="289"/>
      <c r="AQ1602" s="289"/>
      <c r="AR1602" s="289"/>
      <c r="AS1602" s="287"/>
      <c r="AT1602" s="289"/>
      <c r="AU1602" s="287"/>
      <c r="AV1602" s="287"/>
      <c r="AW1602" s="289"/>
      <c r="AX1602" s="289"/>
      <c r="AY1602" s="289"/>
      <c r="AZ1602" s="287"/>
      <c r="BA1602" s="289"/>
      <c r="BB1602" s="287"/>
      <c r="BC1602" s="289"/>
      <c r="BD1602" s="289"/>
    </row>
    <row r="1603" spans="1:56" x14ac:dyDescent="0.35">
      <c r="A1603" s="286" t="s">
        <v>6761</v>
      </c>
      <c r="B1603" s="115">
        <v>1602</v>
      </c>
      <c r="C1603" s="287"/>
      <c r="D1603" s="287"/>
      <c r="E1603" s="287"/>
      <c r="F1603" s="287"/>
      <c r="G1603" s="287" t="s">
        <v>80</v>
      </c>
      <c r="H1603" s="287" t="s">
        <v>225</v>
      </c>
      <c r="I1603" s="287" t="s">
        <v>72</v>
      </c>
      <c r="J1603" s="287" t="s">
        <v>1961</v>
      </c>
      <c r="K1603" s="287" t="s">
        <v>329</v>
      </c>
      <c r="L1603" s="287" t="s">
        <v>320</v>
      </c>
      <c r="M1603" s="287" t="s">
        <v>55</v>
      </c>
      <c r="N1603" s="287" t="s">
        <v>32</v>
      </c>
      <c r="O1603" s="287" t="s">
        <v>37</v>
      </c>
      <c r="P1603" s="287" t="s">
        <v>45</v>
      </c>
      <c r="Q1603" s="287"/>
      <c r="R1603" s="287"/>
      <c r="S1603" s="287" t="s">
        <v>6762</v>
      </c>
      <c r="T1603" s="287" t="s">
        <v>107</v>
      </c>
      <c r="U1603" s="288"/>
      <c r="V1603" s="289"/>
      <c r="W1603" s="289"/>
      <c r="X1603" s="287"/>
      <c r="Y1603" s="287"/>
      <c r="Z1603" s="289"/>
      <c r="AA1603" s="289"/>
      <c r="AB1603" s="289"/>
      <c r="AC1603" s="287" t="s">
        <v>407</v>
      </c>
      <c r="AD1603" s="290">
        <v>0</v>
      </c>
      <c r="AE1603" s="287"/>
      <c r="AF1603" s="291"/>
      <c r="AG1603" s="289"/>
      <c r="AH1603" s="289"/>
      <c r="AI1603" s="287" t="s">
        <v>6737</v>
      </c>
      <c r="AJ1603" s="287"/>
      <c r="AK1603" s="287" t="s">
        <v>390</v>
      </c>
      <c r="AL1603" s="292" t="s">
        <v>390</v>
      </c>
      <c r="AM1603" s="292"/>
      <c r="AN1603" s="289"/>
      <c r="AO1603" s="289"/>
      <c r="AP1603" s="289"/>
      <c r="AQ1603" s="289"/>
      <c r="AR1603" s="289"/>
      <c r="AS1603" s="287"/>
      <c r="AT1603" s="289"/>
      <c r="AU1603" s="287"/>
      <c r="AV1603" s="287"/>
      <c r="AW1603" s="289"/>
      <c r="AX1603" s="289"/>
      <c r="AY1603" s="289"/>
      <c r="AZ1603" s="287"/>
      <c r="BA1603" s="289"/>
      <c r="BB1603" s="287"/>
      <c r="BC1603" s="289"/>
      <c r="BD1603" s="289"/>
    </row>
    <row r="1604" spans="1:56" x14ac:dyDescent="0.35">
      <c r="A1604" s="286" t="s">
        <v>6763</v>
      </c>
      <c r="B1604" s="115">
        <v>1603</v>
      </c>
      <c r="C1604" s="287"/>
      <c r="D1604" s="287"/>
      <c r="E1604" s="287"/>
      <c r="F1604" s="287"/>
      <c r="G1604" s="287" t="s">
        <v>80</v>
      </c>
      <c r="H1604" s="287" t="s">
        <v>225</v>
      </c>
      <c r="I1604" s="287" t="s">
        <v>72</v>
      </c>
      <c r="J1604" s="287" t="s">
        <v>1961</v>
      </c>
      <c r="K1604" s="287" t="s">
        <v>329</v>
      </c>
      <c r="L1604" s="287" t="s">
        <v>320</v>
      </c>
      <c r="M1604" s="287" t="s">
        <v>55</v>
      </c>
      <c r="N1604" s="287" t="s">
        <v>32</v>
      </c>
      <c r="O1604" s="287" t="s">
        <v>37</v>
      </c>
      <c r="P1604" s="287" t="s">
        <v>45</v>
      </c>
      <c r="Q1604" s="287"/>
      <c r="R1604" s="287"/>
      <c r="S1604" s="287" t="s">
        <v>6764</v>
      </c>
      <c r="T1604" s="287" t="s">
        <v>107</v>
      </c>
      <c r="U1604" s="288"/>
      <c r="V1604" s="289"/>
      <c r="W1604" s="289"/>
      <c r="X1604" s="287"/>
      <c r="Y1604" s="287"/>
      <c r="Z1604" s="289"/>
      <c r="AA1604" s="289"/>
      <c r="AB1604" s="289"/>
      <c r="AC1604" s="287" t="s">
        <v>709</v>
      </c>
      <c r="AD1604" s="290">
        <v>0</v>
      </c>
      <c r="AE1604" s="287"/>
      <c r="AF1604" s="291"/>
      <c r="AG1604" s="289"/>
      <c r="AH1604" s="289"/>
      <c r="AI1604" s="287" t="s">
        <v>6737</v>
      </c>
      <c r="AJ1604" s="287"/>
      <c r="AK1604" s="287" t="s">
        <v>390</v>
      </c>
      <c r="AL1604" s="292" t="s">
        <v>390</v>
      </c>
      <c r="AM1604" s="292"/>
      <c r="AN1604" s="289"/>
      <c r="AO1604" s="289"/>
      <c r="AP1604" s="289"/>
      <c r="AQ1604" s="289"/>
      <c r="AR1604" s="289"/>
      <c r="AS1604" s="287"/>
      <c r="AT1604" s="289"/>
      <c r="AU1604" s="287"/>
      <c r="AV1604" s="287"/>
      <c r="AW1604" s="289"/>
      <c r="AX1604" s="289"/>
      <c r="AY1604" s="289"/>
      <c r="AZ1604" s="287"/>
      <c r="BA1604" s="289"/>
      <c r="BB1604" s="287"/>
      <c r="BC1604" s="289"/>
      <c r="BD1604" s="289"/>
    </row>
    <row r="1605" spans="1:56" x14ac:dyDescent="0.35">
      <c r="A1605" s="286" t="s">
        <v>6765</v>
      </c>
      <c r="B1605" s="115">
        <v>1604</v>
      </c>
      <c r="C1605" s="287"/>
      <c r="D1605" s="287"/>
      <c r="E1605" s="287"/>
      <c r="F1605" s="287"/>
      <c r="G1605" s="287" t="s">
        <v>80</v>
      </c>
      <c r="H1605" s="287" t="s">
        <v>225</v>
      </c>
      <c r="I1605" s="287" t="s">
        <v>72</v>
      </c>
      <c r="J1605" s="287" t="s">
        <v>1961</v>
      </c>
      <c r="K1605" s="287" t="s">
        <v>329</v>
      </c>
      <c r="L1605" s="287" t="s">
        <v>320</v>
      </c>
      <c r="M1605" s="287" t="s">
        <v>55</v>
      </c>
      <c r="N1605" s="287" t="s">
        <v>32</v>
      </c>
      <c r="O1605" s="287" t="s">
        <v>37</v>
      </c>
      <c r="P1605" s="287" t="s">
        <v>45</v>
      </c>
      <c r="Q1605" s="287"/>
      <c r="R1605" s="287"/>
      <c r="S1605" s="287" t="s">
        <v>6766</v>
      </c>
      <c r="T1605" s="287" t="s">
        <v>107</v>
      </c>
      <c r="U1605" s="288"/>
      <c r="V1605" s="289"/>
      <c r="W1605" s="289"/>
      <c r="X1605" s="287"/>
      <c r="Y1605" s="287"/>
      <c r="Z1605" s="289"/>
      <c r="AA1605" s="289"/>
      <c r="AB1605" s="289"/>
      <c r="AC1605" s="287" t="s">
        <v>709</v>
      </c>
      <c r="AD1605" s="290">
        <v>0</v>
      </c>
      <c r="AE1605" s="287"/>
      <c r="AF1605" s="291"/>
      <c r="AG1605" s="289"/>
      <c r="AH1605" s="289"/>
      <c r="AI1605" s="287" t="s">
        <v>6737</v>
      </c>
      <c r="AJ1605" s="287"/>
      <c r="AK1605" s="287" t="s">
        <v>390</v>
      </c>
      <c r="AL1605" s="292" t="s">
        <v>390</v>
      </c>
      <c r="AM1605" s="292"/>
      <c r="AN1605" s="289"/>
      <c r="AO1605" s="289"/>
      <c r="AP1605" s="289"/>
      <c r="AQ1605" s="289"/>
      <c r="AR1605" s="289"/>
      <c r="AS1605" s="287"/>
      <c r="AT1605" s="289"/>
      <c r="AU1605" s="287"/>
      <c r="AV1605" s="287"/>
      <c r="AW1605" s="289"/>
      <c r="AX1605" s="289"/>
      <c r="AY1605" s="289"/>
      <c r="AZ1605" s="287"/>
      <c r="BA1605" s="289"/>
      <c r="BB1605" s="287"/>
      <c r="BC1605" s="289"/>
      <c r="BD1605" s="289"/>
    </row>
    <row r="1606" spans="1:56" x14ac:dyDescent="0.35">
      <c r="A1606" s="286" t="s">
        <v>6767</v>
      </c>
      <c r="B1606" s="115">
        <v>1605</v>
      </c>
      <c r="C1606" s="287"/>
      <c r="D1606" s="287" t="s">
        <v>7024</v>
      </c>
      <c r="E1606" s="287" t="s">
        <v>7025</v>
      </c>
      <c r="F1606" s="287" t="s">
        <v>6768</v>
      </c>
      <c r="G1606" s="287" t="s">
        <v>1960</v>
      </c>
      <c r="H1606" s="287" t="s">
        <v>223</v>
      </c>
      <c r="I1606" s="287" t="s">
        <v>81</v>
      </c>
      <c r="J1606" s="287" t="s">
        <v>1961</v>
      </c>
      <c r="K1606" s="287" t="s">
        <v>313</v>
      </c>
      <c r="L1606" s="287" t="s">
        <v>1979</v>
      </c>
      <c r="M1606" s="287" t="s">
        <v>55</v>
      </c>
      <c r="N1606" s="287" t="s">
        <v>31</v>
      </c>
      <c r="O1606" s="287" t="s">
        <v>36</v>
      </c>
      <c r="P1606" s="287" t="s">
        <v>969</v>
      </c>
      <c r="Q1606" s="287"/>
      <c r="R1606" s="287" t="s">
        <v>6769</v>
      </c>
      <c r="S1606" s="287" t="s">
        <v>6770</v>
      </c>
      <c r="T1606" s="287" t="s">
        <v>800</v>
      </c>
      <c r="U1606" s="288">
        <v>8234</v>
      </c>
      <c r="V1606" s="289">
        <v>46101</v>
      </c>
      <c r="W1606" s="289">
        <v>46105</v>
      </c>
      <c r="X1606" s="287">
        <v>35</v>
      </c>
      <c r="Y1606" s="287"/>
      <c r="Z1606" s="289">
        <v>46140</v>
      </c>
      <c r="AA1606" s="289">
        <v>46183</v>
      </c>
      <c r="AB1606" s="289"/>
      <c r="AC1606" s="287" t="s">
        <v>5</v>
      </c>
      <c r="AD1606" s="290">
        <v>0.78</v>
      </c>
      <c r="AE1606" s="287"/>
      <c r="AF1606" s="291"/>
      <c r="AG1606" s="289"/>
      <c r="AH1606" s="289"/>
      <c r="AI1606" s="287" t="s">
        <v>6737</v>
      </c>
      <c r="AJ1606" s="287"/>
      <c r="AK1606" s="287" t="s">
        <v>2829</v>
      </c>
      <c r="AL1606" s="292" t="s">
        <v>390</v>
      </c>
      <c r="AM1606" s="292"/>
      <c r="AN1606" s="289"/>
      <c r="AO1606" s="289"/>
      <c r="AP1606" s="289"/>
      <c r="AQ1606" s="289"/>
      <c r="AR1606" s="289"/>
      <c r="AS1606" s="287"/>
      <c r="AT1606" s="289"/>
      <c r="AU1606" s="287"/>
      <c r="AV1606" s="287"/>
      <c r="AW1606" s="289"/>
      <c r="AX1606" s="289"/>
      <c r="AY1606" s="289"/>
      <c r="AZ1606" s="287"/>
      <c r="BA1606" s="289"/>
      <c r="BB1606" s="287"/>
      <c r="BC1606" s="289"/>
      <c r="BD1606" s="289"/>
    </row>
    <row r="1607" spans="1:56" x14ac:dyDescent="0.35">
      <c r="A1607" s="286" t="s">
        <v>6771</v>
      </c>
      <c r="B1607" s="115">
        <v>1606</v>
      </c>
      <c r="C1607" s="287"/>
      <c r="D1607" s="287" t="s">
        <v>7026</v>
      </c>
      <c r="E1607" s="287" t="s">
        <v>7027</v>
      </c>
      <c r="F1607" s="287" t="s">
        <v>6772</v>
      </c>
      <c r="G1607" s="287" t="s">
        <v>1960</v>
      </c>
      <c r="H1607" s="287" t="s">
        <v>223</v>
      </c>
      <c r="I1607" s="287" t="s">
        <v>81</v>
      </c>
      <c r="J1607" s="287" t="s">
        <v>1961</v>
      </c>
      <c r="K1607" s="287" t="s">
        <v>313</v>
      </c>
      <c r="L1607" s="287" t="s">
        <v>1979</v>
      </c>
      <c r="M1607" s="287" t="s">
        <v>55</v>
      </c>
      <c r="N1607" s="287" t="s">
        <v>33</v>
      </c>
      <c r="O1607" s="287" t="s">
        <v>5473</v>
      </c>
      <c r="P1607" s="287" t="s">
        <v>22</v>
      </c>
      <c r="Q1607" s="287"/>
      <c r="R1607" s="287" t="s">
        <v>6773</v>
      </c>
      <c r="S1607" s="287" t="s">
        <v>6774</v>
      </c>
      <c r="T1607" s="287" t="s">
        <v>770</v>
      </c>
      <c r="U1607" s="288">
        <v>8682</v>
      </c>
      <c r="V1607" s="289">
        <v>46113</v>
      </c>
      <c r="W1607" s="289">
        <v>46113</v>
      </c>
      <c r="X1607" s="287">
        <v>35</v>
      </c>
      <c r="Y1607" s="287"/>
      <c r="Z1607" s="289">
        <v>46148</v>
      </c>
      <c r="AA1607" s="289">
        <v>46188</v>
      </c>
      <c r="AB1607" s="289"/>
      <c r="AC1607" s="287" t="s">
        <v>5</v>
      </c>
      <c r="AD1607" s="290">
        <v>0.65</v>
      </c>
      <c r="AE1607" s="287"/>
      <c r="AF1607" s="291"/>
      <c r="AG1607" s="289"/>
      <c r="AH1607" s="289"/>
      <c r="AI1607" s="287" t="s">
        <v>6737</v>
      </c>
      <c r="AJ1607" s="287"/>
      <c r="AK1607" s="287" t="s">
        <v>2826</v>
      </c>
      <c r="AL1607" s="292" t="s">
        <v>390</v>
      </c>
      <c r="AM1607" s="292"/>
      <c r="AN1607" s="289"/>
      <c r="AO1607" s="289"/>
      <c r="AP1607" s="289"/>
      <c r="AQ1607" s="289"/>
      <c r="AR1607" s="289"/>
      <c r="AS1607" s="287"/>
      <c r="AT1607" s="289"/>
      <c r="AU1607" s="287"/>
      <c r="AV1607" s="287"/>
      <c r="AW1607" s="289"/>
      <c r="AX1607" s="289"/>
      <c r="AY1607" s="289"/>
      <c r="AZ1607" s="287"/>
      <c r="BA1607" s="289"/>
      <c r="BB1607" s="287"/>
      <c r="BC1607" s="289"/>
      <c r="BD1607" s="289"/>
    </row>
    <row r="1608" spans="1:56" x14ac:dyDescent="0.35">
      <c r="A1608" s="286" t="s">
        <v>6775</v>
      </c>
      <c r="B1608" s="115">
        <v>1607</v>
      </c>
      <c r="C1608" s="287"/>
      <c r="D1608" s="287" t="s">
        <v>7028</v>
      </c>
      <c r="E1608" s="287" t="s">
        <v>7029</v>
      </c>
      <c r="F1608" s="287" t="s">
        <v>6776</v>
      </c>
      <c r="G1608" s="287" t="s">
        <v>1960</v>
      </c>
      <c r="H1608" s="287" t="s">
        <v>223</v>
      </c>
      <c r="I1608" s="287" t="s">
        <v>6777</v>
      </c>
      <c r="J1608" s="287" t="s">
        <v>1961</v>
      </c>
      <c r="K1608" s="287" t="s">
        <v>313</v>
      </c>
      <c r="L1608" s="287" t="s">
        <v>1979</v>
      </c>
      <c r="M1608" s="287" t="s">
        <v>55</v>
      </c>
      <c r="N1608" s="287" t="s">
        <v>32</v>
      </c>
      <c r="O1608" s="287" t="s">
        <v>37</v>
      </c>
      <c r="P1608" s="287" t="s">
        <v>38</v>
      </c>
      <c r="Q1608" s="287"/>
      <c r="R1608" s="287" t="s">
        <v>2019</v>
      </c>
      <c r="S1608" s="287" t="s">
        <v>6778</v>
      </c>
      <c r="T1608" s="287" t="s">
        <v>6779</v>
      </c>
      <c r="U1608" s="288">
        <v>1985</v>
      </c>
      <c r="V1608" s="289">
        <v>46098</v>
      </c>
      <c r="W1608" s="289">
        <v>46101</v>
      </c>
      <c r="X1608" s="287">
        <v>35</v>
      </c>
      <c r="Y1608" s="287"/>
      <c r="Z1608" s="289">
        <v>46136</v>
      </c>
      <c r="AA1608" s="289">
        <v>46136</v>
      </c>
      <c r="AB1608" s="289">
        <v>46135</v>
      </c>
      <c r="AC1608" s="287" t="s">
        <v>3</v>
      </c>
      <c r="AD1608" s="290">
        <v>1</v>
      </c>
      <c r="AE1608" s="287"/>
      <c r="AF1608" s="291" t="s">
        <v>8951</v>
      </c>
      <c r="AG1608" s="289"/>
      <c r="AH1608" s="289" t="s">
        <v>152</v>
      </c>
      <c r="AI1608" s="287" t="s">
        <v>6737</v>
      </c>
      <c r="AJ1608" s="287"/>
      <c r="AK1608" s="287" t="s">
        <v>2829</v>
      </c>
      <c r="AL1608" s="292" t="s">
        <v>2924</v>
      </c>
      <c r="AM1608" s="292"/>
      <c r="AN1608" s="289"/>
      <c r="AO1608" s="289"/>
      <c r="AP1608" s="289"/>
      <c r="AQ1608" s="289"/>
      <c r="AR1608" s="289"/>
      <c r="AS1608" s="287"/>
      <c r="AT1608" s="289"/>
      <c r="AU1608" s="287"/>
      <c r="AV1608" s="287"/>
      <c r="AW1608" s="289"/>
      <c r="AX1608" s="289"/>
      <c r="AY1608" s="289"/>
      <c r="AZ1608" s="287"/>
      <c r="BA1608" s="289"/>
      <c r="BB1608" s="287"/>
      <c r="BC1608" s="289"/>
      <c r="BD1608" s="289"/>
    </row>
    <row r="1609" spans="1:56" x14ac:dyDescent="0.35">
      <c r="A1609" s="286" t="s">
        <v>6780</v>
      </c>
      <c r="B1609" s="115">
        <v>1608</v>
      </c>
      <c r="C1609" s="287"/>
      <c r="D1609" s="287" t="s">
        <v>7030</v>
      </c>
      <c r="E1609" s="287" t="s">
        <v>7030</v>
      </c>
      <c r="F1609" s="287" t="s">
        <v>6781</v>
      </c>
      <c r="G1609" s="287" t="s">
        <v>86</v>
      </c>
      <c r="H1609" s="287" t="s">
        <v>226</v>
      </c>
      <c r="I1609" s="287" t="s">
        <v>203</v>
      </c>
      <c r="J1609" s="287" t="s">
        <v>1961</v>
      </c>
      <c r="K1609" s="287" t="s">
        <v>313</v>
      </c>
      <c r="L1609" s="287" t="s">
        <v>1979</v>
      </c>
      <c r="M1609" s="287" t="s">
        <v>55</v>
      </c>
      <c r="N1609" s="287" t="s">
        <v>32</v>
      </c>
      <c r="O1609" s="287" t="s">
        <v>37</v>
      </c>
      <c r="P1609" s="287" t="s">
        <v>38</v>
      </c>
      <c r="Q1609" s="287"/>
      <c r="R1609" s="287" t="s">
        <v>2019</v>
      </c>
      <c r="S1609" s="287" t="s">
        <v>6782</v>
      </c>
      <c r="T1609" s="287" t="s">
        <v>6782</v>
      </c>
      <c r="U1609" s="288">
        <v>4890</v>
      </c>
      <c r="V1609" s="289">
        <v>46098</v>
      </c>
      <c r="W1609" s="289">
        <v>46109</v>
      </c>
      <c r="X1609" s="287">
        <v>45</v>
      </c>
      <c r="Y1609" s="287"/>
      <c r="Z1609" s="289">
        <v>46154</v>
      </c>
      <c r="AA1609" s="289">
        <v>46188</v>
      </c>
      <c r="AB1609" s="289"/>
      <c r="AC1609" s="287" t="s">
        <v>5</v>
      </c>
      <c r="AD1609" s="290">
        <v>0.75</v>
      </c>
      <c r="AE1609" s="287"/>
      <c r="AF1609" s="291"/>
      <c r="AG1609" s="289"/>
      <c r="AH1609" s="289"/>
      <c r="AI1609" s="287" t="s">
        <v>6737</v>
      </c>
      <c r="AJ1609" s="287"/>
      <c r="AK1609" s="287" t="s">
        <v>2826</v>
      </c>
      <c r="AL1609" s="292" t="s">
        <v>390</v>
      </c>
      <c r="AM1609" s="292"/>
      <c r="AN1609" s="289"/>
      <c r="AO1609" s="289"/>
      <c r="AP1609" s="289"/>
      <c r="AQ1609" s="289"/>
      <c r="AR1609" s="289"/>
      <c r="AS1609" s="287"/>
      <c r="AT1609" s="289"/>
      <c r="AU1609" s="287"/>
      <c r="AV1609" s="287"/>
      <c r="AW1609" s="289"/>
      <c r="AX1609" s="289"/>
      <c r="AY1609" s="289"/>
      <c r="AZ1609" s="287"/>
      <c r="BA1609" s="289"/>
      <c r="BB1609" s="287"/>
      <c r="BC1609" s="289"/>
      <c r="BD1609" s="289"/>
    </row>
    <row r="1610" spans="1:56" x14ac:dyDescent="0.35">
      <c r="A1610" s="286" t="s">
        <v>6783</v>
      </c>
      <c r="B1610" s="115">
        <v>1609</v>
      </c>
      <c r="C1610" s="287"/>
      <c r="D1610" s="287" t="s">
        <v>7031</v>
      </c>
      <c r="E1610" s="287" t="s">
        <v>7031</v>
      </c>
      <c r="F1610" s="287" t="s">
        <v>6784</v>
      </c>
      <c r="G1610" s="287" t="s">
        <v>1960</v>
      </c>
      <c r="H1610" s="287" t="s">
        <v>223</v>
      </c>
      <c r="I1610" s="287" t="s">
        <v>711</v>
      </c>
      <c r="J1610" s="287" t="s">
        <v>1961</v>
      </c>
      <c r="K1610" s="287" t="s">
        <v>313</v>
      </c>
      <c r="L1610" s="287" t="s">
        <v>1979</v>
      </c>
      <c r="M1610" s="287" t="s">
        <v>106</v>
      </c>
      <c r="N1610" s="287" t="s">
        <v>32</v>
      </c>
      <c r="O1610" s="287" t="s">
        <v>50</v>
      </c>
      <c r="P1610" s="287" t="s">
        <v>45</v>
      </c>
      <c r="Q1610" s="287"/>
      <c r="R1610" s="287" t="s">
        <v>1773</v>
      </c>
      <c r="S1610" s="287" t="s">
        <v>6785</v>
      </c>
      <c r="T1610" s="287" t="s">
        <v>147</v>
      </c>
      <c r="U1610" s="288">
        <v>7895</v>
      </c>
      <c r="V1610" s="289">
        <v>46109</v>
      </c>
      <c r="W1610" s="289">
        <v>46109</v>
      </c>
      <c r="X1610" s="287"/>
      <c r="Y1610" s="287">
        <v>21</v>
      </c>
      <c r="Z1610" s="289">
        <v>46130</v>
      </c>
      <c r="AA1610" s="289">
        <v>46130</v>
      </c>
      <c r="AB1610" s="289">
        <v>46132</v>
      </c>
      <c r="AC1610" s="287" t="s">
        <v>3</v>
      </c>
      <c r="AD1610" s="290">
        <v>1</v>
      </c>
      <c r="AE1610" s="287"/>
      <c r="AF1610" s="291" t="s">
        <v>8951</v>
      </c>
      <c r="AG1610" s="289">
        <v>46132</v>
      </c>
      <c r="AH1610" s="289" t="s">
        <v>6740</v>
      </c>
      <c r="AI1610" s="287" t="s">
        <v>6737</v>
      </c>
      <c r="AJ1610" s="287"/>
      <c r="AK1610" s="287" t="s">
        <v>2829</v>
      </c>
      <c r="AL1610" s="292" t="s">
        <v>2924</v>
      </c>
      <c r="AM1610" s="292"/>
      <c r="AN1610" s="289"/>
      <c r="AO1610" s="289"/>
      <c r="AP1610" s="289"/>
      <c r="AQ1610" s="289"/>
      <c r="AR1610" s="289"/>
      <c r="AS1610" s="287"/>
      <c r="AT1610" s="289"/>
      <c r="AU1610" s="287"/>
      <c r="AV1610" s="287"/>
      <c r="AW1610" s="289"/>
      <c r="AX1610" s="289"/>
      <c r="AY1610" s="289"/>
      <c r="AZ1610" s="287"/>
      <c r="BA1610" s="289"/>
      <c r="BB1610" s="287"/>
      <c r="BC1610" s="289"/>
      <c r="BD1610" s="289"/>
    </row>
    <row r="1611" spans="1:56" x14ac:dyDescent="0.35">
      <c r="A1611" s="286" t="s">
        <v>6786</v>
      </c>
      <c r="B1611" s="115">
        <v>1610</v>
      </c>
      <c r="C1611" s="287"/>
      <c r="D1611" s="287" t="s">
        <v>7032</v>
      </c>
      <c r="E1611" s="287" t="s">
        <v>7032</v>
      </c>
      <c r="F1611" s="287" t="s">
        <v>6787</v>
      </c>
      <c r="G1611" s="287" t="s">
        <v>1960</v>
      </c>
      <c r="H1611" s="287" t="s">
        <v>223</v>
      </c>
      <c r="I1611" s="287" t="s">
        <v>711</v>
      </c>
      <c r="J1611" s="287" t="s">
        <v>1961</v>
      </c>
      <c r="K1611" s="287" t="s">
        <v>313</v>
      </c>
      <c r="L1611" s="287" t="s">
        <v>1979</v>
      </c>
      <c r="M1611" s="287" t="s">
        <v>106</v>
      </c>
      <c r="N1611" s="287" t="s">
        <v>33</v>
      </c>
      <c r="O1611" s="287" t="s">
        <v>49</v>
      </c>
      <c r="P1611" s="287" t="s">
        <v>26</v>
      </c>
      <c r="Q1611" s="287"/>
      <c r="R1611" s="287" t="s">
        <v>6788</v>
      </c>
      <c r="S1611" s="287" t="s">
        <v>6789</v>
      </c>
      <c r="T1611" s="287" t="s">
        <v>6789</v>
      </c>
      <c r="U1611" s="288">
        <v>11546</v>
      </c>
      <c r="V1611" s="289">
        <v>46108</v>
      </c>
      <c r="W1611" s="289">
        <v>46108</v>
      </c>
      <c r="X1611" s="287"/>
      <c r="Y1611" s="287">
        <v>21</v>
      </c>
      <c r="Z1611" s="289">
        <v>46129</v>
      </c>
      <c r="AA1611" s="289">
        <v>46130</v>
      </c>
      <c r="AB1611" s="289">
        <v>46129</v>
      </c>
      <c r="AC1611" s="287" t="s">
        <v>3</v>
      </c>
      <c r="AD1611" s="290">
        <v>1</v>
      </c>
      <c r="AE1611" s="287"/>
      <c r="AF1611" s="291">
        <v>46171</v>
      </c>
      <c r="AG1611" s="289">
        <v>46129</v>
      </c>
      <c r="AH1611" s="289" t="s">
        <v>6740</v>
      </c>
      <c r="AI1611" s="287" t="s">
        <v>6737</v>
      </c>
      <c r="AJ1611" s="287"/>
      <c r="AK1611" s="287" t="s">
        <v>2829</v>
      </c>
      <c r="AL1611" s="292" t="s">
        <v>2924</v>
      </c>
      <c r="AM1611" s="292"/>
      <c r="AN1611" s="289"/>
      <c r="AO1611" s="289"/>
      <c r="AP1611" s="289"/>
      <c r="AQ1611" s="289"/>
      <c r="AR1611" s="289"/>
      <c r="AS1611" s="287"/>
      <c r="AT1611" s="289"/>
      <c r="AU1611" s="287"/>
      <c r="AV1611" s="287"/>
      <c r="AW1611" s="289"/>
      <c r="AX1611" s="289"/>
      <c r="AY1611" s="289"/>
      <c r="AZ1611" s="287"/>
      <c r="BA1611" s="289"/>
      <c r="BB1611" s="287"/>
      <c r="BC1611" s="289"/>
      <c r="BD1611" s="289"/>
    </row>
    <row r="1612" spans="1:56" x14ac:dyDescent="0.35">
      <c r="A1612" s="286" t="s">
        <v>7257</v>
      </c>
      <c r="B1612" s="115">
        <v>1611</v>
      </c>
      <c r="C1612" s="287"/>
      <c r="D1612" s="287"/>
      <c r="E1612" s="287"/>
      <c r="F1612" s="287"/>
      <c r="G1612" s="287" t="s">
        <v>80</v>
      </c>
      <c r="H1612" s="287" t="s">
        <v>225</v>
      </c>
      <c r="I1612" s="287" t="s">
        <v>72</v>
      </c>
      <c r="J1612" s="287" t="s">
        <v>1961</v>
      </c>
      <c r="K1612" s="287" t="s">
        <v>329</v>
      </c>
      <c r="L1612" s="287" t="s">
        <v>320</v>
      </c>
      <c r="M1612" s="287" t="s">
        <v>55</v>
      </c>
      <c r="N1612" s="287" t="s">
        <v>32</v>
      </c>
      <c r="O1612" s="287" t="s">
        <v>37</v>
      </c>
      <c r="P1612" s="287" t="s">
        <v>45</v>
      </c>
      <c r="Q1612" s="287"/>
      <c r="R1612" s="287"/>
      <c r="S1612" s="287" t="s">
        <v>7258</v>
      </c>
      <c r="T1612" s="287" t="s">
        <v>147</v>
      </c>
      <c r="U1612" s="288"/>
      <c r="V1612" s="289"/>
      <c r="W1612" s="289"/>
      <c r="X1612" s="287"/>
      <c r="Y1612" s="287"/>
      <c r="Z1612" s="289"/>
      <c r="AA1612" s="289"/>
      <c r="AB1612" s="289"/>
      <c r="AC1612" s="287" t="s">
        <v>407</v>
      </c>
      <c r="AD1612" s="290">
        <v>0</v>
      </c>
      <c r="AE1612" s="287"/>
      <c r="AF1612" s="291"/>
      <c r="AG1612" s="289"/>
      <c r="AH1612" s="289"/>
      <c r="AI1612" s="287"/>
      <c r="AJ1612" s="287"/>
      <c r="AK1612" s="287" t="s">
        <v>390</v>
      </c>
      <c r="AL1612" s="292" t="s">
        <v>390</v>
      </c>
      <c r="AM1612" s="292"/>
      <c r="AN1612" s="289"/>
      <c r="AO1612" s="289"/>
      <c r="AP1612" s="289"/>
      <c r="AQ1612" s="289"/>
      <c r="AR1612" s="289"/>
      <c r="AS1612" s="287"/>
      <c r="AT1612" s="289"/>
      <c r="AU1612" s="287"/>
      <c r="AV1612" s="287"/>
      <c r="AW1612" s="289"/>
      <c r="AX1612" s="289"/>
      <c r="AY1612" s="289"/>
      <c r="AZ1612" s="287"/>
      <c r="BA1612" s="289"/>
      <c r="BB1612" s="287"/>
      <c r="BC1612" s="289"/>
      <c r="BD1612" s="289"/>
    </row>
    <row r="1613" spans="1:56" x14ac:dyDescent="0.35">
      <c r="A1613" s="286" t="s">
        <v>7259</v>
      </c>
      <c r="B1613" s="115">
        <v>1612</v>
      </c>
      <c r="C1613" s="287"/>
      <c r="D1613" s="287"/>
      <c r="E1613" s="287"/>
      <c r="F1613" s="287"/>
      <c r="G1613" s="287" t="s">
        <v>80</v>
      </c>
      <c r="H1613" s="287" t="s">
        <v>225</v>
      </c>
      <c r="I1613" s="287" t="s">
        <v>72</v>
      </c>
      <c r="J1613" s="287" t="s">
        <v>1961</v>
      </c>
      <c r="K1613" s="287" t="s">
        <v>329</v>
      </c>
      <c r="L1613" s="287" t="s">
        <v>320</v>
      </c>
      <c r="M1613" s="287" t="s">
        <v>55</v>
      </c>
      <c r="N1613" s="287" t="s">
        <v>32</v>
      </c>
      <c r="O1613" s="287" t="s">
        <v>37</v>
      </c>
      <c r="P1613" s="287" t="s">
        <v>45</v>
      </c>
      <c r="Q1613" s="287"/>
      <c r="R1613" s="287"/>
      <c r="S1613" s="287" t="s">
        <v>7260</v>
      </c>
      <c r="T1613" s="287" t="s">
        <v>147</v>
      </c>
      <c r="U1613" s="288"/>
      <c r="V1613" s="289"/>
      <c r="W1613" s="289"/>
      <c r="X1613" s="287"/>
      <c r="Y1613" s="287"/>
      <c r="Z1613" s="289"/>
      <c r="AA1613" s="289"/>
      <c r="AB1613" s="289"/>
      <c r="AC1613" s="287" t="s">
        <v>407</v>
      </c>
      <c r="AD1613" s="290">
        <v>0</v>
      </c>
      <c r="AE1613" s="287"/>
      <c r="AF1613" s="291"/>
      <c r="AG1613" s="289"/>
      <c r="AH1613" s="289"/>
      <c r="AI1613" s="287"/>
      <c r="AJ1613" s="287"/>
      <c r="AK1613" s="287" t="s">
        <v>390</v>
      </c>
      <c r="AL1613" s="292" t="s">
        <v>390</v>
      </c>
      <c r="AM1613" s="292"/>
      <c r="AN1613" s="289"/>
      <c r="AO1613" s="289"/>
      <c r="AP1613" s="289"/>
      <c r="AQ1613" s="289"/>
      <c r="AR1613" s="289"/>
      <c r="AS1613" s="287"/>
      <c r="AT1613" s="289"/>
      <c r="AU1613" s="287"/>
      <c r="AV1613" s="287"/>
      <c r="AW1613" s="289"/>
      <c r="AX1613" s="289"/>
      <c r="AY1613" s="289"/>
      <c r="AZ1613" s="287"/>
      <c r="BA1613" s="289"/>
      <c r="BB1613" s="287"/>
      <c r="BC1613" s="289"/>
      <c r="BD1613" s="289"/>
    </row>
    <row r="1614" spans="1:56" x14ac:dyDescent="0.35">
      <c r="A1614" s="286" t="s">
        <v>7261</v>
      </c>
      <c r="B1614" s="115">
        <v>1613</v>
      </c>
      <c r="C1614" s="287"/>
      <c r="D1614" s="287"/>
      <c r="E1614" s="287"/>
      <c r="F1614" s="287"/>
      <c r="G1614" s="287" t="s">
        <v>80</v>
      </c>
      <c r="H1614" s="287" t="s">
        <v>225</v>
      </c>
      <c r="I1614" s="287" t="s">
        <v>72</v>
      </c>
      <c r="J1614" s="287" t="s">
        <v>1961</v>
      </c>
      <c r="K1614" s="287" t="s">
        <v>329</v>
      </c>
      <c r="L1614" s="287" t="s">
        <v>320</v>
      </c>
      <c r="M1614" s="287" t="s">
        <v>55</v>
      </c>
      <c r="N1614" s="287" t="s">
        <v>32</v>
      </c>
      <c r="O1614" s="287" t="s">
        <v>37</v>
      </c>
      <c r="P1614" s="287" t="s">
        <v>45</v>
      </c>
      <c r="Q1614" s="287"/>
      <c r="R1614" s="287"/>
      <c r="S1614" s="287" t="s">
        <v>7262</v>
      </c>
      <c r="T1614" s="287" t="s">
        <v>147</v>
      </c>
      <c r="U1614" s="288"/>
      <c r="V1614" s="289"/>
      <c r="W1614" s="289"/>
      <c r="X1614" s="287"/>
      <c r="Y1614" s="287"/>
      <c r="Z1614" s="289"/>
      <c r="AA1614" s="289"/>
      <c r="AB1614" s="289"/>
      <c r="AC1614" s="287" t="s">
        <v>407</v>
      </c>
      <c r="AD1614" s="290">
        <v>0</v>
      </c>
      <c r="AE1614" s="287"/>
      <c r="AF1614" s="291"/>
      <c r="AG1614" s="289"/>
      <c r="AH1614" s="289"/>
      <c r="AI1614" s="287"/>
      <c r="AJ1614" s="287"/>
      <c r="AK1614" s="287" t="s">
        <v>390</v>
      </c>
      <c r="AL1614" s="292" t="s">
        <v>390</v>
      </c>
      <c r="AM1614" s="292"/>
      <c r="AN1614" s="289"/>
      <c r="AO1614" s="289"/>
      <c r="AP1614" s="289"/>
      <c r="AQ1614" s="289"/>
      <c r="AR1614" s="289"/>
      <c r="AS1614" s="287"/>
      <c r="AT1614" s="289"/>
      <c r="AU1614" s="287"/>
      <c r="AV1614" s="287"/>
      <c r="AW1614" s="289"/>
      <c r="AX1614" s="289"/>
      <c r="AY1614" s="289"/>
      <c r="AZ1614" s="287"/>
      <c r="BA1614" s="289"/>
      <c r="BB1614" s="287"/>
      <c r="BC1614" s="289"/>
      <c r="BD1614" s="289"/>
    </row>
    <row r="1615" spans="1:56" x14ac:dyDescent="0.35">
      <c r="A1615" s="286" t="s">
        <v>7263</v>
      </c>
      <c r="B1615" s="115">
        <v>1614</v>
      </c>
      <c r="C1615" s="287"/>
      <c r="D1615" s="287"/>
      <c r="E1615" s="287"/>
      <c r="F1615" s="287"/>
      <c r="G1615" s="287" t="s">
        <v>80</v>
      </c>
      <c r="H1615" s="287" t="s">
        <v>225</v>
      </c>
      <c r="I1615" s="287" t="s">
        <v>72</v>
      </c>
      <c r="J1615" s="287" t="s">
        <v>1961</v>
      </c>
      <c r="K1615" s="287" t="s">
        <v>329</v>
      </c>
      <c r="L1615" s="287" t="s">
        <v>320</v>
      </c>
      <c r="M1615" s="287" t="s">
        <v>55</v>
      </c>
      <c r="N1615" s="287" t="s">
        <v>32</v>
      </c>
      <c r="O1615" s="287" t="s">
        <v>37</v>
      </c>
      <c r="P1615" s="287" t="s">
        <v>38</v>
      </c>
      <c r="Q1615" s="287"/>
      <c r="R1615" s="287"/>
      <c r="S1615" s="287" t="s">
        <v>7264</v>
      </c>
      <c r="T1615" s="287" t="s">
        <v>107</v>
      </c>
      <c r="U1615" s="288"/>
      <c r="V1615" s="289"/>
      <c r="W1615" s="289"/>
      <c r="X1615" s="287"/>
      <c r="Y1615" s="287"/>
      <c r="Z1615" s="289"/>
      <c r="AA1615" s="289"/>
      <c r="AB1615" s="289"/>
      <c r="AC1615" s="287" t="s">
        <v>709</v>
      </c>
      <c r="AD1615" s="290">
        <v>0</v>
      </c>
      <c r="AE1615" s="287"/>
      <c r="AF1615" s="291"/>
      <c r="AG1615" s="289"/>
      <c r="AH1615" s="289"/>
      <c r="AI1615" s="287"/>
      <c r="AJ1615" s="287"/>
      <c r="AK1615" s="287" t="s">
        <v>390</v>
      </c>
      <c r="AL1615" s="292" t="s">
        <v>390</v>
      </c>
      <c r="AM1615" s="292"/>
      <c r="AN1615" s="289"/>
      <c r="AO1615" s="289"/>
      <c r="AP1615" s="289"/>
      <c r="AQ1615" s="289"/>
      <c r="AR1615" s="289"/>
      <c r="AS1615" s="287"/>
      <c r="AT1615" s="289"/>
      <c r="AU1615" s="287"/>
      <c r="AV1615" s="287"/>
      <c r="AW1615" s="289"/>
      <c r="AX1615" s="289"/>
      <c r="AY1615" s="289"/>
      <c r="AZ1615" s="287"/>
      <c r="BA1615" s="289"/>
      <c r="BB1615" s="287"/>
      <c r="BC1615" s="289"/>
      <c r="BD1615" s="289"/>
    </row>
    <row r="1616" spans="1:56" x14ac:dyDescent="0.35">
      <c r="A1616" s="286" t="s">
        <v>7265</v>
      </c>
      <c r="B1616" s="115">
        <v>1615</v>
      </c>
      <c r="C1616" s="287"/>
      <c r="D1616" s="287"/>
      <c r="E1616" s="287"/>
      <c r="F1616" s="287"/>
      <c r="G1616" s="287" t="s">
        <v>80</v>
      </c>
      <c r="H1616" s="287" t="s">
        <v>225</v>
      </c>
      <c r="I1616" s="287" t="s">
        <v>72</v>
      </c>
      <c r="J1616" s="287" t="s">
        <v>1961</v>
      </c>
      <c r="K1616" s="287" t="s">
        <v>329</v>
      </c>
      <c r="L1616" s="287" t="s">
        <v>320</v>
      </c>
      <c r="M1616" s="287" t="s">
        <v>55</v>
      </c>
      <c r="N1616" s="287" t="s">
        <v>32</v>
      </c>
      <c r="O1616" s="287" t="s">
        <v>37</v>
      </c>
      <c r="P1616" s="287" t="s">
        <v>38</v>
      </c>
      <c r="Q1616" s="287"/>
      <c r="R1616" s="287"/>
      <c r="S1616" s="287" t="s">
        <v>7266</v>
      </c>
      <c r="T1616" s="287" t="s">
        <v>107</v>
      </c>
      <c r="U1616" s="288"/>
      <c r="V1616" s="289"/>
      <c r="W1616" s="289"/>
      <c r="X1616" s="287"/>
      <c r="Y1616" s="287"/>
      <c r="Z1616" s="289"/>
      <c r="AA1616" s="289"/>
      <c r="AB1616" s="289"/>
      <c r="AC1616" s="287" t="s">
        <v>709</v>
      </c>
      <c r="AD1616" s="290">
        <v>0</v>
      </c>
      <c r="AE1616" s="287"/>
      <c r="AF1616" s="291"/>
      <c r="AG1616" s="289"/>
      <c r="AH1616" s="289"/>
      <c r="AI1616" s="287"/>
      <c r="AJ1616" s="287"/>
      <c r="AK1616" s="287" t="s">
        <v>390</v>
      </c>
      <c r="AL1616" s="292" t="s">
        <v>390</v>
      </c>
      <c r="AM1616" s="292"/>
      <c r="AN1616" s="289"/>
      <c r="AO1616" s="289"/>
      <c r="AP1616" s="289"/>
      <c r="AQ1616" s="289"/>
      <c r="AR1616" s="289"/>
      <c r="AS1616" s="287"/>
      <c r="AT1616" s="289"/>
      <c r="AU1616" s="287"/>
      <c r="AV1616" s="287"/>
      <c r="AW1616" s="289"/>
      <c r="AX1616" s="289"/>
      <c r="AY1616" s="289"/>
      <c r="AZ1616" s="287"/>
      <c r="BA1616" s="289"/>
      <c r="BB1616" s="287"/>
      <c r="BC1616" s="289"/>
      <c r="BD1616" s="289"/>
    </row>
    <row r="1617" spans="1:56" x14ac:dyDescent="0.35">
      <c r="A1617" s="286" t="s">
        <v>7267</v>
      </c>
      <c r="B1617" s="115">
        <v>1616</v>
      </c>
      <c r="C1617" s="287"/>
      <c r="D1617" s="287"/>
      <c r="E1617" s="287"/>
      <c r="F1617" s="287"/>
      <c r="G1617" s="287" t="s">
        <v>80</v>
      </c>
      <c r="H1617" s="287" t="s">
        <v>225</v>
      </c>
      <c r="I1617" s="287" t="s">
        <v>72</v>
      </c>
      <c r="J1617" s="287" t="s">
        <v>1961</v>
      </c>
      <c r="K1617" s="287" t="s">
        <v>329</v>
      </c>
      <c r="L1617" s="287" t="s">
        <v>320</v>
      </c>
      <c r="M1617" s="287" t="s">
        <v>55</v>
      </c>
      <c r="N1617" s="287" t="s">
        <v>32</v>
      </c>
      <c r="O1617" s="287" t="s">
        <v>37</v>
      </c>
      <c r="P1617" s="287" t="s">
        <v>38</v>
      </c>
      <c r="Q1617" s="287"/>
      <c r="R1617" s="287"/>
      <c r="S1617" s="287" t="s">
        <v>7268</v>
      </c>
      <c r="T1617" s="287" t="s">
        <v>107</v>
      </c>
      <c r="U1617" s="288"/>
      <c r="V1617" s="289"/>
      <c r="W1617" s="289"/>
      <c r="X1617" s="287"/>
      <c r="Y1617" s="287"/>
      <c r="Z1617" s="289"/>
      <c r="AA1617" s="289"/>
      <c r="AB1617" s="289"/>
      <c r="AC1617" s="287" t="s">
        <v>709</v>
      </c>
      <c r="AD1617" s="290">
        <v>0</v>
      </c>
      <c r="AE1617" s="287"/>
      <c r="AF1617" s="291"/>
      <c r="AG1617" s="289"/>
      <c r="AH1617" s="289"/>
      <c r="AI1617" s="287"/>
      <c r="AJ1617" s="287"/>
      <c r="AK1617" s="287" t="s">
        <v>390</v>
      </c>
      <c r="AL1617" s="292" t="s">
        <v>390</v>
      </c>
      <c r="AM1617" s="292"/>
      <c r="AN1617" s="289"/>
      <c r="AO1617" s="289"/>
      <c r="AP1617" s="289"/>
      <c r="AQ1617" s="289"/>
      <c r="AR1617" s="289"/>
      <c r="AS1617" s="287"/>
      <c r="AT1617" s="289"/>
      <c r="AU1617" s="287"/>
      <c r="AV1617" s="287"/>
      <c r="AW1617" s="289"/>
      <c r="AX1617" s="289"/>
      <c r="AY1617" s="289"/>
      <c r="AZ1617" s="287"/>
      <c r="BA1617" s="289"/>
      <c r="BB1617" s="287"/>
      <c r="BC1617" s="289"/>
      <c r="BD1617" s="289"/>
    </row>
    <row r="1618" spans="1:56" x14ac:dyDescent="0.35">
      <c r="A1618" s="286" t="s">
        <v>7269</v>
      </c>
      <c r="B1618" s="115">
        <v>1617</v>
      </c>
      <c r="C1618" s="287"/>
      <c r="D1618" s="287"/>
      <c r="E1618" s="287"/>
      <c r="F1618" s="287"/>
      <c r="G1618" s="287" t="s">
        <v>80</v>
      </c>
      <c r="H1618" s="287" t="s">
        <v>225</v>
      </c>
      <c r="I1618" s="287" t="s">
        <v>72</v>
      </c>
      <c r="J1618" s="287" t="s">
        <v>1961</v>
      </c>
      <c r="K1618" s="287" t="s">
        <v>329</v>
      </c>
      <c r="L1618" s="287" t="s">
        <v>320</v>
      </c>
      <c r="M1618" s="287" t="s">
        <v>55</v>
      </c>
      <c r="N1618" s="287" t="s">
        <v>32</v>
      </c>
      <c r="O1618" s="287" t="s">
        <v>37</v>
      </c>
      <c r="P1618" s="287" t="s">
        <v>38</v>
      </c>
      <c r="Q1618" s="287"/>
      <c r="R1618" s="287"/>
      <c r="S1618" s="287" t="s">
        <v>7270</v>
      </c>
      <c r="T1618" s="287" t="s">
        <v>107</v>
      </c>
      <c r="U1618" s="288"/>
      <c r="V1618" s="289"/>
      <c r="W1618" s="289"/>
      <c r="X1618" s="287"/>
      <c r="Y1618" s="287"/>
      <c r="Z1618" s="289"/>
      <c r="AA1618" s="289"/>
      <c r="AB1618" s="289"/>
      <c r="AC1618" s="287" t="s">
        <v>709</v>
      </c>
      <c r="AD1618" s="290">
        <v>0</v>
      </c>
      <c r="AE1618" s="287"/>
      <c r="AF1618" s="291"/>
      <c r="AG1618" s="289"/>
      <c r="AH1618" s="289"/>
      <c r="AI1618" s="287"/>
      <c r="AJ1618" s="287"/>
      <c r="AK1618" s="287" t="s">
        <v>390</v>
      </c>
      <c r="AL1618" s="292" t="s">
        <v>390</v>
      </c>
      <c r="AM1618" s="292"/>
      <c r="AN1618" s="289"/>
      <c r="AO1618" s="289"/>
      <c r="AP1618" s="289"/>
      <c r="AQ1618" s="289"/>
      <c r="AR1618" s="289"/>
      <c r="AS1618" s="287"/>
      <c r="AT1618" s="289"/>
      <c r="AU1618" s="287"/>
      <c r="AV1618" s="287"/>
      <c r="AW1618" s="289"/>
      <c r="AX1618" s="289"/>
      <c r="AY1618" s="289"/>
      <c r="AZ1618" s="287"/>
      <c r="BA1618" s="289"/>
      <c r="BB1618" s="287"/>
      <c r="BC1618" s="289"/>
      <c r="BD1618" s="289"/>
    </row>
    <row r="1619" spans="1:56" x14ac:dyDescent="0.35">
      <c r="A1619" s="286" t="s">
        <v>7271</v>
      </c>
      <c r="B1619" s="115">
        <v>1618</v>
      </c>
      <c r="C1619" s="287"/>
      <c r="D1619" s="287"/>
      <c r="E1619" s="287"/>
      <c r="F1619" s="287"/>
      <c r="G1619" s="287" t="s">
        <v>80</v>
      </c>
      <c r="H1619" s="287" t="s">
        <v>225</v>
      </c>
      <c r="I1619" s="287" t="s">
        <v>72</v>
      </c>
      <c r="J1619" s="287" t="s">
        <v>1961</v>
      </c>
      <c r="K1619" s="287" t="s">
        <v>329</v>
      </c>
      <c r="L1619" s="287" t="s">
        <v>320</v>
      </c>
      <c r="M1619" s="287" t="s">
        <v>55</v>
      </c>
      <c r="N1619" s="287" t="s">
        <v>32</v>
      </c>
      <c r="O1619" s="287" t="s">
        <v>37</v>
      </c>
      <c r="P1619" s="287" t="s">
        <v>38</v>
      </c>
      <c r="Q1619" s="287"/>
      <c r="R1619" s="287"/>
      <c r="S1619" s="287" t="s">
        <v>7272</v>
      </c>
      <c r="T1619" s="287" t="s">
        <v>107</v>
      </c>
      <c r="U1619" s="288"/>
      <c r="V1619" s="289"/>
      <c r="W1619" s="289"/>
      <c r="X1619" s="287"/>
      <c r="Y1619" s="287"/>
      <c r="Z1619" s="289"/>
      <c r="AA1619" s="289"/>
      <c r="AB1619" s="289"/>
      <c r="AC1619" s="287" t="s">
        <v>709</v>
      </c>
      <c r="AD1619" s="290">
        <v>0</v>
      </c>
      <c r="AE1619" s="287"/>
      <c r="AF1619" s="291"/>
      <c r="AG1619" s="289"/>
      <c r="AH1619" s="289"/>
      <c r="AI1619" s="287"/>
      <c r="AJ1619" s="287"/>
      <c r="AK1619" s="287" t="s">
        <v>390</v>
      </c>
      <c r="AL1619" s="292" t="s">
        <v>390</v>
      </c>
      <c r="AM1619" s="292"/>
      <c r="AN1619" s="289"/>
      <c r="AO1619" s="289"/>
      <c r="AP1619" s="289"/>
      <c r="AQ1619" s="289"/>
      <c r="AR1619" s="289"/>
      <c r="AS1619" s="287"/>
      <c r="AT1619" s="289"/>
      <c r="AU1619" s="287"/>
      <c r="AV1619" s="287"/>
      <c r="AW1619" s="289"/>
      <c r="AX1619" s="289"/>
      <c r="AY1619" s="289"/>
      <c r="AZ1619" s="287"/>
      <c r="BA1619" s="289"/>
      <c r="BB1619" s="287"/>
      <c r="BC1619" s="289"/>
      <c r="BD1619" s="289"/>
    </row>
    <row r="1620" spans="1:56" x14ac:dyDescent="0.35">
      <c r="A1620" s="286" t="s">
        <v>7273</v>
      </c>
      <c r="B1620" s="115">
        <v>1619</v>
      </c>
      <c r="C1620" s="287"/>
      <c r="D1620" s="287"/>
      <c r="E1620" s="287"/>
      <c r="F1620" s="287"/>
      <c r="G1620" s="287" t="s">
        <v>80</v>
      </c>
      <c r="H1620" s="287" t="s">
        <v>225</v>
      </c>
      <c r="I1620" s="287" t="s">
        <v>72</v>
      </c>
      <c r="J1620" s="287" t="s">
        <v>1961</v>
      </c>
      <c r="K1620" s="287" t="s">
        <v>329</v>
      </c>
      <c r="L1620" s="287" t="s">
        <v>320</v>
      </c>
      <c r="M1620" s="287" t="s">
        <v>55</v>
      </c>
      <c r="N1620" s="287" t="s">
        <v>32</v>
      </c>
      <c r="O1620" s="287" t="s">
        <v>37</v>
      </c>
      <c r="P1620" s="287" t="s">
        <v>38</v>
      </c>
      <c r="Q1620" s="287"/>
      <c r="R1620" s="287"/>
      <c r="S1620" s="287" t="s">
        <v>7274</v>
      </c>
      <c r="T1620" s="287" t="s">
        <v>107</v>
      </c>
      <c r="U1620" s="288"/>
      <c r="V1620" s="289"/>
      <c r="W1620" s="289"/>
      <c r="X1620" s="287"/>
      <c r="Y1620" s="287"/>
      <c r="Z1620" s="289"/>
      <c r="AA1620" s="289"/>
      <c r="AB1620" s="289"/>
      <c r="AC1620" s="287" t="s">
        <v>709</v>
      </c>
      <c r="AD1620" s="290">
        <v>0</v>
      </c>
      <c r="AE1620" s="287"/>
      <c r="AF1620" s="291"/>
      <c r="AG1620" s="289"/>
      <c r="AH1620" s="289"/>
      <c r="AI1620" s="287"/>
      <c r="AJ1620" s="287"/>
      <c r="AK1620" s="287" t="s">
        <v>390</v>
      </c>
      <c r="AL1620" s="292" t="s">
        <v>390</v>
      </c>
      <c r="AM1620" s="292"/>
      <c r="AN1620" s="289"/>
      <c r="AO1620" s="289"/>
      <c r="AP1620" s="289"/>
      <c r="AQ1620" s="289"/>
      <c r="AR1620" s="289"/>
      <c r="AS1620" s="287"/>
      <c r="AT1620" s="289"/>
      <c r="AU1620" s="287"/>
      <c r="AV1620" s="287"/>
      <c r="AW1620" s="289"/>
      <c r="AX1620" s="289"/>
      <c r="AY1620" s="289"/>
      <c r="AZ1620" s="287"/>
      <c r="BA1620" s="289"/>
      <c r="BB1620" s="287"/>
      <c r="BC1620" s="289"/>
      <c r="BD1620" s="289"/>
    </row>
    <row r="1621" spans="1:56" x14ac:dyDescent="0.35">
      <c r="A1621" s="286" t="s">
        <v>7275</v>
      </c>
      <c r="B1621" s="115">
        <v>1620</v>
      </c>
      <c r="C1621" s="287"/>
      <c r="D1621" s="287"/>
      <c r="E1621" s="287"/>
      <c r="F1621" s="287"/>
      <c r="G1621" s="287" t="s">
        <v>80</v>
      </c>
      <c r="H1621" s="287" t="s">
        <v>225</v>
      </c>
      <c r="I1621" s="287" t="s">
        <v>72</v>
      </c>
      <c r="J1621" s="287" t="s">
        <v>1961</v>
      </c>
      <c r="K1621" s="287" t="s">
        <v>329</v>
      </c>
      <c r="L1621" s="287" t="s">
        <v>320</v>
      </c>
      <c r="M1621" s="287" t="s">
        <v>55</v>
      </c>
      <c r="N1621" s="287" t="s">
        <v>32</v>
      </c>
      <c r="O1621" s="287" t="s">
        <v>37</v>
      </c>
      <c r="P1621" s="287" t="s">
        <v>38</v>
      </c>
      <c r="Q1621" s="287"/>
      <c r="R1621" s="287"/>
      <c r="S1621" s="287" t="s">
        <v>7276</v>
      </c>
      <c r="T1621" s="287" t="s">
        <v>107</v>
      </c>
      <c r="U1621" s="288"/>
      <c r="V1621" s="289"/>
      <c r="W1621" s="289"/>
      <c r="X1621" s="287"/>
      <c r="Y1621" s="287"/>
      <c r="Z1621" s="289"/>
      <c r="AA1621" s="289"/>
      <c r="AB1621" s="289"/>
      <c r="AC1621" s="287" t="s">
        <v>709</v>
      </c>
      <c r="AD1621" s="290">
        <v>0</v>
      </c>
      <c r="AE1621" s="287"/>
      <c r="AF1621" s="291"/>
      <c r="AG1621" s="289"/>
      <c r="AH1621" s="289"/>
      <c r="AI1621" s="287"/>
      <c r="AJ1621" s="287"/>
      <c r="AK1621" s="287" t="s">
        <v>390</v>
      </c>
      <c r="AL1621" s="292" t="s">
        <v>390</v>
      </c>
      <c r="AM1621" s="292"/>
      <c r="AN1621" s="289"/>
      <c r="AO1621" s="289"/>
      <c r="AP1621" s="289"/>
      <c r="AQ1621" s="289"/>
      <c r="AR1621" s="289"/>
      <c r="AS1621" s="287"/>
      <c r="AT1621" s="289"/>
      <c r="AU1621" s="287"/>
      <c r="AV1621" s="287"/>
      <c r="AW1621" s="289"/>
      <c r="AX1621" s="289"/>
      <c r="AY1621" s="289"/>
      <c r="AZ1621" s="287"/>
      <c r="BA1621" s="289"/>
      <c r="BB1621" s="287"/>
      <c r="BC1621" s="289"/>
      <c r="BD1621" s="289"/>
    </row>
    <row r="1622" spans="1:56" x14ac:dyDescent="0.35">
      <c r="A1622" s="286" t="s">
        <v>7277</v>
      </c>
      <c r="B1622" s="115">
        <v>1621</v>
      </c>
      <c r="C1622" s="287"/>
      <c r="D1622" s="287"/>
      <c r="E1622" s="287"/>
      <c r="F1622" s="287"/>
      <c r="G1622" s="287" t="s">
        <v>80</v>
      </c>
      <c r="H1622" s="287" t="s">
        <v>225</v>
      </c>
      <c r="I1622" s="287" t="s">
        <v>72</v>
      </c>
      <c r="J1622" s="287" t="s">
        <v>1961</v>
      </c>
      <c r="K1622" s="287" t="s">
        <v>329</v>
      </c>
      <c r="L1622" s="287" t="s">
        <v>320</v>
      </c>
      <c r="M1622" s="287" t="s">
        <v>55</v>
      </c>
      <c r="N1622" s="287" t="s">
        <v>32</v>
      </c>
      <c r="O1622" s="287" t="s">
        <v>37</v>
      </c>
      <c r="P1622" s="287" t="s">
        <v>38</v>
      </c>
      <c r="Q1622" s="287"/>
      <c r="R1622" s="287"/>
      <c r="S1622" s="287" t="s">
        <v>7278</v>
      </c>
      <c r="T1622" s="287" t="s">
        <v>107</v>
      </c>
      <c r="U1622" s="288"/>
      <c r="V1622" s="289"/>
      <c r="W1622" s="289"/>
      <c r="X1622" s="287"/>
      <c r="Y1622" s="287"/>
      <c r="Z1622" s="289"/>
      <c r="AA1622" s="289"/>
      <c r="AB1622" s="289"/>
      <c r="AC1622" s="287" t="s">
        <v>709</v>
      </c>
      <c r="AD1622" s="290">
        <v>0</v>
      </c>
      <c r="AE1622" s="287"/>
      <c r="AF1622" s="291"/>
      <c r="AG1622" s="289"/>
      <c r="AH1622" s="289"/>
      <c r="AI1622" s="287"/>
      <c r="AJ1622" s="287"/>
      <c r="AK1622" s="287" t="s">
        <v>390</v>
      </c>
      <c r="AL1622" s="292" t="s">
        <v>390</v>
      </c>
      <c r="AM1622" s="292"/>
      <c r="AN1622" s="289"/>
      <c r="AO1622" s="289"/>
      <c r="AP1622" s="289"/>
      <c r="AQ1622" s="289"/>
      <c r="AR1622" s="289"/>
      <c r="AS1622" s="287"/>
      <c r="AT1622" s="289"/>
      <c r="AU1622" s="287"/>
      <c r="AV1622" s="287"/>
      <c r="AW1622" s="289"/>
      <c r="AX1622" s="289"/>
      <c r="AY1622" s="289"/>
      <c r="AZ1622" s="287"/>
      <c r="BA1622" s="289"/>
      <c r="BB1622" s="287"/>
      <c r="BC1622" s="289"/>
      <c r="BD1622" s="289"/>
    </row>
    <row r="1623" spans="1:56" x14ac:dyDescent="0.35">
      <c r="A1623" s="286" t="s">
        <v>7279</v>
      </c>
      <c r="B1623" s="115">
        <v>1622</v>
      </c>
      <c r="C1623" s="287"/>
      <c r="D1623" s="287" t="s">
        <v>7552</v>
      </c>
      <c r="E1623" s="287" t="s">
        <v>7552</v>
      </c>
      <c r="F1623" s="287" t="s">
        <v>7280</v>
      </c>
      <c r="G1623" s="287" t="s">
        <v>80</v>
      </c>
      <c r="H1623" s="287" t="s">
        <v>225</v>
      </c>
      <c r="I1623" s="287" t="s">
        <v>243</v>
      </c>
      <c r="J1623" s="287" t="s">
        <v>1961</v>
      </c>
      <c r="K1623" s="287" t="s">
        <v>329</v>
      </c>
      <c r="L1623" s="287" t="s">
        <v>320</v>
      </c>
      <c r="M1623" s="287" t="s">
        <v>55</v>
      </c>
      <c r="N1623" s="287" t="s">
        <v>33</v>
      </c>
      <c r="O1623" s="287" t="s">
        <v>49</v>
      </c>
      <c r="P1623" s="287" t="s">
        <v>20</v>
      </c>
      <c r="Q1623" s="287"/>
      <c r="R1623" s="287"/>
      <c r="S1623" s="287" t="s">
        <v>7281</v>
      </c>
      <c r="T1623" s="287" t="s">
        <v>7282</v>
      </c>
      <c r="U1623" s="288">
        <v>233</v>
      </c>
      <c r="V1623" s="289">
        <v>46139</v>
      </c>
      <c r="W1623" s="289">
        <v>46139</v>
      </c>
      <c r="X1623" s="287">
        <v>7</v>
      </c>
      <c r="Y1623" s="287"/>
      <c r="Z1623" s="289">
        <v>46146</v>
      </c>
      <c r="AA1623" s="289">
        <v>46146</v>
      </c>
      <c r="AB1623" s="289">
        <v>46144</v>
      </c>
      <c r="AC1623" s="287" t="s">
        <v>3</v>
      </c>
      <c r="AD1623" s="290">
        <v>1</v>
      </c>
      <c r="AE1623" s="287"/>
      <c r="AF1623" s="291">
        <v>46144</v>
      </c>
      <c r="AG1623" s="289">
        <v>46144</v>
      </c>
      <c r="AH1623" s="289" t="s">
        <v>6740</v>
      </c>
      <c r="AI1623" s="287"/>
      <c r="AJ1623" s="287"/>
      <c r="AK1623" s="287" t="s">
        <v>2826</v>
      </c>
      <c r="AL1623" s="292" t="s">
        <v>2925</v>
      </c>
      <c r="AM1623" s="292"/>
      <c r="AN1623" s="289"/>
      <c r="AO1623" s="289"/>
      <c r="AP1623" s="289"/>
      <c r="AQ1623" s="289"/>
      <c r="AR1623" s="289"/>
      <c r="AS1623" s="287"/>
      <c r="AT1623" s="289"/>
      <c r="AU1623" s="287"/>
      <c r="AV1623" s="287"/>
      <c r="AW1623" s="289"/>
      <c r="AX1623" s="289"/>
      <c r="AY1623" s="289"/>
      <c r="AZ1623" s="287"/>
      <c r="BA1623" s="289"/>
      <c r="BB1623" s="287"/>
      <c r="BC1623" s="289"/>
      <c r="BD1623" s="289"/>
    </row>
    <row r="1624" spans="1:56" x14ac:dyDescent="0.35">
      <c r="A1624" s="286" t="s">
        <v>7283</v>
      </c>
      <c r="B1624" s="115">
        <v>1623</v>
      </c>
      <c r="C1624" s="287"/>
      <c r="D1624" s="287"/>
      <c r="E1624" s="287"/>
      <c r="F1624" s="287"/>
      <c r="G1624" s="287" t="s">
        <v>80</v>
      </c>
      <c r="H1624" s="287" t="s">
        <v>225</v>
      </c>
      <c r="I1624" s="287" t="s">
        <v>1759</v>
      </c>
      <c r="J1624" s="287" t="s">
        <v>1961</v>
      </c>
      <c r="K1624" s="287" t="s">
        <v>329</v>
      </c>
      <c r="L1624" s="287" t="s">
        <v>320</v>
      </c>
      <c r="M1624" s="287" t="s">
        <v>55</v>
      </c>
      <c r="N1624" s="287" t="s">
        <v>34</v>
      </c>
      <c r="O1624" s="287" t="s">
        <v>4</v>
      </c>
      <c r="P1624" s="287" t="s">
        <v>16</v>
      </c>
      <c r="Q1624" s="287"/>
      <c r="R1624" s="287"/>
      <c r="S1624" s="287" t="s">
        <v>7284</v>
      </c>
      <c r="T1624" s="287" t="s">
        <v>128</v>
      </c>
      <c r="U1624" s="288"/>
      <c r="V1624" s="289"/>
      <c r="W1624" s="289"/>
      <c r="X1624" s="287"/>
      <c r="Y1624" s="287"/>
      <c r="Z1624" s="289"/>
      <c r="AA1624" s="289"/>
      <c r="AB1624" s="289"/>
      <c r="AC1624" s="287" t="s">
        <v>402</v>
      </c>
      <c r="AD1624" s="290">
        <v>0</v>
      </c>
      <c r="AE1624" s="287"/>
      <c r="AF1624" s="291"/>
      <c r="AG1624" s="289"/>
      <c r="AH1624" s="289"/>
      <c r="AI1624" s="287"/>
      <c r="AJ1624" s="287"/>
      <c r="AK1624" s="287" t="s">
        <v>390</v>
      </c>
      <c r="AL1624" s="292" t="s">
        <v>390</v>
      </c>
      <c r="AM1624" s="292"/>
      <c r="AN1624" s="289"/>
      <c r="AO1624" s="289"/>
      <c r="AP1624" s="289"/>
      <c r="AQ1624" s="289"/>
      <c r="AR1624" s="289"/>
      <c r="AS1624" s="287"/>
      <c r="AT1624" s="289"/>
      <c r="AU1624" s="287"/>
      <c r="AV1624" s="287"/>
      <c r="AW1624" s="289"/>
      <c r="AX1624" s="289"/>
      <c r="AY1624" s="289"/>
      <c r="AZ1624" s="287"/>
      <c r="BA1624" s="289"/>
      <c r="BB1624" s="287"/>
      <c r="BC1624" s="289"/>
      <c r="BD1624" s="289"/>
    </row>
    <row r="1625" spans="1:56" x14ac:dyDescent="0.35">
      <c r="A1625" s="286" t="s">
        <v>7285</v>
      </c>
      <c r="B1625" s="115">
        <v>1624</v>
      </c>
      <c r="C1625" s="287"/>
      <c r="D1625" s="287"/>
      <c r="E1625" s="287"/>
      <c r="F1625" s="287"/>
      <c r="G1625" s="287" t="s">
        <v>80</v>
      </c>
      <c r="H1625" s="287" t="s">
        <v>225</v>
      </c>
      <c r="I1625" s="287" t="s">
        <v>1759</v>
      </c>
      <c r="J1625" s="287" t="s">
        <v>1961</v>
      </c>
      <c r="K1625" s="287" t="s">
        <v>329</v>
      </c>
      <c r="L1625" s="287" t="s">
        <v>320</v>
      </c>
      <c r="M1625" s="287" t="s">
        <v>55</v>
      </c>
      <c r="N1625" s="287" t="s">
        <v>32</v>
      </c>
      <c r="O1625" s="287" t="s">
        <v>37</v>
      </c>
      <c r="P1625" s="287" t="s">
        <v>38</v>
      </c>
      <c r="Q1625" s="287"/>
      <c r="R1625" s="287"/>
      <c r="S1625" s="287" t="s">
        <v>7286</v>
      </c>
      <c r="T1625" s="287" t="s">
        <v>107</v>
      </c>
      <c r="U1625" s="288"/>
      <c r="V1625" s="289"/>
      <c r="W1625" s="289"/>
      <c r="X1625" s="287"/>
      <c r="Y1625" s="287"/>
      <c r="Z1625" s="289"/>
      <c r="AA1625" s="289"/>
      <c r="AB1625" s="289"/>
      <c r="AC1625" s="287" t="s">
        <v>402</v>
      </c>
      <c r="AD1625" s="290">
        <v>0</v>
      </c>
      <c r="AE1625" s="287"/>
      <c r="AF1625" s="291"/>
      <c r="AG1625" s="289"/>
      <c r="AH1625" s="289"/>
      <c r="AI1625" s="287"/>
      <c r="AJ1625" s="287"/>
      <c r="AK1625" s="287" t="s">
        <v>390</v>
      </c>
      <c r="AL1625" s="292" t="s">
        <v>390</v>
      </c>
      <c r="AM1625" s="292"/>
      <c r="AN1625" s="289"/>
      <c r="AO1625" s="289"/>
      <c r="AP1625" s="289"/>
      <c r="AQ1625" s="289"/>
      <c r="AR1625" s="289"/>
      <c r="AS1625" s="287"/>
      <c r="AT1625" s="289"/>
      <c r="AU1625" s="287"/>
      <c r="AV1625" s="287"/>
      <c r="AW1625" s="289"/>
      <c r="AX1625" s="289"/>
      <c r="AY1625" s="289"/>
      <c r="AZ1625" s="287"/>
      <c r="BA1625" s="289"/>
      <c r="BB1625" s="287"/>
      <c r="BC1625" s="289"/>
      <c r="BD1625" s="289"/>
    </row>
    <row r="1626" spans="1:56" x14ac:dyDescent="0.35">
      <c r="A1626" s="286" t="s">
        <v>7287</v>
      </c>
      <c r="B1626" s="115">
        <v>1625</v>
      </c>
      <c r="C1626" s="287"/>
      <c r="D1626" s="287">
        <v>7954</v>
      </c>
      <c r="E1626" s="287" t="s">
        <v>7288</v>
      </c>
      <c r="F1626" s="287" t="s">
        <v>7289</v>
      </c>
      <c r="G1626" s="287" t="s">
        <v>1960</v>
      </c>
      <c r="H1626" s="287" t="s">
        <v>223</v>
      </c>
      <c r="I1626" s="287" t="s">
        <v>3176</v>
      </c>
      <c r="J1626" s="287" t="s">
        <v>1961</v>
      </c>
      <c r="K1626" s="287" t="s">
        <v>313</v>
      </c>
      <c r="L1626" s="287" t="s">
        <v>1979</v>
      </c>
      <c r="M1626" s="287" t="s">
        <v>55</v>
      </c>
      <c r="N1626" s="287" t="s">
        <v>32</v>
      </c>
      <c r="O1626" s="287" t="s">
        <v>37</v>
      </c>
      <c r="P1626" s="287" t="s">
        <v>45</v>
      </c>
      <c r="Q1626" s="287"/>
      <c r="R1626" s="287" t="s">
        <v>7246</v>
      </c>
      <c r="S1626" s="287" t="s">
        <v>7290</v>
      </c>
      <c r="T1626" s="287" t="s">
        <v>789</v>
      </c>
      <c r="U1626" s="288">
        <v>331</v>
      </c>
      <c r="V1626" s="289">
        <v>46127</v>
      </c>
      <c r="W1626" s="289">
        <v>46129</v>
      </c>
      <c r="X1626" s="287">
        <v>21</v>
      </c>
      <c r="Y1626" s="287"/>
      <c r="Z1626" s="289">
        <v>46150</v>
      </c>
      <c r="AA1626" s="289">
        <v>46173</v>
      </c>
      <c r="AB1626" s="289">
        <v>46170</v>
      </c>
      <c r="AC1626" s="287" t="s">
        <v>3</v>
      </c>
      <c r="AD1626" s="290">
        <v>1</v>
      </c>
      <c r="AE1626" s="287"/>
      <c r="AF1626" s="291" t="s">
        <v>8951</v>
      </c>
      <c r="AG1626" s="289"/>
      <c r="AH1626" s="289" t="s">
        <v>152</v>
      </c>
      <c r="AI1626" s="287"/>
      <c r="AJ1626" s="287"/>
      <c r="AK1626" s="287" t="s">
        <v>2826</v>
      </c>
      <c r="AL1626" s="292" t="s">
        <v>2925</v>
      </c>
      <c r="AM1626" s="292"/>
      <c r="AN1626" s="289"/>
      <c r="AO1626" s="289"/>
      <c r="AP1626" s="289"/>
      <c r="AQ1626" s="289"/>
      <c r="AR1626" s="289"/>
      <c r="AS1626" s="287"/>
      <c r="AT1626" s="289"/>
      <c r="AU1626" s="287"/>
      <c r="AV1626" s="287"/>
      <c r="AW1626" s="289"/>
      <c r="AX1626" s="289"/>
      <c r="AY1626" s="289"/>
      <c r="AZ1626" s="287"/>
      <c r="BA1626" s="289"/>
      <c r="BB1626" s="287"/>
      <c r="BC1626" s="289"/>
      <c r="BD1626" s="289"/>
    </row>
    <row r="1627" spans="1:56" x14ac:dyDescent="0.35">
      <c r="A1627" s="286" t="s">
        <v>7291</v>
      </c>
      <c r="B1627" s="115">
        <v>1626</v>
      </c>
      <c r="C1627" s="287"/>
      <c r="D1627" s="287" t="s">
        <v>7292</v>
      </c>
      <c r="E1627" s="287" t="s">
        <v>7293</v>
      </c>
      <c r="F1627" s="287" t="s">
        <v>7294</v>
      </c>
      <c r="G1627" s="287" t="s">
        <v>1960</v>
      </c>
      <c r="H1627" s="287" t="s">
        <v>223</v>
      </c>
      <c r="I1627" s="287" t="s">
        <v>81</v>
      </c>
      <c r="J1627" s="287" t="s">
        <v>1961</v>
      </c>
      <c r="K1627" s="287" t="s">
        <v>313</v>
      </c>
      <c r="L1627" s="287" t="s">
        <v>1979</v>
      </c>
      <c r="M1627" s="287" t="s">
        <v>55</v>
      </c>
      <c r="N1627" s="287" t="s">
        <v>34</v>
      </c>
      <c r="O1627" s="287" t="s">
        <v>4</v>
      </c>
      <c r="P1627" s="287" t="s">
        <v>30</v>
      </c>
      <c r="Q1627" s="287"/>
      <c r="R1627" s="287" t="s">
        <v>326</v>
      </c>
      <c r="S1627" s="287" t="s">
        <v>7295</v>
      </c>
      <c r="T1627" s="287" t="s">
        <v>7295</v>
      </c>
      <c r="U1627" s="288">
        <v>7180</v>
      </c>
      <c r="V1627" s="289">
        <v>46127</v>
      </c>
      <c r="W1627" s="289">
        <v>46129</v>
      </c>
      <c r="X1627" s="287">
        <v>35</v>
      </c>
      <c r="Y1627" s="287"/>
      <c r="Z1627" s="289">
        <v>46164</v>
      </c>
      <c r="AA1627" s="289">
        <v>46183</v>
      </c>
      <c r="AB1627" s="289"/>
      <c r="AC1627" s="287" t="s">
        <v>5</v>
      </c>
      <c r="AD1627" s="290">
        <v>0.75</v>
      </c>
      <c r="AE1627" s="287"/>
      <c r="AF1627" s="291"/>
      <c r="AG1627" s="289"/>
      <c r="AH1627" s="289"/>
      <c r="AI1627" s="287"/>
      <c r="AJ1627" s="287"/>
      <c r="AK1627" s="287" t="s">
        <v>2826</v>
      </c>
      <c r="AL1627" s="292" t="s">
        <v>390</v>
      </c>
      <c r="AM1627" s="292"/>
      <c r="AN1627" s="289"/>
      <c r="AO1627" s="289"/>
      <c r="AP1627" s="289"/>
      <c r="AQ1627" s="289"/>
      <c r="AR1627" s="289"/>
      <c r="AS1627" s="287"/>
      <c r="AT1627" s="289"/>
      <c r="AU1627" s="287"/>
      <c r="AV1627" s="287"/>
      <c r="AW1627" s="289"/>
      <c r="AX1627" s="289"/>
      <c r="AY1627" s="289"/>
      <c r="AZ1627" s="287"/>
      <c r="BA1627" s="289"/>
      <c r="BB1627" s="287"/>
      <c r="BC1627" s="289"/>
      <c r="BD1627" s="289"/>
    </row>
    <row r="1628" spans="1:56" x14ac:dyDescent="0.35">
      <c r="A1628" s="286" t="s">
        <v>7296</v>
      </c>
      <c r="B1628" s="115">
        <v>1627</v>
      </c>
      <c r="C1628" s="287"/>
      <c r="D1628" s="287" t="s">
        <v>7553</v>
      </c>
      <c r="E1628" s="287" t="s">
        <v>7554</v>
      </c>
      <c r="F1628" s="287" t="s">
        <v>7297</v>
      </c>
      <c r="G1628" s="287" t="s">
        <v>1960</v>
      </c>
      <c r="H1628" s="287" t="s">
        <v>194</v>
      </c>
      <c r="I1628" s="287" t="s">
        <v>82</v>
      </c>
      <c r="J1628" s="287" t="s">
        <v>1961</v>
      </c>
      <c r="K1628" s="287" t="s">
        <v>313</v>
      </c>
      <c r="L1628" s="287" t="s">
        <v>1979</v>
      </c>
      <c r="M1628" s="287" t="s">
        <v>55</v>
      </c>
      <c r="N1628" s="287" t="s">
        <v>32</v>
      </c>
      <c r="O1628" s="287" t="s">
        <v>37</v>
      </c>
      <c r="P1628" s="287" t="s">
        <v>38</v>
      </c>
      <c r="Q1628" s="287" t="s">
        <v>107</v>
      </c>
      <c r="R1628" s="287" t="s">
        <v>2019</v>
      </c>
      <c r="S1628" s="287" t="s">
        <v>7298</v>
      </c>
      <c r="T1628" s="287" t="s">
        <v>107</v>
      </c>
      <c r="U1628" s="288">
        <v>1200</v>
      </c>
      <c r="V1628" s="289">
        <v>46126</v>
      </c>
      <c r="W1628" s="289">
        <v>46137</v>
      </c>
      <c r="X1628" s="287">
        <v>35</v>
      </c>
      <c r="Y1628" s="287"/>
      <c r="Z1628" s="289">
        <v>46172</v>
      </c>
      <c r="AA1628" s="289">
        <v>46181</v>
      </c>
      <c r="AB1628" s="289"/>
      <c r="AC1628" s="287" t="s">
        <v>5</v>
      </c>
      <c r="AD1628" s="290">
        <v>0.65</v>
      </c>
      <c r="AE1628" s="287"/>
      <c r="AF1628" s="291"/>
      <c r="AG1628" s="289"/>
      <c r="AH1628" s="289"/>
      <c r="AI1628" s="287"/>
      <c r="AJ1628" s="287"/>
      <c r="AK1628" s="287" t="s">
        <v>2826</v>
      </c>
      <c r="AL1628" s="292" t="s">
        <v>390</v>
      </c>
      <c r="AM1628" s="292"/>
      <c r="AN1628" s="289"/>
      <c r="AO1628" s="289"/>
      <c r="AP1628" s="289"/>
      <c r="AQ1628" s="289"/>
      <c r="AR1628" s="289"/>
      <c r="AS1628" s="287"/>
      <c r="AT1628" s="289"/>
      <c r="AU1628" s="287"/>
      <c r="AV1628" s="287"/>
      <c r="AW1628" s="289"/>
      <c r="AX1628" s="289"/>
      <c r="AY1628" s="289"/>
      <c r="AZ1628" s="287"/>
      <c r="BA1628" s="289"/>
      <c r="BB1628" s="287"/>
      <c r="BC1628" s="289"/>
      <c r="BD1628" s="289"/>
    </row>
    <row r="1629" spans="1:56" x14ac:dyDescent="0.35">
      <c r="A1629" s="286" t="s">
        <v>7299</v>
      </c>
      <c r="B1629" s="115">
        <v>1628</v>
      </c>
      <c r="C1629" s="287"/>
      <c r="D1629" s="287">
        <v>8676</v>
      </c>
      <c r="E1629" s="287" t="s">
        <v>7660</v>
      </c>
      <c r="F1629" s="287" t="s">
        <v>7300</v>
      </c>
      <c r="G1629" s="287" t="s">
        <v>1960</v>
      </c>
      <c r="H1629" s="287" t="s">
        <v>223</v>
      </c>
      <c r="I1629" s="287" t="s">
        <v>1962</v>
      </c>
      <c r="J1629" s="287" t="s">
        <v>1961</v>
      </c>
      <c r="K1629" s="287" t="s">
        <v>313</v>
      </c>
      <c r="L1629" s="287" t="s">
        <v>1979</v>
      </c>
      <c r="M1629" s="287" t="s">
        <v>53</v>
      </c>
      <c r="N1629" s="287" t="s">
        <v>31</v>
      </c>
      <c r="O1629" s="287" t="s">
        <v>36</v>
      </c>
      <c r="P1629" s="287" t="s">
        <v>64</v>
      </c>
      <c r="Q1629" s="287"/>
      <c r="R1629" s="287" t="s">
        <v>7661</v>
      </c>
      <c r="S1629" s="287" t="s">
        <v>7301</v>
      </c>
      <c r="T1629" s="287" t="s">
        <v>18</v>
      </c>
      <c r="U1629" s="288">
        <v>9662</v>
      </c>
      <c r="V1629" s="289">
        <v>46132</v>
      </c>
      <c r="W1629" s="289">
        <v>46132</v>
      </c>
      <c r="X1629" s="287"/>
      <c r="Y1629" s="287">
        <v>35</v>
      </c>
      <c r="Z1629" s="289">
        <v>46167</v>
      </c>
      <c r="AA1629" s="289">
        <v>46183</v>
      </c>
      <c r="AB1629" s="289"/>
      <c r="AC1629" s="287" t="s">
        <v>5</v>
      </c>
      <c r="AD1629" s="290">
        <v>0.65</v>
      </c>
      <c r="AE1629" s="287"/>
      <c r="AF1629" s="291"/>
      <c r="AG1629" s="289"/>
      <c r="AH1629" s="289"/>
      <c r="AI1629" s="287"/>
      <c r="AJ1629" s="287"/>
      <c r="AK1629" s="287" t="s">
        <v>2826</v>
      </c>
      <c r="AL1629" s="292" t="s">
        <v>390</v>
      </c>
      <c r="AM1629" s="292"/>
      <c r="AN1629" s="289"/>
      <c r="AO1629" s="289"/>
      <c r="AP1629" s="289"/>
      <c r="AQ1629" s="289"/>
      <c r="AR1629" s="289"/>
      <c r="AS1629" s="287"/>
      <c r="AT1629" s="289"/>
      <c r="AU1629" s="287"/>
      <c r="AV1629" s="287"/>
      <c r="AW1629" s="289"/>
      <c r="AX1629" s="289"/>
      <c r="AY1629" s="289"/>
      <c r="AZ1629" s="287"/>
      <c r="BA1629" s="289"/>
      <c r="BB1629" s="287"/>
      <c r="BC1629" s="289"/>
      <c r="BD1629" s="289"/>
    </row>
    <row r="1630" spans="1:56" x14ac:dyDescent="0.35">
      <c r="A1630" s="286" t="s">
        <v>7302</v>
      </c>
      <c r="B1630" s="115">
        <v>1629</v>
      </c>
      <c r="C1630" s="287"/>
      <c r="D1630" s="287">
        <v>7674</v>
      </c>
      <c r="E1630" s="287" t="s">
        <v>7662</v>
      </c>
      <c r="F1630" s="287" t="s">
        <v>7303</v>
      </c>
      <c r="G1630" s="287" t="s">
        <v>1960</v>
      </c>
      <c r="H1630" s="287" t="s">
        <v>223</v>
      </c>
      <c r="I1630" s="287" t="s">
        <v>3176</v>
      </c>
      <c r="J1630" s="287" t="s">
        <v>1961</v>
      </c>
      <c r="K1630" s="287" t="s">
        <v>313</v>
      </c>
      <c r="L1630" s="287" t="s">
        <v>1979</v>
      </c>
      <c r="M1630" s="287" t="s">
        <v>55</v>
      </c>
      <c r="N1630" s="287" t="s">
        <v>32</v>
      </c>
      <c r="O1630" s="287" t="s">
        <v>37</v>
      </c>
      <c r="P1630" s="287" t="s">
        <v>45</v>
      </c>
      <c r="Q1630" s="287"/>
      <c r="R1630" s="287" t="s">
        <v>314</v>
      </c>
      <c r="S1630" s="287" t="s">
        <v>7304</v>
      </c>
      <c r="T1630" s="287" t="s">
        <v>789</v>
      </c>
      <c r="U1630" s="288">
        <v>230</v>
      </c>
      <c r="V1630" s="289">
        <v>46140</v>
      </c>
      <c r="W1630" s="289">
        <v>46140</v>
      </c>
      <c r="X1630" s="287">
        <v>21</v>
      </c>
      <c r="Y1630" s="287"/>
      <c r="Z1630" s="289">
        <v>46161</v>
      </c>
      <c r="AA1630" s="289">
        <v>46175</v>
      </c>
      <c r="AB1630" s="289">
        <v>46171</v>
      </c>
      <c r="AC1630" s="287" t="s">
        <v>3</v>
      </c>
      <c r="AD1630" s="290">
        <v>1</v>
      </c>
      <c r="AE1630" s="287"/>
      <c r="AF1630" s="291" t="s">
        <v>8951</v>
      </c>
      <c r="AG1630" s="289"/>
      <c r="AH1630" s="289" t="s">
        <v>152</v>
      </c>
      <c r="AI1630" s="287"/>
      <c r="AJ1630" s="287"/>
      <c r="AK1630" s="287" t="s">
        <v>2826</v>
      </c>
      <c r="AL1630" s="292" t="s">
        <v>2925</v>
      </c>
      <c r="AM1630" s="292"/>
      <c r="AN1630" s="289"/>
      <c r="AO1630" s="289"/>
      <c r="AP1630" s="289"/>
      <c r="AQ1630" s="289"/>
      <c r="AR1630" s="289"/>
      <c r="AS1630" s="287"/>
      <c r="AT1630" s="289"/>
      <c r="AU1630" s="287"/>
      <c r="AV1630" s="287"/>
      <c r="AW1630" s="289"/>
      <c r="AX1630" s="289"/>
      <c r="AY1630" s="289"/>
      <c r="AZ1630" s="287"/>
      <c r="BA1630" s="289"/>
      <c r="BB1630" s="287"/>
      <c r="BC1630" s="289"/>
      <c r="BD1630" s="289"/>
    </row>
    <row r="1631" spans="1:56" x14ac:dyDescent="0.35">
      <c r="A1631" s="286" t="s">
        <v>7305</v>
      </c>
      <c r="B1631" s="115">
        <v>1630</v>
      </c>
      <c r="C1631" s="287"/>
      <c r="D1631" s="287"/>
      <c r="E1631" s="287"/>
      <c r="F1631" s="287" t="s">
        <v>7306</v>
      </c>
      <c r="G1631" s="287" t="s">
        <v>1960</v>
      </c>
      <c r="H1631" s="287" t="s">
        <v>223</v>
      </c>
      <c r="I1631" s="287" t="s">
        <v>3176</v>
      </c>
      <c r="J1631" s="287" t="s">
        <v>1961</v>
      </c>
      <c r="K1631" s="287" t="s">
        <v>313</v>
      </c>
      <c r="L1631" s="287" t="s">
        <v>1979</v>
      </c>
      <c r="M1631" s="287" t="s">
        <v>55</v>
      </c>
      <c r="N1631" s="287" t="s">
        <v>32</v>
      </c>
      <c r="O1631" s="287" t="s">
        <v>37</v>
      </c>
      <c r="P1631" s="287" t="s">
        <v>45</v>
      </c>
      <c r="Q1631" s="287"/>
      <c r="R1631" s="287" t="s">
        <v>314</v>
      </c>
      <c r="S1631" s="287" t="s">
        <v>7307</v>
      </c>
      <c r="T1631" s="287" t="s">
        <v>789</v>
      </c>
      <c r="U1631" s="288"/>
      <c r="V1631" s="289"/>
      <c r="W1631" s="289"/>
      <c r="X1631" s="287"/>
      <c r="Y1631" s="287"/>
      <c r="Z1631" s="289"/>
      <c r="AA1631" s="289"/>
      <c r="AB1631" s="289"/>
      <c r="AC1631" s="287" t="s">
        <v>399</v>
      </c>
      <c r="AD1631" s="290"/>
      <c r="AE1631" s="287"/>
      <c r="AF1631" s="291"/>
      <c r="AG1631" s="289"/>
      <c r="AH1631" s="289"/>
      <c r="AI1631" s="287"/>
      <c r="AJ1631" s="287"/>
      <c r="AK1631" s="287" t="s">
        <v>390</v>
      </c>
      <c r="AL1631" s="292" t="s">
        <v>390</v>
      </c>
      <c r="AM1631" s="292"/>
      <c r="AN1631" s="289"/>
      <c r="AO1631" s="289"/>
      <c r="AP1631" s="289"/>
      <c r="AQ1631" s="289"/>
      <c r="AR1631" s="289"/>
      <c r="AS1631" s="287"/>
      <c r="AT1631" s="289"/>
      <c r="AU1631" s="287"/>
      <c r="AV1631" s="287"/>
      <c r="AW1631" s="289"/>
      <c r="AX1631" s="289"/>
      <c r="AY1631" s="289"/>
      <c r="AZ1631" s="287"/>
      <c r="BA1631" s="289"/>
      <c r="BB1631" s="287"/>
      <c r="BC1631" s="289"/>
      <c r="BD1631" s="289"/>
    </row>
    <row r="1632" spans="1:56" x14ac:dyDescent="0.35">
      <c r="A1632" s="286" t="s">
        <v>7308</v>
      </c>
      <c r="B1632" s="115">
        <v>1631</v>
      </c>
      <c r="C1632" s="287"/>
      <c r="D1632" s="287"/>
      <c r="E1632" s="287"/>
      <c r="F1632" s="287"/>
      <c r="G1632" s="287" t="s">
        <v>1960</v>
      </c>
      <c r="H1632" s="287" t="s">
        <v>223</v>
      </c>
      <c r="I1632" s="287" t="s">
        <v>1962</v>
      </c>
      <c r="J1632" s="287" t="s">
        <v>1961</v>
      </c>
      <c r="K1632" s="287" t="s">
        <v>313</v>
      </c>
      <c r="L1632" s="287" t="s">
        <v>1979</v>
      </c>
      <c r="M1632" s="287" t="s">
        <v>53</v>
      </c>
      <c r="N1632" s="287" t="s">
        <v>32</v>
      </c>
      <c r="O1632" s="287" t="s">
        <v>37</v>
      </c>
      <c r="P1632" s="287" t="s">
        <v>45</v>
      </c>
      <c r="Q1632" s="287"/>
      <c r="R1632" s="287"/>
      <c r="S1632" s="287" t="s">
        <v>7309</v>
      </c>
      <c r="T1632" s="287" t="s">
        <v>789</v>
      </c>
      <c r="U1632" s="288"/>
      <c r="V1632" s="289"/>
      <c r="W1632" s="289"/>
      <c r="X1632" s="287"/>
      <c r="Y1632" s="287"/>
      <c r="Z1632" s="289"/>
      <c r="AA1632" s="289"/>
      <c r="AB1632" s="289"/>
      <c r="AC1632" s="287" t="s">
        <v>399</v>
      </c>
      <c r="AD1632" s="290"/>
      <c r="AE1632" s="287"/>
      <c r="AF1632" s="291"/>
      <c r="AG1632" s="289"/>
      <c r="AH1632" s="289"/>
      <c r="AI1632" s="287"/>
      <c r="AJ1632" s="287"/>
      <c r="AK1632" s="287" t="s">
        <v>390</v>
      </c>
      <c r="AL1632" s="292" t="s">
        <v>390</v>
      </c>
      <c r="AM1632" s="292"/>
      <c r="AN1632" s="289"/>
      <c r="AO1632" s="289"/>
      <c r="AP1632" s="289"/>
      <c r="AQ1632" s="289"/>
      <c r="AR1632" s="289"/>
      <c r="AS1632" s="287"/>
      <c r="AT1632" s="289"/>
      <c r="AU1632" s="287"/>
      <c r="AV1632" s="287"/>
      <c r="AW1632" s="289"/>
      <c r="AX1632" s="289"/>
      <c r="AY1632" s="289"/>
      <c r="AZ1632" s="287"/>
      <c r="BA1632" s="289"/>
      <c r="BB1632" s="287"/>
      <c r="BC1632" s="289"/>
      <c r="BD1632" s="289"/>
    </row>
    <row r="1633" spans="1:56" x14ac:dyDescent="0.35">
      <c r="A1633" s="286" t="s">
        <v>7310</v>
      </c>
      <c r="B1633" s="115">
        <v>1632</v>
      </c>
      <c r="C1633" s="287"/>
      <c r="D1633" s="287">
        <v>8919</v>
      </c>
      <c r="E1633" s="287" t="s">
        <v>7663</v>
      </c>
      <c r="F1633" s="287" t="s">
        <v>2758</v>
      </c>
      <c r="G1633" s="287" t="s">
        <v>1960</v>
      </c>
      <c r="H1633" s="287" t="s">
        <v>223</v>
      </c>
      <c r="I1633" s="287" t="s">
        <v>1962</v>
      </c>
      <c r="J1633" s="287" t="s">
        <v>1961</v>
      </c>
      <c r="K1633" s="287" t="s">
        <v>313</v>
      </c>
      <c r="L1633" s="287" t="s">
        <v>1979</v>
      </c>
      <c r="M1633" s="287" t="s">
        <v>53</v>
      </c>
      <c r="N1633" s="287" t="s">
        <v>32</v>
      </c>
      <c r="O1633" s="287" t="s">
        <v>37</v>
      </c>
      <c r="P1633" s="287" t="s">
        <v>45</v>
      </c>
      <c r="Q1633" s="287"/>
      <c r="R1633" s="287" t="s">
        <v>7664</v>
      </c>
      <c r="S1633" s="287" t="s">
        <v>7311</v>
      </c>
      <c r="T1633" s="287" t="s">
        <v>147</v>
      </c>
      <c r="U1633" s="288">
        <v>7624</v>
      </c>
      <c r="V1633" s="289">
        <v>46139</v>
      </c>
      <c r="W1633" s="289">
        <v>46141</v>
      </c>
      <c r="X1633" s="287"/>
      <c r="Y1633" s="287">
        <v>50</v>
      </c>
      <c r="Z1633" s="289">
        <v>46191</v>
      </c>
      <c r="AA1633" s="289">
        <v>46191</v>
      </c>
      <c r="AB1633" s="289"/>
      <c r="AC1633" s="287" t="s">
        <v>5</v>
      </c>
      <c r="AD1633" s="290">
        <v>0.48</v>
      </c>
      <c r="AE1633" s="287"/>
      <c r="AF1633" s="291"/>
      <c r="AG1633" s="289"/>
      <c r="AH1633" s="289"/>
      <c r="AI1633" s="287"/>
      <c r="AJ1633" s="287"/>
      <c r="AK1633" s="287" t="s">
        <v>5080</v>
      </c>
      <c r="AL1633" s="292" t="s">
        <v>390</v>
      </c>
      <c r="AM1633" s="292"/>
      <c r="AN1633" s="289"/>
      <c r="AO1633" s="289"/>
      <c r="AP1633" s="289"/>
      <c r="AQ1633" s="289"/>
      <c r="AR1633" s="289"/>
      <c r="AS1633" s="287"/>
      <c r="AT1633" s="289"/>
      <c r="AU1633" s="287"/>
      <c r="AV1633" s="287"/>
      <c r="AW1633" s="289"/>
      <c r="AX1633" s="289"/>
      <c r="AY1633" s="289"/>
      <c r="AZ1633" s="287"/>
      <c r="BA1633" s="289"/>
      <c r="BB1633" s="287"/>
      <c r="BC1633" s="289"/>
      <c r="BD1633" s="289"/>
    </row>
    <row r="1634" spans="1:56" x14ac:dyDescent="0.35">
      <c r="A1634" s="50" t="s">
        <v>7312</v>
      </c>
      <c r="B1634" s="115">
        <v>1633</v>
      </c>
      <c r="C1634" s="47" t="s">
        <v>7665</v>
      </c>
      <c r="D1634" s="47" t="s">
        <v>7666</v>
      </c>
      <c r="E1634" s="47" t="s">
        <v>7667</v>
      </c>
      <c r="F1634" s="47" t="s">
        <v>7668</v>
      </c>
      <c r="G1634" s="47" t="s">
        <v>1977</v>
      </c>
      <c r="H1634" s="47" t="s">
        <v>1978</v>
      </c>
      <c r="I1634" s="47" t="s">
        <v>1978</v>
      </c>
      <c r="J1634" s="47" t="s">
        <v>1961</v>
      </c>
      <c r="K1634" s="47" t="s">
        <v>327</v>
      </c>
      <c r="L1634" s="47" t="s">
        <v>328</v>
      </c>
      <c r="M1634" s="47" t="s">
        <v>55</v>
      </c>
      <c r="N1634" s="47" t="s">
        <v>34</v>
      </c>
      <c r="O1634" s="47" t="s">
        <v>4</v>
      </c>
      <c r="P1634" s="47" t="s">
        <v>16</v>
      </c>
      <c r="Q1634" s="47"/>
      <c r="R1634" s="47" t="s">
        <v>8023</v>
      </c>
      <c r="S1634" s="47" t="s">
        <v>764</v>
      </c>
      <c r="T1634" s="47" t="s">
        <v>128</v>
      </c>
      <c r="U1634" s="52">
        <v>2320</v>
      </c>
      <c r="V1634" s="118">
        <v>46141</v>
      </c>
      <c r="W1634" s="118">
        <v>46149</v>
      </c>
      <c r="X1634" s="47">
        <v>15</v>
      </c>
      <c r="Y1634" s="47"/>
      <c r="Z1634" s="118">
        <v>46164</v>
      </c>
      <c r="AA1634" s="118">
        <v>46171</v>
      </c>
      <c r="AB1634" s="118">
        <v>46175</v>
      </c>
      <c r="AC1634" s="47" t="s">
        <v>3</v>
      </c>
      <c r="AD1634" s="14">
        <v>1</v>
      </c>
      <c r="AE1634" s="47"/>
      <c r="AF1634" s="280" t="s">
        <v>8951</v>
      </c>
      <c r="AG1634" s="118"/>
      <c r="AH1634" s="118" t="s">
        <v>152</v>
      </c>
      <c r="AI1634" s="47"/>
      <c r="AJ1634" s="47"/>
      <c r="AK1634" s="47" t="s">
        <v>2826</v>
      </c>
      <c r="AL1634" s="62" t="s">
        <v>5467</v>
      </c>
      <c r="AM1634" s="62"/>
      <c r="AN1634" s="118"/>
      <c r="AO1634" s="118"/>
      <c r="AP1634" s="118"/>
      <c r="AQ1634" s="118"/>
      <c r="AR1634" s="118"/>
      <c r="AS1634" s="47"/>
      <c r="AT1634" s="118"/>
      <c r="AU1634" s="47"/>
      <c r="AV1634" s="47"/>
      <c r="AW1634" s="118"/>
      <c r="AX1634" s="118"/>
      <c r="AY1634" s="118"/>
      <c r="AZ1634" s="47"/>
      <c r="BA1634" s="118"/>
      <c r="BB1634" s="47"/>
      <c r="BC1634" s="118"/>
      <c r="BD1634" s="118"/>
    </row>
    <row r="1635" spans="1:56" x14ac:dyDescent="0.35">
      <c r="A1635" s="50" t="s">
        <v>7313</v>
      </c>
      <c r="B1635" s="115">
        <v>1634</v>
      </c>
      <c r="C1635" s="47"/>
      <c r="D1635" s="47"/>
      <c r="E1635" s="47"/>
      <c r="F1635" s="47"/>
      <c r="G1635" s="47" t="s">
        <v>1977</v>
      </c>
      <c r="H1635" s="47" t="s">
        <v>1978</v>
      </c>
      <c r="I1635" s="47" t="s">
        <v>1978</v>
      </c>
      <c r="J1635" s="47" t="s">
        <v>1961</v>
      </c>
      <c r="K1635" s="47" t="s">
        <v>327</v>
      </c>
      <c r="L1635" s="47" t="s">
        <v>328</v>
      </c>
      <c r="M1635" s="47" t="s">
        <v>55</v>
      </c>
      <c r="N1635" s="47" t="s">
        <v>34</v>
      </c>
      <c r="O1635" s="47" t="s">
        <v>4</v>
      </c>
      <c r="P1635" s="47" t="s">
        <v>27</v>
      </c>
      <c r="Q1635" s="47"/>
      <c r="R1635" s="47"/>
      <c r="S1635" s="47" t="s">
        <v>3610</v>
      </c>
      <c r="T1635" s="47" t="s">
        <v>3610</v>
      </c>
      <c r="U1635" s="52">
        <v>2027</v>
      </c>
      <c r="V1635" s="118"/>
      <c r="W1635" s="118"/>
      <c r="X1635" s="47"/>
      <c r="Y1635" s="47"/>
      <c r="Z1635" s="118"/>
      <c r="AA1635" s="118"/>
      <c r="AB1635" s="118"/>
      <c r="AC1635" s="47" t="s">
        <v>402</v>
      </c>
      <c r="AD1635" s="14"/>
      <c r="AE1635" s="47"/>
      <c r="AF1635" s="280"/>
      <c r="AG1635" s="118"/>
      <c r="AH1635" s="118"/>
      <c r="AI1635" s="47"/>
      <c r="AJ1635" s="47"/>
      <c r="AK1635" s="47" t="s">
        <v>390</v>
      </c>
      <c r="AL1635" s="62" t="s">
        <v>390</v>
      </c>
      <c r="AM1635" s="62"/>
      <c r="AN1635" s="118"/>
      <c r="AO1635" s="118"/>
      <c r="AP1635" s="118"/>
      <c r="AQ1635" s="118"/>
      <c r="AR1635" s="118"/>
      <c r="AS1635" s="47"/>
      <c r="AT1635" s="118"/>
      <c r="AU1635" s="47"/>
      <c r="AV1635" s="47"/>
      <c r="AW1635" s="118"/>
      <c r="AX1635" s="118"/>
      <c r="AY1635" s="118"/>
      <c r="AZ1635" s="47"/>
      <c r="BA1635" s="118"/>
      <c r="BB1635" s="47"/>
      <c r="BC1635" s="118"/>
      <c r="BD1635" s="118"/>
    </row>
    <row r="1636" spans="1:56" x14ac:dyDescent="0.35">
      <c r="A1636" s="50" t="s">
        <v>7314</v>
      </c>
      <c r="B1636" s="115">
        <v>1635</v>
      </c>
      <c r="C1636" s="47"/>
      <c r="D1636" s="47"/>
      <c r="E1636" s="47"/>
      <c r="F1636" s="47"/>
      <c r="G1636" s="47" t="s">
        <v>1977</v>
      </c>
      <c r="H1636" s="47" t="s">
        <v>1978</v>
      </c>
      <c r="I1636" s="47" t="s">
        <v>1978</v>
      </c>
      <c r="J1636" s="47" t="s">
        <v>1961</v>
      </c>
      <c r="K1636" s="47" t="s">
        <v>327</v>
      </c>
      <c r="L1636" s="47" t="s">
        <v>328</v>
      </c>
      <c r="M1636" s="47" t="s">
        <v>55</v>
      </c>
      <c r="N1636" s="47" t="s">
        <v>34</v>
      </c>
      <c r="O1636" s="47" t="s">
        <v>4</v>
      </c>
      <c r="P1636" s="47" t="s">
        <v>27</v>
      </c>
      <c r="Q1636" s="47"/>
      <c r="R1636" s="47"/>
      <c r="S1636" s="47" t="s">
        <v>7315</v>
      </c>
      <c r="T1636" s="47" t="s">
        <v>6082</v>
      </c>
      <c r="U1636" s="52">
        <v>2542.0500000000002</v>
      </c>
      <c r="V1636" s="118"/>
      <c r="W1636" s="118"/>
      <c r="X1636" s="47"/>
      <c r="Y1636" s="47"/>
      <c r="Z1636" s="118"/>
      <c r="AA1636" s="118"/>
      <c r="AB1636" s="118"/>
      <c r="AC1636" s="47" t="s">
        <v>402</v>
      </c>
      <c r="AD1636" s="14"/>
      <c r="AE1636" s="47"/>
      <c r="AF1636" s="280"/>
      <c r="AG1636" s="118"/>
      <c r="AH1636" s="118"/>
      <c r="AI1636" s="47"/>
      <c r="AJ1636" s="47"/>
      <c r="AK1636" s="47" t="s">
        <v>390</v>
      </c>
      <c r="AL1636" s="62" t="s">
        <v>390</v>
      </c>
      <c r="AM1636" s="62"/>
      <c r="AN1636" s="118"/>
      <c r="AO1636" s="118"/>
      <c r="AP1636" s="118"/>
      <c r="AQ1636" s="118"/>
      <c r="AR1636" s="118"/>
      <c r="AS1636" s="47"/>
      <c r="AT1636" s="118"/>
      <c r="AU1636" s="47"/>
      <c r="AV1636" s="47"/>
      <c r="AW1636" s="118"/>
      <c r="AX1636" s="118"/>
      <c r="AY1636" s="118"/>
      <c r="AZ1636" s="47"/>
      <c r="BA1636" s="118"/>
      <c r="BB1636" s="47"/>
      <c r="BC1636" s="118"/>
      <c r="BD1636" s="118"/>
    </row>
    <row r="1637" spans="1:56" x14ac:dyDescent="0.35">
      <c r="A1637" s="50" t="s">
        <v>7316</v>
      </c>
      <c r="B1637" s="115">
        <v>1636</v>
      </c>
      <c r="C1637" s="47"/>
      <c r="D1637" s="47"/>
      <c r="E1637" s="47"/>
      <c r="F1637" s="47"/>
      <c r="G1637" s="47" t="s">
        <v>78</v>
      </c>
      <c r="H1637" s="47" t="s">
        <v>1981</v>
      </c>
      <c r="I1637" s="47" t="s">
        <v>296</v>
      </c>
      <c r="J1637" s="47" t="s">
        <v>2006</v>
      </c>
      <c r="K1637" s="47" t="s">
        <v>2007</v>
      </c>
      <c r="L1637" s="47" t="s">
        <v>1985</v>
      </c>
      <c r="M1637" s="47" t="s">
        <v>55</v>
      </c>
      <c r="N1637" s="47" t="s">
        <v>33</v>
      </c>
      <c r="O1637" s="47" t="s">
        <v>5473</v>
      </c>
      <c r="P1637" s="47" t="s">
        <v>22</v>
      </c>
      <c r="Q1637" s="47"/>
      <c r="R1637" s="47"/>
      <c r="S1637" s="47" t="s">
        <v>7044</v>
      </c>
      <c r="T1637" s="47" t="s">
        <v>126</v>
      </c>
      <c r="U1637" s="52">
        <v>5718</v>
      </c>
      <c r="V1637" s="118"/>
      <c r="W1637" s="118"/>
      <c r="X1637" s="47"/>
      <c r="Y1637" s="47"/>
      <c r="Z1637" s="118"/>
      <c r="AA1637" s="118"/>
      <c r="AB1637" s="118"/>
      <c r="AC1637" s="47" t="s">
        <v>403</v>
      </c>
      <c r="AD1637" s="14"/>
      <c r="AE1637" s="47"/>
      <c r="AF1637" s="280"/>
      <c r="AG1637" s="118"/>
      <c r="AH1637" s="118"/>
      <c r="AI1637" s="47"/>
      <c r="AJ1637" s="47"/>
      <c r="AK1637" s="47" t="s">
        <v>390</v>
      </c>
      <c r="AL1637" s="62" t="s">
        <v>390</v>
      </c>
      <c r="AM1637" s="62"/>
      <c r="AN1637" s="118"/>
      <c r="AO1637" s="118"/>
      <c r="AP1637" s="118"/>
      <c r="AQ1637" s="118"/>
      <c r="AR1637" s="118"/>
      <c r="AS1637" s="47"/>
      <c r="AT1637" s="118"/>
      <c r="AU1637" s="47"/>
      <c r="AV1637" s="47"/>
      <c r="AW1637" s="118"/>
      <c r="AX1637" s="118"/>
      <c r="AY1637" s="118"/>
      <c r="AZ1637" s="47"/>
      <c r="BA1637" s="118"/>
      <c r="BB1637" s="47"/>
      <c r="BC1637" s="118"/>
      <c r="BD1637" s="118"/>
    </row>
    <row r="1638" spans="1:56" x14ac:dyDescent="0.35">
      <c r="A1638" s="50" t="s">
        <v>7317</v>
      </c>
      <c r="B1638" s="115">
        <v>1637</v>
      </c>
      <c r="C1638" s="47"/>
      <c r="D1638" s="47"/>
      <c r="E1638" s="47"/>
      <c r="F1638" s="47"/>
      <c r="G1638" s="47" t="s">
        <v>78</v>
      </c>
      <c r="H1638" s="47" t="s">
        <v>222</v>
      </c>
      <c r="I1638" s="47" t="s">
        <v>196</v>
      </c>
      <c r="J1638" s="47" t="s">
        <v>2006</v>
      </c>
      <c r="K1638" s="47" t="s">
        <v>2007</v>
      </c>
      <c r="L1638" s="47" t="s">
        <v>1985</v>
      </c>
      <c r="M1638" s="47" t="s">
        <v>55</v>
      </c>
      <c r="N1638" s="47" t="s">
        <v>33</v>
      </c>
      <c r="O1638" s="47" t="s">
        <v>5473</v>
      </c>
      <c r="P1638" s="47" t="s">
        <v>26</v>
      </c>
      <c r="Q1638" s="47"/>
      <c r="R1638" s="47"/>
      <c r="S1638" s="47" t="s">
        <v>7045</v>
      </c>
      <c r="T1638" s="47" t="s">
        <v>161</v>
      </c>
      <c r="U1638" s="52">
        <v>5743</v>
      </c>
      <c r="V1638" s="118"/>
      <c r="W1638" s="118"/>
      <c r="X1638" s="47"/>
      <c r="Y1638" s="47"/>
      <c r="Z1638" s="118"/>
      <c r="AA1638" s="118"/>
      <c r="AB1638" s="118"/>
      <c r="AC1638" s="47" t="s">
        <v>407</v>
      </c>
      <c r="AD1638" s="14"/>
      <c r="AE1638" s="47"/>
      <c r="AF1638" s="280"/>
      <c r="AG1638" s="118"/>
      <c r="AH1638" s="118"/>
      <c r="AI1638" s="47"/>
      <c r="AJ1638" s="47"/>
      <c r="AK1638" s="47" t="s">
        <v>390</v>
      </c>
      <c r="AL1638" s="62" t="s">
        <v>390</v>
      </c>
      <c r="AM1638" s="62"/>
      <c r="AN1638" s="118"/>
      <c r="AO1638" s="118"/>
      <c r="AP1638" s="118"/>
      <c r="AQ1638" s="118"/>
      <c r="AR1638" s="118"/>
      <c r="AS1638" s="47"/>
      <c r="AT1638" s="118"/>
      <c r="AU1638" s="47"/>
      <c r="AV1638" s="47"/>
      <c r="AW1638" s="118"/>
      <c r="AX1638" s="118"/>
      <c r="AY1638" s="118"/>
      <c r="AZ1638" s="47"/>
      <c r="BA1638" s="118"/>
      <c r="BB1638" s="47"/>
      <c r="BC1638" s="118"/>
      <c r="BD1638" s="118"/>
    </row>
    <row r="1639" spans="1:56" x14ac:dyDescent="0.35">
      <c r="A1639" s="50" t="s">
        <v>7318</v>
      </c>
      <c r="B1639" s="115">
        <v>1638</v>
      </c>
      <c r="C1639" s="47"/>
      <c r="D1639" s="47"/>
      <c r="E1639" s="47"/>
      <c r="F1639" s="47"/>
      <c r="G1639" s="47" t="s">
        <v>78</v>
      </c>
      <c r="H1639" s="47" t="s">
        <v>222</v>
      </c>
      <c r="I1639" s="47" t="s">
        <v>1968</v>
      </c>
      <c r="J1639" s="47" t="s">
        <v>2006</v>
      </c>
      <c r="K1639" s="47" t="s">
        <v>2007</v>
      </c>
      <c r="L1639" s="47" t="s">
        <v>1985</v>
      </c>
      <c r="M1639" s="47" t="s">
        <v>55</v>
      </c>
      <c r="N1639" s="47" t="s">
        <v>34</v>
      </c>
      <c r="O1639" s="47" t="s">
        <v>4</v>
      </c>
      <c r="P1639" s="47" t="s">
        <v>27</v>
      </c>
      <c r="Q1639" s="47"/>
      <c r="R1639" s="47"/>
      <c r="S1639" s="47" t="s">
        <v>7046</v>
      </c>
      <c r="T1639" s="47" t="s">
        <v>145</v>
      </c>
      <c r="U1639" s="52">
        <v>2004.98</v>
      </c>
      <c r="V1639" s="118"/>
      <c r="W1639" s="118"/>
      <c r="X1639" s="47"/>
      <c r="Y1639" s="47"/>
      <c r="Z1639" s="118"/>
      <c r="AA1639" s="118"/>
      <c r="AB1639" s="118"/>
      <c r="AC1639" s="47" t="s">
        <v>2712</v>
      </c>
      <c r="AD1639" s="14"/>
      <c r="AE1639" s="47"/>
      <c r="AF1639" s="280"/>
      <c r="AG1639" s="118"/>
      <c r="AH1639" s="118"/>
      <c r="AI1639" s="47"/>
      <c r="AJ1639" s="47"/>
      <c r="AK1639" s="47" t="s">
        <v>390</v>
      </c>
      <c r="AL1639" s="62" t="s">
        <v>390</v>
      </c>
      <c r="AM1639" s="62"/>
      <c r="AN1639" s="118"/>
      <c r="AO1639" s="118"/>
      <c r="AP1639" s="118"/>
      <c r="AQ1639" s="118"/>
      <c r="AR1639" s="118"/>
      <c r="AS1639" s="47"/>
      <c r="AT1639" s="118"/>
      <c r="AU1639" s="47"/>
      <c r="AV1639" s="47"/>
      <c r="AW1639" s="118"/>
      <c r="AX1639" s="118"/>
      <c r="AY1639" s="118"/>
      <c r="AZ1639" s="47"/>
      <c r="BA1639" s="118"/>
      <c r="BB1639" s="47"/>
      <c r="BC1639" s="118"/>
      <c r="BD1639" s="118"/>
    </row>
    <row r="1640" spans="1:56" x14ac:dyDescent="0.35">
      <c r="A1640" s="50" t="s">
        <v>7319</v>
      </c>
      <c r="B1640" s="115">
        <v>1639</v>
      </c>
      <c r="C1640" s="47"/>
      <c r="D1640" s="47" t="s">
        <v>7555</v>
      </c>
      <c r="E1640" s="47" t="s">
        <v>7556</v>
      </c>
      <c r="F1640" s="47" t="s">
        <v>7064</v>
      </c>
      <c r="G1640" s="47" t="s">
        <v>78</v>
      </c>
      <c r="H1640" s="47" t="s">
        <v>222</v>
      </c>
      <c r="I1640" s="47" t="s">
        <v>6987</v>
      </c>
      <c r="J1640" s="47" t="s">
        <v>2006</v>
      </c>
      <c r="K1640" s="47" t="s">
        <v>321</v>
      </c>
      <c r="L1640" s="47" t="s">
        <v>1985</v>
      </c>
      <c r="M1640" s="47" t="s">
        <v>53</v>
      </c>
      <c r="N1640" s="47" t="s">
        <v>31</v>
      </c>
      <c r="O1640" s="47" t="s">
        <v>36</v>
      </c>
      <c r="P1640" s="47" t="s">
        <v>23</v>
      </c>
      <c r="Q1640" s="47"/>
      <c r="R1640" s="47"/>
      <c r="S1640" s="47" t="s">
        <v>7065</v>
      </c>
      <c r="T1640" s="47" t="s">
        <v>24</v>
      </c>
      <c r="U1640" s="52">
        <v>38358</v>
      </c>
      <c r="V1640" s="118">
        <v>46132</v>
      </c>
      <c r="W1640" s="118">
        <v>46132</v>
      </c>
      <c r="X1640" s="47"/>
      <c r="Y1640" s="47">
        <v>21</v>
      </c>
      <c r="Z1640" s="118">
        <v>46153</v>
      </c>
      <c r="AA1640" s="118">
        <v>46173</v>
      </c>
      <c r="AB1640" s="118">
        <v>46169</v>
      </c>
      <c r="AC1640" s="47" t="s">
        <v>3</v>
      </c>
      <c r="AD1640" s="14">
        <v>1</v>
      </c>
      <c r="AE1640" s="47"/>
      <c r="AF1640" s="280" t="s">
        <v>8951</v>
      </c>
      <c r="AG1640" s="118"/>
      <c r="AH1640" s="118" t="s">
        <v>152</v>
      </c>
      <c r="AI1640" s="47"/>
      <c r="AJ1640" s="47"/>
      <c r="AK1640" s="47" t="s">
        <v>2826</v>
      </c>
      <c r="AL1640" s="62" t="s">
        <v>2925</v>
      </c>
      <c r="AM1640" s="62"/>
      <c r="AN1640" s="118"/>
      <c r="AO1640" s="118"/>
      <c r="AP1640" s="118"/>
      <c r="AQ1640" s="118"/>
      <c r="AR1640" s="118"/>
      <c r="AS1640" s="47"/>
      <c r="AT1640" s="118"/>
      <c r="AU1640" s="47"/>
      <c r="AV1640" s="47"/>
      <c r="AW1640" s="118"/>
      <c r="AX1640" s="118"/>
      <c r="AY1640" s="118"/>
      <c r="AZ1640" s="47"/>
      <c r="BA1640" s="118"/>
      <c r="BB1640" s="47"/>
      <c r="BC1640" s="118"/>
      <c r="BD1640" s="118"/>
    </row>
    <row r="1641" spans="1:56" x14ac:dyDescent="0.35">
      <c r="A1641" s="50" t="s">
        <v>7320</v>
      </c>
      <c r="B1641" s="115">
        <v>1640</v>
      </c>
      <c r="C1641" s="47"/>
      <c r="D1641" s="47" t="s">
        <v>7321</v>
      </c>
      <c r="E1641" s="47" t="s">
        <v>7322</v>
      </c>
      <c r="F1641" s="47" t="s">
        <v>7066</v>
      </c>
      <c r="G1641" s="47" t="s">
        <v>78</v>
      </c>
      <c r="H1641" s="47" t="s">
        <v>222</v>
      </c>
      <c r="I1641" s="47" t="s">
        <v>6987</v>
      </c>
      <c r="J1641" s="47" t="s">
        <v>2006</v>
      </c>
      <c r="K1641" s="47" t="s">
        <v>321</v>
      </c>
      <c r="L1641" s="47" t="s">
        <v>1985</v>
      </c>
      <c r="M1641" s="47" t="s">
        <v>53</v>
      </c>
      <c r="N1641" s="47" t="s">
        <v>31</v>
      </c>
      <c r="O1641" s="47" t="s">
        <v>36</v>
      </c>
      <c r="P1641" s="47" t="s">
        <v>47</v>
      </c>
      <c r="Q1641" s="47"/>
      <c r="R1641" s="47" t="s">
        <v>7241</v>
      </c>
      <c r="S1641" s="47" t="s">
        <v>7067</v>
      </c>
      <c r="T1641" s="47" t="s">
        <v>757</v>
      </c>
      <c r="U1641" s="52">
        <v>2246.5</v>
      </c>
      <c r="V1641" s="118">
        <v>46127</v>
      </c>
      <c r="W1641" s="118">
        <v>46127</v>
      </c>
      <c r="X1641" s="47"/>
      <c r="Y1641" s="47">
        <v>21</v>
      </c>
      <c r="Z1641" s="118">
        <v>46148</v>
      </c>
      <c r="AA1641" s="118">
        <v>46148</v>
      </c>
      <c r="AB1641" s="118">
        <v>46164</v>
      </c>
      <c r="AC1641" s="47" t="s">
        <v>3</v>
      </c>
      <c r="AD1641" s="14">
        <v>1</v>
      </c>
      <c r="AE1641" s="47"/>
      <c r="AF1641" s="280">
        <v>46163</v>
      </c>
      <c r="AG1641" s="118"/>
      <c r="AH1641" s="118" t="s">
        <v>152</v>
      </c>
      <c r="AI1641" s="47"/>
      <c r="AJ1641" s="47"/>
      <c r="AK1641" s="47" t="s">
        <v>2826</v>
      </c>
      <c r="AL1641" s="62" t="s">
        <v>2925</v>
      </c>
      <c r="AM1641" s="62"/>
      <c r="AN1641" s="118"/>
      <c r="AO1641" s="118"/>
      <c r="AP1641" s="118"/>
      <c r="AQ1641" s="118"/>
      <c r="AR1641" s="118"/>
      <c r="AS1641" s="47"/>
      <c r="AT1641" s="118"/>
      <c r="AU1641" s="47"/>
      <c r="AV1641" s="47"/>
      <c r="AW1641" s="118"/>
      <c r="AX1641" s="118"/>
      <c r="AY1641" s="118"/>
      <c r="AZ1641" s="47"/>
      <c r="BA1641" s="118"/>
      <c r="BB1641" s="47"/>
      <c r="BC1641" s="118"/>
      <c r="BD1641" s="118"/>
    </row>
    <row r="1642" spans="1:56" x14ac:dyDescent="0.35">
      <c r="A1642" s="50" t="s">
        <v>7323</v>
      </c>
      <c r="B1642" s="115">
        <v>1641</v>
      </c>
      <c r="C1642" s="47"/>
      <c r="D1642" s="47"/>
      <c r="E1642" s="47"/>
      <c r="F1642" s="47" t="s">
        <v>7068</v>
      </c>
      <c r="G1642" s="47" t="s">
        <v>78</v>
      </c>
      <c r="H1642" s="47" t="s">
        <v>222</v>
      </c>
      <c r="I1642" s="47" t="s">
        <v>6987</v>
      </c>
      <c r="J1642" s="47" t="s">
        <v>2006</v>
      </c>
      <c r="K1642" s="47" t="s">
        <v>321</v>
      </c>
      <c r="L1642" s="47" t="s">
        <v>1985</v>
      </c>
      <c r="M1642" s="47" t="s">
        <v>53</v>
      </c>
      <c r="N1642" s="47" t="s">
        <v>31</v>
      </c>
      <c r="O1642" s="47" t="s">
        <v>36</v>
      </c>
      <c r="P1642" s="47" t="s">
        <v>47</v>
      </c>
      <c r="Q1642" s="47"/>
      <c r="R1642" s="47"/>
      <c r="S1642" s="47" t="s">
        <v>7069</v>
      </c>
      <c r="T1642" s="47" t="s">
        <v>787</v>
      </c>
      <c r="U1642" s="52">
        <v>3358</v>
      </c>
      <c r="V1642" s="118"/>
      <c r="W1642" s="118"/>
      <c r="X1642" s="47"/>
      <c r="Y1642" s="47">
        <v>21</v>
      </c>
      <c r="Z1642" s="118"/>
      <c r="AA1642" s="118"/>
      <c r="AB1642" s="118"/>
      <c r="AC1642" s="47" t="s">
        <v>709</v>
      </c>
      <c r="AD1642" s="14"/>
      <c r="AE1642" s="47"/>
      <c r="AF1642" s="280"/>
      <c r="AG1642" s="118"/>
      <c r="AH1642" s="118"/>
      <c r="AI1642" s="47"/>
      <c r="AJ1642" s="47"/>
      <c r="AK1642" s="47" t="s">
        <v>390</v>
      </c>
      <c r="AL1642" s="62" t="s">
        <v>390</v>
      </c>
      <c r="AM1642" s="62"/>
      <c r="AN1642" s="118"/>
      <c r="AO1642" s="118"/>
      <c r="AP1642" s="118"/>
      <c r="AQ1642" s="118"/>
      <c r="AR1642" s="118"/>
      <c r="AS1642" s="47"/>
      <c r="AT1642" s="118"/>
      <c r="AU1642" s="47"/>
      <c r="AV1642" s="47"/>
      <c r="AW1642" s="118"/>
      <c r="AX1642" s="118"/>
      <c r="AY1642" s="118"/>
      <c r="AZ1642" s="47"/>
      <c r="BA1642" s="118"/>
      <c r="BB1642" s="47"/>
      <c r="BC1642" s="118"/>
      <c r="BD1642" s="118"/>
    </row>
    <row r="1643" spans="1:56" x14ac:dyDescent="0.35">
      <c r="A1643" s="50" t="s">
        <v>7324</v>
      </c>
      <c r="B1643" s="115">
        <v>1642</v>
      </c>
      <c r="C1643" s="47"/>
      <c r="D1643" s="47" t="s">
        <v>7325</v>
      </c>
      <c r="E1643" s="47" t="s">
        <v>7326</v>
      </c>
      <c r="F1643" s="47" t="s">
        <v>7070</v>
      </c>
      <c r="G1643" s="47" t="s">
        <v>78</v>
      </c>
      <c r="H1643" s="47" t="s">
        <v>222</v>
      </c>
      <c r="I1643" s="47" t="s">
        <v>6987</v>
      </c>
      <c r="J1643" s="47" t="s">
        <v>2006</v>
      </c>
      <c r="K1643" s="47" t="s">
        <v>321</v>
      </c>
      <c r="L1643" s="47" t="s">
        <v>1985</v>
      </c>
      <c r="M1643" s="47" t="s">
        <v>53</v>
      </c>
      <c r="N1643" s="47" t="s">
        <v>32</v>
      </c>
      <c r="O1643" s="47" t="s">
        <v>50</v>
      </c>
      <c r="P1643" s="47" t="s">
        <v>44</v>
      </c>
      <c r="Q1643" s="47"/>
      <c r="R1643" s="47" t="s">
        <v>7327</v>
      </c>
      <c r="S1643" s="47" t="s">
        <v>7071</v>
      </c>
      <c r="T1643" s="47" t="s">
        <v>148</v>
      </c>
      <c r="U1643" s="52">
        <v>59469</v>
      </c>
      <c r="V1643" s="118">
        <v>46128</v>
      </c>
      <c r="W1643" s="118">
        <v>46128</v>
      </c>
      <c r="X1643" s="47"/>
      <c r="Y1643" s="47">
        <v>21</v>
      </c>
      <c r="Z1643" s="118">
        <v>46149</v>
      </c>
      <c r="AA1643" s="118">
        <v>46178</v>
      </c>
      <c r="AB1643" s="118"/>
      <c r="AC1643" s="47" t="s">
        <v>5</v>
      </c>
      <c r="AD1643" s="14"/>
      <c r="AE1643" s="47"/>
      <c r="AF1643" s="280"/>
      <c r="AG1643" s="118"/>
      <c r="AH1643" s="118"/>
      <c r="AI1643" s="47"/>
      <c r="AJ1643" s="47"/>
      <c r="AK1643" s="47" t="s">
        <v>2826</v>
      </c>
      <c r="AL1643" s="62" t="s">
        <v>390</v>
      </c>
      <c r="AM1643" s="62"/>
      <c r="AN1643" s="118"/>
      <c r="AO1643" s="118"/>
      <c r="AP1643" s="118"/>
      <c r="AQ1643" s="118"/>
      <c r="AR1643" s="118"/>
      <c r="AS1643" s="47"/>
      <c r="AT1643" s="118"/>
      <c r="AU1643" s="47"/>
      <c r="AV1643" s="47"/>
      <c r="AW1643" s="118"/>
      <c r="AX1643" s="118"/>
      <c r="AY1643" s="118"/>
      <c r="AZ1643" s="47"/>
      <c r="BA1643" s="118"/>
      <c r="BB1643" s="47"/>
      <c r="BC1643" s="118"/>
      <c r="BD1643" s="118"/>
    </row>
    <row r="1644" spans="1:56" x14ac:dyDescent="0.35">
      <c r="A1644" s="50" t="s">
        <v>7328</v>
      </c>
      <c r="B1644" s="115">
        <v>1643</v>
      </c>
      <c r="C1644" s="47"/>
      <c r="D1644" s="47" t="s">
        <v>7329</v>
      </c>
      <c r="E1644" s="47" t="s">
        <v>7330</v>
      </c>
      <c r="F1644" s="47" t="s">
        <v>7072</v>
      </c>
      <c r="G1644" s="47" t="s">
        <v>78</v>
      </c>
      <c r="H1644" s="47" t="s">
        <v>222</v>
      </c>
      <c r="I1644" s="47" t="s">
        <v>6987</v>
      </c>
      <c r="J1644" s="47" t="s">
        <v>2006</v>
      </c>
      <c r="K1644" s="47" t="s">
        <v>321</v>
      </c>
      <c r="L1644" s="47" t="s">
        <v>1985</v>
      </c>
      <c r="M1644" s="47" t="s">
        <v>53</v>
      </c>
      <c r="N1644" s="47" t="s">
        <v>32</v>
      </c>
      <c r="O1644" s="47" t="s">
        <v>50</v>
      </c>
      <c r="P1644" s="47" t="s">
        <v>44</v>
      </c>
      <c r="Q1644" s="47"/>
      <c r="R1644" s="47" t="s">
        <v>7331</v>
      </c>
      <c r="S1644" s="47" t="s">
        <v>7073</v>
      </c>
      <c r="T1644" s="47" t="s">
        <v>156</v>
      </c>
      <c r="U1644" s="52">
        <v>54569</v>
      </c>
      <c r="V1644" s="118">
        <v>46128</v>
      </c>
      <c r="W1644" s="118">
        <v>46128</v>
      </c>
      <c r="X1644" s="47"/>
      <c r="Y1644" s="47">
        <v>21</v>
      </c>
      <c r="Z1644" s="118">
        <v>46149</v>
      </c>
      <c r="AA1644" s="118">
        <v>46178</v>
      </c>
      <c r="AB1644" s="118"/>
      <c r="AC1644" s="47" t="s">
        <v>5</v>
      </c>
      <c r="AD1644" s="14"/>
      <c r="AE1644" s="47"/>
      <c r="AF1644" s="280"/>
      <c r="AG1644" s="118"/>
      <c r="AH1644" s="118"/>
      <c r="AI1644" s="47"/>
      <c r="AJ1644" s="47"/>
      <c r="AK1644" s="47" t="s">
        <v>2826</v>
      </c>
      <c r="AL1644" s="62" t="s">
        <v>390</v>
      </c>
      <c r="AM1644" s="62"/>
      <c r="AN1644" s="118"/>
      <c r="AO1644" s="118"/>
      <c r="AP1644" s="118"/>
      <c r="AQ1644" s="118"/>
      <c r="AR1644" s="118"/>
      <c r="AS1644" s="47"/>
      <c r="AT1644" s="118"/>
      <c r="AU1644" s="47"/>
      <c r="AV1644" s="47"/>
      <c r="AW1644" s="118"/>
      <c r="AX1644" s="118"/>
      <c r="AY1644" s="118"/>
      <c r="AZ1644" s="47"/>
      <c r="BA1644" s="118"/>
      <c r="BB1644" s="47"/>
      <c r="BC1644" s="118"/>
      <c r="BD1644" s="118"/>
    </row>
    <row r="1645" spans="1:56" x14ac:dyDescent="0.35">
      <c r="A1645" s="50" t="s">
        <v>7332</v>
      </c>
      <c r="B1645" s="115">
        <v>1644</v>
      </c>
      <c r="C1645" s="47"/>
      <c r="D1645" s="47" t="s">
        <v>7333</v>
      </c>
      <c r="E1645" s="47" t="s">
        <v>7334</v>
      </c>
      <c r="F1645" s="47" t="s">
        <v>7074</v>
      </c>
      <c r="G1645" s="47" t="s">
        <v>78</v>
      </c>
      <c r="H1645" s="47" t="s">
        <v>222</v>
      </c>
      <c r="I1645" s="47" t="s">
        <v>6987</v>
      </c>
      <c r="J1645" s="47" t="s">
        <v>2006</v>
      </c>
      <c r="K1645" s="47" t="s">
        <v>321</v>
      </c>
      <c r="L1645" s="47" t="s">
        <v>1985</v>
      </c>
      <c r="M1645" s="47" t="s">
        <v>53</v>
      </c>
      <c r="N1645" s="47" t="s">
        <v>32</v>
      </c>
      <c r="O1645" s="47" t="s">
        <v>50</v>
      </c>
      <c r="P1645" s="47" t="s">
        <v>44</v>
      </c>
      <c r="Q1645" s="47"/>
      <c r="R1645" s="47" t="s">
        <v>7335</v>
      </c>
      <c r="S1645" s="47" t="s">
        <v>7075</v>
      </c>
      <c r="T1645" s="47" t="s">
        <v>799</v>
      </c>
      <c r="U1645" s="52">
        <v>47857</v>
      </c>
      <c r="V1645" s="118">
        <v>46128</v>
      </c>
      <c r="W1645" s="118">
        <v>46128</v>
      </c>
      <c r="X1645" s="47"/>
      <c r="Y1645" s="47">
        <v>21</v>
      </c>
      <c r="Z1645" s="118">
        <v>46149</v>
      </c>
      <c r="AA1645" s="118">
        <v>46178</v>
      </c>
      <c r="AB1645" s="118"/>
      <c r="AC1645" s="47" t="s">
        <v>5</v>
      </c>
      <c r="AD1645" s="14"/>
      <c r="AE1645" s="47"/>
      <c r="AF1645" s="280"/>
      <c r="AG1645" s="118"/>
      <c r="AH1645" s="118"/>
      <c r="AI1645" s="47"/>
      <c r="AJ1645" s="47"/>
      <c r="AK1645" s="47" t="s">
        <v>2826</v>
      </c>
      <c r="AL1645" s="62" t="s">
        <v>390</v>
      </c>
      <c r="AM1645" s="62"/>
      <c r="AN1645" s="118"/>
      <c r="AO1645" s="118"/>
      <c r="AP1645" s="118"/>
      <c r="AQ1645" s="118"/>
      <c r="AR1645" s="118"/>
      <c r="AS1645" s="47"/>
      <c r="AT1645" s="118"/>
      <c r="AU1645" s="47"/>
      <c r="AV1645" s="47"/>
      <c r="AW1645" s="118"/>
      <c r="AX1645" s="118"/>
      <c r="AY1645" s="118"/>
      <c r="AZ1645" s="47"/>
      <c r="BA1645" s="118"/>
      <c r="BB1645" s="47"/>
      <c r="BC1645" s="118"/>
      <c r="BD1645" s="118"/>
    </row>
    <row r="1646" spans="1:56" x14ac:dyDescent="0.35">
      <c r="A1646" s="50" t="s">
        <v>7336</v>
      </c>
      <c r="B1646" s="115">
        <v>1645</v>
      </c>
      <c r="C1646" s="47"/>
      <c r="D1646" s="47" t="s">
        <v>7557</v>
      </c>
      <c r="E1646" s="47" t="s">
        <v>7558</v>
      </c>
      <c r="F1646" s="47" t="s">
        <v>7076</v>
      </c>
      <c r="G1646" s="47" t="s">
        <v>78</v>
      </c>
      <c r="H1646" s="47" t="s">
        <v>222</v>
      </c>
      <c r="I1646" s="47" t="s">
        <v>6987</v>
      </c>
      <c r="J1646" s="47" t="s">
        <v>2006</v>
      </c>
      <c r="K1646" s="47" t="s">
        <v>321</v>
      </c>
      <c r="L1646" s="47" t="s">
        <v>1985</v>
      </c>
      <c r="M1646" s="47" t="s">
        <v>53</v>
      </c>
      <c r="N1646" s="47" t="s">
        <v>32</v>
      </c>
      <c r="O1646" s="47" t="s">
        <v>37</v>
      </c>
      <c r="P1646" s="47" t="s">
        <v>19</v>
      </c>
      <c r="Q1646" s="47"/>
      <c r="R1646" s="47"/>
      <c r="S1646" s="47" t="s">
        <v>7077</v>
      </c>
      <c r="T1646" s="47" t="s">
        <v>7078</v>
      </c>
      <c r="U1646" s="52">
        <v>12721</v>
      </c>
      <c r="V1646" s="118">
        <v>46133</v>
      </c>
      <c r="W1646" s="118">
        <v>46133</v>
      </c>
      <c r="X1646" s="47"/>
      <c r="Y1646" s="47">
        <v>21</v>
      </c>
      <c r="Z1646" s="118">
        <v>46154</v>
      </c>
      <c r="AA1646" s="118">
        <v>46178</v>
      </c>
      <c r="AB1646" s="118"/>
      <c r="AC1646" s="47" t="s">
        <v>5</v>
      </c>
      <c r="AD1646" s="14"/>
      <c r="AE1646" s="47"/>
      <c r="AF1646" s="280"/>
      <c r="AG1646" s="118"/>
      <c r="AH1646" s="118"/>
      <c r="AI1646" s="47"/>
      <c r="AJ1646" s="47"/>
      <c r="AK1646" s="47" t="s">
        <v>2826</v>
      </c>
      <c r="AL1646" s="62" t="s">
        <v>390</v>
      </c>
      <c r="AM1646" s="62"/>
      <c r="AN1646" s="118"/>
      <c r="AO1646" s="118"/>
      <c r="AP1646" s="118"/>
      <c r="AQ1646" s="118"/>
      <c r="AR1646" s="118"/>
      <c r="AS1646" s="47"/>
      <c r="AT1646" s="118"/>
      <c r="AU1646" s="47"/>
      <c r="AV1646" s="47"/>
      <c r="AW1646" s="118"/>
      <c r="AX1646" s="118"/>
      <c r="AY1646" s="118"/>
      <c r="AZ1646" s="47"/>
      <c r="BA1646" s="118"/>
      <c r="BB1646" s="47"/>
      <c r="BC1646" s="118"/>
      <c r="BD1646" s="118"/>
    </row>
    <row r="1647" spans="1:56" x14ac:dyDescent="0.35">
      <c r="A1647" s="50" t="s">
        <v>7337</v>
      </c>
      <c r="B1647" s="115">
        <v>1646</v>
      </c>
      <c r="C1647" s="47"/>
      <c r="D1647" s="47" t="s">
        <v>7559</v>
      </c>
      <c r="E1647" s="47" t="s">
        <v>7560</v>
      </c>
      <c r="F1647" s="47" t="s">
        <v>7079</v>
      </c>
      <c r="G1647" s="47" t="s">
        <v>78</v>
      </c>
      <c r="H1647" s="47" t="s">
        <v>222</v>
      </c>
      <c r="I1647" s="47" t="s">
        <v>6987</v>
      </c>
      <c r="J1647" s="47" t="s">
        <v>2006</v>
      </c>
      <c r="K1647" s="47" t="s">
        <v>321</v>
      </c>
      <c r="L1647" s="47" t="s">
        <v>1985</v>
      </c>
      <c r="M1647" s="47" t="s">
        <v>53</v>
      </c>
      <c r="N1647" s="47" t="s">
        <v>32</v>
      </c>
      <c r="O1647" s="47" t="s">
        <v>37</v>
      </c>
      <c r="P1647" s="47" t="s">
        <v>19</v>
      </c>
      <c r="Q1647" s="47"/>
      <c r="R1647" s="47"/>
      <c r="S1647" s="47" t="s">
        <v>7080</v>
      </c>
      <c r="T1647" s="47" t="s">
        <v>1135</v>
      </c>
      <c r="U1647" s="52">
        <v>4349</v>
      </c>
      <c r="V1647" s="118">
        <v>46139</v>
      </c>
      <c r="W1647" s="118">
        <v>46139</v>
      </c>
      <c r="X1647" s="47"/>
      <c r="Y1647" s="47">
        <v>21</v>
      </c>
      <c r="Z1647" s="118">
        <v>46160</v>
      </c>
      <c r="AA1647" s="118">
        <v>46173</v>
      </c>
      <c r="AB1647" s="118">
        <v>46174</v>
      </c>
      <c r="AC1647" s="47" t="s">
        <v>3</v>
      </c>
      <c r="AD1647" s="14">
        <v>1</v>
      </c>
      <c r="AE1647" s="47"/>
      <c r="AF1647" s="280">
        <v>46172</v>
      </c>
      <c r="AG1647" s="118"/>
      <c r="AH1647" s="118" t="s">
        <v>152</v>
      </c>
      <c r="AI1647" s="47"/>
      <c r="AJ1647" s="47"/>
      <c r="AK1647" s="47" t="s">
        <v>2826</v>
      </c>
      <c r="AL1647" s="62" t="s">
        <v>5467</v>
      </c>
      <c r="AM1647" s="62"/>
      <c r="AN1647" s="118"/>
      <c r="AO1647" s="118"/>
      <c r="AP1647" s="118"/>
      <c r="AQ1647" s="118"/>
      <c r="AR1647" s="118"/>
      <c r="AS1647" s="47"/>
      <c r="AT1647" s="118"/>
      <c r="AU1647" s="47"/>
      <c r="AV1647" s="47"/>
      <c r="AW1647" s="118"/>
      <c r="AX1647" s="118"/>
      <c r="AY1647" s="118"/>
      <c r="AZ1647" s="47"/>
      <c r="BA1647" s="118"/>
      <c r="BB1647" s="47"/>
      <c r="BC1647" s="118"/>
      <c r="BD1647" s="118"/>
    </row>
    <row r="1648" spans="1:56" x14ac:dyDescent="0.35">
      <c r="A1648" s="50" t="s">
        <v>7338</v>
      </c>
      <c r="B1648" s="115">
        <v>1647</v>
      </c>
      <c r="C1648" s="47"/>
      <c r="D1648" s="47" t="s">
        <v>7339</v>
      </c>
      <c r="E1648" s="47" t="s">
        <v>7340</v>
      </c>
      <c r="F1648" s="47" t="s">
        <v>7081</v>
      </c>
      <c r="G1648" s="47" t="s">
        <v>78</v>
      </c>
      <c r="H1648" s="47" t="s">
        <v>222</v>
      </c>
      <c r="I1648" s="47" t="s">
        <v>6987</v>
      </c>
      <c r="J1648" s="47" t="s">
        <v>2006</v>
      </c>
      <c r="K1648" s="47" t="s">
        <v>321</v>
      </c>
      <c r="L1648" s="47" t="s">
        <v>1985</v>
      </c>
      <c r="M1648" s="47" t="s">
        <v>53</v>
      </c>
      <c r="N1648" s="47" t="s">
        <v>32</v>
      </c>
      <c r="O1648" s="47" t="s">
        <v>37</v>
      </c>
      <c r="P1648" s="47" t="s">
        <v>19</v>
      </c>
      <c r="Q1648" s="47"/>
      <c r="R1648" s="47" t="s">
        <v>7341</v>
      </c>
      <c r="S1648" s="47" t="s">
        <v>7082</v>
      </c>
      <c r="T1648" s="47" t="s">
        <v>151</v>
      </c>
      <c r="U1648" s="52">
        <v>2871</v>
      </c>
      <c r="V1648" s="118">
        <v>46122</v>
      </c>
      <c r="W1648" s="118">
        <v>46122</v>
      </c>
      <c r="X1648" s="47"/>
      <c r="Y1648" s="47">
        <v>21</v>
      </c>
      <c r="Z1648" s="118">
        <v>46143</v>
      </c>
      <c r="AA1648" s="118">
        <v>46143</v>
      </c>
      <c r="AB1648" s="118">
        <v>46162</v>
      </c>
      <c r="AC1648" s="47" t="s">
        <v>3</v>
      </c>
      <c r="AD1648" s="14">
        <v>1</v>
      </c>
      <c r="AE1648" s="47"/>
      <c r="AF1648" s="280" t="s">
        <v>8951</v>
      </c>
      <c r="AG1648" s="118"/>
      <c r="AH1648" s="118" t="s">
        <v>152</v>
      </c>
      <c r="AI1648" s="47"/>
      <c r="AJ1648" s="47"/>
      <c r="AK1648" s="47" t="s">
        <v>2826</v>
      </c>
      <c r="AL1648" s="62" t="s">
        <v>2925</v>
      </c>
      <c r="AM1648" s="62"/>
      <c r="AN1648" s="118"/>
      <c r="AO1648" s="118"/>
      <c r="AP1648" s="118"/>
      <c r="AQ1648" s="118"/>
      <c r="AR1648" s="118"/>
      <c r="AS1648" s="47"/>
      <c r="AT1648" s="118"/>
      <c r="AU1648" s="47"/>
      <c r="AV1648" s="47"/>
      <c r="AW1648" s="118"/>
      <c r="AX1648" s="118"/>
      <c r="AY1648" s="118"/>
      <c r="AZ1648" s="47"/>
      <c r="BA1648" s="118"/>
      <c r="BB1648" s="47"/>
      <c r="BC1648" s="118"/>
      <c r="BD1648" s="118"/>
    </row>
    <row r="1649" spans="1:56" x14ac:dyDescent="0.35">
      <c r="A1649" s="50" t="s">
        <v>7342</v>
      </c>
      <c r="B1649" s="115">
        <v>1648</v>
      </c>
      <c r="C1649" s="47"/>
      <c r="D1649" s="47" t="s">
        <v>7343</v>
      </c>
      <c r="E1649" s="47" t="s">
        <v>7344</v>
      </c>
      <c r="F1649" s="47" t="s">
        <v>7083</v>
      </c>
      <c r="G1649" s="47" t="s">
        <v>78</v>
      </c>
      <c r="H1649" s="47" t="s">
        <v>222</v>
      </c>
      <c r="I1649" s="47" t="s">
        <v>6987</v>
      </c>
      <c r="J1649" s="47" t="s">
        <v>2006</v>
      </c>
      <c r="K1649" s="47" t="s">
        <v>321</v>
      </c>
      <c r="L1649" s="47" t="s">
        <v>1985</v>
      </c>
      <c r="M1649" s="47" t="s">
        <v>53</v>
      </c>
      <c r="N1649" s="47" t="s">
        <v>32</v>
      </c>
      <c r="O1649" s="47" t="s">
        <v>37</v>
      </c>
      <c r="P1649" s="47" t="s">
        <v>120</v>
      </c>
      <c r="Q1649" s="47"/>
      <c r="R1649" s="47" t="s">
        <v>7345</v>
      </c>
      <c r="S1649" s="47" t="s">
        <v>7084</v>
      </c>
      <c r="T1649" s="47" t="s">
        <v>7085</v>
      </c>
      <c r="U1649" s="52">
        <v>13075</v>
      </c>
      <c r="V1649" s="118">
        <v>46128</v>
      </c>
      <c r="W1649" s="118">
        <v>46128</v>
      </c>
      <c r="X1649" s="47"/>
      <c r="Y1649" s="47">
        <v>21</v>
      </c>
      <c r="Z1649" s="118">
        <v>46149</v>
      </c>
      <c r="AA1649" s="118">
        <v>46173</v>
      </c>
      <c r="AB1649" s="118">
        <v>46170</v>
      </c>
      <c r="AC1649" s="47" t="s">
        <v>3</v>
      </c>
      <c r="AD1649" s="14">
        <v>1</v>
      </c>
      <c r="AE1649" s="47"/>
      <c r="AF1649" s="280" t="s">
        <v>8951</v>
      </c>
      <c r="AG1649" s="118"/>
      <c r="AH1649" s="118" t="s">
        <v>152</v>
      </c>
      <c r="AI1649" s="47"/>
      <c r="AJ1649" s="47"/>
      <c r="AK1649" s="47" t="s">
        <v>2826</v>
      </c>
      <c r="AL1649" s="62" t="s">
        <v>2925</v>
      </c>
      <c r="AM1649" s="62"/>
      <c r="AN1649" s="118"/>
      <c r="AO1649" s="118"/>
      <c r="AP1649" s="118"/>
      <c r="AQ1649" s="118"/>
      <c r="AR1649" s="118"/>
      <c r="AS1649" s="47"/>
      <c r="AT1649" s="118"/>
      <c r="AU1649" s="47"/>
      <c r="AV1649" s="47"/>
      <c r="AW1649" s="118"/>
      <c r="AX1649" s="118"/>
      <c r="AY1649" s="118"/>
      <c r="AZ1649" s="47"/>
      <c r="BA1649" s="118"/>
      <c r="BB1649" s="47"/>
      <c r="BC1649" s="118"/>
      <c r="BD1649" s="118"/>
    </row>
    <row r="1650" spans="1:56" x14ac:dyDescent="0.35">
      <c r="A1650" s="50" t="s">
        <v>7346</v>
      </c>
      <c r="B1650" s="115">
        <v>1649</v>
      </c>
      <c r="C1650" s="47"/>
      <c r="D1650" s="47" t="s">
        <v>7347</v>
      </c>
      <c r="E1650" s="47" t="s">
        <v>7348</v>
      </c>
      <c r="F1650" s="47" t="s">
        <v>7086</v>
      </c>
      <c r="G1650" s="47" t="s">
        <v>78</v>
      </c>
      <c r="H1650" s="47" t="s">
        <v>222</v>
      </c>
      <c r="I1650" s="47" t="s">
        <v>6987</v>
      </c>
      <c r="J1650" s="47" t="s">
        <v>2006</v>
      </c>
      <c r="K1650" s="47" t="s">
        <v>321</v>
      </c>
      <c r="L1650" s="47" t="s">
        <v>1985</v>
      </c>
      <c r="M1650" s="47" t="s">
        <v>53</v>
      </c>
      <c r="N1650" s="47" t="s">
        <v>32</v>
      </c>
      <c r="O1650" s="47" t="s">
        <v>37</v>
      </c>
      <c r="P1650" s="47" t="s">
        <v>38</v>
      </c>
      <c r="Q1650" s="47"/>
      <c r="R1650" s="47" t="s">
        <v>2237</v>
      </c>
      <c r="S1650" s="47" t="s">
        <v>7087</v>
      </c>
      <c r="T1650" s="47" t="s">
        <v>7088</v>
      </c>
      <c r="U1650" s="52">
        <v>22513</v>
      </c>
      <c r="V1650" s="118">
        <v>46127</v>
      </c>
      <c r="W1650" s="118">
        <v>46127</v>
      </c>
      <c r="X1650" s="47"/>
      <c r="Y1650" s="47">
        <v>21</v>
      </c>
      <c r="Z1650" s="118">
        <v>46148</v>
      </c>
      <c r="AA1650" s="118">
        <v>46188</v>
      </c>
      <c r="AB1650" s="118"/>
      <c r="AC1650" s="47" t="s">
        <v>5</v>
      </c>
      <c r="AD1650" s="14"/>
      <c r="AE1650" s="47"/>
      <c r="AF1650" s="280"/>
      <c r="AG1650" s="118"/>
      <c r="AH1650" s="118"/>
      <c r="AI1650" s="47"/>
      <c r="AJ1650" s="47"/>
      <c r="AK1650" s="47" t="s">
        <v>2826</v>
      </c>
      <c r="AL1650" s="62" t="s">
        <v>390</v>
      </c>
      <c r="AM1650" s="62"/>
      <c r="AN1650" s="118"/>
      <c r="AO1650" s="118"/>
      <c r="AP1650" s="118"/>
      <c r="AQ1650" s="118"/>
      <c r="AR1650" s="118"/>
      <c r="AS1650" s="47"/>
      <c r="AT1650" s="118"/>
      <c r="AU1650" s="47"/>
      <c r="AV1650" s="47"/>
      <c r="AW1650" s="118"/>
      <c r="AX1650" s="118"/>
      <c r="AY1650" s="118"/>
      <c r="AZ1650" s="47"/>
      <c r="BA1650" s="118"/>
      <c r="BB1650" s="47"/>
      <c r="BC1650" s="118"/>
      <c r="BD1650" s="118"/>
    </row>
    <row r="1651" spans="1:56" x14ac:dyDescent="0.35">
      <c r="A1651" s="50" t="s">
        <v>7349</v>
      </c>
      <c r="B1651" s="115">
        <v>1650</v>
      </c>
      <c r="C1651" s="47"/>
      <c r="D1651" s="47">
        <v>2876</v>
      </c>
      <c r="E1651" s="47" t="s">
        <v>7561</v>
      </c>
      <c r="F1651" s="47" t="s">
        <v>7089</v>
      </c>
      <c r="G1651" s="47" t="s">
        <v>78</v>
      </c>
      <c r="H1651" s="47" t="s">
        <v>222</v>
      </c>
      <c r="I1651" s="47" t="s">
        <v>6987</v>
      </c>
      <c r="J1651" s="47" t="s">
        <v>2006</v>
      </c>
      <c r="K1651" s="47" t="s">
        <v>321</v>
      </c>
      <c r="L1651" s="47" t="s">
        <v>1985</v>
      </c>
      <c r="M1651" s="47" t="s">
        <v>53</v>
      </c>
      <c r="N1651" s="47" t="s">
        <v>32</v>
      </c>
      <c r="O1651" s="47" t="s">
        <v>50</v>
      </c>
      <c r="P1651" s="47" t="s">
        <v>44</v>
      </c>
      <c r="Q1651" s="47"/>
      <c r="R1651" s="47"/>
      <c r="S1651" s="47" t="s">
        <v>7090</v>
      </c>
      <c r="T1651" s="47" t="s">
        <v>148</v>
      </c>
      <c r="U1651" s="52">
        <v>4627</v>
      </c>
      <c r="V1651" s="118">
        <v>46131</v>
      </c>
      <c r="W1651" s="118">
        <v>46131</v>
      </c>
      <c r="X1651" s="47"/>
      <c r="Y1651" s="47">
        <v>21</v>
      </c>
      <c r="Z1651" s="118">
        <v>46152</v>
      </c>
      <c r="AA1651" s="118">
        <v>46178</v>
      </c>
      <c r="AB1651" s="118"/>
      <c r="AC1651" s="47" t="s">
        <v>5</v>
      </c>
      <c r="AD1651" s="14"/>
      <c r="AE1651" s="47"/>
      <c r="AF1651" s="280"/>
      <c r="AG1651" s="118"/>
      <c r="AH1651" s="118"/>
      <c r="AI1651" s="47"/>
      <c r="AJ1651" s="47"/>
      <c r="AK1651" s="47" t="s">
        <v>2826</v>
      </c>
      <c r="AL1651" s="62" t="s">
        <v>390</v>
      </c>
      <c r="AM1651" s="62"/>
      <c r="AN1651" s="118"/>
      <c r="AO1651" s="118"/>
      <c r="AP1651" s="118"/>
      <c r="AQ1651" s="118"/>
      <c r="AR1651" s="118"/>
      <c r="AS1651" s="47"/>
      <c r="AT1651" s="118"/>
      <c r="AU1651" s="47"/>
      <c r="AV1651" s="47"/>
      <c r="AW1651" s="118"/>
      <c r="AX1651" s="118"/>
      <c r="AY1651" s="118"/>
      <c r="AZ1651" s="47"/>
      <c r="BA1651" s="118"/>
      <c r="BB1651" s="47"/>
      <c r="BC1651" s="118"/>
      <c r="BD1651" s="118"/>
    </row>
    <row r="1652" spans="1:56" x14ac:dyDescent="0.35">
      <c r="A1652" s="50" t="s">
        <v>7350</v>
      </c>
      <c r="B1652" s="115">
        <v>1651</v>
      </c>
      <c r="C1652" s="47"/>
      <c r="D1652" s="47">
        <v>2774</v>
      </c>
      <c r="E1652" s="47" t="s">
        <v>7562</v>
      </c>
      <c r="F1652" s="47" t="s">
        <v>7091</v>
      </c>
      <c r="G1652" s="47" t="s">
        <v>78</v>
      </c>
      <c r="H1652" s="47" t="s">
        <v>222</v>
      </c>
      <c r="I1652" s="47" t="s">
        <v>6987</v>
      </c>
      <c r="J1652" s="47" t="s">
        <v>2006</v>
      </c>
      <c r="K1652" s="47" t="s">
        <v>321</v>
      </c>
      <c r="L1652" s="47" t="s">
        <v>1985</v>
      </c>
      <c r="M1652" s="47" t="s">
        <v>53</v>
      </c>
      <c r="N1652" s="47" t="s">
        <v>32</v>
      </c>
      <c r="O1652" s="47" t="s">
        <v>50</v>
      </c>
      <c r="P1652" s="47" t="s">
        <v>44</v>
      </c>
      <c r="Q1652" s="47"/>
      <c r="R1652" s="47"/>
      <c r="S1652" s="47" t="s">
        <v>7092</v>
      </c>
      <c r="T1652" s="47" t="s">
        <v>148</v>
      </c>
      <c r="U1652" s="52">
        <v>3895</v>
      </c>
      <c r="V1652" s="118">
        <v>46129</v>
      </c>
      <c r="W1652" s="118">
        <v>46129</v>
      </c>
      <c r="X1652" s="47"/>
      <c r="Y1652" s="47">
        <v>21</v>
      </c>
      <c r="Z1652" s="118">
        <v>46150</v>
      </c>
      <c r="AA1652" s="118">
        <v>46195</v>
      </c>
      <c r="AB1652" s="118"/>
      <c r="AC1652" s="47" t="s">
        <v>5</v>
      </c>
      <c r="AD1652" s="14"/>
      <c r="AE1652" s="47"/>
      <c r="AF1652" s="280"/>
      <c r="AG1652" s="118"/>
      <c r="AH1652" s="118"/>
      <c r="AI1652" s="47"/>
      <c r="AJ1652" s="47"/>
      <c r="AK1652" s="47" t="s">
        <v>2826</v>
      </c>
      <c r="AL1652" s="62" t="s">
        <v>390</v>
      </c>
      <c r="AM1652" s="62"/>
      <c r="AN1652" s="118"/>
      <c r="AO1652" s="118"/>
      <c r="AP1652" s="118"/>
      <c r="AQ1652" s="118"/>
      <c r="AR1652" s="118"/>
      <c r="AS1652" s="47"/>
      <c r="AT1652" s="118"/>
      <c r="AU1652" s="47"/>
      <c r="AV1652" s="47"/>
      <c r="AW1652" s="118"/>
      <c r="AX1652" s="118"/>
      <c r="AY1652" s="118"/>
      <c r="AZ1652" s="47"/>
      <c r="BA1652" s="118"/>
      <c r="BB1652" s="47"/>
      <c r="BC1652" s="118"/>
      <c r="BD1652" s="118"/>
    </row>
    <row r="1653" spans="1:56" x14ac:dyDescent="0.35">
      <c r="A1653" s="50" t="s">
        <v>7351</v>
      </c>
      <c r="B1653" s="115">
        <v>1652</v>
      </c>
      <c r="C1653" s="47"/>
      <c r="D1653" s="47">
        <v>2861</v>
      </c>
      <c r="E1653" s="47" t="s">
        <v>7563</v>
      </c>
      <c r="F1653" s="47" t="s">
        <v>7093</v>
      </c>
      <c r="G1653" s="47" t="s">
        <v>78</v>
      </c>
      <c r="H1653" s="47" t="s">
        <v>222</v>
      </c>
      <c r="I1653" s="47" t="s">
        <v>6987</v>
      </c>
      <c r="J1653" s="47" t="s">
        <v>2006</v>
      </c>
      <c r="K1653" s="47" t="s">
        <v>321</v>
      </c>
      <c r="L1653" s="47" t="s">
        <v>1985</v>
      </c>
      <c r="M1653" s="47" t="s">
        <v>53</v>
      </c>
      <c r="N1653" s="47" t="s">
        <v>32</v>
      </c>
      <c r="O1653" s="47" t="s">
        <v>37</v>
      </c>
      <c r="P1653" s="47" t="s">
        <v>19</v>
      </c>
      <c r="Q1653" s="47"/>
      <c r="R1653" s="47"/>
      <c r="S1653" s="47" t="s">
        <v>7094</v>
      </c>
      <c r="T1653" s="47" t="s">
        <v>7095</v>
      </c>
      <c r="U1653" s="52">
        <v>5322</v>
      </c>
      <c r="V1653" s="118">
        <v>46129</v>
      </c>
      <c r="W1653" s="118">
        <v>46129</v>
      </c>
      <c r="X1653" s="47"/>
      <c r="Y1653" s="47">
        <v>21</v>
      </c>
      <c r="Z1653" s="118">
        <v>46150</v>
      </c>
      <c r="AA1653" s="118">
        <v>46178</v>
      </c>
      <c r="AB1653" s="118"/>
      <c r="AC1653" s="47" t="s">
        <v>5</v>
      </c>
      <c r="AD1653" s="14"/>
      <c r="AE1653" s="47"/>
      <c r="AF1653" s="280"/>
      <c r="AG1653" s="118"/>
      <c r="AH1653" s="118"/>
      <c r="AI1653" s="47"/>
      <c r="AJ1653" s="47"/>
      <c r="AK1653" s="47" t="s">
        <v>2826</v>
      </c>
      <c r="AL1653" s="62" t="s">
        <v>390</v>
      </c>
      <c r="AM1653" s="62"/>
      <c r="AN1653" s="118"/>
      <c r="AO1653" s="118"/>
      <c r="AP1653" s="118"/>
      <c r="AQ1653" s="118"/>
      <c r="AR1653" s="118"/>
      <c r="AS1653" s="47"/>
      <c r="AT1653" s="118"/>
      <c r="AU1653" s="47"/>
      <c r="AV1653" s="47"/>
      <c r="AW1653" s="118"/>
      <c r="AX1653" s="118"/>
      <c r="AY1653" s="118"/>
      <c r="AZ1653" s="47"/>
      <c r="BA1653" s="118"/>
      <c r="BB1653" s="47"/>
      <c r="BC1653" s="118"/>
      <c r="BD1653" s="118"/>
    </row>
    <row r="1654" spans="1:56" x14ac:dyDescent="0.35">
      <c r="A1654" s="50" t="s">
        <v>7352</v>
      </c>
      <c r="B1654" s="115">
        <v>1653</v>
      </c>
      <c r="C1654" s="47"/>
      <c r="D1654" s="47" t="s">
        <v>7353</v>
      </c>
      <c r="E1654" s="47" t="s">
        <v>7354</v>
      </c>
      <c r="F1654" s="47" t="s">
        <v>7355</v>
      </c>
      <c r="G1654" s="47" t="s">
        <v>78</v>
      </c>
      <c r="H1654" s="47" t="s">
        <v>222</v>
      </c>
      <c r="I1654" s="47" t="s">
        <v>705</v>
      </c>
      <c r="J1654" s="47" t="s">
        <v>2006</v>
      </c>
      <c r="K1654" s="47" t="s">
        <v>321</v>
      </c>
      <c r="L1654" s="47" t="s">
        <v>1985</v>
      </c>
      <c r="M1654" s="47" t="s">
        <v>53</v>
      </c>
      <c r="N1654" s="47" t="s">
        <v>32</v>
      </c>
      <c r="O1654" s="47" t="s">
        <v>37</v>
      </c>
      <c r="P1654" s="47" t="s">
        <v>38</v>
      </c>
      <c r="Q1654" s="47"/>
      <c r="R1654" s="47" t="s">
        <v>7356</v>
      </c>
      <c r="S1654" s="47" t="s">
        <v>7357</v>
      </c>
      <c r="T1654" s="47" t="s">
        <v>786</v>
      </c>
      <c r="U1654" s="52">
        <v>20048</v>
      </c>
      <c r="V1654" s="118">
        <v>46126</v>
      </c>
      <c r="W1654" s="118">
        <v>46126</v>
      </c>
      <c r="X1654" s="47"/>
      <c r="Y1654" s="47">
        <v>60</v>
      </c>
      <c r="Z1654" s="118">
        <v>46186</v>
      </c>
      <c r="AA1654" s="118">
        <v>46186</v>
      </c>
      <c r="AB1654" s="118"/>
      <c r="AC1654" s="47" t="s">
        <v>5</v>
      </c>
      <c r="AD1654" s="14"/>
      <c r="AE1654" s="47"/>
      <c r="AF1654" s="280"/>
      <c r="AG1654" s="118"/>
      <c r="AH1654" s="118"/>
      <c r="AI1654" s="47"/>
      <c r="AJ1654" s="47"/>
      <c r="AK1654" s="47" t="s">
        <v>5080</v>
      </c>
      <c r="AL1654" s="62" t="s">
        <v>390</v>
      </c>
      <c r="AM1654" s="62"/>
      <c r="AN1654" s="118"/>
      <c r="AO1654" s="118"/>
      <c r="AP1654" s="118"/>
      <c r="AQ1654" s="118"/>
      <c r="AR1654" s="118"/>
      <c r="AS1654" s="47"/>
      <c r="AT1654" s="118"/>
      <c r="AU1654" s="47"/>
      <c r="AV1654" s="47"/>
      <c r="AW1654" s="118"/>
      <c r="AX1654" s="118"/>
      <c r="AY1654" s="118"/>
      <c r="AZ1654" s="47"/>
      <c r="BA1654" s="118"/>
      <c r="BB1654" s="47"/>
      <c r="BC1654" s="118"/>
      <c r="BD1654" s="118"/>
    </row>
    <row r="1655" spans="1:56" x14ac:dyDescent="0.35">
      <c r="A1655" s="50" t="s">
        <v>7358</v>
      </c>
      <c r="B1655" s="115">
        <v>1654</v>
      </c>
      <c r="C1655" s="47"/>
      <c r="D1655" s="47">
        <v>6210</v>
      </c>
      <c r="E1655" s="47" t="s">
        <v>8024</v>
      </c>
      <c r="F1655" s="47" t="s">
        <v>8025</v>
      </c>
      <c r="G1655" s="47" t="s">
        <v>78</v>
      </c>
      <c r="H1655" s="47" t="s">
        <v>222</v>
      </c>
      <c r="I1655" s="47" t="s">
        <v>705</v>
      </c>
      <c r="J1655" s="47" t="s">
        <v>2006</v>
      </c>
      <c r="K1655" s="47" t="s">
        <v>321</v>
      </c>
      <c r="L1655" s="47" t="s">
        <v>1985</v>
      </c>
      <c r="M1655" s="47" t="s">
        <v>53</v>
      </c>
      <c r="N1655" s="47" t="s">
        <v>32</v>
      </c>
      <c r="O1655" s="47" t="s">
        <v>37</v>
      </c>
      <c r="P1655" s="47" t="s">
        <v>38</v>
      </c>
      <c r="Q1655" s="47"/>
      <c r="R1655" s="47"/>
      <c r="S1655" s="47" t="s">
        <v>7359</v>
      </c>
      <c r="T1655" s="47" t="s">
        <v>107</v>
      </c>
      <c r="U1655" s="52">
        <v>21514</v>
      </c>
      <c r="V1655" s="118">
        <v>46163</v>
      </c>
      <c r="W1655" s="118">
        <v>46163</v>
      </c>
      <c r="X1655" s="47"/>
      <c r="Y1655" s="47">
        <v>60</v>
      </c>
      <c r="Z1655" s="118">
        <v>46223</v>
      </c>
      <c r="AA1655" s="118">
        <v>46223</v>
      </c>
      <c r="AB1655" s="118"/>
      <c r="AC1655" s="47" t="s">
        <v>5</v>
      </c>
      <c r="AD1655" s="14"/>
      <c r="AE1655" s="47"/>
      <c r="AF1655" s="280"/>
      <c r="AG1655" s="118"/>
      <c r="AH1655" s="118"/>
      <c r="AI1655" s="47"/>
      <c r="AJ1655" s="47"/>
      <c r="AK1655" s="47" t="s">
        <v>7229</v>
      </c>
      <c r="AL1655" s="62" t="s">
        <v>390</v>
      </c>
      <c r="AM1655" s="62"/>
      <c r="AN1655" s="118"/>
      <c r="AO1655" s="118"/>
      <c r="AP1655" s="118"/>
      <c r="AQ1655" s="118"/>
      <c r="AR1655" s="118"/>
      <c r="AS1655" s="47"/>
      <c r="AT1655" s="118"/>
      <c r="AU1655" s="47"/>
      <c r="AV1655" s="47"/>
      <c r="AW1655" s="118"/>
      <c r="AX1655" s="118"/>
      <c r="AY1655" s="118"/>
      <c r="AZ1655" s="47"/>
      <c r="BA1655" s="118"/>
      <c r="BB1655" s="47"/>
      <c r="BC1655" s="118"/>
      <c r="BD1655" s="118"/>
    </row>
    <row r="1656" spans="1:56" x14ac:dyDescent="0.35">
      <c r="A1656" s="50" t="s">
        <v>7360</v>
      </c>
      <c r="B1656" s="115">
        <v>1655</v>
      </c>
      <c r="C1656" s="47"/>
      <c r="D1656" s="47"/>
      <c r="E1656" s="47"/>
      <c r="F1656" s="47"/>
      <c r="G1656" s="47" t="s">
        <v>78</v>
      </c>
      <c r="H1656" s="47" t="s">
        <v>222</v>
      </c>
      <c r="I1656" s="47" t="s">
        <v>69</v>
      </c>
      <c r="J1656" s="47" t="s">
        <v>2006</v>
      </c>
      <c r="K1656" s="47" t="s">
        <v>2007</v>
      </c>
      <c r="L1656" s="47" t="s">
        <v>1985</v>
      </c>
      <c r="M1656" s="47" t="s">
        <v>55</v>
      </c>
      <c r="N1656" s="47" t="s">
        <v>34</v>
      </c>
      <c r="O1656" s="47" t="s">
        <v>4</v>
      </c>
      <c r="P1656" s="47" t="s">
        <v>16</v>
      </c>
      <c r="Q1656" s="47"/>
      <c r="R1656" s="47"/>
      <c r="S1656" s="47" t="s">
        <v>7361</v>
      </c>
      <c r="T1656" s="47" t="s">
        <v>7362</v>
      </c>
      <c r="U1656" s="52">
        <v>22933.53</v>
      </c>
      <c r="V1656" s="118"/>
      <c r="W1656" s="118"/>
      <c r="X1656" s="47"/>
      <c r="Y1656" s="47"/>
      <c r="Z1656" s="118"/>
      <c r="AA1656" s="118"/>
      <c r="AB1656" s="118"/>
      <c r="AC1656" s="47" t="s">
        <v>407</v>
      </c>
      <c r="AD1656" s="14"/>
      <c r="AE1656" s="47"/>
      <c r="AF1656" s="280"/>
      <c r="AG1656" s="118"/>
      <c r="AH1656" s="118"/>
      <c r="AI1656" s="47"/>
      <c r="AJ1656" s="47"/>
      <c r="AK1656" s="47" t="s">
        <v>390</v>
      </c>
      <c r="AL1656" s="62" t="s">
        <v>390</v>
      </c>
      <c r="AM1656" s="62"/>
      <c r="AN1656" s="118"/>
      <c r="AO1656" s="118"/>
      <c r="AP1656" s="118"/>
      <c r="AQ1656" s="118"/>
      <c r="AR1656" s="118"/>
      <c r="AS1656" s="47"/>
      <c r="AT1656" s="118"/>
      <c r="AU1656" s="47"/>
      <c r="AV1656" s="47"/>
      <c r="AW1656" s="118"/>
      <c r="AX1656" s="118"/>
      <c r="AY1656" s="118"/>
      <c r="AZ1656" s="47"/>
      <c r="BA1656" s="118"/>
      <c r="BB1656" s="47"/>
      <c r="BC1656" s="118"/>
      <c r="BD1656" s="118"/>
    </row>
    <row r="1657" spans="1:56" x14ac:dyDescent="0.35">
      <c r="A1657" s="50" t="s">
        <v>7363</v>
      </c>
      <c r="B1657" s="115">
        <v>1656</v>
      </c>
      <c r="C1657" s="47"/>
      <c r="D1657" s="47">
        <v>8019</v>
      </c>
      <c r="E1657" s="47" t="s">
        <v>7364</v>
      </c>
      <c r="F1657" s="47" t="s">
        <v>7365</v>
      </c>
      <c r="G1657" s="47" t="s">
        <v>76</v>
      </c>
      <c r="H1657" s="47" t="s">
        <v>1980</v>
      </c>
      <c r="I1657" s="47" t="s">
        <v>7227</v>
      </c>
      <c r="J1657" s="47" t="s">
        <v>1961</v>
      </c>
      <c r="K1657" s="47" t="s">
        <v>319</v>
      </c>
      <c r="L1657" s="47" t="s">
        <v>886</v>
      </c>
      <c r="M1657" s="47" t="s">
        <v>53</v>
      </c>
      <c r="N1657" s="47" t="s">
        <v>34</v>
      </c>
      <c r="O1657" s="47" t="s">
        <v>4</v>
      </c>
      <c r="P1657" s="47" t="s">
        <v>16</v>
      </c>
      <c r="Q1657" s="47"/>
      <c r="R1657" s="47" t="s">
        <v>7366</v>
      </c>
      <c r="S1657" s="47" t="s">
        <v>7367</v>
      </c>
      <c r="T1657" s="47" t="s">
        <v>815</v>
      </c>
      <c r="U1657" s="52">
        <v>13215</v>
      </c>
      <c r="V1657" s="118">
        <v>46134</v>
      </c>
      <c r="W1657" s="118">
        <v>46134</v>
      </c>
      <c r="X1657" s="47"/>
      <c r="Y1657" s="47">
        <v>50</v>
      </c>
      <c r="Z1657" s="118">
        <v>46184</v>
      </c>
      <c r="AA1657" s="118">
        <v>46184</v>
      </c>
      <c r="AB1657" s="118"/>
      <c r="AC1657" s="47" t="s">
        <v>5</v>
      </c>
      <c r="AD1657" s="14"/>
      <c r="AE1657" s="47" t="s">
        <v>3909</v>
      </c>
      <c r="AF1657" s="280"/>
      <c r="AG1657" s="118"/>
      <c r="AH1657" s="118"/>
      <c r="AI1657" s="47"/>
      <c r="AJ1657" s="47"/>
      <c r="AK1657" s="47" t="s">
        <v>5080</v>
      </c>
      <c r="AL1657" s="62" t="s">
        <v>390</v>
      </c>
      <c r="AM1657" s="62"/>
      <c r="AN1657" s="118"/>
      <c r="AO1657" s="118"/>
      <c r="AP1657" s="118"/>
      <c r="AQ1657" s="118"/>
      <c r="AR1657" s="118"/>
      <c r="AS1657" s="47"/>
      <c r="AT1657" s="118"/>
      <c r="AU1657" s="47"/>
      <c r="AV1657" s="47"/>
      <c r="AW1657" s="118"/>
      <c r="AX1657" s="118"/>
      <c r="AY1657" s="118"/>
      <c r="AZ1657" s="47"/>
      <c r="BA1657" s="118"/>
      <c r="BB1657" s="47"/>
      <c r="BC1657" s="118"/>
      <c r="BD1657" s="118"/>
    </row>
    <row r="1658" spans="1:56" x14ac:dyDescent="0.35">
      <c r="A1658" s="50" t="s">
        <v>7368</v>
      </c>
      <c r="B1658" s="115">
        <v>1657</v>
      </c>
      <c r="C1658" s="47"/>
      <c r="D1658" s="47">
        <v>8095</v>
      </c>
      <c r="E1658" s="47" t="s">
        <v>7369</v>
      </c>
      <c r="F1658" s="47" t="s">
        <v>7370</v>
      </c>
      <c r="G1658" s="47" t="s">
        <v>76</v>
      </c>
      <c r="H1658" s="47" t="s">
        <v>1980</v>
      </c>
      <c r="I1658" s="47" t="s">
        <v>7227</v>
      </c>
      <c r="J1658" s="47" t="s">
        <v>1961</v>
      </c>
      <c r="K1658" s="47" t="s">
        <v>319</v>
      </c>
      <c r="L1658" s="47" t="s">
        <v>886</v>
      </c>
      <c r="M1658" s="47" t="s">
        <v>53</v>
      </c>
      <c r="N1658" s="47" t="s">
        <v>34</v>
      </c>
      <c r="O1658" s="47" t="s">
        <v>4</v>
      </c>
      <c r="P1658" s="47" t="s">
        <v>43</v>
      </c>
      <c r="Q1658" s="47"/>
      <c r="R1658" s="47" t="s">
        <v>7371</v>
      </c>
      <c r="S1658" s="47" t="s">
        <v>7372</v>
      </c>
      <c r="T1658" s="47" t="s">
        <v>166</v>
      </c>
      <c r="U1658" s="52">
        <v>15400</v>
      </c>
      <c r="V1658" s="118">
        <v>46143</v>
      </c>
      <c r="W1658" s="118">
        <v>46143</v>
      </c>
      <c r="X1658" s="47"/>
      <c r="Y1658" s="47">
        <v>50</v>
      </c>
      <c r="Z1658" s="118">
        <v>46193</v>
      </c>
      <c r="AA1658" s="118">
        <v>46193</v>
      </c>
      <c r="AB1658" s="118"/>
      <c r="AC1658" s="47" t="s">
        <v>5</v>
      </c>
      <c r="AD1658" s="14"/>
      <c r="AE1658" s="47" t="s">
        <v>3909</v>
      </c>
      <c r="AF1658" s="280"/>
      <c r="AG1658" s="118"/>
      <c r="AH1658" s="118"/>
      <c r="AI1658" s="47"/>
      <c r="AJ1658" s="47"/>
      <c r="AK1658" s="47" t="s">
        <v>5080</v>
      </c>
      <c r="AL1658" s="62" t="s">
        <v>390</v>
      </c>
      <c r="AM1658" s="62"/>
      <c r="AN1658" s="118"/>
      <c r="AO1658" s="118"/>
      <c r="AP1658" s="118"/>
      <c r="AQ1658" s="118"/>
      <c r="AR1658" s="118"/>
      <c r="AS1658" s="47"/>
      <c r="AT1658" s="118"/>
      <c r="AU1658" s="47"/>
      <c r="AV1658" s="47"/>
      <c r="AW1658" s="118"/>
      <c r="AX1658" s="118"/>
      <c r="AY1658" s="118"/>
      <c r="AZ1658" s="47"/>
      <c r="BA1658" s="118"/>
      <c r="BB1658" s="47"/>
      <c r="BC1658" s="118"/>
      <c r="BD1658" s="118"/>
    </row>
    <row r="1659" spans="1:56" x14ac:dyDescent="0.35">
      <c r="A1659" s="50" t="s">
        <v>7373</v>
      </c>
      <c r="B1659" s="115">
        <v>1658</v>
      </c>
      <c r="C1659" s="47"/>
      <c r="D1659" s="47">
        <v>5735</v>
      </c>
      <c r="E1659" s="47" t="s">
        <v>7669</v>
      </c>
      <c r="F1659" s="47" t="s">
        <v>7374</v>
      </c>
      <c r="G1659" s="47" t="s">
        <v>76</v>
      </c>
      <c r="H1659" s="47" t="s">
        <v>1980</v>
      </c>
      <c r="I1659" s="47" t="s">
        <v>7227</v>
      </c>
      <c r="J1659" s="47" t="s">
        <v>1961</v>
      </c>
      <c r="K1659" s="47" t="s">
        <v>319</v>
      </c>
      <c r="L1659" s="47" t="s">
        <v>886</v>
      </c>
      <c r="M1659" s="47" t="s">
        <v>53</v>
      </c>
      <c r="N1659" s="47" t="s">
        <v>33</v>
      </c>
      <c r="O1659" s="47" t="s">
        <v>5473</v>
      </c>
      <c r="P1659" s="47" t="s">
        <v>26</v>
      </c>
      <c r="Q1659" s="47"/>
      <c r="R1659" s="47"/>
      <c r="S1659" s="47" t="s">
        <v>7375</v>
      </c>
      <c r="T1659" s="47" t="s">
        <v>188</v>
      </c>
      <c r="U1659" s="52">
        <v>16215</v>
      </c>
      <c r="V1659" s="118">
        <v>46139</v>
      </c>
      <c r="W1659" s="118">
        <v>46139</v>
      </c>
      <c r="X1659" s="47"/>
      <c r="Y1659" s="47">
        <v>50</v>
      </c>
      <c r="Z1659" s="118">
        <v>46189</v>
      </c>
      <c r="AA1659" s="118">
        <v>46189</v>
      </c>
      <c r="AB1659" s="118"/>
      <c r="AC1659" s="47" t="s">
        <v>5</v>
      </c>
      <c r="AD1659" s="14"/>
      <c r="AE1659" s="47" t="s">
        <v>3909</v>
      </c>
      <c r="AF1659" s="280"/>
      <c r="AG1659" s="118"/>
      <c r="AH1659" s="118"/>
      <c r="AI1659" s="47"/>
      <c r="AJ1659" s="47"/>
      <c r="AK1659" s="47" t="s">
        <v>5080</v>
      </c>
      <c r="AL1659" s="62" t="s">
        <v>390</v>
      </c>
      <c r="AM1659" s="62"/>
      <c r="AN1659" s="118"/>
      <c r="AO1659" s="118"/>
      <c r="AP1659" s="118"/>
      <c r="AQ1659" s="118"/>
      <c r="AR1659" s="118"/>
      <c r="AS1659" s="47"/>
      <c r="AT1659" s="118"/>
      <c r="AU1659" s="47"/>
      <c r="AV1659" s="47"/>
      <c r="AW1659" s="118"/>
      <c r="AX1659" s="118"/>
      <c r="AY1659" s="118"/>
      <c r="AZ1659" s="47"/>
      <c r="BA1659" s="118"/>
      <c r="BB1659" s="47"/>
      <c r="BC1659" s="118"/>
      <c r="BD1659" s="118"/>
    </row>
    <row r="1660" spans="1:56" x14ac:dyDescent="0.35">
      <c r="A1660" s="50" t="s">
        <v>7376</v>
      </c>
      <c r="B1660" s="115">
        <v>1659</v>
      </c>
      <c r="C1660" s="47"/>
      <c r="D1660" s="47">
        <v>8068</v>
      </c>
      <c r="E1660" s="47" t="s">
        <v>8026</v>
      </c>
      <c r="F1660" s="47" t="s">
        <v>7377</v>
      </c>
      <c r="G1660" s="47" t="s">
        <v>76</v>
      </c>
      <c r="H1660" s="47" t="s">
        <v>1980</v>
      </c>
      <c r="I1660" s="47" t="s">
        <v>7227</v>
      </c>
      <c r="J1660" s="47" t="s">
        <v>1961</v>
      </c>
      <c r="K1660" s="47" t="s">
        <v>319</v>
      </c>
      <c r="L1660" s="47" t="s">
        <v>886</v>
      </c>
      <c r="M1660" s="47" t="s">
        <v>53</v>
      </c>
      <c r="N1660" s="47" t="s">
        <v>33</v>
      </c>
      <c r="O1660" s="47" t="s">
        <v>5473</v>
      </c>
      <c r="P1660" s="47" t="s">
        <v>26</v>
      </c>
      <c r="Q1660" s="47"/>
      <c r="R1660" s="47"/>
      <c r="S1660" s="47" t="s">
        <v>7378</v>
      </c>
      <c r="T1660" s="47" t="s">
        <v>7379</v>
      </c>
      <c r="U1660" s="52">
        <v>12450</v>
      </c>
      <c r="V1660" s="118">
        <v>46151</v>
      </c>
      <c r="W1660" s="118">
        <v>46151</v>
      </c>
      <c r="X1660" s="47"/>
      <c r="Y1660" s="47">
        <v>50</v>
      </c>
      <c r="Z1660" s="118">
        <v>46201</v>
      </c>
      <c r="AA1660" s="118">
        <v>46201</v>
      </c>
      <c r="AB1660" s="118"/>
      <c r="AC1660" s="47" t="s">
        <v>5</v>
      </c>
      <c r="AD1660" s="14"/>
      <c r="AE1660" s="47" t="s">
        <v>3909</v>
      </c>
      <c r="AF1660" s="280"/>
      <c r="AG1660" s="118"/>
      <c r="AH1660" s="118"/>
      <c r="AI1660" s="47"/>
      <c r="AJ1660" s="47"/>
      <c r="AK1660" s="47" t="s">
        <v>5080</v>
      </c>
      <c r="AL1660" s="62" t="s">
        <v>390</v>
      </c>
      <c r="AM1660" s="62"/>
      <c r="AN1660" s="118"/>
      <c r="AO1660" s="118"/>
      <c r="AP1660" s="118"/>
      <c r="AQ1660" s="118"/>
      <c r="AR1660" s="118"/>
      <c r="AS1660" s="47"/>
      <c r="AT1660" s="118"/>
      <c r="AU1660" s="47"/>
      <c r="AV1660" s="47"/>
      <c r="AW1660" s="118"/>
      <c r="AX1660" s="118"/>
      <c r="AY1660" s="118"/>
      <c r="AZ1660" s="47"/>
      <c r="BA1660" s="118"/>
      <c r="BB1660" s="47"/>
      <c r="BC1660" s="118"/>
      <c r="BD1660" s="118"/>
    </row>
    <row r="1661" spans="1:56" x14ac:dyDescent="0.35">
      <c r="A1661" s="50" t="s">
        <v>7380</v>
      </c>
      <c r="B1661" s="115">
        <v>1660</v>
      </c>
      <c r="C1661" s="47"/>
      <c r="D1661" s="47">
        <v>8070</v>
      </c>
      <c r="E1661" s="47" t="s">
        <v>7670</v>
      </c>
      <c r="F1661" s="47" t="s">
        <v>7381</v>
      </c>
      <c r="G1661" s="47" t="s">
        <v>76</v>
      </c>
      <c r="H1661" s="47" t="s">
        <v>1980</v>
      </c>
      <c r="I1661" s="47" t="s">
        <v>7227</v>
      </c>
      <c r="J1661" s="47" t="s">
        <v>1961</v>
      </c>
      <c r="K1661" s="47" t="s">
        <v>319</v>
      </c>
      <c r="L1661" s="47" t="s">
        <v>886</v>
      </c>
      <c r="M1661" s="47" t="s">
        <v>53</v>
      </c>
      <c r="N1661" s="47" t="s">
        <v>33</v>
      </c>
      <c r="O1661" s="47" t="s">
        <v>5473</v>
      </c>
      <c r="P1661" s="47" t="s">
        <v>26</v>
      </c>
      <c r="Q1661" s="47"/>
      <c r="R1661" s="47"/>
      <c r="S1661" s="47" t="s">
        <v>7382</v>
      </c>
      <c r="T1661" s="47" t="s">
        <v>3644</v>
      </c>
      <c r="U1661" s="52">
        <v>11980</v>
      </c>
      <c r="V1661" s="118">
        <v>46139</v>
      </c>
      <c r="W1661" s="118">
        <v>46139</v>
      </c>
      <c r="X1661" s="47"/>
      <c r="Y1661" s="47">
        <v>50</v>
      </c>
      <c r="Z1661" s="118">
        <v>46189</v>
      </c>
      <c r="AA1661" s="118">
        <v>46189</v>
      </c>
      <c r="AB1661" s="118"/>
      <c r="AC1661" s="47" t="s">
        <v>5</v>
      </c>
      <c r="AD1661" s="14"/>
      <c r="AE1661" s="47" t="s">
        <v>3909</v>
      </c>
      <c r="AF1661" s="280"/>
      <c r="AG1661" s="118"/>
      <c r="AH1661" s="118"/>
      <c r="AI1661" s="47"/>
      <c r="AJ1661" s="47"/>
      <c r="AK1661" s="47" t="s">
        <v>5080</v>
      </c>
      <c r="AL1661" s="62" t="s">
        <v>390</v>
      </c>
      <c r="AM1661" s="62"/>
      <c r="AN1661" s="118"/>
      <c r="AO1661" s="118"/>
      <c r="AP1661" s="118"/>
      <c r="AQ1661" s="118"/>
      <c r="AR1661" s="118"/>
      <c r="AS1661" s="47"/>
      <c r="AT1661" s="118"/>
      <c r="AU1661" s="47"/>
      <c r="AV1661" s="47"/>
      <c r="AW1661" s="118"/>
      <c r="AX1661" s="118"/>
      <c r="AY1661" s="118"/>
      <c r="AZ1661" s="47"/>
      <c r="BA1661" s="118"/>
      <c r="BB1661" s="47"/>
      <c r="BC1661" s="118"/>
      <c r="BD1661" s="118"/>
    </row>
    <row r="1662" spans="1:56" x14ac:dyDescent="0.35">
      <c r="A1662" s="50" t="s">
        <v>7383</v>
      </c>
      <c r="B1662" s="115">
        <v>1661</v>
      </c>
      <c r="C1662" s="47"/>
      <c r="D1662" s="47">
        <v>1935</v>
      </c>
      <c r="E1662" s="47"/>
      <c r="F1662" s="47" t="s">
        <v>7384</v>
      </c>
      <c r="G1662" s="47" t="s">
        <v>76</v>
      </c>
      <c r="H1662" s="47" t="s">
        <v>1980</v>
      </c>
      <c r="I1662" s="47" t="s">
        <v>7227</v>
      </c>
      <c r="J1662" s="47" t="s">
        <v>1961</v>
      </c>
      <c r="K1662" s="47" t="s">
        <v>319</v>
      </c>
      <c r="L1662" s="47" t="s">
        <v>886</v>
      </c>
      <c r="M1662" s="47" t="s">
        <v>53</v>
      </c>
      <c r="N1662" s="47" t="s">
        <v>34</v>
      </c>
      <c r="O1662" s="47" t="s">
        <v>4</v>
      </c>
      <c r="P1662" s="47" t="s">
        <v>27</v>
      </c>
      <c r="Q1662" s="47"/>
      <c r="R1662" s="47"/>
      <c r="S1662" s="47" t="s">
        <v>7385</v>
      </c>
      <c r="T1662" s="47" t="s">
        <v>145</v>
      </c>
      <c r="U1662" s="52">
        <v>10294</v>
      </c>
      <c r="V1662" s="118"/>
      <c r="W1662" s="118"/>
      <c r="X1662" s="47"/>
      <c r="Y1662" s="47"/>
      <c r="Z1662" s="118"/>
      <c r="AA1662" s="118"/>
      <c r="AB1662" s="118"/>
      <c r="AC1662" s="47" t="s">
        <v>709</v>
      </c>
      <c r="AD1662" s="14"/>
      <c r="AE1662" s="47" t="s">
        <v>3909</v>
      </c>
      <c r="AF1662" s="280"/>
      <c r="AG1662" s="118"/>
      <c r="AH1662" s="118"/>
      <c r="AI1662" s="47"/>
      <c r="AJ1662" s="47"/>
      <c r="AK1662" s="47" t="s">
        <v>390</v>
      </c>
      <c r="AL1662" s="62" t="s">
        <v>390</v>
      </c>
      <c r="AM1662" s="62"/>
      <c r="AN1662" s="118"/>
      <c r="AO1662" s="118"/>
      <c r="AP1662" s="118"/>
      <c r="AQ1662" s="118"/>
      <c r="AR1662" s="118"/>
      <c r="AS1662" s="47"/>
      <c r="AT1662" s="118"/>
      <c r="AU1662" s="47"/>
      <c r="AV1662" s="47"/>
      <c r="AW1662" s="118"/>
      <c r="AX1662" s="118"/>
      <c r="AY1662" s="118"/>
      <c r="AZ1662" s="47"/>
      <c r="BA1662" s="118"/>
      <c r="BB1662" s="47"/>
      <c r="BC1662" s="118"/>
      <c r="BD1662" s="118"/>
    </row>
    <row r="1663" spans="1:56" x14ac:dyDescent="0.35">
      <c r="A1663" s="50" t="s">
        <v>7386</v>
      </c>
      <c r="B1663" s="115">
        <v>1662</v>
      </c>
      <c r="C1663" s="47"/>
      <c r="D1663" s="47">
        <v>8059</v>
      </c>
      <c r="E1663" s="47" t="s">
        <v>8027</v>
      </c>
      <c r="F1663" s="47" t="s">
        <v>7387</v>
      </c>
      <c r="G1663" s="47" t="s">
        <v>76</v>
      </c>
      <c r="H1663" s="47" t="s">
        <v>1980</v>
      </c>
      <c r="I1663" s="47" t="s">
        <v>7227</v>
      </c>
      <c r="J1663" s="47" t="s">
        <v>1961</v>
      </c>
      <c r="K1663" s="47" t="s">
        <v>319</v>
      </c>
      <c r="L1663" s="47" t="s">
        <v>886</v>
      </c>
      <c r="M1663" s="47" t="s">
        <v>53</v>
      </c>
      <c r="N1663" s="47" t="s">
        <v>33</v>
      </c>
      <c r="O1663" s="47" t="s">
        <v>5473</v>
      </c>
      <c r="P1663" s="47" t="s">
        <v>20</v>
      </c>
      <c r="Q1663" s="47"/>
      <c r="R1663" s="47"/>
      <c r="S1663" s="47" t="s">
        <v>7388</v>
      </c>
      <c r="T1663" s="47" t="s">
        <v>165</v>
      </c>
      <c r="U1663" s="52">
        <v>11426</v>
      </c>
      <c r="V1663" s="118">
        <v>46149</v>
      </c>
      <c r="W1663" s="118">
        <v>46149</v>
      </c>
      <c r="X1663" s="47"/>
      <c r="Y1663" s="47">
        <v>50</v>
      </c>
      <c r="Z1663" s="118">
        <v>46199</v>
      </c>
      <c r="AA1663" s="118">
        <v>46199</v>
      </c>
      <c r="AB1663" s="118"/>
      <c r="AC1663" s="47" t="s">
        <v>5</v>
      </c>
      <c r="AD1663" s="14"/>
      <c r="AE1663" s="47" t="s">
        <v>3909</v>
      </c>
      <c r="AF1663" s="280"/>
      <c r="AG1663" s="118"/>
      <c r="AH1663" s="118"/>
      <c r="AI1663" s="47"/>
      <c r="AJ1663" s="47"/>
      <c r="AK1663" s="47" t="s">
        <v>5080</v>
      </c>
      <c r="AL1663" s="62" t="s">
        <v>390</v>
      </c>
      <c r="AM1663" s="62"/>
      <c r="AN1663" s="118"/>
      <c r="AO1663" s="118"/>
      <c r="AP1663" s="118"/>
      <c r="AQ1663" s="118"/>
      <c r="AR1663" s="118"/>
      <c r="AS1663" s="47"/>
      <c r="AT1663" s="118"/>
      <c r="AU1663" s="47"/>
      <c r="AV1663" s="47"/>
      <c r="AW1663" s="118"/>
      <c r="AX1663" s="118"/>
      <c r="AY1663" s="118"/>
      <c r="AZ1663" s="47"/>
      <c r="BA1663" s="118"/>
      <c r="BB1663" s="47"/>
      <c r="BC1663" s="118"/>
      <c r="BD1663" s="118"/>
    </row>
    <row r="1664" spans="1:56" x14ac:dyDescent="0.35">
      <c r="A1664" s="50" t="s">
        <v>7389</v>
      </c>
      <c r="B1664" s="115">
        <v>1663</v>
      </c>
      <c r="C1664" s="47"/>
      <c r="D1664" s="47">
        <v>8312</v>
      </c>
      <c r="E1664" s="47" t="s">
        <v>8028</v>
      </c>
      <c r="F1664" s="47" t="s">
        <v>7390</v>
      </c>
      <c r="G1664" s="47" t="s">
        <v>76</v>
      </c>
      <c r="H1664" s="47" t="s">
        <v>1980</v>
      </c>
      <c r="I1664" s="47" t="s">
        <v>7227</v>
      </c>
      <c r="J1664" s="47" t="s">
        <v>1961</v>
      </c>
      <c r="K1664" s="47" t="s">
        <v>319</v>
      </c>
      <c r="L1664" s="47" t="s">
        <v>886</v>
      </c>
      <c r="M1664" s="47" t="s">
        <v>53</v>
      </c>
      <c r="N1664" s="47" t="s">
        <v>33</v>
      </c>
      <c r="O1664" s="47" t="s">
        <v>5473</v>
      </c>
      <c r="P1664" s="47" t="s">
        <v>20</v>
      </c>
      <c r="Q1664" s="47"/>
      <c r="R1664" s="47"/>
      <c r="S1664" s="47" t="s">
        <v>7391</v>
      </c>
      <c r="T1664" s="47" t="s">
        <v>782</v>
      </c>
      <c r="U1664" s="52">
        <v>8049</v>
      </c>
      <c r="V1664" s="118">
        <v>46148</v>
      </c>
      <c r="W1664" s="118">
        <v>46148</v>
      </c>
      <c r="X1664" s="47"/>
      <c r="Y1664" s="47">
        <v>50</v>
      </c>
      <c r="Z1664" s="118">
        <v>46198</v>
      </c>
      <c r="AA1664" s="118">
        <v>46198</v>
      </c>
      <c r="AB1664" s="118"/>
      <c r="AC1664" s="47" t="s">
        <v>5</v>
      </c>
      <c r="AD1664" s="14"/>
      <c r="AE1664" s="47" t="s">
        <v>3909</v>
      </c>
      <c r="AF1664" s="280"/>
      <c r="AG1664" s="118"/>
      <c r="AH1664" s="118"/>
      <c r="AI1664" s="47"/>
      <c r="AJ1664" s="47"/>
      <c r="AK1664" s="47" t="s">
        <v>5080</v>
      </c>
      <c r="AL1664" s="62" t="s">
        <v>390</v>
      </c>
      <c r="AM1664" s="62"/>
      <c r="AN1664" s="118"/>
      <c r="AO1664" s="118"/>
      <c r="AP1664" s="118"/>
      <c r="AQ1664" s="118"/>
      <c r="AR1664" s="118"/>
      <c r="AS1664" s="47"/>
      <c r="AT1664" s="118"/>
      <c r="AU1664" s="47"/>
      <c r="AV1664" s="47"/>
      <c r="AW1664" s="118"/>
      <c r="AX1664" s="118"/>
      <c r="AY1664" s="118"/>
      <c r="AZ1664" s="47"/>
      <c r="BA1664" s="118"/>
      <c r="BB1664" s="47"/>
      <c r="BC1664" s="118"/>
      <c r="BD1664" s="118"/>
    </row>
    <row r="1665" spans="1:56" x14ac:dyDescent="0.35">
      <c r="A1665" s="50" t="s">
        <v>7392</v>
      </c>
      <c r="B1665" s="115">
        <v>1664</v>
      </c>
      <c r="C1665" s="47"/>
      <c r="D1665" s="47">
        <v>8040</v>
      </c>
      <c r="E1665" s="47" t="s">
        <v>8986</v>
      </c>
      <c r="F1665" s="47" t="s">
        <v>7393</v>
      </c>
      <c r="G1665" s="47" t="s">
        <v>76</v>
      </c>
      <c r="H1665" s="47" t="s">
        <v>1980</v>
      </c>
      <c r="I1665" s="47" t="s">
        <v>7227</v>
      </c>
      <c r="J1665" s="47" t="s">
        <v>1961</v>
      </c>
      <c r="K1665" s="47" t="s">
        <v>319</v>
      </c>
      <c r="L1665" s="47" t="s">
        <v>886</v>
      </c>
      <c r="M1665" s="47" t="s">
        <v>53</v>
      </c>
      <c r="N1665" s="47" t="s">
        <v>34</v>
      </c>
      <c r="O1665" s="47" t="s">
        <v>4</v>
      </c>
      <c r="P1665" s="47" t="s">
        <v>30</v>
      </c>
      <c r="Q1665" s="47"/>
      <c r="R1665" s="47"/>
      <c r="S1665" s="47" t="s">
        <v>7394</v>
      </c>
      <c r="T1665" s="47" t="s">
        <v>291</v>
      </c>
      <c r="U1665" s="52">
        <v>13320</v>
      </c>
      <c r="V1665" s="118">
        <v>46150</v>
      </c>
      <c r="W1665" s="118">
        <v>46150</v>
      </c>
      <c r="X1665" s="47"/>
      <c r="Y1665" s="47">
        <v>50</v>
      </c>
      <c r="Z1665" s="118">
        <v>46200</v>
      </c>
      <c r="AA1665" s="118">
        <v>46200</v>
      </c>
      <c r="AB1665" s="118"/>
      <c r="AC1665" s="47" t="s">
        <v>5</v>
      </c>
      <c r="AD1665" s="14"/>
      <c r="AE1665" s="47" t="s">
        <v>3909</v>
      </c>
      <c r="AF1665" s="280"/>
      <c r="AG1665" s="118"/>
      <c r="AH1665" s="118"/>
      <c r="AI1665" s="47"/>
      <c r="AJ1665" s="47"/>
      <c r="AK1665" s="47" t="s">
        <v>5080</v>
      </c>
      <c r="AL1665" s="62" t="s">
        <v>390</v>
      </c>
      <c r="AM1665" s="62"/>
      <c r="AN1665" s="118"/>
      <c r="AO1665" s="118"/>
      <c r="AP1665" s="118"/>
      <c r="AQ1665" s="118"/>
      <c r="AR1665" s="118"/>
      <c r="AS1665" s="47"/>
      <c r="AT1665" s="118"/>
      <c r="AU1665" s="47"/>
      <c r="AV1665" s="47"/>
      <c r="AW1665" s="118"/>
      <c r="AX1665" s="118"/>
      <c r="AY1665" s="118"/>
      <c r="AZ1665" s="47"/>
      <c r="BA1665" s="118"/>
      <c r="BB1665" s="47"/>
      <c r="BC1665" s="118"/>
      <c r="BD1665" s="118"/>
    </row>
    <row r="1666" spans="1:56" x14ac:dyDescent="0.35">
      <c r="A1666" s="50" t="s">
        <v>7395</v>
      </c>
      <c r="B1666" s="115">
        <v>1665</v>
      </c>
      <c r="C1666" s="47"/>
      <c r="D1666" s="47">
        <v>8014</v>
      </c>
      <c r="E1666" s="47"/>
      <c r="F1666" s="47" t="s">
        <v>7396</v>
      </c>
      <c r="G1666" s="47" t="s">
        <v>76</v>
      </c>
      <c r="H1666" s="47" t="s">
        <v>1980</v>
      </c>
      <c r="I1666" s="47" t="s">
        <v>7227</v>
      </c>
      <c r="J1666" s="47" t="s">
        <v>1961</v>
      </c>
      <c r="K1666" s="47" t="s">
        <v>319</v>
      </c>
      <c r="L1666" s="47" t="s">
        <v>886</v>
      </c>
      <c r="M1666" s="47" t="s">
        <v>53</v>
      </c>
      <c r="N1666" s="47" t="s">
        <v>34</v>
      </c>
      <c r="O1666" s="47" t="s">
        <v>4</v>
      </c>
      <c r="P1666" s="47" t="s">
        <v>21</v>
      </c>
      <c r="Q1666" s="47"/>
      <c r="R1666" s="47"/>
      <c r="S1666" s="47" t="s">
        <v>7397</v>
      </c>
      <c r="T1666" s="47" t="s">
        <v>3007</v>
      </c>
      <c r="U1666" s="52">
        <v>17956</v>
      </c>
      <c r="V1666" s="118"/>
      <c r="W1666" s="118"/>
      <c r="X1666" s="47"/>
      <c r="Y1666" s="47"/>
      <c r="Z1666" s="118"/>
      <c r="AA1666" s="118"/>
      <c r="AB1666" s="118"/>
      <c r="AC1666" s="47" t="s">
        <v>41</v>
      </c>
      <c r="AD1666" s="14"/>
      <c r="AE1666" s="47" t="s">
        <v>3909</v>
      </c>
      <c r="AF1666" s="280"/>
      <c r="AG1666" s="118"/>
      <c r="AH1666" s="118"/>
      <c r="AI1666" s="47"/>
      <c r="AJ1666" s="47"/>
      <c r="AK1666" s="47" t="s">
        <v>390</v>
      </c>
      <c r="AL1666" s="62" t="s">
        <v>390</v>
      </c>
      <c r="AM1666" s="62"/>
      <c r="AN1666" s="118"/>
      <c r="AO1666" s="118"/>
      <c r="AP1666" s="118"/>
      <c r="AQ1666" s="118"/>
      <c r="AR1666" s="118"/>
      <c r="AS1666" s="47"/>
      <c r="AT1666" s="118"/>
      <c r="AU1666" s="47"/>
      <c r="AV1666" s="47"/>
      <c r="AW1666" s="118"/>
      <c r="AX1666" s="118"/>
      <c r="AY1666" s="118"/>
      <c r="AZ1666" s="47"/>
      <c r="BA1666" s="118"/>
      <c r="BB1666" s="47"/>
      <c r="BC1666" s="118"/>
      <c r="BD1666" s="118"/>
    </row>
    <row r="1667" spans="1:56" x14ac:dyDescent="0.35">
      <c r="A1667" s="50" t="s">
        <v>7398</v>
      </c>
      <c r="B1667" s="115">
        <v>1666</v>
      </c>
      <c r="C1667" s="47"/>
      <c r="D1667" s="47">
        <v>8045</v>
      </c>
      <c r="E1667" s="47"/>
      <c r="F1667" s="47" t="s">
        <v>7399</v>
      </c>
      <c r="G1667" s="47" t="s">
        <v>76</v>
      </c>
      <c r="H1667" s="47" t="s">
        <v>1980</v>
      </c>
      <c r="I1667" s="47" t="s">
        <v>7227</v>
      </c>
      <c r="J1667" s="47" t="s">
        <v>1961</v>
      </c>
      <c r="K1667" s="47" t="s">
        <v>319</v>
      </c>
      <c r="L1667" s="47" t="s">
        <v>886</v>
      </c>
      <c r="M1667" s="47" t="s">
        <v>53</v>
      </c>
      <c r="N1667" s="47" t="s">
        <v>33</v>
      </c>
      <c r="O1667" s="47" t="s">
        <v>5473</v>
      </c>
      <c r="P1667" s="47" t="s">
        <v>20</v>
      </c>
      <c r="Q1667" s="47"/>
      <c r="R1667" s="47"/>
      <c r="S1667" s="47" t="s">
        <v>7400</v>
      </c>
      <c r="T1667" s="47" t="s">
        <v>1996</v>
      </c>
      <c r="U1667" s="52">
        <v>16967</v>
      </c>
      <c r="V1667" s="118"/>
      <c r="W1667" s="118"/>
      <c r="X1667" s="47"/>
      <c r="Y1667" s="47"/>
      <c r="Z1667" s="118"/>
      <c r="AA1667" s="118"/>
      <c r="AB1667" s="118"/>
      <c r="AC1667" s="47" t="s">
        <v>41</v>
      </c>
      <c r="AD1667" s="14"/>
      <c r="AE1667" s="47" t="s">
        <v>3909</v>
      </c>
      <c r="AF1667" s="280"/>
      <c r="AG1667" s="118"/>
      <c r="AH1667" s="118"/>
      <c r="AI1667" s="47"/>
      <c r="AJ1667" s="47"/>
      <c r="AK1667" s="47" t="s">
        <v>390</v>
      </c>
      <c r="AL1667" s="62" t="s">
        <v>390</v>
      </c>
      <c r="AM1667" s="62"/>
      <c r="AN1667" s="118"/>
      <c r="AO1667" s="118"/>
      <c r="AP1667" s="118"/>
      <c r="AQ1667" s="118"/>
      <c r="AR1667" s="118"/>
      <c r="AS1667" s="47"/>
      <c r="AT1667" s="118"/>
      <c r="AU1667" s="47"/>
      <c r="AV1667" s="47"/>
      <c r="AW1667" s="118"/>
      <c r="AX1667" s="118"/>
      <c r="AY1667" s="118"/>
      <c r="AZ1667" s="47"/>
      <c r="BA1667" s="118"/>
      <c r="BB1667" s="47"/>
      <c r="BC1667" s="118"/>
      <c r="BD1667" s="118"/>
    </row>
    <row r="1668" spans="1:56" x14ac:dyDescent="0.35">
      <c r="A1668" s="50" t="s">
        <v>7401</v>
      </c>
      <c r="B1668" s="115">
        <v>1667</v>
      </c>
      <c r="C1668" s="47"/>
      <c r="D1668" s="47">
        <v>8061</v>
      </c>
      <c r="E1668" s="47"/>
      <c r="F1668" s="47" t="s">
        <v>7402</v>
      </c>
      <c r="G1668" s="47" t="s">
        <v>76</v>
      </c>
      <c r="H1668" s="47" t="s">
        <v>1980</v>
      </c>
      <c r="I1668" s="47" t="s">
        <v>7227</v>
      </c>
      <c r="J1668" s="47" t="s">
        <v>1961</v>
      </c>
      <c r="K1668" s="47" t="s">
        <v>319</v>
      </c>
      <c r="L1668" s="47" t="s">
        <v>886</v>
      </c>
      <c r="M1668" s="47" t="s">
        <v>53</v>
      </c>
      <c r="N1668" s="47" t="s">
        <v>33</v>
      </c>
      <c r="O1668" s="47" t="s">
        <v>5473</v>
      </c>
      <c r="P1668" s="47" t="s">
        <v>20</v>
      </c>
      <c r="Q1668" s="47"/>
      <c r="R1668" s="47"/>
      <c r="S1668" s="47" t="s">
        <v>7403</v>
      </c>
      <c r="T1668" s="47" t="s">
        <v>158</v>
      </c>
      <c r="U1668" s="52">
        <v>12184</v>
      </c>
      <c r="V1668" s="118"/>
      <c r="W1668" s="118"/>
      <c r="X1668" s="47"/>
      <c r="Y1668" s="47"/>
      <c r="Z1668" s="118"/>
      <c r="AA1668" s="118"/>
      <c r="AB1668" s="118"/>
      <c r="AC1668" s="47" t="s">
        <v>41</v>
      </c>
      <c r="AD1668" s="14"/>
      <c r="AE1668" s="47" t="s">
        <v>3909</v>
      </c>
      <c r="AF1668" s="280"/>
      <c r="AG1668" s="118"/>
      <c r="AH1668" s="118"/>
      <c r="AI1668" s="47"/>
      <c r="AJ1668" s="47"/>
      <c r="AK1668" s="47" t="s">
        <v>390</v>
      </c>
      <c r="AL1668" s="62" t="s">
        <v>390</v>
      </c>
      <c r="AM1668" s="62"/>
      <c r="AN1668" s="118"/>
      <c r="AO1668" s="118"/>
      <c r="AP1668" s="118"/>
      <c r="AQ1668" s="118"/>
      <c r="AR1668" s="118"/>
      <c r="AS1668" s="47"/>
      <c r="AT1668" s="118"/>
      <c r="AU1668" s="47"/>
      <c r="AV1668" s="47"/>
      <c r="AW1668" s="118"/>
      <c r="AX1668" s="118"/>
      <c r="AY1668" s="118"/>
      <c r="AZ1668" s="47"/>
      <c r="BA1668" s="118"/>
      <c r="BB1668" s="47"/>
      <c r="BC1668" s="118"/>
      <c r="BD1668" s="118"/>
    </row>
    <row r="1669" spans="1:56" x14ac:dyDescent="0.35">
      <c r="A1669" s="50" t="s">
        <v>7404</v>
      </c>
      <c r="B1669" s="115">
        <v>1668</v>
      </c>
      <c r="C1669" s="47"/>
      <c r="D1669" s="47">
        <v>8053</v>
      </c>
      <c r="E1669" s="47" t="s">
        <v>8029</v>
      </c>
      <c r="F1669" s="47" t="s">
        <v>7405</v>
      </c>
      <c r="G1669" s="47" t="s">
        <v>76</v>
      </c>
      <c r="H1669" s="47" t="s">
        <v>1980</v>
      </c>
      <c r="I1669" s="47" t="s">
        <v>7227</v>
      </c>
      <c r="J1669" s="47" t="s">
        <v>1961</v>
      </c>
      <c r="K1669" s="47" t="s">
        <v>319</v>
      </c>
      <c r="L1669" s="47" t="s">
        <v>886</v>
      </c>
      <c r="M1669" s="47" t="s">
        <v>53</v>
      </c>
      <c r="N1669" s="47" t="s">
        <v>33</v>
      </c>
      <c r="O1669" s="47" t="s">
        <v>5473</v>
      </c>
      <c r="P1669" s="47" t="s">
        <v>20</v>
      </c>
      <c r="Q1669" s="47"/>
      <c r="R1669" s="47"/>
      <c r="S1669" s="47" t="s">
        <v>7406</v>
      </c>
      <c r="T1669" s="47" t="s">
        <v>1996</v>
      </c>
      <c r="U1669" s="52">
        <v>21057</v>
      </c>
      <c r="V1669" s="118">
        <v>46151</v>
      </c>
      <c r="W1669" s="118">
        <v>46151</v>
      </c>
      <c r="X1669" s="47"/>
      <c r="Y1669" s="47">
        <v>50</v>
      </c>
      <c r="Z1669" s="118">
        <v>46201</v>
      </c>
      <c r="AA1669" s="118">
        <v>46201</v>
      </c>
      <c r="AB1669" s="118"/>
      <c r="AC1669" s="47" t="s">
        <v>5</v>
      </c>
      <c r="AD1669" s="14"/>
      <c r="AE1669" s="47" t="s">
        <v>3909</v>
      </c>
      <c r="AF1669" s="280"/>
      <c r="AG1669" s="118"/>
      <c r="AH1669" s="118"/>
      <c r="AI1669" s="47"/>
      <c r="AJ1669" s="47"/>
      <c r="AK1669" s="47" t="s">
        <v>5080</v>
      </c>
      <c r="AL1669" s="62" t="s">
        <v>390</v>
      </c>
      <c r="AM1669" s="62"/>
      <c r="AN1669" s="118"/>
      <c r="AO1669" s="118"/>
      <c r="AP1669" s="118"/>
      <c r="AQ1669" s="118"/>
      <c r="AR1669" s="118"/>
      <c r="AS1669" s="47"/>
      <c r="AT1669" s="118"/>
      <c r="AU1669" s="47"/>
      <c r="AV1669" s="47"/>
      <c r="AW1669" s="118"/>
      <c r="AX1669" s="118"/>
      <c r="AY1669" s="118"/>
      <c r="AZ1669" s="47"/>
      <c r="BA1669" s="118"/>
      <c r="BB1669" s="47"/>
      <c r="BC1669" s="118"/>
      <c r="BD1669" s="118"/>
    </row>
    <row r="1670" spans="1:56" x14ac:dyDescent="0.35">
      <c r="A1670" s="50" t="s">
        <v>7407</v>
      </c>
      <c r="B1670" s="115">
        <v>1669</v>
      </c>
      <c r="C1670" s="47"/>
      <c r="D1670" s="47">
        <v>8107</v>
      </c>
      <c r="E1670" s="47"/>
      <c r="F1670" s="47" t="s">
        <v>7408</v>
      </c>
      <c r="G1670" s="47" t="s">
        <v>76</v>
      </c>
      <c r="H1670" s="47" t="s">
        <v>1980</v>
      </c>
      <c r="I1670" s="47" t="s">
        <v>7227</v>
      </c>
      <c r="J1670" s="47" t="s">
        <v>1961</v>
      </c>
      <c r="K1670" s="47" t="s">
        <v>319</v>
      </c>
      <c r="L1670" s="47" t="s">
        <v>886</v>
      </c>
      <c r="M1670" s="47" t="s">
        <v>53</v>
      </c>
      <c r="N1670" s="47" t="s">
        <v>33</v>
      </c>
      <c r="O1670" s="47" t="s">
        <v>5473</v>
      </c>
      <c r="P1670" s="47" t="s">
        <v>22</v>
      </c>
      <c r="Q1670" s="47"/>
      <c r="R1670" s="47"/>
      <c r="S1670" s="47" t="s">
        <v>7409</v>
      </c>
      <c r="T1670" s="47" t="s">
        <v>126</v>
      </c>
      <c r="U1670" s="52">
        <v>17703</v>
      </c>
      <c r="V1670" s="118"/>
      <c r="W1670" s="118"/>
      <c r="X1670" s="47"/>
      <c r="Y1670" s="47"/>
      <c r="Z1670" s="118"/>
      <c r="AA1670" s="118"/>
      <c r="AB1670" s="118"/>
      <c r="AC1670" s="47" t="s">
        <v>709</v>
      </c>
      <c r="AD1670" s="14"/>
      <c r="AE1670" s="47" t="s">
        <v>3909</v>
      </c>
      <c r="AF1670" s="280"/>
      <c r="AG1670" s="118"/>
      <c r="AH1670" s="118"/>
      <c r="AI1670" s="47"/>
      <c r="AJ1670" s="47"/>
      <c r="AK1670" s="47" t="s">
        <v>390</v>
      </c>
      <c r="AL1670" s="62" t="s">
        <v>390</v>
      </c>
      <c r="AM1670" s="62"/>
      <c r="AN1670" s="118"/>
      <c r="AO1670" s="118"/>
      <c r="AP1670" s="118"/>
      <c r="AQ1670" s="118"/>
      <c r="AR1670" s="118"/>
      <c r="AS1670" s="47"/>
      <c r="AT1670" s="118"/>
      <c r="AU1670" s="47"/>
      <c r="AV1670" s="47"/>
      <c r="AW1670" s="118"/>
      <c r="AX1670" s="118"/>
      <c r="AY1670" s="118"/>
      <c r="AZ1670" s="47"/>
      <c r="BA1670" s="118"/>
      <c r="BB1670" s="47"/>
      <c r="BC1670" s="118"/>
      <c r="BD1670" s="118"/>
    </row>
    <row r="1671" spans="1:56" x14ac:dyDescent="0.35">
      <c r="A1671" s="50" t="s">
        <v>7410</v>
      </c>
      <c r="B1671" s="115">
        <v>1670</v>
      </c>
      <c r="C1671" s="47"/>
      <c r="D1671" s="47">
        <v>4827</v>
      </c>
      <c r="E1671" s="47"/>
      <c r="F1671" s="47" t="s">
        <v>7411</v>
      </c>
      <c r="G1671" s="47" t="s">
        <v>76</v>
      </c>
      <c r="H1671" s="47" t="s">
        <v>1980</v>
      </c>
      <c r="I1671" s="47" t="s">
        <v>7227</v>
      </c>
      <c r="J1671" s="47" t="s">
        <v>1961</v>
      </c>
      <c r="K1671" s="47" t="s">
        <v>319</v>
      </c>
      <c r="L1671" s="47" t="s">
        <v>886</v>
      </c>
      <c r="M1671" s="47" t="s">
        <v>53</v>
      </c>
      <c r="N1671" s="47" t="s">
        <v>33</v>
      </c>
      <c r="O1671" s="47" t="s">
        <v>5473</v>
      </c>
      <c r="P1671" s="47" t="s">
        <v>22</v>
      </c>
      <c r="Q1671" s="47"/>
      <c r="R1671" s="47"/>
      <c r="S1671" s="47" t="s">
        <v>7412</v>
      </c>
      <c r="T1671" s="47" t="s">
        <v>126</v>
      </c>
      <c r="U1671" s="52">
        <v>9817</v>
      </c>
      <c r="V1671" s="118"/>
      <c r="W1671" s="118"/>
      <c r="X1671" s="47"/>
      <c r="Y1671" s="47"/>
      <c r="Z1671" s="118"/>
      <c r="AA1671" s="118"/>
      <c r="AB1671" s="118"/>
      <c r="AC1671" s="47" t="s">
        <v>41</v>
      </c>
      <c r="AD1671" s="14"/>
      <c r="AE1671" s="47" t="s">
        <v>3909</v>
      </c>
      <c r="AF1671" s="280"/>
      <c r="AG1671" s="118"/>
      <c r="AH1671" s="118"/>
      <c r="AI1671" s="47"/>
      <c r="AJ1671" s="47"/>
      <c r="AK1671" s="47" t="s">
        <v>390</v>
      </c>
      <c r="AL1671" s="62" t="s">
        <v>390</v>
      </c>
      <c r="AM1671" s="62"/>
      <c r="AN1671" s="118"/>
      <c r="AO1671" s="118"/>
      <c r="AP1671" s="118"/>
      <c r="AQ1671" s="118"/>
      <c r="AR1671" s="118"/>
      <c r="AS1671" s="47"/>
      <c r="AT1671" s="118"/>
      <c r="AU1671" s="47"/>
      <c r="AV1671" s="47"/>
      <c r="AW1671" s="118"/>
      <c r="AX1671" s="118"/>
      <c r="AY1671" s="118"/>
      <c r="AZ1671" s="47"/>
      <c r="BA1671" s="118"/>
      <c r="BB1671" s="47"/>
      <c r="BC1671" s="118"/>
      <c r="BD1671" s="118"/>
    </row>
    <row r="1672" spans="1:56" x14ac:dyDescent="0.35">
      <c r="A1672" s="50" t="s">
        <v>7413</v>
      </c>
      <c r="B1672" s="115">
        <v>1671</v>
      </c>
      <c r="C1672" s="47"/>
      <c r="D1672" s="47">
        <v>8318</v>
      </c>
      <c r="E1672" s="47"/>
      <c r="F1672" s="47" t="s">
        <v>7414</v>
      </c>
      <c r="G1672" s="47" t="s">
        <v>76</v>
      </c>
      <c r="H1672" s="47" t="s">
        <v>1980</v>
      </c>
      <c r="I1672" s="47" t="s">
        <v>7227</v>
      </c>
      <c r="J1672" s="47" t="s">
        <v>1961</v>
      </c>
      <c r="K1672" s="47" t="s">
        <v>319</v>
      </c>
      <c r="L1672" s="47" t="s">
        <v>886</v>
      </c>
      <c r="M1672" s="47" t="s">
        <v>53</v>
      </c>
      <c r="N1672" s="47" t="s">
        <v>33</v>
      </c>
      <c r="O1672" s="47" t="s">
        <v>49</v>
      </c>
      <c r="P1672" s="47" t="s">
        <v>22</v>
      </c>
      <c r="Q1672" s="47"/>
      <c r="R1672" s="47"/>
      <c r="S1672" s="47" t="s">
        <v>7415</v>
      </c>
      <c r="T1672" s="47" t="s">
        <v>28</v>
      </c>
      <c r="U1672" s="52">
        <v>13240</v>
      </c>
      <c r="V1672" s="118"/>
      <c r="W1672" s="118"/>
      <c r="X1672" s="47"/>
      <c r="Y1672" s="47"/>
      <c r="Z1672" s="118"/>
      <c r="AA1672" s="118"/>
      <c r="AB1672" s="118"/>
      <c r="AC1672" s="47" t="s">
        <v>41</v>
      </c>
      <c r="AD1672" s="14"/>
      <c r="AE1672" s="47" t="s">
        <v>3909</v>
      </c>
      <c r="AF1672" s="280"/>
      <c r="AG1672" s="118"/>
      <c r="AH1672" s="118"/>
      <c r="AI1672" s="47"/>
      <c r="AJ1672" s="47"/>
      <c r="AK1672" s="47" t="s">
        <v>390</v>
      </c>
      <c r="AL1672" s="62" t="s">
        <v>390</v>
      </c>
      <c r="AM1672" s="62"/>
      <c r="AN1672" s="118"/>
      <c r="AO1672" s="118"/>
      <c r="AP1672" s="118"/>
      <c r="AQ1672" s="118"/>
      <c r="AR1672" s="118"/>
      <c r="AS1672" s="47"/>
      <c r="AT1672" s="118"/>
      <c r="AU1672" s="47"/>
      <c r="AV1672" s="47"/>
      <c r="AW1672" s="118"/>
      <c r="AX1672" s="118"/>
      <c r="AY1672" s="118"/>
      <c r="AZ1672" s="47"/>
      <c r="BA1672" s="118"/>
      <c r="BB1672" s="47"/>
      <c r="BC1672" s="118"/>
      <c r="BD1672" s="118"/>
    </row>
    <row r="1673" spans="1:56" x14ac:dyDescent="0.35">
      <c r="A1673" s="50" t="s">
        <v>7416</v>
      </c>
      <c r="B1673" s="115">
        <v>1672</v>
      </c>
      <c r="C1673" s="47"/>
      <c r="D1673" s="47">
        <v>1972</v>
      </c>
      <c r="E1673" s="47"/>
      <c r="F1673" s="47" t="s">
        <v>7417</v>
      </c>
      <c r="G1673" s="47" t="s">
        <v>76</v>
      </c>
      <c r="H1673" s="47" t="s">
        <v>1980</v>
      </c>
      <c r="I1673" s="47" t="s">
        <v>7227</v>
      </c>
      <c r="J1673" s="47" t="s">
        <v>1961</v>
      </c>
      <c r="K1673" s="47" t="s">
        <v>319</v>
      </c>
      <c r="L1673" s="47" t="s">
        <v>886</v>
      </c>
      <c r="M1673" s="47" t="s">
        <v>53</v>
      </c>
      <c r="N1673" s="47" t="s">
        <v>33</v>
      </c>
      <c r="O1673" s="47" t="s">
        <v>5473</v>
      </c>
      <c r="P1673" s="47" t="s">
        <v>22</v>
      </c>
      <c r="Q1673" s="47"/>
      <c r="R1673" s="47"/>
      <c r="S1673" s="47" t="s">
        <v>7418</v>
      </c>
      <c r="T1673" s="47" t="s">
        <v>153</v>
      </c>
      <c r="U1673" s="52">
        <v>12603</v>
      </c>
      <c r="V1673" s="118"/>
      <c r="W1673" s="118"/>
      <c r="X1673" s="47"/>
      <c r="Y1673" s="47"/>
      <c r="Z1673" s="118"/>
      <c r="AA1673" s="118"/>
      <c r="AB1673" s="118"/>
      <c r="AC1673" s="47" t="s">
        <v>41</v>
      </c>
      <c r="AD1673" s="14"/>
      <c r="AE1673" s="47" t="s">
        <v>3909</v>
      </c>
      <c r="AF1673" s="280"/>
      <c r="AG1673" s="118"/>
      <c r="AH1673" s="118"/>
      <c r="AI1673" s="47"/>
      <c r="AJ1673" s="47"/>
      <c r="AK1673" s="47" t="s">
        <v>390</v>
      </c>
      <c r="AL1673" s="62" t="s">
        <v>390</v>
      </c>
      <c r="AM1673" s="62"/>
      <c r="AN1673" s="118"/>
      <c r="AO1673" s="118"/>
      <c r="AP1673" s="118"/>
      <c r="AQ1673" s="118"/>
      <c r="AR1673" s="118"/>
      <c r="AS1673" s="47"/>
      <c r="AT1673" s="118"/>
      <c r="AU1673" s="47"/>
      <c r="AV1673" s="47"/>
      <c r="AW1673" s="118"/>
      <c r="AX1673" s="118"/>
      <c r="AY1673" s="118"/>
      <c r="AZ1673" s="47"/>
      <c r="BA1673" s="118"/>
      <c r="BB1673" s="47"/>
      <c r="BC1673" s="118"/>
      <c r="BD1673" s="118"/>
    </row>
    <row r="1674" spans="1:56" x14ac:dyDescent="0.35">
      <c r="A1674" s="50" t="s">
        <v>7419</v>
      </c>
      <c r="B1674" s="115">
        <v>1673</v>
      </c>
      <c r="C1674" s="47"/>
      <c r="D1674" s="47">
        <v>8111</v>
      </c>
      <c r="E1674" s="47"/>
      <c r="F1674" s="47" t="s">
        <v>7420</v>
      </c>
      <c r="G1674" s="47" t="s">
        <v>76</v>
      </c>
      <c r="H1674" s="47" t="s">
        <v>1980</v>
      </c>
      <c r="I1674" s="47" t="s">
        <v>7227</v>
      </c>
      <c r="J1674" s="47" t="s">
        <v>1961</v>
      </c>
      <c r="K1674" s="47" t="s">
        <v>319</v>
      </c>
      <c r="L1674" s="47" t="s">
        <v>886</v>
      </c>
      <c r="M1674" s="47" t="s">
        <v>53</v>
      </c>
      <c r="N1674" s="47" t="s">
        <v>33</v>
      </c>
      <c r="O1674" s="47" t="s">
        <v>49</v>
      </c>
      <c r="P1674" s="47" t="s">
        <v>22</v>
      </c>
      <c r="Q1674" s="47"/>
      <c r="R1674" s="47"/>
      <c r="S1674" s="47" t="s">
        <v>7421</v>
      </c>
      <c r="T1674" s="47" t="s">
        <v>126</v>
      </c>
      <c r="U1674" s="52">
        <v>13411</v>
      </c>
      <c r="V1674" s="118"/>
      <c r="W1674" s="118"/>
      <c r="X1674" s="47"/>
      <c r="Y1674" s="47"/>
      <c r="Z1674" s="118"/>
      <c r="AA1674" s="118"/>
      <c r="AB1674" s="118"/>
      <c r="AC1674" s="47" t="s">
        <v>41</v>
      </c>
      <c r="AD1674" s="14"/>
      <c r="AE1674" s="47" t="s">
        <v>3909</v>
      </c>
      <c r="AF1674" s="280"/>
      <c r="AG1674" s="118"/>
      <c r="AH1674" s="118"/>
      <c r="AI1674" s="47"/>
      <c r="AJ1674" s="47"/>
      <c r="AK1674" s="47" t="s">
        <v>390</v>
      </c>
      <c r="AL1674" s="62" t="s">
        <v>390</v>
      </c>
      <c r="AM1674" s="62"/>
      <c r="AN1674" s="118"/>
      <c r="AO1674" s="118"/>
      <c r="AP1674" s="118"/>
      <c r="AQ1674" s="118"/>
      <c r="AR1674" s="118"/>
      <c r="AS1674" s="47"/>
      <c r="AT1674" s="118"/>
      <c r="AU1674" s="47"/>
      <c r="AV1674" s="47"/>
      <c r="AW1674" s="118"/>
      <c r="AX1674" s="118"/>
      <c r="AY1674" s="118"/>
      <c r="AZ1674" s="47"/>
      <c r="BA1674" s="118"/>
      <c r="BB1674" s="47"/>
      <c r="BC1674" s="118"/>
      <c r="BD1674" s="118"/>
    </row>
    <row r="1675" spans="1:56" ht="14.25" customHeight="1" x14ac:dyDescent="0.35">
      <c r="A1675" s="50" t="s">
        <v>7422</v>
      </c>
      <c r="B1675" s="115">
        <v>1674</v>
      </c>
      <c r="C1675" s="47"/>
      <c r="D1675" s="47">
        <v>5844</v>
      </c>
      <c r="E1675" s="47"/>
      <c r="F1675" s="47" t="s">
        <v>7423</v>
      </c>
      <c r="G1675" s="47" t="s">
        <v>76</v>
      </c>
      <c r="H1675" s="47" t="s">
        <v>1980</v>
      </c>
      <c r="I1675" s="47" t="s">
        <v>7227</v>
      </c>
      <c r="J1675" s="47" t="s">
        <v>1961</v>
      </c>
      <c r="K1675" s="47" t="s">
        <v>319</v>
      </c>
      <c r="L1675" s="47" t="s">
        <v>886</v>
      </c>
      <c r="M1675" s="47" t="s">
        <v>53</v>
      </c>
      <c r="N1675" s="47" t="s">
        <v>33</v>
      </c>
      <c r="O1675" s="47" t="s">
        <v>49</v>
      </c>
      <c r="P1675" s="47" t="s">
        <v>22</v>
      </c>
      <c r="Q1675" s="47"/>
      <c r="R1675" s="47"/>
      <c r="S1675" s="47" t="s">
        <v>7424</v>
      </c>
      <c r="T1675" s="47" t="s">
        <v>126</v>
      </c>
      <c r="U1675" s="52">
        <v>12515</v>
      </c>
      <c r="V1675" s="118"/>
      <c r="W1675" s="118"/>
      <c r="X1675" s="47"/>
      <c r="Y1675" s="47"/>
      <c r="Z1675" s="118"/>
      <c r="AA1675" s="118"/>
      <c r="AB1675" s="118"/>
      <c r="AC1675" s="47" t="s">
        <v>41</v>
      </c>
      <c r="AD1675" s="14"/>
      <c r="AE1675" s="47" t="s">
        <v>3909</v>
      </c>
      <c r="AF1675" s="280"/>
      <c r="AG1675" s="118"/>
      <c r="AH1675" s="118"/>
      <c r="AI1675" s="47"/>
      <c r="AJ1675" s="47"/>
      <c r="AK1675" s="47" t="s">
        <v>390</v>
      </c>
      <c r="AL1675" s="62" t="s">
        <v>390</v>
      </c>
      <c r="AM1675" s="62"/>
      <c r="AN1675" s="118"/>
      <c r="AO1675" s="118"/>
      <c r="AP1675" s="118"/>
      <c r="AQ1675" s="118"/>
      <c r="AR1675" s="118"/>
      <c r="AS1675" s="47"/>
      <c r="AT1675" s="118"/>
      <c r="AU1675" s="47"/>
      <c r="AV1675" s="47"/>
      <c r="AW1675" s="118"/>
      <c r="AX1675" s="118"/>
      <c r="AY1675" s="118"/>
      <c r="AZ1675" s="47"/>
      <c r="BA1675" s="118"/>
      <c r="BB1675" s="47"/>
      <c r="BC1675" s="118"/>
      <c r="BD1675" s="118"/>
    </row>
    <row r="1676" spans="1:56" ht="15.75" customHeight="1" x14ac:dyDescent="0.35">
      <c r="A1676" s="50" t="s">
        <v>7425</v>
      </c>
      <c r="B1676" s="115">
        <v>1675</v>
      </c>
      <c r="C1676" s="47"/>
      <c r="D1676" s="47">
        <v>8116</v>
      </c>
      <c r="E1676" s="47"/>
      <c r="F1676" s="47" t="s">
        <v>7426</v>
      </c>
      <c r="G1676" s="47" t="s">
        <v>76</v>
      </c>
      <c r="H1676" s="47" t="s">
        <v>1980</v>
      </c>
      <c r="I1676" s="47" t="s">
        <v>7227</v>
      </c>
      <c r="J1676" s="47" t="s">
        <v>1961</v>
      </c>
      <c r="K1676" s="47" t="s">
        <v>319</v>
      </c>
      <c r="L1676" s="47" t="s">
        <v>886</v>
      </c>
      <c r="M1676" s="47" t="s">
        <v>53</v>
      </c>
      <c r="N1676" s="47" t="s">
        <v>33</v>
      </c>
      <c r="O1676" s="47" t="s">
        <v>5473</v>
      </c>
      <c r="P1676" s="47" t="s">
        <v>22</v>
      </c>
      <c r="Q1676" s="47"/>
      <c r="R1676" s="47"/>
      <c r="S1676" s="47" t="s">
        <v>7427</v>
      </c>
      <c r="T1676" s="47" t="s">
        <v>797</v>
      </c>
      <c r="U1676" s="52">
        <v>12571</v>
      </c>
      <c r="V1676" s="118"/>
      <c r="W1676" s="118"/>
      <c r="X1676" s="47"/>
      <c r="Y1676" s="47"/>
      <c r="Z1676" s="118"/>
      <c r="AA1676" s="118"/>
      <c r="AB1676" s="118"/>
      <c r="AC1676" s="47" t="s">
        <v>41</v>
      </c>
      <c r="AD1676" s="14"/>
      <c r="AE1676" s="47" t="s">
        <v>3909</v>
      </c>
      <c r="AF1676" s="280"/>
      <c r="AG1676" s="118"/>
      <c r="AH1676" s="118"/>
      <c r="AI1676" s="47"/>
      <c r="AJ1676" s="47"/>
      <c r="AK1676" s="47" t="s">
        <v>390</v>
      </c>
      <c r="AL1676" s="62" t="s">
        <v>390</v>
      </c>
      <c r="AM1676" s="62"/>
      <c r="AN1676" s="118"/>
      <c r="AO1676" s="118"/>
      <c r="AP1676" s="118"/>
      <c r="AQ1676" s="118"/>
      <c r="AR1676" s="118"/>
      <c r="AS1676" s="47"/>
      <c r="AT1676" s="118"/>
      <c r="AU1676" s="47"/>
      <c r="AV1676" s="47"/>
      <c r="AW1676" s="118"/>
      <c r="AX1676" s="118"/>
      <c r="AY1676" s="118"/>
      <c r="AZ1676" s="47"/>
      <c r="BA1676" s="118"/>
      <c r="BB1676" s="47"/>
      <c r="BC1676" s="118"/>
      <c r="BD1676" s="118"/>
    </row>
    <row r="1677" spans="1:56" ht="15.75" customHeight="1" x14ac:dyDescent="0.35">
      <c r="A1677" s="50" t="s">
        <v>7428</v>
      </c>
      <c r="B1677" s="115">
        <v>1676</v>
      </c>
      <c r="C1677" s="47"/>
      <c r="D1677" s="47">
        <v>8117</v>
      </c>
      <c r="E1677" s="47"/>
      <c r="F1677" s="47" t="s">
        <v>7429</v>
      </c>
      <c r="G1677" s="47" t="s">
        <v>76</v>
      </c>
      <c r="H1677" s="47" t="s">
        <v>1980</v>
      </c>
      <c r="I1677" s="47" t="s">
        <v>7227</v>
      </c>
      <c r="J1677" s="47" t="s">
        <v>1961</v>
      </c>
      <c r="K1677" s="47" t="s">
        <v>319</v>
      </c>
      <c r="L1677" s="47" t="s">
        <v>886</v>
      </c>
      <c r="M1677" s="47" t="s">
        <v>53</v>
      </c>
      <c r="N1677" s="47" t="s">
        <v>33</v>
      </c>
      <c r="O1677" s="47" t="s">
        <v>49</v>
      </c>
      <c r="P1677" s="47" t="s">
        <v>22</v>
      </c>
      <c r="Q1677" s="47"/>
      <c r="R1677" s="47"/>
      <c r="S1677" s="47" t="s">
        <v>7430</v>
      </c>
      <c r="T1677" s="47" t="s">
        <v>153</v>
      </c>
      <c r="U1677" s="52">
        <v>15679</v>
      </c>
      <c r="V1677" s="118"/>
      <c r="W1677" s="118"/>
      <c r="X1677" s="47"/>
      <c r="Y1677" s="47"/>
      <c r="Z1677" s="118"/>
      <c r="AA1677" s="118"/>
      <c r="AB1677" s="118"/>
      <c r="AC1677" s="47" t="s">
        <v>41</v>
      </c>
      <c r="AD1677" s="14"/>
      <c r="AE1677" s="47" t="s">
        <v>3909</v>
      </c>
      <c r="AF1677" s="280"/>
      <c r="AG1677" s="118"/>
      <c r="AH1677" s="118"/>
      <c r="AI1677" s="47"/>
      <c r="AJ1677" s="47"/>
      <c r="AK1677" s="47" t="s">
        <v>390</v>
      </c>
      <c r="AL1677" s="62" t="s">
        <v>390</v>
      </c>
      <c r="AM1677" s="62"/>
      <c r="AN1677" s="118"/>
      <c r="AO1677" s="118"/>
      <c r="AP1677" s="118"/>
      <c r="AQ1677" s="118"/>
      <c r="AR1677" s="118"/>
      <c r="AS1677" s="47"/>
      <c r="AT1677" s="118"/>
      <c r="AU1677" s="47"/>
      <c r="AV1677" s="47"/>
      <c r="AW1677" s="118"/>
      <c r="AX1677" s="118"/>
      <c r="AY1677" s="118"/>
      <c r="AZ1677" s="47"/>
      <c r="BA1677" s="118"/>
      <c r="BB1677" s="47"/>
      <c r="BC1677" s="118"/>
      <c r="BD1677" s="118"/>
    </row>
    <row r="1678" spans="1:56" x14ac:dyDescent="0.35">
      <c r="A1678" s="50" t="s">
        <v>7431</v>
      </c>
      <c r="B1678" s="115">
        <v>1677</v>
      </c>
      <c r="C1678" s="47"/>
      <c r="D1678" s="47">
        <v>8118</v>
      </c>
      <c r="E1678" s="47"/>
      <c r="F1678" s="47" t="s">
        <v>7432</v>
      </c>
      <c r="G1678" s="47" t="s">
        <v>76</v>
      </c>
      <c r="H1678" s="47" t="s">
        <v>1980</v>
      </c>
      <c r="I1678" s="47" t="s">
        <v>7227</v>
      </c>
      <c r="J1678" s="47" t="s">
        <v>1961</v>
      </c>
      <c r="K1678" s="47" t="s">
        <v>319</v>
      </c>
      <c r="L1678" s="47" t="s">
        <v>886</v>
      </c>
      <c r="M1678" s="47" t="s">
        <v>53</v>
      </c>
      <c r="N1678" s="47" t="s">
        <v>33</v>
      </c>
      <c r="O1678" s="47" t="s">
        <v>49</v>
      </c>
      <c r="P1678" s="47" t="s">
        <v>22</v>
      </c>
      <c r="Q1678" s="47"/>
      <c r="R1678" s="47"/>
      <c r="S1678" s="47" t="s">
        <v>7433</v>
      </c>
      <c r="T1678" s="47" t="s">
        <v>7434</v>
      </c>
      <c r="U1678" s="52">
        <v>14430</v>
      </c>
      <c r="V1678" s="118"/>
      <c r="W1678" s="118"/>
      <c r="X1678" s="47"/>
      <c r="Y1678" s="47"/>
      <c r="Z1678" s="118"/>
      <c r="AA1678" s="118"/>
      <c r="AB1678" s="118"/>
      <c r="AC1678" s="47" t="s">
        <v>41</v>
      </c>
      <c r="AD1678" s="14"/>
      <c r="AE1678" s="47" t="s">
        <v>3909</v>
      </c>
      <c r="AF1678" s="280"/>
      <c r="AG1678" s="118"/>
      <c r="AH1678" s="118"/>
      <c r="AI1678" s="47"/>
      <c r="AJ1678" s="47"/>
      <c r="AK1678" s="47" t="s">
        <v>390</v>
      </c>
      <c r="AL1678" s="62" t="s">
        <v>390</v>
      </c>
      <c r="AM1678" s="62"/>
      <c r="AN1678" s="118"/>
      <c r="AO1678" s="118"/>
      <c r="AP1678" s="118"/>
      <c r="AQ1678" s="118"/>
      <c r="AR1678" s="118"/>
      <c r="AS1678" s="47"/>
      <c r="AT1678" s="118"/>
      <c r="AU1678" s="47"/>
      <c r="AV1678" s="47"/>
      <c r="AW1678" s="118"/>
      <c r="AX1678" s="118"/>
      <c r="AY1678" s="118"/>
      <c r="AZ1678" s="47"/>
      <c r="BA1678" s="118"/>
      <c r="BB1678" s="47"/>
      <c r="BC1678" s="118"/>
      <c r="BD1678" s="118"/>
    </row>
    <row r="1679" spans="1:56" x14ac:dyDescent="0.35">
      <c r="A1679" s="50" t="s">
        <v>7435</v>
      </c>
      <c r="B1679" s="115">
        <v>1678</v>
      </c>
      <c r="C1679" s="47"/>
      <c r="D1679" s="47">
        <v>1966</v>
      </c>
      <c r="E1679" s="47"/>
      <c r="F1679" s="47" t="s">
        <v>7436</v>
      </c>
      <c r="G1679" s="47" t="s">
        <v>76</v>
      </c>
      <c r="H1679" s="47" t="s">
        <v>1980</v>
      </c>
      <c r="I1679" s="47" t="s">
        <v>7227</v>
      </c>
      <c r="J1679" s="47" t="s">
        <v>1961</v>
      </c>
      <c r="K1679" s="47" t="s">
        <v>319</v>
      </c>
      <c r="L1679" s="47" t="s">
        <v>886</v>
      </c>
      <c r="M1679" s="47" t="s">
        <v>53</v>
      </c>
      <c r="N1679" s="47" t="s">
        <v>33</v>
      </c>
      <c r="O1679" s="47" t="s">
        <v>5473</v>
      </c>
      <c r="P1679" s="47" t="s">
        <v>22</v>
      </c>
      <c r="Q1679" s="47"/>
      <c r="R1679" s="47"/>
      <c r="S1679" s="47" t="s">
        <v>7437</v>
      </c>
      <c r="T1679" s="47" t="s">
        <v>130</v>
      </c>
      <c r="U1679" s="52">
        <v>12145</v>
      </c>
      <c r="V1679" s="118"/>
      <c r="W1679" s="118"/>
      <c r="X1679" s="47"/>
      <c r="Y1679" s="47"/>
      <c r="Z1679" s="118"/>
      <c r="AA1679" s="118"/>
      <c r="AB1679" s="118"/>
      <c r="AC1679" s="47" t="s">
        <v>41</v>
      </c>
      <c r="AD1679" s="14"/>
      <c r="AE1679" s="47" t="s">
        <v>3909</v>
      </c>
      <c r="AF1679" s="280"/>
      <c r="AG1679" s="118"/>
      <c r="AH1679" s="118"/>
      <c r="AI1679" s="47"/>
      <c r="AJ1679" s="47"/>
      <c r="AK1679" s="47" t="s">
        <v>390</v>
      </c>
      <c r="AL1679" s="62" t="s">
        <v>390</v>
      </c>
      <c r="AM1679" s="62"/>
      <c r="AN1679" s="118"/>
      <c r="AO1679" s="118"/>
      <c r="AP1679" s="118"/>
      <c r="AQ1679" s="118"/>
      <c r="AR1679" s="118"/>
      <c r="AS1679" s="47"/>
      <c r="AT1679" s="118"/>
      <c r="AU1679" s="47"/>
      <c r="AV1679" s="47"/>
      <c r="AW1679" s="118"/>
      <c r="AX1679" s="118"/>
      <c r="AY1679" s="118"/>
      <c r="AZ1679" s="47"/>
      <c r="BA1679" s="118"/>
      <c r="BB1679" s="47"/>
      <c r="BC1679" s="118"/>
      <c r="BD1679" s="118"/>
    </row>
    <row r="1680" spans="1:56" x14ac:dyDescent="0.35">
      <c r="A1680" s="50" t="s">
        <v>7438</v>
      </c>
      <c r="B1680" s="115">
        <v>1679</v>
      </c>
      <c r="C1680" s="47"/>
      <c r="D1680" s="47">
        <v>8035</v>
      </c>
      <c r="E1680" s="47"/>
      <c r="F1680" s="47" t="s">
        <v>7439</v>
      </c>
      <c r="G1680" s="47" t="s">
        <v>76</v>
      </c>
      <c r="H1680" s="47" t="s">
        <v>1980</v>
      </c>
      <c r="I1680" s="47" t="s">
        <v>3899</v>
      </c>
      <c r="J1680" s="47" t="s">
        <v>312</v>
      </c>
      <c r="K1680" s="47" t="s">
        <v>1223</v>
      </c>
      <c r="L1680" s="47" t="s">
        <v>7218</v>
      </c>
      <c r="M1680" s="47" t="s">
        <v>53</v>
      </c>
      <c r="N1680" s="47" t="s">
        <v>31</v>
      </c>
      <c r="O1680" s="47" t="s">
        <v>36</v>
      </c>
      <c r="P1680" s="47" t="s">
        <v>64</v>
      </c>
      <c r="Q1680" s="47"/>
      <c r="R1680" s="47"/>
      <c r="S1680" s="47" t="s">
        <v>7440</v>
      </c>
      <c r="T1680" s="47" t="s">
        <v>2263</v>
      </c>
      <c r="U1680" s="52">
        <v>21462</v>
      </c>
      <c r="V1680" s="118"/>
      <c r="W1680" s="118"/>
      <c r="X1680" s="47"/>
      <c r="Y1680" s="47"/>
      <c r="Z1680" s="118"/>
      <c r="AA1680" s="118"/>
      <c r="AB1680" s="118"/>
      <c r="AC1680" s="47" t="s">
        <v>41</v>
      </c>
      <c r="AD1680" s="14"/>
      <c r="AE1680" s="47" t="s">
        <v>3879</v>
      </c>
      <c r="AF1680" s="280"/>
      <c r="AG1680" s="118"/>
      <c r="AH1680" s="118"/>
      <c r="AI1680" s="47"/>
      <c r="AJ1680" s="47"/>
      <c r="AK1680" s="47" t="s">
        <v>390</v>
      </c>
      <c r="AL1680" s="62" t="s">
        <v>390</v>
      </c>
      <c r="AM1680" s="62"/>
      <c r="AN1680" s="118"/>
      <c r="AO1680" s="118"/>
      <c r="AP1680" s="118"/>
      <c r="AQ1680" s="118"/>
      <c r="AR1680" s="118"/>
      <c r="AS1680" s="47"/>
      <c r="AT1680" s="118"/>
      <c r="AU1680" s="47"/>
      <c r="AV1680" s="47"/>
      <c r="AW1680" s="118"/>
      <c r="AX1680" s="118"/>
      <c r="AY1680" s="118"/>
      <c r="AZ1680" s="47"/>
      <c r="BA1680" s="118"/>
      <c r="BB1680" s="47"/>
      <c r="BC1680" s="118"/>
      <c r="BD1680" s="118"/>
    </row>
    <row r="1681" spans="1:56" x14ac:dyDescent="0.35">
      <c r="A1681" s="50" t="s">
        <v>7441</v>
      </c>
      <c r="B1681" s="115">
        <v>1680</v>
      </c>
      <c r="C1681" s="47"/>
      <c r="D1681" s="47">
        <v>8345</v>
      </c>
      <c r="E1681" s="47" t="s">
        <v>7442</v>
      </c>
      <c r="F1681" s="47" t="s">
        <v>7443</v>
      </c>
      <c r="G1681" s="47" t="s">
        <v>76</v>
      </c>
      <c r="H1681" s="47" t="s">
        <v>1980</v>
      </c>
      <c r="I1681" s="47" t="s">
        <v>7227</v>
      </c>
      <c r="J1681" s="47" t="s">
        <v>312</v>
      </c>
      <c r="K1681" s="47" t="s">
        <v>1223</v>
      </c>
      <c r="L1681" s="47" t="s">
        <v>7218</v>
      </c>
      <c r="M1681" s="47" t="s">
        <v>53</v>
      </c>
      <c r="N1681" s="47" t="s">
        <v>31</v>
      </c>
      <c r="O1681" s="47" t="s">
        <v>36</v>
      </c>
      <c r="P1681" s="47" t="s">
        <v>969</v>
      </c>
      <c r="Q1681" s="47"/>
      <c r="R1681" s="47" t="s">
        <v>7444</v>
      </c>
      <c r="S1681" s="47" t="s">
        <v>7445</v>
      </c>
      <c r="T1681" s="47" t="s">
        <v>121</v>
      </c>
      <c r="U1681" s="52">
        <v>9412</v>
      </c>
      <c r="V1681" s="118">
        <v>46117</v>
      </c>
      <c r="W1681" s="118">
        <v>46117</v>
      </c>
      <c r="X1681" s="47"/>
      <c r="Y1681" s="47">
        <v>50</v>
      </c>
      <c r="Z1681" s="118">
        <v>46167</v>
      </c>
      <c r="AA1681" s="118">
        <v>46173</v>
      </c>
      <c r="AB1681" s="118">
        <v>46175</v>
      </c>
      <c r="AC1681" s="47" t="s">
        <v>3</v>
      </c>
      <c r="AD1681" s="14">
        <v>1</v>
      </c>
      <c r="AE1681" s="47" t="s">
        <v>3909</v>
      </c>
      <c r="AF1681" s="280" t="s">
        <v>8951</v>
      </c>
      <c r="AG1681" s="118"/>
      <c r="AH1681" s="118" t="s">
        <v>152</v>
      </c>
      <c r="AI1681" s="47"/>
      <c r="AJ1681" s="47"/>
      <c r="AK1681" s="47" t="s">
        <v>2826</v>
      </c>
      <c r="AL1681" s="62" t="s">
        <v>5467</v>
      </c>
      <c r="AM1681" s="62"/>
      <c r="AN1681" s="118"/>
      <c r="AO1681" s="118"/>
      <c r="AP1681" s="118"/>
      <c r="AQ1681" s="118"/>
      <c r="AR1681" s="118"/>
      <c r="AS1681" s="47"/>
      <c r="AT1681" s="118"/>
      <c r="AU1681" s="47"/>
      <c r="AV1681" s="47"/>
      <c r="AW1681" s="118"/>
      <c r="AX1681" s="118"/>
      <c r="AY1681" s="118"/>
      <c r="AZ1681" s="47"/>
      <c r="BA1681" s="118"/>
      <c r="BB1681" s="47"/>
      <c r="BC1681" s="118"/>
      <c r="BD1681" s="118"/>
    </row>
    <row r="1682" spans="1:56" x14ac:dyDescent="0.35">
      <c r="A1682" s="50" t="s">
        <v>7446</v>
      </c>
      <c r="B1682" s="115">
        <v>1681</v>
      </c>
      <c r="C1682" s="47"/>
      <c r="D1682" s="47">
        <v>8121</v>
      </c>
      <c r="E1682" s="47" t="s">
        <v>8030</v>
      </c>
      <c r="F1682" s="47" t="s">
        <v>7447</v>
      </c>
      <c r="G1682" s="47" t="s">
        <v>76</v>
      </c>
      <c r="H1682" s="47" t="s">
        <v>1980</v>
      </c>
      <c r="I1682" s="47" t="s">
        <v>7227</v>
      </c>
      <c r="J1682" s="47" t="s">
        <v>312</v>
      </c>
      <c r="K1682" s="47" t="s">
        <v>1223</v>
      </c>
      <c r="L1682" s="47" t="s">
        <v>7218</v>
      </c>
      <c r="M1682" s="47" t="s">
        <v>53</v>
      </c>
      <c r="N1682" s="47" t="s">
        <v>31</v>
      </c>
      <c r="O1682" s="47" t="s">
        <v>36</v>
      </c>
      <c r="P1682" s="47" t="s">
        <v>969</v>
      </c>
      <c r="Q1682" s="47"/>
      <c r="R1682" s="47"/>
      <c r="S1682" s="47" t="s">
        <v>7448</v>
      </c>
      <c r="T1682" s="47" t="s">
        <v>1858</v>
      </c>
      <c r="U1682" s="52">
        <v>9625</v>
      </c>
      <c r="V1682" s="118">
        <v>46150</v>
      </c>
      <c r="W1682" s="118">
        <v>46150</v>
      </c>
      <c r="X1682" s="47"/>
      <c r="Y1682" s="47">
        <v>50</v>
      </c>
      <c r="Z1682" s="118">
        <v>46200</v>
      </c>
      <c r="AA1682" s="118">
        <v>46200</v>
      </c>
      <c r="AB1682" s="118"/>
      <c r="AC1682" s="47" t="s">
        <v>5</v>
      </c>
      <c r="AD1682" s="14"/>
      <c r="AE1682" s="47" t="s">
        <v>3909</v>
      </c>
      <c r="AF1682" s="280"/>
      <c r="AG1682" s="118"/>
      <c r="AH1682" s="118"/>
      <c r="AI1682" s="47"/>
      <c r="AJ1682" s="47"/>
      <c r="AK1682" s="47" t="s">
        <v>5080</v>
      </c>
      <c r="AL1682" s="62" t="s">
        <v>390</v>
      </c>
      <c r="AM1682" s="62"/>
      <c r="AN1682" s="118"/>
      <c r="AO1682" s="118"/>
      <c r="AP1682" s="118"/>
      <c r="AQ1682" s="118"/>
      <c r="AR1682" s="118"/>
      <c r="AS1682" s="47"/>
      <c r="AT1682" s="118"/>
      <c r="AU1682" s="47"/>
      <c r="AV1682" s="47"/>
      <c r="AW1682" s="118"/>
      <c r="AX1682" s="118"/>
      <c r="AY1682" s="118"/>
      <c r="AZ1682" s="47"/>
      <c r="BA1682" s="118"/>
      <c r="BB1682" s="47"/>
      <c r="BC1682" s="118"/>
      <c r="BD1682" s="118"/>
    </row>
    <row r="1683" spans="1:56" x14ac:dyDescent="0.35">
      <c r="A1683" s="50" t="s">
        <v>7449</v>
      </c>
      <c r="B1683" s="115">
        <v>1682</v>
      </c>
      <c r="C1683" s="47"/>
      <c r="D1683" s="47" t="s">
        <v>7450</v>
      </c>
      <c r="E1683" s="47" t="s">
        <v>8031</v>
      </c>
      <c r="F1683" s="47" t="s">
        <v>7451</v>
      </c>
      <c r="G1683" s="47" t="s">
        <v>76</v>
      </c>
      <c r="H1683" s="47" t="s">
        <v>1980</v>
      </c>
      <c r="I1683" s="47" t="s">
        <v>7227</v>
      </c>
      <c r="J1683" s="47" t="s">
        <v>312</v>
      </c>
      <c r="K1683" s="47" t="s">
        <v>1223</v>
      </c>
      <c r="L1683" s="47" t="s">
        <v>7218</v>
      </c>
      <c r="M1683" s="47" t="s">
        <v>53</v>
      </c>
      <c r="N1683" s="47" t="s">
        <v>31</v>
      </c>
      <c r="O1683" s="47" t="s">
        <v>36</v>
      </c>
      <c r="P1683" s="47" t="s">
        <v>969</v>
      </c>
      <c r="Q1683" s="47"/>
      <c r="R1683" s="47"/>
      <c r="S1683" s="47" t="s">
        <v>7452</v>
      </c>
      <c r="T1683" s="47" t="s">
        <v>150</v>
      </c>
      <c r="U1683" s="52">
        <v>15024.6</v>
      </c>
      <c r="V1683" s="118">
        <v>46154</v>
      </c>
      <c r="W1683" s="118">
        <v>46154</v>
      </c>
      <c r="X1683" s="47"/>
      <c r="Y1683" s="47">
        <v>50</v>
      </c>
      <c r="Z1683" s="118">
        <v>46204</v>
      </c>
      <c r="AA1683" s="118">
        <v>46204</v>
      </c>
      <c r="AB1683" s="118"/>
      <c r="AC1683" s="47" t="s">
        <v>5</v>
      </c>
      <c r="AD1683" s="14"/>
      <c r="AE1683" s="47" t="s">
        <v>3909</v>
      </c>
      <c r="AF1683" s="280"/>
      <c r="AG1683" s="118"/>
      <c r="AH1683" s="118"/>
      <c r="AI1683" s="47"/>
      <c r="AJ1683" s="47"/>
      <c r="AK1683" s="47" t="s">
        <v>7229</v>
      </c>
      <c r="AL1683" s="62" t="s">
        <v>390</v>
      </c>
      <c r="AM1683" s="62"/>
      <c r="AN1683" s="118"/>
      <c r="AO1683" s="118"/>
      <c r="AP1683" s="118"/>
      <c r="AQ1683" s="118"/>
      <c r="AR1683" s="118"/>
      <c r="AS1683" s="47"/>
      <c r="AT1683" s="118"/>
      <c r="AU1683" s="47"/>
      <c r="AV1683" s="47"/>
      <c r="AW1683" s="118"/>
      <c r="AX1683" s="118"/>
      <c r="AY1683" s="118"/>
      <c r="AZ1683" s="47"/>
      <c r="BA1683" s="118"/>
      <c r="BB1683" s="47"/>
      <c r="BC1683" s="118"/>
      <c r="BD1683" s="118"/>
    </row>
    <row r="1684" spans="1:56" x14ac:dyDescent="0.35">
      <c r="A1684" s="50" t="s">
        <v>7453</v>
      </c>
      <c r="B1684" s="115">
        <v>1683</v>
      </c>
      <c r="C1684" s="47"/>
      <c r="D1684" s="47">
        <v>8021</v>
      </c>
      <c r="E1684" s="47" t="s">
        <v>8032</v>
      </c>
      <c r="F1684" s="47" t="s">
        <v>7454</v>
      </c>
      <c r="G1684" s="47" t="s">
        <v>76</v>
      </c>
      <c r="H1684" s="47" t="s">
        <v>1980</v>
      </c>
      <c r="I1684" s="47" t="s">
        <v>7227</v>
      </c>
      <c r="J1684" s="47" t="s">
        <v>312</v>
      </c>
      <c r="K1684" s="47" t="s">
        <v>1223</v>
      </c>
      <c r="L1684" s="47" t="s">
        <v>7218</v>
      </c>
      <c r="M1684" s="47" t="s">
        <v>53</v>
      </c>
      <c r="N1684" s="47" t="s">
        <v>31</v>
      </c>
      <c r="O1684" s="47" t="s">
        <v>36</v>
      </c>
      <c r="P1684" s="47" t="s">
        <v>46</v>
      </c>
      <c r="Q1684" s="47"/>
      <c r="R1684" s="47"/>
      <c r="S1684" s="47" t="s">
        <v>7455</v>
      </c>
      <c r="T1684" s="47" t="s">
        <v>1937</v>
      </c>
      <c r="U1684" s="52">
        <v>15191</v>
      </c>
      <c r="V1684" s="118">
        <v>46153</v>
      </c>
      <c r="W1684" s="118">
        <v>46153</v>
      </c>
      <c r="X1684" s="47"/>
      <c r="Y1684" s="47">
        <v>50</v>
      </c>
      <c r="Z1684" s="118">
        <v>46203</v>
      </c>
      <c r="AA1684" s="118">
        <v>46203</v>
      </c>
      <c r="AB1684" s="118"/>
      <c r="AC1684" s="47" t="s">
        <v>5</v>
      </c>
      <c r="AD1684" s="14"/>
      <c r="AE1684" s="47" t="s">
        <v>3909</v>
      </c>
      <c r="AF1684" s="280"/>
      <c r="AG1684" s="118"/>
      <c r="AH1684" s="118"/>
      <c r="AI1684" s="47"/>
      <c r="AJ1684" s="47"/>
      <c r="AK1684" s="47" t="s">
        <v>5080</v>
      </c>
      <c r="AL1684" s="62" t="s">
        <v>390</v>
      </c>
      <c r="AM1684" s="62"/>
      <c r="AN1684" s="118"/>
      <c r="AO1684" s="118"/>
      <c r="AP1684" s="118"/>
      <c r="AQ1684" s="118"/>
      <c r="AR1684" s="118"/>
      <c r="AS1684" s="47"/>
      <c r="AT1684" s="118"/>
      <c r="AU1684" s="47"/>
      <c r="AV1684" s="47"/>
      <c r="AW1684" s="118"/>
      <c r="AX1684" s="118"/>
      <c r="AY1684" s="118"/>
      <c r="AZ1684" s="47"/>
      <c r="BA1684" s="118"/>
      <c r="BB1684" s="47"/>
      <c r="BC1684" s="118"/>
      <c r="BD1684" s="118"/>
    </row>
    <row r="1685" spans="1:56" x14ac:dyDescent="0.35">
      <c r="A1685" s="50" t="s">
        <v>7456</v>
      </c>
      <c r="B1685" s="115">
        <v>1684</v>
      </c>
      <c r="C1685" s="47"/>
      <c r="D1685" s="47">
        <v>5811</v>
      </c>
      <c r="E1685" s="47" t="s">
        <v>8033</v>
      </c>
      <c r="F1685" s="47" t="s">
        <v>7457</v>
      </c>
      <c r="G1685" s="47" t="s">
        <v>76</v>
      </c>
      <c r="H1685" s="47" t="s">
        <v>1980</v>
      </c>
      <c r="I1685" s="47" t="s">
        <v>7227</v>
      </c>
      <c r="J1685" s="47" t="s">
        <v>312</v>
      </c>
      <c r="K1685" s="47" t="s">
        <v>1223</v>
      </c>
      <c r="L1685" s="47" t="s">
        <v>7218</v>
      </c>
      <c r="M1685" s="47" t="s">
        <v>53</v>
      </c>
      <c r="N1685" s="47" t="s">
        <v>31</v>
      </c>
      <c r="O1685" s="47" t="s">
        <v>36</v>
      </c>
      <c r="P1685" s="47" t="s">
        <v>47</v>
      </c>
      <c r="Q1685" s="47"/>
      <c r="R1685" s="47"/>
      <c r="S1685" s="47" t="s">
        <v>7458</v>
      </c>
      <c r="T1685" s="47" t="s">
        <v>757</v>
      </c>
      <c r="U1685" s="52">
        <v>10113</v>
      </c>
      <c r="V1685" s="118">
        <v>46153</v>
      </c>
      <c r="W1685" s="118">
        <v>46153</v>
      </c>
      <c r="X1685" s="47"/>
      <c r="Y1685" s="47">
        <v>50</v>
      </c>
      <c r="Z1685" s="118">
        <v>46203</v>
      </c>
      <c r="AA1685" s="118">
        <v>46203</v>
      </c>
      <c r="AB1685" s="118"/>
      <c r="AC1685" s="47" t="s">
        <v>5</v>
      </c>
      <c r="AD1685" s="14"/>
      <c r="AE1685" s="47" t="s">
        <v>3909</v>
      </c>
      <c r="AF1685" s="280"/>
      <c r="AG1685" s="118"/>
      <c r="AH1685" s="118"/>
      <c r="AI1685" s="47"/>
      <c r="AJ1685" s="47"/>
      <c r="AK1685" s="47" t="s">
        <v>5080</v>
      </c>
      <c r="AL1685" s="62" t="s">
        <v>390</v>
      </c>
      <c r="AM1685" s="62"/>
      <c r="AN1685" s="118"/>
      <c r="AO1685" s="118"/>
      <c r="AP1685" s="118"/>
      <c r="AQ1685" s="118"/>
      <c r="AR1685" s="118"/>
      <c r="AS1685" s="47"/>
      <c r="AT1685" s="118"/>
      <c r="AU1685" s="47"/>
      <c r="AV1685" s="47"/>
      <c r="AW1685" s="118"/>
      <c r="AX1685" s="118"/>
      <c r="AY1685" s="118"/>
      <c r="AZ1685" s="47"/>
      <c r="BA1685" s="118"/>
      <c r="BB1685" s="47"/>
      <c r="BC1685" s="118"/>
      <c r="BD1685" s="118"/>
    </row>
    <row r="1686" spans="1:56" x14ac:dyDescent="0.35">
      <c r="A1686" s="50" t="s">
        <v>7459</v>
      </c>
      <c r="B1686" s="115">
        <v>1685</v>
      </c>
      <c r="C1686" s="47"/>
      <c r="D1686" s="47">
        <v>4826</v>
      </c>
      <c r="E1686" s="47"/>
      <c r="F1686" s="47" t="s">
        <v>7460</v>
      </c>
      <c r="G1686" s="47" t="s">
        <v>76</v>
      </c>
      <c r="H1686" s="47" t="s">
        <v>1980</v>
      </c>
      <c r="I1686" s="47" t="s">
        <v>7227</v>
      </c>
      <c r="J1686" s="47" t="s">
        <v>312</v>
      </c>
      <c r="K1686" s="47" t="s">
        <v>1223</v>
      </c>
      <c r="L1686" s="47" t="s">
        <v>7218</v>
      </c>
      <c r="M1686" s="47" t="s">
        <v>53</v>
      </c>
      <c r="N1686" s="47" t="s">
        <v>31</v>
      </c>
      <c r="O1686" s="47" t="s">
        <v>36</v>
      </c>
      <c r="P1686" s="47" t="s">
        <v>64</v>
      </c>
      <c r="Q1686" s="47"/>
      <c r="R1686" s="47"/>
      <c r="S1686" s="47" t="s">
        <v>7461</v>
      </c>
      <c r="T1686" s="47" t="s">
        <v>18</v>
      </c>
      <c r="U1686" s="52">
        <v>13239</v>
      </c>
      <c r="V1686" s="118"/>
      <c r="W1686" s="118"/>
      <c r="X1686" s="47"/>
      <c r="Y1686" s="47"/>
      <c r="Z1686" s="118"/>
      <c r="AA1686" s="118"/>
      <c r="AB1686" s="118"/>
      <c r="AC1686" s="47" t="s">
        <v>709</v>
      </c>
      <c r="AD1686" s="14"/>
      <c r="AE1686" s="47" t="s">
        <v>3909</v>
      </c>
      <c r="AF1686" s="280"/>
      <c r="AG1686" s="118"/>
      <c r="AH1686" s="118"/>
      <c r="AI1686" s="47"/>
      <c r="AJ1686" s="47"/>
      <c r="AK1686" s="47" t="s">
        <v>390</v>
      </c>
      <c r="AL1686" s="62" t="s">
        <v>390</v>
      </c>
      <c r="AM1686" s="62"/>
      <c r="AN1686" s="118"/>
      <c r="AO1686" s="118"/>
      <c r="AP1686" s="118"/>
      <c r="AQ1686" s="118"/>
      <c r="AR1686" s="118"/>
      <c r="AS1686" s="47"/>
      <c r="AT1686" s="118"/>
      <c r="AU1686" s="47"/>
      <c r="AV1686" s="47"/>
      <c r="AW1686" s="118"/>
      <c r="AX1686" s="118"/>
      <c r="AY1686" s="118"/>
      <c r="AZ1686" s="47"/>
      <c r="BA1686" s="118"/>
      <c r="BB1686" s="47"/>
      <c r="BC1686" s="118"/>
      <c r="BD1686" s="118"/>
    </row>
    <row r="1687" spans="1:56" x14ac:dyDescent="0.35">
      <c r="A1687" s="50" t="s">
        <v>7462</v>
      </c>
      <c r="B1687" s="115">
        <v>1686</v>
      </c>
      <c r="C1687" s="47"/>
      <c r="D1687" s="47" t="s">
        <v>7463</v>
      </c>
      <c r="E1687" s="47"/>
      <c r="F1687" s="47" t="s">
        <v>7464</v>
      </c>
      <c r="G1687" s="47" t="s">
        <v>76</v>
      </c>
      <c r="H1687" s="47" t="s">
        <v>1980</v>
      </c>
      <c r="I1687" s="47" t="s">
        <v>7227</v>
      </c>
      <c r="J1687" s="47" t="s">
        <v>312</v>
      </c>
      <c r="K1687" s="47" t="s">
        <v>1223</v>
      </c>
      <c r="L1687" s="47" t="s">
        <v>7218</v>
      </c>
      <c r="M1687" s="47" t="s">
        <v>53</v>
      </c>
      <c r="N1687" s="47" t="s">
        <v>31</v>
      </c>
      <c r="O1687" s="47" t="s">
        <v>36</v>
      </c>
      <c r="P1687" s="47" t="s">
        <v>64</v>
      </c>
      <c r="Q1687" s="47"/>
      <c r="R1687" s="47"/>
      <c r="S1687" s="47" t="s">
        <v>7465</v>
      </c>
      <c r="T1687" s="47" t="s">
        <v>7466</v>
      </c>
      <c r="U1687" s="52">
        <v>11324</v>
      </c>
      <c r="V1687" s="118"/>
      <c r="W1687" s="118"/>
      <c r="X1687" s="47"/>
      <c r="Y1687" s="47"/>
      <c r="Z1687" s="118"/>
      <c r="AA1687" s="118"/>
      <c r="AB1687" s="118"/>
      <c r="AC1687" s="47" t="s">
        <v>41</v>
      </c>
      <c r="AD1687" s="14"/>
      <c r="AE1687" s="47" t="s">
        <v>3909</v>
      </c>
      <c r="AF1687" s="280"/>
      <c r="AG1687" s="118"/>
      <c r="AH1687" s="118"/>
      <c r="AI1687" s="47"/>
      <c r="AJ1687" s="47"/>
      <c r="AK1687" s="47" t="s">
        <v>390</v>
      </c>
      <c r="AL1687" s="62" t="s">
        <v>390</v>
      </c>
      <c r="AM1687" s="62"/>
      <c r="AN1687" s="118"/>
      <c r="AO1687" s="118"/>
      <c r="AP1687" s="118"/>
      <c r="AQ1687" s="118"/>
      <c r="AR1687" s="118"/>
      <c r="AS1687" s="47"/>
      <c r="AT1687" s="118"/>
      <c r="AU1687" s="47"/>
      <c r="AV1687" s="47"/>
      <c r="AW1687" s="118"/>
      <c r="AX1687" s="118"/>
      <c r="AY1687" s="118"/>
      <c r="AZ1687" s="47"/>
      <c r="BA1687" s="118"/>
      <c r="BB1687" s="47"/>
      <c r="BC1687" s="118"/>
      <c r="BD1687" s="118"/>
    </row>
    <row r="1688" spans="1:56" x14ac:dyDescent="0.35">
      <c r="A1688" s="50" t="s">
        <v>7467</v>
      </c>
      <c r="B1688" s="115">
        <v>1687</v>
      </c>
      <c r="C1688" s="47"/>
      <c r="D1688" s="47">
        <v>1885</v>
      </c>
      <c r="E1688" s="47" t="s">
        <v>7564</v>
      </c>
      <c r="F1688" s="47" t="s">
        <v>7468</v>
      </c>
      <c r="G1688" s="47" t="s">
        <v>76</v>
      </c>
      <c r="H1688" s="47" t="s">
        <v>1980</v>
      </c>
      <c r="I1688" s="47" t="s">
        <v>7227</v>
      </c>
      <c r="J1688" s="47" t="s">
        <v>312</v>
      </c>
      <c r="K1688" s="47" t="s">
        <v>1223</v>
      </c>
      <c r="L1688" s="47" t="s">
        <v>7218</v>
      </c>
      <c r="M1688" s="47" t="s">
        <v>53</v>
      </c>
      <c r="N1688" s="47" t="s">
        <v>32</v>
      </c>
      <c r="O1688" s="47" t="s">
        <v>37</v>
      </c>
      <c r="P1688" s="47" t="s">
        <v>45</v>
      </c>
      <c r="Q1688" s="47"/>
      <c r="R1688" s="47"/>
      <c r="S1688" s="47" t="s">
        <v>7469</v>
      </c>
      <c r="T1688" s="47" t="s">
        <v>147</v>
      </c>
      <c r="U1688" s="52">
        <v>11032</v>
      </c>
      <c r="V1688" s="118">
        <v>46135</v>
      </c>
      <c r="W1688" s="118">
        <v>46135</v>
      </c>
      <c r="X1688" s="47"/>
      <c r="Y1688" s="47">
        <v>50</v>
      </c>
      <c r="Z1688" s="118">
        <v>46185</v>
      </c>
      <c r="AA1688" s="118">
        <v>46185</v>
      </c>
      <c r="AB1688" s="118"/>
      <c r="AC1688" s="47" t="s">
        <v>5</v>
      </c>
      <c r="AD1688" s="14"/>
      <c r="AE1688" s="47" t="s">
        <v>3909</v>
      </c>
      <c r="AF1688" s="280"/>
      <c r="AG1688" s="118"/>
      <c r="AH1688" s="118"/>
      <c r="AI1688" s="47"/>
      <c r="AJ1688" s="47"/>
      <c r="AK1688" s="47" t="s">
        <v>5080</v>
      </c>
      <c r="AL1688" s="62" t="s">
        <v>390</v>
      </c>
      <c r="AM1688" s="62"/>
      <c r="AN1688" s="118"/>
      <c r="AO1688" s="118"/>
      <c r="AP1688" s="118"/>
      <c r="AQ1688" s="118"/>
      <c r="AR1688" s="118"/>
      <c r="AS1688" s="47"/>
      <c r="AT1688" s="118"/>
      <c r="AU1688" s="47"/>
      <c r="AV1688" s="47"/>
      <c r="AW1688" s="118"/>
      <c r="AX1688" s="118"/>
      <c r="AY1688" s="118"/>
      <c r="AZ1688" s="47"/>
      <c r="BA1688" s="118"/>
      <c r="BB1688" s="47"/>
      <c r="BC1688" s="118"/>
      <c r="BD1688" s="118"/>
    </row>
    <row r="1689" spans="1:56" x14ac:dyDescent="0.35">
      <c r="A1689" s="50" t="s">
        <v>7470</v>
      </c>
      <c r="B1689" s="115">
        <v>1688</v>
      </c>
      <c r="C1689" s="47"/>
      <c r="D1689" s="47">
        <v>8322</v>
      </c>
      <c r="E1689" s="47" t="s">
        <v>8034</v>
      </c>
      <c r="F1689" s="47" t="s">
        <v>7471</v>
      </c>
      <c r="G1689" s="47" t="s">
        <v>76</v>
      </c>
      <c r="H1689" s="47" t="s">
        <v>1980</v>
      </c>
      <c r="I1689" s="47" t="s">
        <v>7227</v>
      </c>
      <c r="J1689" s="47" t="s">
        <v>312</v>
      </c>
      <c r="K1689" s="47" t="s">
        <v>1223</v>
      </c>
      <c r="L1689" s="47" t="s">
        <v>7218</v>
      </c>
      <c r="M1689" s="47" t="s">
        <v>53</v>
      </c>
      <c r="N1689" s="47" t="s">
        <v>32</v>
      </c>
      <c r="O1689" s="47" t="s">
        <v>37</v>
      </c>
      <c r="P1689" s="47" t="s">
        <v>44</v>
      </c>
      <c r="Q1689" s="47"/>
      <c r="R1689" s="47"/>
      <c r="S1689" s="47" t="s">
        <v>7472</v>
      </c>
      <c r="T1689" s="47" t="s">
        <v>799</v>
      </c>
      <c r="U1689" s="52">
        <v>11145</v>
      </c>
      <c r="V1689" s="118">
        <v>46149</v>
      </c>
      <c r="W1689" s="118">
        <v>46149</v>
      </c>
      <c r="X1689" s="47"/>
      <c r="Y1689" s="47">
        <v>50</v>
      </c>
      <c r="Z1689" s="118">
        <v>46199</v>
      </c>
      <c r="AA1689" s="118">
        <v>46199</v>
      </c>
      <c r="AB1689" s="118"/>
      <c r="AC1689" s="47" t="s">
        <v>5</v>
      </c>
      <c r="AD1689" s="14"/>
      <c r="AE1689" s="47" t="s">
        <v>3909</v>
      </c>
      <c r="AF1689" s="280"/>
      <c r="AG1689" s="118"/>
      <c r="AH1689" s="118"/>
      <c r="AI1689" s="47"/>
      <c r="AJ1689" s="47"/>
      <c r="AK1689" s="47" t="s">
        <v>5080</v>
      </c>
      <c r="AL1689" s="62" t="s">
        <v>390</v>
      </c>
      <c r="AM1689" s="62"/>
      <c r="AN1689" s="118"/>
      <c r="AO1689" s="118"/>
      <c r="AP1689" s="118"/>
      <c r="AQ1689" s="118"/>
      <c r="AR1689" s="118"/>
      <c r="AS1689" s="47"/>
      <c r="AT1689" s="118"/>
      <c r="AU1689" s="47"/>
      <c r="AV1689" s="47"/>
      <c r="AW1689" s="118"/>
      <c r="AX1689" s="118"/>
      <c r="AY1689" s="118"/>
      <c r="AZ1689" s="47"/>
      <c r="BA1689" s="118"/>
      <c r="BB1689" s="47"/>
      <c r="BC1689" s="118"/>
      <c r="BD1689" s="118"/>
    </row>
    <row r="1690" spans="1:56" x14ac:dyDescent="0.35">
      <c r="A1690" s="50" t="s">
        <v>7473</v>
      </c>
      <c r="B1690" s="115">
        <v>1689</v>
      </c>
      <c r="C1690" s="47"/>
      <c r="D1690" s="47">
        <v>8034</v>
      </c>
      <c r="E1690" s="47" t="s">
        <v>7565</v>
      </c>
      <c r="F1690" s="47" t="s">
        <v>7474</v>
      </c>
      <c r="G1690" s="47" t="s">
        <v>76</v>
      </c>
      <c r="H1690" s="47" t="s">
        <v>1980</v>
      </c>
      <c r="I1690" s="47" t="s">
        <v>7227</v>
      </c>
      <c r="J1690" s="47" t="s">
        <v>312</v>
      </c>
      <c r="K1690" s="47" t="s">
        <v>1223</v>
      </c>
      <c r="L1690" s="47" t="s">
        <v>7218</v>
      </c>
      <c r="M1690" s="47" t="s">
        <v>53</v>
      </c>
      <c r="N1690" s="47" t="s">
        <v>32</v>
      </c>
      <c r="O1690" s="47" t="s">
        <v>37</v>
      </c>
      <c r="P1690" s="47" t="s">
        <v>44</v>
      </c>
      <c r="Q1690" s="47"/>
      <c r="R1690" s="47"/>
      <c r="S1690" s="47" t="s">
        <v>7475</v>
      </c>
      <c r="T1690" s="47" t="s">
        <v>124</v>
      </c>
      <c r="U1690" s="52">
        <v>17301</v>
      </c>
      <c r="V1690" s="118">
        <v>46134</v>
      </c>
      <c r="W1690" s="118">
        <v>46134</v>
      </c>
      <c r="X1690" s="47"/>
      <c r="Y1690" s="47">
        <v>50</v>
      </c>
      <c r="Z1690" s="118">
        <v>46184</v>
      </c>
      <c r="AA1690" s="118">
        <v>46184</v>
      </c>
      <c r="AB1690" s="118"/>
      <c r="AC1690" s="47" t="s">
        <v>5</v>
      </c>
      <c r="AD1690" s="14"/>
      <c r="AE1690" s="47" t="s">
        <v>3909</v>
      </c>
      <c r="AF1690" s="280"/>
      <c r="AG1690" s="118"/>
      <c r="AH1690" s="118"/>
      <c r="AI1690" s="47"/>
      <c r="AJ1690" s="47"/>
      <c r="AK1690" s="47" t="s">
        <v>5080</v>
      </c>
      <c r="AL1690" s="62" t="s">
        <v>390</v>
      </c>
      <c r="AM1690" s="62"/>
      <c r="AN1690" s="118"/>
      <c r="AO1690" s="118"/>
      <c r="AP1690" s="118"/>
      <c r="AQ1690" s="118"/>
      <c r="AR1690" s="118"/>
      <c r="AS1690" s="47"/>
      <c r="AT1690" s="118"/>
      <c r="AU1690" s="47"/>
      <c r="AV1690" s="47"/>
      <c r="AW1690" s="118"/>
      <c r="AX1690" s="118"/>
      <c r="AY1690" s="118"/>
      <c r="AZ1690" s="47"/>
      <c r="BA1690" s="118"/>
      <c r="BB1690" s="47"/>
      <c r="BC1690" s="118"/>
      <c r="BD1690" s="118"/>
    </row>
    <row r="1691" spans="1:56" x14ac:dyDescent="0.35">
      <c r="A1691" s="50" t="s">
        <v>7476</v>
      </c>
      <c r="B1691" s="115">
        <v>1690</v>
      </c>
      <c r="C1691" s="47"/>
      <c r="D1691" s="47">
        <v>8088</v>
      </c>
      <c r="E1691" s="47"/>
      <c r="F1691" s="47" t="s">
        <v>7477</v>
      </c>
      <c r="G1691" s="47" t="s">
        <v>76</v>
      </c>
      <c r="H1691" s="47" t="s">
        <v>1980</v>
      </c>
      <c r="I1691" s="47" t="s">
        <v>7227</v>
      </c>
      <c r="J1691" s="47" t="s">
        <v>312</v>
      </c>
      <c r="K1691" s="47" t="s">
        <v>1223</v>
      </c>
      <c r="L1691" s="47" t="s">
        <v>7218</v>
      </c>
      <c r="M1691" s="47" t="s">
        <v>53</v>
      </c>
      <c r="N1691" s="47" t="s">
        <v>32</v>
      </c>
      <c r="O1691" s="47" t="s">
        <v>37</v>
      </c>
      <c r="P1691" s="47" t="s">
        <v>45</v>
      </c>
      <c r="Q1691" s="47"/>
      <c r="R1691" s="47"/>
      <c r="S1691" s="47" t="s">
        <v>7478</v>
      </c>
      <c r="T1691" s="47" t="s">
        <v>147</v>
      </c>
      <c r="U1691" s="52">
        <v>19020</v>
      </c>
      <c r="V1691" s="118"/>
      <c r="W1691" s="118"/>
      <c r="X1691" s="47"/>
      <c r="Y1691" s="47"/>
      <c r="Z1691" s="118"/>
      <c r="AA1691" s="118"/>
      <c r="AB1691" s="118"/>
      <c r="AC1691" s="47" t="s">
        <v>41</v>
      </c>
      <c r="AD1691" s="14"/>
      <c r="AE1691" s="47" t="s">
        <v>3909</v>
      </c>
      <c r="AF1691" s="280"/>
      <c r="AG1691" s="118"/>
      <c r="AH1691" s="118"/>
      <c r="AI1691" s="47"/>
      <c r="AJ1691" s="47"/>
      <c r="AK1691" s="47" t="s">
        <v>390</v>
      </c>
      <c r="AL1691" s="62" t="s">
        <v>390</v>
      </c>
      <c r="AM1691" s="62"/>
      <c r="AN1691" s="118"/>
      <c r="AO1691" s="118"/>
      <c r="AP1691" s="118"/>
      <c r="AQ1691" s="118"/>
      <c r="AR1691" s="118"/>
      <c r="AS1691" s="47"/>
      <c r="AT1691" s="118"/>
      <c r="AU1691" s="47"/>
      <c r="AV1691" s="47"/>
      <c r="AW1691" s="118"/>
      <c r="AX1691" s="118"/>
      <c r="AY1691" s="118"/>
      <c r="AZ1691" s="47"/>
      <c r="BA1691" s="118"/>
      <c r="BB1691" s="47"/>
      <c r="BC1691" s="118"/>
      <c r="BD1691" s="118"/>
    </row>
    <row r="1692" spans="1:56" x14ac:dyDescent="0.35">
      <c r="A1692" s="50" t="s">
        <v>7479</v>
      </c>
      <c r="B1692" s="115">
        <v>1691</v>
      </c>
      <c r="C1692" s="47"/>
      <c r="D1692" s="47">
        <v>8286</v>
      </c>
      <c r="E1692" s="47"/>
      <c r="F1692" s="47" t="s">
        <v>7480</v>
      </c>
      <c r="G1692" s="47" t="s">
        <v>76</v>
      </c>
      <c r="H1692" s="47" t="s">
        <v>1980</v>
      </c>
      <c r="I1692" s="47" t="s">
        <v>7227</v>
      </c>
      <c r="J1692" s="47" t="s">
        <v>312</v>
      </c>
      <c r="K1692" s="47" t="s">
        <v>1223</v>
      </c>
      <c r="L1692" s="47" t="s">
        <v>7218</v>
      </c>
      <c r="M1692" s="47" t="s">
        <v>53</v>
      </c>
      <c r="N1692" s="47" t="s">
        <v>32</v>
      </c>
      <c r="O1692" s="47" t="s">
        <v>37</v>
      </c>
      <c r="P1692" s="47" t="s">
        <v>38</v>
      </c>
      <c r="Q1692" s="47"/>
      <c r="R1692" s="47"/>
      <c r="S1692" s="47" t="s">
        <v>7481</v>
      </c>
      <c r="T1692" s="47" t="s">
        <v>107</v>
      </c>
      <c r="U1692" s="52">
        <v>15794</v>
      </c>
      <c r="V1692" s="118"/>
      <c r="W1692" s="118"/>
      <c r="X1692" s="47"/>
      <c r="Y1692" s="47"/>
      <c r="Z1692" s="118"/>
      <c r="AA1692" s="118"/>
      <c r="AB1692" s="118"/>
      <c r="AC1692" s="47" t="s">
        <v>41</v>
      </c>
      <c r="AD1692" s="14"/>
      <c r="AE1692" s="47" t="s">
        <v>3909</v>
      </c>
      <c r="AF1692" s="280"/>
      <c r="AG1692" s="118"/>
      <c r="AH1692" s="118"/>
      <c r="AI1692" s="47"/>
      <c r="AJ1692" s="47"/>
      <c r="AK1692" s="47" t="s">
        <v>390</v>
      </c>
      <c r="AL1692" s="62" t="s">
        <v>390</v>
      </c>
      <c r="AM1692" s="62"/>
      <c r="AN1692" s="118"/>
      <c r="AO1692" s="118"/>
      <c r="AP1692" s="118"/>
      <c r="AQ1692" s="118"/>
      <c r="AR1692" s="118"/>
      <c r="AS1692" s="47"/>
      <c r="AT1692" s="118"/>
      <c r="AU1692" s="47"/>
      <c r="AV1692" s="47"/>
      <c r="AW1692" s="118"/>
      <c r="AX1692" s="118"/>
      <c r="AY1692" s="118"/>
      <c r="AZ1692" s="47"/>
      <c r="BA1692" s="118"/>
      <c r="BB1692" s="47"/>
      <c r="BC1692" s="118"/>
      <c r="BD1692" s="118"/>
    </row>
    <row r="1693" spans="1:56" x14ac:dyDescent="0.35">
      <c r="A1693" s="50" t="s">
        <v>7482</v>
      </c>
      <c r="B1693" s="115">
        <v>1692</v>
      </c>
      <c r="C1693" s="47"/>
      <c r="D1693" s="47">
        <v>8087</v>
      </c>
      <c r="E1693" s="47"/>
      <c r="F1693" s="47" t="s">
        <v>7483</v>
      </c>
      <c r="G1693" s="47" t="s">
        <v>76</v>
      </c>
      <c r="H1693" s="47" t="s">
        <v>1980</v>
      </c>
      <c r="I1693" s="47" t="s">
        <v>7227</v>
      </c>
      <c r="J1693" s="47" t="s">
        <v>312</v>
      </c>
      <c r="K1693" s="47" t="s">
        <v>1223</v>
      </c>
      <c r="L1693" s="47" t="s">
        <v>7218</v>
      </c>
      <c r="M1693" s="47" t="s">
        <v>53</v>
      </c>
      <c r="N1693" s="47" t="s">
        <v>32</v>
      </c>
      <c r="O1693" s="47" t="s">
        <v>37</v>
      </c>
      <c r="P1693" s="47" t="s">
        <v>45</v>
      </c>
      <c r="Q1693" s="47"/>
      <c r="R1693" s="47"/>
      <c r="S1693" s="47" t="s">
        <v>7484</v>
      </c>
      <c r="T1693" s="47" t="s">
        <v>789</v>
      </c>
      <c r="U1693" s="52">
        <v>18222</v>
      </c>
      <c r="V1693" s="118"/>
      <c r="W1693" s="118"/>
      <c r="X1693" s="47"/>
      <c r="Y1693" s="47"/>
      <c r="Z1693" s="118"/>
      <c r="AA1693" s="118"/>
      <c r="AB1693" s="118"/>
      <c r="AC1693" s="47" t="s">
        <v>41</v>
      </c>
      <c r="AD1693" s="14"/>
      <c r="AE1693" s="47" t="s">
        <v>3909</v>
      </c>
      <c r="AF1693" s="280"/>
      <c r="AG1693" s="118"/>
      <c r="AH1693" s="118"/>
      <c r="AI1693" s="47"/>
      <c r="AJ1693" s="47"/>
      <c r="AK1693" s="47" t="s">
        <v>390</v>
      </c>
      <c r="AL1693" s="62" t="s">
        <v>390</v>
      </c>
      <c r="AM1693" s="62"/>
      <c r="AN1693" s="118"/>
      <c r="AO1693" s="118"/>
      <c r="AP1693" s="118"/>
      <c r="AQ1693" s="118"/>
      <c r="AR1693" s="118"/>
      <c r="AS1693" s="47"/>
      <c r="AT1693" s="118"/>
      <c r="AU1693" s="47"/>
      <c r="AV1693" s="47"/>
      <c r="AW1693" s="118"/>
      <c r="AX1693" s="118"/>
      <c r="AY1693" s="118"/>
      <c r="AZ1693" s="47"/>
      <c r="BA1693" s="118"/>
      <c r="BB1693" s="47"/>
      <c r="BC1693" s="118"/>
      <c r="BD1693" s="118"/>
    </row>
    <row r="1694" spans="1:56" x14ac:dyDescent="0.35">
      <c r="A1694" s="50" t="s">
        <v>7485</v>
      </c>
      <c r="B1694" s="115">
        <v>1693</v>
      </c>
      <c r="C1694" s="47"/>
      <c r="D1694" s="47" t="s">
        <v>7486</v>
      </c>
      <c r="E1694" s="47" t="s">
        <v>7487</v>
      </c>
      <c r="F1694" s="47" t="s">
        <v>7488</v>
      </c>
      <c r="G1694" s="47" t="s">
        <v>1977</v>
      </c>
      <c r="H1694" s="47" t="s">
        <v>1978</v>
      </c>
      <c r="I1694" s="47" t="s">
        <v>1978</v>
      </c>
      <c r="J1694" s="47" t="s">
        <v>312</v>
      </c>
      <c r="K1694" s="47" t="s">
        <v>1223</v>
      </c>
      <c r="L1694" s="47" t="s">
        <v>898</v>
      </c>
      <c r="M1694" s="47" t="s">
        <v>55</v>
      </c>
      <c r="N1694" s="47" t="s">
        <v>32</v>
      </c>
      <c r="O1694" s="47" t="s">
        <v>50</v>
      </c>
      <c r="P1694" s="47" t="s">
        <v>38</v>
      </c>
      <c r="Q1694" s="47" t="s">
        <v>107</v>
      </c>
      <c r="R1694" s="47" t="s">
        <v>2088</v>
      </c>
      <c r="S1694" s="47" t="s">
        <v>7489</v>
      </c>
      <c r="T1694" s="47" t="s">
        <v>107</v>
      </c>
      <c r="U1694" s="52">
        <v>2125</v>
      </c>
      <c r="V1694" s="118">
        <v>46108</v>
      </c>
      <c r="W1694" s="118">
        <v>46134</v>
      </c>
      <c r="X1694" s="47">
        <v>15</v>
      </c>
      <c r="Y1694" s="47"/>
      <c r="Z1694" s="118">
        <v>46149</v>
      </c>
      <c r="AA1694" s="118">
        <v>46152</v>
      </c>
      <c r="AB1694" s="118">
        <v>46154</v>
      </c>
      <c r="AC1694" s="47" t="s">
        <v>3</v>
      </c>
      <c r="AD1694" s="14">
        <v>1</v>
      </c>
      <c r="AE1694" s="47"/>
      <c r="AF1694" s="280" t="s">
        <v>8951</v>
      </c>
      <c r="AG1694" s="118"/>
      <c r="AH1694" s="118" t="s">
        <v>152</v>
      </c>
      <c r="AI1694" s="47"/>
      <c r="AJ1694" s="47"/>
      <c r="AK1694" s="47" t="s">
        <v>2826</v>
      </c>
      <c r="AL1694" s="62" t="s">
        <v>2925</v>
      </c>
      <c r="AM1694" s="62"/>
      <c r="AN1694" s="118"/>
      <c r="AO1694" s="118"/>
      <c r="AP1694" s="118"/>
      <c r="AQ1694" s="118"/>
      <c r="AR1694" s="118"/>
      <c r="AS1694" s="47"/>
      <c r="AT1694" s="118"/>
      <c r="AU1694" s="47"/>
      <c r="AV1694" s="47"/>
      <c r="AW1694" s="118"/>
      <c r="AX1694" s="118"/>
      <c r="AY1694" s="118"/>
      <c r="AZ1694" s="47"/>
      <c r="BA1694" s="118"/>
      <c r="BB1694" s="47"/>
      <c r="BC1694" s="118"/>
      <c r="BD1694" s="118"/>
    </row>
    <row r="1695" spans="1:56" x14ac:dyDescent="0.35">
      <c r="A1695" s="50" t="s">
        <v>7490</v>
      </c>
      <c r="B1695" s="115">
        <v>1694</v>
      </c>
      <c r="C1695" s="47"/>
      <c r="D1695" s="47">
        <v>5731</v>
      </c>
      <c r="E1695" s="47" t="s">
        <v>7491</v>
      </c>
      <c r="F1695" s="47" t="s">
        <v>7492</v>
      </c>
      <c r="G1695" s="47" t="s">
        <v>76</v>
      </c>
      <c r="H1695" s="47" t="s">
        <v>1980</v>
      </c>
      <c r="I1695" s="47" t="s">
        <v>3899</v>
      </c>
      <c r="J1695" s="47" t="s">
        <v>1961</v>
      </c>
      <c r="K1695" s="47" t="s">
        <v>319</v>
      </c>
      <c r="L1695" s="47" t="s">
        <v>886</v>
      </c>
      <c r="M1695" s="47" t="s">
        <v>53</v>
      </c>
      <c r="N1695" s="47" t="s">
        <v>33</v>
      </c>
      <c r="O1695" s="47" t="s">
        <v>5473</v>
      </c>
      <c r="P1695" s="47" t="s">
        <v>26</v>
      </c>
      <c r="Q1695" s="47"/>
      <c r="R1695" s="47"/>
      <c r="S1695" s="47" t="s">
        <v>7493</v>
      </c>
      <c r="T1695" s="47" t="s">
        <v>7494</v>
      </c>
      <c r="U1695" s="52">
        <v>9468</v>
      </c>
      <c r="V1695" s="118">
        <v>46133</v>
      </c>
      <c r="W1695" s="118">
        <v>46133</v>
      </c>
      <c r="X1695" s="47"/>
      <c r="Y1695" s="47">
        <v>15</v>
      </c>
      <c r="Z1695" s="118">
        <v>46148</v>
      </c>
      <c r="AA1695" s="118">
        <v>46173</v>
      </c>
      <c r="AB1695" s="118"/>
      <c r="AC1695" s="47" t="s">
        <v>5</v>
      </c>
      <c r="AD1695" s="14"/>
      <c r="AE1695" s="47" t="s">
        <v>3873</v>
      </c>
      <c r="AF1695" s="280"/>
      <c r="AG1695" s="118"/>
      <c r="AH1695" s="118"/>
      <c r="AI1695" s="47"/>
      <c r="AJ1695" s="47"/>
      <c r="AK1695" s="47" t="s">
        <v>2826</v>
      </c>
      <c r="AL1695" s="62" t="s">
        <v>390</v>
      </c>
      <c r="AM1695" s="62"/>
      <c r="AN1695" s="118"/>
      <c r="AO1695" s="118"/>
      <c r="AP1695" s="118"/>
      <c r="AQ1695" s="118"/>
      <c r="AR1695" s="118"/>
      <c r="AS1695" s="47"/>
      <c r="AT1695" s="118"/>
      <c r="AU1695" s="47"/>
      <c r="AV1695" s="47"/>
      <c r="AW1695" s="118"/>
      <c r="AX1695" s="118"/>
      <c r="AY1695" s="118"/>
      <c r="AZ1695" s="47"/>
      <c r="BA1695" s="118"/>
      <c r="BB1695" s="47"/>
      <c r="BC1695" s="118"/>
      <c r="BD1695" s="118"/>
    </row>
    <row r="1696" spans="1:56" x14ac:dyDescent="0.35">
      <c r="A1696" s="50" t="s">
        <v>7495</v>
      </c>
      <c r="B1696" s="115">
        <v>1695</v>
      </c>
      <c r="C1696" s="47"/>
      <c r="D1696" s="47" t="s">
        <v>7496</v>
      </c>
      <c r="E1696" s="47" t="s">
        <v>7497</v>
      </c>
      <c r="F1696" s="47" t="s">
        <v>7498</v>
      </c>
      <c r="G1696" s="47" t="s">
        <v>76</v>
      </c>
      <c r="H1696" s="47" t="s">
        <v>1980</v>
      </c>
      <c r="I1696" s="47" t="s">
        <v>3899</v>
      </c>
      <c r="J1696" s="47" t="s">
        <v>1961</v>
      </c>
      <c r="K1696" s="47" t="s">
        <v>319</v>
      </c>
      <c r="L1696" s="47" t="s">
        <v>886</v>
      </c>
      <c r="M1696" s="47" t="s">
        <v>53</v>
      </c>
      <c r="N1696" s="47" t="s">
        <v>33</v>
      </c>
      <c r="O1696" s="47" t="s">
        <v>5473</v>
      </c>
      <c r="P1696" s="47" t="s">
        <v>26</v>
      </c>
      <c r="Q1696" s="47"/>
      <c r="R1696" s="47"/>
      <c r="S1696" s="47" t="s">
        <v>7499</v>
      </c>
      <c r="T1696" s="47" t="s">
        <v>7500</v>
      </c>
      <c r="U1696" s="52">
        <v>6245</v>
      </c>
      <c r="V1696" s="118">
        <v>46132</v>
      </c>
      <c r="W1696" s="118">
        <v>46132</v>
      </c>
      <c r="X1696" s="47"/>
      <c r="Y1696" s="47">
        <v>15</v>
      </c>
      <c r="Z1696" s="118">
        <v>46147</v>
      </c>
      <c r="AA1696" s="118">
        <v>46173</v>
      </c>
      <c r="AB1696" s="118"/>
      <c r="AC1696" s="47" t="s">
        <v>5</v>
      </c>
      <c r="AD1696" s="14"/>
      <c r="AE1696" s="47" t="s">
        <v>3873</v>
      </c>
      <c r="AF1696" s="280"/>
      <c r="AG1696" s="118"/>
      <c r="AH1696" s="118"/>
      <c r="AI1696" s="47"/>
      <c r="AJ1696" s="47"/>
      <c r="AK1696" s="47" t="s">
        <v>2826</v>
      </c>
      <c r="AL1696" s="62" t="s">
        <v>390</v>
      </c>
      <c r="AM1696" s="62"/>
      <c r="AN1696" s="118"/>
      <c r="AO1696" s="118"/>
      <c r="AP1696" s="118"/>
      <c r="AQ1696" s="118"/>
      <c r="AR1696" s="118"/>
      <c r="AS1696" s="47"/>
      <c r="AT1696" s="118"/>
      <c r="AU1696" s="47"/>
      <c r="AV1696" s="47"/>
      <c r="AW1696" s="118"/>
      <c r="AX1696" s="118"/>
      <c r="AY1696" s="118"/>
      <c r="AZ1696" s="47"/>
      <c r="BA1696" s="118"/>
      <c r="BB1696" s="47"/>
      <c r="BC1696" s="118"/>
      <c r="BD1696" s="118"/>
    </row>
    <row r="1697" spans="1:56" x14ac:dyDescent="0.35">
      <c r="A1697" s="50" t="s">
        <v>7501</v>
      </c>
      <c r="B1697" s="115">
        <v>1696</v>
      </c>
      <c r="C1697" s="47"/>
      <c r="D1697" s="47" t="s">
        <v>7502</v>
      </c>
      <c r="E1697" s="47" t="s">
        <v>7503</v>
      </c>
      <c r="F1697" s="47" t="s">
        <v>7504</v>
      </c>
      <c r="G1697" s="47" t="s">
        <v>76</v>
      </c>
      <c r="H1697" s="47" t="s">
        <v>1980</v>
      </c>
      <c r="I1697" s="47" t="s">
        <v>3899</v>
      </c>
      <c r="J1697" s="47" t="s">
        <v>1961</v>
      </c>
      <c r="K1697" s="47" t="s">
        <v>319</v>
      </c>
      <c r="L1697" s="47" t="s">
        <v>886</v>
      </c>
      <c r="M1697" s="47" t="s">
        <v>53</v>
      </c>
      <c r="N1697" s="47" t="s">
        <v>33</v>
      </c>
      <c r="O1697" s="47" t="s">
        <v>5473</v>
      </c>
      <c r="P1697" s="47" t="s">
        <v>26</v>
      </c>
      <c r="Q1697" s="47"/>
      <c r="R1697" s="47"/>
      <c r="S1697" s="47" t="s">
        <v>7505</v>
      </c>
      <c r="T1697" s="47" t="s">
        <v>7136</v>
      </c>
      <c r="U1697" s="52">
        <v>18045</v>
      </c>
      <c r="V1697" s="118">
        <v>46134</v>
      </c>
      <c r="W1697" s="118">
        <v>46134</v>
      </c>
      <c r="X1697" s="47"/>
      <c r="Y1697" s="47">
        <v>15</v>
      </c>
      <c r="Z1697" s="118">
        <v>46149</v>
      </c>
      <c r="AA1697" s="118">
        <v>46173</v>
      </c>
      <c r="AB1697" s="118"/>
      <c r="AC1697" s="47" t="s">
        <v>5</v>
      </c>
      <c r="AD1697" s="14"/>
      <c r="AE1697" s="47" t="s">
        <v>3806</v>
      </c>
      <c r="AF1697" s="280"/>
      <c r="AG1697" s="118"/>
      <c r="AH1697" s="118"/>
      <c r="AI1697" s="47"/>
      <c r="AJ1697" s="47"/>
      <c r="AK1697" s="47" t="s">
        <v>2826</v>
      </c>
      <c r="AL1697" s="62" t="s">
        <v>390</v>
      </c>
      <c r="AM1697" s="62"/>
      <c r="AN1697" s="118"/>
      <c r="AO1697" s="118"/>
      <c r="AP1697" s="118"/>
      <c r="AQ1697" s="118"/>
      <c r="AR1697" s="118"/>
      <c r="AS1697" s="47"/>
      <c r="AT1697" s="118"/>
      <c r="AU1697" s="47"/>
      <c r="AV1697" s="47"/>
      <c r="AW1697" s="118"/>
      <c r="AX1697" s="118"/>
      <c r="AY1697" s="118"/>
      <c r="AZ1697" s="47"/>
      <c r="BA1697" s="118"/>
      <c r="BB1697" s="47"/>
      <c r="BC1697" s="118"/>
      <c r="BD1697" s="118"/>
    </row>
    <row r="1698" spans="1:56" x14ac:dyDescent="0.35">
      <c r="A1698" s="50" t="s">
        <v>7506</v>
      </c>
      <c r="B1698" s="115">
        <v>1697</v>
      </c>
      <c r="C1698" s="47"/>
      <c r="D1698" s="47">
        <v>8305</v>
      </c>
      <c r="E1698" s="47" t="s">
        <v>7507</v>
      </c>
      <c r="F1698" s="47" t="s">
        <v>7508</v>
      </c>
      <c r="G1698" s="47" t="s">
        <v>76</v>
      </c>
      <c r="H1698" s="47" t="s">
        <v>1980</v>
      </c>
      <c r="I1698" s="47" t="s">
        <v>3899</v>
      </c>
      <c r="J1698" s="47" t="s">
        <v>1961</v>
      </c>
      <c r="K1698" s="47" t="s">
        <v>319</v>
      </c>
      <c r="L1698" s="47" t="s">
        <v>886</v>
      </c>
      <c r="M1698" s="47" t="s">
        <v>53</v>
      </c>
      <c r="N1698" s="47" t="s">
        <v>33</v>
      </c>
      <c r="O1698" s="47" t="s">
        <v>5473</v>
      </c>
      <c r="P1698" s="47" t="s">
        <v>26</v>
      </c>
      <c r="Q1698" s="47"/>
      <c r="R1698" s="47"/>
      <c r="S1698" s="47" t="s">
        <v>7509</v>
      </c>
      <c r="T1698" s="47" t="s">
        <v>7510</v>
      </c>
      <c r="U1698" s="52">
        <v>9905</v>
      </c>
      <c r="V1698" s="118">
        <v>46133</v>
      </c>
      <c r="W1698" s="118">
        <v>46133</v>
      </c>
      <c r="X1698" s="47"/>
      <c r="Y1698" s="47">
        <v>15</v>
      </c>
      <c r="Z1698" s="118">
        <v>46148</v>
      </c>
      <c r="AA1698" s="118">
        <v>46173</v>
      </c>
      <c r="AB1698" s="118">
        <v>46175</v>
      </c>
      <c r="AC1698" s="47" t="s">
        <v>3</v>
      </c>
      <c r="AD1698" s="14">
        <v>1</v>
      </c>
      <c r="AE1698" s="47" t="s">
        <v>3806</v>
      </c>
      <c r="AF1698" s="280" t="s">
        <v>8951</v>
      </c>
      <c r="AG1698" s="118"/>
      <c r="AH1698" s="118" t="s">
        <v>152</v>
      </c>
      <c r="AI1698" s="47"/>
      <c r="AJ1698" s="47"/>
      <c r="AK1698" s="47" t="s">
        <v>2826</v>
      </c>
      <c r="AL1698" s="62" t="s">
        <v>5467</v>
      </c>
      <c r="AM1698" s="62"/>
      <c r="AN1698" s="118"/>
      <c r="AO1698" s="118"/>
      <c r="AP1698" s="118"/>
      <c r="AQ1698" s="118"/>
      <c r="AR1698" s="118"/>
      <c r="AS1698" s="47"/>
      <c r="AT1698" s="118"/>
      <c r="AU1698" s="47"/>
      <c r="AV1698" s="47"/>
      <c r="AW1698" s="118"/>
      <c r="AX1698" s="118"/>
      <c r="AY1698" s="118"/>
      <c r="AZ1698" s="47"/>
      <c r="BA1698" s="118"/>
      <c r="BB1698" s="47"/>
      <c r="BC1698" s="118"/>
      <c r="BD1698" s="118"/>
    </row>
    <row r="1699" spans="1:56" x14ac:dyDescent="0.35">
      <c r="A1699" s="50" t="s">
        <v>7511</v>
      </c>
      <c r="B1699" s="115">
        <v>1698</v>
      </c>
      <c r="C1699" s="47"/>
      <c r="D1699" s="47" t="s">
        <v>7512</v>
      </c>
      <c r="E1699" s="47" t="s">
        <v>7513</v>
      </c>
      <c r="F1699" s="47" t="s">
        <v>7514</v>
      </c>
      <c r="G1699" s="47" t="s">
        <v>76</v>
      </c>
      <c r="H1699" s="47" t="s">
        <v>1980</v>
      </c>
      <c r="I1699" s="47" t="s">
        <v>3899</v>
      </c>
      <c r="J1699" s="47" t="s">
        <v>1961</v>
      </c>
      <c r="K1699" s="47" t="s">
        <v>319</v>
      </c>
      <c r="L1699" s="47" t="s">
        <v>886</v>
      </c>
      <c r="M1699" s="47" t="s">
        <v>53</v>
      </c>
      <c r="N1699" s="47" t="s">
        <v>33</v>
      </c>
      <c r="O1699" s="47" t="s">
        <v>5473</v>
      </c>
      <c r="P1699" s="47" t="s">
        <v>26</v>
      </c>
      <c r="Q1699" s="47"/>
      <c r="R1699" s="47"/>
      <c r="S1699" s="47" t="s">
        <v>7515</v>
      </c>
      <c r="T1699" s="47" t="s">
        <v>7379</v>
      </c>
      <c r="U1699" s="52">
        <v>12865</v>
      </c>
      <c r="V1699" s="118">
        <v>46133</v>
      </c>
      <c r="W1699" s="118">
        <v>46133</v>
      </c>
      <c r="X1699" s="47"/>
      <c r="Y1699" s="47">
        <v>15</v>
      </c>
      <c r="Z1699" s="118">
        <v>46148</v>
      </c>
      <c r="AA1699" s="118">
        <v>46173</v>
      </c>
      <c r="AB1699" s="118"/>
      <c r="AC1699" s="47" t="s">
        <v>5</v>
      </c>
      <c r="AD1699" s="14"/>
      <c r="AE1699" s="47" t="s">
        <v>3879</v>
      </c>
      <c r="AF1699" s="280"/>
      <c r="AG1699" s="118"/>
      <c r="AH1699" s="118"/>
      <c r="AI1699" s="47"/>
      <c r="AJ1699" s="47"/>
      <c r="AK1699" s="47" t="s">
        <v>2826</v>
      </c>
      <c r="AL1699" s="62" t="s">
        <v>390</v>
      </c>
      <c r="AM1699" s="62"/>
      <c r="AN1699" s="118"/>
      <c r="AO1699" s="118"/>
      <c r="AP1699" s="118"/>
      <c r="AQ1699" s="118"/>
      <c r="AR1699" s="118"/>
      <c r="AS1699" s="47"/>
      <c r="AT1699" s="118"/>
      <c r="AU1699" s="47"/>
      <c r="AV1699" s="47"/>
      <c r="AW1699" s="118"/>
      <c r="AX1699" s="118"/>
      <c r="AY1699" s="118"/>
      <c r="AZ1699" s="47"/>
      <c r="BA1699" s="118"/>
      <c r="BB1699" s="47"/>
      <c r="BC1699" s="118"/>
      <c r="BD1699" s="118"/>
    </row>
    <row r="1700" spans="1:56" x14ac:dyDescent="0.35">
      <c r="A1700" s="50" t="s">
        <v>7516</v>
      </c>
      <c r="B1700" s="115">
        <v>1699</v>
      </c>
      <c r="C1700" s="47"/>
      <c r="D1700" s="47" t="s">
        <v>7517</v>
      </c>
      <c r="E1700" s="47" t="s">
        <v>7518</v>
      </c>
      <c r="F1700" s="47" t="s">
        <v>7519</v>
      </c>
      <c r="G1700" s="47" t="s">
        <v>76</v>
      </c>
      <c r="H1700" s="47" t="s">
        <v>1980</v>
      </c>
      <c r="I1700" s="47" t="s">
        <v>3899</v>
      </c>
      <c r="J1700" s="47" t="s">
        <v>1961</v>
      </c>
      <c r="K1700" s="47" t="s">
        <v>319</v>
      </c>
      <c r="L1700" s="47" t="s">
        <v>886</v>
      </c>
      <c r="M1700" s="47" t="s">
        <v>53</v>
      </c>
      <c r="N1700" s="47" t="s">
        <v>34</v>
      </c>
      <c r="O1700" s="47" t="s">
        <v>4</v>
      </c>
      <c r="P1700" s="47" t="s">
        <v>43</v>
      </c>
      <c r="Q1700" s="47"/>
      <c r="R1700" s="47"/>
      <c r="S1700" s="47" t="s">
        <v>7520</v>
      </c>
      <c r="T1700" s="47" t="s">
        <v>7521</v>
      </c>
      <c r="U1700" s="52">
        <v>7432</v>
      </c>
      <c r="V1700" s="118">
        <v>46134</v>
      </c>
      <c r="W1700" s="118">
        <v>46134</v>
      </c>
      <c r="X1700" s="47"/>
      <c r="Y1700" s="47">
        <v>15</v>
      </c>
      <c r="Z1700" s="118">
        <v>46149</v>
      </c>
      <c r="AA1700" s="118">
        <v>46173</v>
      </c>
      <c r="AB1700" s="118">
        <v>46168</v>
      </c>
      <c r="AC1700" s="47" t="s">
        <v>3</v>
      </c>
      <c r="AD1700" s="14">
        <v>1</v>
      </c>
      <c r="AE1700" s="47" t="s">
        <v>3879</v>
      </c>
      <c r="AF1700" s="280">
        <v>46172</v>
      </c>
      <c r="AG1700" s="118"/>
      <c r="AH1700" s="118" t="s">
        <v>152</v>
      </c>
      <c r="AI1700" s="47"/>
      <c r="AJ1700" s="47"/>
      <c r="AK1700" s="47" t="s">
        <v>2826</v>
      </c>
      <c r="AL1700" s="62" t="s">
        <v>2925</v>
      </c>
      <c r="AM1700" s="62"/>
      <c r="AN1700" s="118"/>
      <c r="AO1700" s="118"/>
      <c r="AP1700" s="118"/>
      <c r="AQ1700" s="118"/>
      <c r="AR1700" s="118"/>
      <c r="AS1700" s="47"/>
      <c r="AT1700" s="118"/>
      <c r="AU1700" s="47"/>
      <c r="AV1700" s="47"/>
      <c r="AW1700" s="118"/>
      <c r="AX1700" s="118"/>
      <c r="AY1700" s="118"/>
      <c r="AZ1700" s="47"/>
      <c r="BA1700" s="118"/>
      <c r="BB1700" s="47"/>
      <c r="BC1700" s="118"/>
      <c r="BD1700" s="118"/>
    </row>
    <row r="1701" spans="1:56" x14ac:dyDescent="0.35">
      <c r="A1701" s="50" t="s">
        <v>7522</v>
      </c>
      <c r="B1701" s="115">
        <v>1700</v>
      </c>
      <c r="C1701" s="47"/>
      <c r="D1701" s="47" t="s">
        <v>7523</v>
      </c>
      <c r="E1701" s="47" t="s">
        <v>7524</v>
      </c>
      <c r="F1701" s="47" t="s">
        <v>7525</v>
      </c>
      <c r="G1701" s="47" t="s">
        <v>76</v>
      </c>
      <c r="H1701" s="47" t="s">
        <v>1980</v>
      </c>
      <c r="I1701" s="47" t="s">
        <v>3899</v>
      </c>
      <c r="J1701" s="47" t="s">
        <v>1961</v>
      </c>
      <c r="K1701" s="47" t="s">
        <v>319</v>
      </c>
      <c r="L1701" s="47" t="s">
        <v>886</v>
      </c>
      <c r="M1701" s="47" t="s">
        <v>53</v>
      </c>
      <c r="N1701" s="47" t="s">
        <v>33</v>
      </c>
      <c r="O1701" s="47" t="s">
        <v>5473</v>
      </c>
      <c r="P1701" s="47" t="s">
        <v>20</v>
      </c>
      <c r="Q1701" s="47"/>
      <c r="R1701" s="47"/>
      <c r="S1701" s="47" t="s">
        <v>7526</v>
      </c>
      <c r="T1701" s="47" t="s">
        <v>505</v>
      </c>
      <c r="U1701" s="52">
        <v>12418</v>
      </c>
      <c r="V1701" s="118">
        <v>46129</v>
      </c>
      <c r="W1701" s="118">
        <v>46129</v>
      </c>
      <c r="X1701" s="47"/>
      <c r="Y1701" s="47">
        <v>15</v>
      </c>
      <c r="Z1701" s="118">
        <v>46144</v>
      </c>
      <c r="AA1701" s="118">
        <v>46173</v>
      </c>
      <c r="AB1701" s="118"/>
      <c r="AC1701" s="47" t="s">
        <v>5</v>
      </c>
      <c r="AD1701" s="14"/>
      <c r="AE1701" s="47" t="s">
        <v>3879</v>
      </c>
      <c r="AF1701" s="280"/>
      <c r="AG1701" s="118"/>
      <c r="AH1701" s="118"/>
      <c r="AI1701" s="47"/>
      <c r="AJ1701" s="47"/>
      <c r="AK1701" s="47" t="s">
        <v>2826</v>
      </c>
      <c r="AL1701" s="62" t="s">
        <v>390</v>
      </c>
      <c r="AM1701" s="62"/>
      <c r="AN1701" s="118"/>
      <c r="AO1701" s="118"/>
      <c r="AP1701" s="118"/>
      <c r="AQ1701" s="118"/>
      <c r="AR1701" s="118"/>
      <c r="AS1701" s="47"/>
      <c r="AT1701" s="118"/>
      <c r="AU1701" s="47"/>
      <c r="AV1701" s="47"/>
      <c r="AW1701" s="118"/>
      <c r="AX1701" s="118"/>
      <c r="AY1701" s="118"/>
      <c r="AZ1701" s="47"/>
      <c r="BA1701" s="118"/>
      <c r="BB1701" s="47"/>
      <c r="BC1701" s="118"/>
      <c r="BD1701" s="118"/>
    </row>
    <row r="1702" spans="1:56" x14ac:dyDescent="0.35">
      <c r="A1702" s="50" t="s">
        <v>7527</v>
      </c>
      <c r="B1702" s="115">
        <v>1701</v>
      </c>
      <c r="C1702" s="47"/>
      <c r="D1702" s="47" t="s">
        <v>7528</v>
      </c>
      <c r="E1702" s="47" t="s">
        <v>7529</v>
      </c>
      <c r="F1702" s="47" t="s">
        <v>7530</v>
      </c>
      <c r="G1702" s="47" t="s">
        <v>76</v>
      </c>
      <c r="H1702" s="47" t="s">
        <v>1980</v>
      </c>
      <c r="I1702" s="47" t="s">
        <v>3899</v>
      </c>
      <c r="J1702" s="47" t="s">
        <v>1961</v>
      </c>
      <c r="K1702" s="47" t="s">
        <v>319</v>
      </c>
      <c r="L1702" s="47" t="s">
        <v>886</v>
      </c>
      <c r="M1702" s="47" t="s">
        <v>53</v>
      </c>
      <c r="N1702" s="47" t="s">
        <v>33</v>
      </c>
      <c r="O1702" s="47" t="s">
        <v>5473</v>
      </c>
      <c r="P1702" s="47" t="s">
        <v>26</v>
      </c>
      <c r="Q1702" s="47"/>
      <c r="R1702" s="47"/>
      <c r="S1702" s="47" t="s">
        <v>7531</v>
      </c>
      <c r="T1702" s="47" t="s">
        <v>7532</v>
      </c>
      <c r="U1702" s="52">
        <v>8193</v>
      </c>
      <c r="V1702" s="118">
        <v>46134</v>
      </c>
      <c r="W1702" s="118">
        <v>46134</v>
      </c>
      <c r="X1702" s="47"/>
      <c r="Y1702" s="47">
        <v>15</v>
      </c>
      <c r="Z1702" s="118">
        <v>46149</v>
      </c>
      <c r="AA1702" s="118">
        <v>46173</v>
      </c>
      <c r="AB1702" s="118"/>
      <c r="AC1702" s="47" t="s">
        <v>5</v>
      </c>
      <c r="AD1702" s="14"/>
      <c r="AE1702" s="47" t="s">
        <v>3879</v>
      </c>
      <c r="AF1702" s="280"/>
      <c r="AG1702" s="118"/>
      <c r="AH1702" s="118"/>
      <c r="AI1702" s="47"/>
      <c r="AJ1702" s="47"/>
      <c r="AK1702" s="47" t="s">
        <v>2826</v>
      </c>
      <c r="AL1702" s="62" t="s">
        <v>390</v>
      </c>
      <c r="AM1702" s="62"/>
      <c r="AN1702" s="118"/>
      <c r="AO1702" s="118"/>
      <c r="AP1702" s="118"/>
      <c r="AQ1702" s="118"/>
      <c r="AR1702" s="118"/>
      <c r="AS1702" s="47"/>
      <c r="AT1702" s="118"/>
      <c r="AU1702" s="47"/>
      <c r="AV1702" s="47"/>
      <c r="AW1702" s="118"/>
      <c r="AX1702" s="118"/>
      <c r="AY1702" s="118"/>
      <c r="AZ1702" s="47"/>
      <c r="BA1702" s="118"/>
      <c r="BB1702" s="47"/>
      <c r="BC1702" s="118"/>
      <c r="BD1702" s="118"/>
    </row>
    <row r="1703" spans="1:56" x14ac:dyDescent="0.35">
      <c r="A1703" s="50" t="s">
        <v>7533</v>
      </c>
      <c r="B1703" s="115">
        <v>1702</v>
      </c>
      <c r="C1703" s="47"/>
      <c r="D1703" s="47" t="s">
        <v>7534</v>
      </c>
      <c r="E1703" s="47" t="s">
        <v>7535</v>
      </c>
      <c r="F1703" s="47" t="s">
        <v>7536</v>
      </c>
      <c r="G1703" s="47" t="s">
        <v>76</v>
      </c>
      <c r="H1703" s="47" t="s">
        <v>1980</v>
      </c>
      <c r="I1703" s="47" t="s">
        <v>3899</v>
      </c>
      <c r="J1703" s="47" t="s">
        <v>1961</v>
      </c>
      <c r="K1703" s="47" t="s">
        <v>319</v>
      </c>
      <c r="L1703" s="47" t="s">
        <v>886</v>
      </c>
      <c r="M1703" s="47" t="s">
        <v>53</v>
      </c>
      <c r="N1703" s="47" t="s">
        <v>33</v>
      </c>
      <c r="O1703" s="47" t="s">
        <v>5473</v>
      </c>
      <c r="P1703" s="47" t="s">
        <v>26</v>
      </c>
      <c r="Q1703" s="47"/>
      <c r="R1703" s="47"/>
      <c r="S1703" s="47" t="s">
        <v>7537</v>
      </c>
      <c r="T1703" s="47" t="s">
        <v>7538</v>
      </c>
      <c r="U1703" s="52">
        <v>6331</v>
      </c>
      <c r="V1703" s="118">
        <v>46134</v>
      </c>
      <c r="W1703" s="118">
        <v>46134</v>
      </c>
      <c r="X1703" s="47"/>
      <c r="Y1703" s="47">
        <v>15</v>
      </c>
      <c r="Z1703" s="118">
        <v>46149</v>
      </c>
      <c r="AA1703" s="118">
        <v>46173</v>
      </c>
      <c r="AB1703" s="118"/>
      <c r="AC1703" s="47" t="s">
        <v>5</v>
      </c>
      <c r="AD1703" s="14"/>
      <c r="AE1703" s="47" t="s">
        <v>3879</v>
      </c>
      <c r="AF1703" s="280"/>
      <c r="AG1703" s="118"/>
      <c r="AH1703" s="118"/>
      <c r="AI1703" s="47"/>
      <c r="AJ1703" s="47"/>
      <c r="AK1703" s="47" t="s">
        <v>2826</v>
      </c>
      <c r="AL1703" s="62" t="s">
        <v>390</v>
      </c>
      <c r="AM1703" s="62"/>
      <c r="AN1703" s="118"/>
      <c r="AO1703" s="118"/>
      <c r="AP1703" s="118"/>
      <c r="AQ1703" s="118"/>
      <c r="AR1703" s="118"/>
      <c r="AS1703" s="47"/>
      <c r="AT1703" s="118"/>
      <c r="AU1703" s="47"/>
      <c r="AV1703" s="47"/>
      <c r="AW1703" s="118"/>
      <c r="AX1703" s="118"/>
      <c r="AY1703" s="118"/>
      <c r="AZ1703" s="47"/>
      <c r="BA1703" s="118"/>
      <c r="BB1703" s="47"/>
      <c r="BC1703" s="118"/>
      <c r="BD1703" s="118"/>
    </row>
    <row r="1704" spans="1:56" x14ac:dyDescent="0.35">
      <c r="A1704" s="50" t="s">
        <v>7566</v>
      </c>
      <c r="B1704" s="115">
        <v>1703</v>
      </c>
      <c r="C1704" s="47"/>
      <c r="D1704" s="47"/>
      <c r="E1704" s="47"/>
      <c r="F1704" s="47"/>
      <c r="G1704" s="47" t="s">
        <v>80</v>
      </c>
      <c r="H1704" s="47" t="s">
        <v>225</v>
      </c>
      <c r="I1704" s="47" t="s">
        <v>74</v>
      </c>
      <c r="J1704" s="47" t="s">
        <v>1961</v>
      </c>
      <c r="K1704" s="47" t="s">
        <v>329</v>
      </c>
      <c r="L1704" s="47" t="s">
        <v>320</v>
      </c>
      <c r="M1704" s="47" t="s">
        <v>55</v>
      </c>
      <c r="N1704" s="47" t="s">
        <v>32</v>
      </c>
      <c r="O1704" s="47" t="s">
        <v>37</v>
      </c>
      <c r="P1704" s="47" t="s">
        <v>45</v>
      </c>
      <c r="Q1704" s="47"/>
      <c r="R1704" s="47"/>
      <c r="S1704" s="47" t="s">
        <v>7567</v>
      </c>
      <c r="T1704" s="47" t="s">
        <v>147</v>
      </c>
      <c r="U1704" s="52"/>
      <c r="V1704" s="118"/>
      <c r="W1704" s="118"/>
      <c r="X1704" s="47"/>
      <c r="Y1704" s="47"/>
      <c r="Z1704" s="118"/>
      <c r="AA1704" s="118"/>
      <c r="AB1704" s="118"/>
      <c r="AC1704" s="47" t="s">
        <v>407</v>
      </c>
      <c r="AD1704" s="14">
        <v>0</v>
      </c>
      <c r="AE1704" s="47"/>
      <c r="AF1704" s="280"/>
      <c r="AG1704" s="118"/>
      <c r="AH1704" s="118"/>
      <c r="AI1704" s="47"/>
      <c r="AJ1704" s="47"/>
      <c r="AK1704" s="47" t="s">
        <v>390</v>
      </c>
      <c r="AL1704" s="62" t="s">
        <v>390</v>
      </c>
      <c r="AM1704" s="62"/>
      <c r="AN1704" s="118"/>
      <c r="AO1704" s="118"/>
      <c r="AP1704" s="118"/>
      <c r="AQ1704" s="118"/>
      <c r="AR1704" s="118"/>
      <c r="AS1704" s="47"/>
      <c r="AT1704" s="118"/>
      <c r="AU1704" s="47"/>
      <c r="AV1704" s="47"/>
      <c r="AW1704" s="118"/>
      <c r="AX1704" s="118"/>
      <c r="AY1704" s="118"/>
      <c r="AZ1704" s="47"/>
      <c r="BA1704" s="118"/>
      <c r="BB1704" s="47"/>
      <c r="BC1704" s="118"/>
      <c r="BD1704" s="118"/>
    </row>
    <row r="1705" spans="1:56" x14ac:dyDescent="0.35">
      <c r="A1705" s="50" t="s">
        <v>7568</v>
      </c>
      <c r="B1705" s="115">
        <v>1704</v>
      </c>
      <c r="C1705" s="47"/>
      <c r="D1705" s="47"/>
      <c r="E1705" s="47"/>
      <c r="F1705" s="47"/>
      <c r="G1705" s="47" t="s">
        <v>80</v>
      </c>
      <c r="H1705" s="47" t="s">
        <v>225</v>
      </c>
      <c r="I1705" s="47" t="s">
        <v>74</v>
      </c>
      <c r="J1705" s="47" t="s">
        <v>1961</v>
      </c>
      <c r="K1705" s="47" t="s">
        <v>329</v>
      </c>
      <c r="L1705" s="47" t="s">
        <v>320</v>
      </c>
      <c r="M1705" s="47" t="s">
        <v>55</v>
      </c>
      <c r="N1705" s="47" t="s">
        <v>33</v>
      </c>
      <c r="O1705" s="47" t="s">
        <v>5473</v>
      </c>
      <c r="P1705" s="47" t="s">
        <v>20</v>
      </c>
      <c r="Q1705" s="47"/>
      <c r="R1705" s="47"/>
      <c r="S1705" s="47" t="s">
        <v>7569</v>
      </c>
      <c r="T1705" s="47" t="s">
        <v>1996</v>
      </c>
      <c r="U1705" s="52"/>
      <c r="V1705" s="118"/>
      <c r="W1705" s="118"/>
      <c r="X1705" s="47"/>
      <c r="Y1705" s="47"/>
      <c r="Z1705" s="118"/>
      <c r="AA1705" s="118"/>
      <c r="AB1705" s="118"/>
      <c r="AC1705" s="47" t="s">
        <v>407</v>
      </c>
      <c r="AD1705" s="14">
        <v>0</v>
      </c>
      <c r="AE1705" s="47"/>
      <c r="AF1705" s="280"/>
      <c r="AG1705" s="118"/>
      <c r="AH1705" s="118"/>
      <c r="AI1705" s="47"/>
      <c r="AJ1705" s="47"/>
      <c r="AK1705" s="47" t="s">
        <v>390</v>
      </c>
      <c r="AL1705" s="62" t="s">
        <v>390</v>
      </c>
      <c r="AM1705" s="62"/>
      <c r="AN1705" s="118"/>
      <c r="AO1705" s="118"/>
      <c r="AP1705" s="118"/>
      <c r="AQ1705" s="118"/>
      <c r="AR1705" s="118"/>
      <c r="AS1705" s="47"/>
      <c r="AT1705" s="118"/>
      <c r="AU1705" s="47"/>
      <c r="AV1705" s="47"/>
      <c r="AW1705" s="118"/>
      <c r="AX1705" s="118"/>
      <c r="AY1705" s="118"/>
      <c r="AZ1705" s="47"/>
      <c r="BA1705" s="118"/>
      <c r="BB1705" s="47"/>
      <c r="BC1705" s="118"/>
      <c r="BD1705" s="118"/>
    </row>
    <row r="1706" spans="1:56" x14ac:dyDescent="0.35">
      <c r="A1706" s="50" t="s">
        <v>7570</v>
      </c>
      <c r="B1706" s="115">
        <v>1705</v>
      </c>
      <c r="C1706" s="47"/>
      <c r="D1706" s="47" t="s">
        <v>1178</v>
      </c>
      <c r="E1706" s="47" t="s">
        <v>1178</v>
      </c>
      <c r="F1706" s="47" t="s">
        <v>7571</v>
      </c>
      <c r="G1706" s="47" t="s">
        <v>76</v>
      </c>
      <c r="H1706" s="47" t="s">
        <v>1980</v>
      </c>
      <c r="I1706" s="47" t="s">
        <v>380</v>
      </c>
      <c r="J1706" s="47" t="s">
        <v>312</v>
      </c>
      <c r="K1706" s="47" t="s">
        <v>319</v>
      </c>
      <c r="L1706" s="47" t="s">
        <v>886</v>
      </c>
      <c r="M1706" s="47" t="s">
        <v>106</v>
      </c>
      <c r="N1706" s="47" t="s">
        <v>31</v>
      </c>
      <c r="O1706" s="47" t="s">
        <v>50</v>
      </c>
      <c r="P1706" s="47" t="s">
        <v>47</v>
      </c>
      <c r="Q1706" s="47"/>
      <c r="R1706" s="47"/>
      <c r="S1706" s="47" t="s">
        <v>7572</v>
      </c>
      <c r="T1706" s="47" t="s">
        <v>838</v>
      </c>
      <c r="U1706" s="52">
        <v>556</v>
      </c>
      <c r="V1706" s="118">
        <v>46134</v>
      </c>
      <c r="W1706" s="118">
        <v>46134</v>
      </c>
      <c r="X1706" s="47"/>
      <c r="Y1706" s="47">
        <v>25</v>
      </c>
      <c r="Z1706" s="118">
        <v>46159</v>
      </c>
      <c r="AA1706" s="118">
        <v>46159</v>
      </c>
      <c r="AB1706" s="118">
        <v>46159</v>
      </c>
      <c r="AC1706" s="47" t="s">
        <v>3</v>
      </c>
      <c r="AD1706" s="14">
        <v>1</v>
      </c>
      <c r="AE1706" s="47"/>
      <c r="AF1706" s="280">
        <v>46160</v>
      </c>
      <c r="AG1706" s="118">
        <v>46159</v>
      </c>
      <c r="AH1706" s="118" t="s">
        <v>6740</v>
      </c>
      <c r="AI1706" s="47"/>
      <c r="AJ1706" s="47"/>
      <c r="AK1706" s="47" t="s">
        <v>2826</v>
      </c>
      <c r="AL1706" s="62" t="s">
        <v>2925</v>
      </c>
      <c r="AM1706" s="62"/>
      <c r="AN1706" s="118"/>
      <c r="AO1706" s="118"/>
      <c r="AP1706" s="118"/>
      <c r="AQ1706" s="118"/>
      <c r="AR1706" s="118"/>
      <c r="AS1706" s="47"/>
      <c r="AT1706" s="118"/>
      <c r="AU1706" s="47"/>
      <c r="AV1706" s="47"/>
      <c r="AW1706" s="118"/>
      <c r="AX1706" s="118"/>
      <c r="AY1706" s="118"/>
      <c r="AZ1706" s="47"/>
      <c r="BA1706" s="118"/>
      <c r="BB1706" s="47"/>
      <c r="BC1706" s="118"/>
      <c r="BD1706" s="118"/>
    </row>
    <row r="1707" spans="1:56" x14ac:dyDescent="0.35">
      <c r="A1707" s="50" t="s">
        <v>7573</v>
      </c>
      <c r="B1707" s="115">
        <v>1706</v>
      </c>
      <c r="C1707" s="47"/>
      <c r="D1707" s="47" t="s">
        <v>7574</v>
      </c>
      <c r="E1707" s="47" t="s">
        <v>7575</v>
      </c>
      <c r="F1707" s="47" t="s">
        <v>7576</v>
      </c>
      <c r="G1707" s="47" t="s">
        <v>76</v>
      </c>
      <c r="H1707" s="47" t="s">
        <v>1980</v>
      </c>
      <c r="I1707" s="47" t="s">
        <v>3899</v>
      </c>
      <c r="J1707" s="47" t="s">
        <v>1961</v>
      </c>
      <c r="K1707" s="47" t="s">
        <v>319</v>
      </c>
      <c r="L1707" s="47" t="s">
        <v>886</v>
      </c>
      <c r="M1707" s="47" t="s">
        <v>53</v>
      </c>
      <c r="N1707" s="47" t="s">
        <v>33</v>
      </c>
      <c r="O1707" s="47" t="s">
        <v>5473</v>
      </c>
      <c r="P1707" s="47" t="s">
        <v>26</v>
      </c>
      <c r="Q1707" s="47"/>
      <c r="R1707" s="47"/>
      <c r="S1707" s="47" t="s">
        <v>7577</v>
      </c>
      <c r="T1707" s="47" t="s">
        <v>7578</v>
      </c>
      <c r="U1707" s="52">
        <v>9162</v>
      </c>
      <c r="V1707" s="118">
        <v>46135</v>
      </c>
      <c r="W1707" s="118">
        <v>46135</v>
      </c>
      <c r="X1707" s="47"/>
      <c r="Y1707" s="47">
        <v>15</v>
      </c>
      <c r="Z1707" s="118">
        <v>46150</v>
      </c>
      <c r="AA1707" s="118">
        <v>46173</v>
      </c>
      <c r="AB1707" s="118">
        <v>46175</v>
      </c>
      <c r="AC1707" s="47" t="s">
        <v>3</v>
      </c>
      <c r="AD1707" s="14">
        <v>1</v>
      </c>
      <c r="AE1707" s="47" t="s">
        <v>3879</v>
      </c>
      <c r="AF1707" s="280" t="s">
        <v>8951</v>
      </c>
      <c r="AG1707" s="118"/>
      <c r="AH1707" s="118" t="s">
        <v>152</v>
      </c>
      <c r="AI1707" s="47"/>
      <c r="AJ1707" s="47"/>
      <c r="AK1707" s="47" t="s">
        <v>2826</v>
      </c>
      <c r="AL1707" s="62" t="s">
        <v>5467</v>
      </c>
      <c r="AM1707" s="62"/>
      <c r="AN1707" s="118"/>
      <c r="AO1707" s="118"/>
      <c r="AP1707" s="118"/>
      <c r="AQ1707" s="118"/>
      <c r="AR1707" s="118"/>
      <c r="AS1707" s="47"/>
      <c r="AT1707" s="118"/>
      <c r="AU1707" s="47"/>
      <c r="AV1707" s="47"/>
      <c r="AW1707" s="118"/>
      <c r="AX1707" s="118"/>
      <c r="AY1707" s="118"/>
      <c r="AZ1707" s="47"/>
      <c r="BA1707" s="118"/>
      <c r="BB1707" s="47"/>
      <c r="BC1707" s="118"/>
      <c r="BD1707" s="118"/>
    </row>
    <row r="1708" spans="1:56" x14ac:dyDescent="0.35">
      <c r="A1708" s="50" t="s">
        <v>7579</v>
      </c>
      <c r="B1708" s="115">
        <v>1707</v>
      </c>
      <c r="C1708" s="47"/>
      <c r="D1708" s="47" t="s">
        <v>7580</v>
      </c>
      <c r="E1708" s="47" t="s">
        <v>7581</v>
      </c>
      <c r="F1708" s="47" t="s">
        <v>7582</v>
      </c>
      <c r="G1708" s="47" t="s">
        <v>76</v>
      </c>
      <c r="H1708" s="47" t="s">
        <v>1980</v>
      </c>
      <c r="I1708" s="47" t="s">
        <v>3899</v>
      </c>
      <c r="J1708" s="47" t="s">
        <v>1961</v>
      </c>
      <c r="K1708" s="47" t="s">
        <v>319</v>
      </c>
      <c r="L1708" s="47" t="s">
        <v>886</v>
      </c>
      <c r="M1708" s="47" t="s">
        <v>53</v>
      </c>
      <c r="N1708" s="47" t="s">
        <v>33</v>
      </c>
      <c r="O1708" s="47" t="s">
        <v>5473</v>
      </c>
      <c r="P1708" s="47" t="s">
        <v>26</v>
      </c>
      <c r="Q1708" s="47"/>
      <c r="R1708" s="47"/>
      <c r="S1708" s="47" t="s">
        <v>7583</v>
      </c>
      <c r="T1708" s="47" t="s">
        <v>7584</v>
      </c>
      <c r="U1708" s="52">
        <v>7043</v>
      </c>
      <c r="V1708" s="118">
        <v>46140</v>
      </c>
      <c r="W1708" s="118">
        <v>46140</v>
      </c>
      <c r="X1708" s="47"/>
      <c r="Y1708" s="47">
        <v>15</v>
      </c>
      <c r="Z1708" s="118">
        <v>46155</v>
      </c>
      <c r="AA1708" s="118">
        <v>46173</v>
      </c>
      <c r="AB1708" s="118"/>
      <c r="AC1708" s="47" t="s">
        <v>5</v>
      </c>
      <c r="AD1708" s="14"/>
      <c r="AE1708" s="47" t="s">
        <v>3879</v>
      </c>
      <c r="AF1708" s="280"/>
      <c r="AG1708" s="118"/>
      <c r="AH1708" s="118"/>
      <c r="AI1708" s="47"/>
      <c r="AJ1708" s="47"/>
      <c r="AK1708" s="47" t="s">
        <v>2826</v>
      </c>
      <c r="AL1708" s="62" t="s">
        <v>390</v>
      </c>
      <c r="AM1708" s="62"/>
      <c r="AN1708" s="118"/>
      <c r="AO1708" s="118"/>
      <c r="AP1708" s="118"/>
      <c r="AQ1708" s="118"/>
      <c r="AR1708" s="118"/>
      <c r="AS1708" s="47"/>
      <c r="AT1708" s="118"/>
      <c r="AU1708" s="47"/>
      <c r="AV1708" s="47"/>
      <c r="AW1708" s="118"/>
      <c r="AX1708" s="118"/>
      <c r="AY1708" s="118"/>
      <c r="AZ1708" s="47"/>
      <c r="BA1708" s="118"/>
      <c r="BB1708" s="47"/>
      <c r="BC1708" s="118"/>
      <c r="BD1708" s="118"/>
    </row>
    <row r="1709" spans="1:56" x14ac:dyDescent="0.35">
      <c r="A1709" s="50" t="s">
        <v>7585</v>
      </c>
      <c r="B1709" s="115">
        <v>1708</v>
      </c>
      <c r="C1709" s="47"/>
      <c r="D1709" s="47" t="s">
        <v>7586</v>
      </c>
      <c r="E1709" s="47" t="s">
        <v>7587</v>
      </c>
      <c r="F1709" s="47" t="s">
        <v>7588</v>
      </c>
      <c r="G1709" s="47" t="s">
        <v>76</v>
      </c>
      <c r="H1709" s="47" t="s">
        <v>1980</v>
      </c>
      <c r="I1709" s="47" t="s">
        <v>3899</v>
      </c>
      <c r="J1709" s="47" t="s">
        <v>1961</v>
      </c>
      <c r="K1709" s="47" t="s">
        <v>319</v>
      </c>
      <c r="L1709" s="47" t="s">
        <v>886</v>
      </c>
      <c r="M1709" s="47" t="s">
        <v>53</v>
      </c>
      <c r="N1709" s="47" t="s">
        <v>33</v>
      </c>
      <c r="O1709" s="47" t="s">
        <v>5473</v>
      </c>
      <c r="P1709" s="47" t="s">
        <v>20</v>
      </c>
      <c r="Q1709" s="47"/>
      <c r="R1709" s="47"/>
      <c r="S1709" s="47" t="s">
        <v>7589</v>
      </c>
      <c r="T1709" s="47" t="s">
        <v>7590</v>
      </c>
      <c r="U1709" s="52">
        <v>5869</v>
      </c>
      <c r="V1709" s="118">
        <v>46134</v>
      </c>
      <c r="W1709" s="118">
        <v>46134</v>
      </c>
      <c r="X1709" s="47"/>
      <c r="Y1709" s="47">
        <v>15</v>
      </c>
      <c r="Z1709" s="118">
        <v>46149</v>
      </c>
      <c r="AA1709" s="118">
        <v>46173</v>
      </c>
      <c r="AB1709" s="118"/>
      <c r="AC1709" s="47" t="s">
        <v>5</v>
      </c>
      <c r="AD1709" s="14"/>
      <c r="AE1709" s="47" t="s">
        <v>3879</v>
      </c>
      <c r="AF1709" s="280"/>
      <c r="AG1709" s="118"/>
      <c r="AH1709" s="118"/>
      <c r="AI1709" s="47"/>
      <c r="AJ1709" s="47"/>
      <c r="AK1709" s="47" t="s">
        <v>2826</v>
      </c>
      <c r="AL1709" s="62" t="s">
        <v>390</v>
      </c>
      <c r="AM1709" s="62"/>
      <c r="AN1709" s="118"/>
      <c r="AO1709" s="118"/>
      <c r="AP1709" s="118"/>
      <c r="AQ1709" s="118"/>
      <c r="AR1709" s="118"/>
      <c r="AS1709" s="47"/>
      <c r="AT1709" s="118"/>
      <c r="AU1709" s="47"/>
      <c r="AV1709" s="47"/>
      <c r="AW1709" s="118"/>
      <c r="AX1709" s="118"/>
      <c r="AY1709" s="118"/>
      <c r="AZ1709" s="47"/>
      <c r="BA1709" s="118"/>
      <c r="BB1709" s="47"/>
      <c r="BC1709" s="118"/>
      <c r="BD1709" s="118"/>
    </row>
    <row r="1710" spans="1:56" x14ac:dyDescent="0.35">
      <c r="A1710" s="50" t="s">
        <v>7591</v>
      </c>
      <c r="B1710" s="115">
        <v>1709</v>
      </c>
      <c r="C1710" s="47"/>
      <c r="D1710" s="47" t="s">
        <v>7592</v>
      </c>
      <c r="E1710" s="47" t="s">
        <v>7593</v>
      </c>
      <c r="F1710" s="47" t="s">
        <v>7594</v>
      </c>
      <c r="G1710" s="47" t="s">
        <v>76</v>
      </c>
      <c r="H1710" s="47" t="s">
        <v>1980</v>
      </c>
      <c r="I1710" s="47" t="s">
        <v>3899</v>
      </c>
      <c r="J1710" s="47" t="s">
        <v>1961</v>
      </c>
      <c r="K1710" s="47" t="s">
        <v>319</v>
      </c>
      <c r="L1710" s="47" t="s">
        <v>886</v>
      </c>
      <c r="M1710" s="47" t="s">
        <v>53</v>
      </c>
      <c r="N1710" s="47" t="s">
        <v>33</v>
      </c>
      <c r="O1710" s="47" t="s">
        <v>5473</v>
      </c>
      <c r="P1710" s="47" t="s">
        <v>26</v>
      </c>
      <c r="Q1710" s="47"/>
      <c r="R1710" s="47"/>
      <c r="S1710" s="47" t="s">
        <v>7595</v>
      </c>
      <c r="T1710" s="47" t="s">
        <v>7596</v>
      </c>
      <c r="U1710" s="52">
        <v>6772</v>
      </c>
      <c r="V1710" s="118">
        <v>46140</v>
      </c>
      <c r="W1710" s="118">
        <v>46140</v>
      </c>
      <c r="X1710" s="47"/>
      <c r="Y1710" s="47">
        <v>15</v>
      </c>
      <c r="Z1710" s="118">
        <v>46155</v>
      </c>
      <c r="AA1710" s="118">
        <v>46173</v>
      </c>
      <c r="AB1710" s="118"/>
      <c r="AC1710" s="47" t="s">
        <v>5</v>
      </c>
      <c r="AD1710" s="14"/>
      <c r="AE1710" s="47" t="s">
        <v>3879</v>
      </c>
      <c r="AF1710" s="280"/>
      <c r="AG1710" s="118"/>
      <c r="AH1710" s="118"/>
      <c r="AI1710" s="47"/>
      <c r="AJ1710" s="47"/>
      <c r="AK1710" s="47" t="s">
        <v>2826</v>
      </c>
      <c r="AL1710" s="62" t="s">
        <v>390</v>
      </c>
      <c r="AM1710" s="62"/>
      <c r="AN1710" s="118"/>
      <c r="AO1710" s="118"/>
      <c r="AP1710" s="118"/>
      <c r="AQ1710" s="118"/>
      <c r="AR1710" s="118"/>
      <c r="AS1710" s="47"/>
      <c r="AT1710" s="118"/>
      <c r="AU1710" s="47"/>
      <c r="AV1710" s="47"/>
      <c r="AW1710" s="118"/>
      <c r="AX1710" s="118"/>
      <c r="AY1710" s="118"/>
      <c r="AZ1710" s="47"/>
      <c r="BA1710" s="118"/>
      <c r="BB1710" s="47"/>
      <c r="BC1710" s="118"/>
      <c r="BD1710" s="118"/>
    </row>
    <row r="1711" spans="1:56" x14ac:dyDescent="0.35">
      <c r="A1711" s="50" t="s">
        <v>7597</v>
      </c>
      <c r="B1711" s="115">
        <v>1710</v>
      </c>
      <c r="C1711" s="47"/>
      <c r="D1711" s="47">
        <v>5686</v>
      </c>
      <c r="E1711" s="47" t="s">
        <v>7598</v>
      </c>
      <c r="F1711" s="47" t="s">
        <v>7599</v>
      </c>
      <c r="G1711" s="47" t="s">
        <v>76</v>
      </c>
      <c r="H1711" s="47" t="s">
        <v>1980</v>
      </c>
      <c r="I1711" s="47" t="s">
        <v>3899</v>
      </c>
      <c r="J1711" s="47" t="s">
        <v>1961</v>
      </c>
      <c r="K1711" s="47" t="s">
        <v>319</v>
      </c>
      <c r="L1711" s="47" t="s">
        <v>886</v>
      </c>
      <c r="M1711" s="47" t="s">
        <v>53</v>
      </c>
      <c r="N1711" s="47" t="s">
        <v>33</v>
      </c>
      <c r="O1711" s="47" t="s">
        <v>5473</v>
      </c>
      <c r="P1711" s="47" t="s">
        <v>26</v>
      </c>
      <c r="Q1711" s="47"/>
      <c r="R1711" s="47"/>
      <c r="S1711" s="47" t="s">
        <v>7600</v>
      </c>
      <c r="T1711" s="47" t="s">
        <v>763</v>
      </c>
      <c r="U1711" s="52">
        <v>6575</v>
      </c>
      <c r="V1711" s="118">
        <v>46139</v>
      </c>
      <c r="W1711" s="118">
        <v>46139</v>
      </c>
      <c r="X1711" s="47"/>
      <c r="Y1711" s="47">
        <v>15</v>
      </c>
      <c r="Z1711" s="118">
        <v>46154</v>
      </c>
      <c r="AA1711" s="118">
        <v>46173</v>
      </c>
      <c r="AB1711" s="118"/>
      <c r="AC1711" s="47" t="s">
        <v>5</v>
      </c>
      <c r="AD1711" s="14"/>
      <c r="AE1711" s="47" t="s">
        <v>3879</v>
      </c>
      <c r="AF1711" s="280"/>
      <c r="AG1711" s="118"/>
      <c r="AH1711" s="118"/>
      <c r="AI1711" s="47"/>
      <c r="AJ1711" s="47"/>
      <c r="AK1711" s="47" t="s">
        <v>2826</v>
      </c>
      <c r="AL1711" s="62" t="s">
        <v>390</v>
      </c>
      <c r="AM1711" s="62"/>
      <c r="AN1711" s="118"/>
      <c r="AO1711" s="118"/>
      <c r="AP1711" s="118"/>
      <c r="AQ1711" s="118"/>
      <c r="AR1711" s="118"/>
      <c r="AS1711" s="47"/>
      <c r="AT1711" s="118"/>
      <c r="AU1711" s="47"/>
      <c r="AV1711" s="47"/>
      <c r="AW1711" s="118"/>
      <c r="AX1711" s="118"/>
      <c r="AY1711" s="118"/>
      <c r="AZ1711" s="47"/>
      <c r="BA1711" s="118"/>
      <c r="BB1711" s="47"/>
      <c r="BC1711" s="118"/>
      <c r="BD1711" s="118"/>
    </row>
    <row r="1712" spans="1:56" x14ac:dyDescent="0.35">
      <c r="A1712" s="50" t="s">
        <v>7601</v>
      </c>
      <c r="B1712" s="115">
        <v>1711</v>
      </c>
      <c r="C1712" s="47"/>
      <c r="D1712" s="47" t="s">
        <v>7602</v>
      </c>
      <c r="E1712" s="47" t="s">
        <v>7603</v>
      </c>
      <c r="F1712" s="47" t="s">
        <v>7604</v>
      </c>
      <c r="G1712" s="47" t="s">
        <v>76</v>
      </c>
      <c r="H1712" s="47" t="s">
        <v>1980</v>
      </c>
      <c r="I1712" s="47" t="s">
        <v>3899</v>
      </c>
      <c r="J1712" s="47" t="s">
        <v>1961</v>
      </c>
      <c r="K1712" s="47" t="s">
        <v>319</v>
      </c>
      <c r="L1712" s="47" t="s">
        <v>886</v>
      </c>
      <c r="M1712" s="47" t="s">
        <v>53</v>
      </c>
      <c r="N1712" s="47" t="s">
        <v>33</v>
      </c>
      <c r="O1712" s="47" t="s">
        <v>5473</v>
      </c>
      <c r="P1712" s="47" t="s">
        <v>20</v>
      </c>
      <c r="Q1712" s="47"/>
      <c r="R1712" s="47"/>
      <c r="S1712" s="47" t="s">
        <v>7605</v>
      </c>
      <c r="T1712" s="47" t="s">
        <v>7606</v>
      </c>
      <c r="U1712" s="52">
        <v>5325</v>
      </c>
      <c r="V1712" s="118">
        <v>46137</v>
      </c>
      <c r="W1712" s="118">
        <v>46137</v>
      </c>
      <c r="X1712" s="47"/>
      <c r="Y1712" s="47">
        <v>15</v>
      </c>
      <c r="Z1712" s="118">
        <v>46152</v>
      </c>
      <c r="AA1712" s="118">
        <v>46152</v>
      </c>
      <c r="AB1712" s="118">
        <v>46158</v>
      </c>
      <c r="AC1712" s="47" t="s">
        <v>3</v>
      </c>
      <c r="AD1712" s="14">
        <v>1</v>
      </c>
      <c r="AE1712" s="47" t="s">
        <v>3879</v>
      </c>
      <c r="AF1712" s="280" t="s">
        <v>8951</v>
      </c>
      <c r="AG1712" s="118"/>
      <c r="AH1712" s="118" t="s">
        <v>152</v>
      </c>
      <c r="AI1712" s="47"/>
      <c r="AJ1712" s="47"/>
      <c r="AK1712" s="47" t="s">
        <v>2826</v>
      </c>
      <c r="AL1712" s="62" t="s">
        <v>2925</v>
      </c>
      <c r="AM1712" s="62"/>
      <c r="AN1712" s="118"/>
      <c r="AO1712" s="118"/>
      <c r="AP1712" s="118"/>
      <c r="AQ1712" s="118"/>
      <c r="AR1712" s="118"/>
      <c r="AS1712" s="47"/>
      <c r="AT1712" s="118"/>
      <c r="AU1712" s="47"/>
      <c r="AV1712" s="47"/>
      <c r="AW1712" s="118"/>
      <c r="AX1712" s="118"/>
      <c r="AY1712" s="118"/>
      <c r="AZ1712" s="47"/>
      <c r="BA1712" s="118"/>
      <c r="BB1712" s="47"/>
      <c r="BC1712" s="118"/>
      <c r="BD1712" s="118"/>
    </row>
    <row r="1713" spans="1:56" x14ac:dyDescent="0.35">
      <c r="A1713" s="50" t="s">
        <v>7607</v>
      </c>
      <c r="B1713" s="115">
        <v>1712</v>
      </c>
      <c r="C1713" s="47"/>
      <c r="D1713" s="47" t="s">
        <v>7608</v>
      </c>
      <c r="E1713" s="47" t="s">
        <v>7609</v>
      </c>
      <c r="F1713" s="47" t="s">
        <v>7610</v>
      </c>
      <c r="G1713" s="47" t="s">
        <v>76</v>
      </c>
      <c r="H1713" s="47" t="s">
        <v>1980</v>
      </c>
      <c r="I1713" s="47" t="s">
        <v>3899</v>
      </c>
      <c r="J1713" s="47" t="s">
        <v>1961</v>
      </c>
      <c r="K1713" s="47" t="s">
        <v>319</v>
      </c>
      <c r="L1713" s="47" t="s">
        <v>886</v>
      </c>
      <c r="M1713" s="47" t="s">
        <v>53</v>
      </c>
      <c r="N1713" s="47" t="s">
        <v>33</v>
      </c>
      <c r="O1713" s="47" t="s">
        <v>5473</v>
      </c>
      <c r="P1713" s="47" t="s">
        <v>26</v>
      </c>
      <c r="Q1713" s="47"/>
      <c r="R1713" s="47"/>
      <c r="S1713" s="47" t="s">
        <v>7611</v>
      </c>
      <c r="T1713" s="47" t="s">
        <v>7612</v>
      </c>
      <c r="U1713" s="52">
        <v>4928</v>
      </c>
      <c r="V1713" s="118">
        <v>46139</v>
      </c>
      <c r="W1713" s="118">
        <v>46139</v>
      </c>
      <c r="X1713" s="47"/>
      <c r="Y1713" s="47">
        <v>15</v>
      </c>
      <c r="Z1713" s="118">
        <v>46154</v>
      </c>
      <c r="AA1713" s="118">
        <v>46154</v>
      </c>
      <c r="AB1713" s="118">
        <v>46160</v>
      </c>
      <c r="AC1713" s="47" t="s">
        <v>3</v>
      </c>
      <c r="AD1713" s="14">
        <v>1</v>
      </c>
      <c r="AE1713" s="47" t="s">
        <v>3879</v>
      </c>
      <c r="AF1713" s="280">
        <v>46166</v>
      </c>
      <c r="AG1713" s="118">
        <v>46166</v>
      </c>
      <c r="AH1713" s="118" t="s">
        <v>6740</v>
      </c>
      <c r="AI1713" s="47"/>
      <c r="AJ1713" s="47"/>
      <c r="AK1713" s="47" t="s">
        <v>2826</v>
      </c>
      <c r="AL1713" s="62" t="s">
        <v>2925</v>
      </c>
      <c r="AM1713" s="62"/>
      <c r="AN1713" s="118"/>
      <c r="AO1713" s="118"/>
      <c r="AP1713" s="118"/>
      <c r="AQ1713" s="118"/>
      <c r="AR1713" s="118"/>
      <c r="AS1713" s="47"/>
      <c r="AT1713" s="118"/>
      <c r="AU1713" s="47"/>
      <c r="AV1713" s="47"/>
      <c r="AW1713" s="118"/>
      <c r="AX1713" s="118"/>
      <c r="AY1713" s="118"/>
      <c r="AZ1713" s="47"/>
      <c r="BA1713" s="118"/>
      <c r="BB1713" s="47"/>
      <c r="BC1713" s="118"/>
      <c r="BD1713" s="118"/>
    </row>
    <row r="1714" spans="1:56" x14ac:dyDescent="0.35">
      <c r="A1714" s="50" t="s">
        <v>7671</v>
      </c>
      <c r="B1714" s="115">
        <v>1713</v>
      </c>
      <c r="C1714" s="47"/>
      <c r="D1714" s="47"/>
      <c r="E1714" s="47"/>
      <c r="F1714" s="47"/>
      <c r="G1714" s="47" t="s">
        <v>80</v>
      </c>
      <c r="H1714" s="47" t="s">
        <v>225</v>
      </c>
      <c r="I1714" s="47" t="s">
        <v>72</v>
      </c>
      <c r="J1714" s="47" t="s">
        <v>1961</v>
      </c>
      <c r="K1714" s="47" t="s">
        <v>329</v>
      </c>
      <c r="L1714" s="47" t="s">
        <v>320</v>
      </c>
      <c r="M1714" s="47" t="s">
        <v>55</v>
      </c>
      <c r="N1714" s="47" t="s">
        <v>32</v>
      </c>
      <c r="O1714" s="47" t="s">
        <v>37</v>
      </c>
      <c r="P1714" s="47" t="s">
        <v>38</v>
      </c>
      <c r="Q1714" s="47"/>
      <c r="R1714" s="47"/>
      <c r="S1714" s="47" t="s">
        <v>7672</v>
      </c>
      <c r="T1714" s="47" t="s">
        <v>107</v>
      </c>
      <c r="U1714" s="52"/>
      <c r="V1714" s="118"/>
      <c r="W1714" s="118"/>
      <c r="X1714" s="47"/>
      <c r="Y1714" s="47"/>
      <c r="Z1714" s="118"/>
      <c r="AA1714" s="118"/>
      <c r="AB1714" s="118"/>
      <c r="AC1714" s="47" t="s">
        <v>407</v>
      </c>
      <c r="AD1714" s="14">
        <v>0</v>
      </c>
      <c r="AE1714" s="47"/>
      <c r="AF1714" s="280"/>
      <c r="AG1714" s="118"/>
      <c r="AH1714" s="118"/>
      <c r="AI1714" s="47"/>
      <c r="AJ1714" s="47"/>
      <c r="AK1714" s="47" t="s">
        <v>390</v>
      </c>
      <c r="AL1714" s="62" t="s">
        <v>390</v>
      </c>
      <c r="AM1714" s="62"/>
      <c r="AN1714" s="118"/>
      <c r="AO1714" s="118"/>
      <c r="AP1714" s="118"/>
      <c r="AQ1714" s="118"/>
      <c r="AR1714" s="118"/>
      <c r="AS1714" s="47"/>
      <c r="AT1714" s="118"/>
      <c r="AU1714" s="47"/>
      <c r="AV1714" s="47"/>
      <c r="AW1714" s="118"/>
      <c r="AX1714" s="118"/>
      <c r="AY1714" s="118"/>
      <c r="AZ1714" s="47"/>
      <c r="BA1714" s="118"/>
      <c r="BB1714" s="47"/>
      <c r="BC1714" s="118"/>
      <c r="BD1714" s="118"/>
    </row>
    <row r="1715" spans="1:56" x14ac:dyDescent="0.35">
      <c r="A1715" s="50" t="s">
        <v>7673</v>
      </c>
      <c r="B1715" s="115">
        <v>1714</v>
      </c>
      <c r="C1715" s="47"/>
      <c r="D1715" s="47"/>
      <c r="E1715" s="47"/>
      <c r="F1715" s="47"/>
      <c r="G1715" s="47" t="s">
        <v>80</v>
      </c>
      <c r="H1715" s="47" t="s">
        <v>225</v>
      </c>
      <c r="I1715" s="47" t="s">
        <v>72</v>
      </c>
      <c r="J1715" s="47" t="s">
        <v>1961</v>
      </c>
      <c r="K1715" s="47" t="s">
        <v>329</v>
      </c>
      <c r="L1715" s="47" t="s">
        <v>320</v>
      </c>
      <c r="M1715" s="47" t="s">
        <v>55</v>
      </c>
      <c r="N1715" s="47" t="s">
        <v>32</v>
      </c>
      <c r="O1715" s="47" t="s">
        <v>37</v>
      </c>
      <c r="P1715" s="47" t="s">
        <v>45</v>
      </c>
      <c r="Q1715" s="47"/>
      <c r="R1715" s="47"/>
      <c r="S1715" s="47" t="s">
        <v>7674</v>
      </c>
      <c r="T1715" s="47" t="s">
        <v>147</v>
      </c>
      <c r="U1715" s="52"/>
      <c r="V1715" s="118"/>
      <c r="W1715" s="118"/>
      <c r="X1715" s="47"/>
      <c r="Y1715" s="47"/>
      <c r="Z1715" s="118"/>
      <c r="AA1715" s="118"/>
      <c r="AB1715" s="118"/>
      <c r="AC1715" s="47" t="s">
        <v>700</v>
      </c>
      <c r="AD1715" s="14">
        <v>0</v>
      </c>
      <c r="AE1715" s="47"/>
      <c r="AF1715" s="280"/>
      <c r="AG1715" s="118"/>
      <c r="AH1715" s="118"/>
      <c r="AI1715" s="47"/>
      <c r="AJ1715" s="47"/>
      <c r="AK1715" s="47" t="s">
        <v>390</v>
      </c>
      <c r="AL1715" s="62" t="s">
        <v>390</v>
      </c>
      <c r="AM1715" s="62"/>
      <c r="AN1715" s="118"/>
      <c r="AO1715" s="118"/>
      <c r="AP1715" s="118"/>
      <c r="AQ1715" s="118"/>
      <c r="AR1715" s="118"/>
      <c r="AS1715" s="47"/>
      <c r="AT1715" s="118"/>
      <c r="AU1715" s="47"/>
      <c r="AV1715" s="47"/>
      <c r="AW1715" s="118"/>
      <c r="AX1715" s="118"/>
      <c r="AY1715" s="118"/>
      <c r="AZ1715" s="47"/>
      <c r="BA1715" s="118"/>
      <c r="BB1715" s="47"/>
      <c r="BC1715" s="118"/>
      <c r="BD1715" s="118"/>
    </row>
    <row r="1716" spans="1:56" x14ac:dyDescent="0.35">
      <c r="A1716" s="50" t="s">
        <v>7675</v>
      </c>
      <c r="B1716" s="115">
        <v>1715</v>
      </c>
      <c r="C1716" s="47"/>
      <c r="D1716" s="47"/>
      <c r="E1716" s="47"/>
      <c r="F1716" s="47"/>
      <c r="G1716" s="47" t="s">
        <v>80</v>
      </c>
      <c r="H1716" s="47" t="s">
        <v>225</v>
      </c>
      <c r="I1716" s="47" t="s">
        <v>72</v>
      </c>
      <c r="J1716" s="47" t="s">
        <v>1961</v>
      </c>
      <c r="K1716" s="47" t="s">
        <v>329</v>
      </c>
      <c r="L1716" s="47" t="s">
        <v>320</v>
      </c>
      <c r="M1716" s="47" t="s">
        <v>55</v>
      </c>
      <c r="N1716" s="47" t="s">
        <v>32</v>
      </c>
      <c r="O1716" s="47" t="s">
        <v>37</v>
      </c>
      <c r="P1716" s="47" t="s">
        <v>38</v>
      </c>
      <c r="Q1716" s="47"/>
      <c r="R1716" s="47"/>
      <c r="S1716" s="47" t="s">
        <v>7676</v>
      </c>
      <c r="T1716" s="47" t="s">
        <v>107</v>
      </c>
      <c r="U1716" s="52"/>
      <c r="V1716" s="118"/>
      <c r="W1716" s="118"/>
      <c r="X1716" s="47"/>
      <c r="Y1716" s="47"/>
      <c r="Z1716" s="118"/>
      <c r="AA1716" s="118"/>
      <c r="AB1716" s="118"/>
      <c r="AC1716" s="47" t="s">
        <v>407</v>
      </c>
      <c r="AD1716" s="14">
        <v>0</v>
      </c>
      <c r="AE1716" s="47"/>
      <c r="AF1716" s="280"/>
      <c r="AG1716" s="118"/>
      <c r="AH1716" s="118"/>
      <c r="AI1716" s="47"/>
      <c r="AJ1716" s="47"/>
      <c r="AK1716" s="47" t="s">
        <v>390</v>
      </c>
      <c r="AL1716" s="62" t="s">
        <v>390</v>
      </c>
      <c r="AM1716" s="62"/>
      <c r="AN1716" s="118"/>
      <c r="AO1716" s="118"/>
      <c r="AP1716" s="118"/>
      <c r="AQ1716" s="118"/>
      <c r="AR1716" s="118"/>
      <c r="AS1716" s="47"/>
      <c r="AT1716" s="118"/>
      <c r="AU1716" s="47"/>
      <c r="AV1716" s="47"/>
      <c r="AW1716" s="118"/>
      <c r="AX1716" s="118"/>
      <c r="AY1716" s="118"/>
      <c r="AZ1716" s="47"/>
      <c r="BA1716" s="118"/>
      <c r="BB1716" s="47"/>
      <c r="BC1716" s="118"/>
      <c r="BD1716" s="118"/>
    </row>
    <row r="1717" spans="1:56" x14ac:dyDescent="0.35">
      <c r="A1717" s="50" t="s">
        <v>7677</v>
      </c>
      <c r="B1717" s="115">
        <v>1716</v>
      </c>
      <c r="C1717" s="47"/>
      <c r="D1717" s="47"/>
      <c r="E1717" s="47"/>
      <c r="F1717" s="47"/>
      <c r="G1717" s="47" t="s">
        <v>80</v>
      </c>
      <c r="H1717" s="47" t="s">
        <v>225</v>
      </c>
      <c r="I1717" s="47" t="s">
        <v>72</v>
      </c>
      <c r="J1717" s="47" t="s">
        <v>1961</v>
      </c>
      <c r="K1717" s="47" t="s">
        <v>329</v>
      </c>
      <c r="L1717" s="47" t="s">
        <v>320</v>
      </c>
      <c r="M1717" s="47" t="s">
        <v>55</v>
      </c>
      <c r="N1717" s="47" t="s">
        <v>32</v>
      </c>
      <c r="O1717" s="47" t="s">
        <v>37</v>
      </c>
      <c r="P1717" s="47" t="s">
        <v>38</v>
      </c>
      <c r="Q1717" s="47"/>
      <c r="R1717" s="47"/>
      <c r="S1717" s="47" t="s">
        <v>7678</v>
      </c>
      <c r="T1717" s="47" t="s">
        <v>107</v>
      </c>
      <c r="U1717" s="52"/>
      <c r="V1717" s="118"/>
      <c r="W1717" s="118"/>
      <c r="X1717" s="47"/>
      <c r="Y1717" s="47"/>
      <c r="Z1717" s="118"/>
      <c r="AA1717" s="118"/>
      <c r="AB1717" s="118"/>
      <c r="AC1717" s="47" t="s">
        <v>407</v>
      </c>
      <c r="AD1717" s="14">
        <v>0</v>
      </c>
      <c r="AE1717" s="47"/>
      <c r="AF1717" s="280"/>
      <c r="AG1717" s="118"/>
      <c r="AH1717" s="118"/>
      <c r="AI1717" s="47"/>
      <c r="AJ1717" s="47"/>
      <c r="AK1717" s="47" t="s">
        <v>390</v>
      </c>
      <c r="AL1717" s="62" t="s">
        <v>390</v>
      </c>
      <c r="AM1717" s="62"/>
      <c r="AN1717" s="118"/>
      <c r="AO1717" s="118"/>
      <c r="AP1717" s="118"/>
      <c r="AQ1717" s="118"/>
      <c r="AR1717" s="118"/>
      <c r="AS1717" s="47"/>
      <c r="AT1717" s="118"/>
      <c r="AU1717" s="47"/>
      <c r="AV1717" s="47"/>
      <c r="AW1717" s="118"/>
      <c r="AX1717" s="118"/>
      <c r="AY1717" s="118"/>
      <c r="AZ1717" s="47"/>
      <c r="BA1717" s="118"/>
      <c r="BB1717" s="47"/>
      <c r="BC1717" s="118"/>
      <c r="BD1717" s="118"/>
    </row>
    <row r="1718" spans="1:56" x14ac:dyDescent="0.35">
      <c r="A1718" s="50" t="s">
        <v>7679</v>
      </c>
      <c r="B1718" s="115">
        <v>1717</v>
      </c>
      <c r="C1718" s="47"/>
      <c r="D1718" s="47"/>
      <c r="E1718" s="47"/>
      <c r="F1718" s="47"/>
      <c r="G1718" s="47" t="s">
        <v>80</v>
      </c>
      <c r="H1718" s="47" t="s">
        <v>225</v>
      </c>
      <c r="I1718" s="47" t="s">
        <v>72</v>
      </c>
      <c r="J1718" s="47" t="s">
        <v>1961</v>
      </c>
      <c r="K1718" s="47" t="s">
        <v>329</v>
      </c>
      <c r="L1718" s="47" t="s">
        <v>320</v>
      </c>
      <c r="M1718" s="47" t="s">
        <v>55</v>
      </c>
      <c r="N1718" s="47" t="s">
        <v>32</v>
      </c>
      <c r="O1718" s="47" t="s">
        <v>37</v>
      </c>
      <c r="P1718" s="47" t="s">
        <v>38</v>
      </c>
      <c r="Q1718" s="47"/>
      <c r="R1718" s="47"/>
      <c r="S1718" s="47" t="s">
        <v>7680</v>
      </c>
      <c r="T1718" s="47" t="s">
        <v>107</v>
      </c>
      <c r="U1718" s="52"/>
      <c r="V1718" s="118"/>
      <c r="W1718" s="118"/>
      <c r="X1718" s="47"/>
      <c r="Y1718" s="47"/>
      <c r="Z1718" s="118"/>
      <c r="AA1718" s="118"/>
      <c r="AB1718" s="118"/>
      <c r="AC1718" s="47" t="s">
        <v>407</v>
      </c>
      <c r="AD1718" s="14">
        <v>0</v>
      </c>
      <c r="AE1718" s="47"/>
      <c r="AF1718" s="280"/>
      <c r="AG1718" s="118"/>
      <c r="AH1718" s="118"/>
      <c r="AI1718" s="47"/>
      <c r="AJ1718" s="47"/>
      <c r="AK1718" s="47" t="s">
        <v>390</v>
      </c>
      <c r="AL1718" s="62" t="s">
        <v>390</v>
      </c>
      <c r="AM1718" s="62"/>
      <c r="AN1718" s="118"/>
      <c r="AO1718" s="118"/>
      <c r="AP1718" s="118"/>
      <c r="AQ1718" s="118"/>
      <c r="AR1718" s="118"/>
      <c r="AS1718" s="47"/>
      <c r="AT1718" s="118"/>
      <c r="AU1718" s="47"/>
      <c r="AV1718" s="47"/>
      <c r="AW1718" s="118"/>
      <c r="AX1718" s="118"/>
      <c r="AY1718" s="118"/>
      <c r="AZ1718" s="47"/>
      <c r="BA1718" s="118"/>
      <c r="BB1718" s="47"/>
      <c r="BC1718" s="118"/>
      <c r="BD1718" s="118"/>
    </row>
    <row r="1719" spans="1:56" x14ac:dyDescent="0.35">
      <c r="A1719" s="50" t="s">
        <v>7681</v>
      </c>
      <c r="B1719" s="115">
        <v>1718</v>
      </c>
      <c r="C1719" s="47"/>
      <c r="D1719" s="47" t="s">
        <v>7682</v>
      </c>
      <c r="E1719" s="47" t="s">
        <v>7683</v>
      </c>
      <c r="F1719" s="47" t="s">
        <v>7684</v>
      </c>
      <c r="G1719" s="47" t="s">
        <v>1960</v>
      </c>
      <c r="H1719" s="47" t="s">
        <v>223</v>
      </c>
      <c r="I1719" s="47" t="s">
        <v>81</v>
      </c>
      <c r="J1719" s="47" t="s">
        <v>1961</v>
      </c>
      <c r="K1719" s="47" t="s">
        <v>313</v>
      </c>
      <c r="L1719" s="47" t="s">
        <v>1979</v>
      </c>
      <c r="M1719" s="47" t="s">
        <v>55</v>
      </c>
      <c r="N1719" s="47" t="s">
        <v>34</v>
      </c>
      <c r="O1719" s="47" t="s">
        <v>4</v>
      </c>
      <c r="P1719" s="47" t="s">
        <v>16</v>
      </c>
      <c r="Q1719" s="47"/>
      <c r="R1719" s="47" t="s">
        <v>7366</v>
      </c>
      <c r="S1719" s="47" t="s">
        <v>774</v>
      </c>
      <c r="T1719" s="47" t="s">
        <v>774</v>
      </c>
      <c r="U1719" s="52">
        <v>7425</v>
      </c>
      <c r="V1719" s="118">
        <v>46135</v>
      </c>
      <c r="W1719" s="118">
        <v>46137</v>
      </c>
      <c r="X1719" s="47">
        <v>35</v>
      </c>
      <c r="Y1719" s="47"/>
      <c r="Z1719" s="118">
        <v>46172</v>
      </c>
      <c r="AA1719" s="118">
        <v>46183</v>
      </c>
      <c r="AB1719" s="118"/>
      <c r="AC1719" s="47" t="s">
        <v>5</v>
      </c>
      <c r="AD1719" s="14">
        <v>0.73</v>
      </c>
      <c r="AE1719" s="47"/>
      <c r="AF1719" s="280"/>
      <c r="AG1719" s="118"/>
      <c r="AH1719" s="118"/>
      <c r="AI1719" s="47"/>
      <c r="AJ1719" s="47"/>
      <c r="AK1719" s="47" t="s">
        <v>2826</v>
      </c>
      <c r="AL1719" s="62" t="s">
        <v>390</v>
      </c>
      <c r="AM1719" s="62"/>
      <c r="AN1719" s="118"/>
      <c r="AO1719" s="118"/>
      <c r="AP1719" s="118"/>
      <c r="AQ1719" s="118"/>
      <c r="AR1719" s="118"/>
      <c r="AS1719" s="47"/>
      <c r="AT1719" s="118"/>
      <c r="AU1719" s="47"/>
      <c r="AV1719" s="47"/>
      <c r="AW1719" s="118"/>
      <c r="AX1719" s="118"/>
      <c r="AY1719" s="118"/>
      <c r="AZ1719" s="47"/>
      <c r="BA1719" s="118"/>
      <c r="BB1719" s="47"/>
      <c r="BC1719" s="118"/>
      <c r="BD1719" s="118"/>
    </row>
    <row r="1720" spans="1:56" x14ac:dyDescent="0.35">
      <c r="A1720" s="50" t="s">
        <v>7685</v>
      </c>
      <c r="B1720" s="115">
        <v>1719</v>
      </c>
      <c r="C1720" s="47"/>
      <c r="D1720" s="47" t="s">
        <v>7686</v>
      </c>
      <c r="E1720" s="47" t="s">
        <v>7687</v>
      </c>
      <c r="F1720" s="47" t="s">
        <v>7688</v>
      </c>
      <c r="G1720" s="47" t="s">
        <v>76</v>
      </c>
      <c r="H1720" s="47" t="s">
        <v>1980</v>
      </c>
      <c r="I1720" s="47" t="s">
        <v>3899</v>
      </c>
      <c r="J1720" s="47" t="s">
        <v>1961</v>
      </c>
      <c r="K1720" s="47" t="s">
        <v>319</v>
      </c>
      <c r="L1720" s="47" t="s">
        <v>886</v>
      </c>
      <c r="M1720" s="47" t="s">
        <v>53</v>
      </c>
      <c r="N1720" s="47" t="s">
        <v>33</v>
      </c>
      <c r="O1720" s="47" t="s">
        <v>5473</v>
      </c>
      <c r="P1720" s="47" t="s">
        <v>26</v>
      </c>
      <c r="Q1720" s="47"/>
      <c r="R1720" s="47"/>
      <c r="S1720" s="47" t="s">
        <v>7689</v>
      </c>
      <c r="T1720" s="47" t="s">
        <v>7690</v>
      </c>
      <c r="U1720" s="52">
        <v>10100</v>
      </c>
      <c r="V1720" s="118">
        <v>46142</v>
      </c>
      <c r="W1720" s="118">
        <v>46142</v>
      </c>
      <c r="X1720" s="47"/>
      <c r="Y1720" s="47">
        <v>15</v>
      </c>
      <c r="Z1720" s="118">
        <v>46157</v>
      </c>
      <c r="AA1720" s="118">
        <v>46173</v>
      </c>
      <c r="AB1720" s="118"/>
      <c r="AC1720" s="47" t="s">
        <v>5</v>
      </c>
      <c r="AD1720" s="14"/>
      <c r="AE1720" s="47" t="s">
        <v>3873</v>
      </c>
      <c r="AF1720" s="280"/>
      <c r="AG1720" s="118"/>
      <c r="AH1720" s="118"/>
      <c r="AI1720" s="47"/>
      <c r="AJ1720" s="47"/>
      <c r="AK1720" s="47" t="s">
        <v>2826</v>
      </c>
      <c r="AL1720" s="62" t="s">
        <v>390</v>
      </c>
      <c r="AM1720" s="62"/>
      <c r="AN1720" s="118"/>
      <c r="AO1720" s="118"/>
      <c r="AP1720" s="118"/>
      <c r="AQ1720" s="118"/>
      <c r="AR1720" s="118"/>
      <c r="AS1720" s="47"/>
      <c r="AT1720" s="118"/>
      <c r="AU1720" s="47"/>
      <c r="AV1720" s="47"/>
      <c r="AW1720" s="118"/>
      <c r="AX1720" s="118"/>
      <c r="AY1720" s="118"/>
      <c r="AZ1720" s="47"/>
      <c r="BA1720" s="118"/>
      <c r="BB1720" s="47"/>
      <c r="BC1720" s="118"/>
      <c r="BD1720" s="118"/>
    </row>
    <row r="1721" spans="1:56" x14ac:dyDescent="0.35">
      <c r="A1721" s="50" t="s">
        <v>7691</v>
      </c>
      <c r="B1721" s="115">
        <v>1720</v>
      </c>
      <c r="C1721" s="47"/>
      <c r="D1721" s="47">
        <v>9661</v>
      </c>
      <c r="E1721" s="47" t="s">
        <v>7692</v>
      </c>
      <c r="F1721" s="47" t="s">
        <v>7693</v>
      </c>
      <c r="G1721" s="47" t="s">
        <v>76</v>
      </c>
      <c r="H1721" s="47" t="s">
        <v>1980</v>
      </c>
      <c r="I1721" s="47" t="s">
        <v>3899</v>
      </c>
      <c r="J1721" s="47" t="s">
        <v>1961</v>
      </c>
      <c r="K1721" s="47" t="s">
        <v>319</v>
      </c>
      <c r="L1721" s="47" t="s">
        <v>886</v>
      </c>
      <c r="M1721" s="47" t="s">
        <v>53</v>
      </c>
      <c r="N1721" s="47" t="s">
        <v>33</v>
      </c>
      <c r="O1721" s="47" t="s">
        <v>5473</v>
      </c>
      <c r="P1721" s="47" t="s">
        <v>26</v>
      </c>
      <c r="Q1721" s="47"/>
      <c r="R1721" s="47"/>
      <c r="S1721" s="47" t="s">
        <v>7694</v>
      </c>
      <c r="T1721" s="47" t="s">
        <v>7695</v>
      </c>
      <c r="U1721" s="52">
        <v>11946</v>
      </c>
      <c r="V1721" s="118">
        <v>46142</v>
      </c>
      <c r="W1721" s="118">
        <v>46142</v>
      </c>
      <c r="X1721" s="47"/>
      <c r="Y1721" s="47">
        <v>15</v>
      </c>
      <c r="Z1721" s="118">
        <v>46157</v>
      </c>
      <c r="AA1721" s="118">
        <v>46173</v>
      </c>
      <c r="AB1721" s="118"/>
      <c r="AC1721" s="47" t="s">
        <v>5</v>
      </c>
      <c r="AD1721" s="14"/>
      <c r="AE1721" s="47" t="s">
        <v>3873</v>
      </c>
      <c r="AF1721" s="280"/>
      <c r="AG1721" s="118"/>
      <c r="AH1721" s="118"/>
      <c r="AI1721" s="47"/>
      <c r="AJ1721" s="47"/>
      <c r="AK1721" s="47" t="s">
        <v>2826</v>
      </c>
      <c r="AL1721" s="62" t="s">
        <v>390</v>
      </c>
      <c r="AM1721" s="62"/>
      <c r="AN1721" s="118"/>
      <c r="AO1721" s="118"/>
      <c r="AP1721" s="118"/>
      <c r="AQ1721" s="118"/>
      <c r="AR1721" s="118"/>
      <c r="AS1721" s="47"/>
      <c r="AT1721" s="118"/>
      <c r="AU1721" s="47"/>
      <c r="AV1721" s="47"/>
      <c r="AW1721" s="118"/>
      <c r="AX1721" s="118"/>
      <c r="AY1721" s="118"/>
      <c r="AZ1721" s="47"/>
      <c r="BA1721" s="118"/>
      <c r="BB1721" s="47"/>
      <c r="BC1721" s="118"/>
      <c r="BD1721" s="118"/>
    </row>
    <row r="1722" spans="1:56" x14ac:dyDescent="0.35">
      <c r="A1722" s="50" t="s">
        <v>7696</v>
      </c>
      <c r="B1722" s="115">
        <v>1721</v>
      </c>
      <c r="C1722" s="47"/>
      <c r="D1722" s="47">
        <v>5694</v>
      </c>
      <c r="E1722" s="47" t="s">
        <v>7697</v>
      </c>
      <c r="F1722" s="47" t="s">
        <v>7698</v>
      </c>
      <c r="G1722" s="47" t="s">
        <v>76</v>
      </c>
      <c r="H1722" s="47" t="s">
        <v>1980</v>
      </c>
      <c r="I1722" s="47" t="s">
        <v>3899</v>
      </c>
      <c r="J1722" s="47" t="s">
        <v>1961</v>
      </c>
      <c r="K1722" s="47" t="s">
        <v>319</v>
      </c>
      <c r="L1722" s="47" t="s">
        <v>886</v>
      </c>
      <c r="M1722" s="47" t="s">
        <v>53</v>
      </c>
      <c r="N1722" s="47" t="s">
        <v>33</v>
      </c>
      <c r="O1722" s="47" t="s">
        <v>5473</v>
      </c>
      <c r="P1722" s="47" t="s">
        <v>26</v>
      </c>
      <c r="Q1722" s="47"/>
      <c r="R1722" s="47"/>
      <c r="S1722" s="47" t="s">
        <v>7699</v>
      </c>
      <c r="T1722" s="47" t="s">
        <v>7700</v>
      </c>
      <c r="U1722" s="52">
        <v>5734</v>
      </c>
      <c r="V1722" s="118">
        <v>46142</v>
      </c>
      <c r="W1722" s="118">
        <v>46142</v>
      </c>
      <c r="X1722" s="47"/>
      <c r="Y1722" s="47">
        <v>15</v>
      </c>
      <c r="Z1722" s="118">
        <v>46157</v>
      </c>
      <c r="AA1722" s="118">
        <v>46173</v>
      </c>
      <c r="AB1722" s="118"/>
      <c r="AC1722" s="47" t="s">
        <v>5</v>
      </c>
      <c r="AD1722" s="14"/>
      <c r="AE1722" s="47" t="s">
        <v>3879</v>
      </c>
      <c r="AF1722" s="280"/>
      <c r="AG1722" s="118"/>
      <c r="AH1722" s="118"/>
      <c r="AI1722" s="47"/>
      <c r="AJ1722" s="47"/>
      <c r="AK1722" s="47" t="s">
        <v>2826</v>
      </c>
      <c r="AL1722" s="62" t="s">
        <v>390</v>
      </c>
      <c r="AM1722" s="62"/>
      <c r="AN1722" s="118"/>
      <c r="AO1722" s="118"/>
      <c r="AP1722" s="118"/>
      <c r="AQ1722" s="118"/>
      <c r="AR1722" s="118"/>
      <c r="AS1722" s="47"/>
      <c r="AT1722" s="118"/>
      <c r="AU1722" s="47"/>
      <c r="AV1722" s="47"/>
      <c r="AW1722" s="118"/>
      <c r="AX1722" s="118"/>
      <c r="AY1722" s="118"/>
      <c r="AZ1722" s="47"/>
      <c r="BA1722" s="118"/>
      <c r="BB1722" s="47"/>
      <c r="BC1722" s="118"/>
      <c r="BD1722" s="118"/>
    </row>
    <row r="1723" spans="1:56" x14ac:dyDescent="0.35">
      <c r="A1723" s="50" t="s">
        <v>7701</v>
      </c>
      <c r="B1723" s="115">
        <v>1722</v>
      </c>
      <c r="C1723" s="47"/>
      <c r="D1723" s="47" t="s">
        <v>7702</v>
      </c>
      <c r="E1723" s="47" t="s">
        <v>7703</v>
      </c>
      <c r="F1723" s="47" t="s">
        <v>7704</v>
      </c>
      <c r="G1723" s="47" t="s">
        <v>76</v>
      </c>
      <c r="H1723" s="47" t="s">
        <v>1980</v>
      </c>
      <c r="I1723" s="47" t="s">
        <v>3899</v>
      </c>
      <c r="J1723" s="47" t="s">
        <v>1961</v>
      </c>
      <c r="K1723" s="47" t="s">
        <v>319</v>
      </c>
      <c r="L1723" s="47" t="s">
        <v>886</v>
      </c>
      <c r="M1723" s="47" t="s">
        <v>53</v>
      </c>
      <c r="N1723" s="47" t="s">
        <v>33</v>
      </c>
      <c r="O1723" s="47" t="s">
        <v>5473</v>
      </c>
      <c r="P1723" s="47" t="s">
        <v>26</v>
      </c>
      <c r="Q1723" s="47"/>
      <c r="R1723" s="47"/>
      <c r="S1723" s="47" t="s">
        <v>7705</v>
      </c>
      <c r="T1723" s="47" t="s">
        <v>7706</v>
      </c>
      <c r="U1723" s="52">
        <v>7844</v>
      </c>
      <c r="V1723" s="118">
        <v>46142</v>
      </c>
      <c r="W1723" s="118">
        <v>46142</v>
      </c>
      <c r="X1723" s="47"/>
      <c r="Y1723" s="47">
        <v>15</v>
      </c>
      <c r="Z1723" s="118">
        <v>46157</v>
      </c>
      <c r="AA1723" s="118">
        <v>46173</v>
      </c>
      <c r="AB1723" s="118"/>
      <c r="AC1723" s="47" t="s">
        <v>5</v>
      </c>
      <c r="AD1723" s="14"/>
      <c r="AE1723" s="47" t="s">
        <v>3879</v>
      </c>
      <c r="AF1723" s="280"/>
      <c r="AG1723" s="118"/>
      <c r="AH1723" s="118"/>
      <c r="AI1723" s="47"/>
      <c r="AJ1723" s="47"/>
      <c r="AK1723" s="47" t="s">
        <v>2826</v>
      </c>
      <c r="AL1723" s="62" t="s">
        <v>390</v>
      </c>
      <c r="AM1723" s="62"/>
      <c r="AN1723" s="118"/>
      <c r="AO1723" s="118"/>
      <c r="AP1723" s="118"/>
      <c r="AQ1723" s="118"/>
      <c r="AR1723" s="118"/>
      <c r="AS1723" s="47"/>
      <c r="AT1723" s="118"/>
      <c r="AU1723" s="47"/>
      <c r="AV1723" s="47"/>
      <c r="AW1723" s="118"/>
      <c r="AX1723" s="118"/>
      <c r="AY1723" s="118"/>
      <c r="AZ1723" s="47"/>
      <c r="BA1723" s="118"/>
      <c r="BB1723" s="47"/>
      <c r="BC1723" s="118"/>
      <c r="BD1723" s="118"/>
    </row>
    <row r="1724" spans="1:56" x14ac:dyDescent="0.35">
      <c r="A1724" s="50" t="s">
        <v>7707</v>
      </c>
      <c r="B1724" s="115">
        <v>1723</v>
      </c>
      <c r="C1724" s="47"/>
      <c r="D1724" s="47" t="s">
        <v>7708</v>
      </c>
      <c r="E1724" s="47" t="s">
        <v>7709</v>
      </c>
      <c r="F1724" s="47" t="s">
        <v>7710</v>
      </c>
      <c r="G1724" s="47" t="s">
        <v>76</v>
      </c>
      <c r="H1724" s="47" t="s">
        <v>1980</v>
      </c>
      <c r="I1724" s="47" t="s">
        <v>3899</v>
      </c>
      <c r="J1724" s="47" t="s">
        <v>1961</v>
      </c>
      <c r="K1724" s="47" t="s">
        <v>319</v>
      </c>
      <c r="L1724" s="47" t="s">
        <v>886</v>
      </c>
      <c r="M1724" s="47" t="s">
        <v>53</v>
      </c>
      <c r="N1724" s="47" t="s">
        <v>33</v>
      </c>
      <c r="O1724" s="47" t="s">
        <v>5473</v>
      </c>
      <c r="P1724" s="47" t="s">
        <v>26</v>
      </c>
      <c r="Q1724" s="47"/>
      <c r="R1724" s="47"/>
      <c r="S1724" s="47" t="s">
        <v>7711</v>
      </c>
      <c r="T1724" s="47" t="s">
        <v>7712</v>
      </c>
      <c r="U1724" s="52">
        <v>8393</v>
      </c>
      <c r="V1724" s="118">
        <v>46142</v>
      </c>
      <c r="W1724" s="118">
        <v>46142</v>
      </c>
      <c r="X1724" s="47"/>
      <c r="Y1724" s="47">
        <v>15</v>
      </c>
      <c r="Z1724" s="118">
        <v>46157</v>
      </c>
      <c r="AA1724" s="118">
        <v>46173</v>
      </c>
      <c r="AB1724" s="118"/>
      <c r="AC1724" s="47" t="s">
        <v>5</v>
      </c>
      <c r="AD1724" s="14"/>
      <c r="AE1724" s="47" t="s">
        <v>3879</v>
      </c>
      <c r="AF1724" s="280"/>
      <c r="AG1724" s="118"/>
      <c r="AH1724" s="118"/>
      <c r="AI1724" s="47"/>
      <c r="AJ1724" s="47"/>
      <c r="AK1724" s="47" t="s">
        <v>2826</v>
      </c>
      <c r="AL1724" s="62" t="s">
        <v>390</v>
      </c>
      <c r="AM1724" s="62"/>
      <c r="AN1724" s="118"/>
      <c r="AO1724" s="118"/>
      <c r="AP1724" s="118"/>
      <c r="AQ1724" s="118"/>
      <c r="AR1724" s="118"/>
      <c r="AS1724" s="47"/>
      <c r="AT1724" s="118"/>
      <c r="AU1724" s="47"/>
      <c r="AV1724" s="47"/>
      <c r="AW1724" s="118"/>
      <c r="AX1724" s="118"/>
      <c r="AY1724" s="118"/>
      <c r="AZ1724" s="47"/>
      <c r="BA1724" s="118"/>
      <c r="BB1724" s="47"/>
      <c r="BC1724" s="118"/>
      <c r="BD1724" s="118"/>
    </row>
    <row r="1725" spans="1:56" x14ac:dyDescent="0.35">
      <c r="A1725" s="50" t="s">
        <v>7713</v>
      </c>
      <c r="B1725" s="115">
        <v>1724</v>
      </c>
      <c r="C1725" s="47"/>
      <c r="D1725" s="47">
        <v>8357</v>
      </c>
      <c r="E1725" s="47" t="s">
        <v>7714</v>
      </c>
      <c r="F1725" s="47" t="s">
        <v>7715</v>
      </c>
      <c r="G1725" s="47" t="s">
        <v>76</v>
      </c>
      <c r="H1725" s="47" t="s">
        <v>1980</v>
      </c>
      <c r="I1725" s="47" t="s">
        <v>3899</v>
      </c>
      <c r="J1725" s="47" t="s">
        <v>312</v>
      </c>
      <c r="K1725" s="47" t="s">
        <v>1223</v>
      </c>
      <c r="L1725" s="47" t="s">
        <v>7218</v>
      </c>
      <c r="M1725" s="47" t="s">
        <v>53</v>
      </c>
      <c r="N1725" s="47" t="s">
        <v>32</v>
      </c>
      <c r="O1725" s="47" t="s">
        <v>37</v>
      </c>
      <c r="P1725" s="47" t="s">
        <v>45</v>
      </c>
      <c r="Q1725" s="47"/>
      <c r="R1725" s="47"/>
      <c r="S1725" s="47" t="s">
        <v>7716</v>
      </c>
      <c r="T1725" s="47" t="s">
        <v>108</v>
      </c>
      <c r="U1725" s="52">
        <v>9844</v>
      </c>
      <c r="V1725" s="118">
        <v>46144</v>
      </c>
      <c r="W1725" s="118">
        <v>46144</v>
      </c>
      <c r="X1725" s="47"/>
      <c r="Y1725" s="47">
        <v>15</v>
      </c>
      <c r="Z1725" s="118">
        <v>46159</v>
      </c>
      <c r="AA1725" s="118">
        <v>46173</v>
      </c>
      <c r="AB1725" s="118">
        <v>46169</v>
      </c>
      <c r="AC1725" s="47" t="s">
        <v>3</v>
      </c>
      <c r="AD1725" s="14">
        <v>1</v>
      </c>
      <c r="AE1725" s="47" t="s">
        <v>3879</v>
      </c>
      <c r="AF1725" s="280" t="s">
        <v>8951</v>
      </c>
      <c r="AG1725" s="118"/>
      <c r="AH1725" s="118" t="s">
        <v>152</v>
      </c>
      <c r="AI1725" s="47"/>
      <c r="AJ1725" s="47"/>
      <c r="AK1725" s="47" t="s">
        <v>2826</v>
      </c>
      <c r="AL1725" s="62" t="s">
        <v>2925</v>
      </c>
      <c r="AM1725" s="62"/>
      <c r="AN1725" s="118"/>
      <c r="AO1725" s="118"/>
      <c r="AP1725" s="118"/>
      <c r="AQ1725" s="118"/>
      <c r="AR1725" s="118"/>
      <c r="AS1725" s="47"/>
      <c r="AT1725" s="118"/>
      <c r="AU1725" s="47"/>
      <c r="AV1725" s="47"/>
      <c r="AW1725" s="118"/>
      <c r="AX1725" s="118"/>
      <c r="AY1725" s="118"/>
      <c r="AZ1725" s="47"/>
      <c r="BA1725" s="118"/>
      <c r="BB1725" s="47"/>
      <c r="BC1725" s="118"/>
      <c r="BD1725" s="118"/>
    </row>
    <row r="1726" spans="1:56" x14ac:dyDescent="0.35">
      <c r="A1726" s="50" t="s">
        <v>7717</v>
      </c>
      <c r="B1726" s="115">
        <v>1725</v>
      </c>
      <c r="C1726" s="47"/>
      <c r="D1726" s="47" t="s">
        <v>7718</v>
      </c>
      <c r="E1726" s="47" t="s">
        <v>8035</v>
      </c>
      <c r="F1726" s="47" t="s">
        <v>8036</v>
      </c>
      <c r="G1726" s="47" t="s">
        <v>76</v>
      </c>
      <c r="H1726" s="47" t="s">
        <v>1980</v>
      </c>
      <c r="I1726" s="47" t="s">
        <v>3899</v>
      </c>
      <c r="J1726" s="47" t="s">
        <v>312</v>
      </c>
      <c r="K1726" s="47" t="s">
        <v>1223</v>
      </c>
      <c r="L1726" s="47" t="s">
        <v>7218</v>
      </c>
      <c r="M1726" s="47" t="s">
        <v>53</v>
      </c>
      <c r="N1726" s="47" t="s">
        <v>31</v>
      </c>
      <c r="O1726" s="47" t="s">
        <v>36</v>
      </c>
      <c r="P1726" s="47" t="s">
        <v>969</v>
      </c>
      <c r="Q1726" s="47"/>
      <c r="R1726" s="47"/>
      <c r="S1726" s="47" t="s">
        <v>7719</v>
      </c>
      <c r="T1726" s="47" t="s">
        <v>1858</v>
      </c>
      <c r="U1726" s="52">
        <v>1167</v>
      </c>
      <c r="V1726" s="118">
        <v>46143</v>
      </c>
      <c r="W1726" s="118">
        <v>46143</v>
      </c>
      <c r="X1726" s="47"/>
      <c r="Y1726" s="47">
        <v>15</v>
      </c>
      <c r="Z1726" s="118">
        <v>46158</v>
      </c>
      <c r="AA1726" s="118">
        <v>46158</v>
      </c>
      <c r="AB1726" s="118">
        <v>46157</v>
      </c>
      <c r="AC1726" s="47" t="s">
        <v>3</v>
      </c>
      <c r="AD1726" s="14">
        <v>1</v>
      </c>
      <c r="AE1726" s="47" t="s">
        <v>3218</v>
      </c>
      <c r="AF1726" s="280">
        <v>46156</v>
      </c>
      <c r="AG1726" s="118"/>
      <c r="AH1726" s="118" t="s">
        <v>152</v>
      </c>
      <c r="AI1726" s="47"/>
      <c r="AJ1726" s="47"/>
      <c r="AK1726" s="47" t="s">
        <v>2826</v>
      </c>
      <c r="AL1726" s="62" t="s">
        <v>2925</v>
      </c>
      <c r="AM1726" s="62"/>
      <c r="AN1726" s="118"/>
      <c r="AO1726" s="118"/>
      <c r="AP1726" s="118"/>
      <c r="AQ1726" s="118"/>
      <c r="AR1726" s="118"/>
      <c r="AS1726" s="47"/>
      <c r="AT1726" s="118"/>
      <c r="AU1726" s="47"/>
      <c r="AV1726" s="47"/>
      <c r="AW1726" s="118"/>
      <c r="AX1726" s="118"/>
      <c r="AY1726" s="118"/>
      <c r="AZ1726" s="47"/>
      <c r="BA1726" s="118"/>
      <c r="BB1726" s="47"/>
      <c r="BC1726" s="118"/>
      <c r="BD1726" s="118"/>
    </row>
    <row r="1727" spans="1:56" x14ac:dyDescent="0.35">
      <c r="A1727" s="50" t="s">
        <v>7720</v>
      </c>
      <c r="B1727" s="115">
        <v>1726</v>
      </c>
      <c r="C1727" s="47"/>
      <c r="D1727" s="47" t="s">
        <v>7721</v>
      </c>
      <c r="E1727" s="47" t="s">
        <v>8037</v>
      </c>
      <c r="F1727" s="47" t="s">
        <v>8038</v>
      </c>
      <c r="G1727" s="47" t="s">
        <v>76</v>
      </c>
      <c r="H1727" s="47" t="s">
        <v>1980</v>
      </c>
      <c r="I1727" s="47" t="s">
        <v>3899</v>
      </c>
      <c r="J1727" s="47" t="s">
        <v>312</v>
      </c>
      <c r="K1727" s="47" t="s">
        <v>1223</v>
      </c>
      <c r="L1727" s="47" t="s">
        <v>7218</v>
      </c>
      <c r="M1727" s="47" t="s">
        <v>53</v>
      </c>
      <c r="N1727" s="47" t="s">
        <v>31</v>
      </c>
      <c r="O1727" s="47" t="s">
        <v>36</v>
      </c>
      <c r="P1727" s="47" t="s">
        <v>969</v>
      </c>
      <c r="Q1727" s="47"/>
      <c r="R1727" s="47"/>
      <c r="S1727" s="47" t="s">
        <v>7722</v>
      </c>
      <c r="T1727" s="47" t="s">
        <v>7723</v>
      </c>
      <c r="U1727" s="52">
        <v>8917.5400000000009</v>
      </c>
      <c r="V1727" s="118">
        <v>46143</v>
      </c>
      <c r="W1727" s="118">
        <v>46143</v>
      </c>
      <c r="X1727" s="47"/>
      <c r="Y1727" s="47">
        <v>15</v>
      </c>
      <c r="Z1727" s="118">
        <v>46158</v>
      </c>
      <c r="AA1727" s="118">
        <v>46158</v>
      </c>
      <c r="AB1727" s="118">
        <v>46161</v>
      </c>
      <c r="AC1727" s="47" t="s">
        <v>3</v>
      </c>
      <c r="AD1727" s="14">
        <v>1</v>
      </c>
      <c r="AE1727" s="47" t="s">
        <v>3218</v>
      </c>
      <c r="AF1727" s="280">
        <v>46161</v>
      </c>
      <c r="AG1727" s="118"/>
      <c r="AH1727" s="118" t="s">
        <v>152</v>
      </c>
      <c r="AI1727" s="47"/>
      <c r="AJ1727" s="47"/>
      <c r="AK1727" s="47" t="s">
        <v>2826</v>
      </c>
      <c r="AL1727" s="62" t="s">
        <v>2925</v>
      </c>
      <c r="AM1727" s="62"/>
      <c r="AN1727" s="118"/>
      <c r="AO1727" s="118"/>
      <c r="AP1727" s="118"/>
      <c r="AQ1727" s="118"/>
      <c r="AR1727" s="118"/>
      <c r="AS1727" s="47"/>
      <c r="AT1727" s="118"/>
      <c r="AU1727" s="47"/>
      <c r="AV1727" s="47"/>
      <c r="AW1727" s="118"/>
      <c r="AX1727" s="118"/>
      <c r="AY1727" s="118"/>
      <c r="AZ1727" s="47"/>
      <c r="BA1727" s="118"/>
      <c r="BB1727" s="47"/>
      <c r="BC1727" s="118"/>
      <c r="BD1727" s="118"/>
    </row>
    <row r="1728" spans="1:56" x14ac:dyDescent="0.35">
      <c r="A1728" s="50" t="s">
        <v>7724</v>
      </c>
      <c r="B1728" s="115">
        <v>1727</v>
      </c>
      <c r="C1728" s="47"/>
      <c r="D1728" s="47" t="s">
        <v>7725</v>
      </c>
      <c r="E1728" s="47" t="s">
        <v>7726</v>
      </c>
      <c r="F1728" s="47" t="s">
        <v>7727</v>
      </c>
      <c r="G1728" s="47" t="s">
        <v>76</v>
      </c>
      <c r="H1728" s="47" t="s">
        <v>1980</v>
      </c>
      <c r="I1728" s="47" t="s">
        <v>3899</v>
      </c>
      <c r="J1728" s="47" t="s">
        <v>312</v>
      </c>
      <c r="K1728" s="47" t="s">
        <v>1223</v>
      </c>
      <c r="L1728" s="47" t="s">
        <v>7218</v>
      </c>
      <c r="M1728" s="47" t="s">
        <v>53</v>
      </c>
      <c r="N1728" s="47" t="s">
        <v>32</v>
      </c>
      <c r="O1728" s="47" t="s">
        <v>37</v>
      </c>
      <c r="P1728" s="47" t="s">
        <v>45</v>
      </c>
      <c r="Q1728" s="47"/>
      <c r="R1728" s="47"/>
      <c r="S1728" s="47" t="s">
        <v>7728</v>
      </c>
      <c r="T1728" s="47" t="s">
        <v>2058</v>
      </c>
      <c r="U1728" s="52">
        <v>6490</v>
      </c>
      <c r="V1728" s="118">
        <v>46140</v>
      </c>
      <c r="W1728" s="118">
        <v>46140</v>
      </c>
      <c r="X1728" s="47"/>
      <c r="Y1728" s="47">
        <v>15</v>
      </c>
      <c r="Z1728" s="118">
        <v>46155</v>
      </c>
      <c r="AA1728" s="118">
        <v>46155</v>
      </c>
      <c r="AB1728" s="118">
        <v>46151</v>
      </c>
      <c r="AC1728" s="47" t="s">
        <v>3</v>
      </c>
      <c r="AD1728" s="14">
        <v>1</v>
      </c>
      <c r="AE1728" s="47" t="s">
        <v>3218</v>
      </c>
      <c r="AF1728" s="280">
        <v>46151</v>
      </c>
      <c r="AG1728" s="118"/>
      <c r="AH1728" s="118" t="s">
        <v>152</v>
      </c>
      <c r="AI1728" s="47"/>
      <c r="AJ1728" s="47"/>
      <c r="AK1728" s="47" t="s">
        <v>2826</v>
      </c>
      <c r="AL1728" s="62" t="s">
        <v>2925</v>
      </c>
      <c r="AM1728" s="62"/>
      <c r="AN1728" s="118"/>
      <c r="AO1728" s="118"/>
      <c r="AP1728" s="118"/>
      <c r="AQ1728" s="118"/>
      <c r="AR1728" s="118"/>
      <c r="AS1728" s="47"/>
      <c r="AT1728" s="118"/>
      <c r="AU1728" s="47"/>
      <c r="AV1728" s="47"/>
      <c r="AW1728" s="118"/>
      <c r="AX1728" s="118"/>
      <c r="AY1728" s="118"/>
      <c r="AZ1728" s="47"/>
      <c r="BA1728" s="118"/>
      <c r="BB1728" s="47"/>
      <c r="BC1728" s="118"/>
      <c r="BD1728" s="118"/>
    </row>
    <row r="1729" spans="1:56" x14ac:dyDescent="0.35">
      <c r="A1729" s="50" t="s">
        <v>7729</v>
      </c>
      <c r="B1729" s="115">
        <v>1728</v>
      </c>
      <c r="C1729" s="47"/>
      <c r="D1729" s="47" t="s">
        <v>7730</v>
      </c>
      <c r="E1729" s="47" t="s">
        <v>7731</v>
      </c>
      <c r="F1729" s="47" t="s">
        <v>7732</v>
      </c>
      <c r="G1729" s="47" t="s">
        <v>76</v>
      </c>
      <c r="H1729" s="47" t="s">
        <v>1980</v>
      </c>
      <c r="I1729" s="47" t="s">
        <v>3899</v>
      </c>
      <c r="J1729" s="47" t="s">
        <v>312</v>
      </c>
      <c r="K1729" s="47" t="s">
        <v>1223</v>
      </c>
      <c r="L1729" s="47" t="s">
        <v>7218</v>
      </c>
      <c r="M1729" s="47" t="s">
        <v>53</v>
      </c>
      <c r="N1729" s="47" t="s">
        <v>32</v>
      </c>
      <c r="O1729" s="47" t="s">
        <v>37</v>
      </c>
      <c r="P1729" s="47" t="s">
        <v>45</v>
      </c>
      <c r="Q1729" s="47"/>
      <c r="R1729" s="47"/>
      <c r="S1729" s="47" t="s">
        <v>7733</v>
      </c>
      <c r="T1729" s="47" t="s">
        <v>7734</v>
      </c>
      <c r="U1729" s="52">
        <v>5357</v>
      </c>
      <c r="V1729" s="118">
        <v>46143</v>
      </c>
      <c r="W1729" s="118">
        <v>46143</v>
      </c>
      <c r="X1729" s="47"/>
      <c r="Y1729" s="47">
        <v>15</v>
      </c>
      <c r="Z1729" s="118">
        <v>46158</v>
      </c>
      <c r="AA1729" s="118">
        <v>46158</v>
      </c>
      <c r="AB1729" s="118">
        <v>46161</v>
      </c>
      <c r="AC1729" s="47" t="s">
        <v>3</v>
      </c>
      <c r="AD1729" s="14">
        <v>1</v>
      </c>
      <c r="AE1729" s="47" t="s">
        <v>3218</v>
      </c>
      <c r="AF1729" s="280" t="s">
        <v>8951</v>
      </c>
      <c r="AG1729" s="118"/>
      <c r="AH1729" s="118" t="s">
        <v>152</v>
      </c>
      <c r="AI1729" s="47"/>
      <c r="AJ1729" s="47"/>
      <c r="AK1729" s="47" t="s">
        <v>2826</v>
      </c>
      <c r="AL1729" s="62" t="s">
        <v>2925</v>
      </c>
      <c r="AM1729" s="62"/>
      <c r="AN1729" s="118"/>
      <c r="AO1729" s="118"/>
      <c r="AP1729" s="118"/>
      <c r="AQ1729" s="118"/>
      <c r="AR1729" s="118"/>
      <c r="AS1729" s="47"/>
      <c r="AT1729" s="118"/>
      <c r="AU1729" s="47"/>
      <c r="AV1729" s="47"/>
      <c r="AW1729" s="118"/>
      <c r="AX1729" s="118"/>
      <c r="AY1729" s="118"/>
      <c r="AZ1729" s="47"/>
      <c r="BA1729" s="118"/>
      <c r="BB1729" s="47"/>
      <c r="BC1729" s="118"/>
      <c r="BD1729" s="118"/>
    </row>
    <row r="1730" spans="1:56" x14ac:dyDescent="0.35">
      <c r="A1730" s="50" t="s">
        <v>7735</v>
      </c>
      <c r="B1730" s="115">
        <v>1729</v>
      </c>
      <c r="C1730" s="47"/>
      <c r="D1730" s="47" t="s">
        <v>7736</v>
      </c>
      <c r="E1730" s="47" t="s">
        <v>8039</v>
      </c>
      <c r="F1730" s="47" t="s">
        <v>8040</v>
      </c>
      <c r="G1730" s="47" t="s">
        <v>76</v>
      </c>
      <c r="H1730" s="47" t="s">
        <v>1980</v>
      </c>
      <c r="I1730" s="47" t="s">
        <v>3899</v>
      </c>
      <c r="J1730" s="47" t="s">
        <v>312</v>
      </c>
      <c r="K1730" s="47" t="s">
        <v>1223</v>
      </c>
      <c r="L1730" s="47" t="s">
        <v>7218</v>
      </c>
      <c r="M1730" s="47" t="s">
        <v>53</v>
      </c>
      <c r="N1730" s="47" t="s">
        <v>31</v>
      </c>
      <c r="O1730" s="47" t="s">
        <v>36</v>
      </c>
      <c r="P1730" s="47" t="s">
        <v>46</v>
      </c>
      <c r="Q1730" s="47"/>
      <c r="R1730" s="47"/>
      <c r="S1730" s="47" t="s">
        <v>7737</v>
      </c>
      <c r="T1730" s="47" t="s">
        <v>7738</v>
      </c>
      <c r="U1730" s="52">
        <v>5474</v>
      </c>
      <c r="V1730" s="118">
        <v>46143</v>
      </c>
      <c r="W1730" s="118">
        <v>46143</v>
      </c>
      <c r="X1730" s="47"/>
      <c r="Y1730" s="47">
        <v>15</v>
      </c>
      <c r="Z1730" s="118">
        <v>46158</v>
      </c>
      <c r="AA1730" s="118">
        <v>46158</v>
      </c>
      <c r="AB1730" s="118">
        <v>46162</v>
      </c>
      <c r="AC1730" s="47" t="s">
        <v>3</v>
      </c>
      <c r="AD1730" s="14">
        <v>1</v>
      </c>
      <c r="AE1730" s="47" t="s">
        <v>3218</v>
      </c>
      <c r="AF1730" s="280">
        <v>46162</v>
      </c>
      <c r="AG1730" s="118"/>
      <c r="AH1730" s="118" t="s">
        <v>152</v>
      </c>
      <c r="AI1730" s="47"/>
      <c r="AJ1730" s="47"/>
      <c r="AK1730" s="47" t="s">
        <v>2826</v>
      </c>
      <c r="AL1730" s="62" t="s">
        <v>2925</v>
      </c>
      <c r="AM1730" s="62"/>
      <c r="AN1730" s="118"/>
      <c r="AO1730" s="118"/>
      <c r="AP1730" s="118"/>
      <c r="AQ1730" s="118"/>
      <c r="AR1730" s="118"/>
      <c r="AS1730" s="47"/>
      <c r="AT1730" s="118"/>
      <c r="AU1730" s="47"/>
      <c r="AV1730" s="47"/>
      <c r="AW1730" s="118"/>
      <c r="AX1730" s="118"/>
      <c r="AY1730" s="118"/>
      <c r="AZ1730" s="47"/>
      <c r="BA1730" s="118"/>
      <c r="BB1730" s="47"/>
      <c r="BC1730" s="118"/>
      <c r="BD1730" s="118"/>
    </row>
    <row r="1731" spans="1:56" x14ac:dyDescent="0.35">
      <c r="A1731" s="50" t="s">
        <v>7739</v>
      </c>
      <c r="B1731" s="115">
        <v>1730</v>
      </c>
      <c r="C1731" s="47"/>
      <c r="D1731" s="47" t="s">
        <v>7740</v>
      </c>
      <c r="E1731" s="47" t="s">
        <v>8041</v>
      </c>
      <c r="F1731" s="47" t="s">
        <v>8042</v>
      </c>
      <c r="G1731" s="47" t="s">
        <v>76</v>
      </c>
      <c r="H1731" s="47" t="s">
        <v>1980</v>
      </c>
      <c r="I1731" s="47" t="s">
        <v>3899</v>
      </c>
      <c r="J1731" s="47" t="s">
        <v>312</v>
      </c>
      <c r="K1731" s="47" t="s">
        <v>1223</v>
      </c>
      <c r="L1731" s="47" t="s">
        <v>7218</v>
      </c>
      <c r="M1731" s="47" t="s">
        <v>53</v>
      </c>
      <c r="N1731" s="47" t="s">
        <v>31</v>
      </c>
      <c r="O1731" s="47" t="s">
        <v>36</v>
      </c>
      <c r="P1731" s="47" t="s">
        <v>63</v>
      </c>
      <c r="Q1731" s="47"/>
      <c r="R1731" s="47"/>
      <c r="S1731" s="47" t="s">
        <v>7741</v>
      </c>
      <c r="T1731" s="47" t="s">
        <v>115</v>
      </c>
      <c r="U1731" s="52">
        <v>8068</v>
      </c>
      <c r="V1731" s="118">
        <v>46143</v>
      </c>
      <c r="W1731" s="118">
        <v>46143</v>
      </c>
      <c r="X1731" s="47"/>
      <c r="Y1731" s="47">
        <v>15</v>
      </c>
      <c r="Z1731" s="118">
        <v>46158</v>
      </c>
      <c r="AA1731" s="118">
        <v>46158</v>
      </c>
      <c r="AB1731" s="118">
        <v>46160</v>
      </c>
      <c r="AC1731" s="47" t="s">
        <v>3</v>
      </c>
      <c r="AD1731" s="14">
        <v>1</v>
      </c>
      <c r="AE1731" s="47" t="s">
        <v>3218</v>
      </c>
      <c r="AF1731" s="280">
        <v>46158</v>
      </c>
      <c r="AG1731" s="118"/>
      <c r="AH1731" s="118" t="s">
        <v>152</v>
      </c>
      <c r="AI1731" s="47"/>
      <c r="AJ1731" s="47"/>
      <c r="AK1731" s="47" t="s">
        <v>2826</v>
      </c>
      <c r="AL1731" s="62" t="s">
        <v>2925</v>
      </c>
      <c r="AM1731" s="62"/>
      <c r="AN1731" s="118"/>
      <c r="AO1731" s="118"/>
      <c r="AP1731" s="118"/>
      <c r="AQ1731" s="118"/>
      <c r="AR1731" s="118"/>
      <c r="AS1731" s="47"/>
      <c r="AT1731" s="118"/>
      <c r="AU1731" s="47"/>
      <c r="AV1731" s="47"/>
      <c r="AW1731" s="118"/>
      <c r="AX1731" s="118"/>
      <c r="AY1731" s="118"/>
      <c r="AZ1731" s="47"/>
      <c r="BA1731" s="118"/>
      <c r="BB1731" s="47"/>
      <c r="BC1731" s="118"/>
      <c r="BD1731" s="118"/>
    </row>
    <row r="1732" spans="1:56" x14ac:dyDescent="0.35">
      <c r="A1732" s="50" t="s">
        <v>7742</v>
      </c>
      <c r="B1732" s="115">
        <v>1731</v>
      </c>
      <c r="C1732" s="47"/>
      <c r="D1732" s="47" t="s">
        <v>7552</v>
      </c>
      <c r="E1732" s="47" t="s">
        <v>7552</v>
      </c>
      <c r="F1732" s="47" t="s">
        <v>7743</v>
      </c>
      <c r="G1732" s="47" t="s">
        <v>86</v>
      </c>
      <c r="H1732" s="47" t="s">
        <v>226</v>
      </c>
      <c r="I1732" s="47" t="s">
        <v>243</v>
      </c>
      <c r="J1732" s="47" t="s">
        <v>1961</v>
      </c>
      <c r="K1732" s="47" t="s">
        <v>329</v>
      </c>
      <c r="L1732" s="47" t="s">
        <v>320</v>
      </c>
      <c r="M1732" s="47" t="s">
        <v>55</v>
      </c>
      <c r="N1732" s="47" t="s">
        <v>33</v>
      </c>
      <c r="O1732" s="47" t="s">
        <v>49</v>
      </c>
      <c r="P1732" s="47" t="s">
        <v>25</v>
      </c>
      <c r="Q1732" s="47"/>
      <c r="R1732" s="47"/>
      <c r="S1732" s="47" t="s">
        <v>7744</v>
      </c>
      <c r="T1732" s="47" t="s">
        <v>5396</v>
      </c>
      <c r="U1732" s="52">
        <v>299</v>
      </c>
      <c r="V1732" s="118">
        <v>46164</v>
      </c>
      <c r="W1732" s="118">
        <v>46164</v>
      </c>
      <c r="X1732" s="47">
        <v>7</v>
      </c>
      <c r="Y1732" s="47"/>
      <c r="Z1732" s="118">
        <v>46171</v>
      </c>
      <c r="AA1732" s="118">
        <v>46171</v>
      </c>
      <c r="AB1732" s="118">
        <v>46167</v>
      </c>
      <c r="AC1732" s="47" t="s">
        <v>3</v>
      </c>
      <c r="AD1732" s="14">
        <v>1</v>
      </c>
      <c r="AE1732" s="47"/>
      <c r="AF1732" s="280">
        <v>46167</v>
      </c>
      <c r="AG1732" s="118">
        <v>46167</v>
      </c>
      <c r="AH1732" s="118" t="s">
        <v>6740</v>
      </c>
      <c r="AI1732" s="47"/>
      <c r="AJ1732" s="47"/>
      <c r="AK1732" s="47" t="s">
        <v>2826</v>
      </c>
      <c r="AL1732" s="62" t="s">
        <v>2925</v>
      </c>
      <c r="AM1732" s="62"/>
      <c r="AN1732" s="118"/>
      <c r="AO1732" s="118"/>
      <c r="AP1732" s="118"/>
      <c r="AQ1732" s="118"/>
      <c r="AR1732" s="118"/>
      <c r="AS1732" s="47"/>
      <c r="AT1732" s="118"/>
      <c r="AU1732" s="47"/>
      <c r="AV1732" s="47"/>
      <c r="AW1732" s="118"/>
      <c r="AX1732" s="118"/>
      <c r="AY1732" s="118"/>
      <c r="AZ1732" s="47"/>
      <c r="BA1732" s="118"/>
      <c r="BB1732" s="47"/>
      <c r="BC1732" s="118"/>
      <c r="BD1732" s="118"/>
    </row>
    <row r="1733" spans="1:56" x14ac:dyDescent="0.35">
      <c r="A1733" s="50" t="s">
        <v>7745</v>
      </c>
      <c r="B1733" s="115">
        <v>1732</v>
      </c>
      <c r="C1733" s="47"/>
      <c r="D1733" s="47" t="s">
        <v>7552</v>
      </c>
      <c r="E1733" s="47" t="s">
        <v>7552</v>
      </c>
      <c r="F1733" s="47" t="s">
        <v>7746</v>
      </c>
      <c r="G1733" s="47" t="s">
        <v>86</v>
      </c>
      <c r="H1733" s="47" t="s">
        <v>226</v>
      </c>
      <c r="I1733" s="47" t="s">
        <v>243</v>
      </c>
      <c r="J1733" s="47" t="s">
        <v>1961</v>
      </c>
      <c r="K1733" s="47" t="s">
        <v>329</v>
      </c>
      <c r="L1733" s="47" t="s">
        <v>320</v>
      </c>
      <c r="M1733" s="47" t="s">
        <v>55</v>
      </c>
      <c r="N1733" s="47" t="s">
        <v>31</v>
      </c>
      <c r="O1733" s="47" t="s">
        <v>50</v>
      </c>
      <c r="P1733" s="47" t="s">
        <v>47</v>
      </c>
      <c r="Q1733" s="47"/>
      <c r="R1733" s="47"/>
      <c r="S1733" s="47" t="s">
        <v>7747</v>
      </c>
      <c r="T1733" s="47" t="s">
        <v>7748</v>
      </c>
      <c r="U1733" s="52">
        <v>600</v>
      </c>
      <c r="V1733" s="118">
        <v>46145</v>
      </c>
      <c r="W1733" s="118">
        <v>46145</v>
      </c>
      <c r="X1733" s="47">
        <v>7</v>
      </c>
      <c r="Y1733" s="47"/>
      <c r="Z1733" s="118">
        <v>46152</v>
      </c>
      <c r="AA1733" s="118">
        <v>46152</v>
      </c>
      <c r="AB1733" s="118">
        <v>46149</v>
      </c>
      <c r="AC1733" s="47" t="s">
        <v>3</v>
      </c>
      <c r="AD1733" s="14">
        <v>1</v>
      </c>
      <c r="AE1733" s="47"/>
      <c r="AF1733" s="280">
        <v>46149</v>
      </c>
      <c r="AG1733" s="118">
        <v>46149</v>
      </c>
      <c r="AH1733" s="118" t="s">
        <v>6740</v>
      </c>
      <c r="AI1733" s="47"/>
      <c r="AJ1733" s="47"/>
      <c r="AK1733" s="47" t="s">
        <v>2826</v>
      </c>
      <c r="AL1733" s="62" t="s">
        <v>2925</v>
      </c>
      <c r="AM1733" s="62"/>
      <c r="AN1733" s="118"/>
      <c r="AO1733" s="118"/>
      <c r="AP1733" s="118"/>
      <c r="AQ1733" s="118"/>
      <c r="AR1733" s="118"/>
      <c r="AS1733" s="47"/>
      <c r="AT1733" s="118"/>
      <c r="AU1733" s="47"/>
      <c r="AV1733" s="47"/>
      <c r="AW1733" s="118"/>
      <c r="AX1733" s="118"/>
      <c r="AY1733" s="118"/>
      <c r="AZ1733" s="47"/>
      <c r="BA1733" s="118"/>
      <c r="BB1733" s="47"/>
      <c r="BC1733" s="118"/>
      <c r="BD1733" s="118"/>
    </row>
    <row r="1734" spans="1:56" x14ac:dyDescent="0.35">
      <c r="A1734" s="50" t="s">
        <v>7749</v>
      </c>
      <c r="B1734" s="115">
        <v>1733</v>
      </c>
      <c r="C1734" s="47"/>
      <c r="D1734" s="47">
        <v>8755</v>
      </c>
      <c r="E1734" s="47" t="s">
        <v>7750</v>
      </c>
      <c r="F1734" s="47" t="s">
        <v>7751</v>
      </c>
      <c r="G1734" s="47" t="s">
        <v>1960</v>
      </c>
      <c r="H1734" s="47" t="s">
        <v>223</v>
      </c>
      <c r="I1734" s="47" t="s">
        <v>1962</v>
      </c>
      <c r="J1734" s="47" t="s">
        <v>1961</v>
      </c>
      <c r="K1734" s="47" t="s">
        <v>313</v>
      </c>
      <c r="L1734" s="47" t="s">
        <v>1979</v>
      </c>
      <c r="M1734" s="47" t="s">
        <v>53</v>
      </c>
      <c r="N1734" s="47" t="s">
        <v>33</v>
      </c>
      <c r="O1734" s="47" t="s">
        <v>5473</v>
      </c>
      <c r="P1734" s="47" t="s">
        <v>22</v>
      </c>
      <c r="Q1734" s="47" t="s">
        <v>126</v>
      </c>
      <c r="R1734" s="47" t="s">
        <v>2240</v>
      </c>
      <c r="S1734" s="47" t="s">
        <v>7752</v>
      </c>
      <c r="T1734" s="47" t="s">
        <v>126</v>
      </c>
      <c r="U1734" s="52">
        <v>8369</v>
      </c>
      <c r="V1734" s="118">
        <v>46142</v>
      </c>
      <c r="W1734" s="118">
        <v>46142</v>
      </c>
      <c r="X1734" s="47"/>
      <c r="Y1734" s="47">
        <v>35</v>
      </c>
      <c r="Z1734" s="118">
        <v>46177</v>
      </c>
      <c r="AA1734" s="118">
        <v>46183</v>
      </c>
      <c r="AB1734" s="118"/>
      <c r="AC1734" s="47" t="s">
        <v>5</v>
      </c>
      <c r="AD1734" s="14">
        <v>0.65</v>
      </c>
      <c r="AE1734" s="47"/>
      <c r="AF1734" s="280"/>
      <c r="AG1734" s="118"/>
      <c r="AH1734" s="118"/>
      <c r="AI1734" s="47"/>
      <c r="AJ1734" s="47"/>
      <c r="AK1734" s="47" t="s">
        <v>5080</v>
      </c>
      <c r="AL1734" s="62" t="s">
        <v>390</v>
      </c>
      <c r="AM1734" s="62"/>
      <c r="AN1734" s="118"/>
      <c r="AO1734" s="118"/>
      <c r="AP1734" s="118"/>
      <c r="AQ1734" s="118"/>
      <c r="AR1734" s="118"/>
      <c r="AS1734" s="47"/>
      <c r="AT1734" s="118"/>
      <c r="AU1734" s="47"/>
      <c r="AV1734" s="47"/>
      <c r="AW1734" s="118"/>
      <c r="AX1734" s="118"/>
      <c r="AY1734" s="118"/>
      <c r="AZ1734" s="47"/>
      <c r="BA1734" s="118"/>
      <c r="BB1734" s="47"/>
      <c r="BC1734" s="118"/>
      <c r="BD1734" s="118"/>
    </row>
    <row r="1735" spans="1:56" x14ac:dyDescent="0.35">
      <c r="A1735" s="50" t="s">
        <v>7753</v>
      </c>
      <c r="B1735" s="115">
        <v>1734</v>
      </c>
      <c r="C1735" s="47"/>
      <c r="D1735" s="47" t="s">
        <v>7754</v>
      </c>
      <c r="E1735" s="47" t="s">
        <v>7755</v>
      </c>
      <c r="F1735" s="47" t="s">
        <v>7756</v>
      </c>
      <c r="G1735" s="47" t="s">
        <v>76</v>
      </c>
      <c r="H1735" s="47" t="s">
        <v>2235</v>
      </c>
      <c r="I1735" s="47" t="s">
        <v>190</v>
      </c>
      <c r="J1735" s="47" t="s">
        <v>312</v>
      </c>
      <c r="K1735" s="47" t="s">
        <v>325</v>
      </c>
      <c r="L1735" s="47" t="s">
        <v>885</v>
      </c>
      <c r="M1735" s="47" t="s">
        <v>55</v>
      </c>
      <c r="N1735" s="47" t="s">
        <v>31</v>
      </c>
      <c r="O1735" s="47" t="s">
        <v>36</v>
      </c>
      <c r="P1735" s="47" t="s">
        <v>969</v>
      </c>
      <c r="Q1735" s="47"/>
      <c r="R1735" s="47" t="s">
        <v>7757</v>
      </c>
      <c r="S1735" s="47" t="s">
        <v>7758</v>
      </c>
      <c r="T1735" s="47" t="s">
        <v>790</v>
      </c>
      <c r="U1735" s="52">
        <v>18995</v>
      </c>
      <c r="V1735" s="118">
        <v>46139</v>
      </c>
      <c r="W1735" s="118">
        <v>46149</v>
      </c>
      <c r="X1735" s="47">
        <v>45</v>
      </c>
      <c r="Y1735" s="47"/>
      <c r="Z1735" s="118">
        <v>46194</v>
      </c>
      <c r="AA1735" s="118">
        <v>46194</v>
      </c>
      <c r="AB1735" s="118"/>
      <c r="AC1735" s="47" t="s">
        <v>5</v>
      </c>
      <c r="AD1735" s="14">
        <v>0.39</v>
      </c>
      <c r="AE1735" s="47"/>
      <c r="AF1735" s="280"/>
      <c r="AG1735" s="118"/>
      <c r="AH1735" s="118"/>
      <c r="AI1735" s="47"/>
      <c r="AJ1735" s="47"/>
      <c r="AK1735" s="47" t="s">
        <v>5080</v>
      </c>
      <c r="AL1735" s="62" t="s">
        <v>390</v>
      </c>
      <c r="AM1735" s="62"/>
      <c r="AN1735" s="118"/>
      <c r="AO1735" s="118"/>
      <c r="AP1735" s="118"/>
      <c r="AQ1735" s="118"/>
      <c r="AR1735" s="118"/>
      <c r="AS1735" s="47"/>
      <c r="AT1735" s="118"/>
      <c r="AU1735" s="47"/>
      <c r="AV1735" s="47"/>
      <c r="AW1735" s="118"/>
      <c r="AX1735" s="118"/>
      <c r="AY1735" s="118"/>
      <c r="AZ1735" s="47"/>
      <c r="BA1735" s="118"/>
      <c r="BB1735" s="47"/>
      <c r="BC1735" s="118"/>
      <c r="BD1735" s="118"/>
    </row>
    <row r="1736" spans="1:56" x14ac:dyDescent="0.35">
      <c r="A1736" s="50" t="s">
        <v>7759</v>
      </c>
      <c r="B1736" s="115">
        <v>1735</v>
      </c>
      <c r="C1736" s="47"/>
      <c r="D1736" s="47">
        <v>1914</v>
      </c>
      <c r="E1736" s="47">
        <v>1914</v>
      </c>
      <c r="F1736" s="47" t="s">
        <v>7760</v>
      </c>
      <c r="G1736" s="47" t="s">
        <v>76</v>
      </c>
      <c r="H1736" s="47" t="s">
        <v>1980</v>
      </c>
      <c r="I1736" s="47" t="s">
        <v>380</v>
      </c>
      <c r="J1736" s="47" t="s">
        <v>312</v>
      </c>
      <c r="K1736" s="47" t="s">
        <v>319</v>
      </c>
      <c r="L1736" s="47" t="s">
        <v>886</v>
      </c>
      <c r="M1736" s="47" t="s">
        <v>106</v>
      </c>
      <c r="N1736" s="47" t="s">
        <v>33</v>
      </c>
      <c r="O1736" s="47" t="s">
        <v>49</v>
      </c>
      <c r="P1736" s="47" t="s">
        <v>20</v>
      </c>
      <c r="Q1736" s="47"/>
      <c r="R1736" s="47"/>
      <c r="S1736" s="47" t="s">
        <v>7761</v>
      </c>
      <c r="T1736" s="47" t="s">
        <v>1996</v>
      </c>
      <c r="U1736" s="52">
        <v>2303</v>
      </c>
      <c r="V1736" s="118">
        <v>46148</v>
      </c>
      <c r="W1736" s="118">
        <v>46148</v>
      </c>
      <c r="X1736" s="47"/>
      <c r="Y1736" s="47">
        <v>25</v>
      </c>
      <c r="Z1736" s="118">
        <v>46173</v>
      </c>
      <c r="AA1736" s="118">
        <v>46173</v>
      </c>
      <c r="AB1736" s="118">
        <v>46163</v>
      </c>
      <c r="AC1736" s="47" t="s">
        <v>3</v>
      </c>
      <c r="AD1736" s="14">
        <v>1</v>
      </c>
      <c r="AE1736" s="47"/>
      <c r="AF1736" s="280">
        <v>46163</v>
      </c>
      <c r="AG1736" s="118">
        <v>46163</v>
      </c>
      <c r="AH1736" s="118" t="s">
        <v>6740</v>
      </c>
      <c r="AI1736" s="47"/>
      <c r="AJ1736" s="47"/>
      <c r="AK1736" s="47" t="s">
        <v>2826</v>
      </c>
      <c r="AL1736" s="62" t="s">
        <v>2925</v>
      </c>
      <c r="AM1736" s="62"/>
      <c r="AN1736" s="118"/>
      <c r="AO1736" s="118"/>
      <c r="AP1736" s="118"/>
      <c r="AQ1736" s="118"/>
      <c r="AR1736" s="118"/>
      <c r="AS1736" s="47"/>
      <c r="AT1736" s="118"/>
      <c r="AU1736" s="47"/>
      <c r="AV1736" s="47"/>
      <c r="AW1736" s="118"/>
      <c r="AX1736" s="118"/>
      <c r="AY1736" s="118"/>
      <c r="AZ1736" s="47"/>
      <c r="BA1736" s="118"/>
      <c r="BB1736" s="47"/>
      <c r="BC1736" s="118"/>
      <c r="BD1736" s="118"/>
    </row>
    <row r="1737" spans="1:56" x14ac:dyDescent="0.35">
      <c r="A1737" s="50" t="s">
        <v>7762</v>
      </c>
      <c r="B1737" s="115">
        <v>1736</v>
      </c>
      <c r="C1737" s="47"/>
      <c r="D1737" s="47" t="s">
        <v>7763</v>
      </c>
      <c r="E1737" s="47" t="s">
        <v>7764</v>
      </c>
      <c r="F1737" s="47" t="s">
        <v>7765</v>
      </c>
      <c r="G1737" s="47" t="s">
        <v>1977</v>
      </c>
      <c r="H1737" s="47" t="s">
        <v>1978</v>
      </c>
      <c r="I1737" s="47" t="s">
        <v>1978</v>
      </c>
      <c r="J1737" s="47" t="s">
        <v>312</v>
      </c>
      <c r="K1737" s="47" t="s">
        <v>1223</v>
      </c>
      <c r="L1737" s="47" t="s">
        <v>898</v>
      </c>
      <c r="M1737" s="47" t="s">
        <v>55</v>
      </c>
      <c r="N1737" s="47" t="s">
        <v>32</v>
      </c>
      <c r="O1737" s="47" t="s">
        <v>50</v>
      </c>
      <c r="P1737" s="47" t="s">
        <v>38</v>
      </c>
      <c r="Q1737" s="47" t="s">
        <v>107</v>
      </c>
      <c r="R1737" s="47"/>
      <c r="S1737" s="47" t="s">
        <v>7766</v>
      </c>
      <c r="T1737" s="47" t="s">
        <v>107</v>
      </c>
      <c r="U1737" s="52">
        <v>3156</v>
      </c>
      <c r="V1737" s="118">
        <v>46135</v>
      </c>
      <c r="W1737" s="118">
        <v>46142</v>
      </c>
      <c r="X1737" s="47">
        <v>15</v>
      </c>
      <c r="Y1737" s="47"/>
      <c r="Z1737" s="118">
        <v>46157</v>
      </c>
      <c r="AA1737" s="118">
        <v>46157</v>
      </c>
      <c r="AB1737" s="118">
        <v>46167</v>
      </c>
      <c r="AC1737" s="47" t="s">
        <v>3</v>
      </c>
      <c r="AD1737" s="14">
        <v>1</v>
      </c>
      <c r="AE1737" s="47"/>
      <c r="AF1737" s="280" t="s">
        <v>8951</v>
      </c>
      <c r="AG1737" s="118"/>
      <c r="AH1737" s="118" t="s">
        <v>152</v>
      </c>
      <c r="AI1737" s="47"/>
      <c r="AJ1737" s="47"/>
      <c r="AK1737" s="47" t="s">
        <v>2826</v>
      </c>
      <c r="AL1737" s="62" t="s">
        <v>2925</v>
      </c>
      <c r="AM1737" s="62"/>
      <c r="AN1737" s="118"/>
      <c r="AO1737" s="118"/>
      <c r="AP1737" s="118"/>
      <c r="AQ1737" s="118"/>
      <c r="AR1737" s="118"/>
      <c r="AS1737" s="47"/>
      <c r="AT1737" s="118"/>
      <c r="AU1737" s="47"/>
      <c r="AV1737" s="47"/>
      <c r="AW1737" s="118"/>
      <c r="AX1737" s="118"/>
      <c r="AY1737" s="118"/>
      <c r="AZ1737" s="47"/>
      <c r="BA1737" s="118"/>
      <c r="BB1737" s="47"/>
      <c r="BC1737" s="118"/>
      <c r="BD1737" s="118"/>
    </row>
    <row r="1738" spans="1:56" x14ac:dyDescent="0.35">
      <c r="A1738" s="50" t="s">
        <v>7767</v>
      </c>
      <c r="B1738" s="115">
        <v>1737</v>
      </c>
      <c r="C1738" s="47"/>
      <c r="D1738" s="47" t="s">
        <v>7768</v>
      </c>
      <c r="E1738" s="47" t="s">
        <v>7769</v>
      </c>
      <c r="F1738" s="47" t="s">
        <v>7770</v>
      </c>
      <c r="G1738" s="47" t="s">
        <v>76</v>
      </c>
      <c r="H1738" s="47" t="s">
        <v>1980</v>
      </c>
      <c r="I1738" s="47" t="s">
        <v>3899</v>
      </c>
      <c r="J1738" s="47" t="s">
        <v>1961</v>
      </c>
      <c r="K1738" s="47" t="s">
        <v>319</v>
      </c>
      <c r="L1738" s="47" t="s">
        <v>886</v>
      </c>
      <c r="M1738" s="47" t="s">
        <v>53</v>
      </c>
      <c r="N1738" s="47" t="s">
        <v>34</v>
      </c>
      <c r="O1738" s="47" t="s">
        <v>4</v>
      </c>
      <c r="P1738" s="47" t="s">
        <v>133</v>
      </c>
      <c r="Q1738" s="47"/>
      <c r="R1738" s="47"/>
      <c r="S1738" s="47" t="s">
        <v>7771</v>
      </c>
      <c r="T1738" s="47" t="s">
        <v>7772</v>
      </c>
      <c r="U1738" s="52">
        <v>4030</v>
      </c>
      <c r="V1738" s="118">
        <v>46147</v>
      </c>
      <c r="W1738" s="118">
        <v>46147</v>
      </c>
      <c r="X1738" s="47"/>
      <c r="Y1738" s="47">
        <v>15</v>
      </c>
      <c r="Z1738" s="118">
        <v>46162</v>
      </c>
      <c r="AA1738" s="118">
        <v>46162</v>
      </c>
      <c r="AB1738" s="118">
        <v>46155</v>
      </c>
      <c r="AC1738" s="47" t="s">
        <v>3</v>
      </c>
      <c r="AD1738" s="14">
        <v>1</v>
      </c>
      <c r="AE1738" s="47" t="s">
        <v>3218</v>
      </c>
      <c r="AF1738" s="280">
        <v>46154</v>
      </c>
      <c r="AG1738" s="118">
        <v>46154</v>
      </c>
      <c r="AH1738" s="118" t="s">
        <v>6740</v>
      </c>
      <c r="AI1738" s="47"/>
      <c r="AJ1738" s="47"/>
      <c r="AK1738" s="47" t="s">
        <v>2826</v>
      </c>
      <c r="AL1738" s="62" t="s">
        <v>2925</v>
      </c>
      <c r="AM1738" s="62"/>
      <c r="AN1738" s="118"/>
      <c r="AO1738" s="118"/>
      <c r="AP1738" s="118"/>
      <c r="AQ1738" s="118"/>
      <c r="AR1738" s="118"/>
      <c r="AS1738" s="47"/>
      <c r="AT1738" s="118"/>
      <c r="AU1738" s="47"/>
      <c r="AV1738" s="47"/>
      <c r="AW1738" s="118"/>
      <c r="AX1738" s="118"/>
      <c r="AY1738" s="118"/>
      <c r="AZ1738" s="47"/>
      <c r="BA1738" s="118"/>
      <c r="BB1738" s="47"/>
      <c r="BC1738" s="118"/>
      <c r="BD1738" s="118"/>
    </row>
    <row r="1739" spans="1:56" x14ac:dyDescent="0.35">
      <c r="A1739" s="50" t="s">
        <v>7773</v>
      </c>
      <c r="B1739" s="115">
        <v>1738</v>
      </c>
      <c r="C1739" s="47"/>
      <c r="D1739" s="47" t="s">
        <v>7774</v>
      </c>
      <c r="E1739" s="47" t="s">
        <v>7775</v>
      </c>
      <c r="F1739" s="47" t="s">
        <v>7776</v>
      </c>
      <c r="G1739" s="47" t="s">
        <v>76</v>
      </c>
      <c r="H1739" s="47" t="s">
        <v>1980</v>
      </c>
      <c r="I1739" s="47" t="s">
        <v>3899</v>
      </c>
      <c r="J1739" s="47" t="s">
        <v>1961</v>
      </c>
      <c r="K1739" s="47" t="s">
        <v>319</v>
      </c>
      <c r="L1739" s="47" t="s">
        <v>886</v>
      </c>
      <c r="M1739" s="47" t="s">
        <v>53</v>
      </c>
      <c r="N1739" s="47" t="s">
        <v>33</v>
      </c>
      <c r="O1739" s="47" t="s">
        <v>5473</v>
      </c>
      <c r="P1739" s="47" t="s">
        <v>26</v>
      </c>
      <c r="Q1739" s="47"/>
      <c r="R1739" s="47"/>
      <c r="S1739" s="47" t="s">
        <v>7777</v>
      </c>
      <c r="T1739" s="47" t="s">
        <v>7778</v>
      </c>
      <c r="U1739" s="52">
        <v>5000</v>
      </c>
      <c r="V1739" s="118">
        <v>46147</v>
      </c>
      <c r="W1739" s="118">
        <v>46147</v>
      </c>
      <c r="X1739" s="47"/>
      <c r="Y1739" s="47">
        <v>15</v>
      </c>
      <c r="Z1739" s="118">
        <v>46162</v>
      </c>
      <c r="AA1739" s="118">
        <v>46162</v>
      </c>
      <c r="AB1739" s="118">
        <v>46153</v>
      </c>
      <c r="AC1739" s="47" t="s">
        <v>3</v>
      </c>
      <c r="AD1739" s="14">
        <v>1</v>
      </c>
      <c r="AE1739" s="47" t="s">
        <v>3218</v>
      </c>
      <c r="AF1739" s="280" t="s">
        <v>8951</v>
      </c>
      <c r="AG1739" s="118"/>
      <c r="AH1739" s="118" t="s">
        <v>152</v>
      </c>
      <c r="AI1739" s="47"/>
      <c r="AJ1739" s="47"/>
      <c r="AK1739" s="47" t="s">
        <v>2826</v>
      </c>
      <c r="AL1739" s="62" t="s">
        <v>2925</v>
      </c>
      <c r="AM1739" s="62"/>
      <c r="AN1739" s="118"/>
      <c r="AO1739" s="118"/>
      <c r="AP1739" s="118"/>
      <c r="AQ1739" s="118"/>
      <c r="AR1739" s="118"/>
      <c r="AS1739" s="47"/>
      <c r="AT1739" s="118"/>
      <c r="AU1739" s="47"/>
      <c r="AV1739" s="47"/>
      <c r="AW1739" s="118"/>
      <c r="AX1739" s="118"/>
      <c r="AY1739" s="118"/>
      <c r="AZ1739" s="47"/>
      <c r="BA1739" s="118"/>
      <c r="BB1739" s="47"/>
      <c r="BC1739" s="118"/>
      <c r="BD1739" s="118"/>
    </row>
    <row r="1740" spans="1:56" x14ac:dyDescent="0.35">
      <c r="A1740" s="50" t="s">
        <v>7779</v>
      </c>
      <c r="B1740" s="115">
        <v>1739</v>
      </c>
      <c r="C1740" s="47"/>
      <c r="D1740" s="47" t="s">
        <v>7780</v>
      </c>
      <c r="E1740" s="47" t="s">
        <v>7781</v>
      </c>
      <c r="F1740" s="47" t="s">
        <v>7782</v>
      </c>
      <c r="G1740" s="47" t="s">
        <v>76</v>
      </c>
      <c r="H1740" s="47" t="s">
        <v>1980</v>
      </c>
      <c r="I1740" s="47" t="s">
        <v>3899</v>
      </c>
      <c r="J1740" s="47" t="s">
        <v>1961</v>
      </c>
      <c r="K1740" s="47" t="s">
        <v>319</v>
      </c>
      <c r="L1740" s="47" t="s">
        <v>886</v>
      </c>
      <c r="M1740" s="47" t="s">
        <v>53</v>
      </c>
      <c r="N1740" s="47" t="s">
        <v>34</v>
      </c>
      <c r="O1740" s="47" t="s">
        <v>4</v>
      </c>
      <c r="P1740" s="47" t="s">
        <v>133</v>
      </c>
      <c r="Q1740" s="47"/>
      <c r="R1740" s="47"/>
      <c r="S1740" s="47" t="s">
        <v>7783</v>
      </c>
      <c r="T1740" s="47" t="s">
        <v>7784</v>
      </c>
      <c r="U1740" s="52">
        <v>3866</v>
      </c>
      <c r="V1740" s="118">
        <v>46147</v>
      </c>
      <c r="W1740" s="118">
        <v>46147</v>
      </c>
      <c r="X1740" s="47"/>
      <c r="Y1740" s="47">
        <v>15</v>
      </c>
      <c r="Z1740" s="118">
        <v>46162</v>
      </c>
      <c r="AA1740" s="118">
        <v>46162</v>
      </c>
      <c r="AB1740" s="118">
        <v>46155</v>
      </c>
      <c r="AC1740" s="47" t="s">
        <v>3</v>
      </c>
      <c r="AD1740" s="14">
        <v>1</v>
      </c>
      <c r="AE1740" s="47" t="s">
        <v>3218</v>
      </c>
      <c r="AF1740" s="280">
        <v>46155</v>
      </c>
      <c r="AG1740" s="118">
        <v>46155</v>
      </c>
      <c r="AH1740" s="118" t="s">
        <v>6740</v>
      </c>
      <c r="AI1740" s="47"/>
      <c r="AJ1740" s="47"/>
      <c r="AK1740" s="47" t="s">
        <v>2826</v>
      </c>
      <c r="AL1740" s="62" t="s">
        <v>2925</v>
      </c>
      <c r="AM1740" s="62"/>
      <c r="AN1740" s="118"/>
      <c r="AO1740" s="118"/>
      <c r="AP1740" s="118"/>
      <c r="AQ1740" s="118"/>
      <c r="AR1740" s="118"/>
      <c r="AS1740" s="47"/>
      <c r="AT1740" s="118"/>
      <c r="AU1740" s="47"/>
      <c r="AV1740" s="47"/>
      <c r="AW1740" s="118"/>
      <c r="AX1740" s="118"/>
      <c r="AY1740" s="118"/>
      <c r="AZ1740" s="47"/>
      <c r="BA1740" s="118"/>
      <c r="BB1740" s="47"/>
      <c r="BC1740" s="118"/>
      <c r="BD1740" s="118"/>
    </row>
    <row r="1741" spans="1:56" x14ac:dyDescent="0.35">
      <c r="A1741" s="50" t="s">
        <v>7785</v>
      </c>
      <c r="B1741" s="115">
        <v>1740</v>
      </c>
      <c r="C1741" s="47"/>
      <c r="D1741" s="47" t="s">
        <v>7786</v>
      </c>
      <c r="E1741" s="47" t="s">
        <v>7787</v>
      </c>
      <c r="F1741" s="47" t="s">
        <v>7788</v>
      </c>
      <c r="G1741" s="47" t="s">
        <v>76</v>
      </c>
      <c r="H1741" s="47" t="s">
        <v>1980</v>
      </c>
      <c r="I1741" s="47" t="s">
        <v>3899</v>
      </c>
      <c r="J1741" s="47" t="s">
        <v>1961</v>
      </c>
      <c r="K1741" s="47" t="s">
        <v>319</v>
      </c>
      <c r="L1741" s="47" t="s">
        <v>886</v>
      </c>
      <c r="M1741" s="47" t="s">
        <v>53</v>
      </c>
      <c r="N1741" s="47" t="s">
        <v>34</v>
      </c>
      <c r="O1741" s="47" t="s">
        <v>4</v>
      </c>
      <c r="P1741" s="47" t="s">
        <v>133</v>
      </c>
      <c r="Q1741" s="47"/>
      <c r="R1741" s="47"/>
      <c r="S1741" s="47" t="s">
        <v>7789</v>
      </c>
      <c r="T1741" s="47" t="s">
        <v>7790</v>
      </c>
      <c r="U1741" s="52">
        <v>6000</v>
      </c>
      <c r="V1741" s="118">
        <v>46147</v>
      </c>
      <c r="W1741" s="118">
        <v>46147</v>
      </c>
      <c r="X1741" s="47"/>
      <c r="Y1741" s="47">
        <v>15</v>
      </c>
      <c r="Z1741" s="118">
        <v>46162</v>
      </c>
      <c r="AA1741" s="118">
        <v>46173</v>
      </c>
      <c r="AB1741" s="118"/>
      <c r="AC1741" s="47" t="s">
        <v>5</v>
      </c>
      <c r="AD1741" s="14"/>
      <c r="AE1741" s="47" t="s">
        <v>3218</v>
      </c>
      <c r="AF1741" s="280"/>
      <c r="AG1741" s="118"/>
      <c r="AH1741" s="118"/>
      <c r="AI1741" s="47"/>
      <c r="AJ1741" s="47"/>
      <c r="AK1741" s="47" t="s">
        <v>2826</v>
      </c>
      <c r="AL1741" s="62" t="s">
        <v>390</v>
      </c>
      <c r="AM1741" s="62"/>
      <c r="AN1741" s="118"/>
      <c r="AO1741" s="118"/>
      <c r="AP1741" s="118"/>
      <c r="AQ1741" s="118"/>
      <c r="AR1741" s="118"/>
      <c r="AS1741" s="47"/>
      <c r="AT1741" s="118"/>
      <c r="AU1741" s="47"/>
      <c r="AV1741" s="47"/>
      <c r="AW1741" s="118"/>
      <c r="AX1741" s="118"/>
      <c r="AY1741" s="118"/>
      <c r="AZ1741" s="47"/>
      <c r="BA1741" s="118"/>
      <c r="BB1741" s="47"/>
      <c r="BC1741" s="118"/>
      <c r="BD1741" s="118"/>
    </row>
    <row r="1742" spans="1:56" x14ac:dyDescent="0.35">
      <c r="A1742" s="50" t="s">
        <v>7791</v>
      </c>
      <c r="B1742" s="115">
        <v>1741</v>
      </c>
      <c r="C1742" s="47"/>
      <c r="D1742" s="47" t="s">
        <v>7792</v>
      </c>
      <c r="E1742" s="47" t="s">
        <v>7793</v>
      </c>
      <c r="F1742" s="47" t="s">
        <v>7794</v>
      </c>
      <c r="G1742" s="47" t="s">
        <v>76</v>
      </c>
      <c r="H1742" s="47" t="s">
        <v>1980</v>
      </c>
      <c r="I1742" s="47" t="s">
        <v>3899</v>
      </c>
      <c r="J1742" s="47" t="s">
        <v>1961</v>
      </c>
      <c r="K1742" s="47" t="s">
        <v>319</v>
      </c>
      <c r="L1742" s="47" t="s">
        <v>886</v>
      </c>
      <c r="M1742" s="47" t="s">
        <v>53</v>
      </c>
      <c r="N1742" s="47" t="s">
        <v>34</v>
      </c>
      <c r="O1742" s="47" t="s">
        <v>4</v>
      </c>
      <c r="P1742" s="47" t="s">
        <v>133</v>
      </c>
      <c r="Q1742" s="47"/>
      <c r="R1742" s="47"/>
      <c r="S1742" s="47" t="s">
        <v>7795</v>
      </c>
      <c r="T1742" s="47" t="s">
        <v>7796</v>
      </c>
      <c r="U1742" s="52">
        <v>5691</v>
      </c>
      <c r="V1742" s="118">
        <v>46147</v>
      </c>
      <c r="W1742" s="118">
        <v>46147</v>
      </c>
      <c r="X1742" s="47"/>
      <c r="Y1742" s="47">
        <v>15</v>
      </c>
      <c r="Z1742" s="118">
        <v>46162</v>
      </c>
      <c r="AA1742" s="118">
        <v>46162</v>
      </c>
      <c r="AB1742" s="118">
        <v>46167</v>
      </c>
      <c r="AC1742" s="47" t="s">
        <v>3</v>
      </c>
      <c r="AD1742" s="14">
        <v>1</v>
      </c>
      <c r="AE1742" s="47" t="s">
        <v>3218</v>
      </c>
      <c r="AF1742" s="280">
        <v>46167</v>
      </c>
      <c r="AG1742" s="118"/>
      <c r="AH1742" s="118" t="s">
        <v>152</v>
      </c>
      <c r="AI1742" s="47"/>
      <c r="AJ1742" s="47"/>
      <c r="AK1742" s="47" t="s">
        <v>2826</v>
      </c>
      <c r="AL1742" s="62" t="s">
        <v>2925</v>
      </c>
      <c r="AM1742" s="62"/>
      <c r="AN1742" s="118"/>
      <c r="AO1742" s="118"/>
      <c r="AP1742" s="118"/>
      <c r="AQ1742" s="118"/>
      <c r="AR1742" s="118"/>
      <c r="AS1742" s="47"/>
      <c r="AT1742" s="118"/>
      <c r="AU1742" s="47"/>
      <c r="AV1742" s="47"/>
      <c r="AW1742" s="118"/>
      <c r="AX1742" s="118"/>
      <c r="AY1742" s="118"/>
      <c r="AZ1742" s="47"/>
      <c r="BA1742" s="118"/>
      <c r="BB1742" s="47"/>
      <c r="BC1742" s="118"/>
      <c r="BD1742" s="118"/>
    </row>
    <row r="1743" spans="1:56" x14ac:dyDescent="0.35">
      <c r="A1743" s="50" t="s">
        <v>7797</v>
      </c>
      <c r="B1743" s="115">
        <v>1742</v>
      </c>
      <c r="C1743" s="47"/>
      <c r="D1743" s="47" t="s">
        <v>7798</v>
      </c>
      <c r="E1743" s="47" t="s">
        <v>7799</v>
      </c>
      <c r="F1743" s="47" t="s">
        <v>7800</v>
      </c>
      <c r="G1743" s="47" t="s">
        <v>76</v>
      </c>
      <c r="H1743" s="47" t="s">
        <v>1980</v>
      </c>
      <c r="I1743" s="47" t="s">
        <v>3899</v>
      </c>
      <c r="J1743" s="47" t="s">
        <v>1961</v>
      </c>
      <c r="K1743" s="47" t="s">
        <v>319</v>
      </c>
      <c r="L1743" s="47" t="s">
        <v>886</v>
      </c>
      <c r="M1743" s="47" t="s">
        <v>53</v>
      </c>
      <c r="N1743" s="47" t="s">
        <v>34</v>
      </c>
      <c r="O1743" s="47" t="s">
        <v>4</v>
      </c>
      <c r="P1743" s="47" t="s">
        <v>133</v>
      </c>
      <c r="Q1743" s="47"/>
      <c r="R1743" s="47"/>
      <c r="S1743" s="47" t="s">
        <v>7801</v>
      </c>
      <c r="T1743" s="47" t="s">
        <v>1907</v>
      </c>
      <c r="U1743" s="52">
        <v>5542</v>
      </c>
      <c r="V1743" s="118">
        <v>46146</v>
      </c>
      <c r="W1743" s="118">
        <v>46146</v>
      </c>
      <c r="X1743" s="47"/>
      <c r="Y1743" s="47">
        <v>15</v>
      </c>
      <c r="Z1743" s="118">
        <v>46161</v>
      </c>
      <c r="AA1743" s="118">
        <v>46161</v>
      </c>
      <c r="AB1743" s="118">
        <v>46149</v>
      </c>
      <c r="AC1743" s="47" t="s">
        <v>3</v>
      </c>
      <c r="AD1743" s="14">
        <v>1</v>
      </c>
      <c r="AE1743" s="47" t="s">
        <v>3218</v>
      </c>
      <c r="AF1743" s="280">
        <v>46148</v>
      </c>
      <c r="AG1743" s="118">
        <v>46148</v>
      </c>
      <c r="AH1743" s="118" t="s">
        <v>6740</v>
      </c>
      <c r="AI1743" s="47"/>
      <c r="AJ1743" s="47"/>
      <c r="AK1743" s="47" t="s">
        <v>2826</v>
      </c>
      <c r="AL1743" s="62" t="s">
        <v>2925</v>
      </c>
      <c r="AM1743" s="62"/>
      <c r="AN1743" s="118"/>
      <c r="AO1743" s="118"/>
      <c r="AP1743" s="118"/>
      <c r="AQ1743" s="118"/>
      <c r="AR1743" s="118"/>
      <c r="AS1743" s="47"/>
      <c r="AT1743" s="118"/>
      <c r="AU1743" s="47"/>
      <c r="AV1743" s="47"/>
      <c r="AW1743" s="118"/>
      <c r="AX1743" s="118"/>
      <c r="AY1743" s="118"/>
      <c r="AZ1743" s="47"/>
      <c r="BA1743" s="118"/>
      <c r="BB1743" s="47"/>
      <c r="BC1743" s="118"/>
      <c r="BD1743" s="118"/>
    </row>
    <row r="1744" spans="1:56" x14ac:dyDescent="0.35">
      <c r="A1744" s="50" t="s">
        <v>7802</v>
      </c>
      <c r="B1744" s="115">
        <v>1743</v>
      </c>
      <c r="C1744" s="47"/>
      <c r="D1744" s="47" t="s">
        <v>7803</v>
      </c>
      <c r="E1744" s="47" t="s">
        <v>7804</v>
      </c>
      <c r="F1744" s="47" t="s">
        <v>7805</v>
      </c>
      <c r="G1744" s="47" t="s">
        <v>76</v>
      </c>
      <c r="H1744" s="47" t="s">
        <v>1980</v>
      </c>
      <c r="I1744" s="47" t="s">
        <v>3899</v>
      </c>
      <c r="J1744" s="47" t="s">
        <v>1961</v>
      </c>
      <c r="K1744" s="47" t="s">
        <v>319</v>
      </c>
      <c r="L1744" s="47" t="s">
        <v>886</v>
      </c>
      <c r="M1744" s="47" t="s">
        <v>53</v>
      </c>
      <c r="N1744" s="47" t="s">
        <v>34</v>
      </c>
      <c r="O1744" s="47" t="s">
        <v>4</v>
      </c>
      <c r="P1744" s="47" t="s">
        <v>21</v>
      </c>
      <c r="Q1744" s="47"/>
      <c r="R1744" s="47"/>
      <c r="S1744" s="47" t="s">
        <v>7806</v>
      </c>
      <c r="T1744" s="47" t="s">
        <v>1377</v>
      </c>
      <c r="U1744" s="52">
        <v>1742</v>
      </c>
      <c r="V1744" s="118">
        <v>46146</v>
      </c>
      <c r="W1744" s="118">
        <v>46146</v>
      </c>
      <c r="X1744" s="47"/>
      <c r="Y1744" s="47">
        <v>15</v>
      </c>
      <c r="Z1744" s="118">
        <v>46161</v>
      </c>
      <c r="AA1744" s="118">
        <v>46161</v>
      </c>
      <c r="AB1744" s="118">
        <v>46150</v>
      </c>
      <c r="AC1744" s="47" t="s">
        <v>3</v>
      </c>
      <c r="AD1744" s="14">
        <v>1</v>
      </c>
      <c r="AE1744" s="47" t="s">
        <v>3218</v>
      </c>
      <c r="AF1744" s="280">
        <v>46150</v>
      </c>
      <c r="AG1744" s="118">
        <v>46150</v>
      </c>
      <c r="AH1744" s="118" t="s">
        <v>6740</v>
      </c>
      <c r="AI1744" s="47"/>
      <c r="AJ1744" s="47"/>
      <c r="AK1744" s="47" t="s">
        <v>2826</v>
      </c>
      <c r="AL1744" s="62" t="s">
        <v>2925</v>
      </c>
      <c r="AM1744" s="62"/>
      <c r="AN1744" s="118"/>
      <c r="AO1744" s="118"/>
      <c r="AP1744" s="118"/>
      <c r="AQ1744" s="118"/>
      <c r="AR1744" s="118"/>
      <c r="AS1744" s="47"/>
      <c r="AT1744" s="118"/>
      <c r="AU1744" s="47"/>
      <c r="AV1744" s="47"/>
      <c r="AW1744" s="118"/>
      <c r="AX1744" s="118"/>
      <c r="AY1744" s="118"/>
      <c r="AZ1744" s="47"/>
      <c r="BA1744" s="118"/>
      <c r="BB1744" s="47"/>
      <c r="BC1744" s="118"/>
      <c r="BD1744" s="118"/>
    </row>
    <row r="1745" spans="1:56" x14ac:dyDescent="0.35">
      <c r="A1745" s="50" t="s">
        <v>7807</v>
      </c>
      <c r="B1745" s="115">
        <v>1744</v>
      </c>
      <c r="C1745" s="47"/>
      <c r="D1745" s="47" t="s">
        <v>7808</v>
      </c>
      <c r="E1745" s="47" t="s">
        <v>7809</v>
      </c>
      <c r="F1745" s="47" t="s">
        <v>7810</v>
      </c>
      <c r="G1745" s="47" t="s">
        <v>76</v>
      </c>
      <c r="H1745" s="47" t="s">
        <v>1980</v>
      </c>
      <c r="I1745" s="47" t="s">
        <v>3899</v>
      </c>
      <c r="J1745" s="47" t="s">
        <v>1961</v>
      </c>
      <c r="K1745" s="47" t="s">
        <v>319</v>
      </c>
      <c r="L1745" s="47" t="s">
        <v>886</v>
      </c>
      <c r="M1745" s="47" t="s">
        <v>53</v>
      </c>
      <c r="N1745" s="47" t="s">
        <v>34</v>
      </c>
      <c r="O1745" s="47" t="s">
        <v>4</v>
      </c>
      <c r="P1745" s="47" t="s">
        <v>133</v>
      </c>
      <c r="Q1745" s="47"/>
      <c r="R1745" s="47"/>
      <c r="S1745" s="47" t="s">
        <v>7811</v>
      </c>
      <c r="T1745" s="47" t="s">
        <v>7812</v>
      </c>
      <c r="U1745" s="52">
        <v>3783</v>
      </c>
      <c r="V1745" s="118">
        <v>46146</v>
      </c>
      <c r="W1745" s="118">
        <v>46146</v>
      </c>
      <c r="X1745" s="47"/>
      <c r="Y1745" s="47">
        <v>15</v>
      </c>
      <c r="Z1745" s="118">
        <v>46161</v>
      </c>
      <c r="AA1745" s="118">
        <v>46161</v>
      </c>
      <c r="AB1745" s="118">
        <v>46160</v>
      </c>
      <c r="AC1745" s="47" t="s">
        <v>3</v>
      </c>
      <c r="AD1745" s="14">
        <v>1</v>
      </c>
      <c r="AE1745" s="47" t="s">
        <v>3218</v>
      </c>
      <c r="AF1745" s="280">
        <v>46160</v>
      </c>
      <c r="AG1745" s="118">
        <v>46160</v>
      </c>
      <c r="AH1745" s="118" t="s">
        <v>6740</v>
      </c>
      <c r="AI1745" s="47"/>
      <c r="AJ1745" s="47"/>
      <c r="AK1745" s="47" t="s">
        <v>2826</v>
      </c>
      <c r="AL1745" s="62" t="s">
        <v>2925</v>
      </c>
      <c r="AM1745" s="62"/>
      <c r="AN1745" s="118"/>
      <c r="AO1745" s="118"/>
      <c r="AP1745" s="118"/>
      <c r="AQ1745" s="118"/>
      <c r="AR1745" s="118"/>
      <c r="AS1745" s="47"/>
      <c r="AT1745" s="118"/>
      <c r="AU1745" s="47"/>
      <c r="AV1745" s="47"/>
      <c r="AW1745" s="118"/>
      <c r="AX1745" s="118"/>
      <c r="AY1745" s="118"/>
      <c r="AZ1745" s="47"/>
      <c r="BA1745" s="118"/>
      <c r="BB1745" s="47"/>
      <c r="BC1745" s="118"/>
      <c r="BD1745" s="118"/>
    </row>
    <row r="1746" spans="1:56" x14ac:dyDescent="0.35">
      <c r="A1746" s="50" t="s">
        <v>7813</v>
      </c>
      <c r="B1746" s="115">
        <v>1745</v>
      </c>
      <c r="C1746" s="47"/>
      <c r="D1746" s="47" t="s">
        <v>7814</v>
      </c>
      <c r="E1746" s="47" t="s">
        <v>7815</v>
      </c>
      <c r="F1746" s="47" t="s">
        <v>7816</v>
      </c>
      <c r="G1746" s="47" t="s">
        <v>76</v>
      </c>
      <c r="H1746" s="47" t="s">
        <v>1980</v>
      </c>
      <c r="I1746" s="47" t="s">
        <v>3899</v>
      </c>
      <c r="J1746" s="47" t="s">
        <v>1961</v>
      </c>
      <c r="K1746" s="47" t="s">
        <v>319</v>
      </c>
      <c r="L1746" s="47" t="s">
        <v>886</v>
      </c>
      <c r="M1746" s="47" t="s">
        <v>53</v>
      </c>
      <c r="N1746" s="47" t="s">
        <v>34</v>
      </c>
      <c r="O1746" s="47" t="s">
        <v>4</v>
      </c>
      <c r="P1746" s="47" t="s">
        <v>25</v>
      </c>
      <c r="Q1746" s="47"/>
      <c r="R1746" s="47"/>
      <c r="S1746" s="47" t="s">
        <v>7817</v>
      </c>
      <c r="T1746" s="47" t="s">
        <v>759</v>
      </c>
      <c r="U1746" s="52">
        <v>10213</v>
      </c>
      <c r="V1746" s="118">
        <v>46146</v>
      </c>
      <c r="W1746" s="118">
        <v>46146</v>
      </c>
      <c r="X1746" s="47"/>
      <c r="Y1746" s="47">
        <v>15</v>
      </c>
      <c r="Z1746" s="118">
        <v>46161</v>
      </c>
      <c r="AA1746" s="118">
        <v>46173</v>
      </c>
      <c r="AB1746" s="118"/>
      <c r="AC1746" s="47" t="s">
        <v>5</v>
      </c>
      <c r="AD1746" s="14"/>
      <c r="AE1746" s="47" t="s">
        <v>3218</v>
      </c>
      <c r="AF1746" s="280"/>
      <c r="AG1746" s="118"/>
      <c r="AH1746" s="118"/>
      <c r="AI1746" s="47"/>
      <c r="AJ1746" s="47"/>
      <c r="AK1746" s="47" t="s">
        <v>2826</v>
      </c>
      <c r="AL1746" s="62" t="s">
        <v>390</v>
      </c>
      <c r="AM1746" s="62"/>
      <c r="AN1746" s="118"/>
      <c r="AO1746" s="118"/>
      <c r="AP1746" s="118"/>
      <c r="AQ1746" s="118"/>
      <c r="AR1746" s="118"/>
      <c r="AS1746" s="47"/>
      <c r="AT1746" s="118"/>
      <c r="AU1746" s="47"/>
      <c r="AV1746" s="47"/>
      <c r="AW1746" s="118"/>
      <c r="AX1746" s="118"/>
      <c r="AY1746" s="118"/>
      <c r="AZ1746" s="47"/>
      <c r="BA1746" s="118"/>
      <c r="BB1746" s="47"/>
      <c r="BC1746" s="118"/>
      <c r="BD1746" s="118"/>
    </row>
    <row r="1747" spans="1:56" x14ac:dyDescent="0.35">
      <c r="A1747" s="50" t="s">
        <v>7818</v>
      </c>
      <c r="B1747" s="115">
        <v>1746</v>
      </c>
      <c r="C1747" s="47"/>
      <c r="D1747" s="47" t="s">
        <v>7819</v>
      </c>
      <c r="E1747" s="47" t="s">
        <v>7820</v>
      </c>
      <c r="F1747" s="47" t="s">
        <v>7821</v>
      </c>
      <c r="G1747" s="47" t="s">
        <v>76</v>
      </c>
      <c r="H1747" s="47" t="s">
        <v>1980</v>
      </c>
      <c r="I1747" s="47" t="s">
        <v>3899</v>
      </c>
      <c r="J1747" s="47" t="s">
        <v>1961</v>
      </c>
      <c r="K1747" s="47" t="s">
        <v>319</v>
      </c>
      <c r="L1747" s="47" t="s">
        <v>886</v>
      </c>
      <c r="M1747" s="47" t="s">
        <v>53</v>
      </c>
      <c r="N1747" s="47" t="s">
        <v>34</v>
      </c>
      <c r="O1747" s="47" t="s">
        <v>4</v>
      </c>
      <c r="P1747" s="47" t="s">
        <v>16</v>
      </c>
      <c r="Q1747" s="47"/>
      <c r="R1747" s="47"/>
      <c r="S1747" s="47" t="s">
        <v>7822</v>
      </c>
      <c r="T1747" s="47" t="s">
        <v>7823</v>
      </c>
      <c r="U1747" s="52">
        <v>10000</v>
      </c>
      <c r="V1747" s="118">
        <v>46147</v>
      </c>
      <c r="W1747" s="118">
        <v>46147</v>
      </c>
      <c r="X1747" s="47"/>
      <c r="Y1747" s="47">
        <v>15</v>
      </c>
      <c r="Z1747" s="118">
        <v>46162</v>
      </c>
      <c r="AA1747" s="118">
        <v>46162</v>
      </c>
      <c r="AB1747" s="118">
        <v>46163</v>
      </c>
      <c r="AC1747" s="47" t="s">
        <v>3</v>
      </c>
      <c r="AD1747" s="14">
        <v>1</v>
      </c>
      <c r="AE1747" s="47" t="s">
        <v>3218</v>
      </c>
      <c r="AF1747" s="280">
        <v>46170</v>
      </c>
      <c r="AG1747" s="118"/>
      <c r="AH1747" s="118" t="s">
        <v>152</v>
      </c>
      <c r="AI1747" s="47"/>
      <c r="AJ1747" s="47"/>
      <c r="AK1747" s="47" t="s">
        <v>2826</v>
      </c>
      <c r="AL1747" s="62" t="s">
        <v>2925</v>
      </c>
      <c r="AM1747" s="62"/>
      <c r="AN1747" s="118"/>
      <c r="AO1747" s="118"/>
      <c r="AP1747" s="118"/>
      <c r="AQ1747" s="118"/>
      <c r="AR1747" s="118"/>
      <c r="AS1747" s="47"/>
      <c r="AT1747" s="118"/>
      <c r="AU1747" s="47"/>
      <c r="AV1747" s="47"/>
      <c r="AW1747" s="118"/>
      <c r="AX1747" s="118"/>
      <c r="AY1747" s="118"/>
      <c r="AZ1747" s="47"/>
      <c r="BA1747" s="118"/>
      <c r="BB1747" s="47"/>
      <c r="BC1747" s="118"/>
      <c r="BD1747" s="118"/>
    </row>
    <row r="1748" spans="1:56" x14ac:dyDescent="0.35">
      <c r="A1748" s="50" t="s">
        <v>7824</v>
      </c>
      <c r="B1748" s="115">
        <v>1747</v>
      </c>
      <c r="C1748" s="47"/>
      <c r="D1748" s="47" t="s">
        <v>7825</v>
      </c>
      <c r="E1748" s="47" t="s">
        <v>7826</v>
      </c>
      <c r="F1748" s="47" t="s">
        <v>7827</v>
      </c>
      <c r="G1748" s="47" t="s">
        <v>76</v>
      </c>
      <c r="H1748" s="47" t="s">
        <v>1980</v>
      </c>
      <c r="I1748" s="47" t="s">
        <v>3899</v>
      </c>
      <c r="J1748" s="47" t="s">
        <v>1961</v>
      </c>
      <c r="K1748" s="47" t="s">
        <v>319</v>
      </c>
      <c r="L1748" s="47" t="s">
        <v>886</v>
      </c>
      <c r="M1748" s="47" t="s">
        <v>53</v>
      </c>
      <c r="N1748" s="47" t="s">
        <v>34</v>
      </c>
      <c r="O1748" s="47" t="s">
        <v>4</v>
      </c>
      <c r="P1748" s="47" t="s">
        <v>133</v>
      </c>
      <c r="Q1748" s="47"/>
      <c r="R1748" s="47"/>
      <c r="S1748" s="47" t="s">
        <v>7828</v>
      </c>
      <c r="T1748" s="47" t="s">
        <v>7829</v>
      </c>
      <c r="U1748" s="52">
        <v>11977</v>
      </c>
      <c r="V1748" s="118">
        <v>46147</v>
      </c>
      <c r="W1748" s="118">
        <v>46147</v>
      </c>
      <c r="X1748" s="47"/>
      <c r="Y1748" s="47">
        <v>15</v>
      </c>
      <c r="Z1748" s="118">
        <v>46162</v>
      </c>
      <c r="AA1748" s="118">
        <v>46162</v>
      </c>
      <c r="AB1748" s="118">
        <v>46153</v>
      </c>
      <c r="AC1748" s="47" t="s">
        <v>3</v>
      </c>
      <c r="AD1748" s="14">
        <v>1</v>
      </c>
      <c r="AE1748" s="47" t="s">
        <v>3218</v>
      </c>
      <c r="AF1748" s="280" t="s">
        <v>8951</v>
      </c>
      <c r="AG1748" s="118"/>
      <c r="AH1748" s="118" t="s">
        <v>152</v>
      </c>
      <c r="AI1748" s="47"/>
      <c r="AJ1748" s="47"/>
      <c r="AK1748" s="47" t="s">
        <v>2826</v>
      </c>
      <c r="AL1748" s="62" t="s">
        <v>2925</v>
      </c>
      <c r="AM1748" s="62"/>
      <c r="AN1748" s="118"/>
      <c r="AO1748" s="118"/>
      <c r="AP1748" s="118"/>
      <c r="AQ1748" s="118"/>
      <c r="AR1748" s="118"/>
      <c r="AS1748" s="47"/>
      <c r="AT1748" s="118"/>
      <c r="AU1748" s="47"/>
      <c r="AV1748" s="47"/>
      <c r="AW1748" s="118"/>
      <c r="AX1748" s="118"/>
      <c r="AY1748" s="118"/>
      <c r="AZ1748" s="47"/>
      <c r="BA1748" s="118"/>
      <c r="BB1748" s="47"/>
      <c r="BC1748" s="118"/>
      <c r="BD1748" s="118"/>
    </row>
    <row r="1749" spans="1:56" x14ac:dyDescent="0.35">
      <c r="A1749" s="50" t="s">
        <v>7830</v>
      </c>
      <c r="B1749" s="115">
        <v>1748</v>
      </c>
      <c r="C1749" s="47"/>
      <c r="D1749" s="47" t="s">
        <v>7831</v>
      </c>
      <c r="E1749" s="47" t="s">
        <v>7832</v>
      </c>
      <c r="F1749" s="47" t="s">
        <v>7833</v>
      </c>
      <c r="G1749" s="47" t="s">
        <v>76</v>
      </c>
      <c r="H1749" s="47" t="s">
        <v>1980</v>
      </c>
      <c r="I1749" s="47" t="s">
        <v>3899</v>
      </c>
      <c r="J1749" s="47" t="s">
        <v>1961</v>
      </c>
      <c r="K1749" s="47" t="s">
        <v>319</v>
      </c>
      <c r="L1749" s="47" t="s">
        <v>886</v>
      </c>
      <c r="M1749" s="47" t="s">
        <v>53</v>
      </c>
      <c r="N1749" s="47" t="s">
        <v>34</v>
      </c>
      <c r="O1749" s="47" t="s">
        <v>4</v>
      </c>
      <c r="P1749" s="47" t="s">
        <v>16</v>
      </c>
      <c r="Q1749" s="47"/>
      <c r="R1749" s="47"/>
      <c r="S1749" s="47" t="s">
        <v>7834</v>
      </c>
      <c r="T1749" s="47" t="s">
        <v>7835</v>
      </c>
      <c r="U1749" s="52">
        <v>6600</v>
      </c>
      <c r="V1749" s="118">
        <v>46147</v>
      </c>
      <c r="W1749" s="118">
        <v>46147</v>
      </c>
      <c r="X1749" s="47"/>
      <c r="Y1749" s="47">
        <v>15</v>
      </c>
      <c r="Z1749" s="118">
        <v>46162</v>
      </c>
      <c r="AA1749" s="118">
        <v>46162</v>
      </c>
      <c r="AB1749" s="118">
        <v>46160</v>
      </c>
      <c r="AC1749" s="47" t="s">
        <v>3</v>
      </c>
      <c r="AD1749" s="14">
        <v>1</v>
      </c>
      <c r="AE1749" s="47" t="s">
        <v>3218</v>
      </c>
      <c r="AF1749" s="280">
        <v>46159</v>
      </c>
      <c r="AG1749" s="118">
        <v>46159</v>
      </c>
      <c r="AH1749" s="118" t="s">
        <v>6740</v>
      </c>
      <c r="AI1749" s="47"/>
      <c r="AJ1749" s="47"/>
      <c r="AK1749" s="47" t="s">
        <v>2826</v>
      </c>
      <c r="AL1749" s="62" t="s">
        <v>2925</v>
      </c>
      <c r="AM1749" s="62"/>
      <c r="AN1749" s="118"/>
      <c r="AO1749" s="118"/>
      <c r="AP1749" s="118"/>
      <c r="AQ1749" s="118"/>
      <c r="AR1749" s="118"/>
      <c r="AS1749" s="47"/>
      <c r="AT1749" s="118"/>
      <c r="AU1749" s="47"/>
      <c r="AV1749" s="47"/>
      <c r="AW1749" s="118"/>
      <c r="AX1749" s="118"/>
      <c r="AY1749" s="118"/>
      <c r="AZ1749" s="47"/>
      <c r="BA1749" s="118"/>
      <c r="BB1749" s="47"/>
      <c r="BC1749" s="118"/>
      <c r="BD1749" s="118"/>
    </row>
    <row r="1750" spans="1:56" x14ac:dyDescent="0.35">
      <c r="A1750" s="50" t="s">
        <v>7836</v>
      </c>
      <c r="B1750" s="115">
        <v>1749</v>
      </c>
      <c r="C1750" s="47"/>
      <c r="D1750" s="47" t="s">
        <v>7837</v>
      </c>
      <c r="E1750" s="47" t="s">
        <v>7838</v>
      </c>
      <c r="F1750" s="47" t="s">
        <v>7839</v>
      </c>
      <c r="G1750" s="47" t="s">
        <v>76</v>
      </c>
      <c r="H1750" s="47" t="s">
        <v>1980</v>
      </c>
      <c r="I1750" s="47" t="s">
        <v>3899</v>
      </c>
      <c r="J1750" s="47" t="s">
        <v>1961</v>
      </c>
      <c r="K1750" s="47" t="s">
        <v>319</v>
      </c>
      <c r="L1750" s="47" t="s">
        <v>886</v>
      </c>
      <c r="M1750" s="47" t="s">
        <v>53</v>
      </c>
      <c r="N1750" s="47" t="s">
        <v>34</v>
      </c>
      <c r="O1750" s="47" t="s">
        <v>4</v>
      </c>
      <c r="P1750" s="47" t="s">
        <v>133</v>
      </c>
      <c r="Q1750" s="47"/>
      <c r="R1750" s="47"/>
      <c r="S1750" s="47" t="s">
        <v>7840</v>
      </c>
      <c r="T1750" s="47" t="s">
        <v>7841</v>
      </c>
      <c r="U1750" s="52">
        <v>5845</v>
      </c>
      <c r="V1750" s="118">
        <v>46147</v>
      </c>
      <c r="W1750" s="118">
        <v>46147</v>
      </c>
      <c r="X1750" s="47"/>
      <c r="Y1750" s="47">
        <v>15</v>
      </c>
      <c r="Z1750" s="118">
        <v>46162</v>
      </c>
      <c r="AA1750" s="118">
        <v>46173</v>
      </c>
      <c r="AB1750" s="118">
        <v>46170</v>
      </c>
      <c r="AC1750" s="47" t="s">
        <v>3</v>
      </c>
      <c r="AD1750" s="14">
        <v>1</v>
      </c>
      <c r="AE1750" s="47" t="s">
        <v>3218</v>
      </c>
      <c r="AF1750" s="280">
        <v>46170</v>
      </c>
      <c r="AG1750" s="118"/>
      <c r="AH1750" s="118" t="s">
        <v>152</v>
      </c>
      <c r="AI1750" s="47"/>
      <c r="AJ1750" s="47"/>
      <c r="AK1750" s="47" t="s">
        <v>2826</v>
      </c>
      <c r="AL1750" s="62" t="s">
        <v>2925</v>
      </c>
      <c r="AM1750" s="62"/>
      <c r="AN1750" s="118"/>
      <c r="AO1750" s="118"/>
      <c r="AP1750" s="118"/>
      <c r="AQ1750" s="118"/>
      <c r="AR1750" s="118"/>
      <c r="AS1750" s="47"/>
      <c r="AT1750" s="118"/>
      <c r="AU1750" s="47"/>
      <c r="AV1750" s="47"/>
      <c r="AW1750" s="118"/>
      <c r="AX1750" s="118"/>
      <c r="AY1750" s="118"/>
      <c r="AZ1750" s="47"/>
      <c r="BA1750" s="118"/>
      <c r="BB1750" s="47"/>
      <c r="BC1750" s="118"/>
      <c r="BD1750" s="118"/>
    </row>
    <row r="1751" spans="1:56" x14ac:dyDescent="0.35">
      <c r="A1751" s="50" t="s">
        <v>7842</v>
      </c>
      <c r="B1751" s="115">
        <v>1750</v>
      </c>
      <c r="C1751" s="47"/>
      <c r="D1751" s="47" t="s">
        <v>7843</v>
      </c>
      <c r="E1751" s="47" t="s">
        <v>7844</v>
      </c>
      <c r="F1751" s="47" t="s">
        <v>7845</v>
      </c>
      <c r="G1751" s="47" t="s">
        <v>76</v>
      </c>
      <c r="H1751" s="47" t="s">
        <v>1980</v>
      </c>
      <c r="I1751" s="47" t="s">
        <v>3899</v>
      </c>
      <c r="J1751" s="47" t="s">
        <v>1961</v>
      </c>
      <c r="K1751" s="47" t="s">
        <v>319</v>
      </c>
      <c r="L1751" s="47" t="s">
        <v>886</v>
      </c>
      <c r="M1751" s="47" t="s">
        <v>53</v>
      </c>
      <c r="N1751" s="47" t="s">
        <v>34</v>
      </c>
      <c r="O1751" s="47" t="s">
        <v>4</v>
      </c>
      <c r="P1751" s="47" t="s">
        <v>16</v>
      </c>
      <c r="Q1751" s="47"/>
      <c r="R1751" s="47"/>
      <c r="S1751" s="47" t="s">
        <v>7846</v>
      </c>
      <c r="T1751" s="47" t="s">
        <v>7847</v>
      </c>
      <c r="U1751" s="52">
        <v>4739</v>
      </c>
      <c r="V1751" s="118">
        <v>46147</v>
      </c>
      <c r="W1751" s="118">
        <v>46147</v>
      </c>
      <c r="X1751" s="47"/>
      <c r="Y1751" s="47">
        <v>15</v>
      </c>
      <c r="Z1751" s="118">
        <v>46162</v>
      </c>
      <c r="AA1751" s="118">
        <v>46162</v>
      </c>
      <c r="AB1751" s="118">
        <v>46160</v>
      </c>
      <c r="AC1751" s="47" t="s">
        <v>3</v>
      </c>
      <c r="AD1751" s="14">
        <v>1</v>
      </c>
      <c r="AE1751" s="47" t="s">
        <v>3218</v>
      </c>
      <c r="AF1751" s="280">
        <v>46159</v>
      </c>
      <c r="AG1751" s="118">
        <v>46159</v>
      </c>
      <c r="AH1751" s="118" t="s">
        <v>6740</v>
      </c>
      <c r="AI1751" s="47"/>
      <c r="AJ1751" s="47"/>
      <c r="AK1751" s="47" t="s">
        <v>2826</v>
      </c>
      <c r="AL1751" s="62" t="s">
        <v>2925</v>
      </c>
      <c r="AM1751" s="62"/>
      <c r="AN1751" s="118"/>
      <c r="AO1751" s="118"/>
      <c r="AP1751" s="118"/>
      <c r="AQ1751" s="118"/>
      <c r="AR1751" s="118"/>
      <c r="AS1751" s="47"/>
      <c r="AT1751" s="118"/>
      <c r="AU1751" s="47"/>
      <c r="AV1751" s="47"/>
      <c r="AW1751" s="118"/>
      <c r="AX1751" s="118"/>
      <c r="AY1751" s="118"/>
      <c r="AZ1751" s="47"/>
      <c r="BA1751" s="118"/>
      <c r="BB1751" s="47"/>
      <c r="BC1751" s="118"/>
      <c r="BD1751" s="118"/>
    </row>
    <row r="1752" spans="1:56" x14ac:dyDescent="0.35">
      <c r="A1752" s="50" t="s">
        <v>7848</v>
      </c>
      <c r="B1752" s="115">
        <v>1751</v>
      </c>
      <c r="C1752" s="47"/>
      <c r="D1752" s="47" t="s">
        <v>7849</v>
      </c>
      <c r="E1752" s="47" t="s">
        <v>7850</v>
      </c>
      <c r="F1752" s="47" t="s">
        <v>7851</v>
      </c>
      <c r="G1752" s="47" t="s">
        <v>76</v>
      </c>
      <c r="H1752" s="47" t="s">
        <v>1980</v>
      </c>
      <c r="I1752" s="47" t="s">
        <v>3899</v>
      </c>
      <c r="J1752" s="47" t="s">
        <v>1961</v>
      </c>
      <c r="K1752" s="47" t="s">
        <v>319</v>
      </c>
      <c r="L1752" s="47" t="s">
        <v>886</v>
      </c>
      <c r="M1752" s="47" t="s">
        <v>53</v>
      </c>
      <c r="N1752" s="47" t="s">
        <v>34</v>
      </c>
      <c r="O1752" s="47" t="s">
        <v>4</v>
      </c>
      <c r="P1752" s="47" t="s">
        <v>133</v>
      </c>
      <c r="Q1752" s="47"/>
      <c r="R1752" s="47"/>
      <c r="S1752" s="47" t="s">
        <v>7852</v>
      </c>
      <c r="T1752" s="47" t="s">
        <v>7853</v>
      </c>
      <c r="U1752" s="52">
        <v>5842</v>
      </c>
      <c r="V1752" s="118">
        <v>46147</v>
      </c>
      <c r="W1752" s="118">
        <v>46147</v>
      </c>
      <c r="X1752" s="47"/>
      <c r="Y1752" s="47">
        <v>15</v>
      </c>
      <c r="Z1752" s="118">
        <v>46162</v>
      </c>
      <c r="AA1752" s="118">
        <v>46162</v>
      </c>
      <c r="AB1752" s="118">
        <v>46163</v>
      </c>
      <c r="AC1752" s="47" t="s">
        <v>3</v>
      </c>
      <c r="AD1752" s="14">
        <v>1</v>
      </c>
      <c r="AE1752" s="47" t="s">
        <v>3218</v>
      </c>
      <c r="AF1752" s="280">
        <v>46163</v>
      </c>
      <c r="AG1752" s="118">
        <v>46163</v>
      </c>
      <c r="AH1752" s="118" t="s">
        <v>6740</v>
      </c>
      <c r="AI1752" s="47"/>
      <c r="AJ1752" s="47"/>
      <c r="AK1752" s="47" t="s">
        <v>2826</v>
      </c>
      <c r="AL1752" s="62" t="s">
        <v>2925</v>
      </c>
      <c r="AM1752" s="62"/>
      <c r="AN1752" s="118"/>
      <c r="AO1752" s="118"/>
      <c r="AP1752" s="118"/>
      <c r="AQ1752" s="118"/>
      <c r="AR1752" s="118"/>
      <c r="AS1752" s="47"/>
      <c r="AT1752" s="118"/>
      <c r="AU1752" s="47"/>
      <c r="AV1752" s="47"/>
      <c r="AW1752" s="118"/>
      <c r="AX1752" s="118"/>
      <c r="AY1752" s="118"/>
      <c r="AZ1752" s="47"/>
      <c r="BA1752" s="118"/>
      <c r="BB1752" s="47"/>
      <c r="BC1752" s="118"/>
      <c r="BD1752" s="118"/>
    </row>
    <row r="1753" spans="1:56" x14ac:dyDescent="0.35">
      <c r="A1753" s="50" t="s">
        <v>7854</v>
      </c>
      <c r="B1753" s="115">
        <v>1752</v>
      </c>
      <c r="C1753" s="47"/>
      <c r="D1753" s="47" t="s">
        <v>7855</v>
      </c>
      <c r="E1753" s="47" t="s">
        <v>7856</v>
      </c>
      <c r="F1753" s="47" t="s">
        <v>7857</v>
      </c>
      <c r="G1753" s="47" t="s">
        <v>76</v>
      </c>
      <c r="H1753" s="47" t="s">
        <v>1980</v>
      </c>
      <c r="I1753" s="47" t="s">
        <v>3899</v>
      </c>
      <c r="J1753" s="47" t="s">
        <v>1961</v>
      </c>
      <c r="K1753" s="47" t="s">
        <v>319</v>
      </c>
      <c r="L1753" s="47" t="s">
        <v>886</v>
      </c>
      <c r="M1753" s="47" t="s">
        <v>53</v>
      </c>
      <c r="N1753" s="47" t="s">
        <v>34</v>
      </c>
      <c r="O1753" s="47" t="s">
        <v>4</v>
      </c>
      <c r="P1753" s="47" t="s">
        <v>43</v>
      </c>
      <c r="Q1753" s="47"/>
      <c r="R1753" s="47"/>
      <c r="S1753" s="47" t="s">
        <v>7858</v>
      </c>
      <c r="T1753" s="47" t="s">
        <v>166</v>
      </c>
      <c r="U1753" s="52">
        <v>7130</v>
      </c>
      <c r="V1753" s="118">
        <v>46147</v>
      </c>
      <c r="W1753" s="118">
        <v>46147</v>
      </c>
      <c r="X1753" s="47"/>
      <c r="Y1753" s="47">
        <v>15</v>
      </c>
      <c r="Z1753" s="118">
        <v>46162</v>
      </c>
      <c r="AA1753" s="118">
        <v>46173</v>
      </c>
      <c r="AB1753" s="118">
        <v>46150</v>
      </c>
      <c r="AC1753" s="47" t="s">
        <v>3</v>
      </c>
      <c r="AD1753" s="14">
        <v>1</v>
      </c>
      <c r="AE1753" s="47" t="s">
        <v>3218</v>
      </c>
      <c r="AF1753" s="280" t="s">
        <v>8951</v>
      </c>
      <c r="AG1753" s="118"/>
      <c r="AH1753" s="118" t="s">
        <v>152</v>
      </c>
      <c r="AI1753" s="47"/>
      <c r="AJ1753" s="47"/>
      <c r="AK1753" s="47" t="s">
        <v>2826</v>
      </c>
      <c r="AL1753" s="62" t="s">
        <v>2925</v>
      </c>
      <c r="AM1753" s="62"/>
      <c r="AN1753" s="118"/>
      <c r="AO1753" s="118"/>
      <c r="AP1753" s="118"/>
      <c r="AQ1753" s="118"/>
      <c r="AR1753" s="118"/>
      <c r="AS1753" s="47"/>
      <c r="AT1753" s="118"/>
      <c r="AU1753" s="47"/>
      <c r="AV1753" s="47"/>
      <c r="AW1753" s="118"/>
      <c r="AX1753" s="118"/>
      <c r="AY1753" s="118"/>
      <c r="AZ1753" s="47"/>
      <c r="BA1753" s="118"/>
      <c r="BB1753" s="47"/>
      <c r="BC1753" s="118"/>
      <c r="BD1753" s="118"/>
    </row>
    <row r="1754" spans="1:56" x14ac:dyDescent="0.35">
      <c r="A1754" s="50" t="s">
        <v>7859</v>
      </c>
      <c r="B1754" s="115">
        <v>1753</v>
      </c>
      <c r="C1754" s="47"/>
      <c r="D1754" s="47" t="s">
        <v>7860</v>
      </c>
      <c r="E1754" s="47" t="s">
        <v>7861</v>
      </c>
      <c r="F1754" s="47" t="s">
        <v>7862</v>
      </c>
      <c r="G1754" s="47" t="s">
        <v>76</v>
      </c>
      <c r="H1754" s="47" t="s">
        <v>1980</v>
      </c>
      <c r="I1754" s="47" t="s">
        <v>3899</v>
      </c>
      <c r="J1754" s="47" t="s">
        <v>1961</v>
      </c>
      <c r="K1754" s="47" t="s">
        <v>319</v>
      </c>
      <c r="L1754" s="47" t="s">
        <v>886</v>
      </c>
      <c r="M1754" s="47" t="s">
        <v>53</v>
      </c>
      <c r="N1754" s="47" t="s">
        <v>34</v>
      </c>
      <c r="O1754" s="47" t="s">
        <v>4</v>
      </c>
      <c r="P1754" s="47" t="s">
        <v>21</v>
      </c>
      <c r="Q1754" s="47"/>
      <c r="R1754" s="47"/>
      <c r="S1754" s="47" t="s">
        <v>7863</v>
      </c>
      <c r="T1754" s="47" t="s">
        <v>7864</v>
      </c>
      <c r="U1754" s="52">
        <v>5810</v>
      </c>
      <c r="V1754" s="118">
        <v>46147</v>
      </c>
      <c r="W1754" s="118">
        <v>46147</v>
      </c>
      <c r="X1754" s="47"/>
      <c r="Y1754" s="47">
        <v>15</v>
      </c>
      <c r="Z1754" s="118">
        <v>46162</v>
      </c>
      <c r="AA1754" s="118">
        <v>46162</v>
      </c>
      <c r="AB1754" s="118">
        <v>46163</v>
      </c>
      <c r="AC1754" s="47" t="s">
        <v>3</v>
      </c>
      <c r="AD1754" s="14">
        <v>1</v>
      </c>
      <c r="AE1754" s="47" t="s">
        <v>3218</v>
      </c>
      <c r="AF1754" s="280">
        <v>46162</v>
      </c>
      <c r="AG1754" s="118">
        <v>46162</v>
      </c>
      <c r="AH1754" s="118" t="s">
        <v>6740</v>
      </c>
      <c r="AI1754" s="47"/>
      <c r="AJ1754" s="47"/>
      <c r="AK1754" s="47" t="s">
        <v>2826</v>
      </c>
      <c r="AL1754" s="62" t="s">
        <v>2925</v>
      </c>
      <c r="AM1754" s="62"/>
      <c r="AN1754" s="118"/>
      <c r="AO1754" s="118"/>
      <c r="AP1754" s="118"/>
      <c r="AQ1754" s="118"/>
      <c r="AR1754" s="118"/>
      <c r="AS1754" s="47"/>
      <c r="AT1754" s="118"/>
      <c r="AU1754" s="47"/>
      <c r="AV1754" s="47"/>
      <c r="AW1754" s="118"/>
      <c r="AX1754" s="118"/>
      <c r="AY1754" s="118"/>
      <c r="AZ1754" s="47"/>
      <c r="BA1754" s="118"/>
      <c r="BB1754" s="47"/>
      <c r="BC1754" s="118"/>
      <c r="BD1754" s="118"/>
    </row>
    <row r="1755" spans="1:56" x14ac:dyDescent="0.35">
      <c r="A1755" s="50" t="s">
        <v>7865</v>
      </c>
      <c r="B1755" s="115">
        <v>1754</v>
      </c>
      <c r="C1755" s="47"/>
      <c r="D1755" s="47" t="s">
        <v>7866</v>
      </c>
      <c r="E1755" s="47" t="s">
        <v>7867</v>
      </c>
      <c r="F1755" s="47" t="s">
        <v>7868</v>
      </c>
      <c r="G1755" s="47" t="s">
        <v>76</v>
      </c>
      <c r="H1755" s="47" t="s">
        <v>1980</v>
      </c>
      <c r="I1755" s="47" t="s">
        <v>3899</v>
      </c>
      <c r="J1755" s="47" t="s">
        <v>1961</v>
      </c>
      <c r="K1755" s="47" t="s">
        <v>319</v>
      </c>
      <c r="L1755" s="47" t="s">
        <v>886</v>
      </c>
      <c r="M1755" s="47" t="s">
        <v>53</v>
      </c>
      <c r="N1755" s="47" t="s">
        <v>34</v>
      </c>
      <c r="O1755" s="47" t="s">
        <v>4</v>
      </c>
      <c r="P1755" s="47" t="s">
        <v>133</v>
      </c>
      <c r="Q1755" s="47"/>
      <c r="R1755" s="47"/>
      <c r="S1755" s="47" t="s">
        <v>7869</v>
      </c>
      <c r="T1755" s="47" t="s">
        <v>7870</v>
      </c>
      <c r="U1755" s="52">
        <v>3905</v>
      </c>
      <c r="V1755" s="118">
        <v>46146</v>
      </c>
      <c r="W1755" s="118">
        <v>46146</v>
      </c>
      <c r="X1755" s="47"/>
      <c r="Y1755" s="47">
        <v>15</v>
      </c>
      <c r="Z1755" s="118">
        <v>46161</v>
      </c>
      <c r="AA1755" s="118">
        <v>46161</v>
      </c>
      <c r="AB1755" s="118">
        <v>46160</v>
      </c>
      <c r="AC1755" s="47" t="s">
        <v>3</v>
      </c>
      <c r="AD1755" s="14">
        <v>1</v>
      </c>
      <c r="AE1755" s="47" t="s">
        <v>3218</v>
      </c>
      <c r="AF1755" s="280">
        <v>46159</v>
      </c>
      <c r="AG1755" s="118">
        <v>46159</v>
      </c>
      <c r="AH1755" s="118" t="s">
        <v>6740</v>
      </c>
      <c r="AI1755" s="47"/>
      <c r="AJ1755" s="47"/>
      <c r="AK1755" s="47" t="s">
        <v>2826</v>
      </c>
      <c r="AL1755" s="62" t="s">
        <v>2925</v>
      </c>
      <c r="AM1755" s="62"/>
      <c r="AN1755" s="118"/>
      <c r="AO1755" s="118"/>
      <c r="AP1755" s="118"/>
      <c r="AQ1755" s="118"/>
      <c r="AR1755" s="118"/>
      <c r="AS1755" s="47"/>
      <c r="AT1755" s="118"/>
      <c r="AU1755" s="47"/>
      <c r="AV1755" s="47"/>
      <c r="AW1755" s="118"/>
      <c r="AX1755" s="118"/>
      <c r="AY1755" s="118"/>
      <c r="AZ1755" s="47"/>
      <c r="BA1755" s="118"/>
      <c r="BB1755" s="47"/>
      <c r="BC1755" s="118"/>
      <c r="BD1755" s="118"/>
    </row>
    <row r="1756" spans="1:56" x14ac:dyDescent="0.35">
      <c r="A1756" s="50" t="s">
        <v>7871</v>
      </c>
      <c r="B1756" s="115">
        <v>1755</v>
      </c>
      <c r="C1756" s="47"/>
      <c r="D1756" s="47" t="s">
        <v>7872</v>
      </c>
      <c r="E1756" s="47" t="s">
        <v>8043</v>
      </c>
      <c r="F1756" s="47" t="s">
        <v>8044</v>
      </c>
      <c r="G1756" s="47" t="s">
        <v>76</v>
      </c>
      <c r="H1756" s="47" t="s">
        <v>1980</v>
      </c>
      <c r="I1756" s="47" t="s">
        <v>3899</v>
      </c>
      <c r="J1756" s="47" t="s">
        <v>312</v>
      </c>
      <c r="K1756" s="47" t="s">
        <v>1223</v>
      </c>
      <c r="L1756" s="47" t="s">
        <v>7218</v>
      </c>
      <c r="M1756" s="47" t="s">
        <v>53</v>
      </c>
      <c r="N1756" s="47" t="s">
        <v>31</v>
      </c>
      <c r="O1756" s="47" t="s">
        <v>36</v>
      </c>
      <c r="P1756" s="47" t="s">
        <v>47</v>
      </c>
      <c r="Q1756" s="47"/>
      <c r="R1756" s="47"/>
      <c r="S1756" s="47" t="s">
        <v>7873</v>
      </c>
      <c r="T1756" s="47" t="s">
        <v>838</v>
      </c>
      <c r="U1756" s="52">
        <v>1920.19</v>
      </c>
      <c r="V1756" s="118">
        <v>46147</v>
      </c>
      <c r="W1756" s="118">
        <v>46147</v>
      </c>
      <c r="X1756" s="47"/>
      <c r="Y1756" s="47">
        <v>15</v>
      </c>
      <c r="Z1756" s="118">
        <v>46162</v>
      </c>
      <c r="AA1756" s="118">
        <v>46162</v>
      </c>
      <c r="AB1756" s="118">
        <v>46156</v>
      </c>
      <c r="AC1756" s="47" t="s">
        <v>3</v>
      </c>
      <c r="AD1756" s="14">
        <v>1</v>
      </c>
      <c r="AE1756" s="47" t="s">
        <v>3218</v>
      </c>
      <c r="AF1756" s="280">
        <v>46155</v>
      </c>
      <c r="AG1756" s="118"/>
      <c r="AH1756" s="118" t="s">
        <v>152</v>
      </c>
      <c r="AI1756" s="47"/>
      <c r="AJ1756" s="47"/>
      <c r="AK1756" s="47" t="s">
        <v>2826</v>
      </c>
      <c r="AL1756" s="62" t="s">
        <v>2925</v>
      </c>
      <c r="AM1756" s="62"/>
      <c r="AN1756" s="118"/>
      <c r="AO1756" s="118"/>
      <c r="AP1756" s="118"/>
      <c r="AQ1756" s="118"/>
      <c r="AR1756" s="118"/>
      <c r="AS1756" s="47"/>
      <c r="AT1756" s="118"/>
      <c r="AU1756" s="47"/>
      <c r="AV1756" s="47"/>
      <c r="AW1756" s="118"/>
      <c r="AX1756" s="118"/>
      <c r="AY1756" s="118"/>
      <c r="AZ1756" s="47"/>
      <c r="BA1756" s="118"/>
      <c r="BB1756" s="47"/>
      <c r="BC1756" s="118"/>
      <c r="BD1756" s="118"/>
    </row>
    <row r="1757" spans="1:56" x14ac:dyDescent="0.35">
      <c r="A1757" s="50" t="s">
        <v>7874</v>
      </c>
      <c r="B1757" s="115">
        <v>1756</v>
      </c>
      <c r="C1757" s="47"/>
      <c r="D1757" s="47" t="s">
        <v>7875</v>
      </c>
      <c r="E1757" s="47" t="s">
        <v>8045</v>
      </c>
      <c r="F1757" s="47" t="s">
        <v>8046</v>
      </c>
      <c r="G1757" s="47" t="s">
        <v>76</v>
      </c>
      <c r="H1757" s="47" t="s">
        <v>1980</v>
      </c>
      <c r="I1757" s="47" t="s">
        <v>3899</v>
      </c>
      <c r="J1757" s="47" t="s">
        <v>312</v>
      </c>
      <c r="K1757" s="47" t="s">
        <v>1223</v>
      </c>
      <c r="L1757" s="47" t="s">
        <v>7218</v>
      </c>
      <c r="M1757" s="47" t="s">
        <v>53</v>
      </c>
      <c r="N1757" s="47" t="s">
        <v>31</v>
      </c>
      <c r="O1757" s="47" t="s">
        <v>36</v>
      </c>
      <c r="P1757" s="47" t="s">
        <v>29</v>
      </c>
      <c r="Q1757" s="47"/>
      <c r="R1757" s="47"/>
      <c r="S1757" s="47" t="s">
        <v>7876</v>
      </c>
      <c r="T1757" s="47" t="s">
        <v>7877</v>
      </c>
      <c r="U1757" s="52">
        <v>3772</v>
      </c>
      <c r="V1757" s="118">
        <v>46146</v>
      </c>
      <c r="W1757" s="118">
        <v>46146</v>
      </c>
      <c r="X1757" s="47"/>
      <c r="Y1757" s="47">
        <v>15</v>
      </c>
      <c r="Z1757" s="118">
        <v>46161</v>
      </c>
      <c r="AA1757" s="118">
        <v>46161</v>
      </c>
      <c r="AB1757" s="118">
        <v>46158</v>
      </c>
      <c r="AC1757" s="47" t="s">
        <v>3</v>
      </c>
      <c r="AD1757" s="14">
        <v>1</v>
      </c>
      <c r="AE1757" s="47" t="s">
        <v>3218</v>
      </c>
      <c r="AF1757" s="280">
        <v>46157</v>
      </c>
      <c r="AG1757" s="118"/>
      <c r="AH1757" s="118" t="s">
        <v>152</v>
      </c>
      <c r="AI1757" s="47"/>
      <c r="AJ1757" s="47"/>
      <c r="AK1757" s="47" t="s">
        <v>2826</v>
      </c>
      <c r="AL1757" s="62" t="s">
        <v>2925</v>
      </c>
      <c r="AM1757" s="62"/>
      <c r="AN1757" s="118"/>
      <c r="AO1757" s="118"/>
      <c r="AP1757" s="118"/>
      <c r="AQ1757" s="118"/>
      <c r="AR1757" s="118"/>
      <c r="AS1757" s="47"/>
      <c r="AT1757" s="118"/>
      <c r="AU1757" s="47"/>
      <c r="AV1757" s="47"/>
      <c r="AW1757" s="118"/>
      <c r="AX1757" s="118"/>
      <c r="AY1757" s="118"/>
      <c r="AZ1757" s="47"/>
      <c r="BA1757" s="118"/>
      <c r="BB1757" s="47"/>
      <c r="BC1757" s="118"/>
      <c r="BD1757" s="118"/>
    </row>
    <row r="1758" spans="1:56" x14ac:dyDescent="0.35">
      <c r="A1758" s="50" t="s">
        <v>7878</v>
      </c>
      <c r="B1758" s="115">
        <v>1757</v>
      </c>
      <c r="C1758" s="47"/>
      <c r="D1758" s="47" t="s">
        <v>7879</v>
      </c>
      <c r="E1758" s="47" t="s">
        <v>8047</v>
      </c>
      <c r="F1758" s="47" t="s">
        <v>8048</v>
      </c>
      <c r="G1758" s="47" t="s">
        <v>76</v>
      </c>
      <c r="H1758" s="47" t="s">
        <v>1980</v>
      </c>
      <c r="I1758" s="47" t="s">
        <v>3899</v>
      </c>
      <c r="J1758" s="47" t="s">
        <v>312</v>
      </c>
      <c r="K1758" s="47" t="s">
        <v>1223</v>
      </c>
      <c r="L1758" s="47" t="s">
        <v>7218</v>
      </c>
      <c r="M1758" s="47" t="s">
        <v>53</v>
      </c>
      <c r="N1758" s="47" t="s">
        <v>31</v>
      </c>
      <c r="O1758" s="47" t="s">
        <v>36</v>
      </c>
      <c r="P1758" s="47" t="s">
        <v>47</v>
      </c>
      <c r="Q1758" s="47"/>
      <c r="R1758" s="47"/>
      <c r="S1758" s="47" t="s">
        <v>7880</v>
      </c>
      <c r="T1758" s="47" t="s">
        <v>7881</v>
      </c>
      <c r="U1758" s="52">
        <v>9348</v>
      </c>
      <c r="V1758" s="118">
        <v>46147</v>
      </c>
      <c r="W1758" s="118">
        <v>46147</v>
      </c>
      <c r="X1758" s="47"/>
      <c r="Y1758" s="47">
        <v>15</v>
      </c>
      <c r="Z1758" s="118">
        <v>46162</v>
      </c>
      <c r="AA1758" s="118">
        <v>46162</v>
      </c>
      <c r="AB1758" s="118">
        <v>46161</v>
      </c>
      <c r="AC1758" s="47" t="s">
        <v>3</v>
      </c>
      <c r="AD1758" s="14">
        <v>1</v>
      </c>
      <c r="AE1758" s="47" t="s">
        <v>3218</v>
      </c>
      <c r="AF1758" s="280">
        <v>46161</v>
      </c>
      <c r="AG1758" s="118"/>
      <c r="AH1758" s="118" t="s">
        <v>152</v>
      </c>
      <c r="AI1758" s="47"/>
      <c r="AJ1758" s="47"/>
      <c r="AK1758" s="47" t="s">
        <v>2826</v>
      </c>
      <c r="AL1758" s="62" t="s">
        <v>2925</v>
      </c>
      <c r="AM1758" s="62"/>
      <c r="AN1758" s="118"/>
      <c r="AO1758" s="118"/>
      <c r="AP1758" s="118"/>
      <c r="AQ1758" s="118"/>
      <c r="AR1758" s="118"/>
      <c r="AS1758" s="47"/>
      <c r="AT1758" s="118"/>
      <c r="AU1758" s="47"/>
      <c r="AV1758" s="47"/>
      <c r="AW1758" s="118"/>
      <c r="AX1758" s="118"/>
      <c r="AY1758" s="118"/>
      <c r="AZ1758" s="47"/>
      <c r="BA1758" s="118"/>
      <c r="BB1758" s="47"/>
      <c r="BC1758" s="118"/>
      <c r="BD1758" s="118"/>
    </row>
    <row r="1759" spans="1:56" x14ac:dyDescent="0.35">
      <c r="A1759" s="50" t="s">
        <v>7882</v>
      </c>
      <c r="B1759" s="115">
        <v>1758</v>
      </c>
      <c r="C1759" s="47"/>
      <c r="D1759" s="47" t="s">
        <v>7883</v>
      </c>
      <c r="E1759" s="47" t="s">
        <v>8049</v>
      </c>
      <c r="F1759" s="47" t="s">
        <v>8050</v>
      </c>
      <c r="G1759" s="47" t="s">
        <v>76</v>
      </c>
      <c r="H1759" s="47" t="s">
        <v>1980</v>
      </c>
      <c r="I1759" s="47" t="s">
        <v>3899</v>
      </c>
      <c r="J1759" s="47" t="s">
        <v>312</v>
      </c>
      <c r="K1759" s="47" t="s">
        <v>1223</v>
      </c>
      <c r="L1759" s="47" t="s">
        <v>7218</v>
      </c>
      <c r="M1759" s="47" t="s">
        <v>53</v>
      </c>
      <c r="N1759" s="47" t="s">
        <v>31</v>
      </c>
      <c r="O1759" s="47" t="s">
        <v>36</v>
      </c>
      <c r="P1759" s="47" t="s">
        <v>63</v>
      </c>
      <c r="Q1759" s="47"/>
      <c r="R1759" s="47"/>
      <c r="S1759" s="47" t="s">
        <v>7884</v>
      </c>
      <c r="T1759" s="47" t="s">
        <v>115</v>
      </c>
      <c r="U1759" s="52">
        <v>8157</v>
      </c>
      <c r="V1759" s="118">
        <v>46146</v>
      </c>
      <c r="W1759" s="118">
        <v>46146</v>
      </c>
      <c r="X1759" s="47"/>
      <c r="Y1759" s="47">
        <v>15</v>
      </c>
      <c r="Z1759" s="118">
        <v>46161</v>
      </c>
      <c r="AA1759" s="118">
        <v>46161</v>
      </c>
      <c r="AB1759" s="118">
        <v>46167</v>
      </c>
      <c r="AC1759" s="47" t="s">
        <v>3</v>
      </c>
      <c r="AD1759" s="14">
        <v>1</v>
      </c>
      <c r="AE1759" s="47" t="s">
        <v>3218</v>
      </c>
      <c r="AF1759" s="280">
        <v>46167</v>
      </c>
      <c r="AG1759" s="118"/>
      <c r="AH1759" s="118" t="s">
        <v>152</v>
      </c>
      <c r="AI1759" s="47"/>
      <c r="AJ1759" s="47"/>
      <c r="AK1759" s="47" t="s">
        <v>2826</v>
      </c>
      <c r="AL1759" s="62" t="s">
        <v>2925</v>
      </c>
      <c r="AM1759" s="62"/>
      <c r="AN1759" s="118"/>
      <c r="AO1759" s="118"/>
      <c r="AP1759" s="118"/>
      <c r="AQ1759" s="118"/>
      <c r="AR1759" s="118"/>
      <c r="AS1759" s="47"/>
      <c r="AT1759" s="118"/>
      <c r="AU1759" s="47"/>
      <c r="AV1759" s="47"/>
      <c r="AW1759" s="118"/>
      <c r="AX1759" s="118"/>
      <c r="AY1759" s="118"/>
      <c r="AZ1759" s="47"/>
      <c r="BA1759" s="118"/>
      <c r="BB1759" s="47"/>
      <c r="BC1759" s="118"/>
      <c r="BD1759" s="118"/>
    </row>
    <row r="1760" spans="1:56" x14ac:dyDescent="0.35">
      <c r="A1760" s="50" t="s">
        <v>7885</v>
      </c>
      <c r="B1760" s="115">
        <v>1759</v>
      </c>
      <c r="C1760" s="47"/>
      <c r="D1760" s="47" t="s">
        <v>7886</v>
      </c>
      <c r="E1760" s="47" t="s">
        <v>7887</v>
      </c>
      <c r="F1760" s="47" t="s">
        <v>7888</v>
      </c>
      <c r="G1760" s="47" t="s">
        <v>76</v>
      </c>
      <c r="H1760" s="47" t="s">
        <v>1980</v>
      </c>
      <c r="I1760" s="47" t="s">
        <v>3899</v>
      </c>
      <c r="J1760" s="47" t="s">
        <v>312</v>
      </c>
      <c r="K1760" s="47" t="s">
        <v>1223</v>
      </c>
      <c r="L1760" s="47" t="s">
        <v>7218</v>
      </c>
      <c r="M1760" s="47" t="s">
        <v>53</v>
      </c>
      <c r="N1760" s="47" t="s">
        <v>32</v>
      </c>
      <c r="O1760" s="47" t="s">
        <v>37</v>
      </c>
      <c r="P1760" s="47" t="s">
        <v>45</v>
      </c>
      <c r="Q1760" s="47"/>
      <c r="R1760" s="47"/>
      <c r="S1760" s="47" t="s">
        <v>7889</v>
      </c>
      <c r="T1760" s="47" t="s">
        <v>7890</v>
      </c>
      <c r="U1760" s="52">
        <v>5420</v>
      </c>
      <c r="V1760" s="118">
        <v>46117</v>
      </c>
      <c r="W1760" s="118">
        <v>46117</v>
      </c>
      <c r="X1760" s="47"/>
      <c r="Y1760" s="47">
        <v>15</v>
      </c>
      <c r="Z1760" s="118">
        <v>46132</v>
      </c>
      <c r="AA1760" s="118">
        <v>46152</v>
      </c>
      <c r="AB1760" s="118">
        <v>46161</v>
      </c>
      <c r="AC1760" s="47" t="s">
        <v>3</v>
      </c>
      <c r="AD1760" s="14">
        <v>1</v>
      </c>
      <c r="AE1760" s="47" t="s">
        <v>3218</v>
      </c>
      <c r="AF1760" s="280" t="s">
        <v>8951</v>
      </c>
      <c r="AG1760" s="118"/>
      <c r="AH1760" s="118" t="s">
        <v>152</v>
      </c>
      <c r="AI1760" s="47"/>
      <c r="AJ1760" s="47"/>
      <c r="AK1760" s="47" t="s">
        <v>2829</v>
      </c>
      <c r="AL1760" s="62" t="s">
        <v>2925</v>
      </c>
      <c r="AM1760" s="62"/>
      <c r="AN1760" s="118"/>
      <c r="AO1760" s="118"/>
      <c r="AP1760" s="118"/>
      <c r="AQ1760" s="118"/>
      <c r="AR1760" s="118"/>
      <c r="AS1760" s="47"/>
      <c r="AT1760" s="118"/>
      <c r="AU1760" s="47"/>
      <c r="AV1760" s="47"/>
      <c r="AW1760" s="118"/>
      <c r="AX1760" s="118"/>
      <c r="AY1760" s="118"/>
      <c r="AZ1760" s="47"/>
      <c r="BA1760" s="118"/>
      <c r="BB1760" s="47"/>
      <c r="BC1760" s="118"/>
      <c r="BD1760" s="118"/>
    </row>
    <row r="1761" spans="1:56" x14ac:dyDescent="0.35">
      <c r="A1761" s="50" t="s">
        <v>7891</v>
      </c>
      <c r="B1761" s="115">
        <v>1760</v>
      </c>
      <c r="C1761" s="47"/>
      <c r="D1761" s="47" t="s">
        <v>7892</v>
      </c>
      <c r="E1761" s="47" t="s">
        <v>7892</v>
      </c>
      <c r="F1761" s="47" t="s">
        <v>7892</v>
      </c>
      <c r="G1761" s="47" t="s">
        <v>76</v>
      </c>
      <c r="H1761" s="47" t="s">
        <v>1980</v>
      </c>
      <c r="I1761" s="47" t="s">
        <v>3899</v>
      </c>
      <c r="J1761" s="47" t="s">
        <v>312</v>
      </c>
      <c r="K1761" s="47" t="s">
        <v>1223</v>
      </c>
      <c r="L1761" s="47" t="s">
        <v>7218</v>
      </c>
      <c r="M1761" s="47" t="s">
        <v>53</v>
      </c>
      <c r="N1761" s="47" t="s">
        <v>31</v>
      </c>
      <c r="O1761" s="47" t="s">
        <v>36</v>
      </c>
      <c r="P1761" s="47" t="s">
        <v>63</v>
      </c>
      <c r="Q1761" s="47"/>
      <c r="R1761" s="47"/>
      <c r="S1761" s="47" t="s">
        <v>7893</v>
      </c>
      <c r="T1761" s="47" t="s">
        <v>7894</v>
      </c>
      <c r="U1761" s="52">
        <v>8484</v>
      </c>
      <c r="V1761" s="118">
        <v>46146</v>
      </c>
      <c r="W1761" s="118">
        <v>46146</v>
      </c>
      <c r="X1761" s="47"/>
      <c r="Y1761" s="47">
        <v>15</v>
      </c>
      <c r="Z1761" s="118">
        <v>46161</v>
      </c>
      <c r="AA1761" s="118">
        <v>46161</v>
      </c>
      <c r="AB1761" s="118">
        <v>46167</v>
      </c>
      <c r="AC1761" s="47" t="s">
        <v>3</v>
      </c>
      <c r="AD1761" s="14">
        <v>1</v>
      </c>
      <c r="AE1761" s="47" t="s">
        <v>3218</v>
      </c>
      <c r="AF1761" s="280">
        <v>46167</v>
      </c>
      <c r="AG1761" s="118"/>
      <c r="AH1761" s="118" t="s">
        <v>152</v>
      </c>
      <c r="AI1761" s="47"/>
      <c r="AJ1761" s="47"/>
      <c r="AK1761" s="47" t="s">
        <v>2826</v>
      </c>
      <c r="AL1761" s="62" t="s">
        <v>2925</v>
      </c>
      <c r="AM1761" s="62"/>
      <c r="AN1761" s="118"/>
      <c r="AO1761" s="118"/>
      <c r="AP1761" s="118"/>
      <c r="AQ1761" s="118"/>
      <c r="AR1761" s="118"/>
      <c r="AS1761" s="47"/>
      <c r="AT1761" s="118"/>
      <c r="AU1761" s="47"/>
      <c r="AV1761" s="47"/>
      <c r="AW1761" s="118"/>
      <c r="AX1761" s="118"/>
      <c r="AY1761" s="118"/>
      <c r="AZ1761" s="47"/>
      <c r="BA1761" s="118"/>
      <c r="BB1761" s="47"/>
      <c r="BC1761" s="118"/>
      <c r="BD1761" s="118"/>
    </row>
    <row r="1762" spans="1:56" x14ac:dyDescent="0.35">
      <c r="A1762" s="50" t="s">
        <v>7895</v>
      </c>
      <c r="B1762" s="115">
        <v>1761</v>
      </c>
      <c r="C1762" s="47"/>
      <c r="D1762" s="47" t="s">
        <v>7896</v>
      </c>
      <c r="E1762" s="47" t="s">
        <v>8051</v>
      </c>
      <c r="F1762" s="47" t="s">
        <v>8052</v>
      </c>
      <c r="G1762" s="47" t="s">
        <v>76</v>
      </c>
      <c r="H1762" s="47" t="s">
        <v>1980</v>
      </c>
      <c r="I1762" s="47" t="s">
        <v>3899</v>
      </c>
      <c r="J1762" s="47" t="s">
        <v>312</v>
      </c>
      <c r="K1762" s="47" t="s">
        <v>1223</v>
      </c>
      <c r="L1762" s="47" t="s">
        <v>7218</v>
      </c>
      <c r="M1762" s="47" t="s">
        <v>53</v>
      </c>
      <c r="N1762" s="47" t="s">
        <v>31</v>
      </c>
      <c r="O1762" s="47" t="s">
        <v>36</v>
      </c>
      <c r="P1762" s="47" t="s">
        <v>46</v>
      </c>
      <c r="Q1762" s="47"/>
      <c r="R1762" s="47"/>
      <c r="S1762" s="47" t="s">
        <v>7897</v>
      </c>
      <c r="T1762" s="47" t="s">
        <v>2599</v>
      </c>
      <c r="U1762" s="52">
        <v>8686</v>
      </c>
      <c r="V1762" s="118">
        <v>46147</v>
      </c>
      <c r="W1762" s="118">
        <v>46147</v>
      </c>
      <c r="X1762" s="47"/>
      <c r="Y1762" s="47">
        <v>15</v>
      </c>
      <c r="Z1762" s="118">
        <v>46162</v>
      </c>
      <c r="AA1762" s="118">
        <v>46162</v>
      </c>
      <c r="AB1762" s="118">
        <v>46167</v>
      </c>
      <c r="AC1762" s="47" t="s">
        <v>3</v>
      </c>
      <c r="AD1762" s="14">
        <v>1</v>
      </c>
      <c r="AE1762" s="47" t="s">
        <v>3218</v>
      </c>
      <c r="AF1762" s="280">
        <v>46165</v>
      </c>
      <c r="AG1762" s="118"/>
      <c r="AH1762" s="118" t="s">
        <v>152</v>
      </c>
      <c r="AI1762" s="47"/>
      <c r="AJ1762" s="47"/>
      <c r="AK1762" s="47" t="s">
        <v>2826</v>
      </c>
      <c r="AL1762" s="62" t="s">
        <v>2925</v>
      </c>
      <c r="AM1762" s="62"/>
      <c r="AN1762" s="118"/>
      <c r="AO1762" s="118"/>
      <c r="AP1762" s="118"/>
      <c r="AQ1762" s="118"/>
      <c r="AR1762" s="118"/>
      <c r="AS1762" s="47"/>
      <c r="AT1762" s="118"/>
      <c r="AU1762" s="47"/>
      <c r="AV1762" s="47"/>
      <c r="AW1762" s="118"/>
      <c r="AX1762" s="118"/>
      <c r="AY1762" s="118"/>
      <c r="AZ1762" s="47"/>
      <c r="BA1762" s="118"/>
      <c r="BB1762" s="47"/>
      <c r="BC1762" s="118"/>
      <c r="BD1762" s="118"/>
    </row>
    <row r="1763" spans="1:56" x14ac:dyDescent="0.35">
      <c r="A1763" s="50" t="s">
        <v>7898</v>
      </c>
      <c r="B1763" s="115">
        <v>1762</v>
      </c>
      <c r="C1763" s="47"/>
      <c r="D1763" s="47" t="s">
        <v>7899</v>
      </c>
      <c r="E1763" s="47" t="s">
        <v>8053</v>
      </c>
      <c r="F1763" s="47" t="s">
        <v>8054</v>
      </c>
      <c r="G1763" s="47" t="s">
        <v>76</v>
      </c>
      <c r="H1763" s="47" t="s">
        <v>1980</v>
      </c>
      <c r="I1763" s="47" t="s">
        <v>3899</v>
      </c>
      <c r="J1763" s="47" t="s">
        <v>312</v>
      </c>
      <c r="K1763" s="47" t="s">
        <v>1223</v>
      </c>
      <c r="L1763" s="47" t="s">
        <v>7218</v>
      </c>
      <c r="M1763" s="47" t="s">
        <v>53</v>
      </c>
      <c r="N1763" s="47" t="s">
        <v>31</v>
      </c>
      <c r="O1763" s="47" t="s">
        <v>36</v>
      </c>
      <c r="P1763" s="47" t="s">
        <v>46</v>
      </c>
      <c r="Q1763" s="47"/>
      <c r="R1763" s="47"/>
      <c r="S1763" s="47" t="s">
        <v>7900</v>
      </c>
      <c r="T1763" s="47" t="s">
        <v>7900</v>
      </c>
      <c r="U1763" s="52">
        <v>9809</v>
      </c>
      <c r="V1763" s="118">
        <v>46147</v>
      </c>
      <c r="W1763" s="118">
        <v>46147</v>
      </c>
      <c r="X1763" s="47"/>
      <c r="Y1763" s="47">
        <v>15</v>
      </c>
      <c r="Z1763" s="118">
        <v>46162</v>
      </c>
      <c r="AA1763" s="118">
        <v>46162</v>
      </c>
      <c r="AB1763" s="118">
        <v>46156</v>
      </c>
      <c r="AC1763" s="47" t="s">
        <v>3</v>
      </c>
      <c r="AD1763" s="14">
        <v>1</v>
      </c>
      <c r="AE1763" s="47" t="s">
        <v>3218</v>
      </c>
      <c r="AF1763" s="280">
        <v>46154</v>
      </c>
      <c r="AG1763" s="118"/>
      <c r="AH1763" s="118" t="s">
        <v>152</v>
      </c>
      <c r="AI1763" s="47"/>
      <c r="AJ1763" s="47"/>
      <c r="AK1763" s="47" t="s">
        <v>2826</v>
      </c>
      <c r="AL1763" s="62" t="s">
        <v>2925</v>
      </c>
      <c r="AM1763" s="62"/>
      <c r="AN1763" s="118"/>
      <c r="AO1763" s="118"/>
      <c r="AP1763" s="118"/>
      <c r="AQ1763" s="118"/>
      <c r="AR1763" s="118"/>
      <c r="AS1763" s="47"/>
      <c r="AT1763" s="118"/>
      <c r="AU1763" s="47"/>
      <c r="AV1763" s="47"/>
      <c r="AW1763" s="118"/>
      <c r="AX1763" s="118"/>
      <c r="AY1763" s="118"/>
      <c r="AZ1763" s="47"/>
      <c r="BA1763" s="118"/>
      <c r="BB1763" s="47"/>
      <c r="BC1763" s="118"/>
      <c r="BD1763" s="118"/>
    </row>
    <row r="1764" spans="1:56" x14ac:dyDescent="0.35">
      <c r="A1764" s="50" t="s">
        <v>7901</v>
      </c>
      <c r="B1764" s="115">
        <v>1763</v>
      </c>
      <c r="C1764" s="47"/>
      <c r="D1764" s="47">
        <v>9409</v>
      </c>
      <c r="E1764" s="47" t="s">
        <v>8055</v>
      </c>
      <c r="F1764" s="47" t="s">
        <v>8056</v>
      </c>
      <c r="G1764" s="47" t="s">
        <v>76</v>
      </c>
      <c r="H1764" s="47" t="s">
        <v>1980</v>
      </c>
      <c r="I1764" s="47" t="s">
        <v>3899</v>
      </c>
      <c r="J1764" s="47" t="s">
        <v>312</v>
      </c>
      <c r="K1764" s="47" t="s">
        <v>1223</v>
      </c>
      <c r="L1764" s="47" t="s">
        <v>7218</v>
      </c>
      <c r="M1764" s="47" t="s">
        <v>53</v>
      </c>
      <c r="N1764" s="47" t="s">
        <v>31</v>
      </c>
      <c r="O1764" s="47" t="s">
        <v>36</v>
      </c>
      <c r="P1764" s="47" t="s">
        <v>48</v>
      </c>
      <c r="Q1764" s="47"/>
      <c r="R1764" s="47"/>
      <c r="S1764" s="47" t="s">
        <v>7902</v>
      </c>
      <c r="T1764" s="47" t="s">
        <v>7903</v>
      </c>
      <c r="U1764" s="52">
        <v>9943</v>
      </c>
      <c r="V1764" s="118">
        <v>46147</v>
      </c>
      <c r="W1764" s="118">
        <v>46147</v>
      </c>
      <c r="X1764" s="47"/>
      <c r="Y1764" s="47">
        <v>15</v>
      </c>
      <c r="Z1764" s="118">
        <v>46162</v>
      </c>
      <c r="AA1764" s="118">
        <v>46173</v>
      </c>
      <c r="AB1764" s="118">
        <v>46168</v>
      </c>
      <c r="AC1764" s="47" t="s">
        <v>3</v>
      </c>
      <c r="AD1764" s="14">
        <v>1</v>
      </c>
      <c r="AE1764" s="47" t="s">
        <v>3218</v>
      </c>
      <c r="AF1764" s="280">
        <v>46168</v>
      </c>
      <c r="AG1764" s="118"/>
      <c r="AH1764" s="118" t="s">
        <v>152</v>
      </c>
      <c r="AI1764" s="47"/>
      <c r="AJ1764" s="47"/>
      <c r="AK1764" s="47" t="s">
        <v>2826</v>
      </c>
      <c r="AL1764" s="62" t="s">
        <v>2925</v>
      </c>
      <c r="AM1764" s="62"/>
      <c r="AN1764" s="118"/>
      <c r="AO1764" s="118"/>
      <c r="AP1764" s="118"/>
      <c r="AQ1764" s="118"/>
      <c r="AR1764" s="118"/>
      <c r="AS1764" s="47"/>
      <c r="AT1764" s="118"/>
      <c r="AU1764" s="47"/>
      <c r="AV1764" s="47"/>
      <c r="AW1764" s="118"/>
      <c r="AX1764" s="118"/>
      <c r="AY1764" s="118"/>
      <c r="AZ1764" s="47"/>
      <c r="BA1764" s="118"/>
      <c r="BB1764" s="47"/>
      <c r="BC1764" s="118"/>
      <c r="BD1764" s="118"/>
    </row>
    <row r="1765" spans="1:56" x14ac:dyDescent="0.35">
      <c r="A1765" s="50" t="s">
        <v>7904</v>
      </c>
      <c r="B1765" s="115">
        <v>1764</v>
      </c>
      <c r="C1765" s="47"/>
      <c r="D1765" s="47" t="s">
        <v>7905</v>
      </c>
      <c r="E1765" s="47" t="s">
        <v>7906</v>
      </c>
      <c r="F1765" s="47" t="s">
        <v>7907</v>
      </c>
      <c r="G1765" s="47" t="s">
        <v>76</v>
      </c>
      <c r="H1765" s="47" t="s">
        <v>1980</v>
      </c>
      <c r="I1765" s="47" t="s">
        <v>3899</v>
      </c>
      <c r="J1765" s="47" t="s">
        <v>312</v>
      </c>
      <c r="K1765" s="47" t="s">
        <v>1223</v>
      </c>
      <c r="L1765" s="47" t="s">
        <v>7218</v>
      </c>
      <c r="M1765" s="47" t="s">
        <v>53</v>
      </c>
      <c r="N1765" s="47" t="s">
        <v>31</v>
      </c>
      <c r="O1765" s="47" t="s">
        <v>36</v>
      </c>
      <c r="P1765" s="47" t="s">
        <v>47</v>
      </c>
      <c r="Q1765" s="47"/>
      <c r="R1765" s="47"/>
      <c r="S1765" s="47" t="s">
        <v>7908</v>
      </c>
      <c r="T1765" s="47" t="s">
        <v>818</v>
      </c>
      <c r="U1765" s="52">
        <v>9900</v>
      </c>
      <c r="V1765" s="118">
        <v>46147</v>
      </c>
      <c r="W1765" s="118">
        <v>46147</v>
      </c>
      <c r="X1765" s="47"/>
      <c r="Y1765" s="47">
        <v>30</v>
      </c>
      <c r="Z1765" s="118">
        <v>46177</v>
      </c>
      <c r="AA1765" s="118">
        <v>46177</v>
      </c>
      <c r="AB1765" s="118"/>
      <c r="AC1765" s="47" t="s">
        <v>5</v>
      </c>
      <c r="AD1765" s="14"/>
      <c r="AE1765" s="47" t="s">
        <v>7909</v>
      </c>
      <c r="AF1765" s="280"/>
      <c r="AG1765" s="118"/>
      <c r="AH1765" s="118"/>
      <c r="AI1765" s="47"/>
      <c r="AJ1765" s="47"/>
      <c r="AK1765" s="47" t="s">
        <v>5080</v>
      </c>
      <c r="AL1765" s="62" t="s">
        <v>390</v>
      </c>
      <c r="AM1765" s="62"/>
      <c r="AN1765" s="118"/>
      <c r="AO1765" s="118"/>
      <c r="AP1765" s="118"/>
      <c r="AQ1765" s="118"/>
      <c r="AR1765" s="118"/>
      <c r="AS1765" s="47"/>
      <c r="AT1765" s="118"/>
      <c r="AU1765" s="47"/>
      <c r="AV1765" s="47"/>
      <c r="AW1765" s="118"/>
      <c r="AX1765" s="118"/>
      <c r="AY1765" s="118"/>
      <c r="AZ1765" s="47"/>
      <c r="BA1765" s="118"/>
      <c r="BB1765" s="47"/>
      <c r="BC1765" s="118"/>
      <c r="BD1765" s="118"/>
    </row>
    <row r="1766" spans="1:56" x14ac:dyDescent="0.35">
      <c r="A1766" s="50" t="s">
        <v>7910</v>
      </c>
      <c r="B1766" s="115">
        <v>1765</v>
      </c>
      <c r="C1766" s="47"/>
      <c r="D1766" s="47" t="s">
        <v>4460</v>
      </c>
      <c r="E1766" s="47" t="s">
        <v>4816</v>
      </c>
      <c r="F1766" s="47" t="s">
        <v>4461</v>
      </c>
      <c r="G1766" s="47" t="s">
        <v>76</v>
      </c>
      <c r="H1766" s="47" t="s">
        <v>1980</v>
      </c>
      <c r="I1766" s="47" t="s">
        <v>3899</v>
      </c>
      <c r="J1766" s="47" t="s">
        <v>312</v>
      </c>
      <c r="K1766" s="47" t="s">
        <v>1223</v>
      </c>
      <c r="L1766" s="47" t="s">
        <v>7218</v>
      </c>
      <c r="M1766" s="47" t="s">
        <v>53</v>
      </c>
      <c r="N1766" s="47" t="s">
        <v>31</v>
      </c>
      <c r="O1766" s="47" t="s">
        <v>36</v>
      </c>
      <c r="P1766" s="47" t="s">
        <v>46</v>
      </c>
      <c r="Q1766" s="47"/>
      <c r="R1766" s="47"/>
      <c r="S1766" s="47" t="s">
        <v>4462</v>
      </c>
      <c r="T1766" s="47" t="s">
        <v>2029</v>
      </c>
      <c r="U1766" s="52">
        <v>11299</v>
      </c>
      <c r="V1766" s="118">
        <v>46136</v>
      </c>
      <c r="W1766" s="118">
        <v>46136</v>
      </c>
      <c r="X1766" s="47"/>
      <c r="Y1766" s="47">
        <v>30</v>
      </c>
      <c r="Z1766" s="118">
        <v>46166</v>
      </c>
      <c r="AA1766" s="118">
        <v>46173</v>
      </c>
      <c r="AB1766" s="118"/>
      <c r="AC1766" s="47" t="s">
        <v>5</v>
      </c>
      <c r="AD1766" s="14"/>
      <c r="AE1766" s="47" t="s">
        <v>7909</v>
      </c>
      <c r="AF1766" s="280"/>
      <c r="AG1766" s="118"/>
      <c r="AH1766" s="118"/>
      <c r="AI1766" s="47"/>
      <c r="AJ1766" s="47"/>
      <c r="AK1766" s="47" t="s">
        <v>2826</v>
      </c>
      <c r="AL1766" s="62" t="s">
        <v>390</v>
      </c>
      <c r="AM1766" s="62"/>
      <c r="AN1766" s="118"/>
      <c r="AO1766" s="118"/>
      <c r="AP1766" s="118"/>
      <c r="AQ1766" s="118"/>
      <c r="AR1766" s="118"/>
      <c r="AS1766" s="47"/>
      <c r="AT1766" s="118"/>
      <c r="AU1766" s="47"/>
      <c r="AV1766" s="47"/>
      <c r="AW1766" s="118"/>
      <c r="AX1766" s="118"/>
      <c r="AY1766" s="118"/>
      <c r="AZ1766" s="47"/>
      <c r="BA1766" s="118"/>
      <c r="BB1766" s="47"/>
      <c r="BC1766" s="118"/>
      <c r="BD1766" s="118"/>
    </row>
    <row r="1767" spans="1:56" x14ac:dyDescent="0.35">
      <c r="A1767" s="50" t="s">
        <v>7911</v>
      </c>
      <c r="B1767" s="115">
        <v>1766</v>
      </c>
      <c r="C1767" s="47"/>
      <c r="D1767" s="47" t="s">
        <v>4559</v>
      </c>
      <c r="E1767" s="47" t="s">
        <v>4832</v>
      </c>
      <c r="F1767" s="47" t="s">
        <v>4560</v>
      </c>
      <c r="G1767" s="47" t="s">
        <v>76</v>
      </c>
      <c r="H1767" s="47" t="s">
        <v>1980</v>
      </c>
      <c r="I1767" s="47" t="s">
        <v>3899</v>
      </c>
      <c r="J1767" s="47" t="s">
        <v>312</v>
      </c>
      <c r="K1767" s="47" t="s">
        <v>1223</v>
      </c>
      <c r="L1767" s="47" t="s">
        <v>7218</v>
      </c>
      <c r="M1767" s="47" t="s">
        <v>53</v>
      </c>
      <c r="N1767" s="47" t="s">
        <v>31</v>
      </c>
      <c r="O1767" s="47" t="s">
        <v>36</v>
      </c>
      <c r="P1767" s="47" t="s">
        <v>23</v>
      </c>
      <c r="Q1767" s="47"/>
      <c r="R1767" s="47"/>
      <c r="S1767" s="47" t="s">
        <v>4561</v>
      </c>
      <c r="T1767" s="47" t="s">
        <v>1303</v>
      </c>
      <c r="U1767" s="52">
        <v>8253</v>
      </c>
      <c r="V1767" s="118">
        <v>46148</v>
      </c>
      <c r="W1767" s="118">
        <v>46148</v>
      </c>
      <c r="X1767" s="47"/>
      <c r="Y1767" s="47">
        <v>30</v>
      </c>
      <c r="Z1767" s="118">
        <v>46178</v>
      </c>
      <c r="AA1767" s="118">
        <v>46178</v>
      </c>
      <c r="AB1767" s="118"/>
      <c r="AC1767" s="47" t="s">
        <v>5</v>
      </c>
      <c r="AD1767" s="14"/>
      <c r="AE1767" s="47" t="s">
        <v>7909</v>
      </c>
      <c r="AF1767" s="280"/>
      <c r="AG1767" s="118"/>
      <c r="AH1767" s="118"/>
      <c r="AI1767" s="47"/>
      <c r="AJ1767" s="47"/>
      <c r="AK1767" s="47" t="s">
        <v>5080</v>
      </c>
      <c r="AL1767" s="62" t="s">
        <v>390</v>
      </c>
      <c r="AM1767" s="62"/>
      <c r="AN1767" s="118"/>
      <c r="AO1767" s="118"/>
      <c r="AP1767" s="118"/>
      <c r="AQ1767" s="118"/>
      <c r="AR1767" s="118"/>
      <c r="AS1767" s="47"/>
      <c r="AT1767" s="118"/>
      <c r="AU1767" s="47"/>
      <c r="AV1767" s="47"/>
      <c r="AW1767" s="118"/>
      <c r="AX1767" s="118"/>
      <c r="AY1767" s="118"/>
      <c r="AZ1767" s="47"/>
      <c r="BA1767" s="118"/>
      <c r="BB1767" s="47"/>
      <c r="BC1767" s="118"/>
      <c r="BD1767" s="118"/>
    </row>
    <row r="1768" spans="1:56" x14ac:dyDescent="0.35">
      <c r="A1768" s="50" t="s">
        <v>7912</v>
      </c>
      <c r="B1768" s="115">
        <v>1767</v>
      </c>
      <c r="C1768" s="47"/>
      <c r="D1768" s="47" t="s">
        <v>4572</v>
      </c>
      <c r="E1768" s="47" t="s">
        <v>4835</v>
      </c>
      <c r="F1768" s="47" t="s">
        <v>4573</v>
      </c>
      <c r="G1768" s="47" t="s">
        <v>76</v>
      </c>
      <c r="H1768" s="47" t="s">
        <v>1980</v>
      </c>
      <c r="I1768" s="47" t="s">
        <v>3899</v>
      </c>
      <c r="J1768" s="47" t="s">
        <v>312</v>
      </c>
      <c r="K1768" s="47" t="s">
        <v>1223</v>
      </c>
      <c r="L1768" s="47" t="s">
        <v>7218</v>
      </c>
      <c r="M1768" s="47" t="s">
        <v>53</v>
      </c>
      <c r="N1768" s="47" t="s">
        <v>31</v>
      </c>
      <c r="O1768" s="47" t="s">
        <v>36</v>
      </c>
      <c r="P1768" s="47" t="s">
        <v>23</v>
      </c>
      <c r="Q1768" s="47"/>
      <c r="R1768" s="47"/>
      <c r="S1768" s="47" t="s">
        <v>4574</v>
      </c>
      <c r="T1768" s="47" t="s">
        <v>24</v>
      </c>
      <c r="U1768" s="52">
        <v>9962</v>
      </c>
      <c r="V1768" s="118">
        <v>46146</v>
      </c>
      <c r="W1768" s="118">
        <v>46146</v>
      </c>
      <c r="X1768" s="47"/>
      <c r="Y1768" s="47">
        <v>30</v>
      </c>
      <c r="Z1768" s="118">
        <v>46176</v>
      </c>
      <c r="AA1768" s="118">
        <v>46176</v>
      </c>
      <c r="AB1768" s="118"/>
      <c r="AC1768" s="47" t="s">
        <v>5</v>
      </c>
      <c r="AD1768" s="14"/>
      <c r="AE1768" s="47" t="s">
        <v>7909</v>
      </c>
      <c r="AF1768" s="280"/>
      <c r="AG1768" s="118"/>
      <c r="AH1768" s="118"/>
      <c r="AI1768" s="47"/>
      <c r="AJ1768" s="47"/>
      <c r="AK1768" s="47" t="s">
        <v>5080</v>
      </c>
      <c r="AL1768" s="62" t="s">
        <v>390</v>
      </c>
      <c r="AM1768" s="62"/>
      <c r="AN1768" s="118"/>
      <c r="AO1768" s="118"/>
      <c r="AP1768" s="118"/>
      <c r="AQ1768" s="118"/>
      <c r="AR1768" s="118"/>
      <c r="AS1768" s="47"/>
      <c r="AT1768" s="118"/>
      <c r="AU1768" s="47"/>
      <c r="AV1768" s="47"/>
      <c r="AW1768" s="118"/>
      <c r="AX1768" s="118"/>
      <c r="AY1768" s="118"/>
      <c r="AZ1768" s="47"/>
      <c r="BA1768" s="118"/>
      <c r="BB1768" s="47"/>
      <c r="BC1768" s="118"/>
      <c r="BD1768" s="118"/>
    </row>
    <row r="1769" spans="1:56" x14ac:dyDescent="0.35">
      <c r="A1769" s="50" t="s">
        <v>7913</v>
      </c>
      <c r="B1769" s="115">
        <v>1768</v>
      </c>
      <c r="C1769" s="47"/>
      <c r="D1769" s="47">
        <v>5943</v>
      </c>
      <c r="E1769" s="47" t="s">
        <v>7914</v>
      </c>
      <c r="F1769" s="47" t="s">
        <v>7915</v>
      </c>
      <c r="G1769" s="47" t="s">
        <v>76</v>
      </c>
      <c r="H1769" s="47" t="s">
        <v>1980</v>
      </c>
      <c r="I1769" s="47" t="s">
        <v>3899</v>
      </c>
      <c r="J1769" s="47" t="s">
        <v>312</v>
      </c>
      <c r="K1769" s="47" t="s">
        <v>1223</v>
      </c>
      <c r="L1769" s="47" t="s">
        <v>7218</v>
      </c>
      <c r="M1769" s="47" t="s">
        <v>53</v>
      </c>
      <c r="N1769" s="47" t="s">
        <v>32</v>
      </c>
      <c r="O1769" s="47" t="s">
        <v>37</v>
      </c>
      <c r="P1769" s="47" t="s">
        <v>45</v>
      </c>
      <c r="Q1769" s="47"/>
      <c r="R1769" s="47"/>
      <c r="S1769" s="47" t="s">
        <v>7916</v>
      </c>
      <c r="T1769" s="47" t="s">
        <v>107</v>
      </c>
      <c r="U1769" s="52">
        <v>12938</v>
      </c>
      <c r="V1769" s="118">
        <v>46128</v>
      </c>
      <c r="W1769" s="118">
        <v>46128</v>
      </c>
      <c r="X1769" s="47"/>
      <c r="Y1769" s="47">
        <v>15</v>
      </c>
      <c r="Z1769" s="118">
        <v>46143</v>
      </c>
      <c r="AA1769" s="118">
        <v>46150</v>
      </c>
      <c r="AB1769" s="118">
        <v>46156</v>
      </c>
      <c r="AC1769" s="47" t="s">
        <v>3</v>
      </c>
      <c r="AD1769" s="14">
        <v>1</v>
      </c>
      <c r="AE1769" s="47" t="s">
        <v>7917</v>
      </c>
      <c r="AF1769" s="280">
        <v>46156</v>
      </c>
      <c r="AG1769" s="118"/>
      <c r="AH1769" s="118" t="s">
        <v>152</v>
      </c>
      <c r="AI1769" s="47"/>
      <c r="AJ1769" s="47"/>
      <c r="AK1769" s="47" t="s">
        <v>2826</v>
      </c>
      <c r="AL1769" s="62" t="s">
        <v>2925</v>
      </c>
      <c r="AM1769" s="62"/>
      <c r="AN1769" s="118"/>
      <c r="AO1769" s="118"/>
      <c r="AP1769" s="118"/>
      <c r="AQ1769" s="118"/>
      <c r="AR1769" s="118"/>
      <c r="AS1769" s="47"/>
      <c r="AT1769" s="118"/>
      <c r="AU1769" s="47"/>
      <c r="AV1769" s="47"/>
      <c r="AW1769" s="118"/>
      <c r="AX1769" s="118"/>
      <c r="AY1769" s="118"/>
      <c r="AZ1769" s="47"/>
      <c r="BA1769" s="118"/>
      <c r="BB1769" s="47"/>
      <c r="BC1769" s="118"/>
      <c r="BD1769" s="118"/>
    </row>
    <row r="1770" spans="1:56" x14ac:dyDescent="0.35">
      <c r="A1770" s="50" t="s">
        <v>8057</v>
      </c>
      <c r="B1770" s="115">
        <v>1769</v>
      </c>
      <c r="C1770" s="47"/>
      <c r="D1770" s="47"/>
      <c r="E1770" s="47"/>
      <c r="F1770" s="47"/>
      <c r="G1770" s="47" t="s">
        <v>80</v>
      </c>
      <c r="H1770" s="47" t="s">
        <v>225</v>
      </c>
      <c r="I1770" s="47" t="s">
        <v>74</v>
      </c>
      <c r="J1770" s="47" t="s">
        <v>1961</v>
      </c>
      <c r="K1770" s="47" t="s">
        <v>329</v>
      </c>
      <c r="L1770" s="47" t="s">
        <v>320</v>
      </c>
      <c r="M1770" s="47" t="s">
        <v>55</v>
      </c>
      <c r="N1770" s="47" t="s">
        <v>33</v>
      </c>
      <c r="O1770" s="47" t="s">
        <v>5473</v>
      </c>
      <c r="P1770" s="47" t="s">
        <v>20</v>
      </c>
      <c r="Q1770" s="47"/>
      <c r="R1770" s="47"/>
      <c r="S1770" s="47" t="s">
        <v>8058</v>
      </c>
      <c r="T1770" s="47" t="s">
        <v>1996</v>
      </c>
      <c r="U1770" s="52"/>
      <c r="V1770" s="118"/>
      <c r="W1770" s="118"/>
      <c r="X1770" s="47"/>
      <c r="Y1770" s="47"/>
      <c r="Z1770" s="118"/>
      <c r="AA1770" s="118"/>
      <c r="AB1770" s="118"/>
      <c r="AC1770" s="47" t="s">
        <v>407</v>
      </c>
      <c r="AD1770" s="14">
        <v>0</v>
      </c>
      <c r="AE1770" s="47"/>
      <c r="AF1770" s="280"/>
      <c r="AG1770" s="118"/>
      <c r="AH1770" s="118"/>
      <c r="AI1770" s="47"/>
      <c r="AJ1770" s="47"/>
      <c r="AK1770" s="47" t="s">
        <v>390</v>
      </c>
      <c r="AL1770" s="62" t="s">
        <v>390</v>
      </c>
      <c r="AM1770" s="62"/>
      <c r="AN1770" s="118"/>
      <c r="AO1770" s="118"/>
      <c r="AP1770" s="118"/>
      <c r="AQ1770" s="118"/>
      <c r="AR1770" s="118"/>
      <c r="AS1770" s="47"/>
      <c r="AT1770" s="118"/>
      <c r="AU1770" s="47"/>
      <c r="AV1770" s="47"/>
      <c r="AW1770" s="118"/>
      <c r="AX1770" s="118"/>
      <c r="AY1770" s="118"/>
      <c r="AZ1770" s="47"/>
      <c r="BA1770" s="118"/>
      <c r="BB1770" s="47"/>
      <c r="BC1770" s="118"/>
      <c r="BD1770" s="118"/>
    </row>
    <row r="1771" spans="1:56" x14ac:dyDescent="0.35">
      <c r="A1771" s="50" t="s">
        <v>8059</v>
      </c>
      <c r="B1771" s="115">
        <v>1770</v>
      </c>
      <c r="C1771" s="47"/>
      <c r="D1771" s="47"/>
      <c r="E1771" s="47"/>
      <c r="F1771" s="47"/>
      <c r="G1771" s="47" t="s">
        <v>187</v>
      </c>
      <c r="H1771" s="47" t="s">
        <v>691</v>
      </c>
      <c r="I1771" s="47" t="s">
        <v>112</v>
      </c>
      <c r="J1771" s="47" t="s">
        <v>1961</v>
      </c>
      <c r="K1771" s="47" t="s">
        <v>329</v>
      </c>
      <c r="L1771" s="47" t="s">
        <v>320</v>
      </c>
      <c r="M1771" s="47" t="s">
        <v>55</v>
      </c>
      <c r="N1771" s="47" t="s">
        <v>33</v>
      </c>
      <c r="O1771" s="47" t="s">
        <v>5473</v>
      </c>
      <c r="P1771" s="47" t="s">
        <v>22</v>
      </c>
      <c r="Q1771" s="47"/>
      <c r="R1771" s="47"/>
      <c r="S1771" s="47" t="s">
        <v>8060</v>
      </c>
      <c r="T1771" s="47" t="s">
        <v>126</v>
      </c>
      <c r="U1771" s="52"/>
      <c r="V1771" s="118"/>
      <c r="W1771" s="118"/>
      <c r="X1771" s="47"/>
      <c r="Y1771" s="47"/>
      <c r="Z1771" s="118"/>
      <c r="AA1771" s="118"/>
      <c r="AB1771" s="118"/>
      <c r="AC1771" s="47" t="s">
        <v>6752</v>
      </c>
      <c r="AD1771" s="14">
        <v>0</v>
      </c>
      <c r="AE1771" s="47"/>
      <c r="AF1771" s="280"/>
      <c r="AG1771" s="118"/>
      <c r="AH1771" s="118"/>
      <c r="AI1771" s="47"/>
      <c r="AJ1771" s="47"/>
      <c r="AK1771" s="47" t="s">
        <v>390</v>
      </c>
      <c r="AL1771" s="62" t="s">
        <v>390</v>
      </c>
      <c r="AM1771" s="62"/>
      <c r="AN1771" s="118"/>
      <c r="AO1771" s="118"/>
      <c r="AP1771" s="118"/>
      <c r="AQ1771" s="118"/>
      <c r="AR1771" s="118"/>
      <c r="AS1771" s="47"/>
      <c r="AT1771" s="118"/>
      <c r="AU1771" s="47"/>
      <c r="AV1771" s="47"/>
      <c r="AW1771" s="118"/>
      <c r="AX1771" s="118"/>
      <c r="AY1771" s="118"/>
      <c r="AZ1771" s="47"/>
      <c r="BA1771" s="118"/>
      <c r="BB1771" s="47"/>
      <c r="BC1771" s="118"/>
      <c r="BD1771" s="118"/>
    </row>
    <row r="1772" spans="1:56" x14ac:dyDescent="0.35">
      <c r="A1772" s="50" t="s">
        <v>8061</v>
      </c>
      <c r="B1772" s="115">
        <v>1771</v>
      </c>
      <c r="C1772" s="47"/>
      <c r="D1772" s="47"/>
      <c r="E1772" s="47"/>
      <c r="F1772" s="47"/>
      <c r="G1772" s="47" t="s">
        <v>80</v>
      </c>
      <c r="H1772" s="47" t="s">
        <v>225</v>
      </c>
      <c r="I1772" s="47" t="s">
        <v>72</v>
      </c>
      <c r="J1772" s="47" t="s">
        <v>1961</v>
      </c>
      <c r="K1772" s="47" t="s">
        <v>329</v>
      </c>
      <c r="L1772" s="47" t="s">
        <v>320</v>
      </c>
      <c r="M1772" s="47" t="s">
        <v>55</v>
      </c>
      <c r="N1772" s="47" t="s">
        <v>32</v>
      </c>
      <c r="O1772" s="47" t="s">
        <v>37</v>
      </c>
      <c r="P1772" s="47" t="s">
        <v>38</v>
      </c>
      <c r="Q1772" s="47"/>
      <c r="R1772" s="47"/>
      <c r="S1772" s="47" t="s">
        <v>8062</v>
      </c>
      <c r="T1772" s="47" t="s">
        <v>107</v>
      </c>
      <c r="U1772" s="52"/>
      <c r="V1772" s="118"/>
      <c r="W1772" s="118"/>
      <c r="X1772" s="47"/>
      <c r="Y1772" s="47"/>
      <c r="Z1772" s="118"/>
      <c r="AA1772" s="118"/>
      <c r="AB1772" s="118"/>
      <c r="AC1772" s="47" t="s">
        <v>407</v>
      </c>
      <c r="AD1772" s="14">
        <v>0</v>
      </c>
      <c r="AE1772" s="47"/>
      <c r="AF1772" s="280"/>
      <c r="AG1772" s="118"/>
      <c r="AH1772" s="118"/>
      <c r="AI1772" s="47"/>
      <c r="AJ1772" s="47"/>
      <c r="AK1772" s="47" t="s">
        <v>390</v>
      </c>
      <c r="AL1772" s="62" t="s">
        <v>390</v>
      </c>
      <c r="AM1772" s="62"/>
      <c r="AN1772" s="118"/>
      <c r="AO1772" s="118"/>
      <c r="AP1772" s="118"/>
      <c r="AQ1772" s="118"/>
      <c r="AR1772" s="118"/>
      <c r="AS1772" s="47"/>
      <c r="AT1772" s="118"/>
      <c r="AU1772" s="47"/>
      <c r="AV1772" s="47"/>
      <c r="AW1772" s="118"/>
      <c r="AX1772" s="118"/>
      <c r="AY1772" s="118"/>
      <c r="AZ1772" s="47"/>
      <c r="BA1772" s="118"/>
      <c r="BB1772" s="47"/>
      <c r="BC1772" s="118"/>
      <c r="BD1772" s="118"/>
    </row>
    <row r="1773" spans="1:56" x14ac:dyDescent="0.35">
      <c r="A1773" s="50" t="s">
        <v>8063</v>
      </c>
      <c r="B1773" s="115">
        <v>1772</v>
      </c>
      <c r="C1773" s="47"/>
      <c r="D1773" s="47"/>
      <c r="E1773" s="47"/>
      <c r="F1773" s="47"/>
      <c r="G1773" s="47" t="s">
        <v>80</v>
      </c>
      <c r="H1773" s="47" t="s">
        <v>225</v>
      </c>
      <c r="I1773" s="47" t="s">
        <v>72</v>
      </c>
      <c r="J1773" s="47" t="s">
        <v>1961</v>
      </c>
      <c r="K1773" s="47" t="s">
        <v>329</v>
      </c>
      <c r="L1773" s="47" t="s">
        <v>320</v>
      </c>
      <c r="M1773" s="47" t="s">
        <v>55</v>
      </c>
      <c r="N1773" s="47" t="s">
        <v>32</v>
      </c>
      <c r="O1773" s="47" t="s">
        <v>37</v>
      </c>
      <c r="P1773" s="47" t="s">
        <v>45</v>
      </c>
      <c r="Q1773" s="47"/>
      <c r="R1773" s="47"/>
      <c r="S1773" s="47" t="s">
        <v>8064</v>
      </c>
      <c r="T1773" s="47" t="s">
        <v>147</v>
      </c>
      <c r="U1773" s="52"/>
      <c r="V1773" s="118"/>
      <c r="W1773" s="118"/>
      <c r="X1773" s="47"/>
      <c r="Y1773" s="47"/>
      <c r="Z1773" s="118"/>
      <c r="AA1773" s="118"/>
      <c r="AB1773" s="118"/>
      <c r="AC1773" s="47" t="s">
        <v>407</v>
      </c>
      <c r="AD1773" s="14">
        <v>0</v>
      </c>
      <c r="AE1773" s="47"/>
      <c r="AF1773" s="280"/>
      <c r="AG1773" s="118"/>
      <c r="AH1773" s="118"/>
      <c r="AI1773" s="47"/>
      <c r="AJ1773" s="47"/>
      <c r="AK1773" s="47" t="s">
        <v>390</v>
      </c>
      <c r="AL1773" s="62" t="s">
        <v>390</v>
      </c>
      <c r="AM1773" s="62"/>
      <c r="AN1773" s="118"/>
      <c r="AO1773" s="118"/>
      <c r="AP1773" s="118"/>
      <c r="AQ1773" s="118"/>
      <c r="AR1773" s="118"/>
      <c r="AS1773" s="47"/>
      <c r="AT1773" s="118"/>
      <c r="AU1773" s="47"/>
      <c r="AV1773" s="47"/>
      <c r="AW1773" s="118"/>
      <c r="AX1773" s="118"/>
      <c r="AY1773" s="118"/>
      <c r="AZ1773" s="47"/>
      <c r="BA1773" s="118"/>
      <c r="BB1773" s="47"/>
      <c r="BC1773" s="118"/>
      <c r="BD1773" s="118"/>
    </row>
    <row r="1774" spans="1:56" x14ac:dyDescent="0.35">
      <c r="A1774" s="50" t="s">
        <v>8065</v>
      </c>
      <c r="B1774" s="115">
        <v>1773</v>
      </c>
      <c r="C1774" s="47"/>
      <c r="D1774" s="47"/>
      <c r="E1774" s="47"/>
      <c r="F1774" s="47"/>
      <c r="G1774" s="47" t="s">
        <v>80</v>
      </c>
      <c r="H1774" s="47" t="s">
        <v>225</v>
      </c>
      <c r="I1774" s="47" t="s">
        <v>72</v>
      </c>
      <c r="J1774" s="47" t="s">
        <v>1961</v>
      </c>
      <c r="K1774" s="47" t="s">
        <v>329</v>
      </c>
      <c r="L1774" s="47" t="s">
        <v>320</v>
      </c>
      <c r="M1774" s="47" t="s">
        <v>55</v>
      </c>
      <c r="N1774" s="47" t="s">
        <v>32</v>
      </c>
      <c r="O1774" s="47" t="s">
        <v>37</v>
      </c>
      <c r="P1774" s="47" t="s">
        <v>45</v>
      </c>
      <c r="Q1774" s="47"/>
      <c r="R1774" s="47"/>
      <c r="S1774" s="47" t="s">
        <v>6785</v>
      </c>
      <c r="T1774" s="47" t="s">
        <v>147</v>
      </c>
      <c r="U1774" s="52"/>
      <c r="V1774" s="118"/>
      <c r="W1774" s="118"/>
      <c r="X1774" s="47"/>
      <c r="Y1774" s="47"/>
      <c r="Z1774" s="118"/>
      <c r="AA1774" s="118"/>
      <c r="AB1774" s="118"/>
      <c r="AC1774" s="47" t="s">
        <v>407</v>
      </c>
      <c r="AD1774" s="14">
        <v>0</v>
      </c>
      <c r="AE1774" s="47"/>
      <c r="AF1774" s="280"/>
      <c r="AG1774" s="118"/>
      <c r="AH1774" s="118"/>
      <c r="AI1774" s="47"/>
      <c r="AJ1774" s="47"/>
      <c r="AK1774" s="47" t="s">
        <v>390</v>
      </c>
      <c r="AL1774" s="62" t="s">
        <v>390</v>
      </c>
      <c r="AM1774" s="62"/>
      <c r="AN1774" s="118"/>
      <c r="AO1774" s="118"/>
      <c r="AP1774" s="118"/>
      <c r="AQ1774" s="118"/>
      <c r="AR1774" s="118"/>
      <c r="AS1774" s="47"/>
      <c r="AT1774" s="118"/>
      <c r="AU1774" s="47"/>
      <c r="AV1774" s="47"/>
      <c r="AW1774" s="118"/>
      <c r="AX1774" s="118"/>
      <c r="AY1774" s="118"/>
      <c r="AZ1774" s="47"/>
      <c r="BA1774" s="118"/>
      <c r="BB1774" s="47"/>
      <c r="BC1774" s="118"/>
      <c r="BD1774" s="118"/>
    </row>
    <row r="1775" spans="1:56" x14ac:dyDescent="0.35">
      <c r="A1775" s="50" t="s">
        <v>8066</v>
      </c>
      <c r="B1775" s="115">
        <v>1774</v>
      </c>
      <c r="C1775" s="47"/>
      <c r="D1775" s="47" t="s">
        <v>7552</v>
      </c>
      <c r="E1775" s="47" t="s">
        <v>7552</v>
      </c>
      <c r="F1775" s="47" t="s">
        <v>8067</v>
      </c>
      <c r="G1775" s="47" t="s">
        <v>86</v>
      </c>
      <c r="H1775" s="47" t="s">
        <v>226</v>
      </c>
      <c r="I1775" s="47" t="s">
        <v>243</v>
      </c>
      <c r="J1775" s="47" t="s">
        <v>1961</v>
      </c>
      <c r="K1775" s="47" t="s">
        <v>329</v>
      </c>
      <c r="L1775" s="47" t="s">
        <v>320</v>
      </c>
      <c r="M1775" s="47" t="s">
        <v>55</v>
      </c>
      <c r="N1775" s="47" t="s">
        <v>33</v>
      </c>
      <c r="O1775" s="47" t="s">
        <v>49</v>
      </c>
      <c r="P1775" s="47" t="s">
        <v>26</v>
      </c>
      <c r="Q1775" s="47"/>
      <c r="R1775" s="47"/>
      <c r="S1775" s="47" t="s">
        <v>8068</v>
      </c>
      <c r="T1775" s="47" t="s">
        <v>8069</v>
      </c>
      <c r="U1775" s="52">
        <v>985</v>
      </c>
      <c r="V1775" s="118">
        <v>46157</v>
      </c>
      <c r="W1775" s="118">
        <v>46157</v>
      </c>
      <c r="X1775" s="47">
        <v>7</v>
      </c>
      <c r="Y1775" s="47"/>
      <c r="Z1775" s="118">
        <v>46164</v>
      </c>
      <c r="AA1775" s="118">
        <v>46170</v>
      </c>
      <c r="AB1775" s="118">
        <v>46160</v>
      </c>
      <c r="AC1775" s="47" t="s">
        <v>3</v>
      </c>
      <c r="AD1775" s="14">
        <v>1</v>
      </c>
      <c r="AE1775" s="47"/>
      <c r="AF1775" s="280">
        <v>46160</v>
      </c>
      <c r="AG1775" s="118">
        <v>46160</v>
      </c>
      <c r="AH1775" s="118" t="s">
        <v>6740</v>
      </c>
      <c r="AI1775" s="47"/>
      <c r="AJ1775" s="47"/>
      <c r="AK1775" s="47" t="s">
        <v>2826</v>
      </c>
      <c r="AL1775" s="62" t="s">
        <v>2925</v>
      </c>
      <c r="AM1775" s="62"/>
      <c r="AN1775" s="118"/>
      <c r="AO1775" s="118"/>
      <c r="AP1775" s="118"/>
      <c r="AQ1775" s="118"/>
      <c r="AR1775" s="118"/>
      <c r="AS1775" s="47"/>
      <c r="AT1775" s="118"/>
      <c r="AU1775" s="47"/>
      <c r="AV1775" s="47"/>
      <c r="AW1775" s="118"/>
      <c r="AX1775" s="118"/>
      <c r="AY1775" s="118"/>
      <c r="AZ1775" s="47"/>
      <c r="BA1775" s="118"/>
      <c r="BB1775" s="47"/>
      <c r="BC1775" s="118"/>
      <c r="BD1775" s="118"/>
    </row>
    <row r="1776" spans="1:56" x14ac:dyDescent="0.35">
      <c r="A1776" s="50" t="s">
        <v>8070</v>
      </c>
      <c r="B1776" s="115">
        <v>1775</v>
      </c>
      <c r="C1776" s="47"/>
      <c r="D1776" s="47"/>
      <c r="E1776" s="47"/>
      <c r="F1776" s="47"/>
      <c r="G1776" s="47" t="s">
        <v>80</v>
      </c>
      <c r="H1776" s="47" t="s">
        <v>225</v>
      </c>
      <c r="I1776" s="47" t="s">
        <v>72</v>
      </c>
      <c r="J1776" s="47" t="s">
        <v>1961</v>
      </c>
      <c r="K1776" s="47" t="s">
        <v>329</v>
      </c>
      <c r="L1776" s="47" t="s">
        <v>320</v>
      </c>
      <c r="M1776" s="47" t="s">
        <v>55</v>
      </c>
      <c r="N1776" s="47" t="s">
        <v>32</v>
      </c>
      <c r="O1776" s="47" t="s">
        <v>37</v>
      </c>
      <c r="P1776" s="47" t="s">
        <v>38</v>
      </c>
      <c r="Q1776" s="47"/>
      <c r="R1776" s="47"/>
      <c r="S1776" s="47" t="s">
        <v>8071</v>
      </c>
      <c r="T1776" s="47" t="s">
        <v>107</v>
      </c>
      <c r="U1776" s="52"/>
      <c r="V1776" s="118"/>
      <c r="W1776" s="118"/>
      <c r="X1776" s="47"/>
      <c r="Y1776" s="47"/>
      <c r="Z1776" s="118"/>
      <c r="AA1776" s="118"/>
      <c r="AB1776" s="118"/>
      <c r="AC1776" s="47" t="s">
        <v>407</v>
      </c>
      <c r="AD1776" s="14"/>
      <c r="AE1776" s="47"/>
      <c r="AF1776" s="280"/>
      <c r="AG1776" s="118"/>
      <c r="AH1776" s="118"/>
      <c r="AI1776" s="47"/>
      <c r="AJ1776" s="47"/>
      <c r="AK1776" s="47" t="s">
        <v>390</v>
      </c>
      <c r="AL1776" s="62" t="s">
        <v>390</v>
      </c>
      <c r="AM1776" s="62"/>
      <c r="AN1776" s="118"/>
      <c r="AO1776" s="118"/>
      <c r="AP1776" s="118"/>
      <c r="AQ1776" s="118"/>
      <c r="AR1776" s="118"/>
      <c r="AS1776" s="47"/>
      <c r="AT1776" s="118"/>
      <c r="AU1776" s="47"/>
      <c r="AV1776" s="47"/>
      <c r="AW1776" s="118"/>
      <c r="AX1776" s="118"/>
      <c r="AY1776" s="118"/>
      <c r="AZ1776" s="47"/>
      <c r="BA1776" s="118"/>
      <c r="BB1776" s="47"/>
      <c r="BC1776" s="118"/>
      <c r="BD1776" s="118"/>
    </row>
    <row r="1777" spans="1:56" x14ac:dyDescent="0.35">
      <c r="A1777" s="50" t="s">
        <v>8072</v>
      </c>
      <c r="B1777" s="115">
        <v>1776</v>
      </c>
      <c r="C1777" s="47"/>
      <c r="D1777" s="47"/>
      <c r="E1777" s="47"/>
      <c r="F1777" s="47"/>
      <c r="G1777" s="47" t="s">
        <v>80</v>
      </c>
      <c r="H1777" s="47" t="s">
        <v>225</v>
      </c>
      <c r="I1777" s="47" t="s">
        <v>72</v>
      </c>
      <c r="J1777" s="47" t="s">
        <v>1961</v>
      </c>
      <c r="K1777" s="47" t="s">
        <v>329</v>
      </c>
      <c r="L1777" s="47" t="s">
        <v>320</v>
      </c>
      <c r="M1777" s="47" t="s">
        <v>55</v>
      </c>
      <c r="N1777" s="47" t="s">
        <v>32</v>
      </c>
      <c r="O1777" s="47" t="s">
        <v>37</v>
      </c>
      <c r="P1777" s="47" t="s">
        <v>38</v>
      </c>
      <c r="Q1777" s="47"/>
      <c r="R1777" s="47"/>
      <c r="S1777" s="47" t="s">
        <v>8073</v>
      </c>
      <c r="T1777" s="47" t="s">
        <v>107</v>
      </c>
      <c r="U1777" s="52"/>
      <c r="V1777" s="118"/>
      <c r="W1777" s="118"/>
      <c r="X1777" s="47"/>
      <c r="Y1777" s="47"/>
      <c r="Z1777" s="118"/>
      <c r="AA1777" s="118"/>
      <c r="AB1777" s="118"/>
      <c r="AC1777" s="47" t="s">
        <v>407</v>
      </c>
      <c r="AD1777" s="14"/>
      <c r="AE1777" s="47"/>
      <c r="AF1777" s="280"/>
      <c r="AG1777" s="118"/>
      <c r="AH1777" s="118"/>
      <c r="AI1777" s="47"/>
      <c r="AJ1777" s="47"/>
      <c r="AK1777" s="47" t="s">
        <v>390</v>
      </c>
      <c r="AL1777" s="62" t="s">
        <v>390</v>
      </c>
      <c r="AM1777" s="62"/>
      <c r="AN1777" s="118"/>
      <c r="AO1777" s="118"/>
      <c r="AP1777" s="118"/>
      <c r="AQ1777" s="118"/>
      <c r="AR1777" s="118"/>
      <c r="AS1777" s="47"/>
      <c r="AT1777" s="118"/>
      <c r="AU1777" s="47"/>
      <c r="AV1777" s="47"/>
      <c r="AW1777" s="118"/>
      <c r="AX1777" s="118"/>
      <c r="AY1777" s="118"/>
      <c r="AZ1777" s="47"/>
      <c r="BA1777" s="118"/>
      <c r="BB1777" s="47"/>
      <c r="BC1777" s="118"/>
      <c r="BD1777" s="118"/>
    </row>
    <row r="1778" spans="1:56" x14ac:dyDescent="0.35">
      <c r="A1778" s="50" t="s">
        <v>8074</v>
      </c>
      <c r="B1778" s="115">
        <v>1777</v>
      </c>
      <c r="C1778" s="47"/>
      <c r="D1778" s="47"/>
      <c r="E1778" s="47"/>
      <c r="F1778" s="47"/>
      <c r="G1778" s="47" t="s">
        <v>80</v>
      </c>
      <c r="H1778" s="47" t="s">
        <v>225</v>
      </c>
      <c r="I1778" s="47" t="s">
        <v>72</v>
      </c>
      <c r="J1778" s="47" t="s">
        <v>1961</v>
      </c>
      <c r="K1778" s="47" t="s">
        <v>329</v>
      </c>
      <c r="L1778" s="47" t="s">
        <v>320</v>
      </c>
      <c r="M1778" s="47" t="s">
        <v>55</v>
      </c>
      <c r="N1778" s="47" t="s">
        <v>32</v>
      </c>
      <c r="O1778" s="47" t="s">
        <v>37</v>
      </c>
      <c r="P1778" s="47" t="s">
        <v>45</v>
      </c>
      <c r="Q1778" s="47"/>
      <c r="R1778" s="47"/>
      <c r="S1778" s="47" t="s">
        <v>8075</v>
      </c>
      <c r="T1778" s="47" t="s">
        <v>147</v>
      </c>
      <c r="U1778" s="52"/>
      <c r="V1778" s="118"/>
      <c r="W1778" s="118"/>
      <c r="X1778" s="47"/>
      <c r="Y1778" s="47"/>
      <c r="Z1778" s="118"/>
      <c r="AA1778" s="118"/>
      <c r="AB1778" s="118"/>
      <c r="AC1778" s="47" t="s">
        <v>709</v>
      </c>
      <c r="AD1778" s="14"/>
      <c r="AE1778" s="47"/>
      <c r="AF1778" s="280"/>
      <c r="AG1778" s="118"/>
      <c r="AH1778" s="118"/>
      <c r="AI1778" s="47"/>
      <c r="AJ1778" s="47"/>
      <c r="AK1778" s="47" t="s">
        <v>390</v>
      </c>
      <c r="AL1778" s="62" t="s">
        <v>390</v>
      </c>
      <c r="AM1778" s="62"/>
      <c r="AN1778" s="118"/>
      <c r="AO1778" s="118"/>
      <c r="AP1778" s="118"/>
      <c r="AQ1778" s="118"/>
      <c r="AR1778" s="118"/>
      <c r="AS1778" s="47"/>
      <c r="AT1778" s="118"/>
      <c r="AU1778" s="47"/>
      <c r="AV1778" s="47"/>
      <c r="AW1778" s="118"/>
      <c r="AX1778" s="118"/>
      <c r="AY1778" s="118"/>
      <c r="AZ1778" s="47"/>
      <c r="BA1778" s="118"/>
      <c r="BB1778" s="47"/>
      <c r="BC1778" s="118"/>
      <c r="BD1778" s="118"/>
    </row>
    <row r="1779" spans="1:56" x14ac:dyDescent="0.35">
      <c r="A1779" s="50" t="s">
        <v>8076</v>
      </c>
      <c r="B1779" s="115">
        <v>1778</v>
      </c>
      <c r="C1779" s="47"/>
      <c r="D1779" s="47"/>
      <c r="E1779" s="47"/>
      <c r="F1779" s="47"/>
      <c r="G1779" s="47" t="s">
        <v>80</v>
      </c>
      <c r="H1779" s="47" t="s">
        <v>225</v>
      </c>
      <c r="I1779" s="47" t="s">
        <v>72</v>
      </c>
      <c r="J1779" s="47" t="s">
        <v>1961</v>
      </c>
      <c r="K1779" s="47" t="s">
        <v>329</v>
      </c>
      <c r="L1779" s="47" t="s">
        <v>320</v>
      </c>
      <c r="M1779" s="47" t="s">
        <v>55</v>
      </c>
      <c r="N1779" s="47" t="s">
        <v>32</v>
      </c>
      <c r="O1779" s="47" t="s">
        <v>37</v>
      </c>
      <c r="P1779" s="47" t="s">
        <v>38</v>
      </c>
      <c r="Q1779" s="47"/>
      <c r="R1779" s="47"/>
      <c r="S1779" s="47" t="s">
        <v>8077</v>
      </c>
      <c r="T1779" s="47" t="s">
        <v>107</v>
      </c>
      <c r="U1779" s="52"/>
      <c r="V1779" s="118"/>
      <c r="W1779" s="118"/>
      <c r="X1779" s="47"/>
      <c r="Y1779" s="47"/>
      <c r="Z1779" s="118"/>
      <c r="AA1779" s="118"/>
      <c r="AB1779" s="118"/>
      <c r="AC1779" s="47" t="s">
        <v>407</v>
      </c>
      <c r="AD1779" s="14"/>
      <c r="AE1779" s="47"/>
      <c r="AF1779" s="280"/>
      <c r="AG1779" s="118"/>
      <c r="AH1779" s="118"/>
      <c r="AI1779" s="47"/>
      <c r="AJ1779" s="47"/>
      <c r="AK1779" s="47" t="s">
        <v>390</v>
      </c>
      <c r="AL1779" s="62" t="s">
        <v>390</v>
      </c>
      <c r="AM1779" s="62"/>
      <c r="AN1779" s="118"/>
      <c r="AO1779" s="118"/>
      <c r="AP1779" s="118"/>
      <c r="AQ1779" s="118"/>
      <c r="AR1779" s="118"/>
      <c r="AS1779" s="47"/>
      <c r="AT1779" s="118"/>
      <c r="AU1779" s="47"/>
      <c r="AV1779" s="47"/>
      <c r="AW1779" s="118"/>
      <c r="AX1779" s="118"/>
      <c r="AY1779" s="118"/>
      <c r="AZ1779" s="47"/>
      <c r="BA1779" s="118"/>
      <c r="BB1779" s="47"/>
      <c r="BC1779" s="118"/>
      <c r="BD1779" s="118"/>
    </row>
    <row r="1780" spans="1:56" x14ac:dyDescent="0.35">
      <c r="A1780" s="50" t="s">
        <v>8078</v>
      </c>
      <c r="B1780" s="115">
        <v>1779</v>
      </c>
      <c r="C1780" s="47"/>
      <c r="D1780" s="47"/>
      <c r="E1780" s="47"/>
      <c r="F1780" s="47"/>
      <c r="G1780" s="47" t="s">
        <v>80</v>
      </c>
      <c r="H1780" s="47" t="s">
        <v>225</v>
      </c>
      <c r="I1780" s="47" t="s">
        <v>72</v>
      </c>
      <c r="J1780" s="47" t="s">
        <v>1961</v>
      </c>
      <c r="K1780" s="47" t="s">
        <v>329</v>
      </c>
      <c r="L1780" s="47" t="s">
        <v>320</v>
      </c>
      <c r="M1780" s="47" t="s">
        <v>55</v>
      </c>
      <c r="N1780" s="47" t="s">
        <v>32</v>
      </c>
      <c r="O1780" s="47" t="s">
        <v>37</v>
      </c>
      <c r="P1780" s="47" t="s">
        <v>38</v>
      </c>
      <c r="Q1780" s="47"/>
      <c r="R1780" s="47"/>
      <c r="S1780" s="47" t="s">
        <v>8079</v>
      </c>
      <c r="T1780" s="47" t="s">
        <v>107</v>
      </c>
      <c r="U1780" s="52"/>
      <c r="V1780" s="118"/>
      <c r="W1780" s="118"/>
      <c r="X1780" s="47"/>
      <c r="Y1780" s="47"/>
      <c r="Z1780" s="118"/>
      <c r="AA1780" s="118"/>
      <c r="AB1780" s="118"/>
      <c r="AC1780" s="47" t="s">
        <v>407</v>
      </c>
      <c r="AD1780" s="14"/>
      <c r="AE1780" s="47"/>
      <c r="AF1780" s="280"/>
      <c r="AG1780" s="118"/>
      <c r="AH1780" s="118"/>
      <c r="AI1780" s="47"/>
      <c r="AJ1780" s="47"/>
      <c r="AK1780" s="47" t="s">
        <v>390</v>
      </c>
      <c r="AL1780" s="62" t="s">
        <v>390</v>
      </c>
      <c r="AM1780" s="62"/>
      <c r="AN1780" s="118"/>
      <c r="AO1780" s="118"/>
      <c r="AP1780" s="118"/>
      <c r="AQ1780" s="118"/>
      <c r="AR1780" s="118"/>
      <c r="AS1780" s="47"/>
      <c r="AT1780" s="118"/>
      <c r="AU1780" s="47"/>
      <c r="AV1780" s="47"/>
      <c r="AW1780" s="118"/>
      <c r="AX1780" s="118"/>
      <c r="AY1780" s="118"/>
      <c r="AZ1780" s="47"/>
      <c r="BA1780" s="118"/>
      <c r="BB1780" s="47"/>
      <c r="BC1780" s="118"/>
      <c r="BD1780" s="118"/>
    </row>
    <row r="1781" spans="1:56" x14ac:dyDescent="0.35">
      <c r="A1781" s="50" t="s">
        <v>8080</v>
      </c>
      <c r="B1781" s="115">
        <v>1780</v>
      </c>
      <c r="C1781" s="47"/>
      <c r="D1781" s="47"/>
      <c r="E1781" s="47"/>
      <c r="F1781" s="47"/>
      <c r="G1781" s="47" t="s">
        <v>80</v>
      </c>
      <c r="H1781" s="47" t="s">
        <v>225</v>
      </c>
      <c r="I1781" s="47" t="s">
        <v>72</v>
      </c>
      <c r="J1781" s="47" t="s">
        <v>1961</v>
      </c>
      <c r="K1781" s="47" t="s">
        <v>329</v>
      </c>
      <c r="L1781" s="47" t="s">
        <v>320</v>
      </c>
      <c r="M1781" s="47" t="s">
        <v>55</v>
      </c>
      <c r="N1781" s="47" t="s">
        <v>32</v>
      </c>
      <c r="O1781" s="47" t="s">
        <v>37</v>
      </c>
      <c r="P1781" s="47" t="s">
        <v>38</v>
      </c>
      <c r="Q1781" s="47"/>
      <c r="R1781" s="47"/>
      <c r="S1781" s="47" t="s">
        <v>8081</v>
      </c>
      <c r="T1781" s="47" t="s">
        <v>107</v>
      </c>
      <c r="U1781" s="52"/>
      <c r="V1781" s="118"/>
      <c r="W1781" s="118"/>
      <c r="X1781" s="47"/>
      <c r="Y1781" s="47"/>
      <c r="Z1781" s="118"/>
      <c r="AA1781" s="118"/>
      <c r="AB1781" s="118"/>
      <c r="AC1781" s="47" t="s">
        <v>407</v>
      </c>
      <c r="AD1781" s="14"/>
      <c r="AE1781" s="47"/>
      <c r="AF1781" s="280"/>
      <c r="AG1781" s="118"/>
      <c r="AH1781" s="118"/>
      <c r="AI1781" s="47"/>
      <c r="AJ1781" s="47"/>
      <c r="AK1781" s="47" t="s">
        <v>390</v>
      </c>
      <c r="AL1781" s="62" t="s">
        <v>390</v>
      </c>
      <c r="AM1781" s="62"/>
      <c r="AN1781" s="118"/>
      <c r="AO1781" s="118"/>
      <c r="AP1781" s="118"/>
      <c r="AQ1781" s="118"/>
      <c r="AR1781" s="118"/>
      <c r="AS1781" s="47"/>
      <c r="AT1781" s="118"/>
      <c r="AU1781" s="47"/>
      <c r="AV1781" s="47"/>
      <c r="AW1781" s="118"/>
      <c r="AX1781" s="118"/>
      <c r="AY1781" s="118"/>
      <c r="AZ1781" s="47"/>
      <c r="BA1781" s="118"/>
      <c r="BB1781" s="47"/>
      <c r="BC1781" s="118"/>
      <c r="BD1781" s="118"/>
    </row>
    <row r="1782" spans="1:56" x14ac:dyDescent="0.35">
      <c r="A1782" s="50" t="s">
        <v>8082</v>
      </c>
      <c r="B1782" s="115">
        <v>1781</v>
      </c>
      <c r="C1782" s="47"/>
      <c r="D1782" s="47"/>
      <c r="E1782" s="47"/>
      <c r="F1782" s="47"/>
      <c r="G1782" s="47" t="s">
        <v>80</v>
      </c>
      <c r="H1782" s="47" t="s">
        <v>225</v>
      </c>
      <c r="I1782" s="47" t="s">
        <v>72</v>
      </c>
      <c r="J1782" s="47" t="s">
        <v>1961</v>
      </c>
      <c r="K1782" s="47" t="s">
        <v>329</v>
      </c>
      <c r="L1782" s="47" t="s">
        <v>320</v>
      </c>
      <c r="M1782" s="47" t="s">
        <v>55</v>
      </c>
      <c r="N1782" s="47" t="s">
        <v>32</v>
      </c>
      <c r="O1782" s="47" t="s">
        <v>37</v>
      </c>
      <c r="P1782" s="47" t="s">
        <v>38</v>
      </c>
      <c r="Q1782" s="47"/>
      <c r="R1782" s="47"/>
      <c r="S1782" s="47" t="s">
        <v>8083</v>
      </c>
      <c r="T1782" s="47" t="s">
        <v>107</v>
      </c>
      <c r="U1782" s="52"/>
      <c r="V1782" s="118"/>
      <c r="W1782" s="118"/>
      <c r="X1782" s="47"/>
      <c r="Y1782" s="47"/>
      <c r="Z1782" s="118"/>
      <c r="AA1782" s="118"/>
      <c r="AB1782" s="118"/>
      <c r="AC1782" s="47" t="s">
        <v>6752</v>
      </c>
      <c r="AD1782" s="14"/>
      <c r="AE1782" s="47"/>
      <c r="AF1782" s="280"/>
      <c r="AG1782" s="118"/>
      <c r="AH1782" s="118"/>
      <c r="AI1782" s="47"/>
      <c r="AJ1782" s="47"/>
      <c r="AK1782" s="47" t="s">
        <v>390</v>
      </c>
      <c r="AL1782" s="62" t="s">
        <v>390</v>
      </c>
      <c r="AM1782" s="62"/>
      <c r="AN1782" s="118"/>
      <c r="AO1782" s="118"/>
      <c r="AP1782" s="118"/>
      <c r="AQ1782" s="118"/>
      <c r="AR1782" s="118"/>
      <c r="AS1782" s="47"/>
      <c r="AT1782" s="118"/>
      <c r="AU1782" s="47"/>
      <c r="AV1782" s="47"/>
      <c r="AW1782" s="118"/>
      <c r="AX1782" s="118"/>
      <c r="AY1782" s="118"/>
      <c r="AZ1782" s="47"/>
      <c r="BA1782" s="118"/>
      <c r="BB1782" s="47"/>
      <c r="BC1782" s="118"/>
      <c r="BD1782" s="118"/>
    </row>
    <row r="1783" spans="1:56" x14ac:dyDescent="0.35">
      <c r="A1783" s="50" t="s">
        <v>8084</v>
      </c>
      <c r="B1783" s="115">
        <v>1782</v>
      </c>
      <c r="C1783" s="47"/>
      <c r="D1783" s="47" t="s">
        <v>7552</v>
      </c>
      <c r="E1783" s="47" t="s">
        <v>7552</v>
      </c>
      <c r="F1783" s="47" t="s">
        <v>8085</v>
      </c>
      <c r="G1783" s="47" t="s">
        <v>86</v>
      </c>
      <c r="H1783" s="47" t="s">
        <v>226</v>
      </c>
      <c r="I1783" s="47" t="s">
        <v>243</v>
      </c>
      <c r="J1783" s="47" t="s">
        <v>1961</v>
      </c>
      <c r="K1783" s="47" t="s">
        <v>329</v>
      </c>
      <c r="L1783" s="47" t="s">
        <v>320</v>
      </c>
      <c r="M1783" s="47" t="s">
        <v>55</v>
      </c>
      <c r="N1783" s="47" t="s">
        <v>32</v>
      </c>
      <c r="O1783" s="47" t="s">
        <v>50</v>
      </c>
      <c r="P1783" s="47" t="s">
        <v>45</v>
      </c>
      <c r="Q1783" s="47"/>
      <c r="R1783" s="47"/>
      <c r="S1783" s="47" t="s">
        <v>8086</v>
      </c>
      <c r="T1783" s="47" t="s">
        <v>147</v>
      </c>
      <c r="U1783" s="52">
        <v>753</v>
      </c>
      <c r="V1783" s="118">
        <v>46164</v>
      </c>
      <c r="W1783" s="118">
        <v>46164</v>
      </c>
      <c r="X1783" s="47">
        <v>7</v>
      </c>
      <c r="Y1783" s="47"/>
      <c r="Z1783" s="118">
        <v>46171</v>
      </c>
      <c r="AA1783" s="118">
        <v>46171</v>
      </c>
      <c r="AB1783" s="118">
        <v>46165</v>
      </c>
      <c r="AC1783" s="47" t="s">
        <v>3</v>
      </c>
      <c r="AD1783" s="14">
        <v>1</v>
      </c>
      <c r="AE1783" s="47"/>
      <c r="AF1783" s="280">
        <v>46165</v>
      </c>
      <c r="AG1783" s="118">
        <v>46165</v>
      </c>
      <c r="AH1783" s="118" t="s">
        <v>6740</v>
      </c>
      <c r="AI1783" s="47"/>
      <c r="AJ1783" s="47"/>
      <c r="AK1783" s="47" t="s">
        <v>2826</v>
      </c>
      <c r="AL1783" s="62" t="s">
        <v>2925</v>
      </c>
      <c r="AM1783" s="62"/>
      <c r="AN1783" s="118"/>
      <c r="AO1783" s="118"/>
      <c r="AP1783" s="118"/>
      <c r="AQ1783" s="118"/>
      <c r="AR1783" s="118"/>
      <c r="AS1783" s="47"/>
      <c r="AT1783" s="118"/>
      <c r="AU1783" s="47"/>
      <c r="AV1783" s="47"/>
      <c r="AW1783" s="118"/>
      <c r="AX1783" s="118"/>
      <c r="AY1783" s="118"/>
      <c r="AZ1783" s="47"/>
      <c r="BA1783" s="118"/>
      <c r="BB1783" s="47"/>
      <c r="BC1783" s="118"/>
      <c r="BD1783" s="118"/>
    </row>
    <row r="1784" spans="1:56" x14ac:dyDescent="0.35">
      <c r="A1784" s="50" t="s">
        <v>8087</v>
      </c>
      <c r="B1784" s="115">
        <v>1783</v>
      </c>
      <c r="C1784" s="47"/>
      <c r="D1784" s="47" t="s">
        <v>7552</v>
      </c>
      <c r="E1784" s="47" t="s">
        <v>7552</v>
      </c>
      <c r="F1784" s="47" t="s">
        <v>8987</v>
      </c>
      <c r="G1784" s="47" t="s">
        <v>86</v>
      </c>
      <c r="H1784" s="47" t="s">
        <v>226</v>
      </c>
      <c r="I1784" s="47" t="s">
        <v>243</v>
      </c>
      <c r="J1784" s="47" t="s">
        <v>1961</v>
      </c>
      <c r="K1784" s="47" t="s">
        <v>329</v>
      </c>
      <c r="L1784" s="47" t="s">
        <v>320</v>
      </c>
      <c r="M1784" s="47" t="s">
        <v>55</v>
      </c>
      <c r="N1784" s="47" t="s">
        <v>33</v>
      </c>
      <c r="O1784" s="47" t="s">
        <v>49</v>
      </c>
      <c r="P1784" s="47" t="s">
        <v>20</v>
      </c>
      <c r="Q1784" s="47"/>
      <c r="R1784" s="47"/>
      <c r="S1784" s="47" t="s">
        <v>8088</v>
      </c>
      <c r="T1784" s="47" t="s">
        <v>1996</v>
      </c>
      <c r="U1784" s="52">
        <v>227</v>
      </c>
      <c r="V1784" s="118">
        <v>46174</v>
      </c>
      <c r="W1784" s="118">
        <v>46174</v>
      </c>
      <c r="X1784" s="47">
        <v>7</v>
      </c>
      <c r="Y1784" s="47"/>
      <c r="Z1784" s="118">
        <v>46181</v>
      </c>
      <c r="AA1784" s="118">
        <v>46181</v>
      </c>
      <c r="AB1784" s="118"/>
      <c r="AC1784" s="47" t="s">
        <v>5</v>
      </c>
      <c r="AD1784" s="14">
        <v>0.1</v>
      </c>
      <c r="AE1784" s="47"/>
      <c r="AF1784" s="280"/>
      <c r="AG1784" s="118"/>
      <c r="AH1784" s="118"/>
      <c r="AI1784" s="47"/>
      <c r="AJ1784" s="47"/>
      <c r="AK1784" s="47" t="s">
        <v>5080</v>
      </c>
      <c r="AL1784" s="62" t="s">
        <v>390</v>
      </c>
      <c r="AM1784" s="62"/>
      <c r="AN1784" s="118"/>
      <c r="AO1784" s="118"/>
      <c r="AP1784" s="118"/>
      <c r="AQ1784" s="118"/>
      <c r="AR1784" s="118"/>
      <c r="AS1784" s="47"/>
      <c r="AT1784" s="118"/>
      <c r="AU1784" s="47"/>
      <c r="AV1784" s="47"/>
      <c r="AW1784" s="118"/>
      <c r="AX1784" s="118"/>
      <c r="AY1784" s="118"/>
      <c r="AZ1784" s="47"/>
      <c r="BA1784" s="118"/>
      <c r="BB1784" s="47"/>
      <c r="BC1784" s="118"/>
      <c r="BD1784" s="118"/>
    </row>
    <row r="1785" spans="1:56" x14ac:dyDescent="0.35">
      <c r="A1785" s="50" t="s">
        <v>8089</v>
      </c>
      <c r="B1785" s="115">
        <v>1784</v>
      </c>
      <c r="C1785" s="47"/>
      <c r="D1785" s="47"/>
      <c r="E1785" s="47"/>
      <c r="F1785" s="47"/>
      <c r="G1785" s="47" t="s">
        <v>80</v>
      </c>
      <c r="H1785" s="47" t="s">
        <v>225</v>
      </c>
      <c r="I1785" s="47" t="s">
        <v>72</v>
      </c>
      <c r="J1785" s="47" t="s">
        <v>1961</v>
      </c>
      <c r="K1785" s="47" t="s">
        <v>329</v>
      </c>
      <c r="L1785" s="47" t="s">
        <v>320</v>
      </c>
      <c r="M1785" s="47" t="s">
        <v>55</v>
      </c>
      <c r="N1785" s="47" t="s">
        <v>32</v>
      </c>
      <c r="O1785" s="47" t="s">
        <v>37</v>
      </c>
      <c r="P1785" s="47" t="s">
        <v>38</v>
      </c>
      <c r="Q1785" s="47" t="s">
        <v>107</v>
      </c>
      <c r="R1785" s="47"/>
      <c r="S1785" s="47" t="s">
        <v>8090</v>
      </c>
      <c r="T1785" s="47"/>
      <c r="U1785" s="52"/>
      <c r="V1785" s="118"/>
      <c r="W1785" s="118"/>
      <c r="X1785" s="47"/>
      <c r="Y1785" s="47"/>
      <c r="Z1785" s="118"/>
      <c r="AA1785" s="118"/>
      <c r="AB1785" s="118"/>
      <c r="AC1785" s="47" t="s">
        <v>407</v>
      </c>
      <c r="AD1785" s="14"/>
      <c r="AE1785" s="47"/>
      <c r="AF1785" s="280"/>
      <c r="AG1785" s="118"/>
      <c r="AH1785" s="118"/>
      <c r="AI1785" s="47"/>
      <c r="AJ1785" s="47"/>
      <c r="AK1785" s="47" t="s">
        <v>390</v>
      </c>
      <c r="AL1785" s="62" t="s">
        <v>390</v>
      </c>
      <c r="AM1785" s="62"/>
      <c r="AN1785" s="118"/>
      <c r="AO1785" s="118"/>
      <c r="AP1785" s="118"/>
      <c r="AQ1785" s="118"/>
      <c r="AR1785" s="118"/>
      <c r="AS1785" s="47"/>
      <c r="AT1785" s="118"/>
      <c r="AU1785" s="47"/>
      <c r="AV1785" s="47"/>
      <c r="AW1785" s="118"/>
      <c r="AX1785" s="118"/>
      <c r="AY1785" s="118"/>
      <c r="AZ1785" s="47"/>
      <c r="BA1785" s="118"/>
      <c r="BB1785" s="47"/>
      <c r="BC1785" s="118"/>
      <c r="BD1785" s="118"/>
    </row>
    <row r="1786" spans="1:56" x14ac:dyDescent="0.35">
      <c r="A1786" s="50" t="s">
        <v>8988</v>
      </c>
      <c r="B1786" s="115">
        <v>1785</v>
      </c>
      <c r="C1786" s="47"/>
      <c r="D1786" s="47"/>
      <c r="E1786" s="47"/>
      <c r="F1786" s="47"/>
      <c r="G1786" s="47" t="s">
        <v>1977</v>
      </c>
      <c r="H1786" s="47" t="s">
        <v>1978</v>
      </c>
      <c r="I1786" s="47" t="s">
        <v>1978</v>
      </c>
      <c r="J1786" s="47" t="s">
        <v>1961</v>
      </c>
      <c r="K1786" s="47" t="s">
        <v>327</v>
      </c>
      <c r="L1786" s="47" t="s">
        <v>328</v>
      </c>
      <c r="M1786" s="47" t="s">
        <v>55</v>
      </c>
      <c r="N1786" s="47" t="s">
        <v>34</v>
      </c>
      <c r="O1786" s="47" t="s">
        <v>4</v>
      </c>
      <c r="P1786" s="47" t="s">
        <v>25</v>
      </c>
      <c r="Q1786" s="47"/>
      <c r="R1786" s="47"/>
      <c r="S1786" s="47" t="s">
        <v>8091</v>
      </c>
      <c r="T1786" s="47" t="s">
        <v>1340</v>
      </c>
      <c r="U1786" s="52">
        <v>2373</v>
      </c>
      <c r="V1786" s="118"/>
      <c r="W1786" s="118"/>
      <c r="X1786" s="47"/>
      <c r="Y1786" s="47"/>
      <c r="Z1786" s="118"/>
      <c r="AA1786" s="118"/>
      <c r="AB1786" s="118"/>
      <c r="AC1786" s="47" t="s">
        <v>402</v>
      </c>
      <c r="AD1786" s="14"/>
      <c r="AE1786" s="47"/>
      <c r="AF1786" s="280"/>
      <c r="AG1786" s="118"/>
      <c r="AH1786" s="118"/>
      <c r="AI1786" s="47"/>
      <c r="AJ1786" s="47"/>
      <c r="AK1786" s="47" t="s">
        <v>390</v>
      </c>
      <c r="AL1786" s="62" t="s">
        <v>390</v>
      </c>
      <c r="AM1786" s="62"/>
      <c r="AN1786" s="118"/>
      <c r="AO1786" s="118"/>
      <c r="AP1786" s="118"/>
      <c r="AQ1786" s="118"/>
      <c r="AR1786" s="118"/>
      <c r="AS1786" s="47"/>
      <c r="AT1786" s="118"/>
      <c r="AU1786" s="47"/>
      <c r="AV1786" s="47"/>
      <c r="AW1786" s="118"/>
      <c r="AX1786" s="118"/>
      <c r="AY1786" s="118"/>
      <c r="AZ1786" s="47"/>
      <c r="BA1786" s="118"/>
      <c r="BB1786" s="47"/>
      <c r="BC1786" s="118"/>
      <c r="BD1786" s="118"/>
    </row>
    <row r="1787" spans="1:56" x14ac:dyDescent="0.35">
      <c r="A1787" s="50" t="s">
        <v>8989</v>
      </c>
      <c r="B1787" s="115">
        <v>1786</v>
      </c>
      <c r="C1787" s="47"/>
      <c r="D1787" s="47">
        <v>8701</v>
      </c>
      <c r="E1787" s="47" t="s">
        <v>8092</v>
      </c>
      <c r="F1787" s="47" t="s">
        <v>8093</v>
      </c>
      <c r="G1787" s="47" t="s">
        <v>1960</v>
      </c>
      <c r="H1787" s="47" t="s">
        <v>223</v>
      </c>
      <c r="I1787" s="47" t="s">
        <v>1962</v>
      </c>
      <c r="J1787" s="47" t="s">
        <v>1961</v>
      </c>
      <c r="K1787" s="47" t="s">
        <v>313</v>
      </c>
      <c r="L1787" s="47" t="s">
        <v>1979</v>
      </c>
      <c r="M1787" s="47" t="s">
        <v>53</v>
      </c>
      <c r="N1787" s="47" t="s">
        <v>31</v>
      </c>
      <c r="O1787" s="47" t="s">
        <v>36</v>
      </c>
      <c r="P1787" s="47" t="s">
        <v>47</v>
      </c>
      <c r="Q1787" s="47"/>
      <c r="R1787" s="47" t="s">
        <v>8094</v>
      </c>
      <c r="S1787" s="47" t="s">
        <v>8095</v>
      </c>
      <c r="T1787" s="47" t="s">
        <v>838</v>
      </c>
      <c r="U1787" s="52">
        <v>9062</v>
      </c>
      <c r="V1787" s="118">
        <v>46167</v>
      </c>
      <c r="W1787" s="118">
        <v>46169</v>
      </c>
      <c r="X1787" s="47"/>
      <c r="Y1787" s="47">
        <v>35</v>
      </c>
      <c r="Z1787" s="118">
        <v>46204</v>
      </c>
      <c r="AA1787" s="118">
        <v>46204</v>
      </c>
      <c r="AB1787" s="118"/>
      <c r="AC1787" s="47" t="s">
        <v>5</v>
      </c>
      <c r="AD1787" s="14">
        <v>0.1</v>
      </c>
      <c r="AE1787" s="47"/>
      <c r="AF1787" s="280"/>
      <c r="AG1787" s="118"/>
      <c r="AH1787" s="118"/>
      <c r="AI1787" s="47"/>
      <c r="AJ1787" s="47"/>
      <c r="AK1787" s="47" t="s">
        <v>7229</v>
      </c>
      <c r="AL1787" s="62" t="s">
        <v>390</v>
      </c>
      <c r="AM1787" s="62"/>
      <c r="AN1787" s="118"/>
      <c r="AO1787" s="118"/>
      <c r="AP1787" s="118"/>
      <c r="AQ1787" s="118"/>
      <c r="AR1787" s="118"/>
      <c r="AS1787" s="47"/>
      <c r="AT1787" s="118"/>
      <c r="AU1787" s="47"/>
      <c r="AV1787" s="47"/>
      <c r="AW1787" s="118"/>
      <c r="AX1787" s="118"/>
      <c r="AY1787" s="118"/>
      <c r="AZ1787" s="47"/>
      <c r="BA1787" s="118"/>
      <c r="BB1787" s="47"/>
      <c r="BC1787" s="118"/>
      <c r="BD1787" s="118"/>
    </row>
    <row r="1788" spans="1:56" x14ac:dyDescent="0.35">
      <c r="A1788" s="50" t="s">
        <v>8096</v>
      </c>
      <c r="B1788" s="115">
        <v>1787</v>
      </c>
      <c r="C1788" s="47"/>
      <c r="D1788" s="47"/>
      <c r="E1788" s="47"/>
      <c r="F1788" s="47" t="s">
        <v>8097</v>
      </c>
      <c r="G1788" s="47" t="s">
        <v>78</v>
      </c>
      <c r="H1788" s="47" t="s">
        <v>222</v>
      </c>
      <c r="I1788" s="47" t="s">
        <v>6987</v>
      </c>
      <c r="J1788" s="47" t="s">
        <v>2006</v>
      </c>
      <c r="K1788" s="47" t="s">
        <v>2007</v>
      </c>
      <c r="L1788" s="47" t="s">
        <v>1985</v>
      </c>
      <c r="M1788" s="47" t="s">
        <v>53</v>
      </c>
      <c r="N1788" s="47" t="s">
        <v>34</v>
      </c>
      <c r="O1788" s="47" t="s">
        <v>4</v>
      </c>
      <c r="P1788" s="47" t="s">
        <v>21</v>
      </c>
      <c r="Q1788" s="47"/>
      <c r="R1788" s="47"/>
      <c r="S1788" s="47" t="s">
        <v>8098</v>
      </c>
      <c r="T1788" s="47" t="s">
        <v>6088</v>
      </c>
      <c r="U1788" s="52">
        <v>12674.79</v>
      </c>
      <c r="V1788" s="118"/>
      <c r="W1788" s="118"/>
      <c r="X1788" s="47"/>
      <c r="Y1788" s="47">
        <v>21</v>
      </c>
      <c r="Z1788" s="118"/>
      <c r="AA1788" s="118"/>
      <c r="AB1788" s="118"/>
      <c r="AC1788" s="47" t="s">
        <v>709</v>
      </c>
      <c r="AD1788" s="14"/>
      <c r="AE1788" s="47"/>
      <c r="AF1788" s="280"/>
      <c r="AG1788" s="118"/>
      <c r="AH1788" s="118"/>
      <c r="AI1788" s="47"/>
      <c r="AJ1788" s="47"/>
      <c r="AK1788" s="47" t="s">
        <v>390</v>
      </c>
      <c r="AL1788" s="62" t="s">
        <v>390</v>
      </c>
      <c r="AM1788" s="62"/>
      <c r="AN1788" s="118"/>
      <c r="AO1788" s="118"/>
      <c r="AP1788" s="118"/>
      <c r="AQ1788" s="118"/>
      <c r="AR1788" s="118"/>
      <c r="AS1788" s="47"/>
      <c r="AT1788" s="118"/>
      <c r="AU1788" s="47"/>
      <c r="AV1788" s="47"/>
      <c r="AW1788" s="118"/>
      <c r="AX1788" s="118"/>
      <c r="AY1788" s="118"/>
      <c r="AZ1788" s="47"/>
      <c r="BA1788" s="118"/>
      <c r="BB1788" s="47"/>
      <c r="BC1788" s="118"/>
      <c r="BD1788" s="118"/>
    </row>
    <row r="1789" spans="1:56" x14ac:dyDescent="0.35">
      <c r="A1789" s="50" t="s">
        <v>8099</v>
      </c>
      <c r="B1789" s="115">
        <v>1788</v>
      </c>
      <c r="C1789" s="47"/>
      <c r="D1789" s="47" t="s">
        <v>8100</v>
      </c>
      <c r="E1789" s="47" t="s">
        <v>8101</v>
      </c>
      <c r="F1789" s="47" t="s">
        <v>8102</v>
      </c>
      <c r="G1789" s="47" t="s">
        <v>78</v>
      </c>
      <c r="H1789" s="47" t="s">
        <v>222</v>
      </c>
      <c r="I1789" s="47" t="s">
        <v>6987</v>
      </c>
      <c r="J1789" s="47" t="s">
        <v>2006</v>
      </c>
      <c r="K1789" s="47" t="s">
        <v>2007</v>
      </c>
      <c r="L1789" s="47" t="s">
        <v>1985</v>
      </c>
      <c r="M1789" s="47" t="s">
        <v>53</v>
      </c>
      <c r="N1789" s="47" t="s">
        <v>34</v>
      </c>
      <c r="O1789" s="47" t="s">
        <v>4</v>
      </c>
      <c r="P1789" s="47" t="s">
        <v>133</v>
      </c>
      <c r="Q1789" s="47"/>
      <c r="R1789" s="47"/>
      <c r="S1789" s="47" t="s">
        <v>8103</v>
      </c>
      <c r="T1789" s="47" t="s">
        <v>177</v>
      </c>
      <c r="U1789" s="52">
        <v>42417</v>
      </c>
      <c r="V1789" s="118">
        <v>46146</v>
      </c>
      <c r="W1789" s="118">
        <v>46146</v>
      </c>
      <c r="X1789" s="47"/>
      <c r="Y1789" s="47">
        <v>21</v>
      </c>
      <c r="Z1789" s="118">
        <v>46167</v>
      </c>
      <c r="AA1789" s="118">
        <v>46178</v>
      </c>
      <c r="AB1789" s="118"/>
      <c r="AC1789" s="47" t="s">
        <v>5</v>
      </c>
      <c r="AD1789" s="14"/>
      <c r="AE1789" s="47"/>
      <c r="AF1789" s="280"/>
      <c r="AG1789" s="118"/>
      <c r="AH1789" s="118"/>
      <c r="AI1789" s="47"/>
      <c r="AJ1789" s="47"/>
      <c r="AK1789" s="47" t="s">
        <v>2826</v>
      </c>
      <c r="AL1789" s="62" t="s">
        <v>390</v>
      </c>
      <c r="AM1789" s="62"/>
      <c r="AN1789" s="118"/>
      <c r="AO1789" s="118"/>
      <c r="AP1789" s="118"/>
      <c r="AQ1789" s="118"/>
      <c r="AR1789" s="118"/>
      <c r="AS1789" s="47"/>
      <c r="AT1789" s="118"/>
      <c r="AU1789" s="47"/>
      <c r="AV1789" s="47"/>
      <c r="AW1789" s="118"/>
      <c r="AX1789" s="118"/>
      <c r="AY1789" s="118"/>
      <c r="AZ1789" s="47"/>
      <c r="BA1789" s="118"/>
      <c r="BB1789" s="47"/>
      <c r="BC1789" s="118"/>
      <c r="BD1789" s="118"/>
    </row>
    <row r="1790" spans="1:56" x14ac:dyDescent="0.35">
      <c r="A1790" s="50" t="s">
        <v>8104</v>
      </c>
      <c r="B1790" s="115">
        <v>1789</v>
      </c>
      <c r="C1790" s="47"/>
      <c r="D1790" s="47" t="s">
        <v>8105</v>
      </c>
      <c r="E1790" s="47" t="s">
        <v>8106</v>
      </c>
      <c r="F1790" s="47" t="s">
        <v>8107</v>
      </c>
      <c r="G1790" s="47" t="s">
        <v>78</v>
      </c>
      <c r="H1790" s="47" t="s">
        <v>222</v>
      </c>
      <c r="I1790" s="47" t="s">
        <v>6987</v>
      </c>
      <c r="J1790" s="47" t="s">
        <v>2006</v>
      </c>
      <c r="K1790" s="47" t="s">
        <v>2007</v>
      </c>
      <c r="L1790" s="47" t="s">
        <v>1985</v>
      </c>
      <c r="M1790" s="47" t="s">
        <v>53</v>
      </c>
      <c r="N1790" s="47" t="s">
        <v>34</v>
      </c>
      <c r="O1790" s="47" t="s">
        <v>4</v>
      </c>
      <c r="P1790" s="47" t="s">
        <v>133</v>
      </c>
      <c r="Q1790" s="47"/>
      <c r="R1790" s="47"/>
      <c r="S1790" s="47" t="s">
        <v>8108</v>
      </c>
      <c r="T1790" s="47" t="s">
        <v>175</v>
      </c>
      <c r="U1790" s="52">
        <v>10888</v>
      </c>
      <c r="V1790" s="118">
        <v>46153</v>
      </c>
      <c r="W1790" s="118">
        <v>46153</v>
      </c>
      <c r="X1790" s="47"/>
      <c r="Y1790" s="47">
        <v>21</v>
      </c>
      <c r="Z1790" s="118">
        <v>46174</v>
      </c>
      <c r="AA1790" s="118">
        <v>46188</v>
      </c>
      <c r="AB1790" s="118"/>
      <c r="AC1790" s="47" t="s">
        <v>5</v>
      </c>
      <c r="AD1790" s="14"/>
      <c r="AE1790" s="47"/>
      <c r="AF1790" s="280"/>
      <c r="AG1790" s="118"/>
      <c r="AH1790" s="118"/>
      <c r="AI1790" s="47"/>
      <c r="AJ1790" s="47"/>
      <c r="AK1790" s="47" t="s">
        <v>5080</v>
      </c>
      <c r="AL1790" s="62" t="s">
        <v>390</v>
      </c>
      <c r="AM1790" s="62"/>
      <c r="AN1790" s="118"/>
      <c r="AO1790" s="118"/>
      <c r="AP1790" s="118"/>
      <c r="AQ1790" s="118"/>
      <c r="AR1790" s="118"/>
      <c r="AS1790" s="47"/>
      <c r="AT1790" s="118"/>
      <c r="AU1790" s="47"/>
      <c r="AV1790" s="47"/>
      <c r="AW1790" s="118"/>
      <c r="AX1790" s="118"/>
      <c r="AY1790" s="118"/>
      <c r="AZ1790" s="47"/>
      <c r="BA1790" s="118"/>
      <c r="BB1790" s="47"/>
      <c r="BC1790" s="118"/>
      <c r="BD1790" s="118"/>
    </row>
    <row r="1791" spans="1:56" x14ac:dyDescent="0.35">
      <c r="A1791" s="50" t="s">
        <v>8109</v>
      </c>
      <c r="B1791" s="115">
        <v>1790</v>
      </c>
      <c r="C1791" s="47"/>
      <c r="D1791" s="47" t="s">
        <v>8110</v>
      </c>
      <c r="E1791" s="47" t="s">
        <v>8111</v>
      </c>
      <c r="F1791" s="47" t="s">
        <v>8112</v>
      </c>
      <c r="G1791" s="47" t="s">
        <v>78</v>
      </c>
      <c r="H1791" s="47" t="s">
        <v>222</v>
      </c>
      <c r="I1791" s="47" t="s">
        <v>6987</v>
      </c>
      <c r="J1791" s="47" t="s">
        <v>2006</v>
      </c>
      <c r="K1791" s="47" t="s">
        <v>2007</v>
      </c>
      <c r="L1791" s="47" t="s">
        <v>1985</v>
      </c>
      <c r="M1791" s="47" t="s">
        <v>53</v>
      </c>
      <c r="N1791" s="47" t="s">
        <v>34</v>
      </c>
      <c r="O1791" s="47" t="s">
        <v>4</v>
      </c>
      <c r="P1791" s="47" t="s">
        <v>30</v>
      </c>
      <c r="Q1791" s="47"/>
      <c r="R1791" s="47"/>
      <c r="S1791" s="47" t="s">
        <v>8113</v>
      </c>
      <c r="T1791" s="47" t="s">
        <v>5268</v>
      </c>
      <c r="U1791" s="52">
        <v>17169</v>
      </c>
      <c r="V1791" s="118">
        <v>46163</v>
      </c>
      <c r="W1791" s="118">
        <v>46163</v>
      </c>
      <c r="X1791" s="47"/>
      <c r="Y1791" s="47">
        <v>21</v>
      </c>
      <c r="Z1791" s="118">
        <v>46184</v>
      </c>
      <c r="AA1791" s="118">
        <v>46184</v>
      </c>
      <c r="AB1791" s="118"/>
      <c r="AC1791" s="47" t="s">
        <v>5</v>
      </c>
      <c r="AD1791" s="14"/>
      <c r="AE1791" s="47"/>
      <c r="AF1791" s="280"/>
      <c r="AG1791" s="118"/>
      <c r="AH1791" s="118"/>
      <c r="AI1791" s="47"/>
      <c r="AJ1791" s="47"/>
      <c r="AK1791" s="47" t="s">
        <v>5080</v>
      </c>
      <c r="AL1791" s="62" t="s">
        <v>390</v>
      </c>
      <c r="AM1791" s="62"/>
      <c r="AN1791" s="118"/>
      <c r="AO1791" s="118"/>
      <c r="AP1791" s="118"/>
      <c r="AQ1791" s="118"/>
      <c r="AR1791" s="118"/>
      <c r="AS1791" s="47"/>
      <c r="AT1791" s="118"/>
      <c r="AU1791" s="47"/>
      <c r="AV1791" s="47"/>
      <c r="AW1791" s="118"/>
      <c r="AX1791" s="118"/>
      <c r="AY1791" s="118"/>
      <c r="AZ1791" s="47"/>
      <c r="BA1791" s="118"/>
      <c r="BB1791" s="47"/>
      <c r="BC1791" s="118"/>
      <c r="BD1791" s="118"/>
    </row>
    <row r="1792" spans="1:56" x14ac:dyDescent="0.35">
      <c r="A1792" s="50" t="s">
        <v>8114</v>
      </c>
      <c r="B1792" s="115">
        <v>1791</v>
      </c>
      <c r="C1792" s="47"/>
      <c r="D1792" s="47" t="s">
        <v>8115</v>
      </c>
      <c r="E1792" s="47" t="s">
        <v>8116</v>
      </c>
      <c r="F1792" s="47" t="s">
        <v>8117</v>
      </c>
      <c r="G1792" s="47" t="s">
        <v>78</v>
      </c>
      <c r="H1792" s="47" t="s">
        <v>222</v>
      </c>
      <c r="I1792" s="47" t="s">
        <v>6987</v>
      </c>
      <c r="J1792" s="47" t="s">
        <v>2006</v>
      </c>
      <c r="K1792" s="47" t="s">
        <v>2007</v>
      </c>
      <c r="L1792" s="47" t="s">
        <v>1985</v>
      </c>
      <c r="M1792" s="47" t="s">
        <v>53</v>
      </c>
      <c r="N1792" s="47" t="s">
        <v>34</v>
      </c>
      <c r="O1792" s="47" t="s">
        <v>4</v>
      </c>
      <c r="P1792" s="47" t="s">
        <v>30</v>
      </c>
      <c r="Q1792" s="47"/>
      <c r="R1792" s="47"/>
      <c r="S1792" s="47" t="s">
        <v>8118</v>
      </c>
      <c r="T1792" s="47" t="s">
        <v>5993</v>
      </c>
      <c r="U1792" s="52">
        <v>14236</v>
      </c>
      <c r="V1792" s="118">
        <v>46162</v>
      </c>
      <c r="W1792" s="118">
        <v>46162</v>
      </c>
      <c r="X1792" s="47"/>
      <c r="Y1792" s="47">
        <v>21</v>
      </c>
      <c r="Z1792" s="118">
        <v>46183</v>
      </c>
      <c r="AA1792" s="118">
        <v>46185</v>
      </c>
      <c r="AB1792" s="118"/>
      <c r="AC1792" s="47" t="s">
        <v>5</v>
      </c>
      <c r="AD1792" s="14"/>
      <c r="AE1792" s="47"/>
      <c r="AF1792" s="280"/>
      <c r="AG1792" s="118"/>
      <c r="AH1792" s="118"/>
      <c r="AI1792" s="47"/>
      <c r="AJ1792" s="47"/>
      <c r="AK1792" s="47" t="s">
        <v>5080</v>
      </c>
      <c r="AL1792" s="62" t="s">
        <v>390</v>
      </c>
      <c r="AM1792" s="62"/>
      <c r="AN1792" s="118"/>
      <c r="AO1792" s="118"/>
      <c r="AP1792" s="118"/>
      <c r="AQ1792" s="118"/>
      <c r="AR1792" s="118"/>
      <c r="AS1792" s="47"/>
      <c r="AT1792" s="118"/>
      <c r="AU1792" s="47"/>
      <c r="AV1792" s="47"/>
      <c r="AW1792" s="118"/>
      <c r="AX1792" s="118"/>
      <c r="AY1792" s="118"/>
      <c r="AZ1792" s="47"/>
      <c r="BA1792" s="118"/>
      <c r="BB1792" s="47"/>
      <c r="BC1792" s="118"/>
      <c r="BD1792" s="118"/>
    </row>
    <row r="1793" spans="1:56" x14ac:dyDescent="0.35">
      <c r="A1793" s="50" t="s">
        <v>8119</v>
      </c>
      <c r="B1793" s="115">
        <v>1792</v>
      </c>
      <c r="C1793" s="47"/>
      <c r="D1793" s="47" t="s">
        <v>8120</v>
      </c>
      <c r="E1793" s="47" t="s">
        <v>8121</v>
      </c>
      <c r="F1793" s="47" t="s">
        <v>8122</v>
      </c>
      <c r="G1793" s="47" t="s">
        <v>78</v>
      </c>
      <c r="H1793" s="47" t="s">
        <v>222</v>
      </c>
      <c r="I1793" s="47" t="s">
        <v>6987</v>
      </c>
      <c r="J1793" s="47" t="s">
        <v>2006</v>
      </c>
      <c r="K1793" s="47" t="s">
        <v>2007</v>
      </c>
      <c r="L1793" s="47" t="s">
        <v>1985</v>
      </c>
      <c r="M1793" s="47" t="s">
        <v>53</v>
      </c>
      <c r="N1793" s="47" t="s">
        <v>34</v>
      </c>
      <c r="O1793" s="47" t="s">
        <v>4</v>
      </c>
      <c r="P1793" s="47" t="s">
        <v>30</v>
      </c>
      <c r="Q1793" s="47"/>
      <c r="R1793" s="47"/>
      <c r="S1793" s="47" t="s">
        <v>8123</v>
      </c>
      <c r="T1793" s="47" t="s">
        <v>213</v>
      </c>
      <c r="U1793" s="52">
        <v>3485</v>
      </c>
      <c r="V1793" s="118">
        <v>46163</v>
      </c>
      <c r="W1793" s="118">
        <v>46163</v>
      </c>
      <c r="X1793" s="47"/>
      <c r="Y1793" s="47">
        <v>21</v>
      </c>
      <c r="Z1793" s="118">
        <v>46184</v>
      </c>
      <c r="AA1793" s="118">
        <v>46184</v>
      </c>
      <c r="AB1793" s="118"/>
      <c r="AC1793" s="47" t="s">
        <v>5</v>
      </c>
      <c r="AD1793" s="14"/>
      <c r="AE1793" s="47"/>
      <c r="AF1793" s="280"/>
      <c r="AG1793" s="118"/>
      <c r="AH1793" s="118"/>
      <c r="AI1793" s="47"/>
      <c r="AJ1793" s="47"/>
      <c r="AK1793" s="47" t="s">
        <v>5080</v>
      </c>
      <c r="AL1793" s="62" t="s">
        <v>390</v>
      </c>
      <c r="AM1793" s="62"/>
      <c r="AN1793" s="118"/>
      <c r="AO1793" s="118"/>
      <c r="AP1793" s="118"/>
      <c r="AQ1793" s="118"/>
      <c r="AR1793" s="118"/>
      <c r="AS1793" s="47"/>
      <c r="AT1793" s="118"/>
      <c r="AU1793" s="47"/>
      <c r="AV1793" s="47"/>
      <c r="AW1793" s="118"/>
      <c r="AX1793" s="118"/>
      <c r="AY1793" s="118"/>
      <c r="AZ1793" s="47"/>
      <c r="BA1793" s="118"/>
      <c r="BB1793" s="47"/>
      <c r="BC1793" s="118"/>
      <c r="BD1793" s="118"/>
    </row>
    <row r="1794" spans="1:56" x14ac:dyDescent="0.35">
      <c r="A1794" s="50" t="s">
        <v>8124</v>
      </c>
      <c r="B1794" s="115">
        <v>1793</v>
      </c>
      <c r="C1794" s="47"/>
      <c r="D1794" s="47" t="s">
        <v>8125</v>
      </c>
      <c r="E1794" s="47" t="s">
        <v>8126</v>
      </c>
      <c r="F1794" s="47" t="s">
        <v>8127</v>
      </c>
      <c r="G1794" s="47" t="s">
        <v>78</v>
      </c>
      <c r="H1794" s="47" t="s">
        <v>222</v>
      </c>
      <c r="I1794" s="47" t="s">
        <v>6987</v>
      </c>
      <c r="J1794" s="47" t="s">
        <v>2006</v>
      </c>
      <c r="K1794" s="47" t="s">
        <v>2007</v>
      </c>
      <c r="L1794" s="47" t="s">
        <v>1985</v>
      </c>
      <c r="M1794" s="47" t="s">
        <v>53</v>
      </c>
      <c r="N1794" s="47" t="s">
        <v>34</v>
      </c>
      <c r="O1794" s="47" t="s">
        <v>4</v>
      </c>
      <c r="P1794" s="47" t="s">
        <v>30</v>
      </c>
      <c r="Q1794" s="47"/>
      <c r="R1794" s="47"/>
      <c r="S1794" s="47" t="s">
        <v>8128</v>
      </c>
      <c r="T1794" s="47" t="s">
        <v>143</v>
      </c>
      <c r="U1794" s="52">
        <v>2459</v>
      </c>
      <c r="V1794" s="118">
        <v>46160</v>
      </c>
      <c r="W1794" s="118">
        <v>46160</v>
      </c>
      <c r="X1794" s="47"/>
      <c r="Y1794" s="47">
        <v>21</v>
      </c>
      <c r="Z1794" s="118">
        <v>46181</v>
      </c>
      <c r="AA1794" s="118">
        <v>46181</v>
      </c>
      <c r="AB1794" s="118"/>
      <c r="AC1794" s="47" t="s">
        <v>5</v>
      </c>
      <c r="AD1794" s="14"/>
      <c r="AE1794" s="47"/>
      <c r="AF1794" s="280"/>
      <c r="AG1794" s="118"/>
      <c r="AH1794" s="118"/>
      <c r="AI1794" s="47"/>
      <c r="AJ1794" s="47"/>
      <c r="AK1794" s="47" t="s">
        <v>5080</v>
      </c>
      <c r="AL1794" s="62" t="s">
        <v>390</v>
      </c>
      <c r="AM1794" s="62"/>
      <c r="AN1794" s="118"/>
      <c r="AO1794" s="118"/>
      <c r="AP1794" s="118"/>
      <c r="AQ1794" s="118"/>
      <c r="AR1794" s="118"/>
      <c r="AS1794" s="47"/>
      <c r="AT1794" s="118"/>
      <c r="AU1794" s="47"/>
      <c r="AV1794" s="47"/>
      <c r="AW1794" s="118"/>
      <c r="AX1794" s="118"/>
      <c r="AY1794" s="118"/>
      <c r="AZ1794" s="47"/>
      <c r="BA1794" s="118"/>
      <c r="BB1794" s="47"/>
      <c r="BC1794" s="118"/>
      <c r="BD1794" s="118"/>
    </row>
    <row r="1795" spans="1:56" x14ac:dyDescent="0.35">
      <c r="A1795" s="50" t="s">
        <v>8129</v>
      </c>
      <c r="B1795" s="115">
        <v>1794</v>
      </c>
      <c r="C1795" s="47"/>
      <c r="D1795" s="47" t="s">
        <v>8130</v>
      </c>
      <c r="E1795" s="47" t="s">
        <v>8131</v>
      </c>
      <c r="F1795" s="47" t="s">
        <v>8132</v>
      </c>
      <c r="G1795" s="47" t="s">
        <v>78</v>
      </c>
      <c r="H1795" s="47" t="s">
        <v>222</v>
      </c>
      <c r="I1795" s="47" t="s">
        <v>6987</v>
      </c>
      <c r="J1795" s="47" t="s">
        <v>2006</v>
      </c>
      <c r="K1795" s="47" t="s">
        <v>2007</v>
      </c>
      <c r="L1795" s="47" t="s">
        <v>1985</v>
      </c>
      <c r="M1795" s="47" t="s">
        <v>53</v>
      </c>
      <c r="N1795" s="47" t="s">
        <v>34</v>
      </c>
      <c r="O1795" s="47" t="s">
        <v>4</v>
      </c>
      <c r="P1795" s="47" t="s">
        <v>30</v>
      </c>
      <c r="Q1795" s="47"/>
      <c r="R1795" s="47"/>
      <c r="S1795" s="47" t="s">
        <v>8133</v>
      </c>
      <c r="T1795" s="47" t="s">
        <v>143</v>
      </c>
      <c r="U1795" s="52">
        <v>3959</v>
      </c>
      <c r="V1795" s="118">
        <v>46159</v>
      </c>
      <c r="W1795" s="118">
        <v>46159</v>
      </c>
      <c r="X1795" s="47"/>
      <c r="Y1795" s="47">
        <v>21</v>
      </c>
      <c r="Z1795" s="118">
        <v>46180</v>
      </c>
      <c r="AA1795" s="118">
        <v>46180</v>
      </c>
      <c r="AB1795" s="118"/>
      <c r="AC1795" s="47" t="s">
        <v>5</v>
      </c>
      <c r="AD1795" s="14"/>
      <c r="AE1795" s="47"/>
      <c r="AF1795" s="280"/>
      <c r="AG1795" s="118"/>
      <c r="AH1795" s="118"/>
      <c r="AI1795" s="47"/>
      <c r="AJ1795" s="47"/>
      <c r="AK1795" s="47" t="s">
        <v>5080</v>
      </c>
      <c r="AL1795" s="62" t="s">
        <v>390</v>
      </c>
      <c r="AM1795" s="62"/>
      <c r="AN1795" s="118"/>
      <c r="AO1795" s="118"/>
      <c r="AP1795" s="118"/>
      <c r="AQ1795" s="118"/>
      <c r="AR1795" s="118"/>
      <c r="AS1795" s="47"/>
      <c r="AT1795" s="118"/>
      <c r="AU1795" s="47"/>
      <c r="AV1795" s="47"/>
      <c r="AW1795" s="118"/>
      <c r="AX1795" s="118"/>
      <c r="AY1795" s="118"/>
      <c r="AZ1795" s="47"/>
      <c r="BA1795" s="118"/>
      <c r="BB1795" s="47"/>
      <c r="BC1795" s="118"/>
      <c r="BD1795" s="118"/>
    </row>
    <row r="1796" spans="1:56" x14ac:dyDescent="0.35">
      <c r="A1796" s="50" t="s">
        <v>8134</v>
      </c>
      <c r="B1796" s="115">
        <v>1795</v>
      </c>
      <c r="C1796" s="47"/>
      <c r="D1796" s="47"/>
      <c r="E1796" s="47"/>
      <c r="F1796" s="47" t="s">
        <v>8135</v>
      </c>
      <c r="G1796" s="47" t="s">
        <v>78</v>
      </c>
      <c r="H1796" s="47" t="s">
        <v>222</v>
      </c>
      <c r="I1796" s="47" t="s">
        <v>6987</v>
      </c>
      <c r="J1796" s="47" t="s">
        <v>2006</v>
      </c>
      <c r="K1796" s="47" t="s">
        <v>2007</v>
      </c>
      <c r="L1796" s="47" t="s">
        <v>1985</v>
      </c>
      <c r="M1796" s="47" t="s">
        <v>53</v>
      </c>
      <c r="N1796" s="47" t="s">
        <v>33</v>
      </c>
      <c r="O1796" s="47" t="s">
        <v>5473</v>
      </c>
      <c r="P1796" s="47" t="s">
        <v>20</v>
      </c>
      <c r="Q1796" s="47"/>
      <c r="R1796" s="47"/>
      <c r="S1796" s="47" t="s">
        <v>8136</v>
      </c>
      <c r="T1796" s="47" t="s">
        <v>8137</v>
      </c>
      <c r="U1796" s="52">
        <v>11259</v>
      </c>
      <c r="V1796" s="118"/>
      <c r="W1796" s="118"/>
      <c r="X1796" s="47"/>
      <c r="Y1796" s="47">
        <v>21</v>
      </c>
      <c r="Z1796" s="118"/>
      <c r="AA1796" s="118"/>
      <c r="AB1796" s="118"/>
      <c r="AC1796" s="47" t="s">
        <v>700</v>
      </c>
      <c r="AD1796" s="14"/>
      <c r="AE1796" s="47"/>
      <c r="AF1796" s="280"/>
      <c r="AG1796" s="118"/>
      <c r="AH1796" s="118"/>
      <c r="AI1796" s="47"/>
      <c r="AJ1796" s="47"/>
      <c r="AK1796" s="47" t="s">
        <v>390</v>
      </c>
      <c r="AL1796" s="62" t="s">
        <v>390</v>
      </c>
      <c r="AM1796" s="62"/>
      <c r="AN1796" s="118"/>
      <c r="AO1796" s="118"/>
      <c r="AP1796" s="118"/>
      <c r="AQ1796" s="118"/>
      <c r="AR1796" s="118"/>
      <c r="AS1796" s="47"/>
      <c r="AT1796" s="118"/>
      <c r="AU1796" s="47"/>
      <c r="AV1796" s="47"/>
      <c r="AW1796" s="118"/>
      <c r="AX1796" s="118"/>
      <c r="AY1796" s="118"/>
      <c r="AZ1796" s="47"/>
      <c r="BA1796" s="118"/>
      <c r="BB1796" s="47"/>
      <c r="BC1796" s="118"/>
      <c r="BD1796" s="118"/>
    </row>
    <row r="1797" spans="1:56" x14ac:dyDescent="0.35">
      <c r="A1797" s="50" t="s">
        <v>8138</v>
      </c>
      <c r="B1797" s="115">
        <v>1796</v>
      </c>
      <c r="C1797" s="47"/>
      <c r="D1797" s="47" t="s">
        <v>8139</v>
      </c>
      <c r="E1797" s="47" t="s">
        <v>8140</v>
      </c>
      <c r="F1797" s="47" t="s">
        <v>8141</v>
      </c>
      <c r="G1797" s="47" t="s">
        <v>78</v>
      </c>
      <c r="H1797" s="47" t="s">
        <v>222</v>
      </c>
      <c r="I1797" s="47" t="s">
        <v>6987</v>
      </c>
      <c r="J1797" s="47" t="s">
        <v>2006</v>
      </c>
      <c r="K1797" s="47" t="s">
        <v>2007</v>
      </c>
      <c r="L1797" s="47" t="s">
        <v>1985</v>
      </c>
      <c r="M1797" s="47" t="s">
        <v>53</v>
      </c>
      <c r="N1797" s="47" t="s">
        <v>33</v>
      </c>
      <c r="O1797" s="47" t="s">
        <v>5473</v>
      </c>
      <c r="P1797" s="47" t="s">
        <v>20</v>
      </c>
      <c r="Q1797" s="47"/>
      <c r="R1797" s="47"/>
      <c r="S1797" s="47" t="s">
        <v>8142</v>
      </c>
      <c r="T1797" s="47" t="s">
        <v>8143</v>
      </c>
      <c r="U1797" s="52">
        <v>15336</v>
      </c>
      <c r="V1797" s="118">
        <v>46162</v>
      </c>
      <c r="W1797" s="118">
        <v>46162</v>
      </c>
      <c r="X1797" s="47"/>
      <c r="Y1797" s="47">
        <v>21</v>
      </c>
      <c r="Z1797" s="118">
        <v>46183</v>
      </c>
      <c r="AA1797" s="118">
        <v>46190</v>
      </c>
      <c r="AB1797" s="118"/>
      <c r="AC1797" s="47" t="s">
        <v>5</v>
      </c>
      <c r="AD1797" s="14"/>
      <c r="AE1797" s="47"/>
      <c r="AF1797" s="280"/>
      <c r="AG1797" s="118"/>
      <c r="AH1797" s="118"/>
      <c r="AI1797" s="47"/>
      <c r="AJ1797" s="47"/>
      <c r="AK1797" s="47" t="s">
        <v>5080</v>
      </c>
      <c r="AL1797" s="62" t="s">
        <v>390</v>
      </c>
      <c r="AM1797" s="62"/>
      <c r="AN1797" s="118"/>
      <c r="AO1797" s="118"/>
      <c r="AP1797" s="118"/>
      <c r="AQ1797" s="118"/>
      <c r="AR1797" s="118"/>
      <c r="AS1797" s="47"/>
      <c r="AT1797" s="118"/>
      <c r="AU1797" s="47"/>
      <c r="AV1797" s="47"/>
      <c r="AW1797" s="118"/>
      <c r="AX1797" s="118"/>
      <c r="AY1797" s="118"/>
      <c r="AZ1797" s="47"/>
      <c r="BA1797" s="118"/>
      <c r="BB1797" s="47"/>
      <c r="BC1797" s="118"/>
      <c r="BD1797" s="118"/>
    </row>
    <row r="1798" spans="1:56" x14ac:dyDescent="0.35">
      <c r="A1798" s="50" t="s">
        <v>8144</v>
      </c>
      <c r="B1798" s="115">
        <v>1797</v>
      </c>
      <c r="C1798" s="47"/>
      <c r="D1798" s="47" t="s">
        <v>8990</v>
      </c>
      <c r="E1798" s="47" t="s">
        <v>8991</v>
      </c>
      <c r="F1798" s="47" t="s">
        <v>8145</v>
      </c>
      <c r="G1798" s="47" t="s">
        <v>78</v>
      </c>
      <c r="H1798" s="47" t="s">
        <v>222</v>
      </c>
      <c r="I1798" s="47" t="s">
        <v>6987</v>
      </c>
      <c r="J1798" s="47" t="s">
        <v>2006</v>
      </c>
      <c r="K1798" s="47" t="s">
        <v>2007</v>
      </c>
      <c r="L1798" s="47" t="s">
        <v>1985</v>
      </c>
      <c r="M1798" s="47" t="s">
        <v>53</v>
      </c>
      <c r="N1798" s="47" t="s">
        <v>33</v>
      </c>
      <c r="O1798" s="47" t="s">
        <v>5473</v>
      </c>
      <c r="P1798" s="47" t="s">
        <v>20</v>
      </c>
      <c r="Q1798" s="47"/>
      <c r="R1798" s="47"/>
      <c r="S1798" s="47" t="s">
        <v>8146</v>
      </c>
      <c r="T1798" s="47" t="s">
        <v>683</v>
      </c>
      <c r="U1798" s="52">
        <v>32926</v>
      </c>
      <c r="V1798" s="118">
        <v>46171</v>
      </c>
      <c r="W1798" s="118">
        <v>46171</v>
      </c>
      <c r="X1798" s="47"/>
      <c r="Y1798" s="47">
        <v>21</v>
      </c>
      <c r="Z1798" s="118">
        <v>46192</v>
      </c>
      <c r="AA1798" s="118">
        <v>46192</v>
      </c>
      <c r="AB1798" s="118"/>
      <c r="AC1798" s="47" t="s">
        <v>5</v>
      </c>
      <c r="AD1798" s="14"/>
      <c r="AE1798" s="47"/>
      <c r="AF1798" s="280"/>
      <c r="AG1798" s="118"/>
      <c r="AH1798" s="118"/>
      <c r="AI1798" s="47"/>
      <c r="AJ1798" s="47"/>
      <c r="AK1798" s="47" t="s">
        <v>5080</v>
      </c>
      <c r="AL1798" s="62" t="s">
        <v>390</v>
      </c>
      <c r="AM1798" s="62"/>
      <c r="AN1798" s="118"/>
      <c r="AO1798" s="118"/>
      <c r="AP1798" s="118"/>
      <c r="AQ1798" s="118"/>
      <c r="AR1798" s="118"/>
      <c r="AS1798" s="47"/>
      <c r="AT1798" s="118"/>
      <c r="AU1798" s="47"/>
      <c r="AV1798" s="47"/>
      <c r="AW1798" s="118"/>
      <c r="AX1798" s="118"/>
      <c r="AY1798" s="118"/>
      <c r="AZ1798" s="47"/>
      <c r="BA1798" s="118"/>
      <c r="BB1798" s="47"/>
      <c r="BC1798" s="118"/>
      <c r="BD1798" s="118"/>
    </row>
    <row r="1799" spans="1:56" x14ac:dyDescent="0.35">
      <c r="A1799" s="50" t="s">
        <v>8147</v>
      </c>
      <c r="B1799" s="115">
        <v>1798</v>
      </c>
      <c r="C1799" s="47"/>
      <c r="D1799" s="47" t="s">
        <v>8148</v>
      </c>
      <c r="E1799" s="47" t="s">
        <v>8149</v>
      </c>
      <c r="F1799" s="47" t="s">
        <v>8150</v>
      </c>
      <c r="G1799" s="47" t="s">
        <v>78</v>
      </c>
      <c r="H1799" s="47" t="s">
        <v>222</v>
      </c>
      <c r="I1799" s="47" t="s">
        <v>6987</v>
      </c>
      <c r="J1799" s="47" t="s">
        <v>2006</v>
      </c>
      <c r="K1799" s="47" t="s">
        <v>2007</v>
      </c>
      <c r="L1799" s="47" t="s">
        <v>1985</v>
      </c>
      <c r="M1799" s="47" t="s">
        <v>53</v>
      </c>
      <c r="N1799" s="47" t="s">
        <v>33</v>
      </c>
      <c r="O1799" s="47" t="s">
        <v>5473</v>
      </c>
      <c r="P1799" s="47" t="s">
        <v>20</v>
      </c>
      <c r="Q1799" s="47"/>
      <c r="R1799" s="47"/>
      <c r="S1799" s="47" t="s">
        <v>8151</v>
      </c>
      <c r="T1799" s="47" t="s">
        <v>62</v>
      </c>
      <c r="U1799" s="52">
        <v>47918</v>
      </c>
      <c r="V1799" s="118">
        <v>46162</v>
      </c>
      <c r="W1799" s="118">
        <v>46162</v>
      </c>
      <c r="X1799" s="47"/>
      <c r="Y1799" s="47">
        <v>21</v>
      </c>
      <c r="Z1799" s="118">
        <v>46183</v>
      </c>
      <c r="AA1799" s="118">
        <v>46189</v>
      </c>
      <c r="AB1799" s="118"/>
      <c r="AC1799" s="47" t="s">
        <v>5</v>
      </c>
      <c r="AD1799" s="14"/>
      <c r="AE1799" s="47"/>
      <c r="AF1799" s="280"/>
      <c r="AG1799" s="118"/>
      <c r="AH1799" s="118"/>
      <c r="AI1799" s="47"/>
      <c r="AJ1799" s="47"/>
      <c r="AK1799" s="47" t="s">
        <v>5080</v>
      </c>
      <c r="AL1799" s="62" t="s">
        <v>390</v>
      </c>
      <c r="AM1799" s="62"/>
      <c r="AN1799" s="118"/>
      <c r="AO1799" s="118"/>
      <c r="AP1799" s="118"/>
      <c r="AQ1799" s="118"/>
      <c r="AR1799" s="118"/>
      <c r="AS1799" s="47"/>
      <c r="AT1799" s="118"/>
      <c r="AU1799" s="47"/>
      <c r="AV1799" s="47"/>
      <c r="AW1799" s="118"/>
      <c r="AX1799" s="118"/>
      <c r="AY1799" s="118"/>
      <c r="AZ1799" s="47"/>
      <c r="BA1799" s="118"/>
      <c r="BB1799" s="47"/>
      <c r="BC1799" s="118"/>
      <c r="BD1799" s="118"/>
    </row>
    <row r="1800" spans="1:56" x14ac:dyDescent="0.35">
      <c r="A1800" s="50" t="s">
        <v>8152</v>
      </c>
      <c r="B1800" s="115">
        <v>1799</v>
      </c>
      <c r="C1800" s="47"/>
      <c r="D1800" s="47" t="s">
        <v>8992</v>
      </c>
      <c r="E1800" s="47" t="s">
        <v>8993</v>
      </c>
      <c r="F1800" s="47" t="s">
        <v>8153</v>
      </c>
      <c r="G1800" s="47" t="s">
        <v>78</v>
      </c>
      <c r="H1800" s="47" t="s">
        <v>222</v>
      </c>
      <c r="I1800" s="47" t="s">
        <v>6987</v>
      </c>
      <c r="J1800" s="47" t="s">
        <v>2006</v>
      </c>
      <c r="K1800" s="47" t="s">
        <v>2007</v>
      </c>
      <c r="L1800" s="47" t="s">
        <v>1985</v>
      </c>
      <c r="M1800" s="47" t="s">
        <v>53</v>
      </c>
      <c r="N1800" s="47" t="s">
        <v>33</v>
      </c>
      <c r="O1800" s="47" t="s">
        <v>5473</v>
      </c>
      <c r="P1800" s="47" t="s">
        <v>20</v>
      </c>
      <c r="Q1800" s="47"/>
      <c r="R1800" s="47"/>
      <c r="S1800" s="47" t="s">
        <v>8154</v>
      </c>
      <c r="T1800" s="47" t="s">
        <v>8155</v>
      </c>
      <c r="U1800" s="52">
        <v>44536</v>
      </c>
      <c r="V1800" s="118">
        <v>46171</v>
      </c>
      <c r="W1800" s="118">
        <v>46171</v>
      </c>
      <c r="X1800" s="47"/>
      <c r="Y1800" s="47">
        <v>21</v>
      </c>
      <c r="Z1800" s="118">
        <v>46192</v>
      </c>
      <c r="AA1800" s="118">
        <v>46192</v>
      </c>
      <c r="AB1800" s="118"/>
      <c r="AC1800" s="47" t="s">
        <v>5</v>
      </c>
      <c r="AD1800" s="14"/>
      <c r="AE1800" s="47"/>
      <c r="AF1800" s="280"/>
      <c r="AG1800" s="118"/>
      <c r="AH1800" s="118"/>
      <c r="AI1800" s="47"/>
      <c r="AJ1800" s="47"/>
      <c r="AK1800" s="47" t="s">
        <v>5080</v>
      </c>
      <c r="AL1800" s="62" t="s">
        <v>390</v>
      </c>
      <c r="AM1800" s="62"/>
      <c r="AN1800" s="118"/>
      <c r="AO1800" s="118"/>
      <c r="AP1800" s="118"/>
      <c r="AQ1800" s="118"/>
      <c r="AR1800" s="118"/>
      <c r="AS1800" s="47"/>
      <c r="AT1800" s="118"/>
      <c r="AU1800" s="47"/>
      <c r="AV1800" s="47"/>
      <c r="AW1800" s="118"/>
      <c r="AX1800" s="118"/>
      <c r="AY1800" s="118"/>
      <c r="AZ1800" s="47"/>
      <c r="BA1800" s="118"/>
      <c r="BB1800" s="47"/>
      <c r="BC1800" s="118"/>
      <c r="BD1800" s="118"/>
    </row>
    <row r="1801" spans="1:56" x14ac:dyDescent="0.35">
      <c r="A1801" s="50" t="s">
        <v>8156</v>
      </c>
      <c r="B1801" s="115">
        <v>1800</v>
      </c>
      <c r="C1801" s="47"/>
      <c r="D1801" s="47" t="s">
        <v>8157</v>
      </c>
      <c r="E1801" s="47" t="s">
        <v>8158</v>
      </c>
      <c r="F1801" s="47" t="s">
        <v>8159</v>
      </c>
      <c r="G1801" s="47" t="s">
        <v>78</v>
      </c>
      <c r="H1801" s="47" t="s">
        <v>222</v>
      </c>
      <c r="I1801" s="47" t="s">
        <v>6987</v>
      </c>
      <c r="J1801" s="47" t="s">
        <v>2006</v>
      </c>
      <c r="K1801" s="47" t="s">
        <v>2007</v>
      </c>
      <c r="L1801" s="47" t="s">
        <v>1985</v>
      </c>
      <c r="M1801" s="47" t="s">
        <v>53</v>
      </c>
      <c r="N1801" s="47" t="s">
        <v>33</v>
      </c>
      <c r="O1801" s="47" t="s">
        <v>5473</v>
      </c>
      <c r="P1801" s="47" t="s">
        <v>20</v>
      </c>
      <c r="Q1801" s="47"/>
      <c r="R1801" s="47"/>
      <c r="S1801" s="47" t="s">
        <v>8160</v>
      </c>
      <c r="T1801" s="47" t="s">
        <v>1996</v>
      </c>
      <c r="U1801" s="52">
        <v>13364</v>
      </c>
      <c r="V1801" s="118">
        <v>46162</v>
      </c>
      <c r="W1801" s="118">
        <v>46162</v>
      </c>
      <c r="X1801" s="47"/>
      <c r="Y1801" s="47">
        <v>21</v>
      </c>
      <c r="Z1801" s="118">
        <v>46183</v>
      </c>
      <c r="AA1801" s="118">
        <v>46185</v>
      </c>
      <c r="AB1801" s="118"/>
      <c r="AC1801" s="47" t="s">
        <v>5</v>
      </c>
      <c r="AD1801" s="14"/>
      <c r="AE1801" s="47"/>
      <c r="AF1801" s="280"/>
      <c r="AG1801" s="118"/>
      <c r="AH1801" s="118"/>
      <c r="AI1801" s="47"/>
      <c r="AJ1801" s="47"/>
      <c r="AK1801" s="47" t="s">
        <v>5080</v>
      </c>
      <c r="AL1801" s="62" t="s">
        <v>390</v>
      </c>
      <c r="AM1801" s="62"/>
      <c r="AN1801" s="118"/>
      <c r="AO1801" s="118"/>
      <c r="AP1801" s="118"/>
      <c r="AQ1801" s="118"/>
      <c r="AR1801" s="118"/>
      <c r="AS1801" s="47"/>
      <c r="AT1801" s="118"/>
      <c r="AU1801" s="47"/>
      <c r="AV1801" s="47"/>
      <c r="AW1801" s="118"/>
      <c r="AX1801" s="118"/>
      <c r="AY1801" s="118"/>
      <c r="AZ1801" s="47"/>
      <c r="BA1801" s="118"/>
      <c r="BB1801" s="47"/>
      <c r="BC1801" s="118"/>
      <c r="BD1801" s="118"/>
    </row>
    <row r="1802" spans="1:56" x14ac:dyDescent="0.35">
      <c r="A1802" s="50" t="s">
        <v>8161</v>
      </c>
      <c r="B1802" s="115">
        <v>1801</v>
      </c>
      <c r="C1802" s="47"/>
      <c r="D1802" s="47" t="s">
        <v>8162</v>
      </c>
      <c r="E1802" s="47" t="s">
        <v>8163</v>
      </c>
      <c r="F1802" s="47" t="s">
        <v>8164</v>
      </c>
      <c r="G1802" s="47" t="s">
        <v>78</v>
      </c>
      <c r="H1802" s="47" t="s">
        <v>222</v>
      </c>
      <c r="I1802" s="47" t="s">
        <v>6987</v>
      </c>
      <c r="J1802" s="47" t="s">
        <v>2006</v>
      </c>
      <c r="K1802" s="47" t="s">
        <v>2007</v>
      </c>
      <c r="L1802" s="47" t="s">
        <v>1985</v>
      </c>
      <c r="M1802" s="47" t="s">
        <v>53</v>
      </c>
      <c r="N1802" s="47" t="s">
        <v>33</v>
      </c>
      <c r="O1802" s="47" t="s">
        <v>5473</v>
      </c>
      <c r="P1802" s="47" t="s">
        <v>20</v>
      </c>
      <c r="Q1802" s="47"/>
      <c r="R1802" s="47"/>
      <c r="S1802" s="47" t="s">
        <v>8165</v>
      </c>
      <c r="T1802" s="47" t="s">
        <v>1153</v>
      </c>
      <c r="U1802" s="52">
        <v>3123</v>
      </c>
      <c r="V1802" s="118">
        <v>46162</v>
      </c>
      <c r="W1802" s="118">
        <v>46162</v>
      </c>
      <c r="X1802" s="47"/>
      <c r="Y1802" s="47">
        <v>21</v>
      </c>
      <c r="Z1802" s="118">
        <v>46183</v>
      </c>
      <c r="AA1802" s="118">
        <v>46183</v>
      </c>
      <c r="AB1802" s="118"/>
      <c r="AC1802" s="47" t="s">
        <v>5</v>
      </c>
      <c r="AD1802" s="14"/>
      <c r="AE1802" s="47"/>
      <c r="AF1802" s="280"/>
      <c r="AG1802" s="118"/>
      <c r="AH1802" s="118"/>
      <c r="AI1802" s="47"/>
      <c r="AJ1802" s="47"/>
      <c r="AK1802" s="47" t="s">
        <v>5080</v>
      </c>
      <c r="AL1802" s="62" t="s">
        <v>390</v>
      </c>
      <c r="AM1802" s="62"/>
      <c r="AN1802" s="118"/>
      <c r="AO1802" s="118"/>
      <c r="AP1802" s="118"/>
      <c r="AQ1802" s="118"/>
      <c r="AR1802" s="118"/>
      <c r="AS1802" s="47"/>
      <c r="AT1802" s="118"/>
      <c r="AU1802" s="47"/>
      <c r="AV1802" s="47"/>
      <c r="AW1802" s="118"/>
      <c r="AX1802" s="118"/>
      <c r="AY1802" s="118"/>
      <c r="AZ1802" s="47"/>
      <c r="BA1802" s="118"/>
      <c r="BB1802" s="47"/>
      <c r="BC1802" s="118"/>
      <c r="BD1802" s="118"/>
    </row>
    <row r="1803" spans="1:56" x14ac:dyDescent="0.35">
      <c r="A1803" s="50" t="s">
        <v>8166</v>
      </c>
      <c r="B1803" s="115">
        <v>1802</v>
      </c>
      <c r="C1803" s="47"/>
      <c r="D1803" s="47">
        <v>2853</v>
      </c>
      <c r="E1803" s="47" t="s">
        <v>8167</v>
      </c>
      <c r="F1803" s="47" t="s">
        <v>8168</v>
      </c>
      <c r="G1803" s="47" t="s">
        <v>78</v>
      </c>
      <c r="H1803" s="47" t="s">
        <v>222</v>
      </c>
      <c r="I1803" s="47" t="s">
        <v>6987</v>
      </c>
      <c r="J1803" s="47" t="s">
        <v>2006</v>
      </c>
      <c r="K1803" s="47" t="s">
        <v>2007</v>
      </c>
      <c r="L1803" s="47" t="s">
        <v>1985</v>
      </c>
      <c r="M1803" s="47" t="s">
        <v>53</v>
      </c>
      <c r="N1803" s="47" t="s">
        <v>33</v>
      </c>
      <c r="O1803" s="47" t="s">
        <v>5473</v>
      </c>
      <c r="P1803" s="47" t="s">
        <v>20</v>
      </c>
      <c r="Q1803" s="47"/>
      <c r="R1803" s="47"/>
      <c r="S1803" s="47" t="s">
        <v>8169</v>
      </c>
      <c r="T1803" s="47" t="s">
        <v>62</v>
      </c>
      <c r="U1803" s="52">
        <v>3132</v>
      </c>
      <c r="V1803" s="118">
        <v>46162</v>
      </c>
      <c r="W1803" s="118">
        <v>46162</v>
      </c>
      <c r="X1803" s="47"/>
      <c r="Y1803" s="47">
        <v>21</v>
      </c>
      <c r="Z1803" s="118">
        <v>46183</v>
      </c>
      <c r="AA1803" s="118">
        <v>46185</v>
      </c>
      <c r="AB1803" s="118"/>
      <c r="AC1803" s="47" t="s">
        <v>5</v>
      </c>
      <c r="AD1803" s="14"/>
      <c r="AE1803" s="47"/>
      <c r="AF1803" s="280"/>
      <c r="AG1803" s="118"/>
      <c r="AH1803" s="118"/>
      <c r="AI1803" s="47"/>
      <c r="AJ1803" s="47"/>
      <c r="AK1803" s="47" t="s">
        <v>5080</v>
      </c>
      <c r="AL1803" s="62" t="s">
        <v>390</v>
      </c>
      <c r="AM1803" s="62"/>
      <c r="AN1803" s="118"/>
      <c r="AO1803" s="118"/>
      <c r="AP1803" s="118"/>
      <c r="AQ1803" s="118"/>
      <c r="AR1803" s="118"/>
      <c r="AS1803" s="47"/>
      <c r="AT1803" s="118"/>
      <c r="AU1803" s="47"/>
      <c r="AV1803" s="47"/>
      <c r="AW1803" s="118"/>
      <c r="AX1803" s="118"/>
      <c r="AY1803" s="118"/>
      <c r="AZ1803" s="47"/>
      <c r="BA1803" s="118"/>
      <c r="BB1803" s="47"/>
      <c r="BC1803" s="118"/>
      <c r="BD1803" s="118"/>
    </row>
    <row r="1804" spans="1:56" x14ac:dyDescent="0.35">
      <c r="A1804" s="50" t="s">
        <v>8170</v>
      </c>
      <c r="B1804" s="115">
        <v>1803</v>
      </c>
      <c r="C1804" s="47"/>
      <c r="D1804" s="47" t="s">
        <v>8171</v>
      </c>
      <c r="E1804" s="47" t="s">
        <v>8172</v>
      </c>
      <c r="F1804" s="47" t="s">
        <v>8173</v>
      </c>
      <c r="G1804" s="47" t="s">
        <v>78</v>
      </c>
      <c r="H1804" s="47" t="s">
        <v>222</v>
      </c>
      <c r="I1804" s="47" t="s">
        <v>6987</v>
      </c>
      <c r="J1804" s="47" t="s">
        <v>2006</v>
      </c>
      <c r="K1804" s="47" t="s">
        <v>2007</v>
      </c>
      <c r="L1804" s="47" t="s">
        <v>1985</v>
      </c>
      <c r="M1804" s="47" t="s">
        <v>53</v>
      </c>
      <c r="N1804" s="47" t="s">
        <v>33</v>
      </c>
      <c r="O1804" s="47" t="s">
        <v>5473</v>
      </c>
      <c r="P1804" s="47" t="s">
        <v>20</v>
      </c>
      <c r="Q1804" s="47"/>
      <c r="R1804" s="47"/>
      <c r="S1804" s="47" t="s">
        <v>8174</v>
      </c>
      <c r="T1804" s="47" t="s">
        <v>62</v>
      </c>
      <c r="U1804" s="52">
        <v>3660</v>
      </c>
      <c r="V1804" s="118">
        <v>46162</v>
      </c>
      <c r="W1804" s="118">
        <v>46162</v>
      </c>
      <c r="X1804" s="47"/>
      <c r="Y1804" s="47">
        <v>21</v>
      </c>
      <c r="Z1804" s="118">
        <v>46183</v>
      </c>
      <c r="AA1804" s="118">
        <v>46192</v>
      </c>
      <c r="AB1804" s="118"/>
      <c r="AC1804" s="47" t="s">
        <v>5</v>
      </c>
      <c r="AD1804" s="14"/>
      <c r="AE1804" s="47"/>
      <c r="AF1804" s="280"/>
      <c r="AG1804" s="118"/>
      <c r="AH1804" s="118"/>
      <c r="AI1804" s="47"/>
      <c r="AJ1804" s="47"/>
      <c r="AK1804" s="47" t="s">
        <v>5080</v>
      </c>
      <c r="AL1804" s="62" t="s">
        <v>390</v>
      </c>
      <c r="AM1804" s="62"/>
      <c r="AN1804" s="118"/>
      <c r="AO1804" s="118"/>
      <c r="AP1804" s="118"/>
      <c r="AQ1804" s="118"/>
      <c r="AR1804" s="118"/>
      <c r="AS1804" s="47"/>
      <c r="AT1804" s="118"/>
      <c r="AU1804" s="47"/>
      <c r="AV1804" s="47"/>
      <c r="AW1804" s="118"/>
      <c r="AX1804" s="118"/>
      <c r="AY1804" s="118"/>
      <c r="AZ1804" s="47"/>
      <c r="BA1804" s="118"/>
      <c r="BB1804" s="47"/>
      <c r="BC1804" s="118"/>
      <c r="BD1804" s="118"/>
    </row>
    <row r="1805" spans="1:56" x14ac:dyDescent="0.35">
      <c r="A1805" s="50" t="s">
        <v>8175</v>
      </c>
      <c r="B1805" s="115">
        <v>1804</v>
      </c>
      <c r="C1805" s="47"/>
      <c r="D1805" s="47"/>
      <c r="E1805" s="47"/>
      <c r="F1805" s="47" t="s">
        <v>8176</v>
      </c>
      <c r="G1805" s="47" t="s">
        <v>78</v>
      </c>
      <c r="H1805" s="47" t="s">
        <v>222</v>
      </c>
      <c r="I1805" s="47" t="s">
        <v>6987</v>
      </c>
      <c r="J1805" s="47" t="s">
        <v>2006</v>
      </c>
      <c r="K1805" s="47" t="s">
        <v>2007</v>
      </c>
      <c r="L1805" s="47" t="s">
        <v>1985</v>
      </c>
      <c r="M1805" s="47" t="s">
        <v>53</v>
      </c>
      <c r="N1805" s="47" t="s">
        <v>33</v>
      </c>
      <c r="O1805" s="47" t="s">
        <v>5473</v>
      </c>
      <c r="P1805" s="47" t="s">
        <v>26</v>
      </c>
      <c r="Q1805" s="47"/>
      <c r="R1805" s="47"/>
      <c r="S1805" s="47" t="s">
        <v>8177</v>
      </c>
      <c r="T1805" s="47" t="s">
        <v>8178</v>
      </c>
      <c r="U1805" s="52">
        <v>7300</v>
      </c>
      <c r="V1805" s="118"/>
      <c r="W1805" s="118"/>
      <c r="X1805" s="47"/>
      <c r="Y1805" s="47">
        <v>21</v>
      </c>
      <c r="Z1805" s="118"/>
      <c r="AA1805" s="118"/>
      <c r="AB1805" s="118"/>
      <c r="AC1805" s="47" t="s">
        <v>399</v>
      </c>
      <c r="AD1805" s="14"/>
      <c r="AE1805" s="47"/>
      <c r="AF1805" s="280"/>
      <c r="AG1805" s="118"/>
      <c r="AH1805" s="118"/>
      <c r="AI1805" s="47"/>
      <c r="AJ1805" s="47"/>
      <c r="AK1805" s="47" t="s">
        <v>390</v>
      </c>
      <c r="AL1805" s="62" t="s">
        <v>390</v>
      </c>
      <c r="AM1805" s="62"/>
      <c r="AN1805" s="118"/>
      <c r="AO1805" s="118"/>
      <c r="AP1805" s="118"/>
      <c r="AQ1805" s="118"/>
      <c r="AR1805" s="118"/>
      <c r="AS1805" s="47"/>
      <c r="AT1805" s="118"/>
      <c r="AU1805" s="47"/>
      <c r="AV1805" s="47"/>
      <c r="AW1805" s="118"/>
      <c r="AX1805" s="118"/>
      <c r="AY1805" s="118"/>
      <c r="AZ1805" s="47"/>
      <c r="BA1805" s="118"/>
      <c r="BB1805" s="47"/>
      <c r="BC1805" s="118"/>
      <c r="BD1805" s="118"/>
    </row>
    <row r="1806" spans="1:56" x14ac:dyDescent="0.35">
      <c r="A1806" s="50" t="s">
        <v>8179</v>
      </c>
      <c r="B1806" s="115">
        <v>1805</v>
      </c>
      <c r="C1806" s="47"/>
      <c r="D1806" s="47" t="s">
        <v>8180</v>
      </c>
      <c r="E1806" s="47" t="s">
        <v>8181</v>
      </c>
      <c r="F1806" s="47" t="s">
        <v>8182</v>
      </c>
      <c r="G1806" s="47" t="s">
        <v>78</v>
      </c>
      <c r="H1806" s="47" t="s">
        <v>222</v>
      </c>
      <c r="I1806" s="47" t="s">
        <v>6987</v>
      </c>
      <c r="J1806" s="47" t="s">
        <v>2006</v>
      </c>
      <c r="K1806" s="47" t="s">
        <v>2007</v>
      </c>
      <c r="L1806" s="47" t="s">
        <v>1985</v>
      </c>
      <c r="M1806" s="47" t="s">
        <v>53</v>
      </c>
      <c r="N1806" s="47" t="s">
        <v>33</v>
      </c>
      <c r="O1806" s="47" t="s">
        <v>5473</v>
      </c>
      <c r="P1806" s="47" t="s">
        <v>26</v>
      </c>
      <c r="Q1806" s="47"/>
      <c r="R1806" s="47"/>
      <c r="S1806" s="47" t="s">
        <v>8183</v>
      </c>
      <c r="T1806" s="47" t="s">
        <v>7379</v>
      </c>
      <c r="U1806" s="52">
        <v>19633</v>
      </c>
      <c r="V1806" s="118">
        <v>46162</v>
      </c>
      <c r="W1806" s="118">
        <v>46162</v>
      </c>
      <c r="X1806" s="47"/>
      <c r="Y1806" s="47">
        <v>21</v>
      </c>
      <c r="Z1806" s="118">
        <v>46183</v>
      </c>
      <c r="AA1806" s="118">
        <v>46183</v>
      </c>
      <c r="AB1806" s="118"/>
      <c r="AC1806" s="47" t="s">
        <v>5</v>
      </c>
      <c r="AD1806" s="14"/>
      <c r="AE1806" s="47"/>
      <c r="AF1806" s="280"/>
      <c r="AG1806" s="118"/>
      <c r="AH1806" s="118"/>
      <c r="AI1806" s="47"/>
      <c r="AJ1806" s="47"/>
      <c r="AK1806" s="47" t="s">
        <v>5080</v>
      </c>
      <c r="AL1806" s="62" t="s">
        <v>390</v>
      </c>
      <c r="AM1806" s="62"/>
      <c r="AN1806" s="118"/>
      <c r="AO1806" s="118"/>
      <c r="AP1806" s="118"/>
      <c r="AQ1806" s="118"/>
      <c r="AR1806" s="118"/>
      <c r="AS1806" s="47"/>
      <c r="AT1806" s="118"/>
      <c r="AU1806" s="47"/>
      <c r="AV1806" s="47"/>
      <c r="AW1806" s="118"/>
      <c r="AX1806" s="118"/>
      <c r="AY1806" s="118"/>
      <c r="AZ1806" s="47"/>
      <c r="BA1806" s="118"/>
      <c r="BB1806" s="47"/>
      <c r="BC1806" s="118"/>
      <c r="BD1806" s="118"/>
    </row>
    <row r="1807" spans="1:56" x14ac:dyDescent="0.35">
      <c r="A1807" s="50" t="s">
        <v>8184</v>
      </c>
      <c r="B1807" s="115">
        <v>1806</v>
      </c>
      <c r="C1807" s="47"/>
      <c r="D1807" s="47" t="s">
        <v>8994</v>
      </c>
      <c r="E1807" s="47" t="s">
        <v>8995</v>
      </c>
      <c r="F1807" s="47" t="s">
        <v>8185</v>
      </c>
      <c r="G1807" s="47" t="s">
        <v>78</v>
      </c>
      <c r="H1807" s="47" t="s">
        <v>222</v>
      </c>
      <c r="I1807" s="47" t="s">
        <v>6987</v>
      </c>
      <c r="J1807" s="47" t="s">
        <v>2006</v>
      </c>
      <c r="K1807" s="47" t="s">
        <v>2007</v>
      </c>
      <c r="L1807" s="47" t="s">
        <v>1985</v>
      </c>
      <c r="M1807" s="47" t="s">
        <v>53</v>
      </c>
      <c r="N1807" s="47" t="s">
        <v>34</v>
      </c>
      <c r="O1807" s="47" t="s">
        <v>4</v>
      </c>
      <c r="P1807" s="47" t="s">
        <v>43</v>
      </c>
      <c r="Q1807" s="47"/>
      <c r="R1807" s="47"/>
      <c r="S1807" s="47" t="s">
        <v>8186</v>
      </c>
      <c r="T1807" s="47" t="s">
        <v>6181</v>
      </c>
      <c r="U1807" s="52">
        <v>17726</v>
      </c>
      <c r="V1807" s="118">
        <v>46169</v>
      </c>
      <c r="W1807" s="118">
        <v>46169</v>
      </c>
      <c r="X1807" s="47"/>
      <c r="Y1807" s="47">
        <v>21</v>
      </c>
      <c r="Z1807" s="118">
        <v>46190</v>
      </c>
      <c r="AA1807" s="118">
        <v>46190</v>
      </c>
      <c r="AB1807" s="118"/>
      <c r="AC1807" s="47" t="s">
        <v>5</v>
      </c>
      <c r="AD1807" s="14"/>
      <c r="AE1807" s="47"/>
      <c r="AF1807" s="280"/>
      <c r="AG1807" s="118"/>
      <c r="AH1807" s="118"/>
      <c r="AI1807" s="47"/>
      <c r="AJ1807" s="47"/>
      <c r="AK1807" s="47" t="s">
        <v>5080</v>
      </c>
      <c r="AL1807" s="62" t="s">
        <v>390</v>
      </c>
      <c r="AM1807" s="62"/>
      <c r="AN1807" s="118"/>
      <c r="AO1807" s="118"/>
      <c r="AP1807" s="118"/>
      <c r="AQ1807" s="118"/>
      <c r="AR1807" s="118"/>
      <c r="AS1807" s="47"/>
      <c r="AT1807" s="118"/>
      <c r="AU1807" s="47"/>
      <c r="AV1807" s="47"/>
      <c r="AW1807" s="118"/>
      <c r="AX1807" s="118"/>
      <c r="AY1807" s="118"/>
      <c r="AZ1807" s="47"/>
      <c r="BA1807" s="118"/>
      <c r="BB1807" s="47"/>
      <c r="BC1807" s="118"/>
      <c r="BD1807" s="118"/>
    </row>
    <row r="1808" spans="1:56" x14ac:dyDescent="0.35">
      <c r="A1808" s="50" t="s">
        <v>8187</v>
      </c>
      <c r="B1808" s="115">
        <v>1807</v>
      </c>
      <c r="C1808" s="47"/>
      <c r="D1808" s="47" t="s">
        <v>8996</v>
      </c>
      <c r="E1808" s="47" t="s">
        <v>8997</v>
      </c>
      <c r="F1808" s="47" t="s">
        <v>8188</v>
      </c>
      <c r="G1808" s="47" t="s">
        <v>78</v>
      </c>
      <c r="H1808" s="47" t="s">
        <v>222</v>
      </c>
      <c r="I1808" s="47" t="s">
        <v>6987</v>
      </c>
      <c r="J1808" s="47" t="s">
        <v>2006</v>
      </c>
      <c r="K1808" s="47" t="s">
        <v>2007</v>
      </c>
      <c r="L1808" s="47" t="s">
        <v>1985</v>
      </c>
      <c r="M1808" s="47" t="s">
        <v>53</v>
      </c>
      <c r="N1808" s="47" t="s">
        <v>34</v>
      </c>
      <c r="O1808" s="47" t="s">
        <v>4</v>
      </c>
      <c r="P1808" s="47" t="s">
        <v>43</v>
      </c>
      <c r="Q1808" s="47"/>
      <c r="R1808" s="47"/>
      <c r="S1808" s="47" t="s">
        <v>8189</v>
      </c>
      <c r="T1808" s="47" t="s">
        <v>166</v>
      </c>
      <c r="U1808" s="52">
        <v>14373</v>
      </c>
      <c r="V1808" s="118">
        <v>46166</v>
      </c>
      <c r="W1808" s="118">
        <v>46166</v>
      </c>
      <c r="X1808" s="47"/>
      <c r="Y1808" s="47">
        <v>21</v>
      </c>
      <c r="Z1808" s="118">
        <v>46187</v>
      </c>
      <c r="AA1808" s="118">
        <v>46187</v>
      </c>
      <c r="AB1808" s="118"/>
      <c r="AC1808" s="47" t="s">
        <v>5</v>
      </c>
      <c r="AD1808" s="14"/>
      <c r="AE1808" s="47"/>
      <c r="AF1808" s="280"/>
      <c r="AG1808" s="118"/>
      <c r="AH1808" s="118"/>
      <c r="AI1808" s="47"/>
      <c r="AJ1808" s="47"/>
      <c r="AK1808" s="47" t="s">
        <v>5080</v>
      </c>
      <c r="AL1808" s="62" t="s">
        <v>390</v>
      </c>
      <c r="AM1808" s="62"/>
      <c r="AN1808" s="118"/>
      <c r="AO1808" s="118"/>
      <c r="AP1808" s="118"/>
      <c r="AQ1808" s="118"/>
      <c r="AR1808" s="118"/>
      <c r="AS1808" s="47"/>
      <c r="AT1808" s="118"/>
      <c r="AU1808" s="47"/>
      <c r="AV1808" s="47"/>
      <c r="AW1808" s="118"/>
      <c r="AX1808" s="118"/>
      <c r="AY1808" s="118"/>
      <c r="AZ1808" s="47"/>
      <c r="BA1808" s="118"/>
      <c r="BB1808" s="47"/>
      <c r="BC1808" s="118"/>
      <c r="BD1808" s="118"/>
    </row>
    <row r="1809" spans="1:56" x14ac:dyDescent="0.35">
      <c r="A1809" s="50" t="s">
        <v>8190</v>
      </c>
      <c r="B1809" s="115">
        <v>1808</v>
      </c>
      <c r="C1809" s="47"/>
      <c r="D1809" s="47" t="s">
        <v>8998</v>
      </c>
      <c r="E1809" s="47" t="s">
        <v>8999</v>
      </c>
      <c r="F1809" s="47" t="s">
        <v>8191</v>
      </c>
      <c r="G1809" s="47" t="s">
        <v>78</v>
      </c>
      <c r="H1809" s="47" t="s">
        <v>222</v>
      </c>
      <c r="I1809" s="47" t="s">
        <v>6987</v>
      </c>
      <c r="J1809" s="47" t="s">
        <v>2006</v>
      </c>
      <c r="K1809" s="47" t="s">
        <v>2007</v>
      </c>
      <c r="L1809" s="47" t="s">
        <v>1985</v>
      </c>
      <c r="M1809" s="47" t="s">
        <v>53</v>
      </c>
      <c r="N1809" s="47" t="s">
        <v>34</v>
      </c>
      <c r="O1809" s="47" t="s">
        <v>4</v>
      </c>
      <c r="P1809" s="47" t="s">
        <v>43</v>
      </c>
      <c r="Q1809" s="47"/>
      <c r="R1809" s="47"/>
      <c r="S1809" s="47" t="s">
        <v>8192</v>
      </c>
      <c r="T1809" s="47" t="s">
        <v>166</v>
      </c>
      <c r="U1809" s="52">
        <v>9265</v>
      </c>
      <c r="V1809" s="118">
        <v>46166</v>
      </c>
      <c r="W1809" s="118">
        <v>46166</v>
      </c>
      <c r="X1809" s="47"/>
      <c r="Y1809" s="47">
        <v>21</v>
      </c>
      <c r="Z1809" s="118">
        <v>46187</v>
      </c>
      <c r="AA1809" s="118">
        <v>46187</v>
      </c>
      <c r="AB1809" s="118"/>
      <c r="AC1809" s="47" t="s">
        <v>5</v>
      </c>
      <c r="AD1809" s="14"/>
      <c r="AE1809" s="47"/>
      <c r="AF1809" s="280"/>
      <c r="AG1809" s="118"/>
      <c r="AH1809" s="118"/>
      <c r="AI1809" s="47"/>
      <c r="AJ1809" s="47"/>
      <c r="AK1809" s="47" t="s">
        <v>5080</v>
      </c>
      <c r="AL1809" s="62" t="s">
        <v>390</v>
      </c>
      <c r="AM1809" s="62"/>
      <c r="AN1809" s="118"/>
      <c r="AO1809" s="118"/>
      <c r="AP1809" s="118"/>
      <c r="AQ1809" s="118"/>
      <c r="AR1809" s="118"/>
      <c r="AS1809" s="47"/>
      <c r="AT1809" s="118"/>
      <c r="AU1809" s="47"/>
      <c r="AV1809" s="47"/>
      <c r="AW1809" s="118"/>
      <c r="AX1809" s="118"/>
      <c r="AY1809" s="118"/>
      <c r="AZ1809" s="47"/>
      <c r="BA1809" s="118"/>
      <c r="BB1809" s="47"/>
      <c r="BC1809" s="118"/>
      <c r="BD1809" s="118"/>
    </row>
    <row r="1810" spans="1:56" x14ac:dyDescent="0.35">
      <c r="A1810" s="50" t="s">
        <v>8193</v>
      </c>
      <c r="B1810" s="115">
        <v>1809</v>
      </c>
      <c r="C1810" s="47"/>
      <c r="D1810" s="47" t="s">
        <v>8194</v>
      </c>
      <c r="E1810" s="47" t="s">
        <v>8195</v>
      </c>
      <c r="F1810" s="47" t="s">
        <v>8196</v>
      </c>
      <c r="G1810" s="47" t="s">
        <v>78</v>
      </c>
      <c r="H1810" s="47" t="s">
        <v>222</v>
      </c>
      <c r="I1810" s="47" t="s">
        <v>6987</v>
      </c>
      <c r="J1810" s="47" t="s">
        <v>2006</v>
      </c>
      <c r="K1810" s="47" t="s">
        <v>2007</v>
      </c>
      <c r="L1810" s="47" t="s">
        <v>1985</v>
      </c>
      <c r="M1810" s="47" t="s">
        <v>53</v>
      </c>
      <c r="N1810" s="47" t="s">
        <v>34</v>
      </c>
      <c r="O1810" s="47" t="s">
        <v>4</v>
      </c>
      <c r="P1810" s="47" t="s">
        <v>43</v>
      </c>
      <c r="Q1810" s="47"/>
      <c r="R1810" s="47"/>
      <c r="S1810" s="47" t="s">
        <v>8197</v>
      </c>
      <c r="T1810" s="47" t="s">
        <v>2776</v>
      </c>
      <c r="U1810" s="52">
        <v>14289</v>
      </c>
      <c r="V1810" s="118">
        <v>46163</v>
      </c>
      <c r="W1810" s="118">
        <v>46163</v>
      </c>
      <c r="X1810" s="47"/>
      <c r="Y1810" s="47">
        <v>21</v>
      </c>
      <c r="Z1810" s="118">
        <v>46184</v>
      </c>
      <c r="AA1810" s="118">
        <v>46184</v>
      </c>
      <c r="AB1810" s="118"/>
      <c r="AC1810" s="47" t="s">
        <v>5</v>
      </c>
      <c r="AD1810" s="14"/>
      <c r="AE1810" s="47"/>
      <c r="AF1810" s="280"/>
      <c r="AG1810" s="118"/>
      <c r="AH1810" s="118"/>
      <c r="AI1810" s="47"/>
      <c r="AJ1810" s="47"/>
      <c r="AK1810" s="47" t="s">
        <v>5080</v>
      </c>
      <c r="AL1810" s="62" t="s">
        <v>390</v>
      </c>
      <c r="AM1810" s="62"/>
      <c r="AN1810" s="118"/>
      <c r="AO1810" s="118"/>
      <c r="AP1810" s="118"/>
      <c r="AQ1810" s="118"/>
      <c r="AR1810" s="118"/>
      <c r="AS1810" s="47"/>
      <c r="AT1810" s="118"/>
      <c r="AU1810" s="47"/>
      <c r="AV1810" s="47"/>
      <c r="AW1810" s="118"/>
      <c r="AX1810" s="118"/>
      <c r="AY1810" s="118"/>
      <c r="AZ1810" s="47"/>
      <c r="BA1810" s="118"/>
      <c r="BB1810" s="47"/>
      <c r="BC1810" s="118"/>
      <c r="BD1810" s="118"/>
    </row>
    <row r="1811" spans="1:56" x14ac:dyDescent="0.35">
      <c r="A1811" s="50" t="s">
        <v>8198</v>
      </c>
      <c r="B1811" s="115">
        <v>1810</v>
      </c>
      <c r="C1811" s="47"/>
      <c r="D1811" s="47"/>
      <c r="E1811" s="47"/>
      <c r="F1811" s="47" t="s">
        <v>8199</v>
      </c>
      <c r="G1811" s="47" t="s">
        <v>78</v>
      </c>
      <c r="H1811" s="47" t="s">
        <v>222</v>
      </c>
      <c r="I1811" s="47" t="s">
        <v>6987</v>
      </c>
      <c r="J1811" s="47" t="s">
        <v>2006</v>
      </c>
      <c r="K1811" s="47" t="s">
        <v>2007</v>
      </c>
      <c r="L1811" s="47" t="s">
        <v>1985</v>
      </c>
      <c r="M1811" s="47" t="s">
        <v>53</v>
      </c>
      <c r="N1811" s="47" t="s">
        <v>34</v>
      </c>
      <c r="O1811" s="47" t="s">
        <v>4</v>
      </c>
      <c r="P1811" s="47" t="s">
        <v>43</v>
      </c>
      <c r="Q1811" s="47"/>
      <c r="R1811" s="47"/>
      <c r="S1811" s="47" t="s">
        <v>8200</v>
      </c>
      <c r="T1811" s="47" t="s">
        <v>8201</v>
      </c>
      <c r="U1811" s="52">
        <v>12510</v>
      </c>
      <c r="V1811" s="118"/>
      <c r="W1811" s="118"/>
      <c r="X1811" s="47"/>
      <c r="Y1811" s="47">
        <v>21</v>
      </c>
      <c r="Z1811" s="118"/>
      <c r="AA1811" s="118"/>
      <c r="AB1811" s="118"/>
      <c r="AC1811" s="47" t="s">
        <v>709</v>
      </c>
      <c r="AD1811" s="14"/>
      <c r="AE1811" s="47"/>
      <c r="AF1811" s="280"/>
      <c r="AG1811" s="118"/>
      <c r="AH1811" s="118"/>
      <c r="AI1811" s="47"/>
      <c r="AJ1811" s="47"/>
      <c r="AK1811" s="47" t="s">
        <v>390</v>
      </c>
      <c r="AL1811" s="62" t="s">
        <v>390</v>
      </c>
      <c r="AM1811" s="62"/>
      <c r="AN1811" s="118"/>
      <c r="AO1811" s="118"/>
      <c r="AP1811" s="118"/>
      <c r="AQ1811" s="118"/>
      <c r="AR1811" s="118"/>
      <c r="AS1811" s="47"/>
      <c r="AT1811" s="118"/>
      <c r="AU1811" s="47"/>
      <c r="AV1811" s="47"/>
      <c r="AW1811" s="118"/>
      <c r="AX1811" s="118"/>
      <c r="AY1811" s="118"/>
      <c r="AZ1811" s="47"/>
      <c r="BA1811" s="118"/>
      <c r="BB1811" s="47"/>
      <c r="BC1811" s="118"/>
      <c r="BD1811" s="118"/>
    </row>
    <row r="1812" spans="1:56" x14ac:dyDescent="0.35">
      <c r="A1812" s="50" t="s">
        <v>8202</v>
      </c>
      <c r="B1812" s="115">
        <v>1811</v>
      </c>
      <c r="C1812" s="47"/>
      <c r="D1812" s="47" t="s">
        <v>9000</v>
      </c>
      <c r="E1812" s="47" t="s">
        <v>9001</v>
      </c>
      <c r="F1812" s="47" t="s">
        <v>8203</v>
      </c>
      <c r="G1812" s="47" t="s">
        <v>78</v>
      </c>
      <c r="H1812" s="47" t="s">
        <v>222</v>
      </c>
      <c r="I1812" s="47" t="s">
        <v>6987</v>
      </c>
      <c r="J1812" s="47" t="s">
        <v>2006</v>
      </c>
      <c r="K1812" s="47" t="s">
        <v>2007</v>
      </c>
      <c r="L1812" s="47" t="s">
        <v>1985</v>
      </c>
      <c r="M1812" s="47" t="s">
        <v>53</v>
      </c>
      <c r="N1812" s="47" t="s">
        <v>34</v>
      </c>
      <c r="O1812" s="47" t="s">
        <v>4</v>
      </c>
      <c r="P1812" s="47" t="s">
        <v>43</v>
      </c>
      <c r="Q1812" s="47"/>
      <c r="R1812" s="47"/>
      <c r="S1812" s="47" t="s">
        <v>8204</v>
      </c>
      <c r="T1812" s="47" t="s">
        <v>4013</v>
      </c>
      <c r="U1812" s="52">
        <v>4179</v>
      </c>
      <c r="V1812" s="118">
        <v>46168</v>
      </c>
      <c r="W1812" s="118">
        <v>46168</v>
      </c>
      <c r="X1812" s="47"/>
      <c r="Y1812" s="47">
        <v>21</v>
      </c>
      <c r="Z1812" s="118">
        <v>46189</v>
      </c>
      <c r="AA1812" s="118">
        <v>46189</v>
      </c>
      <c r="AB1812" s="118"/>
      <c r="AC1812" s="47" t="s">
        <v>5</v>
      </c>
      <c r="AD1812" s="14"/>
      <c r="AE1812" s="47"/>
      <c r="AF1812" s="280"/>
      <c r="AG1812" s="118"/>
      <c r="AH1812" s="118"/>
      <c r="AI1812" s="47"/>
      <c r="AJ1812" s="47"/>
      <c r="AK1812" s="47" t="s">
        <v>5080</v>
      </c>
      <c r="AL1812" s="62" t="s">
        <v>390</v>
      </c>
      <c r="AM1812" s="62"/>
      <c r="AN1812" s="118"/>
      <c r="AO1812" s="118"/>
      <c r="AP1812" s="118"/>
      <c r="AQ1812" s="118"/>
      <c r="AR1812" s="118"/>
      <c r="AS1812" s="47"/>
      <c r="AT1812" s="118"/>
      <c r="AU1812" s="47"/>
      <c r="AV1812" s="47"/>
      <c r="AW1812" s="118"/>
      <c r="AX1812" s="118"/>
      <c r="AY1812" s="118"/>
      <c r="AZ1812" s="47"/>
      <c r="BA1812" s="118"/>
      <c r="BB1812" s="47"/>
      <c r="BC1812" s="118"/>
      <c r="BD1812" s="118"/>
    </row>
    <row r="1813" spans="1:56" x14ac:dyDescent="0.35">
      <c r="A1813" s="50" t="s">
        <v>8205</v>
      </c>
      <c r="B1813" s="115">
        <v>1812</v>
      </c>
      <c r="C1813" s="47"/>
      <c r="D1813" s="47" t="s">
        <v>9002</v>
      </c>
      <c r="E1813" s="47" t="s">
        <v>9003</v>
      </c>
      <c r="F1813" s="47" t="s">
        <v>8206</v>
      </c>
      <c r="G1813" s="47" t="s">
        <v>78</v>
      </c>
      <c r="H1813" s="47" t="s">
        <v>222</v>
      </c>
      <c r="I1813" s="47" t="s">
        <v>6987</v>
      </c>
      <c r="J1813" s="47" t="s">
        <v>2006</v>
      </c>
      <c r="K1813" s="47" t="s">
        <v>2007</v>
      </c>
      <c r="L1813" s="47" t="s">
        <v>1985</v>
      </c>
      <c r="M1813" s="47" t="s">
        <v>53</v>
      </c>
      <c r="N1813" s="47" t="s">
        <v>34</v>
      </c>
      <c r="O1813" s="47" t="s">
        <v>4</v>
      </c>
      <c r="P1813" s="47" t="s">
        <v>43</v>
      </c>
      <c r="Q1813" s="47"/>
      <c r="R1813" s="47"/>
      <c r="S1813" s="47" t="s">
        <v>8207</v>
      </c>
      <c r="T1813" s="47" t="s">
        <v>6120</v>
      </c>
      <c r="U1813" s="52">
        <v>15574</v>
      </c>
      <c r="V1813" s="118">
        <v>46169</v>
      </c>
      <c r="W1813" s="118">
        <v>46169</v>
      </c>
      <c r="X1813" s="47"/>
      <c r="Y1813" s="47">
        <v>21</v>
      </c>
      <c r="Z1813" s="118">
        <v>46190</v>
      </c>
      <c r="AA1813" s="118">
        <v>46190</v>
      </c>
      <c r="AB1813" s="118"/>
      <c r="AC1813" s="47" t="s">
        <v>5</v>
      </c>
      <c r="AD1813" s="14"/>
      <c r="AE1813" s="47"/>
      <c r="AF1813" s="280"/>
      <c r="AG1813" s="118"/>
      <c r="AH1813" s="118"/>
      <c r="AI1813" s="47"/>
      <c r="AJ1813" s="47"/>
      <c r="AK1813" s="47" t="s">
        <v>5080</v>
      </c>
      <c r="AL1813" s="62" t="s">
        <v>390</v>
      </c>
      <c r="AM1813" s="62"/>
      <c r="AN1813" s="118"/>
      <c r="AO1813" s="118"/>
      <c r="AP1813" s="118"/>
      <c r="AQ1813" s="118"/>
      <c r="AR1813" s="118"/>
      <c r="AS1813" s="47"/>
      <c r="AT1813" s="118"/>
      <c r="AU1813" s="47"/>
      <c r="AV1813" s="47"/>
      <c r="AW1813" s="118"/>
      <c r="AX1813" s="118"/>
      <c r="AY1813" s="118"/>
      <c r="AZ1813" s="47"/>
      <c r="BA1813" s="118"/>
      <c r="BB1813" s="47"/>
      <c r="BC1813" s="118"/>
      <c r="BD1813" s="118"/>
    </row>
    <row r="1814" spans="1:56" x14ac:dyDescent="0.35">
      <c r="A1814" s="50" t="s">
        <v>8208</v>
      </c>
      <c r="B1814" s="115">
        <v>1813</v>
      </c>
      <c r="C1814" s="47"/>
      <c r="D1814" s="47" t="s">
        <v>9004</v>
      </c>
      <c r="E1814" s="47" t="s">
        <v>9005</v>
      </c>
      <c r="F1814" s="47" t="s">
        <v>8209</v>
      </c>
      <c r="G1814" s="47" t="s">
        <v>78</v>
      </c>
      <c r="H1814" s="47" t="s">
        <v>222</v>
      </c>
      <c r="I1814" s="47" t="s">
        <v>6987</v>
      </c>
      <c r="J1814" s="47" t="s">
        <v>2006</v>
      </c>
      <c r="K1814" s="47" t="s">
        <v>2007</v>
      </c>
      <c r="L1814" s="47" t="s">
        <v>1985</v>
      </c>
      <c r="M1814" s="47" t="s">
        <v>53</v>
      </c>
      <c r="N1814" s="47" t="s">
        <v>34</v>
      </c>
      <c r="O1814" s="47" t="s">
        <v>4</v>
      </c>
      <c r="P1814" s="47" t="s">
        <v>43</v>
      </c>
      <c r="Q1814" s="47"/>
      <c r="R1814" s="47"/>
      <c r="S1814" s="47" t="s">
        <v>8210</v>
      </c>
      <c r="T1814" s="47" t="s">
        <v>776</v>
      </c>
      <c r="U1814" s="52">
        <v>20967</v>
      </c>
      <c r="V1814" s="118">
        <v>46168</v>
      </c>
      <c r="W1814" s="118">
        <v>46168</v>
      </c>
      <c r="X1814" s="47"/>
      <c r="Y1814" s="47">
        <v>21</v>
      </c>
      <c r="Z1814" s="118">
        <v>46189</v>
      </c>
      <c r="AA1814" s="118">
        <v>46189</v>
      </c>
      <c r="AB1814" s="118"/>
      <c r="AC1814" s="47" t="s">
        <v>5</v>
      </c>
      <c r="AD1814" s="14"/>
      <c r="AE1814" s="47"/>
      <c r="AF1814" s="280"/>
      <c r="AG1814" s="118"/>
      <c r="AH1814" s="118"/>
      <c r="AI1814" s="47"/>
      <c r="AJ1814" s="47"/>
      <c r="AK1814" s="47" t="s">
        <v>5080</v>
      </c>
      <c r="AL1814" s="62" t="s">
        <v>390</v>
      </c>
      <c r="AM1814" s="62"/>
      <c r="AN1814" s="118"/>
      <c r="AO1814" s="118"/>
      <c r="AP1814" s="118"/>
      <c r="AQ1814" s="118"/>
      <c r="AR1814" s="118"/>
      <c r="AS1814" s="47"/>
      <c r="AT1814" s="118"/>
      <c r="AU1814" s="47"/>
      <c r="AV1814" s="47"/>
      <c r="AW1814" s="118"/>
      <c r="AX1814" s="118"/>
      <c r="AY1814" s="118"/>
      <c r="AZ1814" s="47"/>
      <c r="BA1814" s="118"/>
      <c r="BB1814" s="47"/>
      <c r="BC1814" s="118"/>
      <c r="BD1814" s="118"/>
    </row>
    <row r="1815" spans="1:56" x14ac:dyDescent="0.35">
      <c r="A1815" s="50" t="s">
        <v>8211</v>
      </c>
      <c r="B1815" s="115">
        <v>1814</v>
      </c>
      <c r="C1815" s="47"/>
      <c r="D1815" s="47"/>
      <c r="E1815" s="47"/>
      <c r="F1815" s="47" t="s">
        <v>8212</v>
      </c>
      <c r="G1815" s="47" t="s">
        <v>78</v>
      </c>
      <c r="H1815" s="47" t="s">
        <v>222</v>
      </c>
      <c r="I1815" s="47" t="s">
        <v>6987</v>
      </c>
      <c r="J1815" s="47" t="s">
        <v>2006</v>
      </c>
      <c r="K1815" s="47" t="s">
        <v>2007</v>
      </c>
      <c r="L1815" s="47" t="s">
        <v>1985</v>
      </c>
      <c r="M1815" s="47" t="s">
        <v>53</v>
      </c>
      <c r="N1815" s="47" t="s">
        <v>34</v>
      </c>
      <c r="O1815" s="47" t="s">
        <v>4</v>
      </c>
      <c r="P1815" s="47" t="s">
        <v>43</v>
      </c>
      <c r="Q1815" s="47"/>
      <c r="R1815" s="47"/>
      <c r="S1815" s="47" t="s">
        <v>8213</v>
      </c>
      <c r="T1815" s="47" t="s">
        <v>5241</v>
      </c>
      <c r="U1815" s="52">
        <v>3086</v>
      </c>
      <c r="V1815" s="118"/>
      <c r="W1815" s="118"/>
      <c r="X1815" s="47"/>
      <c r="Y1815" s="47">
        <v>21</v>
      </c>
      <c r="Z1815" s="118"/>
      <c r="AA1815" s="118"/>
      <c r="AB1815" s="118"/>
      <c r="AC1815" s="47" t="s">
        <v>399</v>
      </c>
      <c r="AD1815" s="14"/>
      <c r="AE1815" s="47"/>
      <c r="AF1815" s="280"/>
      <c r="AG1815" s="118"/>
      <c r="AH1815" s="118"/>
      <c r="AI1815" s="47"/>
      <c r="AJ1815" s="47"/>
      <c r="AK1815" s="47" t="s">
        <v>390</v>
      </c>
      <c r="AL1815" s="62" t="s">
        <v>390</v>
      </c>
      <c r="AM1815" s="62"/>
      <c r="AN1815" s="118"/>
      <c r="AO1815" s="118"/>
      <c r="AP1815" s="118"/>
      <c r="AQ1815" s="118"/>
      <c r="AR1815" s="118"/>
      <c r="AS1815" s="47"/>
      <c r="AT1815" s="118"/>
      <c r="AU1815" s="47"/>
      <c r="AV1815" s="47"/>
      <c r="AW1815" s="118"/>
      <c r="AX1815" s="118"/>
      <c r="AY1815" s="118"/>
      <c r="AZ1815" s="47"/>
      <c r="BA1815" s="118"/>
      <c r="BB1815" s="47"/>
      <c r="BC1815" s="118"/>
      <c r="BD1815" s="118"/>
    </row>
    <row r="1816" spans="1:56" x14ac:dyDescent="0.35">
      <c r="A1816" s="50" t="s">
        <v>8214</v>
      </c>
      <c r="B1816" s="115">
        <v>1815</v>
      </c>
      <c r="C1816" s="47"/>
      <c r="D1816" s="47">
        <v>2562</v>
      </c>
      <c r="E1816" s="47" t="s">
        <v>8215</v>
      </c>
      <c r="F1816" s="47" t="s">
        <v>8216</v>
      </c>
      <c r="G1816" s="47" t="s">
        <v>78</v>
      </c>
      <c r="H1816" s="47" t="s">
        <v>222</v>
      </c>
      <c r="I1816" s="47" t="s">
        <v>6987</v>
      </c>
      <c r="J1816" s="47" t="s">
        <v>2006</v>
      </c>
      <c r="K1816" s="47" t="s">
        <v>2007</v>
      </c>
      <c r="L1816" s="47" t="s">
        <v>1985</v>
      </c>
      <c r="M1816" s="47" t="s">
        <v>53</v>
      </c>
      <c r="N1816" s="47" t="s">
        <v>34</v>
      </c>
      <c r="O1816" s="47" t="s">
        <v>4</v>
      </c>
      <c r="P1816" s="47" t="s">
        <v>43</v>
      </c>
      <c r="Q1816" s="47"/>
      <c r="R1816" s="47"/>
      <c r="S1816" s="47" t="s">
        <v>8217</v>
      </c>
      <c r="T1816" s="47" t="s">
        <v>166</v>
      </c>
      <c r="U1816" s="52">
        <v>2810</v>
      </c>
      <c r="V1816" s="118">
        <v>46163</v>
      </c>
      <c r="W1816" s="118">
        <v>46163</v>
      </c>
      <c r="X1816" s="47"/>
      <c r="Y1816" s="47">
        <v>21</v>
      </c>
      <c r="Z1816" s="118">
        <v>46184</v>
      </c>
      <c r="AA1816" s="118">
        <v>46184</v>
      </c>
      <c r="AB1816" s="118"/>
      <c r="AC1816" s="47" t="s">
        <v>5</v>
      </c>
      <c r="AD1816" s="14"/>
      <c r="AE1816" s="47"/>
      <c r="AF1816" s="280"/>
      <c r="AG1816" s="118"/>
      <c r="AH1816" s="118"/>
      <c r="AI1816" s="47"/>
      <c r="AJ1816" s="47"/>
      <c r="AK1816" s="47" t="s">
        <v>5080</v>
      </c>
      <c r="AL1816" s="62" t="s">
        <v>390</v>
      </c>
      <c r="AM1816" s="62"/>
      <c r="AN1816" s="118"/>
      <c r="AO1816" s="118"/>
      <c r="AP1816" s="118"/>
      <c r="AQ1816" s="118"/>
      <c r="AR1816" s="118"/>
      <c r="AS1816" s="47"/>
      <c r="AT1816" s="118"/>
      <c r="AU1816" s="47"/>
      <c r="AV1816" s="47"/>
      <c r="AW1816" s="118"/>
      <c r="AX1816" s="118"/>
      <c r="AY1816" s="118"/>
      <c r="AZ1816" s="47"/>
      <c r="BA1816" s="118"/>
      <c r="BB1816" s="47"/>
      <c r="BC1816" s="118"/>
      <c r="BD1816" s="118"/>
    </row>
    <row r="1817" spans="1:56" x14ac:dyDescent="0.35">
      <c r="A1817" s="50" t="s">
        <v>8218</v>
      </c>
      <c r="B1817" s="115">
        <v>1816</v>
      </c>
      <c r="C1817" s="47"/>
      <c r="D1817" s="47">
        <v>2908</v>
      </c>
      <c r="E1817" s="47" t="s">
        <v>8219</v>
      </c>
      <c r="F1817" s="47" t="s">
        <v>8220</v>
      </c>
      <c r="G1817" s="47" t="s">
        <v>78</v>
      </c>
      <c r="H1817" s="47" t="s">
        <v>222</v>
      </c>
      <c r="I1817" s="47" t="s">
        <v>6987</v>
      </c>
      <c r="J1817" s="47" t="s">
        <v>2006</v>
      </c>
      <c r="K1817" s="47" t="s">
        <v>2007</v>
      </c>
      <c r="L1817" s="47" t="s">
        <v>1985</v>
      </c>
      <c r="M1817" s="47" t="s">
        <v>53</v>
      </c>
      <c r="N1817" s="47" t="s">
        <v>34</v>
      </c>
      <c r="O1817" s="47" t="s">
        <v>4</v>
      </c>
      <c r="P1817" s="47" t="s">
        <v>43</v>
      </c>
      <c r="Q1817" s="47"/>
      <c r="R1817" s="47"/>
      <c r="S1817" s="47" t="s">
        <v>8221</v>
      </c>
      <c r="T1817" s="47" t="s">
        <v>1990</v>
      </c>
      <c r="U1817" s="52">
        <v>2273</v>
      </c>
      <c r="V1817" s="118">
        <v>46162</v>
      </c>
      <c r="W1817" s="118">
        <v>46162</v>
      </c>
      <c r="X1817" s="47"/>
      <c r="Y1817" s="47">
        <v>21</v>
      </c>
      <c r="Z1817" s="118">
        <v>46183</v>
      </c>
      <c r="AA1817" s="118">
        <v>46183</v>
      </c>
      <c r="AB1817" s="118"/>
      <c r="AC1817" s="47" t="s">
        <v>5</v>
      </c>
      <c r="AD1817" s="14"/>
      <c r="AE1817" s="47"/>
      <c r="AF1817" s="280"/>
      <c r="AG1817" s="118"/>
      <c r="AH1817" s="118"/>
      <c r="AI1817" s="47"/>
      <c r="AJ1817" s="47"/>
      <c r="AK1817" s="47" t="s">
        <v>5080</v>
      </c>
      <c r="AL1817" s="62" t="s">
        <v>390</v>
      </c>
      <c r="AM1817" s="62"/>
      <c r="AN1817" s="118"/>
      <c r="AO1817" s="118"/>
      <c r="AP1817" s="118"/>
      <c r="AQ1817" s="118"/>
      <c r="AR1817" s="118"/>
      <c r="AS1817" s="47"/>
      <c r="AT1817" s="118"/>
      <c r="AU1817" s="47"/>
      <c r="AV1817" s="47"/>
      <c r="AW1817" s="118"/>
      <c r="AX1817" s="118"/>
      <c r="AY1817" s="118"/>
      <c r="AZ1817" s="47"/>
      <c r="BA1817" s="118"/>
      <c r="BB1817" s="47"/>
      <c r="BC1817" s="118"/>
      <c r="BD1817" s="118"/>
    </row>
    <row r="1818" spans="1:56" x14ac:dyDescent="0.35">
      <c r="A1818" s="50" t="s">
        <v>8222</v>
      </c>
      <c r="B1818" s="115">
        <v>1817</v>
      </c>
      <c r="C1818" s="47"/>
      <c r="D1818" s="47" t="s">
        <v>8223</v>
      </c>
      <c r="E1818" s="47" t="s">
        <v>8224</v>
      </c>
      <c r="F1818" s="47" t="s">
        <v>8225</v>
      </c>
      <c r="G1818" s="47" t="s">
        <v>78</v>
      </c>
      <c r="H1818" s="47" t="s">
        <v>222</v>
      </c>
      <c r="I1818" s="47" t="s">
        <v>6987</v>
      </c>
      <c r="J1818" s="47" t="s">
        <v>2006</v>
      </c>
      <c r="K1818" s="47" t="s">
        <v>2007</v>
      </c>
      <c r="L1818" s="47" t="s">
        <v>1985</v>
      </c>
      <c r="M1818" s="47" t="s">
        <v>53</v>
      </c>
      <c r="N1818" s="47" t="s">
        <v>34</v>
      </c>
      <c r="O1818" s="47" t="s">
        <v>4</v>
      </c>
      <c r="P1818" s="47" t="s">
        <v>27</v>
      </c>
      <c r="Q1818" s="47"/>
      <c r="R1818" s="47"/>
      <c r="S1818" s="47" t="s">
        <v>8226</v>
      </c>
      <c r="T1818" s="47" t="s">
        <v>1262</v>
      </c>
      <c r="U1818" s="52">
        <v>15465</v>
      </c>
      <c r="V1818" s="118">
        <v>46153</v>
      </c>
      <c r="W1818" s="118">
        <v>46153</v>
      </c>
      <c r="X1818" s="47"/>
      <c r="Y1818" s="47">
        <v>21</v>
      </c>
      <c r="Z1818" s="118">
        <v>46174</v>
      </c>
      <c r="AA1818" s="118">
        <v>46185</v>
      </c>
      <c r="AB1818" s="118"/>
      <c r="AC1818" s="47" t="s">
        <v>5</v>
      </c>
      <c r="AD1818" s="14"/>
      <c r="AE1818" s="47"/>
      <c r="AF1818" s="280"/>
      <c r="AG1818" s="118"/>
      <c r="AH1818" s="118"/>
      <c r="AI1818" s="47"/>
      <c r="AJ1818" s="47"/>
      <c r="AK1818" s="47" t="s">
        <v>5080</v>
      </c>
      <c r="AL1818" s="62" t="s">
        <v>390</v>
      </c>
      <c r="AM1818" s="62"/>
      <c r="AN1818" s="118"/>
      <c r="AO1818" s="118"/>
      <c r="AP1818" s="118"/>
      <c r="AQ1818" s="118"/>
      <c r="AR1818" s="118"/>
      <c r="AS1818" s="47"/>
      <c r="AT1818" s="118"/>
      <c r="AU1818" s="47"/>
      <c r="AV1818" s="47"/>
      <c r="AW1818" s="118"/>
      <c r="AX1818" s="118"/>
      <c r="AY1818" s="118"/>
      <c r="AZ1818" s="47"/>
      <c r="BA1818" s="118"/>
      <c r="BB1818" s="47"/>
      <c r="BC1818" s="118"/>
      <c r="BD1818" s="118"/>
    </row>
    <row r="1819" spans="1:56" x14ac:dyDescent="0.35">
      <c r="A1819" s="50" t="s">
        <v>8227</v>
      </c>
      <c r="B1819" s="115">
        <v>1818</v>
      </c>
      <c r="C1819" s="47"/>
      <c r="D1819" s="47"/>
      <c r="E1819" s="47"/>
      <c r="F1819" s="47" t="s">
        <v>8228</v>
      </c>
      <c r="G1819" s="47" t="s">
        <v>78</v>
      </c>
      <c r="H1819" s="47" t="s">
        <v>222</v>
      </c>
      <c r="I1819" s="47" t="s">
        <v>6987</v>
      </c>
      <c r="J1819" s="47" t="s">
        <v>2006</v>
      </c>
      <c r="K1819" s="47" t="s">
        <v>2007</v>
      </c>
      <c r="L1819" s="47" t="s">
        <v>1985</v>
      </c>
      <c r="M1819" s="47" t="s">
        <v>53</v>
      </c>
      <c r="N1819" s="47" t="s">
        <v>33</v>
      </c>
      <c r="O1819" s="47" t="s">
        <v>5473</v>
      </c>
      <c r="P1819" s="47" t="s">
        <v>22</v>
      </c>
      <c r="Q1819" s="47"/>
      <c r="R1819" s="47"/>
      <c r="S1819" s="47" t="s">
        <v>8229</v>
      </c>
      <c r="T1819" s="47" t="s">
        <v>6066</v>
      </c>
      <c r="U1819" s="52">
        <v>18055</v>
      </c>
      <c r="V1819" s="118"/>
      <c r="W1819" s="118"/>
      <c r="X1819" s="47"/>
      <c r="Y1819" s="47">
        <v>21</v>
      </c>
      <c r="Z1819" s="118"/>
      <c r="AA1819" s="118"/>
      <c r="AB1819" s="118"/>
      <c r="AC1819" s="47" t="s">
        <v>399</v>
      </c>
      <c r="AD1819" s="14"/>
      <c r="AE1819" s="47"/>
      <c r="AF1819" s="280"/>
      <c r="AG1819" s="118"/>
      <c r="AH1819" s="118"/>
      <c r="AI1819" s="47"/>
      <c r="AJ1819" s="47"/>
      <c r="AK1819" s="47" t="s">
        <v>390</v>
      </c>
      <c r="AL1819" s="62" t="s">
        <v>390</v>
      </c>
      <c r="AM1819" s="62"/>
      <c r="AN1819" s="118"/>
      <c r="AO1819" s="118"/>
      <c r="AP1819" s="118"/>
      <c r="AQ1819" s="118"/>
      <c r="AR1819" s="118"/>
      <c r="AS1819" s="47"/>
      <c r="AT1819" s="118"/>
      <c r="AU1819" s="47"/>
      <c r="AV1819" s="47"/>
      <c r="AW1819" s="118"/>
      <c r="AX1819" s="118"/>
      <c r="AY1819" s="118"/>
      <c r="AZ1819" s="47"/>
      <c r="BA1819" s="118"/>
      <c r="BB1819" s="47"/>
      <c r="BC1819" s="118"/>
      <c r="BD1819" s="118"/>
    </row>
    <row r="1820" spans="1:56" x14ac:dyDescent="0.35">
      <c r="A1820" s="50" t="s">
        <v>8230</v>
      </c>
      <c r="B1820" s="115">
        <v>1819</v>
      </c>
      <c r="C1820" s="47"/>
      <c r="D1820" s="47" t="s">
        <v>9006</v>
      </c>
      <c r="E1820" s="47" t="s">
        <v>9007</v>
      </c>
      <c r="F1820" s="47" t="s">
        <v>8231</v>
      </c>
      <c r="G1820" s="47" t="s">
        <v>78</v>
      </c>
      <c r="H1820" s="47" t="s">
        <v>222</v>
      </c>
      <c r="I1820" s="47" t="s">
        <v>6987</v>
      </c>
      <c r="J1820" s="47" t="s">
        <v>2006</v>
      </c>
      <c r="K1820" s="47" t="s">
        <v>2007</v>
      </c>
      <c r="L1820" s="47" t="s">
        <v>1985</v>
      </c>
      <c r="M1820" s="47" t="s">
        <v>53</v>
      </c>
      <c r="N1820" s="47" t="s">
        <v>33</v>
      </c>
      <c r="O1820" s="47" t="s">
        <v>49</v>
      </c>
      <c r="P1820" s="47" t="s">
        <v>22</v>
      </c>
      <c r="Q1820" s="47"/>
      <c r="R1820" s="47"/>
      <c r="S1820" s="47" t="s">
        <v>8232</v>
      </c>
      <c r="T1820" s="47" t="s">
        <v>795</v>
      </c>
      <c r="U1820" s="52">
        <v>39398</v>
      </c>
      <c r="V1820" s="118">
        <v>46168</v>
      </c>
      <c r="W1820" s="118">
        <v>46168</v>
      </c>
      <c r="X1820" s="47"/>
      <c r="Y1820" s="47">
        <v>21</v>
      </c>
      <c r="Z1820" s="118">
        <v>46189</v>
      </c>
      <c r="AA1820" s="118">
        <v>46189</v>
      </c>
      <c r="AB1820" s="118"/>
      <c r="AC1820" s="47" t="s">
        <v>5</v>
      </c>
      <c r="AD1820" s="14"/>
      <c r="AE1820" s="47"/>
      <c r="AF1820" s="280"/>
      <c r="AG1820" s="118"/>
      <c r="AH1820" s="118"/>
      <c r="AI1820" s="47"/>
      <c r="AJ1820" s="47"/>
      <c r="AK1820" s="47" t="s">
        <v>5080</v>
      </c>
      <c r="AL1820" s="62" t="s">
        <v>390</v>
      </c>
      <c r="AM1820" s="62"/>
      <c r="AN1820" s="118"/>
      <c r="AO1820" s="118"/>
      <c r="AP1820" s="118"/>
      <c r="AQ1820" s="118"/>
      <c r="AR1820" s="118"/>
      <c r="AS1820" s="47"/>
      <c r="AT1820" s="118"/>
      <c r="AU1820" s="47"/>
      <c r="AV1820" s="47"/>
      <c r="AW1820" s="118"/>
      <c r="AX1820" s="118"/>
      <c r="AY1820" s="118"/>
      <c r="AZ1820" s="47"/>
      <c r="BA1820" s="118"/>
      <c r="BB1820" s="47"/>
      <c r="BC1820" s="118"/>
      <c r="BD1820" s="118"/>
    </row>
    <row r="1821" spans="1:56" x14ac:dyDescent="0.35">
      <c r="A1821" s="50" t="s">
        <v>8233</v>
      </c>
      <c r="B1821" s="115">
        <v>1820</v>
      </c>
      <c r="C1821" s="47"/>
      <c r="D1821" s="47" t="s">
        <v>8234</v>
      </c>
      <c r="E1821" s="47" t="s">
        <v>8235</v>
      </c>
      <c r="F1821" s="47" t="s">
        <v>8236</v>
      </c>
      <c r="G1821" s="47" t="s">
        <v>78</v>
      </c>
      <c r="H1821" s="47" t="s">
        <v>222</v>
      </c>
      <c r="I1821" s="47" t="s">
        <v>6987</v>
      </c>
      <c r="J1821" s="47" t="s">
        <v>2006</v>
      </c>
      <c r="K1821" s="47" t="s">
        <v>2007</v>
      </c>
      <c r="L1821" s="47" t="s">
        <v>1985</v>
      </c>
      <c r="M1821" s="47" t="s">
        <v>53</v>
      </c>
      <c r="N1821" s="47" t="s">
        <v>33</v>
      </c>
      <c r="O1821" s="47" t="s">
        <v>5473</v>
      </c>
      <c r="P1821" s="47" t="s">
        <v>22</v>
      </c>
      <c r="Q1821" s="47"/>
      <c r="R1821" s="47"/>
      <c r="S1821" s="47" t="s">
        <v>8237</v>
      </c>
      <c r="T1821" s="47" t="s">
        <v>126</v>
      </c>
      <c r="U1821" s="52">
        <v>16786</v>
      </c>
      <c r="V1821" s="118">
        <v>46162</v>
      </c>
      <c r="W1821" s="118">
        <v>46162</v>
      </c>
      <c r="X1821" s="47"/>
      <c r="Y1821" s="47">
        <v>21</v>
      </c>
      <c r="Z1821" s="118">
        <v>46183</v>
      </c>
      <c r="AA1821" s="118">
        <v>46190</v>
      </c>
      <c r="AB1821" s="118"/>
      <c r="AC1821" s="47" t="s">
        <v>5</v>
      </c>
      <c r="AD1821" s="14"/>
      <c r="AE1821" s="47"/>
      <c r="AF1821" s="280"/>
      <c r="AG1821" s="118"/>
      <c r="AH1821" s="118"/>
      <c r="AI1821" s="47"/>
      <c r="AJ1821" s="47"/>
      <c r="AK1821" s="47" t="s">
        <v>5080</v>
      </c>
      <c r="AL1821" s="62" t="s">
        <v>390</v>
      </c>
      <c r="AM1821" s="62"/>
      <c r="AN1821" s="118"/>
      <c r="AO1821" s="118"/>
      <c r="AP1821" s="118"/>
      <c r="AQ1821" s="118"/>
      <c r="AR1821" s="118"/>
      <c r="AS1821" s="47"/>
      <c r="AT1821" s="118"/>
      <c r="AU1821" s="47"/>
      <c r="AV1821" s="47"/>
      <c r="AW1821" s="118"/>
      <c r="AX1821" s="118"/>
      <c r="AY1821" s="118"/>
      <c r="AZ1821" s="47"/>
      <c r="BA1821" s="118"/>
      <c r="BB1821" s="47"/>
      <c r="BC1821" s="118"/>
      <c r="BD1821" s="118"/>
    </row>
    <row r="1822" spans="1:56" x14ac:dyDescent="0.35">
      <c r="A1822" s="50" t="s">
        <v>8238</v>
      </c>
      <c r="B1822" s="115">
        <v>1821</v>
      </c>
      <c r="C1822" s="47"/>
      <c r="D1822" s="47" t="s">
        <v>8239</v>
      </c>
      <c r="E1822" s="47" t="s">
        <v>8240</v>
      </c>
      <c r="F1822" s="47" t="s">
        <v>8241</v>
      </c>
      <c r="G1822" s="47" t="s">
        <v>78</v>
      </c>
      <c r="H1822" s="47" t="s">
        <v>222</v>
      </c>
      <c r="I1822" s="47" t="s">
        <v>6987</v>
      </c>
      <c r="J1822" s="47" t="s">
        <v>2006</v>
      </c>
      <c r="K1822" s="47" t="s">
        <v>2007</v>
      </c>
      <c r="L1822" s="47" t="s">
        <v>1985</v>
      </c>
      <c r="M1822" s="47" t="s">
        <v>53</v>
      </c>
      <c r="N1822" s="47" t="s">
        <v>33</v>
      </c>
      <c r="O1822" s="47" t="s">
        <v>5473</v>
      </c>
      <c r="P1822" s="47" t="s">
        <v>22</v>
      </c>
      <c r="Q1822" s="47"/>
      <c r="R1822" s="47"/>
      <c r="S1822" s="47" t="s">
        <v>8242</v>
      </c>
      <c r="T1822" s="47" t="s">
        <v>126</v>
      </c>
      <c r="U1822" s="52">
        <v>56720</v>
      </c>
      <c r="V1822" s="118">
        <v>46162</v>
      </c>
      <c r="W1822" s="118">
        <v>46162</v>
      </c>
      <c r="X1822" s="47"/>
      <c r="Y1822" s="47">
        <v>21</v>
      </c>
      <c r="Z1822" s="118">
        <v>46183</v>
      </c>
      <c r="AA1822" s="118">
        <v>46185</v>
      </c>
      <c r="AB1822" s="118"/>
      <c r="AC1822" s="47" t="s">
        <v>5</v>
      </c>
      <c r="AD1822" s="14"/>
      <c r="AE1822" s="47"/>
      <c r="AF1822" s="280"/>
      <c r="AG1822" s="118"/>
      <c r="AH1822" s="118"/>
      <c r="AI1822" s="47"/>
      <c r="AJ1822" s="47"/>
      <c r="AK1822" s="47" t="s">
        <v>5080</v>
      </c>
      <c r="AL1822" s="62" t="s">
        <v>390</v>
      </c>
      <c r="AM1822" s="62"/>
      <c r="AN1822" s="118"/>
      <c r="AO1822" s="118"/>
      <c r="AP1822" s="118"/>
      <c r="AQ1822" s="118"/>
      <c r="AR1822" s="118"/>
      <c r="AS1822" s="47"/>
      <c r="AT1822" s="118"/>
      <c r="AU1822" s="47"/>
      <c r="AV1822" s="47"/>
      <c r="AW1822" s="118"/>
      <c r="AX1822" s="118"/>
      <c r="AY1822" s="118"/>
      <c r="AZ1822" s="47"/>
      <c r="BA1822" s="118"/>
      <c r="BB1822" s="47"/>
      <c r="BC1822" s="118"/>
      <c r="BD1822" s="118"/>
    </row>
    <row r="1823" spans="1:56" x14ac:dyDescent="0.35">
      <c r="A1823" s="50" t="s">
        <v>8243</v>
      </c>
      <c r="B1823" s="115">
        <v>1822</v>
      </c>
      <c r="C1823" s="47"/>
      <c r="D1823" s="47" t="s">
        <v>9008</v>
      </c>
      <c r="E1823" s="47" t="s">
        <v>9009</v>
      </c>
      <c r="F1823" s="47" t="s">
        <v>8244</v>
      </c>
      <c r="G1823" s="47" t="s">
        <v>78</v>
      </c>
      <c r="H1823" s="47" t="s">
        <v>222</v>
      </c>
      <c r="I1823" s="47" t="s">
        <v>6987</v>
      </c>
      <c r="J1823" s="47" t="s">
        <v>2006</v>
      </c>
      <c r="K1823" s="47" t="s">
        <v>2007</v>
      </c>
      <c r="L1823" s="47" t="s">
        <v>1985</v>
      </c>
      <c r="M1823" s="47" t="s">
        <v>53</v>
      </c>
      <c r="N1823" s="47" t="s">
        <v>33</v>
      </c>
      <c r="O1823" s="47" t="s">
        <v>49</v>
      </c>
      <c r="P1823" s="47" t="s">
        <v>22</v>
      </c>
      <c r="Q1823" s="47"/>
      <c r="R1823" s="47"/>
      <c r="S1823" s="47" t="s">
        <v>8245</v>
      </c>
      <c r="T1823" s="47" t="s">
        <v>8246</v>
      </c>
      <c r="U1823" s="52">
        <v>10060</v>
      </c>
      <c r="V1823" s="118">
        <v>46171</v>
      </c>
      <c r="W1823" s="118">
        <v>46171</v>
      </c>
      <c r="X1823" s="47"/>
      <c r="Y1823" s="47">
        <v>21</v>
      </c>
      <c r="Z1823" s="118">
        <v>46192</v>
      </c>
      <c r="AA1823" s="118">
        <v>46192</v>
      </c>
      <c r="AB1823" s="118"/>
      <c r="AC1823" s="47" t="s">
        <v>5</v>
      </c>
      <c r="AD1823" s="14"/>
      <c r="AE1823" s="47"/>
      <c r="AF1823" s="280"/>
      <c r="AG1823" s="118"/>
      <c r="AH1823" s="118"/>
      <c r="AI1823" s="47"/>
      <c r="AJ1823" s="47"/>
      <c r="AK1823" s="47" t="s">
        <v>5080</v>
      </c>
      <c r="AL1823" s="62" t="s">
        <v>390</v>
      </c>
      <c r="AM1823" s="62"/>
      <c r="AN1823" s="118"/>
      <c r="AO1823" s="118"/>
      <c r="AP1823" s="118"/>
      <c r="AQ1823" s="118"/>
      <c r="AR1823" s="118"/>
      <c r="AS1823" s="47"/>
      <c r="AT1823" s="118"/>
      <c r="AU1823" s="47"/>
      <c r="AV1823" s="47"/>
      <c r="AW1823" s="118"/>
      <c r="AX1823" s="118"/>
      <c r="AY1823" s="118"/>
      <c r="AZ1823" s="47"/>
      <c r="BA1823" s="118"/>
      <c r="BB1823" s="47"/>
      <c r="BC1823" s="118"/>
      <c r="BD1823" s="118"/>
    </row>
    <row r="1824" spans="1:56" x14ac:dyDescent="0.35">
      <c r="A1824" s="50" t="s">
        <v>8247</v>
      </c>
      <c r="B1824" s="115">
        <v>1823</v>
      </c>
      <c r="C1824" s="47"/>
      <c r="D1824" s="47"/>
      <c r="E1824" s="47"/>
      <c r="F1824" s="47" t="s">
        <v>8248</v>
      </c>
      <c r="G1824" s="47" t="s">
        <v>78</v>
      </c>
      <c r="H1824" s="47" t="s">
        <v>222</v>
      </c>
      <c r="I1824" s="47" t="s">
        <v>6987</v>
      </c>
      <c r="J1824" s="47" t="s">
        <v>2006</v>
      </c>
      <c r="K1824" s="47" t="s">
        <v>2007</v>
      </c>
      <c r="L1824" s="47" t="s">
        <v>1985</v>
      </c>
      <c r="M1824" s="47" t="s">
        <v>53</v>
      </c>
      <c r="N1824" s="47" t="s">
        <v>33</v>
      </c>
      <c r="O1824" s="47" t="s">
        <v>49</v>
      </c>
      <c r="P1824" s="47" t="s">
        <v>22</v>
      </c>
      <c r="Q1824" s="47"/>
      <c r="R1824" s="47"/>
      <c r="S1824" s="47" t="s">
        <v>8249</v>
      </c>
      <c r="T1824" s="47" t="s">
        <v>153</v>
      </c>
      <c r="U1824" s="52">
        <v>4034</v>
      </c>
      <c r="V1824" s="118"/>
      <c r="W1824" s="118"/>
      <c r="X1824" s="47"/>
      <c r="Y1824" s="47">
        <v>21</v>
      </c>
      <c r="Z1824" s="118"/>
      <c r="AA1824" s="118"/>
      <c r="AB1824" s="118"/>
      <c r="AC1824" s="47" t="s">
        <v>399</v>
      </c>
      <c r="AD1824" s="14"/>
      <c r="AE1824" s="47"/>
      <c r="AF1824" s="280"/>
      <c r="AG1824" s="118"/>
      <c r="AH1824" s="118"/>
      <c r="AI1824" s="47"/>
      <c r="AJ1824" s="47"/>
      <c r="AK1824" s="47" t="s">
        <v>390</v>
      </c>
      <c r="AL1824" s="62" t="s">
        <v>390</v>
      </c>
      <c r="AM1824" s="62"/>
      <c r="AN1824" s="118"/>
      <c r="AO1824" s="118"/>
      <c r="AP1824" s="118"/>
      <c r="AQ1824" s="118"/>
      <c r="AR1824" s="118"/>
      <c r="AS1824" s="47"/>
      <c r="AT1824" s="118"/>
      <c r="AU1824" s="47"/>
      <c r="AV1824" s="47"/>
      <c r="AW1824" s="118"/>
      <c r="AX1824" s="118"/>
      <c r="AY1824" s="118"/>
      <c r="AZ1824" s="47"/>
      <c r="BA1824" s="118"/>
      <c r="BB1824" s="47"/>
      <c r="BC1824" s="118"/>
      <c r="BD1824" s="118"/>
    </row>
    <row r="1825" spans="1:56" x14ac:dyDescent="0.35">
      <c r="A1825" s="50" t="s">
        <v>8250</v>
      </c>
      <c r="B1825" s="115">
        <v>1824</v>
      </c>
      <c r="C1825" s="47"/>
      <c r="D1825" s="47" t="s">
        <v>8251</v>
      </c>
      <c r="E1825" s="47" t="s">
        <v>8252</v>
      </c>
      <c r="F1825" s="47" t="s">
        <v>8253</v>
      </c>
      <c r="G1825" s="47" t="s">
        <v>78</v>
      </c>
      <c r="H1825" s="47" t="s">
        <v>222</v>
      </c>
      <c r="I1825" s="47" t="s">
        <v>6987</v>
      </c>
      <c r="J1825" s="47" t="s">
        <v>2006</v>
      </c>
      <c r="K1825" s="47" t="s">
        <v>2007</v>
      </c>
      <c r="L1825" s="47" t="s">
        <v>1985</v>
      </c>
      <c r="M1825" s="47" t="s">
        <v>53</v>
      </c>
      <c r="N1825" s="47" t="s">
        <v>34</v>
      </c>
      <c r="O1825" s="47" t="s">
        <v>4</v>
      </c>
      <c r="P1825" s="47" t="s">
        <v>25</v>
      </c>
      <c r="Q1825" s="47"/>
      <c r="R1825" s="47"/>
      <c r="S1825" s="47" t="s">
        <v>8254</v>
      </c>
      <c r="T1825" s="47" t="s">
        <v>1453</v>
      </c>
      <c r="U1825" s="52">
        <v>48085</v>
      </c>
      <c r="V1825" s="118">
        <v>46163</v>
      </c>
      <c r="W1825" s="118">
        <v>46163</v>
      </c>
      <c r="X1825" s="47"/>
      <c r="Y1825" s="47">
        <v>21</v>
      </c>
      <c r="Z1825" s="118">
        <v>46184</v>
      </c>
      <c r="AA1825" s="118">
        <v>46184</v>
      </c>
      <c r="AB1825" s="118"/>
      <c r="AC1825" s="47" t="s">
        <v>5</v>
      </c>
      <c r="AD1825" s="14"/>
      <c r="AE1825" s="47"/>
      <c r="AF1825" s="280"/>
      <c r="AG1825" s="118"/>
      <c r="AH1825" s="118"/>
      <c r="AI1825" s="47"/>
      <c r="AJ1825" s="47"/>
      <c r="AK1825" s="47" t="s">
        <v>5080</v>
      </c>
      <c r="AL1825" s="62" t="s">
        <v>390</v>
      </c>
      <c r="AM1825" s="62"/>
      <c r="AN1825" s="118"/>
      <c r="AO1825" s="118"/>
      <c r="AP1825" s="118"/>
      <c r="AQ1825" s="118"/>
      <c r="AR1825" s="118"/>
      <c r="AS1825" s="47"/>
      <c r="AT1825" s="118"/>
      <c r="AU1825" s="47"/>
      <c r="AV1825" s="47"/>
      <c r="AW1825" s="118"/>
      <c r="AX1825" s="118"/>
      <c r="AY1825" s="118"/>
      <c r="AZ1825" s="47"/>
      <c r="BA1825" s="118"/>
      <c r="BB1825" s="47"/>
      <c r="BC1825" s="118"/>
      <c r="BD1825" s="118"/>
    </row>
    <row r="1826" spans="1:56" x14ac:dyDescent="0.35">
      <c r="A1826" s="50" t="s">
        <v>8255</v>
      </c>
      <c r="B1826" s="115">
        <v>1825</v>
      </c>
      <c r="C1826" s="47"/>
      <c r="D1826" s="47" t="s">
        <v>8256</v>
      </c>
      <c r="E1826" s="47" t="s">
        <v>8257</v>
      </c>
      <c r="F1826" s="47" t="s">
        <v>8258</v>
      </c>
      <c r="G1826" s="47" t="s">
        <v>78</v>
      </c>
      <c r="H1826" s="47" t="s">
        <v>222</v>
      </c>
      <c r="I1826" s="47" t="s">
        <v>6987</v>
      </c>
      <c r="J1826" s="47" t="s">
        <v>2006</v>
      </c>
      <c r="K1826" s="47" t="s">
        <v>2007</v>
      </c>
      <c r="L1826" s="47" t="s">
        <v>1985</v>
      </c>
      <c r="M1826" s="47" t="s">
        <v>53</v>
      </c>
      <c r="N1826" s="47" t="s">
        <v>34</v>
      </c>
      <c r="O1826" s="47" t="s">
        <v>4</v>
      </c>
      <c r="P1826" s="47" t="s">
        <v>27</v>
      </c>
      <c r="Q1826" s="47"/>
      <c r="R1826" s="47"/>
      <c r="S1826" s="47" t="s">
        <v>8259</v>
      </c>
      <c r="T1826" s="47" t="s">
        <v>8260</v>
      </c>
      <c r="U1826" s="52">
        <v>13456</v>
      </c>
      <c r="V1826" s="118">
        <v>46153</v>
      </c>
      <c r="W1826" s="118">
        <v>46153</v>
      </c>
      <c r="X1826" s="47"/>
      <c r="Y1826" s="47">
        <v>21</v>
      </c>
      <c r="Z1826" s="118">
        <v>46174</v>
      </c>
      <c r="AA1826" s="118">
        <v>46185</v>
      </c>
      <c r="AB1826" s="118"/>
      <c r="AC1826" s="47" t="s">
        <v>5</v>
      </c>
      <c r="AD1826" s="14"/>
      <c r="AE1826" s="47"/>
      <c r="AF1826" s="280"/>
      <c r="AG1826" s="118"/>
      <c r="AH1826" s="118"/>
      <c r="AI1826" s="47"/>
      <c r="AJ1826" s="47"/>
      <c r="AK1826" s="47" t="s">
        <v>5080</v>
      </c>
      <c r="AL1826" s="62" t="s">
        <v>390</v>
      </c>
      <c r="AM1826" s="62"/>
      <c r="AN1826" s="118"/>
      <c r="AO1826" s="118"/>
      <c r="AP1826" s="118"/>
      <c r="AQ1826" s="118"/>
      <c r="AR1826" s="118"/>
      <c r="AS1826" s="47"/>
      <c r="AT1826" s="118"/>
      <c r="AU1826" s="47"/>
      <c r="AV1826" s="47"/>
      <c r="AW1826" s="118"/>
      <c r="AX1826" s="118"/>
      <c r="AY1826" s="118"/>
      <c r="AZ1826" s="47"/>
      <c r="BA1826" s="118"/>
      <c r="BB1826" s="47"/>
      <c r="BC1826" s="118"/>
      <c r="BD1826" s="118"/>
    </row>
    <row r="1827" spans="1:56" x14ac:dyDescent="0.35">
      <c r="A1827" s="50" t="s">
        <v>8261</v>
      </c>
      <c r="B1827" s="115">
        <v>1826</v>
      </c>
      <c r="C1827" s="47"/>
      <c r="D1827" s="47" t="s">
        <v>8262</v>
      </c>
      <c r="E1827" s="47" t="s">
        <v>8263</v>
      </c>
      <c r="F1827" s="47" t="s">
        <v>8264</v>
      </c>
      <c r="G1827" s="47" t="s">
        <v>78</v>
      </c>
      <c r="H1827" s="47" t="s">
        <v>222</v>
      </c>
      <c r="I1827" s="47" t="s">
        <v>6987</v>
      </c>
      <c r="J1827" s="47" t="s">
        <v>2006</v>
      </c>
      <c r="K1827" s="47" t="s">
        <v>2007</v>
      </c>
      <c r="L1827" s="47" t="s">
        <v>1985</v>
      </c>
      <c r="M1827" s="47" t="s">
        <v>53</v>
      </c>
      <c r="N1827" s="47" t="s">
        <v>34</v>
      </c>
      <c r="O1827" s="47" t="s">
        <v>4</v>
      </c>
      <c r="P1827" s="47" t="s">
        <v>27</v>
      </c>
      <c r="Q1827" s="47"/>
      <c r="R1827" s="47"/>
      <c r="S1827" s="47" t="s">
        <v>8265</v>
      </c>
      <c r="T1827" s="47" t="s">
        <v>4991</v>
      </c>
      <c r="U1827" s="52">
        <v>13178</v>
      </c>
      <c r="V1827" s="118">
        <v>46157</v>
      </c>
      <c r="W1827" s="118">
        <v>46157</v>
      </c>
      <c r="X1827" s="47"/>
      <c r="Y1827" s="47">
        <v>21</v>
      </c>
      <c r="Z1827" s="118">
        <v>46178</v>
      </c>
      <c r="AA1827" s="118">
        <v>46178</v>
      </c>
      <c r="AB1827" s="118"/>
      <c r="AC1827" s="47" t="s">
        <v>5</v>
      </c>
      <c r="AD1827" s="14"/>
      <c r="AE1827" s="47"/>
      <c r="AF1827" s="280"/>
      <c r="AG1827" s="118"/>
      <c r="AH1827" s="118"/>
      <c r="AI1827" s="47"/>
      <c r="AJ1827" s="47"/>
      <c r="AK1827" s="47" t="s">
        <v>5080</v>
      </c>
      <c r="AL1827" s="62" t="s">
        <v>390</v>
      </c>
      <c r="AM1827" s="62"/>
      <c r="AN1827" s="118"/>
      <c r="AO1827" s="118"/>
      <c r="AP1827" s="118"/>
      <c r="AQ1827" s="118"/>
      <c r="AR1827" s="118"/>
      <c r="AS1827" s="47"/>
      <c r="AT1827" s="118"/>
      <c r="AU1827" s="47"/>
      <c r="AV1827" s="47"/>
      <c r="AW1827" s="118"/>
      <c r="AX1827" s="118"/>
      <c r="AY1827" s="118"/>
      <c r="AZ1827" s="47"/>
      <c r="BA1827" s="118"/>
      <c r="BB1827" s="47"/>
      <c r="BC1827" s="118"/>
      <c r="BD1827" s="118"/>
    </row>
    <row r="1828" spans="1:56" x14ac:dyDescent="0.35">
      <c r="A1828" s="50" t="s">
        <v>8266</v>
      </c>
      <c r="B1828" s="115">
        <v>1827</v>
      </c>
      <c r="C1828" s="47"/>
      <c r="D1828" s="47" t="s">
        <v>8267</v>
      </c>
      <c r="E1828" s="47" t="s">
        <v>8268</v>
      </c>
      <c r="F1828" s="47" t="s">
        <v>8269</v>
      </c>
      <c r="G1828" s="47" t="s">
        <v>78</v>
      </c>
      <c r="H1828" s="47" t="s">
        <v>222</v>
      </c>
      <c r="I1828" s="47" t="s">
        <v>6987</v>
      </c>
      <c r="J1828" s="47" t="s">
        <v>2006</v>
      </c>
      <c r="K1828" s="47" t="s">
        <v>2007</v>
      </c>
      <c r="L1828" s="47" t="s">
        <v>1985</v>
      </c>
      <c r="M1828" s="47" t="s">
        <v>53</v>
      </c>
      <c r="N1828" s="47" t="s">
        <v>34</v>
      </c>
      <c r="O1828" s="47" t="s">
        <v>4</v>
      </c>
      <c r="P1828" s="47" t="s">
        <v>27</v>
      </c>
      <c r="Q1828" s="47"/>
      <c r="R1828" s="47"/>
      <c r="S1828" s="47" t="s">
        <v>8270</v>
      </c>
      <c r="T1828" s="47" t="s">
        <v>145</v>
      </c>
      <c r="U1828" s="52">
        <v>2650</v>
      </c>
      <c r="V1828" s="118">
        <v>46152</v>
      </c>
      <c r="W1828" s="118">
        <v>46152</v>
      </c>
      <c r="X1828" s="47"/>
      <c r="Y1828" s="47">
        <v>21</v>
      </c>
      <c r="Z1828" s="118">
        <v>46173</v>
      </c>
      <c r="AA1828" s="118">
        <v>46188</v>
      </c>
      <c r="AB1828" s="118"/>
      <c r="AC1828" s="47" t="s">
        <v>5</v>
      </c>
      <c r="AD1828" s="14"/>
      <c r="AE1828" s="47"/>
      <c r="AF1828" s="280"/>
      <c r="AG1828" s="118"/>
      <c r="AH1828" s="118"/>
      <c r="AI1828" s="47"/>
      <c r="AJ1828" s="47"/>
      <c r="AK1828" s="47" t="s">
        <v>2826</v>
      </c>
      <c r="AL1828" s="62" t="s">
        <v>390</v>
      </c>
      <c r="AM1828" s="62"/>
      <c r="AN1828" s="118"/>
      <c r="AO1828" s="118"/>
      <c r="AP1828" s="118"/>
      <c r="AQ1828" s="118"/>
      <c r="AR1828" s="118"/>
      <c r="AS1828" s="47"/>
      <c r="AT1828" s="118"/>
      <c r="AU1828" s="47"/>
      <c r="AV1828" s="47"/>
      <c r="AW1828" s="118"/>
      <c r="AX1828" s="118"/>
      <c r="AY1828" s="118"/>
      <c r="AZ1828" s="47"/>
      <c r="BA1828" s="118"/>
      <c r="BB1828" s="47"/>
      <c r="BC1828" s="118"/>
      <c r="BD1828" s="118"/>
    </row>
    <row r="1829" spans="1:56" x14ac:dyDescent="0.35">
      <c r="A1829" s="50" t="s">
        <v>8271</v>
      </c>
      <c r="B1829" s="115">
        <v>1828</v>
      </c>
      <c r="C1829" s="47"/>
      <c r="D1829" s="47">
        <v>2316</v>
      </c>
      <c r="E1829" s="47" t="s">
        <v>8272</v>
      </c>
      <c r="F1829" s="47" t="s">
        <v>8273</v>
      </c>
      <c r="G1829" s="47" t="s">
        <v>78</v>
      </c>
      <c r="H1829" s="47" t="s">
        <v>222</v>
      </c>
      <c r="I1829" s="47" t="s">
        <v>6987</v>
      </c>
      <c r="J1829" s="47" t="s">
        <v>2006</v>
      </c>
      <c r="K1829" s="47" t="s">
        <v>2007</v>
      </c>
      <c r="L1829" s="47" t="s">
        <v>1985</v>
      </c>
      <c r="M1829" s="47" t="s">
        <v>53</v>
      </c>
      <c r="N1829" s="47" t="s">
        <v>34</v>
      </c>
      <c r="O1829" s="47" t="s">
        <v>4</v>
      </c>
      <c r="P1829" s="47" t="s">
        <v>27</v>
      </c>
      <c r="Q1829" s="47"/>
      <c r="R1829" s="47"/>
      <c r="S1829" s="47" t="s">
        <v>8274</v>
      </c>
      <c r="T1829" s="47" t="s">
        <v>145</v>
      </c>
      <c r="U1829" s="52">
        <v>3078</v>
      </c>
      <c r="V1829" s="118">
        <v>46158</v>
      </c>
      <c r="W1829" s="118">
        <v>46158</v>
      </c>
      <c r="X1829" s="47"/>
      <c r="Y1829" s="47">
        <v>21</v>
      </c>
      <c r="Z1829" s="118">
        <v>46179</v>
      </c>
      <c r="AA1829" s="118">
        <v>46179</v>
      </c>
      <c r="AB1829" s="118"/>
      <c r="AC1829" s="47" t="s">
        <v>5</v>
      </c>
      <c r="AD1829" s="14"/>
      <c r="AE1829" s="47"/>
      <c r="AF1829" s="280"/>
      <c r="AG1829" s="118"/>
      <c r="AH1829" s="118"/>
      <c r="AI1829" s="47"/>
      <c r="AJ1829" s="47"/>
      <c r="AK1829" s="47" t="s">
        <v>5080</v>
      </c>
      <c r="AL1829" s="62" t="s">
        <v>390</v>
      </c>
      <c r="AM1829" s="62"/>
      <c r="AN1829" s="118"/>
      <c r="AO1829" s="118"/>
      <c r="AP1829" s="118"/>
      <c r="AQ1829" s="118"/>
      <c r="AR1829" s="118"/>
      <c r="AS1829" s="47"/>
      <c r="AT1829" s="118"/>
      <c r="AU1829" s="47"/>
      <c r="AV1829" s="47"/>
      <c r="AW1829" s="118"/>
      <c r="AX1829" s="118"/>
      <c r="AY1829" s="118"/>
      <c r="AZ1829" s="47"/>
      <c r="BA1829" s="118"/>
      <c r="BB1829" s="47"/>
      <c r="BC1829" s="118"/>
      <c r="BD1829" s="118"/>
    </row>
    <row r="1830" spans="1:56" x14ac:dyDescent="0.35">
      <c r="A1830" s="50" t="s">
        <v>8275</v>
      </c>
      <c r="B1830" s="115">
        <v>1829</v>
      </c>
      <c r="C1830" s="47"/>
      <c r="D1830" s="47" t="s">
        <v>8276</v>
      </c>
      <c r="E1830" s="47" t="s">
        <v>8277</v>
      </c>
      <c r="F1830" s="47" t="s">
        <v>8278</v>
      </c>
      <c r="G1830" s="47" t="s">
        <v>78</v>
      </c>
      <c r="H1830" s="47" t="s">
        <v>222</v>
      </c>
      <c r="I1830" s="47" t="s">
        <v>6987</v>
      </c>
      <c r="J1830" s="47" t="s">
        <v>2006</v>
      </c>
      <c r="K1830" s="47" t="s">
        <v>2007</v>
      </c>
      <c r="L1830" s="47" t="s">
        <v>1985</v>
      </c>
      <c r="M1830" s="47" t="s">
        <v>53</v>
      </c>
      <c r="N1830" s="47" t="s">
        <v>34</v>
      </c>
      <c r="O1830" s="47" t="s">
        <v>4</v>
      </c>
      <c r="P1830" s="47" t="s">
        <v>27</v>
      </c>
      <c r="Q1830" s="47"/>
      <c r="R1830" s="47"/>
      <c r="S1830" s="47" t="s">
        <v>8279</v>
      </c>
      <c r="T1830" s="47" t="s">
        <v>145</v>
      </c>
      <c r="U1830" s="52">
        <v>4181</v>
      </c>
      <c r="V1830" s="118">
        <v>46153</v>
      </c>
      <c r="W1830" s="118">
        <v>46153</v>
      </c>
      <c r="X1830" s="47"/>
      <c r="Y1830" s="47">
        <v>21</v>
      </c>
      <c r="Z1830" s="118">
        <v>46174</v>
      </c>
      <c r="AA1830" s="118">
        <v>46188</v>
      </c>
      <c r="AB1830" s="118"/>
      <c r="AC1830" s="47" t="s">
        <v>5</v>
      </c>
      <c r="AD1830" s="14"/>
      <c r="AE1830" s="47"/>
      <c r="AF1830" s="280"/>
      <c r="AG1830" s="118"/>
      <c r="AH1830" s="118"/>
      <c r="AI1830" s="47"/>
      <c r="AJ1830" s="47"/>
      <c r="AK1830" s="47" t="s">
        <v>5080</v>
      </c>
      <c r="AL1830" s="62" t="s">
        <v>390</v>
      </c>
      <c r="AM1830" s="62"/>
      <c r="AN1830" s="118"/>
      <c r="AO1830" s="118"/>
      <c r="AP1830" s="118"/>
      <c r="AQ1830" s="118"/>
      <c r="AR1830" s="118"/>
      <c r="AS1830" s="47"/>
      <c r="AT1830" s="118"/>
      <c r="AU1830" s="47"/>
      <c r="AV1830" s="47"/>
      <c r="AW1830" s="118"/>
      <c r="AX1830" s="118"/>
      <c r="AY1830" s="118"/>
      <c r="AZ1830" s="47"/>
      <c r="BA1830" s="118"/>
      <c r="BB1830" s="47"/>
      <c r="BC1830" s="118"/>
      <c r="BD1830" s="118"/>
    </row>
    <row r="1831" spans="1:56" x14ac:dyDescent="0.35">
      <c r="A1831" s="50" t="s">
        <v>8280</v>
      </c>
      <c r="B1831" s="115">
        <v>1830</v>
      </c>
      <c r="C1831" s="47"/>
      <c r="D1831" s="47"/>
      <c r="E1831" s="47"/>
      <c r="F1831" s="47"/>
      <c r="G1831" s="47" t="s">
        <v>78</v>
      </c>
      <c r="H1831" s="47" t="s">
        <v>222</v>
      </c>
      <c r="I1831" s="47" t="s">
        <v>69</v>
      </c>
      <c r="J1831" s="47" t="s">
        <v>2006</v>
      </c>
      <c r="K1831" s="47" t="s">
        <v>2007</v>
      </c>
      <c r="L1831" s="47" t="s">
        <v>1985</v>
      </c>
      <c r="M1831" s="47" t="s">
        <v>55</v>
      </c>
      <c r="N1831" s="47" t="s">
        <v>34</v>
      </c>
      <c r="O1831" s="47" t="s">
        <v>4</v>
      </c>
      <c r="P1831" s="47" t="s">
        <v>25</v>
      </c>
      <c r="Q1831" s="47"/>
      <c r="R1831" s="47"/>
      <c r="S1831" s="47" t="s">
        <v>8281</v>
      </c>
      <c r="T1831" s="47" t="s">
        <v>1453</v>
      </c>
      <c r="U1831" s="52">
        <v>23430.560000000001</v>
      </c>
      <c r="V1831" s="118"/>
      <c r="W1831" s="118"/>
      <c r="X1831" s="47"/>
      <c r="Y1831" s="47"/>
      <c r="Z1831" s="118"/>
      <c r="AA1831" s="118"/>
      <c r="AB1831" s="118"/>
      <c r="AC1831" s="47" t="s">
        <v>402</v>
      </c>
      <c r="AD1831" s="14"/>
      <c r="AE1831" s="47"/>
      <c r="AF1831" s="280"/>
      <c r="AG1831" s="118"/>
      <c r="AH1831" s="118"/>
      <c r="AI1831" s="47"/>
      <c r="AJ1831" s="47"/>
      <c r="AK1831" s="47" t="s">
        <v>390</v>
      </c>
      <c r="AL1831" s="62" t="s">
        <v>390</v>
      </c>
      <c r="AM1831" s="62"/>
      <c r="AN1831" s="118"/>
      <c r="AO1831" s="118"/>
      <c r="AP1831" s="118"/>
      <c r="AQ1831" s="118"/>
      <c r="AR1831" s="118"/>
      <c r="AS1831" s="47"/>
      <c r="AT1831" s="118"/>
      <c r="AU1831" s="47"/>
      <c r="AV1831" s="47"/>
      <c r="AW1831" s="118"/>
      <c r="AX1831" s="118"/>
      <c r="AY1831" s="118"/>
      <c r="AZ1831" s="47"/>
      <c r="BA1831" s="118"/>
      <c r="BB1831" s="47"/>
      <c r="BC1831" s="118"/>
      <c r="BD1831" s="118"/>
    </row>
    <row r="1832" spans="1:56" x14ac:dyDescent="0.35">
      <c r="A1832" s="50" t="s">
        <v>8282</v>
      </c>
      <c r="B1832" s="115">
        <v>1831</v>
      </c>
      <c r="C1832" s="47"/>
      <c r="D1832" s="47"/>
      <c r="E1832" s="47"/>
      <c r="F1832" s="47"/>
      <c r="G1832" s="47" t="s">
        <v>78</v>
      </c>
      <c r="H1832" s="47" t="s">
        <v>1981</v>
      </c>
      <c r="I1832" s="47" t="s">
        <v>296</v>
      </c>
      <c r="J1832" s="47" t="s">
        <v>2006</v>
      </c>
      <c r="K1832" s="47" t="s">
        <v>2007</v>
      </c>
      <c r="L1832" s="47" t="s">
        <v>1985</v>
      </c>
      <c r="M1832" s="47" t="s">
        <v>55</v>
      </c>
      <c r="N1832" s="47" t="s">
        <v>34</v>
      </c>
      <c r="O1832" s="47" t="s">
        <v>4</v>
      </c>
      <c r="P1832" s="47" t="s">
        <v>25</v>
      </c>
      <c r="Q1832" s="47"/>
      <c r="R1832" s="47"/>
      <c r="S1832" s="47" t="s">
        <v>8283</v>
      </c>
      <c r="T1832" s="47" t="s">
        <v>127</v>
      </c>
      <c r="U1832" s="52">
        <v>3497</v>
      </c>
      <c r="V1832" s="118"/>
      <c r="W1832" s="118"/>
      <c r="X1832" s="47"/>
      <c r="Y1832" s="47"/>
      <c r="Z1832" s="118"/>
      <c r="AA1832" s="118"/>
      <c r="AB1832" s="118"/>
      <c r="AC1832" s="47" t="s">
        <v>407</v>
      </c>
      <c r="AD1832" s="14"/>
      <c r="AE1832" s="47"/>
      <c r="AF1832" s="280"/>
      <c r="AG1832" s="118"/>
      <c r="AH1832" s="118"/>
      <c r="AI1832" s="47"/>
      <c r="AJ1832" s="47"/>
      <c r="AK1832" s="47" t="s">
        <v>390</v>
      </c>
      <c r="AL1832" s="62" t="s">
        <v>390</v>
      </c>
      <c r="AM1832" s="62"/>
      <c r="AN1832" s="118"/>
      <c r="AO1832" s="118"/>
      <c r="AP1832" s="118"/>
      <c r="AQ1832" s="118"/>
      <c r="AR1832" s="118"/>
      <c r="AS1832" s="47"/>
      <c r="AT1832" s="118"/>
      <c r="AU1832" s="47"/>
      <c r="AV1832" s="47"/>
      <c r="AW1832" s="118"/>
      <c r="AX1832" s="118"/>
      <c r="AY1832" s="118"/>
      <c r="AZ1832" s="47"/>
      <c r="BA1832" s="118"/>
      <c r="BB1832" s="47"/>
      <c r="BC1832" s="118"/>
      <c r="BD1832" s="118"/>
    </row>
    <row r="1833" spans="1:56" x14ac:dyDescent="0.35">
      <c r="A1833" s="50" t="s">
        <v>8284</v>
      </c>
      <c r="B1833" s="115">
        <v>1832</v>
      </c>
      <c r="C1833" s="47"/>
      <c r="D1833" s="47"/>
      <c r="E1833" s="47"/>
      <c r="F1833" s="47" t="s">
        <v>8285</v>
      </c>
      <c r="G1833" s="47" t="s">
        <v>78</v>
      </c>
      <c r="H1833" s="47" t="s">
        <v>222</v>
      </c>
      <c r="I1833" s="47" t="s">
        <v>705</v>
      </c>
      <c r="J1833" s="47" t="s">
        <v>2006</v>
      </c>
      <c r="K1833" s="47" t="s">
        <v>321</v>
      </c>
      <c r="L1833" s="47" t="s">
        <v>1985</v>
      </c>
      <c r="M1833" s="47" t="s">
        <v>53</v>
      </c>
      <c r="N1833" s="47" t="s">
        <v>31</v>
      </c>
      <c r="O1833" s="47" t="s">
        <v>36</v>
      </c>
      <c r="P1833" s="47" t="s">
        <v>64</v>
      </c>
      <c r="Q1833" s="47"/>
      <c r="R1833" s="47"/>
      <c r="S1833" s="47" t="s">
        <v>8286</v>
      </c>
      <c r="T1833" s="47" t="s">
        <v>18</v>
      </c>
      <c r="U1833" s="52">
        <v>24965</v>
      </c>
      <c r="V1833" s="118"/>
      <c r="W1833" s="118"/>
      <c r="X1833" s="47"/>
      <c r="Y1833" s="47"/>
      <c r="Z1833" s="118"/>
      <c r="AA1833" s="118"/>
      <c r="AB1833" s="118"/>
      <c r="AC1833" s="47" t="s">
        <v>399</v>
      </c>
      <c r="AD1833" s="14"/>
      <c r="AE1833" s="47"/>
      <c r="AF1833" s="280"/>
      <c r="AG1833" s="118"/>
      <c r="AH1833" s="118"/>
      <c r="AI1833" s="47"/>
      <c r="AJ1833" s="47"/>
      <c r="AK1833" s="47" t="s">
        <v>390</v>
      </c>
      <c r="AL1833" s="62" t="s">
        <v>390</v>
      </c>
      <c r="AM1833" s="62"/>
      <c r="AN1833" s="118"/>
      <c r="AO1833" s="118"/>
      <c r="AP1833" s="118"/>
      <c r="AQ1833" s="118"/>
      <c r="AR1833" s="118"/>
      <c r="AS1833" s="47"/>
      <c r="AT1833" s="118"/>
      <c r="AU1833" s="47"/>
      <c r="AV1833" s="47"/>
      <c r="AW1833" s="118"/>
      <c r="AX1833" s="118"/>
      <c r="AY1833" s="118"/>
      <c r="AZ1833" s="47"/>
      <c r="BA1833" s="118"/>
      <c r="BB1833" s="47"/>
      <c r="BC1833" s="118"/>
      <c r="BD1833" s="118"/>
    </row>
    <row r="1834" spans="1:56" x14ac:dyDescent="0.35">
      <c r="A1834" s="50" t="s">
        <v>8287</v>
      </c>
      <c r="B1834" s="115">
        <v>1833</v>
      </c>
      <c r="C1834" s="47"/>
      <c r="D1834" s="47"/>
      <c r="E1834" s="47"/>
      <c r="F1834" s="47" t="s">
        <v>8288</v>
      </c>
      <c r="G1834" s="47" t="s">
        <v>78</v>
      </c>
      <c r="H1834" s="47" t="s">
        <v>222</v>
      </c>
      <c r="I1834" s="47" t="s">
        <v>705</v>
      </c>
      <c r="J1834" s="47" t="s">
        <v>2006</v>
      </c>
      <c r="K1834" s="47" t="s">
        <v>321</v>
      </c>
      <c r="L1834" s="47" t="s">
        <v>1985</v>
      </c>
      <c r="M1834" s="47" t="s">
        <v>53</v>
      </c>
      <c r="N1834" s="47" t="s">
        <v>32</v>
      </c>
      <c r="O1834" s="47" t="s">
        <v>37</v>
      </c>
      <c r="P1834" s="47" t="s">
        <v>44</v>
      </c>
      <c r="Q1834" s="47"/>
      <c r="R1834" s="47"/>
      <c r="S1834" s="47" t="s">
        <v>8289</v>
      </c>
      <c r="T1834" s="47" t="s">
        <v>148</v>
      </c>
      <c r="U1834" s="52">
        <v>31450</v>
      </c>
      <c r="V1834" s="118"/>
      <c r="W1834" s="118"/>
      <c r="X1834" s="47"/>
      <c r="Y1834" s="47"/>
      <c r="Z1834" s="118"/>
      <c r="AA1834" s="118"/>
      <c r="AB1834" s="118"/>
      <c r="AC1834" s="47" t="s">
        <v>407</v>
      </c>
      <c r="AD1834" s="14"/>
      <c r="AE1834" s="47"/>
      <c r="AF1834" s="280"/>
      <c r="AG1834" s="118"/>
      <c r="AH1834" s="118"/>
      <c r="AI1834" s="47"/>
      <c r="AJ1834" s="47"/>
      <c r="AK1834" s="47" t="s">
        <v>390</v>
      </c>
      <c r="AL1834" s="62" t="s">
        <v>390</v>
      </c>
      <c r="AM1834" s="62"/>
      <c r="AN1834" s="118"/>
      <c r="AO1834" s="118"/>
      <c r="AP1834" s="118"/>
      <c r="AQ1834" s="118"/>
      <c r="AR1834" s="118"/>
      <c r="AS1834" s="47"/>
      <c r="AT1834" s="118"/>
      <c r="AU1834" s="47"/>
      <c r="AV1834" s="47"/>
      <c r="AW1834" s="118"/>
      <c r="AX1834" s="118"/>
      <c r="AY1834" s="118"/>
      <c r="AZ1834" s="47"/>
      <c r="BA1834" s="118"/>
      <c r="BB1834" s="47"/>
      <c r="BC1834" s="118"/>
      <c r="BD1834" s="118"/>
    </row>
    <row r="1835" spans="1:56" x14ac:dyDescent="0.35">
      <c r="A1835" s="50" t="s">
        <v>8290</v>
      </c>
      <c r="B1835" s="115">
        <v>1834</v>
      </c>
      <c r="C1835" s="47"/>
      <c r="D1835" s="47"/>
      <c r="E1835" s="47"/>
      <c r="F1835" s="47" t="s">
        <v>8291</v>
      </c>
      <c r="G1835" s="47" t="s">
        <v>78</v>
      </c>
      <c r="H1835" s="47" t="s">
        <v>222</v>
      </c>
      <c r="I1835" s="47" t="s">
        <v>705</v>
      </c>
      <c r="J1835" s="47" t="s">
        <v>2006</v>
      </c>
      <c r="K1835" s="47" t="s">
        <v>321</v>
      </c>
      <c r="L1835" s="47" t="s">
        <v>1985</v>
      </c>
      <c r="M1835" s="47" t="s">
        <v>53</v>
      </c>
      <c r="N1835" s="47" t="s">
        <v>32</v>
      </c>
      <c r="O1835" s="47" t="s">
        <v>37</v>
      </c>
      <c r="P1835" s="47" t="s">
        <v>45</v>
      </c>
      <c r="Q1835" s="47"/>
      <c r="R1835" s="47"/>
      <c r="S1835" s="47" t="s">
        <v>8292</v>
      </c>
      <c r="T1835" s="47" t="s">
        <v>147</v>
      </c>
      <c r="U1835" s="52">
        <v>48869.012068444797</v>
      </c>
      <c r="V1835" s="118"/>
      <c r="W1835" s="118"/>
      <c r="X1835" s="47"/>
      <c r="Y1835" s="47"/>
      <c r="Z1835" s="118"/>
      <c r="AA1835" s="118"/>
      <c r="AB1835" s="118"/>
      <c r="AC1835" s="47" t="s">
        <v>407</v>
      </c>
      <c r="AD1835" s="14"/>
      <c r="AE1835" s="47"/>
      <c r="AF1835" s="280"/>
      <c r="AG1835" s="118"/>
      <c r="AH1835" s="118"/>
      <c r="AI1835" s="47"/>
      <c r="AJ1835" s="47"/>
      <c r="AK1835" s="47" t="s">
        <v>390</v>
      </c>
      <c r="AL1835" s="62" t="s">
        <v>390</v>
      </c>
      <c r="AM1835" s="62"/>
      <c r="AN1835" s="118"/>
      <c r="AO1835" s="118"/>
      <c r="AP1835" s="118"/>
      <c r="AQ1835" s="118"/>
      <c r="AR1835" s="118"/>
      <c r="AS1835" s="47"/>
      <c r="AT1835" s="118"/>
      <c r="AU1835" s="47"/>
      <c r="AV1835" s="47"/>
      <c r="AW1835" s="118"/>
      <c r="AX1835" s="118"/>
      <c r="AY1835" s="118"/>
      <c r="AZ1835" s="47"/>
      <c r="BA1835" s="118"/>
      <c r="BB1835" s="47"/>
      <c r="BC1835" s="118"/>
      <c r="BD1835" s="118"/>
    </row>
    <row r="1836" spans="1:56" x14ac:dyDescent="0.35">
      <c r="A1836" s="50" t="s">
        <v>8293</v>
      </c>
      <c r="B1836" s="115">
        <v>1835</v>
      </c>
      <c r="C1836" s="47"/>
      <c r="D1836" s="47"/>
      <c r="E1836" s="47"/>
      <c r="F1836" s="47" t="s">
        <v>8294</v>
      </c>
      <c r="G1836" s="47" t="s">
        <v>78</v>
      </c>
      <c r="H1836" s="47" t="s">
        <v>222</v>
      </c>
      <c r="I1836" s="47" t="s">
        <v>705</v>
      </c>
      <c r="J1836" s="47" t="s">
        <v>2006</v>
      </c>
      <c r="K1836" s="47" t="s">
        <v>321</v>
      </c>
      <c r="L1836" s="47" t="s">
        <v>1985</v>
      </c>
      <c r="M1836" s="47" t="s">
        <v>53</v>
      </c>
      <c r="N1836" s="47" t="s">
        <v>32</v>
      </c>
      <c r="O1836" s="47" t="s">
        <v>37</v>
      </c>
      <c r="P1836" s="47" t="s">
        <v>38</v>
      </c>
      <c r="Q1836" s="47"/>
      <c r="R1836" s="47"/>
      <c r="S1836" s="47" t="s">
        <v>8295</v>
      </c>
      <c r="T1836" s="47" t="s">
        <v>107</v>
      </c>
      <c r="U1836" s="52">
        <v>10970</v>
      </c>
      <c r="V1836" s="118"/>
      <c r="W1836" s="118"/>
      <c r="X1836" s="47"/>
      <c r="Y1836" s="47"/>
      <c r="Z1836" s="118"/>
      <c r="AA1836" s="118"/>
      <c r="AB1836" s="118"/>
      <c r="AC1836" s="47" t="s">
        <v>399</v>
      </c>
      <c r="AD1836" s="14"/>
      <c r="AE1836" s="47"/>
      <c r="AF1836" s="280"/>
      <c r="AG1836" s="118"/>
      <c r="AH1836" s="118"/>
      <c r="AI1836" s="47"/>
      <c r="AJ1836" s="47"/>
      <c r="AK1836" s="47" t="s">
        <v>390</v>
      </c>
      <c r="AL1836" s="62" t="s">
        <v>390</v>
      </c>
      <c r="AM1836" s="62"/>
      <c r="AN1836" s="118"/>
      <c r="AO1836" s="118"/>
      <c r="AP1836" s="118"/>
      <c r="AQ1836" s="118"/>
      <c r="AR1836" s="118"/>
      <c r="AS1836" s="47"/>
      <c r="AT1836" s="118"/>
      <c r="AU1836" s="47"/>
      <c r="AV1836" s="47"/>
      <c r="AW1836" s="118"/>
      <c r="AX1836" s="118"/>
      <c r="AY1836" s="118"/>
      <c r="AZ1836" s="47"/>
      <c r="BA1836" s="118"/>
      <c r="BB1836" s="47"/>
      <c r="BC1836" s="118"/>
      <c r="BD1836" s="118"/>
    </row>
    <row r="1837" spans="1:56" x14ac:dyDescent="0.35">
      <c r="A1837" s="50" t="s">
        <v>8296</v>
      </c>
      <c r="B1837" s="115">
        <v>1836</v>
      </c>
      <c r="C1837" s="47"/>
      <c r="D1837" s="47"/>
      <c r="E1837" s="47"/>
      <c r="F1837" s="47" t="s">
        <v>8297</v>
      </c>
      <c r="G1837" s="47" t="s">
        <v>78</v>
      </c>
      <c r="H1837" s="47" t="s">
        <v>222</v>
      </c>
      <c r="I1837" s="47" t="s">
        <v>705</v>
      </c>
      <c r="J1837" s="47" t="s">
        <v>2006</v>
      </c>
      <c r="K1837" s="47" t="s">
        <v>321</v>
      </c>
      <c r="L1837" s="47" t="s">
        <v>1985</v>
      </c>
      <c r="M1837" s="47" t="s">
        <v>53</v>
      </c>
      <c r="N1837" s="47" t="s">
        <v>32</v>
      </c>
      <c r="O1837" s="47" t="s">
        <v>37</v>
      </c>
      <c r="P1837" s="47" t="s">
        <v>38</v>
      </c>
      <c r="Q1837" s="47"/>
      <c r="R1837" s="47"/>
      <c r="S1837" s="47" t="s">
        <v>8298</v>
      </c>
      <c r="T1837" s="47" t="s">
        <v>107</v>
      </c>
      <c r="U1837" s="52">
        <v>41835.066428948798</v>
      </c>
      <c r="V1837" s="118"/>
      <c r="W1837" s="118"/>
      <c r="X1837" s="47"/>
      <c r="Y1837" s="47"/>
      <c r="Z1837" s="118"/>
      <c r="AA1837" s="118"/>
      <c r="AB1837" s="118"/>
      <c r="AC1837" s="47" t="s">
        <v>399</v>
      </c>
      <c r="AD1837" s="14"/>
      <c r="AE1837" s="47"/>
      <c r="AF1837" s="280"/>
      <c r="AG1837" s="118"/>
      <c r="AH1837" s="118"/>
      <c r="AI1837" s="47"/>
      <c r="AJ1837" s="47"/>
      <c r="AK1837" s="47" t="s">
        <v>390</v>
      </c>
      <c r="AL1837" s="62" t="s">
        <v>390</v>
      </c>
      <c r="AM1837" s="62"/>
      <c r="AN1837" s="118"/>
      <c r="AO1837" s="118"/>
      <c r="AP1837" s="118"/>
      <c r="AQ1837" s="118"/>
      <c r="AR1837" s="118"/>
      <c r="AS1837" s="47"/>
      <c r="AT1837" s="118"/>
      <c r="AU1837" s="47"/>
      <c r="AV1837" s="47"/>
      <c r="AW1837" s="118"/>
      <c r="AX1837" s="118"/>
      <c r="AY1837" s="118"/>
      <c r="AZ1837" s="47"/>
      <c r="BA1837" s="118"/>
      <c r="BB1837" s="47"/>
      <c r="BC1837" s="118"/>
      <c r="BD1837" s="118"/>
    </row>
    <row r="1838" spans="1:56" x14ac:dyDescent="0.35">
      <c r="A1838" s="50" t="s">
        <v>8299</v>
      </c>
      <c r="B1838" s="115">
        <v>1837</v>
      </c>
      <c r="C1838" s="47"/>
      <c r="D1838" s="47">
        <v>6221</v>
      </c>
      <c r="E1838" s="47" t="s">
        <v>8300</v>
      </c>
      <c r="F1838" s="47" t="s">
        <v>8301</v>
      </c>
      <c r="G1838" s="47" t="s">
        <v>78</v>
      </c>
      <c r="H1838" s="47" t="s">
        <v>222</v>
      </c>
      <c r="I1838" s="47" t="s">
        <v>705</v>
      </c>
      <c r="J1838" s="47" t="s">
        <v>2006</v>
      </c>
      <c r="K1838" s="47" t="s">
        <v>321</v>
      </c>
      <c r="L1838" s="47" t="s">
        <v>1985</v>
      </c>
      <c r="M1838" s="47" t="s">
        <v>53</v>
      </c>
      <c r="N1838" s="47" t="s">
        <v>32</v>
      </c>
      <c r="O1838" s="47" t="s">
        <v>37</v>
      </c>
      <c r="P1838" s="47" t="s">
        <v>38</v>
      </c>
      <c r="Q1838" s="47"/>
      <c r="R1838" s="47"/>
      <c r="S1838" s="47" t="s">
        <v>8302</v>
      </c>
      <c r="T1838" s="47" t="s">
        <v>107</v>
      </c>
      <c r="U1838" s="52">
        <v>9458</v>
      </c>
      <c r="V1838" s="118">
        <v>46162</v>
      </c>
      <c r="W1838" s="118">
        <v>46162</v>
      </c>
      <c r="X1838" s="47"/>
      <c r="Y1838" s="47">
        <v>60</v>
      </c>
      <c r="Z1838" s="118">
        <v>46222</v>
      </c>
      <c r="AA1838" s="118">
        <v>46222</v>
      </c>
      <c r="AB1838" s="118"/>
      <c r="AC1838" s="47" t="s">
        <v>5</v>
      </c>
      <c r="AD1838" s="14"/>
      <c r="AE1838" s="47"/>
      <c r="AF1838" s="280"/>
      <c r="AG1838" s="118"/>
      <c r="AH1838" s="118"/>
      <c r="AI1838" s="47"/>
      <c r="AJ1838" s="47"/>
      <c r="AK1838" s="47" t="s">
        <v>7229</v>
      </c>
      <c r="AL1838" s="62" t="s">
        <v>390</v>
      </c>
      <c r="AM1838" s="62"/>
      <c r="AN1838" s="118"/>
      <c r="AO1838" s="118"/>
      <c r="AP1838" s="118"/>
      <c r="AQ1838" s="118"/>
      <c r="AR1838" s="118"/>
      <c r="AS1838" s="47"/>
      <c r="AT1838" s="118"/>
      <c r="AU1838" s="47"/>
      <c r="AV1838" s="47"/>
      <c r="AW1838" s="118"/>
      <c r="AX1838" s="118"/>
      <c r="AY1838" s="118"/>
      <c r="AZ1838" s="47"/>
      <c r="BA1838" s="118"/>
      <c r="BB1838" s="47"/>
      <c r="BC1838" s="118"/>
      <c r="BD1838" s="118"/>
    </row>
    <row r="1839" spans="1:56" x14ac:dyDescent="0.35">
      <c r="A1839" s="50" t="s">
        <v>8303</v>
      </c>
      <c r="B1839" s="115">
        <v>1838</v>
      </c>
      <c r="C1839" s="47"/>
      <c r="D1839" s="47" t="s">
        <v>8304</v>
      </c>
      <c r="E1839" s="47" t="s">
        <v>8305</v>
      </c>
      <c r="F1839" s="47" t="s">
        <v>8306</v>
      </c>
      <c r="G1839" s="47" t="s">
        <v>78</v>
      </c>
      <c r="H1839" s="47" t="s">
        <v>222</v>
      </c>
      <c r="I1839" s="47" t="s">
        <v>705</v>
      </c>
      <c r="J1839" s="47" t="s">
        <v>2006</v>
      </c>
      <c r="K1839" s="47" t="s">
        <v>321</v>
      </c>
      <c r="L1839" s="47" t="s">
        <v>1985</v>
      </c>
      <c r="M1839" s="47" t="s">
        <v>53</v>
      </c>
      <c r="N1839" s="47" t="s">
        <v>31</v>
      </c>
      <c r="O1839" s="47" t="s">
        <v>36</v>
      </c>
      <c r="P1839" s="47" t="s">
        <v>46</v>
      </c>
      <c r="Q1839" s="47"/>
      <c r="R1839" s="47"/>
      <c r="S1839" s="47" t="s">
        <v>8307</v>
      </c>
      <c r="T1839" s="47" t="s">
        <v>8308</v>
      </c>
      <c r="U1839" s="52">
        <v>18688</v>
      </c>
      <c r="V1839" s="118">
        <v>46148</v>
      </c>
      <c r="W1839" s="118">
        <v>46148</v>
      </c>
      <c r="X1839" s="47"/>
      <c r="Y1839" s="47">
        <v>60</v>
      </c>
      <c r="Z1839" s="118">
        <v>46208</v>
      </c>
      <c r="AA1839" s="118">
        <v>46208</v>
      </c>
      <c r="AB1839" s="118"/>
      <c r="AC1839" s="47" t="s">
        <v>5</v>
      </c>
      <c r="AD1839" s="14"/>
      <c r="AE1839" s="47"/>
      <c r="AF1839" s="280"/>
      <c r="AG1839" s="118"/>
      <c r="AH1839" s="118"/>
      <c r="AI1839" s="47"/>
      <c r="AJ1839" s="47"/>
      <c r="AK1839" s="47" t="s">
        <v>7229</v>
      </c>
      <c r="AL1839" s="62" t="s">
        <v>390</v>
      </c>
      <c r="AM1839" s="62"/>
      <c r="AN1839" s="118"/>
      <c r="AO1839" s="118"/>
      <c r="AP1839" s="118"/>
      <c r="AQ1839" s="118"/>
      <c r="AR1839" s="118"/>
      <c r="AS1839" s="47"/>
      <c r="AT1839" s="118"/>
      <c r="AU1839" s="47"/>
      <c r="AV1839" s="47"/>
      <c r="AW1839" s="118"/>
      <c r="AX1839" s="118"/>
      <c r="AY1839" s="118"/>
      <c r="AZ1839" s="47"/>
      <c r="BA1839" s="118"/>
      <c r="BB1839" s="47"/>
      <c r="BC1839" s="118"/>
      <c r="BD1839" s="118"/>
    </row>
    <row r="1840" spans="1:56" x14ac:dyDescent="0.35">
      <c r="A1840" s="50" t="s">
        <v>8309</v>
      </c>
      <c r="B1840" s="115">
        <v>1839</v>
      </c>
      <c r="C1840" s="47"/>
      <c r="D1840" s="47"/>
      <c r="E1840" s="47"/>
      <c r="F1840" s="47"/>
      <c r="G1840" s="47" t="s">
        <v>78</v>
      </c>
      <c r="H1840" s="47" t="s">
        <v>222</v>
      </c>
      <c r="I1840" s="47" t="s">
        <v>705</v>
      </c>
      <c r="J1840" s="47" t="s">
        <v>2006</v>
      </c>
      <c r="K1840" s="47" t="s">
        <v>321</v>
      </c>
      <c r="L1840" s="47" t="s">
        <v>1985</v>
      </c>
      <c r="M1840" s="47" t="s">
        <v>53</v>
      </c>
      <c r="N1840" s="47" t="s">
        <v>31</v>
      </c>
      <c r="O1840" s="47" t="s">
        <v>36</v>
      </c>
      <c r="P1840" s="47" t="s">
        <v>47</v>
      </c>
      <c r="Q1840" s="47"/>
      <c r="R1840" s="47"/>
      <c r="S1840" s="47" t="s">
        <v>8310</v>
      </c>
      <c r="T1840" s="47" t="s">
        <v>8311</v>
      </c>
      <c r="U1840" s="52"/>
      <c r="V1840" s="118"/>
      <c r="W1840" s="118"/>
      <c r="X1840" s="47"/>
      <c r="Y1840" s="47"/>
      <c r="Z1840" s="118"/>
      <c r="AA1840" s="118"/>
      <c r="AB1840" s="118"/>
      <c r="AC1840" s="47" t="s">
        <v>407</v>
      </c>
      <c r="AD1840" s="14"/>
      <c r="AE1840" s="47"/>
      <c r="AF1840" s="280"/>
      <c r="AG1840" s="118"/>
      <c r="AH1840" s="118"/>
      <c r="AI1840" s="47"/>
      <c r="AJ1840" s="47"/>
      <c r="AK1840" s="47" t="s">
        <v>390</v>
      </c>
      <c r="AL1840" s="62" t="s">
        <v>390</v>
      </c>
      <c r="AM1840" s="62"/>
      <c r="AN1840" s="118"/>
      <c r="AO1840" s="118"/>
      <c r="AP1840" s="118"/>
      <c r="AQ1840" s="118"/>
      <c r="AR1840" s="118"/>
      <c r="AS1840" s="47"/>
      <c r="AT1840" s="118"/>
      <c r="AU1840" s="47"/>
      <c r="AV1840" s="47"/>
      <c r="AW1840" s="118"/>
      <c r="AX1840" s="118"/>
      <c r="AY1840" s="118"/>
      <c r="AZ1840" s="47"/>
      <c r="BA1840" s="118"/>
      <c r="BB1840" s="47"/>
      <c r="BC1840" s="118"/>
      <c r="BD1840" s="118"/>
    </row>
    <row r="1841" spans="1:56" x14ac:dyDescent="0.35">
      <c r="A1841" s="50" t="s">
        <v>8312</v>
      </c>
      <c r="B1841" s="115">
        <v>1840</v>
      </c>
      <c r="C1841" s="47"/>
      <c r="D1841" s="47">
        <v>6201</v>
      </c>
      <c r="E1841" s="47" t="s">
        <v>8313</v>
      </c>
      <c r="F1841" s="47" t="s">
        <v>8314</v>
      </c>
      <c r="G1841" s="47" t="s">
        <v>78</v>
      </c>
      <c r="H1841" s="47" t="s">
        <v>222</v>
      </c>
      <c r="I1841" s="47" t="s">
        <v>705</v>
      </c>
      <c r="J1841" s="47" t="s">
        <v>2006</v>
      </c>
      <c r="K1841" s="47" t="s">
        <v>2007</v>
      </c>
      <c r="L1841" s="47" t="s">
        <v>1985</v>
      </c>
      <c r="M1841" s="47" t="s">
        <v>53</v>
      </c>
      <c r="N1841" s="47" t="s">
        <v>34</v>
      </c>
      <c r="O1841" s="47" t="s">
        <v>4</v>
      </c>
      <c r="P1841" s="47" t="s">
        <v>21</v>
      </c>
      <c r="Q1841" s="47"/>
      <c r="R1841" s="47"/>
      <c r="S1841" s="47" t="s">
        <v>8315</v>
      </c>
      <c r="T1841" s="47" t="s">
        <v>778</v>
      </c>
      <c r="U1841" s="52">
        <v>12811.814614590299</v>
      </c>
      <c r="V1841" s="118">
        <v>46163</v>
      </c>
      <c r="W1841" s="118">
        <v>46163</v>
      </c>
      <c r="X1841" s="47"/>
      <c r="Y1841" s="47">
        <v>60</v>
      </c>
      <c r="Z1841" s="118">
        <v>46223</v>
      </c>
      <c r="AA1841" s="118">
        <v>46223</v>
      </c>
      <c r="AB1841" s="118"/>
      <c r="AC1841" s="47" t="s">
        <v>5</v>
      </c>
      <c r="AD1841" s="14"/>
      <c r="AE1841" s="47"/>
      <c r="AF1841" s="280"/>
      <c r="AG1841" s="118"/>
      <c r="AH1841" s="118"/>
      <c r="AI1841" s="47"/>
      <c r="AJ1841" s="47"/>
      <c r="AK1841" s="47" t="s">
        <v>7229</v>
      </c>
      <c r="AL1841" s="62" t="s">
        <v>390</v>
      </c>
      <c r="AM1841" s="62"/>
      <c r="AN1841" s="118"/>
      <c r="AO1841" s="118"/>
      <c r="AP1841" s="118"/>
      <c r="AQ1841" s="118"/>
      <c r="AR1841" s="118"/>
      <c r="AS1841" s="47"/>
      <c r="AT1841" s="118"/>
      <c r="AU1841" s="47"/>
      <c r="AV1841" s="47"/>
      <c r="AW1841" s="118"/>
      <c r="AX1841" s="118"/>
      <c r="AY1841" s="118"/>
      <c r="AZ1841" s="47"/>
      <c r="BA1841" s="118"/>
      <c r="BB1841" s="47"/>
      <c r="BC1841" s="118"/>
      <c r="BD1841" s="118"/>
    </row>
    <row r="1842" spans="1:56" x14ac:dyDescent="0.35">
      <c r="A1842" s="50" t="s">
        <v>8316</v>
      </c>
      <c r="B1842" s="115">
        <v>1841</v>
      </c>
      <c r="C1842" s="47"/>
      <c r="D1842" s="47"/>
      <c r="E1842" s="47"/>
      <c r="F1842" s="47"/>
      <c r="G1842" s="47" t="s">
        <v>78</v>
      </c>
      <c r="H1842" s="47" t="s">
        <v>222</v>
      </c>
      <c r="I1842" s="47" t="s">
        <v>705</v>
      </c>
      <c r="J1842" s="47" t="s">
        <v>2006</v>
      </c>
      <c r="K1842" s="47" t="s">
        <v>2007</v>
      </c>
      <c r="L1842" s="47" t="s">
        <v>1985</v>
      </c>
      <c r="M1842" s="47" t="s">
        <v>53</v>
      </c>
      <c r="N1842" s="47" t="s">
        <v>34</v>
      </c>
      <c r="O1842" s="47" t="s">
        <v>4</v>
      </c>
      <c r="P1842" s="47" t="s">
        <v>30</v>
      </c>
      <c r="Q1842" s="47"/>
      <c r="R1842" s="47"/>
      <c r="S1842" s="47" t="s">
        <v>8317</v>
      </c>
      <c r="T1842" s="47" t="s">
        <v>143</v>
      </c>
      <c r="U1842" s="52"/>
      <c r="V1842" s="118"/>
      <c r="W1842" s="118"/>
      <c r="X1842" s="47"/>
      <c r="Y1842" s="47"/>
      <c r="Z1842" s="118"/>
      <c r="AA1842" s="118"/>
      <c r="AB1842" s="118"/>
      <c r="AC1842" s="47" t="s">
        <v>407</v>
      </c>
      <c r="AD1842" s="14"/>
      <c r="AE1842" s="47"/>
      <c r="AF1842" s="280"/>
      <c r="AG1842" s="118"/>
      <c r="AH1842" s="118"/>
      <c r="AI1842" s="47"/>
      <c r="AJ1842" s="47"/>
      <c r="AK1842" s="47" t="s">
        <v>390</v>
      </c>
      <c r="AL1842" s="62" t="s">
        <v>390</v>
      </c>
      <c r="AM1842" s="62"/>
      <c r="AN1842" s="118"/>
      <c r="AO1842" s="118"/>
      <c r="AP1842" s="118"/>
      <c r="AQ1842" s="118"/>
      <c r="AR1842" s="118"/>
      <c r="AS1842" s="47"/>
      <c r="AT1842" s="118"/>
      <c r="AU1842" s="47"/>
      <c r="AV1842" s="47"/>
      <c r="AW1842" s="118"/>
      <c r="AX1842" s="118"/>
      <c r="AY1842" s="118"/>
      <c r="AZ1842" s="47"/>
      <c r="BA1842" s="118"/>
      <c r="BB1842" s="47"/>
      <c r="BC1842" s="118"/>
      <c r="BD1842" s="118"/>
    </row>
    <row r="1843" spans="1:56" x14ac:dyDescent="0.35">
      <c r="A1843" s="50" t="s">
        <v>8318</v>
      </c>
      <c r="B1843" s="115">
        <v>1842</v>
      </c>
      <c r="C1843" s="47"/>
      <c r="D1843" s="47"/>
      <c r="E1843" s="47"/>
      <c r="F1843" s="47"/>
      <c r="G1843" s="47" t="s">
        <v>78</v>
      </c>
      <c r="H1843" s="47" t="s">
        <v>222</v>
      </c>
      <c r="I1843" s="47" t="s">
        <v>705</v>
      </c>
      <c r="J1843" s="47" t="s">
        <v>2006</v>
      </c>
      <c r="K1843" s="47" t="s">
        <v>2007</v>
      </c>
      <c r="L1843" s="47" t="s">
        <v>1985</v>
      </c>
      <c r="M1843" s="47" t="s">
        <v>53</v>
      </c>
      <c r="N1843" s="47" t="s">
        <v>33</v>
      </c>
      <c r="O1843" s="47" t="s">
        <v>5473</v>
      </c>
      <c r="P1843" s="47" t="s">
        <v>26</v>
      </c>
      <c r="Q1843" s="47"/>
      <c r="R1843" s="47"/>
      <c r="S1843" s="47" t="s">
        <v>8319</v>
      </c>
      <c r="T1843" s="47" t="s">
        <v>901</v>
      </c>
      <c r="U1843" s="52"/>
      <c r="V1843" s="118"/>
      <c r="W1843" s="118"/>
      <c r="X1843" s="47"/>
      <c r="Y1843" s="47"/>
      <c r="Z1843" s="118"/>
      <c r="AA1843" s="118"/>
      <c r="AB1843" s="118"/>
      <c r="AC1843" s="47" t="s">
        <v>403</v>
      </c>
      <c r="AD1843" s="14"/>
      <c r="AE1843" s="47"/>
      <c r="AF1843" s="280"/>
      <c r="AG1843" s="118"/>
      <c r="AH1843" s="118"/>
      <c r="AI1843" s="47"/>
      <c r="AJ1843" s="47"/>
      <c r="AK1843" s="47" t="s">
        <v>390</v>
      </c>
      <c r="AL1843" s="62" t="s">
        <v>390</v>
      </c>
      <c r="AM1843" s="62"/>
      <c r="AN1843" s="118"/>
      <c r="AO1843" s="118"/>
      <c r="AP1843" s="118"/>
      <c r="AQ1843" s="118"/>
      <c r="AR1843" s="118"/>
      <c r="AS1843" s="47"/>
      <c r="AT1843" s="118"/>
      <c r="AU1843" s="47"/>
      <c r="AV1843" s="47"/>
      <c r="AW1843" s="118"/>
      <c r="AX1843" s="118"/>
      <c r="AY1843" s="118"/>
      <c r="AZ1843" s="47"/>
      <c r="BA1843" s="118"/>
      <c r="BB1843" s="47"/>
      <c r="BC1843" s="118"/>
      <c r="BD1843" s="118"/>
    </row>
    <row r="1844" spans="1:56" x14ac:dyDescent="0.35">
      <c r="A1844" s="50" t="s">
        <v>8320</v>
      </c>
      <c r="B1844" s="115">
        <v>1843</v>
      </c>
      <c r="C1844" s="47"/>
      <c r="D1844" s="47"/>
      <c r="E1844" s="47"/>
      <c r="F1844" s="47" t="s">
        <v>8321</v>
      </c>
      <c r="G1844" s="47" t="s">
        <v>78</v>
      </c>
      <c r="H1844" s="47" t="s">
        <v>222</v>
      </c>
      <c r="I1844" s="47" t="s">
        <v>705</v>
      </c>
      <c r="J1844" s="47" t="s">
        <v>2006</v>
      </c>
      <c r="K1844" s="47" t="s">
        <v>2007</v>
      </c>
      <c r="L1844" s="47" t="s">
        <v>1985</v>
      </c>
      <c r="M1844" s="47" t="s">
        <v>53</v>
      </c>
      <c r="N1844" s="47" t="s">
        <v>33</v>
      </c>
      <c r="O1844" s="47" t="s">
        <v>49</v>
      </c>
      <c r="P1844" s="47" t="s">
        <v>22</v>
      </c>
      <c r="Q1844" s="47"/>
      <c r="R1844" s="47"/>
      <c r="S1844" s="47" t="s">
        <v>8322</v>
      </c>
      <c r="T1844" s="47" t="s">
        <v>837</v>
      </c>
      <c r="U1844" s="52">
        <v>17450</v>
      </c>
      <c r="V1844" s="118"/>
      <c r="W1844" s="118"/>
      <c r="X1844" s="47"/>
      <c r="Y1844" s="47"/>
      <c r="Z1844" s="118"/>
      <c r="AA1844" s="118"/>
      <c r="AB1844" s="118"/>
      <c r="AC1844" s="47" t="s">
        <v>403</v>
      </c>
      <c r="AD1844" s="14"/>
      <c r="AE1844" s="47"/>
      <c r="AF1844" s="280"/>
      <c r="AG1844" s="118"/>
      <c r="AH1844" s="118"/>
      <c r="AI1844" s="47"/>
      <c r="AJ1844" s="47"/>
      <c r="AK1844" s="47" t="s">
        <v>390</v>
      </c>
      <c r="AL1844" s="62" t="s">
        <v>390</v>
      </c>
      <c r="AM1844" s="62"/>
      <c r="AN1844" s="118"/>
      <c r="AO1844" s="118"/>
      <c r="AP1844" s="118"/>
      <c r="AQ1844" s="118"/>
      <c r="AR1844" s="118"/>
      <c r="AS1844" s="47"/>
      <c r="AT1844" s="118"/>
      <c r="AU1844" s="47"/>
      <c r="AV1844" s="47"/>
      <c r="AW1844" s="118"/>
      <c r="AX1844" s="118"/>
      <c r="AY1844" s="118"/>
      <c r="AZ1844" s="47"/>
      <c r="BA1844" s="118"/>
      <c r="BB1844" s="47"/>
      <c r="BC1844" s="118"/>
      <c r="BD1844" s="118"/>
    </row>
    <row r="1845" spans="1:56" x14ac:dyDescent="0.35">
      <c r="A1845" s="50" t="s">
        <v>8323</v>
      </c>
      <c r="B1845" s="115">
        <v>1844</v>
      </c>
      <c r="C1845" s="47"/>
      <c r="D1845" s="47"/>
      <c r="E1845" s="47"/>
      <c r="F1845" s="47" t="s">
        <v>8324</v>
      </c>
      <c r="G1845" s="47" t="s">
        <v>78</v>
      </c>
      <c r="H1845" s="47" t="s">
        <v>222</v>
      </c>
      <c r="I1845" s="47" t="s">
        <v>705</v>
      </c>
      <c r="J1845" s="47" t="s">
        <v>2006</v>
      </c>
      <c r="K1845" s="47" t="s">
        <v>2007</v>
      </c>
      <c r="L1845" s="47" t="s">
        <v>1985</v>
      </c>
      <c r="M1845" s="47" t="s">
        <v>53</v>
      </c>
      <c r="N1845" s="47" t="s">
        <v>34</v>
      </c>
      <c r="O1845" s="47" t="s">
        <v>4</v>
      </c>
      <c r="P1845" s="47" t="s">
        <v>25</v>
      </c>
      <c r="Q1845" s="47"/>
      <c r="R1845" s="47"/>
      <c r="S1845" s="47" t="s">
        <v>8325</v>
      </c>
      <c r="T1845" s="47" t="s">
        <v>8326</v>
      </c>
      <c r="U1845" s="52">
        <v>14260</v>
      </c>
      <c r="V1845" s="118"/>
      <c r="W1845" s="118"/>
      <c r="X1845" s="47"/>
      <c r="Y1845" s="47"/>
      <c r="Z1845" s="118"/>
      <c r="AA1845" s="118"/>
      <c r="AB1845" s="118"/>
      <c r="AC1845" s="47" t="s">
        <v>403</v>
      </c>
      <c r="AD1845" s="14"/>
      <c r="AE1845" s="47"/>
      <c r="AF1845" s="280"/>
      <c r="AG1845" s="118"/>
      <c r="AH1845" s="118"/>
      <c r="AI1845" s="47"/>
      <c r="AJ1845" s="47"/>
      <c r="AK1845" s="47" t="s">
        <v>390</v>
      </c>
      <c r="AL1845" s="62" t="s">
        <v>390</v>
      </c>
      <c r="AM1845" s="62"/>
      <c r="AN1845" s="118"/>
      <c r="AO1845" s="118"/>
      <c r="AP1845" s="118"/>
      <c r="AQ1845" s="118"/>
      <c r="AR1845" s="118"/>
      <c r="AS1845" s="47"/>
      <c r="AT1845" s="118"/>
      <c r="AU1845" s="47"/>
      <c r="AV1845" s="47"/>
      <c r="AW1845" s="118"/>
      <c r="AX1845" s="118"/>
      <c r="AY1845" s="118"/>
      <c r="AZ1845" s="47"/>
      <c r="BA1845" s="118"/>
      <c r="BB1845" s="47"/>
      <c r="BC1845" s="118"/>
      <c r="BD1845" s="118"/>
    </row>
    <row r="1846" spans="1:56" x14ac:dyDescent="0.35">
      <c r="A1846" s="50" t="s">
        <v>8327</v>
      </c>
      <c r="B1846" s="115">
        <v>1845</v>
      </c>
      <c r="C1846" s="47"/>
      <c r="D1846" s="47"/>
      <c r="E1846" s="47"/>
      <c r="F1846" s="47" t="s">
        <v>8328</v>
      </c>
      <c r="G1846" s="47" t="s">
        <v>78</v>
      </c>
      <c r="H1846" s="47" t="s">
        <v>222</v>
      </c>
      <c r="I1846" s="47" t="s">
        <v>705</v>
      </c>
      <c r="J1846" s="47" t="s">
        <v>2006</v>
      </c>
      <c r="K1846" s="47" t="s">
        <v>2007</v>
      </c>
      <c r="L1846" s="47" t="s">
        <v>1985</v>
      </c>
      <c r="M1846" s="47" t="s">
        <v>53</v>
      </c>
      <c r="N1846" s="47" t="s">
        <v>34</v>
      </c>
      <c r="O1846" s="47" t="s">
        <v>4</v>
      </c>
      <c r="P1846" s="47" t="s">
        <v>27</v>
      </c>
      <c r="Q1846" s="47"/>
      <c r="R1846" s="47"/>
      <c r="S1846" s="47" t="s">
        <v>8329</v>
      </c>
      <c r="T1846" s="47" t="s">
        <v>162</v>
      </c>
      <c r="U1846" s="52">
        <v>17419</v>
      </c>
      <c r="V1846" s="118"/>
      <c r="W1846" s="118"/>
      <c r="X1846" s="47"/>
      <c r="Y1846" s="47"/>
      <c r="Z1846" s="118"/>
      <c r="AA1846" s="118"/>
      <c r="AB1846" s="118"/>
      <c r="AC1846" s="47" t="s">
        <v>403</v>
      </c>
      <c r="AD1846" s="14"/>
      <c r="AE1846" s="47"/>
      <c r="AF1846" s="280"/>
      <c r="AG1846" s="118"/>
      <c r="AH1846" s="118"/>
      <c r="AI1846" s="47"/>
      <c r="AJ1846" s="47"/>
      <c r="AK1846" s="47" t="s">
        <v>390</v>
      </c>
      <c r="AL1846" s="62" t="s">
        <v>390</v>
      </c>
      <c r="AM1846" s="62"/>
      <c r="AN1846" s="118"/>
      <c r="AO1846" s="118"/>
      <c r="AP1846" s="118"/>
      <c r="AQ1846" s="118"/>
      <c r="AR1846" s="118"/>
      <c r="AS1846" s="47"/>
      <c r="AT1846" s="118"/>
      <c r="AU1846" s="47"/>
      <c r="AV1846" s="47"/>
      <c r="AW1846" s="118"/>
      <c r="AX1846" s="118"/>
      <c r="AY1846" s="118"/>
      <c r="AZ1846" s="47"/>
      <c r="BA1846" s="118"/>
      <c r="BB1846" s="47"/>
      <c r="BC1846" s="118"/>
      <c r="BD1846" s="118"/>
    </row>
    <row r="1847" spans="1:56" x14ac:dyDescent="0.35">
      <c r="A1847" s="50" t="s">
        <v>8330</v>
      </c>
      <c r="B1847" s="115">
        <v>1846</v>
      </c>
      <c r="C1847" s="47"/>
      <c r="D1847" s="47"/>
      <c r="E1847" s="47"/>
      <c r="F1847" s="47"/>
      <c r="G1847" s="47" t="s">
        <v>2036</v>
      </c>
      <c r="H1847" s="47" t="s">
        <v>2032</v>
      </c>
      <c r="I1847" s="47" t="s">
        <v>1823</v>
      </c>
      <c r="J1847" s="47" t="s">
        <v>312</v>
      </c>
      <c r="K1847" s="47" t="s">
        <v>319</v>
      </c>
      <c r="L1847" s="47" t="s">
        <v>886</v>
      </c>
      <c r="M1847" s="47" t="s">
        <v>55</v>
      </c>
      <c r="N1847" s="47" t="s">
        <v>34</v>
      </c>
      <c r="O1847" s="47" t="s">
        <v>4</v>
      </c>
      <c r="P1847" s="47" t="s">
        <v>21</v>
      </c>
      <c r="Q1847" s="47"/>
      <c r="R1847" s="47"/>
      <c r="S1847" s="47" t="s">
        <v>8331</v>
      </c>
      <c r="T1847" s="47" t="s">
        <v>916</v>
      </c>
      <c r="U1847" s="52">
        <v>733</v>
      </c>
      <c r="V1847" s="118"/>
      <c r="W1847" s="118"/>
      <c r="X1847" s="47"/>
      <c r="Y1847" s="47"/>
      <c r="Z1847" s="118"/>
      <c r="AA1847" s="118"/>
      <c r="AB1847" s="118"/>
      <c r="AC1847" s="47" t="s">
        <v>407</v>
      </c>
      <c r="AD1847" s="14"/>
      <c r="AE1847" s="47"/>
      <c r="AF1847" s="280"/>
      <c r="AG1847" s="118"/>
      <c r="AH1847" s="118"/>
      <c r="AI1847" s="47"/>
      <c r="AJ1847" s="47"/>
      <c r="AK1847" s="47" t="s">
        <v>390</v>
      </c>
      <c r="AL1847" s="62" t="s">
        <v>390</v>
      </c>
      <c r="AM1847" s="62"/>
      <c r="AN1847" s="118"/>
      <c r="AO1847" s="118"/>
      <c r="AP1847" s="118"/>
      <c r="AQ1847" s="118"/>
      <c r="AR1847" s="118"/>
      <c r="AS1847" s="47"/>
      <c r="AT1847" s="118"/>
      <c r="AU1847" s="47"/>
      <c r="AV1847" s="47"/>
      <c r="AW1847" s="118"/>
      <c r="AX1847" s="118"/>
      <c r="AY1847" s="118"/>
      <c r="AZ1847" s="47"/>
      <c r="BA1847" s="118"/>
      <c r="BB1847" s="47"/>
      <c r="BC1847" s="118"/>
      <c r="BD1847" s="118"/>
    </row>
    <row r="1848" spans="1:56" x14ac:dyDescent="0.35">
      <c r="A1848" s="50" t="s">
        <v>8332</v>
      </c>
      <c r="B1848" s="115">
        <v>1847</v>
      </c>
      <c r="C1848" s="47"/>
      <c r="D1848" s="47"/>
      <c r="E1848" s="47"/>
      <c r="F1848" s="47"/>
      <c r="G1848" s="47" t="s">
        <v>2036</v>
      </c>
      <c r="H1848" s="47" t="s">
        <v>2032</v>
      </c>
      <c r="I1848" s="47" t="s">
        <v>1823</v>
      </c>
      <c r="J1848" s="47" t="s">
        <v>312</v>
      </c>
      <c r="K1848" s="47" t="s">
        <v>319</v>
      </c>
      <c r="L1848" s="47" t="s">
        <v>886</v>
      </c>
      <c r="M1848" s="47" t="s">
        <v>55</v>
      </c>
      <c r="N1848" s="47" t="s">
        <v>31</v>
      </c>
      <c r="O1848" s="47" t="s">
        <v>36</v>
      </c>
      <c r="P1848" s="47" t="s">
        <v>47</v>
      </c>
      <c r="Q1848" s="47"/>
      <c r="R1848" s="47"/>
      <c r="S1848" s="47" t="s">
        <v>8333</v>
      </c>
      <c r="T1848" s="47" t="s">
        <v>757</v>
      </c>
      <c r="U1848" s="52">
        <v>745</v>
      </c>
      <c r="V1848" s="118"/>
      <c r="W1848" s="118"/>
      <c r="X1848" s="47"/>
      <c r="Y1848" s="47"/>
      <c r="Z1848" s="118"/>
      <c r="AA1848" s="118"/>
      <c r="AB1848" s="118"/>
      <c r="AC1848" s="47" t="s">
        <v>402</v>
      </c>
      <c r="AD1848" s="14"/>
      <c r="AE1848" s="47"/>
      <c r="AF1848" s="280"/>
      <c r="AG1848" s="118"/>
      <c r="AH1848" s="118"/>
      <c r="AI1848" s="47"/>
      <c r="AJ1848" s="47"/>
      <c r="AK1848" s="47" t="s">
        <v>390</v>
      </c>
      <c r="AL1848" s="62" t="s">
        <v>390</v>
      </c>
      <c r="AM1848" s="62"/>
      <c r="AN1848" s="118"/>
      <c r="AO1848" s="118"/>
      <c r="AP1848" s="118"/>
      <c r="AQ1848" s="118"/>
      <c r="AR1848" s="118"/>
      <c r="AS1848" s="47"/>
      <c r="AT1848" s="118"/>
      <c r="AU1848" s="47"/>
      <c r="AV1848" s="47"/>
      <c r="AW1848" s="118"/>
      <c r="AX1848" s="118"/>
      <c r="AY1848" s="118"/>
      <c r="AZ1848" s="47"/>
      <c r="BA1848" s="118"/>
      <c r="BB1848" s="47"/>
      <c r="BC1848" s="118"/>
      <c r="BD1848" s="118"/>
    </row>
    <row r="1849" spans="1:56" x14ac:dyDescent="0.35">
      <c r="A1849" s="50" t="s">
        <v>8334</v>
      </c>
      <c r="B1849" s="115">
        <v>1848</v>
      </c>
      <c r="C1849" s="47"/>
      <c r="D1849" s="47"/>
      <c r="E1849" s="47"/>
      <c r="F1849" s="47"/>
      <c r="G1849" s="47" t="s">
        <v>2036</v>
      </c>
      <c r="H1849" s="47" t="s">
        <v>2032</v>
      </c>
      <c r="I1849" s="47" t="s">
        <v>1823</v>
      </c>
      <c r="J1849" s="47" t="s">
        <v>312</v>
      </c>
      <c r="K1849" s="47" t="s">
        <v>319</v>
      </c>
      <c r="L1849" s="47" t="s">
        <v>886</v>
      </c>
      <c r="M1849" s="47" t="s">
        <v>55</v>
      </c>
      <c r="N1849" s="47" t="s">
        <v>32</v>
      </c>
      <c r="O1849" s="47" t="s">
        <v>37</v>
      </c>
      <c r="P1849" s="47" t="s">
        <v>45</v>
      </c>
      <c r="Q1849" s="47"/>
      <c r="R1849" s="47"/>
      <c r="S1849" s="47" t="s">
        <v>8335</v>
      </c>
      <c r="T1849" s="47" t="s">
        <v>147</v>
      </c>
      <c r="U1849" s="52"/>
      <c r="V1849" s="118"/>
      <c r="W1849" s="118"/>
      <c r="X1849" s="47"/>
      <c r="Y1849" s="47"/>
      <c r="Z1849" s="118"/>
      <c r="AA1849" s="118"/>
      <c r="AB1849" s="118"/>
      <c r="AC1849" s="47" t="s">
        <v>407</v>
      </c>
      <c r="AD1849" s="14"/>
      <c r="AE1849" s="47"/>
      <c r="AF1849" s="280"/>
      <c r="AG1849" s="118"/>
      <c r="AH1849" s="118"/>
      <c r="AI1849" s="47"/>
      <c r="AJ1849" s="47"/>
      <c r="AK1849" s="47" t="s">
        <v>390</v>
      </c>
      <c r="AL1849" s="62" t="s">
        <v>390</v>
      </c>
      <c r="AM1849" s="62"/>
      <c r="AN1849" s="118"/>
      <c r="AO1849" s="118"/>
      <c r="AP1849" s="118"/>
      <c r="AQ1849" s="118"/>
      <c r="AR1849" s="118"/>
      <c r="AS1849" s="47"/>
      <c r="AT1849" s="118"/>
      <c r="AU1849" s="47"/>
      <c r="AV1849" s="47"/>
      <c r="AW1849" s="118"/>
      <c r="AX1849" s="118"/>
      <c r="AY1849" s="118"/>
      <c r="AZ1849" s="47"/>
      <c r="BA1849" s="118"/>
      <c r="BB1849" s="47"/>
      <c r="BC1849" s="118"/>
      <c r="BD1849" s="118"/>
    </row>
    <row r="1850" spans="1:56" x14ac:dyDescent="0.35">
      <c r="A1850" s="50" t="s">
        <v>8336</v>
      </c>
      <c r="B1850" s="115">
        <v>1849</v>
      </c>
      <c r="C1850" s="47"/>
      <c r="D1850" s="47" t="s">
        <v>8337</v>
      </c>
      <c r="E1850" s="47" t="s">
        <v>8337</v>
      </c>
      <c r="F1850" s="47" t="s">
        <v>8338</v>
      </c>
      <c r="G1850" s="47" t="s">
        <v>76</v>
      </c>
      <c r="H1850" s="47" t="s">
        <v>1980</v>
      </c>
      <c r="I1850" s="47" t="s">
        <v>380</v>
      </c>
      <c r="J1850" s="47" t="s">
        <v>312</v>
      </c>
      <c r="K1850" s="47" t="s">
        <v>319</v>
      </c>
      <c r="L1850" s="47" t="s">
        <v>886</v>
      </c>
      <c r="M1850" s="47" t="s">
        <v>106</v>
      </c>
      <c r="N1850" s="47" t="s">
        <v>32</v>
      </c>
      <c r="O1850" s="47" t="s">
        <v>50</v>
      </c>
      <c r="P1850" s="47" t="s">
        <v>45</v>
      </c>
      <c r="Q1850" s="47"/>
      <c r="R1850" s="47"/>
      <c r="S1850" s="47" t="s">
        <v>8339</v>
      </c>
      <c r="T1850" s="47" t="s">
        <v>798</v>
      </c>
      <c r="U1850" s="52">
        <v>6548</v>
      </c>
      <c r="V1850" s="118">
        <v>46141</v>
      </c>
      <c r="W1850" s="118">
        <v>46141</v>
      </c>
      <c r="X1850" s="47"/>
      <c r="Y1850" s="47">
        <v>25</v>
      </c>
      <c r="Z1850" s="118">
        <v>46166</v>
      </c>
      <c r="AA1850" s="118">
        <v>46166</v>
      </c>
      <c r="AB1850" s="118">
        <v>46143</v>
      </c>
      <c r="AC1850" s="47" t="s">
        <v>3</v>
      </c>
      <c r="AD1850" s="14">
        <v>1</v>
      </c>
      <c r="AE1850" s="47"/>
      <c r="AF1850" s="280">
        <v>46168</v>
      </c>
      <c r="AG1850" s="118">
        <v>46143</v>
      </c>
      <c r="AH1850" s="118" t="s">
        <v>6740</v>
      </c>
      <c r="AI1850" s="47"/>
      <c r="AJ1850" s="47"/>
      <c r="AK1850" s="47" t="s">
        <v>2826</v>
      </c>
      <c r="AL1850" s="62" t="s">
        <v>2925</v>
      </c>
      <c r="AM1850" s="62"/>
      <c r="AN1850" s="118"/>
      <c r="AO1850" s="118"/>
      <c r="AP1850" s="118"/>
      <c r="AQ1850" s="118"/>
      <c r="AR1850" s="118"/>
      <c r="AS1850" s="47"/>
      <c r="AT1850" s="118"/>
      <c r="AU1850" s="47"/>
      <c r="AV1850" s="47"/>
      <c r="AW1850" s="118"/>
      <c r="AX1850" s="118"/>
      <c r="AY1850" s="118"/>
      <c r="AZ1850" s="47"/>
      <c r="BA1850" s="118"/>
      <c r="BB1850" s="47"/>
      <c r="BC1850" s="118"/>
      <c r="BD1850" s="118"/>
    </row>
    <row r="1851" spans="1:56" x14ac:dyDescent="0.35">
      <c r="A1851" s="50" t="s">
        <v>8340</v>
      </c>
      <c r="B1851" s="115">
        <v>1850</v>
      </c>
      <c r="C1851" s="47"/>
      <c r="D1851" s="47" t="s">
        <v>8341</v>
      </c>
      <c r="E1851" s="47" t="s">
        <v>8341</v>
      </c>
      <c r="F1851" s="47" t="s">
        <v>8342</v>
      </c>
      <c r="G1851" s="47" t="s">
        <v>76</v>
      </c>
      <c r="H1851" s="47" t="s">
        <v>1980</v>
      </c>
      <c r="I1851" s="47" t="s">
        <v>380</v>
      </c>
      <c r="J1851" s="47" t="s">
        <v>312</v>
      </c>
      <c r="K1851" s="47" t="s">
        <v>319</v>
      </c>
      <c r="L1851" s="47" t="s">
        <v>886</v>
      </c>
      <c r="M1851" s="47" t="s">
        <v>106</v>
      </c>
      <c r="N1851" s="47" t="s">
        <v>32</v>
      </c>
      <c r="O1851" s="47" t="s">
        <v>50</v>
      </c>
      <c r="P1851" s="47" t="s">
        <v>44</v>
      </c>
      <c r="Q1851" s="47"/>
      <c r="R1851" s="47"/>
      <c r="S1851" s="47" t="s">
        <v>8343</v>
      </c>
      <c r="T1851" s="47" t="s">
        <v>156</v>
      </c>
      <c r="U1851" s="52">
        <v>7471</v>
      </c>
      <c r="V1851" s="118">
        <v>46152</v>
      </c>
      <c r="W1851" s="118">
        <v>46152</v>
      </c>
      <c r="X1851" s="47"/>
      <c r="Y1851" s="47">
        <v>25</v>
      </c>
      <c r="Z1851" s="118">
        <v>46173</v>
      </c>
      <c r="AA1851" s="118">
        <v>46177</v>
      </c>
      <c r="AB1851" s="118">
        <v>46171</v>
      </c>
      <c r="AC1851" s="47" t="s">
        <v>3</v>
      </c>
      <c r="AD1851" s="14">
        <v>1</v>
      </c>
      <c r="AE1851" s="47"/>
      <c r="AF1851" s="280" t="s">
        <v>8951</v>
      </c>
      <c r="AG1851" s="118">
        <v>46171</v>
      </c>
      <c r="AH1851" s="118" t="s">
        <v>6740</v>
      </c>
      <c r="AI1851" s="47"/>
      <c r="AJ1851" s="47"/>
      <c r="AK1851" s="47" t="s">
        <v>2826</v>
      </c>
      <c r="AL1851" s="62" t="s">
        <v>2925</v>
      </c>
      <c r="AM1851" s="62"/>
      <c r="AN1851" s="118"/>
      <c r="AO1851" s="118"/>
      <c r="AP1851" s="118"/>
      <c r="AQ1851" s="118"/>
      <c r="AR1851" s="118"/>
      <c r="AS1851" s="47"/>
      <c r="AT1851" s="118"/>
      <c r="AU1851" s="47"/>
      <c r="AV1851" s="47"/>
      <c r="AW1851" s="118"/>
      <c r="AX1851" s="118"/>
      <c r="AY1851" s="118"/>
      <c r="AZ1851" s="47"/>
      <c r="BA1851" s="118"/>
      <c r="BB1851" s="47"/>
      <c r="BC1851" s="118"/>
      <c r="BD1851" s="118"/>
    </row>
    <row r="1852" spans="1:56" x14ac:dyDescent="0.35">
      <c r="A1852" s="50" t="s">
        <v>8344</v>
      </c>
      <c r="B1852" s="115">
        <v>1851</v>
      </c>
      <c r="C1852" s="47"/>
      <c r="D1852" s="47" t="s">
        <v>8345</v>
      </c>
      <c r="E1852" s="47" t="s">
        <v>8345</v>
      </c>
      <c r="F1852" s="47" t="s">
        <v>8346</v>
      </c>
      <c r="G1852" s="47" t="s">
        <v>76</v>
      </c>
      <c r="H1852" s="47" t="s">
        <v>1980</v>
      </c>
      <c r="I1852" s="47" t="s">
        <v>380</v>
      </c>
      <c r="J1852" s="47" t="s">
        <v>312</v>
      </c>
      <c r="K1852" s="47" t="s">
        <v>319</v>
      </c>
      <c r="L1852" s="47" t="s">
        <v>886</v>
      </c>
      <c r="M1852" s="47" t="s">
        <v>106</v>
      </c>
      <c r="N1852" s="47" t="s">
        <v>33</v>
      </c>
      <c r="O1852" s="47" t="s">
        <v>49</v>
      </c>
      <c r="P1852" s="47" t="s">
        <v>20</v>
      </c>
      <c r="Q1852" s="47"/>
      <c r="R1852" s="47"/>
      <c r="S1852" s="47" t="s">
        <v>8347</v>
      </c>
      <c r="T1852" s="47" t="s">
        <v>8348</v>
      </c>
      <c r="U1852" s="52">
        <v>7443</v>
      </c>
      <c r="V1852" s="118">
        <v>46155</v>
      </c>
      <c r="W1852" s="118">
        <v>46155</v>
      </c>
      <c r="X1852" s="47"/>
      <c r="Y1852" s="47">
        <v>25</v>
      </c>
      <c r="Z1852" s="118">
        <v>46173</v>
      </c>
      <c r="AA1852" s="118">
        <v>46180</v>
      </c>
      <c r="AB1852" s="118">
        <v>46168</v>
      </c>
      <c r="AC1852" s="47" t="s">
        <v>3</v>
      </c>
      <c r="AD1852" s="14">
        <v>1</v>
      </c>
      <c r="AE1852" s="47"/>
      <c r="AF1852" s="280" t="s">
        <v>8951</v>
      </c>
      <c r="AG1852" s="118">
        <v>46168</v>
      </c>
      <c r="AH1852" s="118" t="s">
        <v>6740</v>
      </c>
      <c r="AI1852" s="47"/>
      <c r="AJ1852" s="47"/>
      <c r="AK1852" s="47" t="s">
        <v>2826</v>
      </c>
      <c r="AL1852" s="62" t="s">
        <v>2925</v>
      </c>
      <c r="AM1852" s="62"/>
      <c r="AN1852" s="118"/>
      <c r="AO1852" s="118"/>
      <c r="AP1852" s="118"/>
      <c r="AQ1852" s="118"/>
      <c r="AR1852" s="118"/>
      <c r="AS1852" s="47"/>
      <c r="AT1852" s="118"/>
      <c r="AU1852" s="47"/>
      <c r="AV1852" s="47"/>
      <c r="AW1852" s="118"/>
      <c r="AX1852" s="118"/>
      <c r="AY1852" s="118"/>
      <c r="AZ1852" s="47"/>
      <c r="BA1852" s="118"/>
      <c r="BB1852" s="47"/>
      <c r="BC1852" s="118"/>
      <c r="BD1852" s="118"/>
    </row>
    <row r="1853" spans="1:56" x14ac:dyDescent="0.35">
      <c r="A1853" s="50" t="s">
        <v>8349</v>
      </c>
      <c r="B1853" s="115">
        <v>1852</v>
      </c>
      <c r="C1853" s="47"/>
      <c r="D1853" s="47" t="s">
        <v>8350</v>
      </c>
      <c r="E1853" s="47" t="s">
        <v>8350</v>
      </c>
      <c r="F1853" s="47" t="s">
        <v>8351</v>
      </c>
      <c r="G1853" s="47" t="s">
        <v>1960</v>
      </c>
      <c r="H1853" s="47" t="s">
        <v>223</v>
      </c>
      <c r="I1853" s="47" t="s">
        <v>711</v>
      </c>
      <c r="J1853" s="47" t="s">
        <v>1961</v>
      </c>
      <c r="K1853" s="47" t="s">
        <v>313</v>
      </c>
      <c r="L1853" s="47" t="s">
        <v>1979</v>
      </c>
      <c r="M1853" s="47" t="s">
        <v>106</v>
      </c>
      <c r="N1853" s="47" t="s">
        <v>34</v>
      </c>
      <c r="O1853" s="47" t="s">
        <v>4</v>
      </c>
      <c r="P1853" s="47" t="s">
        <v>27</v>
      </c>
      <c r="Q1853" s="47"/>
      <c r="R1853" s="47"/>
      <c r="S1853" s="47" t="s">
        <v>8352</v>
      </c>
      <c r="T1853" s="47" t="s">
        <v>145</v>
      </c>
      <c r="U1853" s="52">
        <v>9811</v>
      </c>
      <c r="V1853" s="118">
        <v>46153</v>
      </c>
      <c r="W1853" s="118">
        <v>46153</v>
      </c>
      <c r="X1853" s="47"/>
      <c r="Y1853" s="47">
        <v>21</v>
      </c>
      <c r="Z1853" s="118">
        <v>46174</v>
      </c>
      <c r="AA1853" s="118">
        <v>46178</v>
      </c>
      <c r="AB1853" s="118"/>
      <c r="AC1853" s="47" t="s">
        <v>5</v>
      </c>
      <c r="AD1853" s="14">
        <v>0.9</v>
      </c>
      <c r="AE1853" s="47"/>
      <c r="AF1853" s="280"/>
      <c r="AG1853" s="118"/>
      <c r="AH1853" s="118"/>
      <c r="AI1853" s="47"/>
      <c r="AJ1853" s="47"/>
      <c r="AK1853" s="47" t="s">
        <v>5080</v>
      </c>
      <c r="AL1853" s="62" t="s">
        <v>390</v>
      </c>
      <c r="AM1853" s="62"/>
      <c r="AN1853" s="118"/>
      <c r="AO1853" s="118"/>
      <c r="AP1853" s="118"/>
      <c r="AQ1853" s="118"/>
      <c r="AR1853" s="118"/>
      <c r="AS1853" s="47"/>
      <c r="AT1853" s="118"/>
      <c r="AU1853" s="47"/>
      <c r="AV1853" s="47"/>
      <c r="AW1853" s="118"/>
      <c r="AX1853" s="118"/>
      <c r="AY1853" s="118"/>
      <c r="AZ1853" s="47"/>
      <c r="BA1853" s="118"/>
      <c r="BB1853" s="47"/>
      <c r="BC1853" s="118"/>
      <c r="BD1853" s="118"/>
    </row>
    <row r="1854" spans="1:56" x14ac:dyDescent="0.35">
      <c r="A1854" s="50" t="s">
        <v>8353</v>
      </c>
      <c r="B1854" s="115">
        <v>1853</v>
      </c>
      <c r="C1854" s="47"/>
      <c r="D1854" s="47">
        <v>8945</v>
      </c>
      <c r="E1854" s="47">
        <v>8945</v>
      </c>
      <c r="F1854" s="47" t="s">
        <v>8354</v>
      </c>
      <c r="G1854" s="47" t="s">
        <v>1960</v>
      </c>
      <c r="H1854" s="47" t="s">
        <v>223</v>
      </c>
      <c r="I1854" s="47" t="s">
        <v>711</v>
      </c>
      <c r="J1854" s="47" t="s">
        <v>1961</v>
      </c>
      <c r="K1854" s="47" t="s">
        <v>313</v>
      </c>
      <c r="L1854" s="47" t="s">
        <v>1979</v>
      </c>
      <c r="M1854" s="47" t="s">
        <v>106</v>
      </c>
      <c r="N1854" s="47" t="s">
        <v>31</v>
      </c>
      <c r="O1854" s="47" t="s">
        <v>50</v>
      </c>
      <c r="P1854" s="47" t="s">
        <v>64</v>
      </c>
      <c r="Q1854" s="47"/>
      <c r="R1854" s="47"/>
      <c r="S1854" s="47" t="s">
        <v>2739</v>
      </c>
      <c r="T1854" s="47" t="s">
        <v>753</v>
      </c>
      <c r="U1854" s="52">
        <v>14370</v>
      </c>
      <c r="V1854" s="118">
        <v>46165</v>
      </c>
      <c r="W1854" s="118">
        <v>46165</v>
      </c>
      <c r="X1854" s="47"/>
      <c r="Y1854" s="47">
        <v>21</v>
      </c>
      <c r="Z1854" s="118">
        <v>46186</v>
      </c>
      <c r="AA1854" s="118">
        <v>46186</v>
      </c>
      <c r="AB1854" s="118"/>
      <c r="AC1854" s="47" t="s">
        <v>5</v>
      </c>
      <c r="AD1854" s="14">
        <v>0.3</v>
      </c>
      <c r="AE1854" s="47"/>
      <c r="AF1854" s="280"/>
      <c r="AG1854" s="118"/>
      <c r="AH1854" s="118"/>
      <c r="AI1854" s="47"/>
      <c r="AJ1854" s="47"/>
      <c r="AK1854" s="47" t="s">
        <v>5080</v>
      </c>
      <c r="AL1854" s="62" t="s">
        <v>390</v>
      </c>
      <c r="AM1854" s="62"/>
      <c r="AN1854" s="118"/>
      <c r="AO1854" s="118"/>
      <c r="AP1854" s="118"/>
      <c r="AQ1854" s="118"/>
      <c r="AR1854" s="118"/>
      <c r="AS1854" s="47"/>
      <c r="AT1854" s="118"/>
      <c r="AU1854" s="47"/>
      <c r="AV1854" s="47"/>
      <c r="AW1854" s="118"/>
      <c r="AX1854" s="118"/>
      <c r="AY1854" s="118"/>
      <c r="AZ1854" s="47"/>
      <c r="BA1854" s="118"/>
      <c r="BB1854" s="47"/>
      <c r="BC1854" s="118"/>
      <c r="BD1854" s="118"/>
    </row>
    <row r="1855" spans="1:56" x14ac:dyDescent="0.35">
      <c r="A1855" s="50" t="s">
        <v>8355</v>
      </c>
      <c r="B1855" s="115">
        <v>1854</v>
      </c>
      <c r="C1855" s="47"/>
      <c r="D1855" s="47" t="s">
        <v>8356</v>
      </c>
      <c r="E1855" s="47" t="s">
        <v>8356</v>
      </c>
      <c r="F1855" s="47" t="s">
        <v>8357</v>
      </c>
      <c r="G1855" s="47" t="s">
        <v>52</v>
      </c>
      <c r="H1855" s="47" t="s">
        <v>221</v>
      </c>
      <c r="I1855" s="47" t="s">
        <v>353</v>
      </c>
      <c r="J1855" s="47" t="s">
        <v>312</v>
      </c>
      <c r="K1855" s="47" t="s">
        <v>327</v>
      </c>
      <c r="L1855" s="47" t="s">
        <v>328</v>
      </c>
      <c r="M1855" s="47" t="s">
        <v>106</v>
      </c>
      <c r="N1855" s="47" t="s">
        <v>34</v>
      </c>
      <c r="O1855" s="47" t="s">
        <v>49</v>
      </c>
      <c r="P1855" s="47" t="s">
        <v>27</v>
      </c>
      <c r="Q1855" s="47"/>
      <c r="R1855" s="47"/>
      <c r="S1855" s="47" t="s">
        <v>8358</v>
      </c>
      <c r="T1855" s="47" t="s">
        <v>145</v>
      </c>
      <c r="U1855" s="52">
        <v>3531</v>
      </c>
      <c r="V1855" s="118">
        <v>46153</v>
      </c>
      <c r="W1855" s="118">
        <v>46153</v>
      </c>
      <c r="X1855" s="47"/>
      <c r="Y1855" s="47">
        <v>35</v>
      </c>
      <c r="Z1855" s="118">
        <v>46188</v>
      </c>
      <c r="AA1855" s="118">
        <v>46188</v>
      </c>
      <c r="AB1855" s="118"/>
      <c r="AC1855" s="47" t="s">
        <v>5</v>
      </c>
      <c r="AD1855" s="14">
        <v>0.7</v>
      </c>
      <c r="AE1855" s="47"/>
      <c r="AF1855" s="280"/>
      <c r="AG1855" s="118"/>
      <c r="AH1855" s="118"/>
      <c r="AI1855" s="47"/>
      <c r="AJ1855" s="47"/>
      <c r="AK1855" s="47" t="s">
        <v>5080</v>
      </c>
      <c r="AL1855" s="62" t="s">
        <v>390</v>
      </c>
      <c r="AM1855" s="62"/>
      <c r="AN1855" s="118"/>
      <c r="AO1855" s="118"/>
      <c r="AP1855" s="118"/>
      <c r="AQ1855" s="118"/>
      <c r="AR1855" s="118"/>
      <c r="AS1855" s="47"/>
      <c r="AT1855" s="118"/>
      <c r="AU1855" s="47"/>
      <c r="AV1855" s="47"/>
      <c r="AW1855" s="118"/>
      <c r="AX1855" s="118"/>
      <c r="AY1855" s="118"/>
      <c r="AZ1855" s="47"/>
      <c r="BA1855" s="118"/>
      <c r="BB1855" s="47"/>
      <c r="BC1855" s="118"/>
      <c r="BD1855" s="118"/>
    </row>
    <row r="1856" spans="1:56" x14ac:dyDescent="0.35">
      <c r="A1856" s="50" t="s">
        <v>8359</v>
      </c>
      <c r="B1856" s="115">
        <v>1855</v>
      </c>
      <c r="C1856" s="47" t="s">
        <v>8360</v>
      </c>
      <c r="D1856" s="47" t="s">
        <v>8361</v>
      </c>
      <c r="E1856" s="47" t="s">
        <v>8362</v>
      </c>
      <c r="F1856" s="47" t="s">
        <v>8363</v>
      </c>
      <c r="G1856" s="47" t="s">
        <v>1977</v>
      </c>
      <c r="H1856" s="47" t="s">
        <v>1978</v>
      </c>
      <c r="I1856" s="47" t="s">
        <v>1978</v>
      </c>
      <c r="J1856" s="47" t="s">
        <v>312</v>
      </c>
      <c r="K1856" s="47" t="s">
        <v>1223</v>
      </c>
      <c r="L1856" s="47" t="s">
        <v>898</v>
      </c>
      <c r="M1856" s="47" t="s">
        <v>55</v>
      </c>
      <c r="N1856" s="47" t="s">
        <v>31</v>
      </c>
      <c r="O1856" s="47" t="s">
        <v>50</v>
      </c>
      <c r="P1856" s="47" t="s">
        <v>64</v>
      </c>
      <c r="Q1856" s="47"/>
      <c r="R1856" s="47"/>
      <c r="S1856" s="47" t="s">
        <v>8364</v>
      </c>
      <c r="T1856" s="47" t="s">
        <v>18</v>
      </c>
      <c r="U1856" s="52">
        <v>1348</v>
      </c>
      <c r="V1856" s="118">
        <v>46153</v>
      </c>
      <c r="W1856" s="118">
        <v>46162</v>
      </c>
      <c r="X1856" s="47">
        <v>15</v>
      </c>
      <c r="Y1856" s="47"/>
      <c r="Z1856" s="118">
        <v>46177</v>
      </c>
      <c r="AA1856" s="118">
        <v>46183</v>
      </c>
      <c r="AB1856" s="118"/>
      <c r="AC1856" s="47" t="s">
        <v>5</v>
      </c>
      <c r="AD1856" s="14">
        <v>0.46</v>
      </c>
      <c r="AE1856" s="47"/>
      <c r="AF1856" s="280"/>
      <c r="AG1856" s="118"/>
      <c r="AH1856" s="118"/>
      <c r="AI1856" s="47"/>
      <c r="AJ1856" s="47"/>
      <c r="AK1856" s="47" t="s">
        <v>5080</v>
      </c>
      <c r="AL1856" s="62" t="s">
        <v>390</v>
      </c>
      <c r="AM1856" s="62"/>
      <c r="AN1856" s="118"/>
      <c r="AO1856" s="118"/>
      <c r="AP1856" s="118"/>
      <c r="AQ1856" s="118"/>
      <c r="AR1856" s="118"/>
      <c r="AS1856" s="47"/>
      <c r="AT1856" s="118"/>
      <c r="AU1856" s="47"/>
      <c r="AV1856" s="47"/>
      <c r="AW1856" s="118"/>
      <c r="AX1856" s="118"/>
      <c r="AY1856" s="118"/>
      <c r="AZ1856" s="47"/>
      <c r="BA1856" s="118"/>
      <c r="BB1856" s="47"/>
      <c r="BC1856" s="118"/>
      <c r="BD1856" s="118"/>
    </row>
    <row r="1857" spans="1:56" x14ac:dyDescent="0.35">
      <c r="A1857" s="50" t="s">
        <v>8365</v>
      </c>
      <c r="B1857" s="115">
        <v>1856</v>
      </c>
      <c r="C1857" s="47"/>
      <c r="D1857" s="47" t="s">
        <v>8366</v>
      </c>
      <c r="E1857" s="47" t="s">
        <v>8367</v>
      </c>
      <c r="F1857" s="47" t="s">
        <v>8368</v>
      </c>
      <c r="G1857" s="47" t="s">
        <v>76</v>
      </c>
      <c r="H1857" s="47" t="s">
        <v>1980</v>
      </c>
      <c r="I1857" s="47" t="s">
        <v>3899</v>
      </c>
      <c r="J1857" s="47" t="s">
        <v>1961</v>
      </c>
      <c r="K1857" s="47" t="s">
        <v>319</v>
      </c>
      <c r="L1857" s="47" t="s">
        <v>886</v>
      </c>
      <c r="M1857" s="47" t="s">
        <v>53</v>
      </c>
      <c r="N1857" s="47" t="s">
        <v>34</v>
      </c>
      <c r="O1857" s="47" t="s">
        <v>4</v>
      </c>
      <c r="P1857" s="47" t="s">
        <v>27</v>
      </c>
      <c r="Q1857" s="47"/>
      <c r="R1857" s="47"/>
      <c r="S1857" s="47" t="s">
        <v>8369</v>
      </c>
      <c r="T1857" s="47" t="s">
        <v>8370</v>
      </c>
      <c r="U1857" s="52">
        <v>4693</v>
      </c>
      <c r="V1857" s="118">
        <v>46152</v>
      </c>
      <c r="W1857" s="118">
        <v>46152</v>
      </c>
      <c r="X1857" s="47"/>
      <c r="Y1857" s="47">
        <v>15</v>
      </c>
      <c r="Z1857" s="118">
        <v>46167</v>
      </c>
      <c r="AA1857" s="118">
        <v>46167</v>
      </c>
      <c r="AB1857" s="118">
        <v>46165</v>
      </c>
      <c r="AC1857" s="47" t="s">
        <v>3</v>
      </c>
      <c r="AD1857" s="14">
        <v>1</v>
      </c>
      <c r="AE1857" s="47" t="s">
        <v>3218</v>
      </c>
      <c r="AF1857" s="280">
        <v>46167</v>
      </c>
      <c r="AG1857" s="118">
        <v>46167</v>
      </c>
      <c r="AH1857" s="118" t="s">
        <v>6740</v>
      </c>
      <c r="AI1857" s="47"/>
      <c r="AJ1857" s="47"/>
      <c r="AK1857" s="47" t="s">
        <v>2826</v>
      </c>
      <c r="AL1857" s="62" t="s">
        <v>2925</v>
      </c>
      <c r="AM1857" s="62"/>
      <c r="AN1857" s="118"/>
      <c r="AO1857" s="118"/>
      <c r="AP1857" s="118"/>
      <c r="AQ1857" s="118"/>
      <c r="AR1857" s="118"/>
      <c r="AS1857" s="47"/>
      <c r="AT1857" s="118"/>
      <c r="AU1857" s="47"/>
      <c r="AV1857" s="47"/>
      <c r="AW1857" s="118"/>
      <c r="AX1857" s="118"/>
      <c r="AY1857" s="118"/>
      <c r="AZ1857" s="47"/>
      <c r="BA1857" s="118"/>
      <c r="BB1857" s="47"/>
      <c r="BC1857" s="118"/>
      <c r="BD1857" s="118"/>
    </row>
    <row r="1858" spans="1:56" x14ac:dyDescent="0.35">
      <c r="A1858" s="50" t="s">
        <v>8371</v>
      </c>
      <c r="B1858" s="115">
        <v>1857</v>
      </c>
      <c r="C1858" s="47"/>
      <c r="D1858" s="47" t="s">
        <v>8372</v>
      </c>
      <c r="E1858" s="47" t="s">
        <v>8373</v>
      </c>
      <c r="F1858" s="47" t="s">
        <v>8374</v>
      </c>
      <c r="G1858" s="47" t="s">
        <v>76</v>
      </c>
      <c r="H1858" s="47" t="s">
        <v>1980</v>
      </c>
      <c r="I1858" s="47" t="s">
        <v>3899</v>
      </c>
      <c r="J1858" s="47" t="s">
        <v>1961</v>
      </c>
      <c r="K1858" s="47" t="s">
        <v>319</v>
      </c>
      <c r="L1858" s="47" t="s">
        <v>886</v>
      </c>
      <c r="M1858" s="47" t="s">
        <v>53</v>
      </c>
      <c r="N1858" s="47" t="s">
        <v>34</v>
      </c>
      <c r="O1858" s="47" t="s">
        <v>4</v>
      </c>
      <c r="P1858" s="47" t="s">
        <v>133</v>
      </c>
      <c r="Q1858" s="47"/>
      <c r="R1858" s="47"/>
      <c r="S1858" s="47" t="s">
        <v>8375</v>
      </c>
      <c r="T1858" s="47" t="s">
        <v>8376</v>
      </c>
      <c r="U1858" s="52">
        <v>5511</v>
      </c>
      <c r="V1858" s="118">
        <v>46154</v>
      </c>
      <c r="W1858" s="118">
        <v>46154</v>
      </c>
      <c r="X1858" s="47"/>
      <c r="Y1858" s="47">
        <v>15</v>
      </c>
      <c r="Z1858" s="118">
        <v>46169</v>
      </c>
      <c r="AA1858" s="118">
        <v>46169</v>
      </c>
      <c r="AB1858" s="118">
        <v>46158</v>
      </c>
      <c r="AC1858" s="47" t="s">
        <v>3</v>
      </c>
      <c r="AD1858" s="14">
        <v>1</v>
      </c>
      <c r="AE1858" s="47" t="s">
        <v>3218</v>
      </c>
      <c r="AF1858" s="280">
        <v>46159</v>
      </c>
      <c r="AG1858" s="118">
        <v>46159</v>
      </c>
      <c r="AH1858" s="118" t="s">
        <v>6740</v>
      </c>
      <c r="AI1858" s="47"/>
      <c r="AJ1858" s="47"/>
      <c r="AK1858" s="47" t="s">
        <v>2826</v>
      </c>
      <c r="AL1858" s="62" t="s">
        <v>2925</v>
      </c>
      <c r="AM1858" s="62"/>
      <c r="AN1858" s="118"/>
      <c r="AO1858" s="118"/>
      <c r="AP1858" s="118"/>
      <c r="AQ1858" s="118"/>
      <c r="AR1858" s="118"/>
      <c r="AS1858" s="47"/>
      <c r="AT1858" s="118"/>
      <c r="AU1858" s="47"/>
      <c r="AV1858" s="47"/>
      <c r="AW1858" s="118"/>
      <c r="AX1858" s="118"/>
      <c r="AY1858" s="118"/>
      <c r="AZ1858" s="47"/>
      <c r="BA1858" s="118"/>
      <c r="BB1858" s="47"/>
      <c r="BC1858" s="118"/>
      <c r="BD1858" s="118"/>
    </row>
    <row r="1859" spans="1:56" x14ac:dyDescent="0.35">
      <c r="A1859" s="50" t="s">
        <v>8377</v>
      </c>
      <c r="B1859" s="115">
        <v>1858</v>
      </c>
      <c r="C1859" s="47"/>
      <c r="D1859" s="47" t="s">
        <v>8378</v>
      </c>
      <c r="E1859" s="47" t="s">
        <v>8379</v>
      </c>
      <c r="F1859" s="47" t="s">
        <v>8380</v>
      </c>
      <c r="G1859" s="47" t="s">
        <v>76</v>
      </c>
      <c r="H1859" s="47" t="s">
        <v>1980</v>
      </c>
      <c r="I1859" s="47" t="s">
        <v>3899</v>
      </c>
      <c r="J1859" s="47" t="s">
        <v>1961</v>
      </c>
      <c r="K1859" s="47" t="s">
        <v>319</v>
      </c>
      <c r="L1859" s="47" t="s">
        <v>886</v>
      </c>
      <c r="M1859" s="47" t="s">
        <v>53</v>
      </c>
      <c r="N1859" s="47" t="s">
        <v>34</v>
      </c>
      <c r="O1859" s="47" t="s">
        <v>4</v>
      </c>
      <c r="P1859" s="47" t="s">
        <v>27</v>
      </c>
      <c r="Q1859" s="47"/>
      <c r="R1859" s="47"/>
      <c r="S1859" s="47" t="s">
        <v>8381</v>
      </c>
      <c r="T1859" s="47" t="s">
        <v>8382</v>
      </c>
      <c r="U1859" s="52">
        <v>4259</v>
      </c>
      <c r="V1859" s="118">
        <v>46152</v>
      </c>
      <c r="W1859" s="118">
        <v>46152</v>
      </c>
      <c r="X1859" s="47"/>
      <c r="Y1859" s="47">
        <v>15</v>
      </c>
      <c r="Z1859" s="118">
        <v>46167</v>
      </c>
      <c r="AA1859" s="118">
        <v>46167</v>
      </c>
      <c r="AB1859" s="118">
        <v>46160</v>
      </c>
      <c r="AC1859" s="47" t="s">
        <v>3</v>
      </c>
      <c r="AD1859" s="14">
        <v>1</v>
      </c>
      <c r="AE1859" s="47" t="s">
        <v>3218</v>
      </c>
      <c r="AF1859" s="280">
        <v>46158</v>
      </c>
      <c r="AG1859" s="118">
        <v>46158</v>
      </c>
      <c r="AH1859" s="118" t="s">
        <v>6740</v>
      </c>
      <c r="AI1859" s="47"/>
      <c r="AJ1859" s="47"/>
      <c r="AK1859" s="47" t="s">
        <v>2826</v>
      </c>
      <c r="AL1859" s="62" t="s">
        <v>2925</v>
      </c>
      <c r="AM1859" s="62"/>
      <c r="AN1859" s="118"/>
      <c r="AO1859" s="118"/>
      <c r="AP1859" s="118"/>
      <c r="AQ1859" s="118"/>
      <c r="AR1859" s="118"/>
      <c r="AS1859" s="47"/>
      <c r="AT1859" s="118"/>
      <c r="AU1859" s="47"/>
      <c r="AV1859" s="47"/>
      <c r="AW1859" s="118"/>
      <c r="AX1859" s="118"/>
      <c r="AY1859" s="118"/>
      <c r="AZ1859" s="47"/>
      <c r="BA1859" s="118"/>
      <c r="BB1859" s="47"/>
      <c r="BC1859" s="118"/>
      <c r="BD1859" s="118"/>
    </row>
    <row r="1860" spans="1:56" x14ac:dyDescent="0.35">
      <c r="A1860" s="50" t="s">
        <v>8383</v>
      </c>
      <c r="B1860" s="115">
        <v>1859</v>
      </c>
      <c r="C1860" s="47"/>
      <c r="D1860" s="47" t="s">
        <v>8384</v>
      </c>
      <c r="E1860" s="47" t="s">
        <v>8385</v>
      </c>
      <c r="F1860" s="47" t="s">
        <v>8386</v>
      </c>
      <c r="G1860" s="47" t="s">
        <v>76</v>
      </c>
      <c r="H1860" s="47" t="s">
        <v>1980</v>
      </c>
      <c r="I1860" s="47" t="s">
        <v>3899</v>
      </c>
      <c r="J1860" s="47" t="s">
        <v>1961</v>
      </c>
      <c r="K1860" s="47" t="s">
        <v>319</v>
      </c>
      <c r="L1860" s="47" t="s">
        <v>886</v>
      </c>
      <c r="M1860" s="47" t="s">
        <v>53</v>
      </c>
      <c r="N1860" s="47" t="s">
        <v>34</v>
      </c>
      <c r="O1860" s="47" t="s">
        <v>4</v>
      </c>
      <c r="P1860" s="47" t="s">
        <v>133</v>
      </c>
      <c r="Q1860" s="47"/>
      <c r="R1860" s="47"/>
      <c r="S1860" s="47" t="s">
        <v>8387</v>
      </c>
      <c r="T1860" s="47" t="s">
        <v>8388</v>
      </c>
      <c r="U1860" s="52">
        <v>2343</v>
      </c>
      <c r="V1860" s="118">
        <v>46154</v>
      </c>
      <c r="W1860" s="118">
        <v>46154</v>
      </c>
      <c r="X1860" s="47"/>
      <c r="Y1860" s="47">
        <v>15</v>
      </c>
      <c r="Z1860" s="118">
        <v>46169</v>
      </c>
      <c r="AA1860" s="118">
        <v>46169</v>
      </c>
      <c r="AB1860" s="118">
        <v>46156</v>
      </c>
      <c r="AC1860" s="47" t="s">
        <v>3</v>
      </c>
      <c r="AD1860" s="14">
        <v>1</v>
      </c>
      <c r="AE1860" s="47" t="s">
        <v>3218</v>
      </c>
      <c r="AF1860" s="280">
        <v>46157</v>
      </c>
      <c r="AG1860" s="118">
        <v>46157</v>
      </c>
      <c r="AH1860" s="118" t="s">
        <v>6740</v>
      </c>
      <c r="AI1860" s="47"/>
      <c r="AJ1860" s="47"/>
      <c r="AK1860" s="47" t="s">
        <v>2826</v>
      </c>
      <c r="AL1860" s="62" t="s">
        <v>2925</v>
      </c>
      <c r="AM1860" s="62"/>
      <c r="AN1860" s="118"/>
      <c r="AO1860" s="118"/>
      <c r="AP1860" s="118"/>
      <c r="AQ1860" s="118"/>
      <c r="AR1860" s="118"/>
      <c r="AS1860" s="47"/>
      <c r="AT1860" s="118"/>
      <c r="AU1860" s="47"/>
      <c r="AV1860" s="47"/>
      <c r="AW1860" s="118"/>
      <c r="AX1860" s="118"/>
      <c r="AY1860" s="118"/>
      <c r="AZ1860" s="47"/>
      <c r="BA1860" s="118"/>
      <c r="BB1860" s="47"/>
      <c r="BC1860" s="118"/>
      <c r="BD1860" s="118"/>
    </row>
    <row r="1861" spans="1:56" x14ac:dyDescent="0.35">
      <c r="A1861" s="50" t="s">
        <v>8389</v>
      </c>
      <c r="B1861" s="115">
        <v>1860</v>
      </c>
      <c r="C1861" s="47"/>
      <c r="D1861" s="47" t="s">
        <v>8390</v>
      </c>
      <c r="E1861" s="47" t="s">
        <v>8391</v>
      </c>
      <c r="F1861" s="47" t="s">
        <v>8392</v>
      </c>
      <c r="G1861" s="47" t="s">
        <v>76</v>
      </c>
      <c r="H1861" s="47" t="s">
        <v>1980</v>
      </c>
      <c r="I1861" s="47" t="s">
        <v>3899</v>
      </c>
      <c r="J1861" s="47" t="s">
        <v>1961</v>
      </c>
      <c r="K1861" s="47" t="s">
        <v>319</v>
      </c>
      <c r="L1861" s="47" t="s">
        <v>886</v>
      </c>
      <c r="M1861" s="47" t="s">
        <v>53</v>
      </c>
      <c r="N1861" s="47" t="s">
        <v>34</v>
      </c>
      <c r="O1861" s="47" t="s">
        <v>4</v>
      </c>
      <c r="P1861" s="47" t="s">
        <v>27</v>
      </c>
      <c r="Q1861" s="47"/>
      <c r="R1861" s="47"/>
      <c r="S1861" s="47" t="s">
        <v>8393</v>
      </c>
      <c r="T1861" s="47" t="s">
        <v>8394</v>
      </c>
      <c r="U1861" s="52">
        <v>11670</v>
      </c>
      <c r="V1861" s="118">
        <v>46150</v>
      </c>
      <c r="W1861" s="118">
        <v>46150</v>
      </c>
      <c r="X1861" s="47"/>
      <c r="Y1861" s="47">
        <v>15</v>
      </c>
      <c r="Z1861" s="118">
        <v>46165</v>
      </c>
      <c r="AA1861" s="118">
        <v>46165</v>
      </c>
      <c r="AB1861" s="118">
        <v>46164</v>
      </c>
      <c r="AC1861" s="47" t="s">
        <v>3</v>
      </c>
      <c r="AD1861" s="14">
        <v>1</v>
      </c>
      <c r="AE1861" s="47" t="s">
        <v>3218</v>
      </c>
      <c r="AF1861" s="280">
        <v>46167</v>
      </c>
      <c r="AG1861" s="118">
        <v>46167</v>
      </c>
      <c r="AH1861" s="118" t="s">
        <v>6740</v>
      </c>
      <c r="AI1861" s="47"/>
      <c r="AJ1861" s="47"/>
      <c r="AK1861" s="47" t="s">
        <v>2826</v>
      </c>
      <c r="AL1861" s="62" t="s">
        <v>2925</v>
      </c>
      <c r="AM1861" s="62"/>
      <c r="AN1861" s="118"/>
      <c r="AO1861" s="118"/>
      <c r="AP1861" s="118"/>
      <c r="AQ1861" s="118"/>
      <c r="AR1861" s="118"/>
      <c r="AS1861" s="47"/>
      <c r="AT1861" s="118"/>
      <c r="AU1861" s="47"/>
      <c r="AV1861" s="47"/>
      <c r="AW1861" s="118"/>
      <c r="AX1861" s="118"/>
      <c r="AY1861" s="118"/>
      <c r="AZ1861" s="47"/>
      <c r="BA1861" s="118"/>
      <c r="BB1861" s="47"/>
      <c r="BC1861" s="118"/>
      <c r="BD1861" s="118"/>
    </row>
    <row r="1862" spans="1:56" x14ac:dyDescent="0.35">
      <c r="A1862" s="50" t="s">
        <v>8395</v>
      </c>
      <c r="B1862" s="115">
        <v>1861</v>
      </c>
      <c r="C1862" s="47"/>
      <c r="D1862" s="47" t="s">
        <v>8396</v>
      </c>
      <c r="E1862" s="47" t="s">
        <v>8397</v>
      </c>
      <c r="F1862" s="47" t="s">
        <v>8398</v>
      </c>
      <c r="G1862" s="47" t="s">
        <v>76</v>
      </c>
      <c r="H1862" s="47" t="s">
        <v>1980</v>
      </c>
      <c r="I1862" s="47" t="s">
        <v>3899</v>
      </c>
      <c r="J1862" s="47" t="s">
        <v>1961</v>
      </c>
      <c r="K1862" s="47" t="s">
        <v>319</v>
      </c>
      <c r="L1862" s="47" t="s">
        <v>886</v>
      </c>
      <c r="M1862" s="47" t="s">
        <v>53</v>
      </c>
      <c r="N1862" s="47" t="s">
        <v>34</v>
      </c>
      <c r="O1862" s="47" t="s">
        <v>4</v>
      </c>
      <c r="P1862" s="47" t="s">
        <v>133</v>
      </c>
      <c r="Q1862" s="47"/>
      <c r="R1862" s="47"/>
      <c r="S1862" s="47" t="s">
        <v>8399</v>
      </c>
      <c r="T1862" s="47" t="s">
        <v>8400</v>
      </c>
      <c r="U1862" s="52">
        <v>4048</v>
      </c>
      <c r="V1862" s="118">
        <v>46160</v>
      </c>
      <c r="W1862" s="118">
        <v>46160</v>
      </c>
      <c r="X1862" s="47"/>
      <c r="Y1862" s="47">
        <v>15</v>
      </c>
      <c r="Z1862" s="118">
        <v>46173</v>
      </c>
      <c r="AA1862" s="118">
        <v>46173</v>
      </c>
      <c r="AB1862" s="118">
        <v>46167</v>
      </c>
      <c r="AC1862" s="47" t="s">
        <v>3</v>
      </c>
      <c r="AD1862" s="14">
        <v>1</v>
      </c>
      <c r="AE1862" s="47" t="s">
        <v>3218</v>
      </c>
      <c r="AF1862" s="280">
        <v>46167</v>
      </c>
      <c r="AG1862" s="118">
        <v>46167</v>
      </c>
      <c r="AH1862" s="118" t="s">
        <v>6740</v>
      </c>
      <c r="AI1862" s="47"/>
      <c r="AJ1862" s="47"/>
      <c r="AK1862" s="47" t="s">
        <v>2826</v>
      </c>
      <c r="AL1862" s="62" t="s">
        <v>2925</v>
      </c>
      <c r="AM1862" s="62"/>
      <c r="AN1862" s="118"/>
      <c r="AO1862" s="118"/>
      <c r="AP1862" s="118"/>
      <c r="AQ1862" s="118"/>
      <c r="AR1862" s="118"/>
      <c r="AS1862" s="47"/>
      <c r="AT1862" s="118"/>
      <c r="AU1862" s="47"/>
      <c r="AV1862" s="47"/>
      <c r="AW1862" s="118"/>
      <c r="AX1862" s="118"/>
      <c r="AY1862" s="118"/>
      <c r="AZ1862" s="47"/>
      <c r="BA1862" s="118"/>
      <c r="BB1862" s="47"/>
      <c r="BC1862" s="118"/>
      <c r="BD1862" s="118"/>
    </row>
    <row r="1863" spans="1:56" x14ac:dyDescent="0.35">
      <c r="A1863" s="50" t="s">
        <v>8401</v>
      </c>
      <c r="B1863" s="115">
        <v>1862</v>
      </c>
      <c r="C1863" s="47"/>
      <c r="D1863" s="47" t="s">
        <v>8402</v>
      </c>
      <c r="E1863" s="47" t="s">
        <v>8403</v>
      </c>
      <c r="F1863" s="47" t="s">
        <v>8404</v>
      </c>
      <c r="G1863" s="47" t="s">
        <v>76</v>
      </c>
      <c r="H1863" s="47" t="s">
        <v>1980</v>
      </c>
      <c r="I1863" s="47" t="s">
        <v>3899</v>
      </c>
      <c r="J1863" s="47" t="s">
        <v>1961</v>
      </c>
      <c r="K1863" s="47" t="s">
        <v>319</v>
      </c>
      <c r="L1863" s="47" t="s">
        <v>886</v>
      </c>
      <c r="M1863" s="47" t="s">
        <v>53</v>
      </c>
      <c r="N1863" s="47" t="s">
        <v>34</v>
      </c>
      <c r="O1863" s="47" t="s">
        <v>4</v>
      </c>
      <c r="P1863" s="47" t="s">
        <v>133</v>
      </c>
      <c r="Q1863" s="47"/>
      <c r="R1863" s="47"/>
      <c r="S1863" s="47" t="s">
        <v>8405</v>
      </c>
      <c r="T1863" s="47" t="s">
        <v>8406</v>
      </c>
      <c r="U1863" s="52">
        <v>7067</v>
      </c>
      <c r="V1863" s="118">
        <v>46160</v>
      </c>
      <c r="W1863" s="118">
        <v>46160</v>
      </c>
      <c r="X1863" s="47"/>
      <c r="Y1863" s="47">
        <v>15</v>
      </c>
      <c r="Z1863" s="118">
        <v>46173</v>
      </c>
      <c r="AA1863" s="118">
        <v>46173</v>
      </c>
      <c r="AB1863" s="118">
        <v>46167</v>
      </c>
      <c r="AC1863" s="47" t="s">
        <v>3</v>
      </c>
      <c r="AD1863" s="14">
        <v>1</v>
      </c>
      <c r="AE1863" s="47" t="s">
        <v>3218</v>
      </c>
      <c r="AF1863" s="280">
        <v>46167</v>
      </c>
      <c r="AG1863" s="118">
        <v>46167</v>
      </c>
      <c r="AH1863" s="118" t="s">
        <v>6740</v>
      </c>
      <c r="AI1863" s="47"/>
      <c r="AJ1863" s="47"/>
      <c r="AK1863" s="47" t="s">
        <v>2826</v>
      </c>
      <c r="AL1863" s="62" t="s">
        <v>2925</v>
      </c>
      <c r="AM1863" s="62"/>
      <c r="AN1863" s="118"/>
      <c r="AO1863" s="118"/>
      <c r="AP1863" s="118"/>
      <c r="AQ1863" s="118"/>
      <c r="AR1863" s="118"/>
      <c r="AS1863" s="47"/>
      <c r="AT1863" s="118"/>
      <c r="AU1863" s="47"/>
      <c r="AV1863" s="47"/>
      <c r="AW1863" s="118"/>
      <c r="AX1863" s="118"/>
      <c r="AY1863" s="118"/>
      <c r="AZ1863" s="47"/>
      <c r="BA1863" s="118"/>
      <c r="BB1863" s="47"/>
      <c r="BC1863" s="118"/>
      <c r="BD1863" s="118"/>
    </row>
    <row r="1864" spans="1:56" x14ac:dyDescent="0.35">
      <c r="A1864" s="50" t="s">
        <v>8407</v>
      </c>
      <c r="B1864" s="115">
        <v>1863</v>
      </c>
      <c r="C1864" s="47"/>
      <c r="D1864" s="47" t="s">
        <v>8408</v>
      </c>
      <c r="E1864" s="47" t="s">
        <v>8409</v>
      </c>
      <c r="F1864" s="47" t="s">
        <v>8410</v>
      </c>
      <c r="G1864" s="47" t="s">
        <v>76</v>
      </c>
      <c r="H1864" s="47" t="s">
        <v>1980</v>
      </c>
      <c r="I1864" s="47" t="s">
        <v>3899</v>
      </c>
      <c r="J1864" s="47" t="s">
        <v>1961</v>
      </c>
      <c r="K1864" s="47" t="s">
        <v>319</v>
      </c>
      <c r="L1864" s="47" t="s">
        <v>886</v>
      </c>
      <c r="M1864" s="47" t="s">
        <v>53</v>
      </c>
      <c r="N1864" s="47" t="s">
        <v>34</v>
      </c>
      <c r="O1864" s="47" t="s">
        <v>4</v>
      </c>
      <c r="P1864" s="47" t="s">
        <v>27</v>
      </c>
      <c r="Q1864" s="47"/>
      <c r="R1864" s="47"/>
      <c r="S1864" s="47" t="s">
        <v>8411</v>
      </c>
      <c r="T1864" s="47" t="s">
        <v>8412</v>
      </c>
      <c r="U1864" s="52">
        <v>3757</v>
      </c>
      <c r="V1864" s="118">
        <v>46155</v>
      </c>
      <c r="W1864" s="118">
        <v>46155</v>
      </c>
      <c r="X1864" s="47"/>
      <c r="Y1864" s="47">
        <v>15</v>
      </c>
      <c r="Z1864" s="118">
        <v>46170</v>
      </c>
      <c r="AA1864" s="118">
        <v>46170</v>
      </c>
      <c r="AB1864" s="118">
        <v>46167</v>
      </c>
      <c r="AC1864" s="47" t="s">
        <v>3</v>
      </c>
      <c r="AD1864" s="14">
        <v>1</v>
      </c>
      <c r="AE1864" s="47" t="s">
        <v>3218</v>
      </c>
      <c r="AF1864" s="280">
        <v>46167</v>
      </c>
      <c r="AG1864" s="118">
        <v>46167</v>
      </c>
      <c r="AH1864" s="118" t="s">
        <v>6740</v>
      </c>
      <c r="AI1864" s="47"/>
      <c r="AJ1864" s="47"/>
      <c r="AK1864" s="47" t="s">
        <v>2826</v>
      </c>
      <c r="AL1864" s="62" t="s">
        <v>2925</v>
      </c>
      <c r="AM1864" s="62"/>
      <c r="AN1864" s="118"/>
      <c r="AO1864" s="118"/>
      <c r="AP1864" s="118"/>
      <c r="AQ1864" s="118"/>
      <c r="AR1864" s="118"/>
      <c r="AS1864" s="47"/>
      <c r="AT1864" s="118"/>
      <c r="AU1864" s="47"/>
      <c r="AV1864" s="47"/>
      <c r="AW1864" s="118"/>
      <c r="AX1864" s="118"/>
      <c r="AY1864" s="118"/>
      <c r="AZ1864" s="47"/>
      <c r="BA1864" s="118"/>
      <c r="BB1864" s="47"/>
      <c r="BC1864" s="118"/>
      <c r="BD1864" s="118"/>
    </row>
    <row r="1865" spans="1:56" x14ac:dyDescent="0.35">
      <c r="A1865" s="50" t="s">
        <v>8413</v>
      </c>
      <c r="B1865" s="115">
        <v>1864</v>
      </c>
      <c r="C1865" s="47"/>
      <c r="D1865" s="47" t="s">
        <v>8414</v>
      </c>
      <c r="E1865" s="47" t="s">
        <v>8415</v>
      </c>
      <c r="F1865" s="47" t="s">
        <v>8416</v>
      </c>
      <c r="G1865" s="47" t="s">
        <v>76</v>
      </c>
      <c r="H1865" s="47" t="s">
        <v>1980</v>
      </c>
      <c r="I1865" s="47" t="s">
        <v>3899</v>
      </c>
      <c r="J1865" s="47" t="s">
        <v>1961</v>
      </c>
      <c r="K1865" s="47" t="s">
        <v>319</v>
      </c>
      <c r="L1865" s="47" t="s">
        <v>886</v>
      </c>
      <c r="M1865" s="47" t="s">
        <v>53</v>
      </c>
      <c r="N1865" s="47" t="s">
        <v>34</v>
      </c>
      <c r="O1865" s="47" t="s">
        <v>4</v>
      </c>
      <c r="P1865" s="47" t="s">
        <v>133</v>
      </c>
      <c r="Q1865" s="47"/>
      <c r="R1865" s="47"/>
      <c r="S1865" s="47" t="s">
        <v>8417</v>
      </c>
      <c r="T1865" s="47" t="s">
        <v>8418</v>
      </c>
      <c r="U1865" s="52">
        <v>5020</v>
      </c>
      <c r="V1865" s="118">
        <v>46156</v>
      </c>
      <c r="W1865" s="118">
        <v>46156</v>
      </c>
      <c r="X1865" s="47"/>
      <c r="Y1865" s="47">
        <v>15</v>
      </c>
      <c r="Z1865" s="118">
        <v>46171</v>
      </c>
      <c r="AA1865" s="118">
        <v>46171</v>
      </c>
      <c r="AB1865" s="118">
        <v>46160</v>
      </c>
      <c r="AC1865" s="47" t="s">
        <v>3</v>
      </c>
      <c r="AD1865" s="14">
        <v>1</v>
      </c>
      <c r="AE1865" s="47" t="s">
        <v>3218</v>
      </c>
      <c r="AF1865" s="280">
        <v>46159</v>
      </c>
      <c r="AG1865" s="118">
        <v>46159</v>
      </c>
      <c r="AH1865" s="118" t="s">
        <v>6740</v>
      </c>
      <c r="AI1865" s="47"/>
      <c r="AJ1865" s="47"/>
      <c r="AK1865" s="47" t="s">
        <v>2826</v>
      </c>
      <c r="AL1865" s="62" t="s">
        <v>2925</v>
      </c>
      <c r="AM1865" s="62"/>
      <c r="AN1865" s="118"/>
      <c r="AO1865" s="118"/>
      <c r="AP1865" s="118"/>
      <c r="AQ1865" s="118"/>
      <c r="AR1865" s="118"/>
      <c r="AS1865" s="47"/>
      <c r="AT1865" s="118"/>
      <c r="AU1865" s="47"/>
      <c r="AV1865" s="47"/>
      <c r="AW1865" s="118"/>
      <c r="AX1865" s="118"/>
      <c r="AY1865" s="118"/>
      <c r="AZ1865" s="47"/>
      <c r="BA1865" s="118"/>
      <c r="BB1865" s="47"/>
      <c r="BC1865" s="118"/>
      <c r="BD1865" s="118"/>
    </row>
    <row r="1866" spans="1:56" x14ac:dyDescent="0.35">
      <c r="A1866" s="50" t="s">
        <v>8419</v>
      </c>
      <c r="B1866" s="115">
        <v>1865</v>
      </c>
      <c r="C1866" s="47"/>
      <c r="D1866" s="47" t="s">
        <v>8420</v>
      </c>
      <c r="E1866" s="47" t="s">
        <v>8421</v>
      </c>
      <c r="F1866" s="47" t="s">
        <v>8422</v>
      </c>
      <c r="G1866" s="47" t="s">
        <v>76</v>
      </c>
      <c r="H1866" s="47" t="s">
        <v>1980</v>
      </c>
      <c r="I1866" s="47" t="s">
        <v>3899</v>
      </c>
      <c r="J1866" s="47" t="s">
        <v>1961</v>
      </c>
      <c r="K1866" s="47" t="s">
        <v>319</v>
      </c>
      <c r="L1866" s="47" t="s">
        <v>886</v>
      </c>
      <c r="M1866" s="47" t="s">
        <v>53</v>
      </c>
      <c r="N1866" s="47" t="s">
        <v>33</v>
      </c>
      <c r="O1866" s="47" t="s">
        <v>5473</v>
      </c>
      <c r="P1866" s="47" t="s">
        <v>26</v>
      </c>
      <c r="Q1866" s="47"/>
      <c r="R1866" s="47"/>
      <c r="S1866" s="47" t="s">
        <v>8423</v>
      </c>
      <c r="T1866" s="47" t="s">
        <v>901</v>
      </c>
      <c r="U1866" s="52">
        <v>2421</v>
      </c>
      <c r="V1866" s="118">
        <v>46149</v>
      </c>
      <c r="W1866" s="118">
        <v>46149</v>
      </c>
      <c r="X1866" s="47"/>
      <c r="Y1866" s="47">
        <v>15</v>
      </c>
      <c r="Z1866" s="118">
        <v>46164</v>
      </c>
      <c r="AA1866" s="118">
        <v>46164</v>
      </c>
      <c r="AB1866" s="118">
        <v>46164</v>
      </c>
      <c r="AC1866" s="47" t="s">
        <v>3</v>
      </c>
      <c r="AD1866" s="14">
        <v>1</v>
      </c>
      <c r="AE1866" s="47" t="s">
        <v>3218</v>
      </c>
      <c r="AF1866" s="280" t="s">
        <v>8951</v>
      </c>
      <c r="AG1866" s="118"/>
      <c r="AH1866" s="118" t="s">
        <v>152</v>
      </c>
      <c r="AI1866" s="47"/>
      <c r="AJ1866" s="47"/>
      <c r="AK1866" s="47" t="s">
        <v>2826</v>
      </c>
      <c r="AL1866" s="62" t="s">
        <v>2925</v>
      </c>
      <c r="AM1866" s="62"/>
      <c r="AN1866" s="118"/>
      <c r="AO1866" s="118"/>
      <c r="AP1866" s="118"/>
      <c r="AQ1866" s="118"/>
      <c r="AR1866" s="118"/>
      <c r="AS1866" s="47"/>
      <c r="AT1866" s="118"/>
      <c r="AU1866" s="47"/>
      <c r="AV1866" s="47"/>
      <c r="AW1866" s="118"/>
      <c r="AX1866" s="118"/>
      <c r="AY1866" s="118"/>
      <c r="AZ1866" s="47"/>
      <c r="BA1866" s="118"/>
      <c r="BB1866" s="47"/>
      <c r="BC1866" s="118"/>
      <c r="BD1866" s="118"/>
    </row>
    <row r="1867" spans="1:56" x14ac:dyDescent="0.35">
      <c r="A1867" s="50" t="s">
        <v>8424</v>
      </c>
      <c r="B1867" s="115">
        <v>1866</v>
      </c>
      <c r="C1867" s="47"/>
      <c r="D1867" s="47" t="s">
        <v>8425</v>
      </c>
      <c r="E1867" s="47" t="s">
        <v>8426</v>
      </c>
      <c r="F1867" s="47" t="s">
        <v>8427</v>
      </c>
      <c r="G1867" s="47" t="s">
        <v>76</v>
      </c>
      <c r="H1867" s="47" t="s">
        <v>1980</v>
      </c>
      <c r="I1867" s="47" t="s">
        <v>3899</v>
      </c>
      <c r="J1867" s="47" t="s">
        <v>1961</v>
      </c>
      <c r="K1867" s="47" t="s">
        <v>319</v>
      </c>
      <c r="L1867" s="47" t="s">
        <v>886</v>
      </c>
      <c r="M1867" s="47" t="s">
        <v>53</v>
      </c>
      <c r="N1867" s="47" t="s">
        <v>34</v>
      </c>
      <c r="O1867" s="47" t="s">
        <v>4</v>
      </c>
      <c r="P1867" s="47" t="s">
        <v>21</v>
      </c>
      <c r="Q1867" s="47"/>
      <c r="R1867" s="47"/>
      <c r="S1867" s="47" t="s">
        <v>8428</v>
      </c>
      <c r="T1867" s="47" t="s">
        <v>8429</v>
      </c>
      <c r="U1867" s="52">
        <v>4393</v>
      </c>
      <c r="V1867" s="118">
        <v>46161</v>
      </c>
      <c r="W1867" s="118">
        <v>46161</v>
      </c>
      <c r="X1867" s="47"/>
      <c r="Y1867" s="47">
        <v>15</v>
      </c>
      <c r="Z1867" s="118">
        <v>46173</v>
      </c>
      <c r="AA1867" s="118">
        <v>46173</v>
      </c>
      <c r="AB1867" s="118">
        <v>46162</v>
      </c>
      <c r="AC1867" s="47" t="s">
        <v>3</v>
      </c>
      <c r="AD1867" s="14">
        <v>1</v>
      </c>
      <c r="AE1867" s="47" t="s">
        <v>3218</v>
      </c>
      <c r="AF1867" s="280">
        <v>46161</v>
      </c>
      <c r="AG1867" s="118">
        <v>46161</v>
      </c>
      <c r="AH1867" s="118" t="s">
        <v>6740</v>
      </c>
      <c r="AI1867" s="47"/>
      <c r="AJ1867" s="47"/>
      <c r="AK1867" s="47" t="s">
        <v>2826</v>
      </c>
      <c r="AL1867" s="62" t="s">
        <v>2925</v>
      </c>
      <c r="AM1867" s="62"/>
      <c r="AN1867" s="118"/>
      <c r="AO1867" s="118"/>
      <c r="AP1867" s="118"/>
      <c r="AQ1867" s="118"/>
      <c r="AR1867" s="118"/>
      <c r="AS1867" s="47"/>
      <c r="AT1867" s="118"/>
      <c r="AU1867" s="47"/>
      <c r="AV1867" s="47"/>
      <c r="AW1867" s="118"/>
      <c r="AX1867" s="118"/>
      <c r="AY1867" s="118"/>
      <c r="AZ1867" s="47"/>
      <c r="BA1867" s="118"/>
      <c r="BB1867" s="47"/>
      <c r="BC1867" s="118"/>
      <c r="BD1867" s="118"/>
    </row>
    <row r="1868" spans="1:56" x14ac:dyDescent="0.35">
      <c r="A1868" s="50" t="s">
        <v>8430</v>
      </c>
      <c r="B1868" s="115">
        <v>1867</v>
      </c>
      <c r="C1868" s="47"/>
      <c r="D1868" s="47" t="s">
        <v>8431</v>
      </c>
      <c r="E1868" s="47" t="s">
        <v>8432</v>
      </c>
      <c r="F1868" s="47" t="s">
        <v>8433</v>
      </c>
      <c r="G1868" s="47" t="s">
        <v>76</v>
      </c>
      <c r="H1868" s="47" t="s">
        <v>1980</v>
      </c>
      <c r="I1868" s="47" t="s">
        <v>3899</v>
      </c>
      <c r="J1868" s="47" t="s">
        <v>1961</v>
      </c>
      <c r="K1868" s="47" t="s">
        <v>319</v>
      </c>
      <c r="L1868" s="47" t="s">
        <v>886</v>
      </c>
      <c r="M1868" s="47" t="s">
        <v>53</v>
      </c>
      <c r="N1868" s="47" t="s">
        <v>34</v>
      </c>
      <c r="O1868" s="47" t="s">
        <v>4</v>
      </c>
      <c r="P1868" s="47" t="s">
        <v>133</v>
      </c>
      <c r="Q1868" s="47"/>
      <c r="R1868" s="47"/>
      <c r="S1868" s="47" t="s">
        <v>8434</v>
      </c>
      <c r="T1868" s="47" t="s">
        <v>8435</v>
      </c>
      <c r="U1868" s="52">
        <v>4429</v>
      </c>
      <c r="V1868" s="118">
        <v>46158</v>
      </c>
      <c r="W1868" s="118">
        <v>46158</v>
      </c>
      <c r="X1868" s="47"/>
      <c r="Y1868" s="47">
        <v>15</v>
      </c>
      <c r="Z1868" s="118">
        <v>46173</v>
      </c>
      <c r="AA1868" s="118">
        <v>46173</v>
      </c>
      <c r="AB1868" s="118">
        <v>46162</v>
      </c>
      <c r="AC1868" s="47" t="s">
        <v>3</v>
      </c>
      <c r="AD1868" s="14">
        <v>1</v>
      </c>
      <c r="AE1868" s="47" t="s">
        <v>3218</v>
      </c>
      <c r="AF1868" s="280">
        <v>46161</v>
      </c>
      <c r="AG1868" s="118">
        <v>46161</v>
      </c>
      <c r="AH1868" s="118" t="s">
        <v>6740</v>
      </c>
      <c r="AI1868" s="47"/>
      <c r="AJ1868" s="47"/>
      <c r="AK1868" s="47" t="s">
        <v>2826</v>
      </c>
      <c r="AL1868" s="62" t="s">
        <v>2925</v>
      </c>
      <c r="AM1868" s="62"/>
      <c r="AN1868" s="118"/>
      <c r="AO1868" s="118"/>
      <c r="AP1868" s="118"/>
      <c r="AQ1868" s="118"/>
      <c r="AR1868" s="118"/>
      <c r="AS1868" s="47"/>
      <c r="AT1868" s="118"/>
      <c r="AU1868" s="47"/>
      <c r="AV1868" s="47"/>
      <c r="AW1868" s="118"/>
      <c r="AX1868" s="118"/>
      <c r="AY1868" s="118"/>
      <c r="AZ1868" s="47"/>
      <c r="BA1868" s="118"/>
      <c r="BB1868" s="47"/>
      <c r="BC1868" s="118"/>
      <c r="BD1868" s="118"/>
    </row>
    <row r="1869" spans="1:56" x14ac:dyDescent="0.35">
      <c r="A1869" s="50" t="s">
        <v>8436</v>
      </c>
      <c r="B1869" s="115">
        <v>1868</v>
      </c>
      <c r="C1869" s="47"/>
      <c r="D1869" s="47" t="s">
        <v>8437</v>
      </c>
      <c r="E1869" s="47" t="s">
        <v>8438</v>
      </c>
      <c r="F1869" s="47" t="s">
        <v>8439</v>
      </c>
      <c r="G1869" s="47" t="s">
        <v>76</v>
      </c>
      <c r="H1869" s="47" t="s">
        <v>1980</v>
      </c>
      <c r="I1869" s="47" t="s">
        <v>3899</v>
      </c>
      <c r="J1869" s="47" t="s">
        <v>1961</v>
      </c>
      <c r="K1869" s="47" t="s">
        <v>319</v>
      </c>
      <c r="L1869" s="47" t="s">
        <v>886</v>
      </c>
      <c r="M1869" s="47" t="s">
        <v>53</v>
      </c>
      <c r="N1869" s="47" t="s">
        <v>34</v>
      </c>
      <c r="O1869" s="47" t="s">
        <v>4</v>
      </c>
      <c r="P1869" s="47" t="s">
        <v>133</v>
      </c>
      <c r="Q1869" s="47"/>
      <c r="R1869" s="47"/>
      <c r="S1869" s="47" t="s">
        <v>8440</v>
      </c>
      <c r="T1869" s="47" t="s">
        <v>8441</v>
      </c>
      <c r="U1869" s="52">
        <v>6137</v>
      </c>
      <c r="V1869" s="118">
        <v>46149</v>
      </c>
      <c r="W1869" s="118">
        <v>46149</v>
      </c>
      <c r="X1869" s="47"/>
      <c r="Y1869" s="47">
        <v>15</v>
      </c>
      <c r="Z1869" s="118">
        <v>46164</v>
      </c>
      <c r="AA1869" s="118">
        <v>46164</v>
      </c>
      <c r="AB1869" s="118">
        <v>46156</v>
      </c>
      <c r="AC1869" s="47" t="s">
        <v>3</v>
      </c>
      <c r="AD1869" s="14">
        <v>1</v>
      </c>
      <c r="AE1869" s="47" t="s">
        <v>3218</v>
      </c>
      <c r="AF1869" s="280">
        <v>46157</v>
      </c>
      <c r="AG1869" s="118">
        <v>46157</v>
      </c>
      <c r="AH1869" s="118" t="s">
        <v>6740</v>
      </c>
      <c r="AI1869" s="47"/>
      <c r="AJ1869" s="47"/>
      <c r="AK1869" s="47" t="s">
        <v>2826</v>
      </c>
      <c r="AL1869" s="62" t="s">
        <v>2925</v>
      </c>
      <c r="AM1869" s="62"/>
      <c r="AN1869" s="118"/>
      <c r="AO1869" s="118"/>
      <c r="AP1869" s="118"/>
      <c r="AQ1869" s="118"/>
      <c r="AR1869" s="118"/>
      <c r="AS1869" s="47"/>
      <c r="AT1869" s="118"/>
      <c r="AU1869" s="47"/>
      <c r="AV1869" s="47"/>
      <c r="AW1869" s="118"/>
      <c r="AX1869" s="118"/>
      <c r="AY1869" s="118"/>
      <c r="AZ1869" s="47"/>
      <c r="BA1869" s="118"/>
      <c r="BB1869" s="47"/>
      <c r="BC1869" s="118"/>
      <c r="BD1869" s="118"/>
    </row>
    <row r="1870" spans="1:56" x14ac:dyDescent="0.35">
      <c r="A1870" s="50" t="s">
        <v>8442</v>
      </c>
      <c r="B1870" s="115">
        <v>1869</v>
      </c>
      <c r="C1870" s="47"/>
      <c r="D1870" s="47" t="s">
        <v>8443</v>
      </c>
      <c r="E1870" s="47" t="s">
        <v>8444</v>
      </c>
      <c r="F1870" s="47" t="s">
        <v>8445</v>
      </c>
      <c r="G1870" s="47" t="s">
        <v>76</v>
      </c>
      <c r="H1870" s="47" t="s">
        <v>1980</v>
      </c>
      <c r="I1870" s="47" t="s">
        <v>3899</v>
      </c>
      <c r="J1870" s="47" t="s">
        <v>1961</v>
      </c>
      <c r="K1870" s="47" t="s">
        <v>319</v>
      </c>
      <c r="L1870" s="47" t="s">
        <v>886</v>
      </c>
      <c r="M1870" s="47" t="s">
        <v>53</v>
      </c>
      <c r="N1870" s="47" t="s">
        <v>34</v>
      </c>
      <c r="O1870" s="47" t="s">
        <v>4</v>
      </c>
      <c r="P1870" s="47" t="s">
        <v>25</v>
      </c>
      <c r="Q1870" s="47"/>
      <c r="R1870" s="47"/>
      <c r="S1870" s="47" t="s">
        <v>8446</v>
      </c>
      <c r="T1870" s="47" t="s">
        <v>8447</v>
      </c>
      <c r="U1870" s="52">
        <v>6246</v>
      </c>
      <c r="V1870" s="118">
        <v>46149</v>
      </c>
      <c r="W1870" s="118">
        <v>46149</v>
      </c>
      <c r="X1870" s="47"/>
      <c r="Y1870" s="47">
        <v>15</v>
      </c>
      <c r="Z1870" s="118">
        <v>46164</v>
      </c>
      <c r="AA1870" s="118">
        <v>46164</v>
      </c>
      <c r="AB1870" s="118">
        <v>46152</v>
      </c>
      <c r="AC1870" s="47" t="s">
        <v>3</v>
      </c>
      <c r="AD1870" s="14">
        <v>1</v>
      </c>
      <c r="AE1870" s="47" t="s">
        <v>3218</v>
      </c>
      <c r="AF1870" s="280">
        <v>46158</v>
      </c>
      <c r="AG1870" s="118">
        <v>46158</v>
      </c>
      <c r="AH1870" s="118" t="s">
        <v>6740</v>
      </c>
      <c r="AI1870" s="47"/>
      <c r="AJ1870" s="47"/>
      <c r="AK1870" s="47" t="s">
        <v>2826</v>
      </c>
      <c r="AL1870" s="62" t="s">
        <v>2925</v>
      </c>
      <c r="AM1870" s="62"/>
      <c r="AN1870" s="118"/>
      <c r="AO1870" s="118"/>
      <c r="AP1870" s="118"/>
      <c r="AQ1870" s="118"/>
      <c r="AR1870" s="118"/>
      <c r="AS1870" s="47"/>
      <c r="AT1870" s="118"/>
      <c r="AU1870" s="47"/>
      <c r="AV1870" s="47"/>
      <c r="AW1870" s="118"/>
      <c r="AX1870" s="118"/>
      <c r="AY1870" s="118"/>
      <c r="AZ1870" s="47"/>
      <c r="BA1870" s="118"/>
      <c r="BB1870" s="47"/>
      <c r="BC1870" s="118"/>
      <c r="BD1870" s="118"/>
    </row>
    <row r="1871" spans="1:56" x14ac:dyDescent="0.35">
      <c r="A1871" s="50" t="s">
        <v>8448</v>
      </c>
      <c r="B1871" s="115">
        <v>1870</v>
      </c>
      <c r="C1871" s="47"/>
      <c r="D1871" s="47" t="s">
        <v>8449</v>
      </c>
      <c r="E1871" s="47" t="s">
        <v>8450</v>
      </c>
      <c r="F1871" s="47" t="s">
        <v>8451</v>
      </c>
      <c r="G1871" s="47" t="s">
        <v>76</v>
      </c>
      <c r="H1871" s="47" t="s">
        <v>1980</v>
      </c>
      <c r="I1871" s="47" t="s">
        <v>3899</v>
      </c>
      <c r="J1871" s="47" t="s">
        <v>1961</v>
      </c>
      <c r="K1871" s="47" t="s">
        <v>319</v>
      </c>
      <c r="L1871" s="47" t="s">
        <v>886</v>
      </c>
      <c r="M1871" s="47" t="s">
        <v>53</v>
      </c>
      <c r="N1871" s="47" t="s">
        <v>34</v>
      </c>
      <c r="O1871" s="47" t="s">
        <v>4</v>
      </c>
      <c r="P1871" s="47" t="s">
        <v>27</v>
      </c>
      <c r="Q1871" s="47"/>
      <c r="R1871" s="47"/>
      <c r="S1871" s="47" t="s">
        <v>8452</v>
      </c>
      <c r="T1871" s="47" t="s">
        <v>8453</v>
      </c>
      <c r="U1871" s="52">
        <v>6077</v>
      </c>
      <c r="V1871" s="118">
        <v>46152</v>
      </c>
      <c r="W1871" s="118">
        <v>46152</v>
      </c>
      <c r="X1871" s="47"/>
      <c r="Y1871" s="47">
        <v>15</v>
      </c>
      <c r="Z1871" s="118">
        <v>46167</v>
      </c>
      <c r="AA1871" s="118">
        <v>46167</v>
      </c>
      <c r="AB1871" s="118">
        <v>46167</v>
      </c>
      <c r="AC1871" s="47" t="s">
        <v>3</v>
      </c>
      <c r="AD1871" s="14">
        <v>1</v>
      </c>
      <c r="AE1871" s="47" t="s">
        <v>3218</v>
      </c>
      <c r="AF1871" s="280">
        <v>46167</v>
      </c>
      <c r="AG1871" s="118">
        <v>46167</v>
      </c>
      <c r="AH1871" s="118" t="s">
        <v>6740</v>
      </c>
      <c r="AI1871" s="47"/>
      <c r="AJ1871" s="47"/>
      <c r="AK1871" s="47" t="s">
        <v>2826</v>
      </c>
      <c r="AL1871" s="62" t="s">
        <v>2925</v>
      </c>
      <c r="AM1871" s="62"/>
      <c r="AN1871" s="118"/>
      <c r="AO1871" s="118"/>
      <c r="AP1871" s="118"/>
      <c r="AQ1871" s="118"/>
      <c r="AR1871" s="118"/>
      <c r="AS1871" s="47"/>
      <c r="AT1871" s="118"/>
      <c r="AU1871" s="47"/>
      <c r="AV1871" s="47"/>
      <c r="AW1871" s="118"/>
      <c r="AX1871" s="118"/>
      <c r="AY1871" s="118"/>
      <c r="AZ1871" s="47"/>
      <c r="BA1871" s="118"/>
      <c r="BB1871" s="47"/>
      <c r="BC1871" s="118"/>
      <c r="BD1871" s="118"/>
    </row>
    <row r="1872" spans="1:56" x14ac:dyDescent="0.35">
      <c r="A1872" s="50" t="s">
        <v>8454</v>
      </c>
      <c r="B1872" s="115">
        <v>1871</v>
      </c>
      <c r="C1872" s="47"/>
      <c r="D1872" s="47" t="s">
        <v>8455</v>
      </c>
      <c r="E1872" s="47" t="s">
        <v>8456</v>
      </c>
      <c r="F1872" s="47" t="s">
        <v>8457</v>
      </c>
      <c r="G1872" s="47" t="s">
        <v>76</v>
      </c>
      <c r="H1872" s="47" t="s">
        <v>1980</v>
      </c>
      <c r="I1872" s="47" t="s">
        <v>3899</v>
      </c>
      <c r="J1872" s="47" t="s">
        <v>1961</v>
      </c>
      <c r="K1872" s="47" t="s">
        <v>319</v>
      </c>
      <c r="L1872" s="47" t="s">
        <v>886</v>
      </c>
      <c r="M1872" s="47" t="s">
        <v>53</v>
      </c>
      <c r="N1872" s="47" t="s">
        <v>34</v>
      </c>
      <c r="O1872" s="47" t="s">
        <v>4</v>
      </c>
      <c r="P1872" s="47" t="s">
        <v>16</v>
      </c>
      <c r="Q1872" s="47"/>
      <c r="R1872" s="47"/>
      <c r="S1872" s="47" t="s">
        <v>8458</v>
      </c>
      <c r="T1872" s="47" t="s">
        <v>8459</v>
      </c>
      <c r="U1872" s="52">
        <v>5736</v>
      </c>
      <c r="V1872" s="118">
        <v>46149</v>
      </c>
      <c r="W1872" s="118">
        <v>46149</v>
      </c>
      <c r="X1872" s="47"/>
      <c r="Y1872" s="47">
        <v>15</v>
      </c>
      <c r="Z1872" s="118">
        <v>46164</v>
      </c>
      <c r="AA1872" s="118">
        <v>46164</v>
      </c>
      <c r="AB1872" s="118">
        <v>46160</v>
      </c>
      <c r="AC1872" s="47" t="s">
        <v>3</v>
      </c>
      <c r="AD1872" s="14">
        <v>1</v>
      </c>
      <c r="AE1872" s="47" t="s">
        <v>3218</v>
      </c>
      <c r="AF1872" s="280">
        <v>46161</v>
      </c>
      <c r="AG1872" s="118">
        <v>46161</v>
      </c>
      <c r="AH1872" s="118" t="s">
        <v>6740</v>
      </c>
      <c r="AI1872" s="47"/>
      <c r="AJ1872" s="47"/>
      <c r="AK1872" s="47" t="s">
        <v>2826</v>
      </c>
      <c r="AL1872" s="62" t="s">
        <v>2925</v>
      </c>
      <c r="AM1872" s="62"/>
      <c r="AN1872" s="118"/>
      <c r="AO1872" s="118"/>
      <c r="AP1872" s="118"/>
      <c r="AQ1872" s="118"/>
      <c r="AR1872" s="118"/>
      <c r="AS1872" s="47"/>
      <c r="AT1872" s="118"/>
      <c r="AU1872" s="47"/>
      <c r="AV1872" s="47"/>
      <c r="AW1872" s="118"/>
      <c r="AX1872" s="118"/>
      <c r="AY1872" s="118"/>
      <c r="AZ1872" s="47"/>
      <c r="BA1872" s="118"/>
      <c r="BB1872" s="47"/>
      <c r="BC1872" s="118"/>
      <c r="BD1872" s="118"/>
    </row>
    <row r="1873" spans="1:56" x14ac:dyDescent="0.35">
      <c r="A1873" s="50" t="s">
        <v>8460</v>
      </c>
      <c r="B1873" s="115">
        <v>1872</v>
      </c>
      <c r="C1873" s="47"/>
      <c r="D1873" s="47" t="s">
        <v>8461</v>
      </c>
      <c r="E1873" s="47" t="s">
        <v>8462</v>
      </c>
      <c r="F1873" s="47" t="s">
        <v>8463</v>
      </c>
      <c r="G1873" s="47" t="s">
        <v>76</v>
      </c>
      <c r="H1873" s="47" t="s">
        <v>1980</v>
      </c>
      <c r="I1873" s="47" t="s">
        <v>3899</v>
      </c>
      <c r="J1873" s="47" t="s">
        <v>1961</v>
      </c>
      <c r="K1873" s="47" t="s">
        <v>319</v>
      </c>
      <c r="L1873" s="47" t="s">
        <v>886</v>
      </c>
      <c r="M1873" s="47" t="s">
        <v>53</v>
      </c>
      <c r="N1873" s="47" t="s">
        <v>34</v>
      </c>
      <c r="O1873" s="47" t="s">
        <v>4</v>
      </c>
      <c r="P1873" s="47" t="s">
        <v>30</v>
      </c>
      <c r="Q1873" s="47"/>
      <c r="R1873" s="47"/>
      <c r="S1873" s="47" t="s">
        <v>8464</v>
      </c>
      <c r="T1873" s="47" t="s">
        <v>213</v>
      </c>
      <c r="U1873" s="52">
        <v>1297</v>
      </c>
      <c r="V1873" s="118">
        <v>46149</v>
      </c>
      <c r="W1873" s="118">
        <v>46149</v>
      </c>
      <c r="X1873" s="47"/>
      <c r="Y1873" s="47">
        <v>15</v>
      </c>
      <c r="Z1873" s="118">
        <v>46164</v>
      </c>
      <c r="AA1873" s="118">
        <v>46164</v>
      </c>
      <c r="AB1873" s="118">
        <v>46162</v>
      </c>
      <c r="AC1873" s="47" t="s">
        <v>3</v>
      </c>
      <c r="AD1873" s="14">
        <v>1</v>
      </c>
      <c r="AE1873" s="47" t="s">
        <v>3218</v>
      </c>
      <c r="AF1873" s="280">
        <v>46161</v>
      </c>
      <c r="AG1873" s="118">
        <v>46161</v>
      </c>
      <c r="AH1873" s="118" t="s">
        <v>6740</v>
      </c>
      <c r="AI1873" s="47"/>
      <c r="AJ1873" s="47"/>
      <c r="AK1873" s="47" t="s">
        <v>2826</v>
      </c>
      <c r="AL1873" s="62" t="s">
        <v>2925</v>
      </c>
      <c r="AM1873" s="62"/>
      <c r="AN1873" s="118"/>
      <c r="AO1873" s="118"/>
      <c r="AP1873" s="118"/>
      <c r="AQ1873" s="118"/>
      <c r="AR1873" s="118"/>
      <c r="AS1873" s="47"/>
      <c r="AT1873" s="118"/>
      <c r="AU1873" s="47"/>
      <c r="AV1873" s="47"/>
      <c r="AW1873" s="118"/>
      <c r="AX1873" s="118"/>
      <c r="AY1873" s="118"/>
      <c r="AZ1873" s="47"/>
      <c r="BA1873" s="118"/>
      <c r="BB1873" s="47"/>
      <c r="BC1873" s="118"/>
      <c r="BD1873" s="118"/>
    </row>
    <row r="1874" spans="1:56" x14ac:dyDescent="0.35">
      <c r="A1874" s="50" t="s">
        <v>8465</v>
      </c>
      <c r="B1874" s="115">
        <v>1873</v>
      </c>
      <c r="C1874" s="47"/>
      <c r="D1874" s="47" t="s">
        <v>8466</v>
      </c>
      <c r="E1874" s="47" t="s">
        <v>8467</v>
      </c>
      <c r="F1874" s="47" t="s">
        <v>8468</v>
      </c>
      <c r="G1874" s="47" t="s">
        <v>76</v>
      </c>
      <c r="H1874" s="47" t="s">
        <v>1980</v>
      </c>
      <c r="I1874" s="47" t="s">
        <v>3899</v>
      </c>
      <c r="J1874" s="47" t="s">
        <v>1961</v>
      </c>
      <c r="K1874" s="47" t="s">
        <v>319</v>
      </c>
      <c r="L1874" s="47" t="s">
        <v>886</v>
      </c>
      <c r="M1874" s="47" t="s">
        <v>53</v>
      </c>
      <c r="N1874" s="47" t="s">
        <v>34</v>
      </c>
      <c r="O1874" s="47" t="s">
        <v>4</v>
      </c>
      <c r="P1874" s="47" t="s">
        <v>133</v>
      </c>
      <c r="Q1874" s="47"/>
      <c r="R1874" s="47"/>
      <c r="S1874" s="47" t="s">
        <v>8469</v>
      </c>
      <c r="T1874" s="47" t="s">
        <v>8470</v>
      </c>
      <c r="U1874" s="52">
        <v>6056</v>
      </c>
      <c r="V1874" s="118">
        <v>46154</v>
      </c>
      <c r="W1874" s="118">
        <v>46154</v>
      </c>
      <c r="X1874" s="47"/>
      <c r="Y1874" s="47">
        <v>15</v>
      </c>
      <c r="Z1874" s="118">
        <v>46169</v>
      </c>
      <c r="AA1874" s="118">
        <v>46169</v>
      </c>
      <c r="AB1874" s="118">
        <v>46156</v>
      </c>
      <c r="AC1874" s="47" t="s">
        <v>3</v>
      </c>
      <c r="AD1874" s="14">
        <v>1</v>
      </c>
      <c r="AE1874" s="47" t="s">
        <v>3218</v>
      </c>
      <c r="AF1874" s="280">
        <v>46158</v>
      </c>
      <c r="AG1874" s="118">
        <v>46158</v>
      </c>
      <c r="AH1874" s="118" t="s">
        <v>6740</v>
      </c>
      <c r="AI1874" s="47"/>
      <c r="AJ1874" s="47"/>
      <c r="AK1874" s="47" t="s">
        <v>2826</v>
      </c>
      <c r="AL1874" s="62" t="s">
        <v>2925</v>
      </c>
      <c r="AM1874" s="62"/>
      <c r="AN1874" s="118"/>
      <c r="AO1874" s="118"/>
      <c r="AP1874" s="118"/>
      <c r="AQ1874" s="118"/>
      <c r="AR1874" s="118"/>
      <c r="AS1874" s="47"/>
      <c r="AT1874" s="118"/>
      <c r="AU1874" s="47"/>
      <c r="AV1874" s="47"/>
      <c r="AW1874" s="118"/>
      <c r="AX1874" s="118"/>
      <c r="AY1874" s="118"/>
      <c r="AZ1874" s="47"/>
      <c r="BA1874" s="118"/>
      <c r="BB1874" s="47"/>
      <c r="BC1874" s="118"/>
      <c r="BD1874" s="118"/>
    </row>
    <row r="1875" spans="1:56" x14ac:dyDescent="0.35">
      <c r="A1875" s="50" t="s">
        <v>8471</v>
      </c>
      <c r="B1875" s="115">
        <v>1874</v>
      </c>
      <c r="C1875" s="47"/>
      <c r="D1875" s="47" t="s">
        <v>8472</v>
      </c>
      <c r="E1875" s="47" t="s">
        <v>8473</v>
      </c>
      <c r="F1875" s="47" t="s">
        <v>8474</v>
      </c>
      <c r="G1875" s="47" t="s">
        <v>76</v>
      </c>
      <c r="H1875" s="47" t="s">
        <v>1980</v>
      </c>
      <c r="I1875" s="47" t="s">
        <v>3899</v>
      </c>
      <c r="J1875" s="47" t="s">
        <v>1961</v>
      </c>
      <c r="K1875" s="47" t="s">
        <v>319</v>
      </c>
      <c r="L1875" s="47" t="s">
        <v>886</v>
      </c>
      <c r="M1875" s="47" t="s">
        <v>53</v>
      </c>
      <c r="N1875" s="47" t="s">
        <v>34</v>
      </c>
      <c r="O1875" s="47" t="s">
        <v>4</v>
      </c>
      <c r="P1875" s="47" t="s">
        <v>21</v>
      </c>
      <c r="Q1875" s="47"/>
      <c r="R1875" s="47"/>
      <c r="S1875" s="47" t="s">
        <v>8475</v>
      </c>
      <c r="T1875" s="47" t="s">
        <v>8476</v>
      </c>
      <c r="U1875" s="52">
        <v>2037</v>
      </c>
      <c r="V1875" s="118">
        <v>46153</v>
      </c>
      <c r="W1875" s="118">
        <v>46153</v>
      </c>
      <c r="X1875" s="47"/>
      <c r="Y1875" s="47">
        <v>15</v>
      </c>
      <c r="Z1875" s="118">
        <v>46168</v>
      </c>
      <c r="AA1875" s="118">
        <v>46168</v>
      </c>
      <c r="AB1875" s="118">
        <v>46161</v>
      </c>
      <c r="AC1875" s="47" t="s">
        <v>3</v>
      </c>
      <c r="AD1875" s="14">
        <v>1</v>
      </c>
      <c r="AE1875" s="47" t="s">
        <v>3218</v>
      </c>
      <c r="AF1875" s="280">
        <v>46160</v>
      </c>
      <c r="AG1875" s="118">
        <v>46160</v>
      </c>
      <c r="AH1875" s="118" t="s">
        <v>6740</v>
      </c>
      <c r="AI1875" s="47"/>
      <c r="AJ1875" s="47"/>
      <c r="AK1875" s="47" t="s">
        <v>2826</v>
      </c>
      <c r="AL1875" s="62" t="s">
        <v>2925</v>
      </c>
      <c r="AM1875" s="62"/>
      <c r="AN1875" s="118"/>
      <c r="AO1875" s="118"/>
      <c r="AP1875" s="118"/>
      <c r="AQ1875" s="118"/>
      <c r="AR1875" s="118"/>
      <c r="AS1875" s="47"/>
      <c r="AT1875" s="118"/>
      <c r="AU1875" s="47"/>
      <c r="AV1875" s="47"/>
      <c r="AW1875" s="118"/>
      <c r="AX1875" s="118"/>
      <c r="AY1875" s="118"/>
      <c r="AZ1875" s="47"/>
      <c r="BA1875" s="118"/>
      <c r="BB1875" s="47"/>
      <c r="BC1875" s="118"/>
      <c r="BD1875" s="118"/>
    </row>
    <row r="1876" spans="1:56" x14ac:dyDescent="0.35">
      <c r="A1876" s="50" t="s">
        <v>8477</v>
      </c>
      <c r="B1876" s="115">
        <v>1875</v>
      </c>
      <c r="C1876" s="47"/>
      <c r="D1876" s="47" t="s">
        <v>8478</v>
      </c>
      <c r="E1876" s="47" t="s">
        <v>8479</v>
      </c>
      <c r="F1876" s="47" t="s">
        <v>8480</v>
      </c>
      <c r="G1876" s="47" t="s">
        <v>76</v>
      </c>
      <c r="H1876" s="47" t="s">
        <v>1980</v>
      </c>
      <c r="I1876" s="47" t="s">
        <v>3899</v>
      </c>
      <c r="J1876" s="47" t="s">
        <v>1961</v>
      </c>
      <c r="K1876" s="47" t="s">
        <v>319</v>
      </c>
      <c r="L1876" s="47" t="s">
        <v>886</v>
      </c>
      <c r="M1876" s="47" t="s">
        <v>53</v>
      </c>
      <c r="N1876" s="47" t="s">
        <v>34</v>
      </c>
      <c r="O1876" s="47" t="s">
        <v>4</v>
      </c>
      <c r="P1876" s="47" t="s">
        <v>21</v>
      </c>
      <c r="Q1876" s="47"/>
      <c r="R1876" s="47"/>
      <c r="S1876" s="47" t="s">
        <v>8481</v>
      </c>
      <c r="T1876" s="47" t="s">
        <v>8482</v>
      </c>
      <c r="U1876" s="52">
        <v>4303</v>
      </c>
      <c r="V1876" s="118">
        <v>46163</v>
      </c>
      <c r="W1876" s="118">
        <v>46163</v>
      </c>
      <c r="X1876" s="47"/>
      <c r="Y1876" s="47">
        <v>15</v>
      </c>
      <c r="Z1876" s="118">
        <v>46173</v>
      </c>
      <c r="AA1876" s="118">
        <v>46173</v>
      </c>
      <c r="AB1876" s="118">
        <v>46166</v>
      </c>
      <c r="AC1876" s="47" t="s">
        <v>3</v>
      </c>
      <c r="AD1876" s="14">
        <v>1</v>
      </c>
      <c r="AE1876" s="47" t="s">
        <v>3218</v>
      </c>
      <c r="AF1876" s="280">
        <v>46167</v>
      </c>
      <c r="AG1876" s="118">
        <v>46167</v>
      </c>
      <c r="AH1876" s="118" t="s">
        <v>6740</v>
      </c>
      <c r="AI1876" s="47"/>
      <c r="AJ1876" s="47"/>
      <c r="AK1876" s="47" t="s">
        <v>2826</v>
      </c>
      <c r="AL1876" s="62" t="s">
        <v>2925</v>
      </c>
      <c r="AM1876" s="62"/>
      <c r="AN1876" s="118"/>
      <c r="AO1876" s="118"/>
      <c r="AP1876" s="118"/>
      <c r="AQ1876" s="118"/>
      <c r="AR1876" s="118"/>
      <c r="AS1876" s="47"/>
      <c r="AT1876" s="118"/>
      <c r="AU1876" s="47"/>
      <c r="AV1876" s="47"/>
      <c r="AW1876" s="118"/>
      <c r="AX1876" s="118"/>
      <c r="AY1876" s="118"/>
      <c r="AZ1876" s="47"/>
      <c r="BA1876" s="118"/>
      <c r="BB1876" s="47"/>
      <c r="BC1876" s="118"/>
      <c r="BD1876" s="118"/>
    </row>
    <row r="1877" spans="1:56" x14ac:dyDescent="0.35">
      <c r="A1877" s="50" t="s">
        <v>8483</v>
      </c>
      <c r="B1877" s="115">
        <v>1876</v>
      </c>
      <c r="C1877" s="47"/>
      <c r="D1877" s="47" t="s">
        <v>8484</v>
      </c>
      <c r="E1877" s="47" t="s">
        <v>8485</v>
      </c>
      <c r="F1877" s="47" t="s">
        <v>8486</v>
      </c>
      <c r="G1877" s="47" t="s">
        <v>76</v>
      </c>
      <c r="H1877" s="47" t="s">
        <v>1980</v>
      </c>
      <c r="I1877" s="47" t="s">
        <v>3899</v>
      </c>
      <c r="J1877" s="47" t="s">
        <v>1961</v>
      </c>
      <c r="K1877" s="47" t="s">
        <v>319</v>
      </c>
      <c r="L1877" s="47" t="s">
        <v>886</v>
      </c>
      <c r="M1877" s="47" t="s">
        <v>53</v>
      </c>
      <c r="N1877" s="47" t="s">
        <v>34</v>
      </c>
      <c r="O1877" s="47" t="s">
        <v>4</v>
      </c>
      <c r="P1877" s="47" t="s">
        <v>133</v>
      </c>
      <c r="Q1877" s="47"/>
      <c r="R1877" s="47"/>
      <c r="S1877" s="47" t="s">
        <v>8487</v>
      </c>
      <c r="T1877" s="47" t="s">
        <v>8488</v>
      </c>
      <c r="U1877" s="52">
        <v>4300</v>
      </c>
      <c r="V1877" s="118">
        <v>46158</v>
      </c>
      <c r="W1877" s="118">
        <v>46158</v>
      </c>
      <c r="X1877" s="47"/>
      <c r="Y1877" s="47">
        <v>15</v>
      </c>
      <c r="Z1877" s="118">
        <v>46173</v>
      </c>
      <c r="AA1877" s="118">
        <v>46173</v>
      </c>
      <c r="AB1877" s="118">
        <v>46167</v>
      </c>
      <c r="AC1877" s="47" t="s">
        <v>3</v>
      </c>
      <c r="AD1877" s="14">
        <v>1</v>
      </c>
      <c r="AE1877" s="47" t="s">
        <v>3218</v>
      </c>
      <c r="AF1877" s="280">
        <v>46167</v>
      </c>
      <c r="AG1877" s="118">
        <v>46167</v>
      </c>
      <c r="AH1877" s="118" t="s">
        <v>6740</v>
      </c>
      <c r="AI1877" s="47"/>
      <c r="AJ1877" s="47"/>
      <c r="AK1877" s="47" t="s">
        <v>2826</v>
      </c>
      <c r="AL1877" s="62" t="s">
        <v>2925</v>
      </c>
      <c r="AM1877" s="62"/>
      <c r="AN1877" s="118"/>
      <c r="AO1877" s="118"/>
      <c r="AP1877" s="118"/>
      <c r="AQ1877" s="118"/>
      <c r="AR1877" s="118"/>
      <c r="AS1877" s="47"/>
      <c r="AT1877" s="118"/>
      <c r="AU1877" s="47"/>
      <c r="AV1877" s="47"/>
      <c r="AW1877" s="118"/>
      <c r="AX1877" s="118"/>
      <c r="AY1877" s="118"/>
      <c r="AZ1877" s="47"/>
      <c r="BA1877" s="118"/>
      <c r="BB1877" s="47"/>
      <c r="BC1877" s="118"/>
      <c r="BD1877" s="118"/>
    </row>
    <row r="1878" spans="1:56" x14ac:dyDescent="0.35">
      <c r="A1878" s="50" t="s">
        <v>8489</v>
      </c>
      <c r="B1878" s="115">
        <v>1877</v>
      </c>
      <c r="C1878" s="47"/>
      <c r="D1878" s="47" t="s">
        <v>8490</v>
      </c>
      <c r="E1878" s="47" t="s">
        <v>8491</v>
      </c>
      <c r="F1878" s="47" t="s">
        <v>8492</v>
      </c>
      <c r="G1878" s="47" t="s">
        <v>76</v>
      </c>
      <c r="H1878" s="47" t="s">
        <v>1980</v>
      </c>
      <c r="I1878" s="47" t="s">
        <v>3899</v>
      </c>
      <c r="J1878" s="47" t="s">
        <v>1961</v>
      </c>
      <c r="K1878" s="47" t="s">
        <v>319</v>
      </c>
      <c r="L1878" s="47" t="s">
        <v>886</v>
      </c>
      <c r="M1878" s="47" t="s">
        <v>53</v>
      </c>
      <c r="N1878" s="47" t="s">
        <v>34</v>
      </c>
      <c r="O1878" s="47" t="s">
        <v>4</v>
      </c>
      <c r="P1878" s="47" t="s">
        <v>133</v>
      </c>
      <c r="Q1878" s="47"/>
      <c r="R1878" s="47"/>
      <c r="S1878" s="47" t="s">
        <v>8493</v>
      </c>
      <c r="T1878" s="47" t="s">
        <v>8494</v>
      </c>
      <c r="U1878" s="52">
        <v>6111</v>
      </c>
      <c r="V1878" s="118">
        <v>46154</v>
      </c>
      <c r="W1878" s="118">
        <v>46154</v>
      </c>
      <c r="X1878" s="47"/>
      <c r="Y1878" s="47">
        <v>15</v>
      </c>
      <c r="Z1878" s="118">
        <v>46169</v>
      </c>
      <c r="AA1878" s="118">
        <v>46169</v>
      </c>
      <c r="AB1878" s="118">
        <v>46157</v>
      </c>
      <c r="AC1878" s="47" t="s">
        <v>3</v>
      </c>
      <c r="AD1878" s="14">
        <v>1</v>
      </c>
      <c r="AE1878" s="47" t="s">
        <v>3218</v>
      </c>
      <c r="AF1878" s="280">
        <v>46158</v>
      </c>
      <c r="AG1878" s="118">
        <v>46158</v>
      </c>
      <c r="AH1878" s="118" t="s">
        <v>6740</v>
      </c>
      <c r="AI1878" s="47"/>
      <c r="AJ1878" s="47"/>
      <c r="AK1878" s="47" t="s">
        <v>2826</v>
      </c>
      <c r="AL1878" s="62" t="s">
        <v>2925</v>
      </c>
      <c r="AM1878" s="62"/>
      <c r="AN1878" s="118"/>
      <c r="AO1878" s="118"/>
      <c r="AP1878" s="118"/>
      <c r="AQ1878" s="118"/>
      <c r="AR1878" s="118"/>
      <c r="AS1878" s="47"/>
      <c r="AT1878" s="118"/>
      <c r="AU1878" s="47"/>
      <c r="AV1878" s="47"/>
      <c r="AW1878" s="118"/>
      <c r="AX1878" s="118"/>
      <c r="AY1878" s="118"/>
      <c r="AZ1878" s="47"/>
      <c r="BA1878" s="118"/>
      <c r="BB1878" s="47"/>
      <c r="BC1878" s="118"/>
      <c r="BD1878" s="118"/>
    </row>
    <row r="1879" spans="1:56" x14ac:dyDescent="0.35">
      <c r="A1879" s="50" t="s">
        <v>8495</v>
      </c>
      <c r="B1879" s="115">
        <v>1878</v>
      </c>
      <c r="C1879" s="47"/>
      <c r="D1879" s="47" t="s">
        <v>8496</v>
      </c>
      <c r="E1879" s="47" t="s">
        <v>8497</v>
      </c>
      <c r="F1879" s="47" t="s">
        <v>8498</v>
      </c>
      <c r="G1879" s="47" t="s">
        <v>76</v>
      </c>
      <c r="H1879" s="47" t="s">
        <v>1980</v>
      </c>
      <c r="I1879" s="47" t="s">
        <v>3899</v>
      </c>
      <c r="J1879" s="47" t="s">
        <v>1961</v>
      </c>
      <c r="K1879" s="47" t="s">
        <v>319</v>
      </c>
      <c r="L1879" s="47" t="s">
        <v>886</v>
      </c>
      <c r="M1879" s="47" t="s">
        <v>53</v>
      </c>
      <c r="N1879" s="47" t="s">
        <v>34</v>
      </c>
      <c r="O1879" s="47" t="s">
        <v>4</v>
      </c>
      <c r="P1879" s="47" t="s">
        <v>133</v>
      </c>
      <c r="Q1879" s="47"/>
      <c r="R1879" s="47"/>
      <c r="S1879" s="47" t="s">
        <v>8499</v>
      </c>
      <c r="T1879" s="47" t="s">
        <v>8500</v>
      </c>
      <c r="U1879" s="52">
        <v>5332</v>
      </c>
      <c r="V1879" s="118">
        <v>46154</v>
      </c>
      <c r="W1879" s="118">
        <v>46154</v>
      </c>
      <c r="X1879" s="47"/>
      <c r="Y1879" s="47">
        <v>15</v>
      </c>
      <c r="Z1879" s="118">
        <v>46169</v>
      </c>
      <c r="AA1879" s="118">
        <v>46169</v>
      </c>
      <c r="AB1879" s="118">
        <v>46167</v>
      </c>
      <c r="AC1879" s="47" t="s">
        <v>3</v>
      </c>
      <c r="AD1879" s="14">
        <v>1</v>
      </c>
      <c r="AE1879" s="47" t="s">
        <v>3218</v>
      </c>
      <c r="AF1879" s="280">
        <v>46167</v>
      </c>
      <c r="AG1879" s="118">
        <v>46167</v>
      </c>
      <c r="AH1879" s="118" t="s">
        <v>6740</v>
      </c>
      <c r="AI1879" s="47"/>
      <c r="AJ1879" s="47"/>
      <c r="AK1879" s="47" t="s">
        <v>2826</v>
      </c>
      <c r="AL1879" s="62" t="s">
        <v>2925</v>
      </c>
      <c r="AM1879" s="62"/>
      <c r="AN1879" s="118"/>
      <c r="AO1879" s="118"/>
      <c r="AP1879" s="118"/>
      <c r="AQ1879" s="118"/>
      <c r="AR1879" s="118"/>
      <c r="AS1879" s="47"/>
      <c r="AT1879" s="118"/>
      <c r="AU1879" s="47"/>
      <c r="AV1879" s="47"/>
      <c r="AW1879" s="118"/>
      <c r="AX1879" s="118"/>
      <c r="AY1879" s="118"/>
      <c r="AZ1879" s="47"/>
      <c r="BA1879" s="118"/>
      <c r="BB1879" s="47"/>
      <c r="BC1879" s="118"/>
      <c r="BD1879" s="118"/>
    </row>
    <row r="1880" spans="1:56" x14ac:dyDescent="0.35">
      <c r="A1880" s="50" t="s">
        <v>8501</v>
      </c>
      <c r="B1880" s="115">
        <v>1879</v>
      </c>
      <c r="C1880" s="47"/>
      <c r="D1880" s="47" t="s">
        <v>8502</v>
      </c>
      <c r="E1880" s="47" t="s">
        <v>8503</v>
      </c>
      <c r="F1880" s="47" t="s">
        <v>8504</v>
      </c>
      <c r="G1880" s="47" t="s">
        <v>76</v>
      </c>
      <c r="H1880" s="47" t="s">
        <v>1980</v>
      </c>
      <c r="I1880" s="47" t="s">
        <v>3899</v>
      </c>
      <c r="J1880" s="47" t="s">
        <v>1961</v>
      </c>
      <c r="K1880" s="47" t="s">
        <v>319</v>
      </c>
      <c r="L1880" s="47" t="s">
        <v>886</v>
      </c>
      <c r="M1880" s="47" t="s">
        <v>53</v>
      </c>
      <c r="N1880" s="47" t="s">
        <v>34</v>
      </c>
      <c r="O1880" s="47" t="s">
        <v>4</v>
      </c>
      <c r="P1880" s="47" t="s">
        <v>133</v>
      </c>
      <c r="Q1880" s="47"/>
      <c r="R1880" s="47"/>
      <c r="S1880" s="47" t="s">
        <v>8505</v>
      </c>
      <c r="T1880" s="47" t="s">
        <v>377</v>
      </c>
      <c r="U1880" s="52">
        <v>5729</v>
      </c>
      <c r="V1880" s="118">
        <v>46150</v>
      </c>
      <c r="W1880" s="118">
        <v>46150</v>
      </c>
      <c r="X1880" s="47"/>
      <c r="Y1880" s="47">
        <v>15</v>
      </c>
      <c r="Z1880" s="118">
        <v>46165</v>
      </c>
      <c r="AA1880" s="118">
        <v>46165</v>
      </c>
      <c r="AB1880" s="118">
        <v>46160</v>
      </c>
      <c r="AC1880" s="47" t="s">
        <v>3</v>
      </c>
      <c r="AD1880" s="14">
        <v>1</v>
      </c>
      <c r="AE1880" s="47" t="s">
        <v>3218</v>
      </c>
      <c r="AF1880" s="280">
        <v>46159</v>
      </c>
      <c r="AG1880" s="118">
        <v>46159</v>
      </c>
      <c r="AH1880" s="118" t="s">
        <v>6740</v>
      </c>
      <c r="AI1880" s="47"/>
      <c r="AJ1880" s="47"/>
      <c r="AK1880" s="47" t="s">
        <v>2826</v>
      </c>
      <c r="AL1880" s="62" t="s">
        <v>2925</v>
      </c>
      <c r="AM1880" s="62"/>
      <c r="AN1880" s="118"/>
      <c r="AO1880" s="118"/>
      <c r="AP1880" s="118"/>
      <c r="AQ1880" s="118"/>
      <c r="AR1880" s="118"/>
      <c r="AS1880" s="47"/>
      <c r="AT1880" s="118"/>
      <c r="AU1880" s="47"/>
      <c r="AV1880" s="47"/>
      <c r="AW1880" s="118"/>
      <c r="AX1880" s="118"/>
      <c r="AY1880" s="118"/>
      <c r="AZ1880" s="47"/>
      <c r="BA1880" s="118"/>
      <c r="BB1880" s="47"/>
      <c r="BC1880" s="118"/>
      <c r="BD1880" s="118"/>
    </row>
    <row r="1881" spans="1:56" x14ac:dyDescent="0.35">
      <c r="A1881" s="50" t="s">
        <v>8506</v>
      </c>
      <c r="B1881" s="115">
        <v>1880</v>
      </c>
      <c r="C1881" s="47"/>
      <c r="D1881" s="47" t="s">
        <v>8507</v>
      </c>
      <c r="E1881" s="47" t="s">
        <v>8508</v>
      </c>
      <c r="F1881" s="47" t="s">
        <v>8509</v>
      </c>
      <c r="G1881" s="47" t="s">
        <v>76</v>
      </c>
      <c r="H1881" s="47" t="s">
        <v>1980</v>
      </c>
      <c r="I1881" s="47" t="s">
        <v>3899</v>
      </c>
      <c r="J1881" s="47" t="s">
        <v>1961</v>
      </c>
      <c r="K1881" s="47" t="s">
        <v>319</v>
      </c>
      <c r="L1881" s="47" t="s">
        <v>886</v>
      </c>
      <c r="M1881" s="47" t="s">
        <v>53</v>
      </c>
      <c r="N1881" s="47" t="s">
        <v>34</v>
      </c>
      <c r="O1881" s="47" t="s">
        <v>4</v>
      </c>
      <c r="P1881" s="47" t="s">
        <v>25</v>
      </c>
      <c r="Q1881" s="47"/>
      <c r="R1881" s="47"/>
      <c r="S1881" s="47" t="s">
        <v>8510</v>
      </c>
      <c r="T1881" s="47" t="s">
        <v>825</v>
      </c>
      <c r="U1881" s="52">
        <v>6428</v>
      </c>
      <c r="V1881" s="118">
        <v>46155</v>
      </c>
      <c r="W1881" s="118">
        <v>46155</v>
      </c>
      <c r="X1881" s="47"/>
      <c r="Y1881" s="47">
        <v>15</v>
      </c>
      <c r="Z1881" s="118">
        <v>46170</v>
      </c>
      <c r="AA1881" s="118">
        <v>46170</v>
      </c>
      <c r="AB1881" s="118">
        <v>46161</v>
      </c>
      <c r="AC1881" s="47" t="s">
        <v>3</v>
      </c>
      <c r="AD1881" s="14">
        <v>1</v>
      </c>
      <c r="AE1881" s="47" t="s">
        <v>3218</v>
      </c>
      <c r="AF1881" s="280">
        <v>46162</v>
      </c>
      <c r="AG1881" s="118">
        <v>46162</v>
      </c>
      <c r="AH1881" s="118" t="s">
        <v>6740</v>
      </c>
      <c r="AI1881" s="47"/>
      <c r="AJ1881" s="47"/>
      <c r="AK1881" s="47" t="s">
        <v>2826</v>
      </c>
      <c r="AL1881" s="62" t="s">
        <v>2925</v>
      </c>
      <c r="AM1881" s="62"/>
      <c r="AN1881" s="118"/>
      <c r="AO1881" s="118"/>
      <c r="AP1881" s="118"/>
      <c r="AQ1881" s="118"/>
      <c r="AR1881" s="118"/>
      <c r="AS1881" s="47"/>
      <c r="AT1881" s="118"/>
      <c r="AU1881" s="47"/>
      <c r="AV1881" s="47"/>
      <c r="AW1881" s="118"/>
      <c r="AX1881" s="118"/>
      <c r="AY1881" s="118"/>
      <c r="AZ1881" s="47"/>
      <c r="BA1881" s="118"/>
      <c r="BB1881" s="47"/>
      <c r="BC1881" s="118"/>
      <c r="BD1881" s="118"/>
    </row>
    <row r="1882" spans="1:56" x14ac:dyDescent="0.35">
      <c r="A1882" s="50" t="s">
        <v>8511</v>
      </c>
      <c r="B1882" s="115">
        <v>1881</v>
      </c>
      <c r="C1882" s="47"/>
      <c r="D1882" s="47" t="s">
        <v>8512</v>
      </c>
      <c r="E1882" s="47" t="s">
        <v>8513</v>
      </c>
      <c r="F1882" s="47" t="s">
        <v>8514</v>
      </c>
      <c r="G1882" s="47" t="s">
        <v>76</v>
      </c>
      <c r="H1882" s="47" t="s">
        <v>1980</v>
      </c>
      <c r="I1882" s="47" t="s">
        <v>3899</v>
      </c>
      <c r="J1882" s="47" t="s">
        <v>1961</v>
      </c>
      <c r="K1882" s="47" t="s">
        <v>319</v>
      </c>
      <c r="L1882" s="47" t="s">
        <v>886</v>
      </c>
      <c r="M1882" s="47" t="s">
        <v>53</v>
      </c>
      <c r="N1882" s="47" t="s">
        <v>34</v>
      </c>
      <c r="O1882" s="47" t="s">
        <v>4</v>
      </c>
      <c r="P1882" s="47" t="s">
        <v>25</v>
      </c>
      <c r="Q1882" s="47"/>
      <c r="R1882" s="47"/>
      <c r="S1882" s="47" t="s">
        <v>670</v>
      </c>
      <c r="T1882" s="47" t="s">
        <v>670</v>
      </c>
      <c r="U1882" s="52">
        <v>9050</v>
      </c>
      <c r="V1882" s="118">
        <v>46151</v>
      </c>
      <c r="W1882" s="118">
        <v>46151</v>
      </c>
      <c r="X1882" s="47"/>
      <c r="Y1882" s="47">
        <v>15</v>
      </c>
      <c r="Z1882" s="118">
        <v>46166</v>
      </c>
      <c r="AA1882" s="118">
        <v>46166</v>
      </c>
      <c r="AB1882" s="118">
        <v>46164</v>
      </c>
      <c r="AC1882" s="47" t="s">
        <v>3</v>
      </c>
      <c r="AD1882" s="14">
        <v>1</v>
      </c>
      <c r="AE1882" s="47" t="s">
        <v>3218</v>
      </c>
      <c r="AF1882" s="280">
        <v>46167</v>
      </c>
      <c r="AG1882" s="118">
        <v>46167</v>
      </c>
      <c r="AH1882" s="118" t="s">
        <v>6740</v>
      </c>
      <c r="AI1882" s="47"/>
      <c r="AJ1882" s="47"/>
      <c r="AK1882" s="47" t="s">
        <v>2826</v>
      </c>
      <c r="AL1882" s="62" t="s">
        <v>2925</v>
      </c>
      <c r="AM1882" s="62"/>
      <c r="AN1882" s="118"/>
      <c r="AO1882" s="118"/>
      <c r="AP1882" s="118"/>
      <c r="AQ1882" s="118"/>
      <c r="AR1882" s="118"/>
      <c r="AS1882" s="47"/>
      <c r="AT1882" s="118"/>
      <c r="AU1882" s="47"/>
      <c r="AV1882" s="47"/>
      <c r="AW1882" s="118"/>
      <c r="AX1882" s="118"/>
      <c r="AY1882" s="118"/>
      <c r="AZ1882" s="47"/>
      <c r="BA1882" s="118"/>
      <c r="BB1882" s="47"/>
      <c r="BC1882" s="118"/>
      <c r="BD1882" s="118"/>
    </row>
    <row r="1883" spans="1:56" x14ac:dyDescent="0.35">
      <c r="A1883" s="50" t="s">
        <v>8515</v>
      </c>
      <c r="B1883" s="115">
        <v>1882</v>
      </c>
      <c r="C1883" s="47"/>
      <c r="D1883" s="47" t="s">
        <v>8516</v>
      </c>
      <c r="E1883" s="47" t="s">
        <v>8517</v>
      </c>
      <c r="F1883" s="47" t="s">
        <v>8518</v>
      </c>
      <c r="G1883" s="47" t="s">
        <v>76</v>
      </c>
      <c r="H1883" s="47" t="s">
        <v>1980</v>
      </c>
      <c r="I1883" s="47" t="s">
        <v>3899</v>
      </c>
      <c r="J1883" s="47" t="s">
        <v>1961</v>
      </c>
      <c r="K1883" s="47" t="s">
        <v>319</v>
      </c>
      <c r="L1883" s="47" t="s">
        <v>886</v>
      </c>
      <c r="M1883" s="47" t="s">
        <v>53</v>
      </c>
      <c r="N1883" s="47" t="s">
        <v>34</v>
      </c>
      <c r="O1883" s="47" t="s">
        <v>4</v>
      </c>
      <c r="P1883" s="47" t="s">
        <v>133</v>
      </c>
      <c r="Q1883" s="47"/>
      <c r="R1883" s="47"/>
      <c r="S1883" s="47" t="s">
        <v>8519</v>
      </c>
      <c r="T1883" s="47" t="s">
        <v>8520</v>
      </c>
      <c r="U1883" s="52">
        <v>5000</v>
      </c>
      <c r="V1883" s="118">
        <v>46149</v>
      </c>
      <c r="W1883" s="118">
        <v>46149</v>
      </c>
      <c r="X1883" s="47"/>
      <c r="Y1883" s="47">
        <v>15</v>
      </c>
      <c r="Z1883" s="118">
        <v>46164</v>
      </c>
      <c r="AA1883" s="118">
        <v>46164</v>
      </c>
      <c r="AB1883" s="118">
        <v>46155</v>
      </c>
      <c r="AC1883" s="47" t="s">
        <v>3</v>
      </c>
      <c r="AD1883" s="14">
        <v>1</v>
      </c>
      <c r="AE1883" s="47" t="s">
        <v>3218</v>
      </c>
      <c r="AF1883" s="280">
        <v>46158</v>
      </c>
      <c r="AG1883" s="118">
        <v>46158</v>
      </c>
      <c r="AH1883" s="118" t="s">
        <v>6740</v>
      </c>
      <c r="AI1883" s="47"/>
      <c r="AJ1883" s="47"/>
      <c r="AK1883" s="47" t="s">
        <v>2826</v>
      </c>
      <c r="AL1883" s="62" t="s">
        <v>2925</v>
      </c>
      <c r="AM1883" s="62"/>
      <c r="AN1883" s="118"/>
      <c r="AO1883" s="118"/>
      <c r="AP1883" s="118"/>
      <c r="AQ1883" s="118"/>
      <c r="AR1883" s="118"/>
      <c r="AS1883" s="47"/>
      <c r="AT1883" s="118"/>
      <c r="AU1883" s="47"/>
      <c r="AV1883" s="47"/>
      <c r="AW1883" s="118"/>
      <c r="AX1883" s="118"/>
      <c r="AY1883" s="118"/>
      <c r="AZ1883" s="47"/>
      <c r="BA1883" s="118"/>
      <c r="BB1883" s="47"/>
      <c r="BC1883" s="118"/>
      <c r="BD1883" s="118"/>
    </row>
    <row r="1884" spans="1:56" x14ac:dyDescent="0.35">
      <c r="A1884" s="50" t="s">
        <v>8521</v>
      </c>
      <c r="B1884" s="115">
        <v>1883</v>
      </c>
      <c r="C1884" s="47"/>
      <c r="D1884" s="47" t="s">
        <v>8522</v>
      </c>
      <c r="E1884" s="47" t="s">
        <v>8523</v>
      </c>
      <c r="F1884" s="47" t="s">
        <v>8524</v>
      </c>
      <c r="G1884" s="47" t="s">
        <v>76</v>
      </c>
      <c r="H1884" s="47" t="s">
        <v>1980</v>
      </c>
      <c r="I1884" s="47" t="s">
        <v>3899</v>
      </c>
      <c r="J1884" s="47" t="s">
        <v>1961</v>
      </c>
      <c r="K1884" s="47" t="s">
        <v>319</v>
      </c>
      <c r="L1884" s="47" t="s">
        <v>886</v>
      </c>
      <c r="M1884" s="47" t="s">
        <v>53</v>
      </c>
      <c r="N1884" s="47" t="s">
        <v>34</v>
      </c>
      <c r="O1884" s="47" t="s">
        <v>4</v>
      </c>
      <c r="P1884" s="47" t="s">
        <v>133</v>
      </c>
      <c r="Q1884" s="47"/>
      <c r="R1884" s="47"/>
      <c r="S1884" s="47" t="s">
        <v>8525</v>
      </c>
      <c r="T1884" s="47" t="s">
        <v>8526</v>
      </c>
      <c r="U1884" s="52">
        <v>7766</v>
      </c>
      <c r="V1884" s="118">
        <v>46149</v>
      </c>
      <c r="W1884" s="118">
        <v>46149</v>
      </c>
      <c r="X1884" s="47"/>
      <c r="Y1884" s="47">
        <v>15</v>
      </c>
      <c r="Z1884" s="118">
        <v>46164</v>
      </c>
      <c r="AA1884" s="118">
        <v>46164</v>
      </c>
      <c r="AB1884" s="118">
        <v>46160</v>
      </c>
      <c r="AC1884" s="47" t="s">
        <v>3</v>
      </c>
      <c r="AD1884" s="14">
        <v>1</v>
      </c>
      <c r="AE1884" s="47" t="s">
        <v>3218</v>
      </c>
      <c r="AF1884" s="280">
        <v>46159</v>
      </c>
      <c r="AG1884" s="118">
        <v>46159</v>
      </c>
      <c r="AH1884" s="118" t="s">
        <v>6740</v>
      </c>
      <c r="AI1884" s="47"/>
      <c r="AJ1884" s="47"/>
      <c r="AK1884" s="47" t="s">
        <v>2826</v>
      </c>
      <c r="AL1884" s="62" t="s">
        <v>2925</v>
      </c>
      <c r="AM1884" s="62"/>
      <c r="AN1884" s="118"/>
      <c r="AO1884" s="118"/>
      <c r="AP1884" s="118"/>
      <c r="AQ1884" s="118"/>
      <c r="AR1884" s="118"/>
      <c r="AS1884" s="47"/>
      <c r="AT1884" s="118"/>
      <c r="AU1884" s="47"/>
      <c r="AV1884" s="47"/>
      <c r="AW1884" s="118"/>
      <c r="AX1884" s="118"/>
      <c r="AY1884" s="118"/>
      <c r="AZ1884" s="47"/>
      <c r="BA1884" s="118"/>
      <c r="BB1884" s="47"/>
      <c r="BC1884" s="118"/>
      <c r="BD1884" s="118"/>
    </row>
    <row r="1885" spans="1:56" x14ac:dyDescent="0.35">
      <c r="A1885" s="50" t="s">
        <v>8527</v>
      </c>
      <c r="B1885" s="115">
        <v>1884</v>
      </c>
      <c r="C1885" s="47"/>
      <c r="D1885" s="47" t="s">
        <v>8528</v>
      </c>
      <c r="E1885" s="47" t="s">
        <v>8529</v>
      </c>
      <c r="F1885" s="47" t="s">
        <v>8530</v>
      </c>
      <c r="G1885" s="47" t="s">
        <v>76</v>
      </c>
      <c r="H1885" s="47" t="s">
        <v>1980</v>
      </c>
      <c r="I1885" s="47" t="s">
        <v>3899</v>
      </c>
      <c r="J1885" s="47" t="s">
        <v>1961</v>
      </c>
      <c r="K1885" s="47" t="s">
        <v>319</v>
      </c>
      <c r="L1885" s="47" t="s">
        <v>886</v>
      </c>
      <c r="M1885" s="47" t="s">
        <v>53</v>
      </c>
      <c r="N1885" s="47" t="s">
        <v>34</v>
      </c>
      <c r="O1885" s="47" t="s">
        <v>4</v>
      </c>
      <c r="P1885" s="47" t="s">
        <v>25</v>
      </c>
      <c r="Q1885" s="47"/>
      <c r="R1885" s="47"/>
      <c r="S1885" s="47" t="s">
        <v>8531</v>
      </c>
      <c r="T1885" s="47" t="s">
        <v>8532</v>
      </c>
      <c r="U1885" s="52">
        <v>5669</v>
      </c>
      <c r="V1885" s="118">
        <v>46150</v>
      </c>
      <c r="W1885" s="118">
        <v>46150</v>
      </c>
      <c r="X1885" s="47"/>
      <c r="Y1885" s="47">
        <v>15</v>
      </c>
      <c r="Z1885" s="118">
        <v>46165</v>
      </c>
      <c r="AA1885" s="118">
        <v>46165</v>
      </c>
      <c r="AB1885" s="118">
        <v>46156</v>
      </c>
      <c r="AC1885" s="47" t="s">
        <v>3</v>
      </c>
      <c r="AD1885" s="14">
        <v>1</v>
      </c>
      <c r="AE1885" s="47" t="s">
        <v>3218</v>
      </c>
      <c r="AF1885" s="280">
        <v>46158</v>
      </c>
      <c r="AG1885" s="118">
        <v>46158</v>
      </c>
      <c r="AH1885" s="118" t="s">
        <v>6740</v>
      </c>
      <c r="AI1885" s="47"/>
      <c r="AJ1885" s="47"/>
      <c r="AK1885" s="47" t="s">
        <v>2826</v>
      </c>
      <c r="AL1885" s="62" t="s">
        <v>2925</v>
      </c>
      <c r="AM1885" s="62"/>
      <c r="AN1885" s="118"/>
      <c r="AO1885" s="118"/>
      <c r="AP1885" s="118"/>
      <c r="AQ1885" s="118"/>
      <c r="AR1885" s="118"/>
      <c r="AS1885" s="47"/>
      <c r="AT1885" s="118"/>
      <c r="AU1885" s="47"/>
      <c r="AV1885" s="47"/>
      <c r="AW1885" s="118"/>
      <c r="AX1885" s="118"/>
      <c r="AY1885" s="118"/>
      <c r="AZ1885" s="47"/>
      <c r="BA1885" s="118"/>
      <c r="BB1885" s="47"/>
      <c r="BC1885" s="118"/>
      <c r="BD1885" s="118"/>
    </row>
    <row r="1886" spans="1:56" x14ac:dyDescent="0.35">
      <c r="A1886" s="50" t="s">
        <v>8533</v>
      </c>
      <c r="B1886" s="115">
        <v>1885</v>
      </c>
      <c r="C1886" s="47"/>
      <c r="D1886" s="47" t="s">
        <v>8534</v>
      </c>
      <c r="E1886" s="47" t="s">
        <v>8535</v>
      </c>
      <c r="F1886" s="47" t="s">
        <v>8536</v>
      </c>
      <c r="G1886" s="47" t="s">
        <v>76</v>
      </c>
      <c r="H1886" s="47" t="s">
        <v>1980</v>
      </c>
      <c r="I1886" s="47" t="s">
        <v>3899</v>
      </c>
      <c r="J1886" s="47" t="s">
        <v>1961</v>
      </c>
      <c r="K1886" s="47" t="s">
        <v>319</v>
      </c>
      <c r="L1886" s="47" t="s">
        <v>886</v>
      </c>
      <c r="M1886" s="47" t="s">
        <v>53</v>
      </c>
      <c r="N1886" s="47" t="s">
        <v>34</v>
      </c>
      <c r="O1886" s="47" t="s">
        <v>4</v>
      </c>
      <c r="P1886" s="47" t="s">
        <v>21</v>
      </c>
      <c r="Q1886" s="47"/>
      <c r="R1886" s="47"/>
      <c r="S1886" s="47" t="s">
        <v>8537</v>
      </c>
      <c r="T1886" s="47" t="s">
        <v>8538</v>
      </c>
      <c r="U1886" s="52">
        <v>6512</v>
      </c>
      <c r="V1886" s="118">
        <v>46150</v>
      </c>
      <c r="W1886" s="118">
        <v>46150</v>
      </c>
      <c r="X1886" s="47"/>
      <c r="Y1886" s="47">
        <v>15</v>
      </c>
      <c r="Z1886" s="118">
        <v>46165</v>
      </c>
      <c r="AA1886" s="118">
        <v>46165</v>
      </c>
      <c r="AB1886" s="118">
        <v>46157</v>
      </c>
      <c r="AC1886" s="47" t="s">
        <v>3</v>
      </c>
      <c r="AD1886" s="14">
        <v>1</v>
      </c>
      <c r="AE1886" s="47" t="s">
        <v>3218</v>
      </c>
      <c r="AF1886" s="280">
        <v>46159</v>
      </c>
      <c r="AG1886" s="118">
        <v>46159</v>
      </c>
      <c r="AH1886" s="118" t="s">
        <v>6740</v>
      </c>
      <c r="AI1886" s="47"/>
      <c r="AJ1886" s="47"/>
      <c r="AK1886" s="47" t="s">
        <v>2826</v>
      </c>
      <c r="AL1886" s="62" t="s">
        <v>2925</v>
      </c>
      <c r="AM1886" s="62"/>
      <c r="AN1886" s="118"/>
      <c r="AO1886" s="118"/>
      <c r="AP1886" s="118"/>
      <c r="AQ1886" s="118"/>
      <c r="AR1886" s="118"/>
      <c r="AS1886" s="47"/>
      <c r="AT1886" s="118"/>
      <c r="AU1886" s="47"/>
      <c r="AV1886" s="47"/>
      <c r="AW1886" s="118"/>
      <c r="AX1886" s="118"/>
      <c r="AY1886" s="118"/>
      <c r="AZ1886" s="47"/>
      <c r="BA1886" s="118"/>
      <c r="BB1886" s="47"/>
      <c r="BC1886" s="118"/>
      <c r="BD1886" s="118"/>
    </row>
    <row r="1887" spans="1:56" x14ac:dyDescent="0.35">
      <c r="A1887" s="50" t="s">
        <v>8539</v>
      </c>
      <c r="B1887" s="115">
        <v>1886</v>
      </c>
      <c r="C1887" s="47"/>
      <c r="D1887" s="47" t="s">
        <v>8540</v>
      </c>
      <c r="E1887" s="47" t="s">
        <v>8541</v>
      </c>
      <c r="F1887" s="47" t="s">
        <v>8542</v>
      </c>
      <c r="G1887" s="47" t="s">
        <v>76</v>
      </c>
      <c r="H1887" s="47" t="s">
        <v>1980</v>
      </c>
      <c r="I1887" s="47" t="s">
        <v>3899</v>
      </c>
      <c r="J1887" s="47" t="s">
        <v>1961</v>
      </c>
      <c r="K1887" s="47" t="s">
        <v>319</v>
      </c>
      <c r="L1887" s="47" t="s">
        <v>886</v>
      </c>
      <c r="M1887" s="47" t="s">
        <v>53</v>
      </c>
      <c r="N1887" s="47" t="s">
        <v>34</v>
      </c>
      <c r="O1887" s="47" t="s">
        <v>4</v>
      </c>
      <c r="P1887" s="47" t="s">
        <v>133</v>
      </c>
      <c r="Q1887" s="47"/>
      <c r="R1887" s="47"/>
      <c r="S1887" s="47" t="s">
        <v>8543</v>
      </c>
      <c r="T1887" s="47" t="s">
        <v>8544</v>
      </c>
      <c r="U1887" s="52">
        <v>4156</v>
      </c>
      <c r="V1887" s="118">
        <v>46149</v>
      </c>
      <c r="W1887" s="118">
        <v>46149</v>
      </c>
      <c r="X1887" s="47"/>
      <c r="Y1887" s="47">
        <v>15</v>
      </c>
      <c r="Z1887" s="118">
        <v>46164</v>
      </c>
      <c r="AA1887" s="118">
        <v>46164</v>
      </c>
      <c r="AB1887" s="118">
        <v>46156</v>
      </c>
      <c r="AC1887" s="47" t="s">
        <v>3</v>
      </c>
      <c r="AD1887" s="14">
        <v>1</v>
      </c>
      <c r="AE1887" s="47" t="s">
        <v>3218</v>
      </c>
      <c r="AF1887" s="280">
        <v>46158</v>
      </c>
      <c r="AG1887" s="118">
        <v>46158</v>
      </c>
      <c r="AH1887" s="118" t="s">
        <v>6740</v>
      </c>
      <c r="AI1887" s="47"/>
      <c r="AJ1887" s="47"/>
      <c r="AK1887" s="47" t="s">
        <v>2826</v>
      </c>
      <c r="AL1887" s="62" t="s">
        <v>2925</v>
      </c>
      <c r="AM1887" s="62"/>
      <c r="AN1887" s="118"/>
      <c r="AO1887" s="118"/>
      <c r="AP1887" s="118"/>
      <c r="AQ1887" s="118"/>
      <c r="AR1887" s="118"/>
      <c r="AS1887" s="47"/>
      <c r="AT1887" s="118"/>
      <c r="AU1887" s="47"/>
      <c r="AV1887" s="47"/>
      <c r="AW1887" s="118"/>
      <c r="AX1887" s="118"/>
      <c r="AY1887" s="118"/>
      <c r="AZ1887" s="47"/>
      <c r="BA1887" s="118"/>
      <c r="BB1887" s="47"/>
      <c r="BC1887" s="118"/>
      <c r="BD1887" s="118"/>
    </row>
    <row r="1888" spans="1:56" x14ac:dyDescent="0.35">
      <c r="A1888" s="50" t="s">
        <v>8545</v>
      </c>
      <c r="B1888" s="115">
        <v>1887</v>
      </c>
      <c r="C1888" s="47"/>
      <c r="D1888" s="47" t="s">
        <v>8546</v>
      </c>
      <c r="E1888" s="47" t="s">
        <v>8547</v>
      </c>
      <c r="F1888" s="47" t="s">
        <v>8548</v>
      </c>
      <c r="G1888" s="47" t="s">
        <v>76</v>
      </c>
      <c r="H1888" s="47" t="s">
        <v>1980</v>
      </c>
      <c r="I1888" s="47" t="s">
        <v>3899</v>
      </c>
      <c r="J1888" s="47" t="s">
        <v>1961</v>
      </c>
      <c r="K1888" s="47" t="s">
        <v>319</v>
      </c>
      <c r="L1888" s="47" t="s">
        <v>886</v>
      </c>
      <c r="M1888" s="47" t="s">
        <v>53</v>
      </c>
      <c r="N1888" s="47" t="s">
        <v>33</v>
      </c>
      <c r="O1888" s="47" t="s">
        <v>5473</v>
      </c>
      <c r="P1888" s="47" t="s">
        <v>26</v>
      </c>
      <c r="Q1888" s="47"/>
      <c r="R1888" s="47"/>
      <c r="S1888" s="47" t="s">
        <v>8549</v>
      </c>
      <c r="T1888" s="47" t="s">
        <v>8550</v>
      </c>
      <c r="U1888" s="52">
        <v>8716</v>
      </c>
      <c r="V1888" s="118">
        <v>46164</v>
      </c>
      <c r="W1888" s="118">
        <v>46164</v>
      </c>
      <c r="X1888" s="47"/>
      <c r="Y1888" s="47">
        <v>15</v>
      </c>
      <c r="Z1888" s="118">
        <v>46173</v>
      </c>
      <c r="AA1888" s="118">
        <v>46173</v>
      </c>
      <c r="AB1888" s="118">
        <v>46164</v>
      </c>
      <c r="AC1888" s="47" t="s">
        <v>3</v>
      </c>
      <c r="AD1888" s="14">
        <v>1</v>
      </c>
      <c r="AE1888" s="47" t="s">
        <v>3218</v>
      </c>
      <c r="AF1888" s="280" t="s">
        <v>8951</v>
      </c>
      <c r="AG1888" s="118"/>
      <c r="AH1888" s="118" t="s">
        <v>152</v>
      </c>
      <c r="AI1888" s="47"/>
      <c r="AJ1888" s="47"/>
      <c r="AK1888" s="47" t="s">
        <v>2826</v>
      </c>
      <c r="AL1888" s="62" t="s">
        <v>2925</v>
      </c>
      <c r="AM1888" s="62"/>
      <c r="AN1888" s="118"/>
      <c r="AO1888" s="118"/>
      <c r="AP1888" s="118"/>
      <c r="AQ1888" s="118"/>
      <c r="AR1888" s="118"/>
      <c r="AS1888" s="47"/>
      <c r="AT1888" s="118"/>
      <c r="AU1888" s="47"/>
      <c r="AV1888" s="47"/>
      <c r="AW1888" s="118"/>
      <c r="AX1888" s="118"/>
      <c r="AY1888" s="118"/>
      <c r="AZ1888" s="47"/>
      <c r="BA1888" s="118"/>
      <c r="BB1888" s="47"/>
      <c r="BC1888" s="118"/>
      <c r="BD1888" s="118"/>
    </row>
    <row r="1889" spans="1:56" x14ac:dyDescent="0.35">
      <c r="A1889" s="50" t="s">
        <v>8551</v>
      </c>
      <c r="B1889" s="115">
        <v>1888</v>
      </c>
      <c r="C1889" s="47"/>
      <c r="D1889" s="47" t="s">
        <v>8552</v>
      </c>
      <c r="E1889" s="47" t="s">
        <v>8553</v>
      </c>
      <c r="F1889" s="47" t="s">
        <v>8554</v>
      </c>
      <c r="G1889" s="47" t="s">
        <v>76</v>
      </c>
      <c r="H1889" s="47" t="s">
        <v>1980</v>
      </c>
      <c r="I1889" s="47" t="s">
        <v>3899</v>
      </c>
      <c r="J1889" s="47" t="s">
        <v>1961</v>
      </c>
      <c r="K1889" s="47" t="s">
        <v>319</v>
      </c>
      <c r="L1889" s="47" t="s">
        <v>886</v>
      </c>
      <c r="M1889" s="47" t="s">
        <v>53</v>
      </c>
      <c r="N1889" s="47" t="s">
        <v>33</v>
      </c>
      <c r="O1889" s="47" t="s">
        <v>5473</v>
      </c>
      <c r="P1889" s="47" t="s">
        <v>26</v>
      </c>
      <c r="Q1889" s="47"/>
      <c r="R1889" s="47"/>
      <c r="S1889" s="47" t="s">
        <v>8555</v>
      </c>
      <c r="T1889" s="47" t="s">
        <v>8556</v>
      </c>
      <c r="U1889" s="52">
        <v>9863</v>
      </c>
      <c r="V1889" s="118">
        <v>46149</v>
      </c>
      <c r="W1889" s="118">
        <v>46149</v>
      </c>
      <c r="X1889" s="47"/>
      <c r="Y1889" s="47">
        <v>15</v>
      </c>
      <c r="Z1889" s="118">
        <v>46164</v>
      </c>
      <c r="AA1889" s="118">
        <v>46164</v>
      </c>
      <c r="AB1889" s="118">
        <v>46164</v>
      </c>
      <c r="AC1889" s="47" t="s">
        <v>3</v>
      </c>
      <c r="AD1889" s="14">
        <v>1</v>
      </c>
      <c r="AE1889" s="47" t="s">
        <v>3218</v>
      </c>
      <c r="AF1889" s="280" t="s">
        <v>8951</v>
      </c>
      <c r="AG1889" s="118"/>
      <c r="AH1889" s="118" t="s">
        <v>152</v>
      </c>
      <c r="AI1889" s="47"/>
      <c r="AJ1889" s="47"/>
      <c r="AK1889" s="47" t="s">
        <v>2826</v>
      </c>
      <c r="AL1889" s="62" t="s">
        <v>2925</v>
      </c>
      <c r="AM1889" s="62"/>
      <c r="AN1889" s="118"/>
      <c r="AO1889" s="118"/>
      <c r="AP1889" s="118"/>
      <c r="AQ1889" s="118"/>
      <c r="AR1889" s="118"/>
      <c r="AS1889" s="47"/>
      <c r="AT1889" s="118"/>
      <c r="AU1889" s="47"/>
      <c r="AV1889" s="47"/>
      <c r="AW1889" s="118"/>
      <c r="AX1889" s="118"/>
      <c r="AY1889" s="118"/>
      <c r="AZ1889" s="47"/>
      <c r="BA1889" s="118"/>
      <c r="BB1889" s="47"/>
      <c r="BC1889" s="118"/>
      <c r="BD1889" s="118"/>
    </row>
    <row r="1890" spans="1:56" x14ac:dyDescent="0.35">
      <c r="A1890" s="50" t="s">
        <v>8557</v>
      </c>
      <c r="B1890" s="115">
        <v>1889</v>
      </c>
      <c r="C1890" s="47"/>
      <c r="D1890" s="47" t="s">
        <v>8558</v>
      </c>
      <c r="E1890" s="47" t="s">
        <v>8559</v>
      </c>
      <c r="F1890" s="47" t="s">
        <v>8560</v>
      </c>
      <c r="G1890" s="47" t="s">
        <v>76</v>
      </c>
      <c r="H1890" s="47" t="s">
        <v>1980</v>
      </c>
      <c r="I1890" s="47" t="s">
        <v>3899</v>
      </c>
      <c r="J1890" s="47" t="s">
        <v>1961</v>
      </c>
      <c r="K1890" s="47" t="s">
        <v>319</v>
      </c>
      <c r="L1890" s="47" t="s">
        <v>886</v>
      </c>
      <c r="M1890" s="47" t="s">
        <v>53</v>
      </c>
      <c r="N1890" s="47" t="s">
        <v>33</v>
      </c>
      <c r="O1890" s="47" t="s">
        <v>5473</v>
      </c>
      <c r="P1890" s="47" t="s">
        <v>26</v>
      </c>
      <c r="Q1890" s="47"/>
      <c r="R1890" s="47"/>
      <c r="S1890" s="47" t="s">
        <v>8561</v>
      </c>
      <c r="T1890" s="47" t="s">
        <v>7578</v>
      </c>
      <c r="U1890" s="52">
        <v>7399</v>
      </c>
      <c r="V1890" s="118">
        <v>46150</v>
      </c>
      <c r="W1890" s="118">
        <v>46150</v>
      </c>
      <c r="X1890" s="47"/>
      <c r="Y1890" s="47">
        <v>15</v>
      </c>
      <c r="Z1890" s="118">
        <v>46165</v>
      </c>
      <c r="AA1890" s="118">
        <v>46165</v>
      </c>
      <c r="AB1890" s="118">
        <v>46156</v>
      </c>
      <c r="AC1890" s="47" t="s">
        <v>3</v>
      </c>
      <c r="AD1890" s="14">
        <v>1</v>
      </c>
      <c r="AE1890" s="47" t="s">
        <v>3218</v>
      </c>
      <c r="AF1890" s="280" t="s">
        <v>8951</v>
      </c>
      <c r="AG1890" s="118"/>
      <c r="AH1890" s="118" t="s">
        <v>152</v>
      </c>
      <c r="AI1890" s="47"/>
      <c r="AJ1890" s="47"/>
      <c r="AK1890" s="47" t="s">
        <v>2826</v>
      </c>
      <c r="AL1890" s="62" t="s">
        <v>2925</v>
      </c>
      <c r="AM1890" s="62"/>
      <c r="AN1890" s="118"/>
      <c r="AO1890" s="118"/>
      <c r="AP1890" s="118"/>
      <c r="AQ1890" s="118"/>
      <c r="AR1890" s="118"/>
      <c r="AS1890" s="47"/>
      <c r="AT1890" s="118"/>
      <c r="AU1890" s="47"/>
      <c r="AV1890" s="47"/>
      <c r="AW1890" s="118"/>
      <c r="AX1890" s="118"/>
      <c r="AY1890" s="118"/>
      <c r="AZ1890" s="47"/>
      <c r="BA1890" s="118"/>
      <c r="BB1890" s="47"/>
      <c r="BC1890" s="118"/>
      <c r="BD1890" s="118"/>
    </row>
    <row r="1891" spans="1:56" x14ac:dyDescent="0.35">
      <c r="A1891" s="50" t="s">
        <v>8562</v>
      </c>
      <c r="B1891" s="115">
        <v>1890</v>
      </c>
      <c r="C1891" s="47"/>
      <c r="D1891" s="47" t="s">
        <v>8563</v>
      </c>
      <c r="E1891" s="47" t="s">
        <v>8564</v>
      </c>
      <c r="F1891" s="47" t="s">
        <v>8565</v>
      </c>
      <c r="G1891" s="47" t="s">
        <v>76</v>
      </c>
      <c r="H1891" s="47" t="s">
        <v>1980</v>
      </c>
      <c r="I1891" s="47" t="s">
        <v>3899</v>
      </c>
      <c r="J1891" s="47" t="s">
        <v>1961</v>
      </c>
      <c r="K1891" s="47" t="s">
        <v>319</v>
      </c>
      <c r="L1891" s="47" t="s">
        <v>886</v>
      </c>
      <c r="M1891" s="47" t="s">
        <v>53</v>
      </c>
      <c r="N1891" s="47" t="s">
        <v>34</v>
      </c>
      <c r="O1891" s="47" t="s">
        <v>4</v>
      </c>
      <c r="P1891" s="47" t="s">
        <v>25</v>
      </c>
      <c r="Q1891" s="47"/>
      <c r="R1891" s="47"/>
      <c r="S1891" s="47" t="s">
        <v>8566</v>
      </c>
      <c r="T1891" s="47" t="s">
        <v>8567</v>
      </c>
      <c r="U1891" s="52">
        <v>5460</v>
      </c>
      <c r="V1891" s="118">
        <v>46150</v>
      </c>
      <c r="W1891" s="118">
        <v>46150</v>
      </c>
      <c r="X1891" s="47"/>
      <c r="Y1891" s="47">
        <v>15</v>
      </c>
      <c r="Z1891" s="118">
        <v>46165</v>
      </c>
      <c r="AA1891" s="118">
        <v>46165</v>
      </c>
      <c r="AB1891" s="118">
        <v>46161</v>
      </c>
      <c r="AC1891" s="47" t="s">
        <v>3</v>
      </c>
      <c r="AD1891" s="14">
        <v>1</v>
      </c>
      <c r="AE1891" s="47" t="s">
        <v>3218</v>
      </c>
      <c r="AF1891" s="280">
        <v>46162</v>
      </c>
      <c r="AG1891" s="118">
        <v>46162</v>
      </c>
      <c r="AH1891" s="118" t="s">
        <v>6740</v>
      </c>
      <c r="AI1891" s="47"/>
      <c r="AJ1891" s="47"/>
      <c r="AK1891" s="47" t="s">
        <v>2826</v>
      </c>
      <c r="AL1891" s="62" t="s">
        <v>2925</v>
      </c>
      <c r="AM1891" s="62"/>
      <c r="AN1891" s="118"/>
      <c r="AO1891" s="118"/>
      <c r="AP1891" s="118"/>
      <c r="AQ1891" s="118"/>
      <c r="AR1891" s="118"/>
      <c r="AS1891" s="47"/>
      <c r="AT1891" s="118"/>
      <c r="AU1891" s="47"/>
      <c r="AV1891" s="47"/>
      <c r="AW1891" s="118"/>
      <c r="AX1891" s="118"/>
      <c r="AY1891" s="118"/>
      <c r="AZ1891" s="47"/>
      <c r="BA1891" s="118"/>
      <c r="BB1891" s="47"/>
      <c r="BC1891" s="118"/>
      <c r="BD1891" s="118"/>
    </row>
    <row r="1892" spans="1:56" x14ac:dyDescent="0.35">
      <c r="A1892" s="50" t="s">
        <v>8568</v>
      </c>
      <c r="B1892" s="115">
        <v>1891</v>
      </c>
      <c r="C1892" s="47"/>
      <c r="D1892" s="47" t="s">
        <v>8569</v>
      </c>
      <c r="E1892" s="47" t="s">
        <v>8570</v>
      </c>
      <c r="F1892" s="47" t="s">
        <v>8571</v>
      </c>
      <c r="G1892" s="47" t="s">
        <v>76</v>
      </c>
      <c r="H1892" s="47" t="s">
        <v>1980</v>
      </c>
      <c r="I1892" s="47" t="s">
        <v>3899</v>
      </c>
      <c r="J1892" s="47" t="s">
        <v>1961</v>
      </c>
      <c r="K1892" s="47" t="s">
        <v>319</v>
      </c>
      <c r="L1892" s="47" t="s">
        <v>886</v>
      </c>
      <c r="M1892" s="47" t="s">
        <v>53</v>
      </c>
      <c r="N1892" s="47" t="s">
        <v>33</v>
      </c>
      <c r="O1892" s="47" t="s">
        <v>5473</v>
      </c>
      <c r="P1892" s="47" t="s">
        <v>26</v>
      </c>
      <c r="Q1892" s="47"/>
      <c r="R1892" s="47"/>
      <c r="S1892" s="47" t="s">
        <v>8572</v>
      </c>
      <c r="T1892" s="47" t="s">
        <v>8573</v>
      </c>
      <c r="U1892" s="52">
        <v>5486</v>
      </c>
      <c r="V1892" s="118">
        <v>46150</v>
      </c>
      <c r="W1892" s="118">
        <v>46150</v>
      </c>
      <c r="X1892" s="47"/>
      <c r="Y1892" s="47">
        <v>15</v>
      </c>
      <c r="Z1892" s="118">
        <v>46165</v>
      </c>
      <c r="AA1892" s="118">
        <v>46165</v>
      </c>
      <c r="AB1892" s="118">
        <v>46158</v>
      </c>
      <c r="AC1892" s="47" t="s">
        <v>3</v>
      </c>
      <c r="AD1892" s="14">
        <v>1</v>
      </c>
      <c r="AE1892" s="47" t="s">
        <v>3218</v>
      </c>
      <c r="AF1892" s="280" t="s">
        <v>8951</v>
      </c>
      <c r="AG1892" s="118"/>
      <c r="AH1892" s="118" t="s">
        <v>152</v>
      </c>
      <c r="AI1892" s="47"/>
      <c r="AJ1892" s="47"/>
      <c r="AK1892" s="47" t="s">
        <v>2826</v>
      </c>
      <c r="AL1892" s="62" t="s">
        <v>2925</v>
      </c>
      <c r="AM1892" s="62"/>
      <c r="AN1892" s="118"/>
      <c r="AO1892" s="118"/>
      <c r="AP1892" s="118"/>
      <c r="AQ1892" s="118"/>
      <c r="AR1892" s="118"/>
      <c r="AS1892" s="47"/>
      <c r="AT1892" s="118"/>
      <c r="AU1892" s="47"/>
      <c r="AV1892" s="47"/>
      <c r="AW1892" s="118"/>
      <c r="AX1892" s="118"/>
      <c r="AY1892" s="118"/>
      <c r="AZ1892" s="47"/>
      <c r="BA1892" s="118"/>
      <c r="BB1892" s="47"/>
      <c r="BC1892" s="118"/>
      <c r="BD1892" s="118"/>
    </row>
    <row r="1893" spans="1:56" x14ac:dyDescent="0.35">
      <c r="A1893" s="50" t="s">
        <v>8574</v>
      </c>
      <c r="B1893" s="115">
        <v>1892</v>
      </c>
      <c r="C1893" s="47"/>
      <c r="D1893" s="47" t="s">
        <v>8575</v>
      </c>
      <c r="E1893" s="47" t="s">
        <v>8576</v>
      </c>
      <c r="F1893" s="47" t="s">
        <v>8577</v>
      </c>
      <c r="G1893" s="47" t="s">
        <v>76</v>
      </c>
      <c r="H1893" s="47" t="s">
        <v>1980</v>
      </c>
      <c r="I1893" s="47" t="s">
        <v>3899</v>
      </c>
      <c r="J1893" s="47" t="s">
        <v>1961</v>
      </c>
      <c r="K1893" s="47" t="s">
        <v>319</v>
      </c>
      <c r="L1893" s="47" t="s">
        <v>886</v>
      </c>
      <c r="M1893" s="47" t="s">
        <v>53</v>
      </c>
      <c r="N1893" s="47" t="s">
        <v>34</v>
      </c>
      <c r="O1893" s="47" t="s">
        <v>4</v>
      </c>
      <c r="P1893" s="47" t="s">
        <v>21</v>
      </c>
      <c r="Q1893" s="47"/>
      <c r="R1893" s="47"/>
      <c r="S1893" s="47" t="s">
        <v>8578</v>
      </c>
      <c r="T1893" s="47" t="s">
        <v>8579</v>
      </c>
      <c r="U1893" s="52">
        <v>6318</v>
      </c>
      <c r="V1893" s="118">
        <v>46153</v>
      </c>
      <c r="W1893" s="118">
        <v>46153</v>
      </c>
      <c r="X1893" s="47"/>
      <c r="Y1893" s="47">
        <v>15</v>
      </c>
      <c r="Z1893" s="118">
        <v>46168</v>
      </c>
      <c r="AA1893" s="118">
        <v>46168</v>
      </c>
      <c r="AB1893" s="118">
        <v>46162</v>
      </c>
      <c r="AC1893" s="47" t="s">
        <v>3</v>
      </c>
      <c r="AD1893" s="14">
        <v>1</v>
      </c>
      <c r="AE1893" s="47" t="s">
        <v>3218</v>
      </c>
      <c r="AF1893" s="280">
        <v>46161</v>
      </c>
      <c r="AG1893" s="118">
        <v>46161</v>
      </c>
      <c r="AH1893" s="118" t="s">
        <v>6740</v>
      </c>
      <c r="AI1893" s="47"/>
      <c r="AJ1893" s="47"/>
      <c r="AK1893" s="47" t="s">
        <v>2826</v>
      </c>
      <c r="AL1893" s="62" t="s">
        <v>2925</v>
      </c>
      <c r="AM1893" s="62"/>
      <c r="AN1893" s="118"/>
      <c r="AO1893" s="118"/>
      <c r="AP1893" s="118"/>
      <c r="AQ1893" s="118"/>
      <c r="AR1893" s="118"/>
      <c r="AS1893" s="47"/>
      <c r="AT1893" s="118"/>
      <c r="AU1893" s="47"/>
      <c r="AV1893" s="47"/>
      <c r="AW1893" s="118"/>
      <c r="AX1893" s="118"/>
      <c r="AY1893" s="118"/>
      <c r="AZ1893" s="47"/>
      <c r="BA1893" s="118"/>
      <c r="BB1893" s="47"/>
      <c r="BC1893" s="118"/>
      <c r="BD1893" s="118"/>
    </row>
    <row r="1894" spans="1:56" x14ac:dyDescent="0.35">
      <c r="A1894" s="50" t="s">
        <v>8580</v>
      </c>
      <c r="B1894" s="115">
        <v>1893</v>
      </c>
      <c r="C1894" s="47"/>
      <c r="D1894" s="47" t="s">
        <v>8581</v>
      </c>
      <c r="E1894" s="47" t="s">
        <v>8582</v>
      </c>
      <c r="F1894" s="47" t="s">
        <v>8583</v>
      </c>
      <c r="G1894" s="47" t="s">
        <v>76</v>
      </c>
      <c r="H1894" s="47" t="s">
        <v>1980</v>
      </c>
      <c r="I1894" s="47" t="s">
        <v>3899</v>
      </c>
      <c r="J1894" s="47" t="s">
        <v>1961</v>
      </c>
      <c r="K1894" s="47" t="s">
        <v>319</v>
      </c>
      <c r="L1894" s="47" t="s">
        <v>886</v>
      </c>
      <c r="M1894" s="47" t="s">
        <v>53</v>
      </c>
      <c r="N1894" s="47" t="s">
        <v>34</v>
      </c>
      <c r="O1894" s="47" t="s">
        <v>4</v>
      </c>
      <c r="P1894" s="47" t="s">
        <v>25</v>
      </c>
      <c r="Q1894" s="47"/>
      <c r="R1894" s="47"/>
      <c r="S1894" s="47" t="s">
        <v>8584</v>
      </c>
      <c r="T1894" s="47" t="s">
        <v>8532</v>
      </c>
      <c r="U1894" s="52">
        <v>4689</v>
      </c>
      <c r="V1894" s="118">
        <v>46154</v>
      </c>
      <c r="W1894" s="118">
        <v>46154</v>
      </c>
      <c r="X1894" s="47"/>
      <c r="Y1894" s="47">
        <v>15</v>
      </c>
      <c r="Z1894" s="118">
        <v>46169</v>
      </c>
      <c r="AA1894" s="118">
        <v>46169</v>
      </c>
      <c r="AB1894" s="118">
        <v>46156</v>
      </c>
      <c r="AC1894" s="47" t="s">
        <v>3</v>
      </c>
      <c r="AD1894" s="14">
        <v>1</v>
      </c>
      <c r="AE1894" s="47" t="s">
        <v>3218</v>
      </c>
      <c r="AF1894" s="280">
        <v>46157</v>
      </c>
      <c r="AG1894" s="118">
        <v>46157</v>
      </c>
      <c r="AH1894" s="118" t="s">
        <v>6740</v>
      </c>
      <c r="AI1894" s="47"/>
      <c r="AJ1894" s="47"/>
      <c r="AK1894" s="47" t="s">
        <v>2826</v>
      </c>
      <c r="AL1894" s="62" t="s">
        <v>2925</v>
      </c>
      <c r="AM1894" s="62"/>
      <c r="AN1894" s="118"/>
      <c r="AO1894" s="118"/>
      <c r="AP1894" s="118"/>
      <c r="AQ1894" s="118"/>
      <c r="AR1894" s="118"/>
      <c r="AS1894" s="47"/>
      <c r="AT1894" s="118"/>
      <c r="AU1894" s="47"/>
      <c r="AV1894" s="47"/>
      <c r="AW1894" s="118"/>
      <c r="AX1894" s="118"/>
      <c r="AY1894" s="118"/>
      <c r="AZ1894" s="47"/>
      <c r="BA1894" s="118"/>
      <c r="BB1894" s="47"/>
      <c r="BC1894" s="118"/>
      <c r="BD1894" s="118"/>
    </row>
    <row r="1895" spans="1:56" x14ac:dyDescent="0.35">
      <c r="A1895" s="50" t="s">
        <v>8585</v>
      </c>
      <c r="B1895" s="115">
        <v>1894</v>
      </c>
      <c r="C1895" s="47"/>
      <c r="D1895" s="47" t="s">
        <v>8586</v>
      </c>
      <c r="E1895" s="47" t="s">
        <v>8587</v>
      </c>
      <c r="F1895" s="47" t="s">
        <v>8588</v>
      </c>
      <c r="G1895" s="47" t="s">
        <v>76</v>
      </c>
      <c r="H1895" s="47" t="s">
        <v>1980</v>
      </c>
      <c r="I1895" s="47" t="s">
        <v>3899</v>
      </c>
      <c r="J1895" s="47" t="s">
        <v>1961</v>
      </c>
      <c r="K1895" s="47" t="s">
        <v>319</v>
      </c>
      <c r="L1895" s="47" t="s">
        <v>886</v>
      </c>
      <c r="M1895" s="47" t="s">
        <v>53</v>
      </c>
      <c r="N1895" s="47" t="s">
        <v>33</v>
      </c>
      <c r="O1895" s="47" t="s">
        <v>5473</v>
      </c>
      <c r="P1895" s="47" t="s">
        <v>26</v>
      </c>
      <c r="Q1895" s="47"/>
      <c r="R1895" s="47"/>
      <c r="S1895" s="47" t="s">
        <v>8589</v>
      </c>
      <c r="T1895" s="47" t="s">
        <v>8590</v>
      </c>
      <c r="U1895" s="52">
        <v>5110</v>
      </c>
      <c r="V1895" s="118">
        <v>46150</v>
      </c>
      <c r="W1895" s="118">
        <v>46150</v>
      </c>
      <c r="X1895" s="47"/>
      <c r="Y1895" s="47">
        <v>15</v>
      </c>
      <c r="Z1895" s="118">
        <v>46165</v>
      </c>
      <c r="AA1895" s="118">
        <v>46165</v>
      </c>
      <c r="AB1895" s="118">
        <v>46154</v>
      </c>
      <c r="AC1895" s="47" t="s">
        <v>3</v>
      </c>
      <c r="AD1895" s="14">
        <v>1</v>
      </c>
      <c r="AE1895" s="47" t="s">
        <v>3218</v>
      </c>
      <c r="AF1895" s="280" t="s">
        <v>8951</v>
      </c>
      <c r="AG1895" s="118"/>
      <c r="AH1895" s="118" t="s">
        <v>152</v>
      </c>
      <c r="AI1895" s="47"/>
      <c r="AJ1895" s="47"/>
      <c r="AK1895" s="47" t="s">
        <v>2826</v>
      </c>
      <c r="AL1895" s="62" t="s">
        <v>2925</v>
      </c>
      <c r="AM1895" s="62"/>
      <c r="AN1895" s="118"/>
      <c r="AO1895" s="118"/>
      <c r="AP1895" s="118"/>
      <c r="AQ1895" s="118"/>
      <c r="AR1895" s="118"/>
      <c r="AS1895" s="47"/>
      <c r="AT1895" s="118"/>
      <c r="AU1895" s="47"/>
      <c r="AV1895" s="47"/>
      <c r="AW1895" s="118"/>
      <c r="AX1895" s="118"/>
      <c r="AY1895" s="118"/>
      <c r="AZ1895" s="47"/>
      <c r="BA1895" s="118"/>
      <c r="BB1895" s="47"/>
      <c r="BC1895" s="118"/>
      <c r="BD1895" s="118"/>
    </row>
    <row r="1896" spans="1:56" x14ac:dyDescent="0.35">
      <c r="A1896" s="50" t="s">
        <v>8591</v>
      </c>
      <c r="B1896" s="115">
        <v>1895</v>
      </c>
      <c r="C1896" s="47"/>
      <c r="D1896" s="47" t="s">
        <v>8592</v>
      </c>
      <c r="E1896" s="47" t="s">
        <v>8593</v>
      </c>
      <c r="F1896" s="47" t="s">
        <v>8594</v>
      </c>
      <c r="G1896" s="47" t="s">
        <v>76</v>
      </c>
      <c r="H1896" s="47" t="s">
        <v>1980</v>
      </c>
      <c r="I1896" s="47" t="s">
        <v>3899</v>
      </c>
      <c r="J1896" s="47" t="s">
        <v>1961</v>
      </c>
      <c r="K1896" s="47" t="s">
        <v>319</v>
      </c>
      <c r="L1896" s="47" t="s">
        <v>886</v>
      </c>
      <c r="M1896" s="47" t="s">
        <v>53</v>
      </c>
      <c r="N1896" s="47" t="s">
        <v>34</v>
      </c>
      <c r="O1896" s="47" t="s">
        <v>4</v>
      </c>
      <c r="P1896" s="47" t="s">
        <v>21</v>
      </c>
      <c r="Q1896" s="47"/>
      <c r="R1896" s="47"/>
      <c r="S1896" s="47" t="s">
        <v>8595</v>
      </c>
      <c r="T1896" s="47" t="s">
        <v>8596</v>
      </c>
      <c r="U1896" s="52">
        <v>4979</v>
      </c>
      <c r="V1896" s="118">
        <v>46148</v>
      </c>
      <c r="W1896" s="118">
        <v>46148</v>
      </c>
      <c r="X1896" s="47"/>
      <c r="Y1896" s="47">
        <v>15</v>
      </c>
      <c r="Z1896" s="118">
        <v>46163</v>
      </c>
      <c r="AA1896" s="118">
        <v>46163</v>
      </c>
      <c r="AB1896" s="118">
        <v>46153</v>
      </c>
      <c r="AC1896" s="47" t="s">
        <v>3</v>
      </c>
      <c r="AD1896" s="14">
        <v>1</v>
      </c>
      <c r="AE1896" s="47" t="s">
        <v>3218</v>
      </c>
      <c r="AF1896" s="280">
        <v>46158</v>
      </c>
      <c r="AG1896" s="118">
        <v>46158</v>
      </c>
      <c r="AH1896" s="118" t="s">
        <v>6740</v>
      </c>
      <c r="AI1896" s="47"/>
      <c r="AJ1896" s="47"/>
      <c r="AK1896" s="47" t="s">
        <v>2826</v>
      </c>
      <c r="AL1896" s="62" t="s">
        <v>2925</v>
      </c>
      <c r="AM1896" s="62"/>
      <c r="AN1896" s="118"/>
      <c r="AO1896" s="118"/>
      <c r="AP1896" s="118"/>
      <c r="AQ1896" s="118"/>
      <c r="AR1896" s="118"/>
      <c r="AS1896" s="47"/>
      <c r="AT1896" s="118"/>
      <c r="AU1896" s="47"/>
      <c r="AV1896" s="47"/>
      <c r="AW1896" s="118"/>
      <c r="AX1896" s="118"/>
      <c r="AY1896" s="118"/>
      <c r="AZ1896" s="47"/>
      <c r="BA1896" s="118"/>
      <c r="BB1896" s="47"/>
      <c r="BC1896" s="118"/>
      <c r="BD1896" s="118"/>
    </row>
    <row r="1897" spans="1:56" x14ac:dyDescent="0.35">
      <c r="A1897" s="50" t="s">
        <v>8597</v>
      </c>
      <c r="B1897" s="115">
        <v>1896</v>
      </c>
      <c r="C1897" s="47"/>
      <c r="D1897" s="47" t="s">
        <v>8598</v>
      </c>
      <c r="E1897" s="47" t="s">
        <v>8599</v>
      </c>
      <c r="F1897" s="47" t="s">
        <v>8600</v>
      </c>
      <c r="G1897" s="47" t="s">
        <v>76</v>
      </c>
      <c r="H1897" s="47" t="s">
        <v>1980</v>
      </c>
      <c r="I1897" s="47" t="s">
        <v>3899</v>
      </c>
      <c r="J1897" s="47" t="s">
        <v>1961</v>
      </c>
      <c r="K1897" s="47" t="s">
        <v>319</v>
      </c>
      <c r="L1897" s="47" t="s">
        <v>886</v>
      </c>
      <c r="M1897" s="47" t="s">
        <v>53</v>
      </c>
      <c r="N1897" s="47" t="s">
        <v>33</v>
      </c>
      <c r="O1897" s="47" t="s">
        <v>5473</v>
      </c>
      <c r="P1897" s="47" t="s">
        <v>26</v>
      </c>
      <c r="Q1897" s="47"/>
      <c r="R1897" s="47"/>
      <c r="S1897" s="47" t="s">
        <v>8601</v>
      </c>
      <c r="T1897" s="47" t="s">
        <v>8602</v>
      </c>
      <c r="U1897" s="52">
        <v>6500</v>
      </c>
      <c r="V1897" s="118">
        <v>46150</v>
      </c>
      <c r="W1897" s="118">
        <v>46150</v>
      </c>
      <c r="X1897" s="47"/>
      <c r="Y1897" s="47">
        <v>15</v>
      </c>
      <c r="Z1897" s="118">
        <v>46165</v>
      </c>
      <c r="AA1897" s="118">
        <v>46165</v>
      </c>
      <c r="AB1897" s="118">
        <v>46165</v>
      </c>
      <c r="AC1897" s="47" t="s">
        <v>3</v>
      </c>
      <c r="AD1897" s="14">
        <v>1</v>
      </c>
      <c r="AE1897" s="47" t="s">
        <v>3218</v>
      </c>
      <c r="AF1897" s="280" t="s">
        <v>8951</v>
      </c>
      <c r="AG1897" s="118"/>
      <c r="AH1897" s="118" t="s">
        <v>152</v>
      </c>
      <c r="AI1897" s="47"/>
      <c r="AJ1897" s="47"/>
      <c r="AK1897" s="47" t="s">
        <v>2826</v>
      </c>
      <c r="AL1897" s="62" t="s">
        <v>2925</v>
      </c>
      <c r="AM1897" s="62"/>
      <c r="AN1897" s="118"/>
      <c r="AO1897" s="118"/>
      <c r="AP1897" s="118"/>
      <c r="AQ1897" s="118"/>
      <c r="AR1897" s="118"/>
      <c r="AS1897" s="47"/>
      <c r="AT1897" s="118"/>
      <c r="AU1897" s="47"/>
      <c r="AV1897" s="47"/>
      <c r="AW1897" s="118"/>
      <c r="AX1897" s="118"/>
      <c r="AY1897" s="118"/>
      <c r="AZ1897" s="47"/>
      <c r="BA1897" s="118"/>
      <c r="BB1897" s="47"/>
      <c r="BC1897" s="118"/>
      <c r="BD1897" s="118"/>
    </row>
    <row r="1898" spans="1:56" x14ac:dyDescent="0.35">
      <c r="A1898" s="50" t="s">
        <v>8603</v>
      </c>
      <c r="B1898" s="115">
        <v>1897</v>
      </c>
      <c r="C1898" s="47"/>
      <c r="D1898" s="47" t="s">
        <v>8604</v>
      </c>
      <c r="E1898" s="47" t="s">
        <v>8605</v>
      </c>
      <c r="F1898" s="47" t="s">
        <v>8606</v>
      </c>
      <c r="G1898" s="47" t="s">
        <v>76</v>
      </c>
      <c r="H1898" s="47" t="s">
        <v>1980</v>
      </c>
      <c r="I1898" s="47" t="s">
        <v>3899</v>
      </c>
      <c r="J1898" s="47" t="s">
        <v>1961</v>
      </c>
      <c r="K1898" s="47" t="s">
        <v>319</v>
      </c>
      <c r="L1898" s="47" t="s">
        <v>886</v>
      </c>
      <c r="M1898" s="47" t="s">
        <v>53</v>
      </c>
      <c r="N1898" s="47" t="s">
        <v>33</v>
      </c>
      <c r="O1898" s="47" t="s">
        <v>5473</v>
      </c>
      <c r="P1898" s="47" t="s">
        <v>26</v>
      </c>
      <c r="Q1898" s="47"/>
      <c r="R1898" s="47"/>
      <c r="S1898" s="47" t="s">
        <v>8607</v>
      </c>
      <c r="T1898" s="47" t="s">
        <v>8608</v>
      </c>
      <c r="U1898" s="52">
        <v>7803</v>
      </c>
      <c r="V1898" s="118">
        <v>46150</v>
      </c>
      <c r="W1898" s="118">
        <v>46150</v>
      </c>
      <c r="X1898" s="47"/>
      <c r="Y1898" s="47">
        <v>15</v>
      </c>
      <c r="Z1898" s="118">
        <v>46165</v>
      </c>
      <c r="AA1898" s="118">
        <v>46165</v>
      </c>
      <c r="AB1898" s="118">
        <v>46154</v>
      </c>
      <c r="AC1898" s="47" t="s">
        <v>3</v>
      </c>
      <c r="AD1898" s="14">
        <v>1</v>
      </c>
      <c r="AE1898" s="47" t="s">
        <v>3218</v>
      </c>
      <c r="AF1898" s="280" t="s">
        <v>8951</v>
      </c>
      <c r="AG1898" s="118"/>
      <c r="AH1898" s="118" t="s">
        <v>152</v>
      </c>
      <c r="AI1898" s="47"/>
      <c r="AJ1898" s="47"/>
      <c r="AK1898" s="47" t="s">
        <v>2826</v>
      </c>
      <c r="AL1898" s="62" t="s">
        <v>2925</v>
      </c>
      <c r="AM1898" s="62"/>
      <c r="AN1898" s="118"/>
      <c r="AO1898" s="118"/>
      <c r="AP1898" s="118"/>
      <c r="AQ1898" s="118"/>
      <c r="AR1898" s="118"/>
      <c r="AS1898" s="47"/>
      <c r="AT1898" s="118"/>
      <c r="AU1898" s="47"/>
      <c r="AV1898" s="47"/>
      <c r="AW1898" s="118"/>
      <c r="AX1898" s="118"/>
      <c r="AY1898" s="118"/>
      <c r="AZ1898" s="47"/>
      <c r="BA1898" s="118"/>
      <c r="BB1898" s="47"/>
      <c r="BC1898" s="118"/>
      <c r="BD1898" s="118"/>
    </row>
    <row r="1899" spans="1:56" x14ac:dyDescent="0.35">
      <c r="A1899" s="50" t="s">
        <v>8609</v>
      </c>
      <c r="B1899" s="115">
        <v>1898</v>
      </c>
      <c r="C1899" s="47"/>
      <c r="D1899" s="47" t="s">
        <v>8610</v>
      </c>
      <c r="E1899" s="47" t="s">
        <v>8611</v>
      </c>
      <c r="F1899" s="47" t="s">
        <v>8612</v>
      </c>
      <c r="G1899" s="47" t="s">
        <v>76</v>
      </c>
      <c r="H1899" s="47" t="s">
        <v>1980</v>
      </c>
      <c r="I1899" s="47" t="s">
        <v>3899</v>
      </c>
      <c r="J1899" s="47" t="s">
        <v>1961</v>
      </c>
      <c r="K1899" s="47" t="s">
        <v>319</v>
      </c>
      <c r="L1899" s="47" t="s">
        <v>886</v>
      </c>
      <c r="M1899" s="47" t="s">
        <v>53</v>
      </c>
      <c r="N1899" s="47" t="s">
        <v>34</v>
      </c>
      <c r="O1899" s="47" t="s">
        <v>4</v>
      </c>
      <c r="P1899" s="47" t="s">
        <v>25</v>
      </c>
      <c r="Q1899" s="47"/>
      <c r="R1899" s="47"/>
      <c r="S1899" s="47" t="s">
        <v>8613</v>
      </c>
      <c r="T1899" s="47" t="s">
        <v>8614</v>
      </c>
      <c r="U1899" s="52">
        <v>4362</v>
      </c>
      <c r="V1899" s="118">
        <v>46150</v>
      </c>
      <c r="W1899" s="118">
        <v>46150</v>
      </c>
      <c r="X1899" s="47"/>
      <c r="Y1899" s="47">
        <v>15</v>
      </c>
      <c r="Z1899" s="118">
        <v>46165</v>
      </c>
      <c r="AA1899" s="118">
        <v>46165</v>
      </c>
      <c r="AB1899" s="118">
        <v>46156</v>
      </c>
      <c r="AC1899" s="47" t="s">
        <v>3</v>
      </c>
      <c r="AD1899" s="14">
        <v>1</v>
      </c>
      <c r="AE1899" s="47" t="s">
        <v>3218</v>
      </c>
      <c r="AF1899" s="280">
        <v>46158</v>
      </c>
      <c r="AG1899" s="118">
        <v>46158</v>
      </c>
      <c r="AH1899" s="118" t="s">
        <v>6740</v>
      </c>
      <c r="AI1899" s="47"/>
      <c r="AJ1899" s="47"/>
      <c r="AK1899" s="47" t="s">
        <v>2826</v>
      </c>
      <c r="AL1899" s="62" t="s">
        <v>2925</v>
      </c>
      <c r="AM1899" s="62"/>
      <c r="AN1899" s="118"/>
      <c r="AO1899" s="118"/>
      <c r="AP1899" s="118"/>
      <c r="AQ1899" s="118"/>
      <c r="AR1899" s="118"/>
      <c r="AS1899" s="47"/>
      <c r="AT1899" s="118"/>
      <c r="AU1899" s="47"/>
      <c r="AV1899" s="47"/>
      <c r="AW1899" s="118"/>
      <c r="AX1899" s="118"/>
      <c r="AY1899" s="118"/>
      <c r="AZ1899" s="47"/>
      <c r="BA1899" s="118"/>
      <c r="BB1899" s="47"/>
      <c r="BC1899" s="118"/>
      <c r="BD1899" s="118"/>
    </row>
    <row r="1900" spans="1:56" x14ac:dyDescent="0.35">
      <c r="A1900" s="50" t="s">
        <v>8615</v>
      </c>
      <c r="B1900" s="115">
        <v>1899</v>
      </c>
      <c r="C1900" s="47"/>
      <c r="D1900" s="47" t="s">
        <v>8616</v>
      </c>
      <c r="E1900" s="47" t="s">
        <v>8617</v>
      </c>
      <c r="F1900" s="47" t="s">
        <v>8618</v>
      </c>
      <c r="G1900" s="47" t="s">
        <v>76</v>
      </c>
      <c r="H1900" s="47" t="s">
        <v>1980</v>
      </c>
      <c r="I1900" s="47" t="s">
        <v>3899</v>
      </c>
      <c r="J1900" s="47" t="s">
        <v>1961</v>
      </c>
      <c r="K1900" s="47" t="s">
        <v>319</v>
      </c>
      <c r="L1900" s="47" t="s">
        <v>886</v>
      </c>
      <c r="M1900" s="47" t="s">
        <v>53</v>
      </c>
      <c r="N1900" s="47" t="s">
        <v>34</v>
      </c>
      <c r="O1900" s="47" t="s">
        <v>4</v>
      </c>
      <c r="P1900" s="47" t="s">
        <v>16</v>
      </c>
      <c r="Q1900" s="47"/>
      <c r="R1900" s="47"/>
      <c r="S1900" s="47" t="s">
        <v>8619</v>
      </c>
      <c r="T1900" s="47" t="s">
        <v>8620</v>
      </c>
      <c r="U1900" s="52">
        <v>6000</v>
      </c>
      <c r="V1900" s="118">
        <v>46149</v>
      </c>
      <c r="W1900" s="118">
        <v>46149</v>
      </c>
      <c r="X1900" s="47"/>
      <c r="Y1900" s="47">
        <v>15</v>
      </c>
      <c r="Z1900" s="118">
        <v>46164</v>
      </c>
      <c r="AA1900" s="118">
        <v>46164</v>
      </c>
      <c r="AB1900" s="118">
        <v>46162</v>
      </c>
      <c r="AC1900" s="47" t="s">
        <v>3</v>
      </c>
      <c r="AD1900" s="14">
        <v>1</v>
      </c>
      <c r="AE1900" s="47" t="s">
        <v>3218</v>
      </c>
      <c r="AF1900" s="280">
        <v>46161</v>
      </c>
      <c r="AG1900" s="118">
        <v>46161</v>
      </c>
      <c r="AH1900" s="118" t="s">
        <v>6740</v>
      </c>
      <c r="AI1900" s="47"/>
      <c r="AJ1900" s="47"/>
      <c r="AK1900" s="47" t="s">
        <v>2826</v>
      </c>
      <c r="AL1900" s="62" t="s">
        <v>2925</v>
      </c>
      <c r="AM1900" s="62"/>
      <c r="AN1900" s="118"/>
      <c r="AO1900" s="118"/>
      <c r="AP1900" s="118"/>
      <c r="AQ1900" s="118"/>
      <c r="AR1900" s="118"/>
      <c r="AS1900" s="47"/>
      <c r="AT1900" s="118"/>
      <c r="AU1900" s="47"/>
      <c r="AV1900" s="47"/>
      <c r="AW1900" s="118"/>
      <c r="AX1900" s="118"/>
      <c r="AY1900" s="118"/>
      <c r="AZ1900" s="47"/>
      <c r="BA1900" s="118"/>
      <c r="BB1900" s="47"/>
      <c r="BC1900" s="118"/>
      <c r="BD1900" s="118"/>
    </row>
    <row r="1901" spans="1:56" x14ac:dyDescent="0.35">
      <c r="A1901" s="50" t="s">
        <v>8621</v>
      </c>
      <c r="B1901" s="115">
        <v>1900</v>
      </c>
      <c r="C1901" s="47"/>
      <c r="D1901" s="47" t="s">
        <v>8622</v>
      </c>
      <c r="E1901" s="47" t="s">
        <v>8623</v>
      </c>
      <c r="F1901" s="47" t="s">
        <v>8624</v>
      </c>
      <c r="G1901" s="47" t="s">
        <v>76</v>
      </c>
      <c r="H1901" s="47" t="s">
        <v>1980</v>
      </c>
      <c r="I1901" s="47" t="s">
        <v>3899</v>
      </c>
      <c r="J1901" s="47" t="s">
        <v>1961</v>
      </c>
      <c r="K1901" s="47" t="s">
        <v>319</v>
      </c>
      <c r="L1901" s="47" t="s">
        <v>886</v>
      </c>
      <c r="M1901" s="47" t="s">
        <v>53</v>
      </c>
      <c r="N1901" s="47" t="s">
        <v>34</v>
      </c>
      <c r="O1901" s="47" t="s">
        <v>4</v>
      </c>
      <c r="P1901" s="47" t="s">
        <v>133</v>
      </c>
      <c r="Q1901" s="47"/>
      <c r="R1901" s="47"/>
      <c r="S1901" s="47" t="s">
        <v>8625</v>
      </c>
      <c r="T1901" s="47" t="s">
        <v>8626</v>
      </c>
      <c r="U1901" s="52">
        <v>4116</v>
      </c>
      <c r="V1901" s="118">
        <v>46149</v>
      </c>
      <c r="W1901" s="118">
        <v>46149</v>
      </c>
      <c r="X1901" s="47"/>
      <c r="Y1901" s="47">
        <v>15</v>
      </c>
      <c r="Z1901" s="118">
        <v>46164</v>
      </c>
      <c r="AA1901" s="118">
        <v>46164</v>
      </c>
      <c r="AB1901" s="118">
        <v>46156</v>
      </c>
      <c r="AC1901" s="47" t="s">
        <v>3</v>
      </c>
      <c r="AD1901" s="14">
        <v>1</v>
      </c>
      <c r="AE1901" s="47" t="s">
        <v>3218</v>
      </c>
      <c r="AF1901" s="280">
        <v>46157</v>
      </c>
      <c r="AG1901" s="118">
        <v>46157</v>
      </c>
      <c r="AH1901" s="118" t="s">
        <v>6740</v>
      </c>
      <c r="AI1901" s="47"/>
      <c r="AJ1901" s="47"/>
      <c r="AK1901" s="47" t="s">
        <v>2826</v>
      </c>
      <c r="AL1901" s="62" t="s">
        <v>2925</v>
      </c>
      <c r="AM1901" s="62"/>
      <c r="AN1901" s="118"/>
      <c r="AO1901" s="118"/>
      <c r="AP1901" s="118"/>
      <c r="AQ1901" s="118"/>
      <c r="AR1901" s="118"/>
      <c r="AS1901" s="47"/>
      <c r="AT1901" s="118"/>
      <c r="AU1901" s="47"/>
      <c r="AV1901" s="47"/>
      <c r="AW1901" s="118"/>
      <c r="AX1901" s="118"/>
      <c r="AY1901" s="118"/>
      <c r="AZ1901" s="47"/>
      <c r="BA1901" s="118"/>
      <c r="BB1901" s="47"/>
      <c r="BC1901" s="118"/>
      <c r="BD1901" s="118"/>
    </row>
    <row r="1902" spans="1:56" x14ac:dyDescent="0.35">
      <c r="A1902" s="50" t="s">
        <v>8627</v>
      </c>
      <c r="B1902" s="115">
        <v>1901</v>
      </c>
      <c r="C1902" s="47"/>
      <c r="D1902" s="47" t="s">
        <v>8628</v>
      </c>
      <c r="E1902" s="47" t="s">
        <v>8629</v>
      </c>
      <c r="F1902" s="47" t="s">
        <v>8630</v>
      </c>
      <c r="G1902" s="47" t="s">
        <v>76</v>
      </c>
      <c r="H1902" s="47" t="s">
        <v>1980</v>
      </c>
      <c r="I1902" s="47" t="s">
        <v>3899</v>
      </c>
      <c r="J1902" s="47" t="s">
        <v>1961</v>
      </c>
      <c r="K1902" s="47" t="s">
        <v>319</v>
      </c>
      <c r="L1902" s="47" t="s">
        <v>886</v>
      </c>
      <c r="M1902" s="47" t="s">
        <v>53</v>
      </c>
      <c r="N1902" s="47" t="s">
        <v>34</v>
      </c>
      <c r="O1902" s="47" t="s">
        <v>4</v>
      </c>
      <c r="P1902" s="47" t="s">
        <v>27</v>
      </c>
      <c r="Q1902" s="47"/>
      <c r="R1902" s="47"/>
      <c r="S1902" s="47" t="s">
        <v>8631</v>
      </c>
      <c r="T1902" s="47" t="s">
        <v>8632</v>
      </c>
      <c r="U1902" s="52">
        <v>5461</v>
      </c>
      <c r="V1902" s="118">
        <v>46152</v>
      </c>
      <c r="W1902" s="118">
        <v>46152</v>
      </c>
      <c r="X1902" s="47"/>
      <c r="Y1902" s="47">
        <v>15</v>
      </c>
      <c r="Z1902" s="118">
        <v>46167</v>
      </c>
      <c r="AA1902" s="118">
        <v>46167</v>
      </c>
      <c r="AB1902" s="118">
        <v>46159</v>
      </c>
      <c r="AC1902" s="47" t="s">
        <v>3</v>
      </c>
      <c r="AD1902" s="14">
        <v>1</v>
      </c>
      <c r="AE1902" s="47" t="s">
        <v>3218</v>
      </c>
      <c r="AF1902" s="280">
        <v>46162</v>
      </c>
      <c r="AG1902" s="118">
        <v>46162</v>
      </c>
      <c r="AH1902" s="118" t="s">
        <v>6740</v>
      </c>
      <c r="AI1902" s="47"/>
      <c r="AJ1902" s="47"/>
      <c r="AK1902" s="47" t="s">
        <v>2826</v>
      </c>
      <c r="AL1902" s="62" t="s">
        <v>2925</v>
      </c>
      <c r="AM1902" s="62"/>
      <c r="AN1902" s="118"/>
      <c r="AO1902" s="118"/>
      <c r="AP1902" s="118"/>
      <c r="AQ1902" s="118"/>
      <c r="AR1902" s="118"/>
      <c r="AS1902" s="47"/>
      <c r="AT1902" s="118"/>
      <c r="AU1902" s="47"/>
      <c r="AV1902" s="47"/>
      <c r="AW1902" s="118"/>
      <c r="AX1902" s="118"/>
      <c r="AY1902" s="118"/>
      <c r="AZ1902" s="47"/>
      <c r="BA1902" s="118"/>
      <c r="BB1902" s="47"/>
      <c r="BC1902" s="118"/>
      <c r="BD1902" s="118"/>
    </row>
    <row r="1903" spans="1:56" x14ac:dyDescent="0.35">
      <c r="A1903" s="50" t="s">
        <v>8633</v>
      </c>
      <c r="B1903" s="115">
        <v>1902</v>
      </c>
      <c r="C1903" s="47"/>
      <c r="D1903" s="47" t="s">
        <v>8634</v>
      </c>
      <c r="E1903" s="47" t="s">
        <v>8635</v>
      </c>
      <c r="F1903" s="47" t="s">
        <v>8636</v>
      </c>
      <c r="G1903" s="47" t="s">
        <v>76</v>
      </c>
      <c r="H1903" s="47" t="s">
        <v>1980</v>
      </c>
      <c r="I1903" s="47" t="s">
        <v>3899</v>
      </c>
      <c r="J1903" s="47" t="s">
        <v>1961</v>
      </c>
      <c r="K1903" s="47" t="s">
        <v>319</v>
      </c>
      <c r="L1903" s="47" t="s">
        <v>886</v>
      </c>
      <c r="M1903" s="47" t="s">
        <v>53</v>
      </c>
      <c r="N1903" s="47" t="s">
        <v>34</v>
      </c>
      <c r="O1903" s="47" t="s">
        <v>4</v>
      </c>
      <c r="P1903" s="47" t="s">
        <v>25</v>
      </c>
      <c r="Q1903" s="47"/>
      <c r="R1903" s="47"/>
      <c r="S1903" s="47" t="s">
        <v>8637</v>
      </c>
      <c r="T1903" s="47" t="s">
        <v>8638</v>
      </c>
      <c r="U1903" s="52">
        <v>7972</v>
      </c>
      <c r="V1903" s="118">
        <v>46148</v>
      </c>
      <c r="W1903" s="118">
        <v>46148</v>
      </c>
      <c r="X1903" s="47"/>
      <c r="Y1903" s="47">
        <v>15</v>
      </c>
      <c r="Z1903" s="118">
        <v>46163</v>
      </c>
      <c r="AA1903" s="118">
        <v>46163</v>
      </c>
      <c r="AB1903" s="118">
        <v>46154</v>
      </c>
      <c r="AC1903" s="47" t="s">
        <v>3</v>
      </c>
      <c r="AD1903" s="14">
        <v>1</v>
      </c>
      <c r="AE1903" s="47" t="s">
        <v>3218</v>
      </c>
      <c r="AF1903" s="280">
        <v>46157</v>
      </c>
      <c r="AG1903" s="118">
        <v>46157</v>
      </c>
      <c r="AH1903" s="118" t="s">
        <v>6740</v>
      </c>
      <c r="AI1903" s="47"/>
      <c r="AJ1903" s="47"/>
      <c r="AK1903" s="47" t="s">
        <v>2826</v>
      </c>
      <c r="AL1903" s="62" t="s">
        <v>2925</v>
      </c>
      <c r="AM1903" s="62"/>
      <c r="AN1903" s="118"/>
      <c r="AO1903" s="118"/>
      <c r="AP1903" s="118"/>
      <c r="AQ1903" s="118"/>
      <c r="AR1903" s="118"/>
      <c r="AS1903" s="47"/>
      <c r="AT1903" s="118"/>
      <c r="AU1903" s="47"/>
      <c r="AV1903" s="47"/>
      <c r="AW1903" s="118"/>
      <c r="AX1903" s="118"/>
      <c r="AY1903" s="118"/>
      <c r="AZ1903" s="47"/>
      <c r="BA1903" s="118"/>
      <c r="BB1903" s="47"/>
      <c r="BC1903" s="118"/>
      <c r="BD1903" s="118"/>
    </row>
    <row r="1904" spans="1:56" x14ac:dyDescent="0.35">
      <c r="A1904" s="50" t="s">
        <v>8639</v>
      </c>
      <c r="B1904" s="115">
        <v>1903</v>
      </c>
      <c r="C1904" s="47"/>
      <c r="D1904" s="47" t="s">
        <v>8640</v>
      </c>
      <c r="E1904" s="47" t="s">
        <v>8641</v>
      </c>
      <c r="F1904" s="47" t="s">
        <v>8642</v>
      </c>
      <c r="G1904" s="47" t="s">
        <v>76</v>
      </c>
      <c r="H1904" s="47" t="s">
        <v>1980</v>
      </c>
      <c r="I1904" s="47" t="s">
        <v>3899</v>
      </c>
      <c r="J1904" s="47" t="s">
        <v>1961</v>
      </c>
      <c r="K1904" s="47" t="s">
        <v>319</v>
      </c>
      <c r="L1904" s="47" t="s">
        <v>886</v>
      </c>
      <c r="M1904" s="47" t="s">
        <v>53</v>
      </c>
      <c r="N1904" s="47" t="s">
        <v>34</v>
      </c>
      <c r="O1904" s="47" t="s">
        <v>4</v>
      </c>
      <c r="P1904" s="47" t="s">
        <v>25</v>
      </c>
      <c r="Q1904" s="47"/>
      <c r="R1904" s="47"/>
      <c r="S1904" s="47" t="s">
        <v>8643</v>
      </c>
      <c r="T1904" s="47" t="s">
        <v>8644</v>
      </c>
      <c r="U1904" s="52">
        <v>4621</v>
      </c>
      <c r="V1904" s="118">
        <v>46163</v>
      </c>
      <c r="W1904" s="118">
        <v>46163</v>
      </c>
      <c r="X1904" s="47"/>
      <c r="Y1904" s="47">
        <v>15</v>
      </c>
      <c r="Z1904" s="118">
        <v>46173</v>
      </c>
      <c r="AA1904" s="118">
        <v>46173</v>
      </c>
      <c r="AB1904" s="118">
        <v>46165</v>
      </c>
      <c r="AC1904" s="47" t="s">
        <v>3</v>
      </c>
      <c r="AD1904" s="14">
        <v>1</v>
      </c>
      <c r="AE1904" s="47" t="s">
        <v>3218</v>
      </c>
      <c r="AF1904" s="280">
        <v>46167</v>
      </c>
      <c r="AG1904" s="118">
        <v>46167</v>
      </c>
      <c r="AH1904" s="118" t="s">
        <v>6740</v>
      </c>
      <c r="AI1904" s="47"/>
      <c r="AJ1904" s="47"/>
      <c r="AK1904" s="47" t="s">
        <v>2826</v>
      </c>
      <c r="AL1904" s="62" t="s">
        <v>2925</v>
      </c>
      <c r="AM1904" s="62"/>
      <c r="AN1904" s="118"/>
      <c r="AO1904" s="118"/>
      <c r="AP1904" s="118"/>
      <c r="AQ1904" s="118"/>
      <c r="AR1904" s="118"/>
      <c r="AS1904" s="47"/>
      <c r="AT1904" s="118"/>
      <c r="AU1904" s="47"/>
      <c r="AV1904" s="47"/>
      <c r="AW1904" s="118"/>
      <c r="AX1904" s="118"/>
      <c r="AY1904" s="118"/>
      <c r="AZ1904" s="47"/>
      <c r="BA1904" s="118"/>
      <c r="BB1904" s="47"/>
      <c r="BC1904" s="118"/>
      <c r="BD1904" s="118"/>
    </row>
    <row r="1905" spans="1:56" x14ac:dyDescent="0.35">
      <c r="A1905" s="50" t="s">
        <v>8645</v>
      </c>
      <c r="B1905" s="115">
        <v>1904</v>
      </c>
      <c r="C1905" s="47"/>
      <c r="D1905" s="47" t="s">
        <v>8646</v>
      </c>
      <c r="E1905" s="47" t="s">
        <v>8647</v>
      </c>
      <c r="F1905" s="47" t="s">
        <v>8648</v>
      </c>
      <c r="G1905" s="47" t="s">
        <v>76</v>
      </c>
      <c r="H1905" s="47" t="s">
        <v>1980</v>
      </c>
      <c r="I1905" s="47" t="s">
        <v>3899</v>
      </c>
      <c r="J1905" s="47" t="s">
        <v>1961</v>
      </c>
      <c r="K1905" s="47" t="s">
        <v>319</v>
      </c>
      <c r="L1905" s="47" t="s">
        <v>886</v>
      </c>
      <c r="M1905" s="47" t="s">
        <v>53</v>
      </c>
      <c r="N1905" s="47" t="s">
        <v>34</v>
      </c>
      <c r="O1905" s="47" t="s">
        <v>4</v>
      </c>
      <c r="P1905" s="47" t="s">
        <v>21</v>
      </c>
      <c r="Q1905" s="47"/>
      <c r="R1905" s="47"/>
      <c r="S1905" s="47" t="s">
        <v>8649</v>
      </c>
      <c r="T1905" s="47" t="s">
        <v>8650</v>
      </c>
      <c r="U1905" s="52">
        <v>7052</v>
      </c>
      <c r="V1905" s="118">
        <v>46155</v>
      </c>
      <c r="W1905" s="118">
        <v>46155</v>
      </c>
      <c r="X1905" s="47"/>
      <c r="Y1905" s="47">
        <v>15</v>
      </c>
      <c r="Z1905" s="118">
        <v>46170</v>
      </c>
      <c r="AA1905" s="118">
        <v>46170</v>
      </c>
      <c r="AB1905" s="118">
        <v>46156</v>
      </c>
      <c r="AC1905" s="47" t="s">
        <v>3</v>
      </c>
      <c r="AD1905" s="14">
        <v>1</v>
      </c>
      <c r="AE1905" s="47" t="s">
        <v>3218</v>
      </c>
      <c r="AF1905" s="280">
        <v>46158</v>
      </c>
      <c r="AG1905" s="118">
        <v>46158</v>
      </c>
      <c r="AH1905" s="118" t="s">
        <v>6740</v>
      </c>
      <c r="AI1905" s="47"/>
      <c r="AJ1905" s="47"/>
      <c r="AK1905" s="47" t="s">
        <v>2826</v>
      </c>
      <c r="AL1905" s="62" t="s">
        <v>2925</v>
      </c>
      <c r="AM1905" s="62"/>
      <c r="AN1905" s="118"/>
      <c r="AO1905" s="118"/>
      <c r="AP1905" s="118"/>
      <c r="AQ1905" s="118"/>
      <c r="AR1905" s="118"/>
      <c r="AS1905" s="47"/>
      <c r="AT1905" s="118"/>
      <c r="AU1905" s="47"/>
      <c r="AV1905" s="47"/>
      <c r="AW1905" s="118"/>
      <c r="AX1905" s="118"/>
      <c r="AY1905" s="118"/>
      <c r="AZ1905" s="47"/>
      <c r="BA1905" s="118"/>
      <c r="BB1905" s="47"/>
      <c r="BC1905" s="118"/>
      <c r="BD1905" s="118"/>
    </row>
    <row r="1906" spans="1:56" x14ac:dyDescent="0.35">
      <c r="A1906" s="50" t="s">
        <v>8651</v>
      </c>
      <c r="B1906" s="115">
        <v>1905</v>
      </c>
      <c r="C1906" s="47"/>
      <c r="D1906" s="47" t="s">
        <v>8652</v>
      </c>
      <c r="E1906" s="47" t="s">
        <v>8653</v>
      </c>
      <c r="F1906" s="47" t="s">
        <v>8654</v>
      </c>
      <c r="G1906" s="47" t="s">
        <v>76</v>
      </c>
      <c r="H1906" s="47" t="s">
        <v>1980</v>
      </c>
      <c r="I1906" s="47" t="s">
        <v>3899</v>
      </c>
      <c r="J1906" s="47" t="s">
        <v>1961</v>
      </c>
      <c r="K1906" s="47" t="s">
        <v>319</v>
      </c>
      <c r="L1906" s="47" t="s">
        <v>886</v>
      </c>
      <c r="M1906" s="47" t="s">
        <v>53</v>
      </c>
      <c r="N1906" s="47" t="s">
        <v>34</v>
      </c>
      <c r="O1906" s="47" t="s">
        <v>4</v>
      </c>
      <c r="P1906" s="47" t="s">
        <v>27</v>
      </c>
      <c r="Q1906" s="47"/>
      <c r="R1906" s="47"/>
      <c r="S1906" s="47" t="s">
        <v>8655</v>
      </c>
      <c r="T1906" s="47" t="s">
        <v>8656</v>
      </c>
      <c r="U1906" s="52">
        <v>5000</v>
      </c>
      <c r="V1906" s="118">
        <v>46157</v>
      </c>
      <c r="W1906" s="118">
        <v>46157</v>
      </c>
      <c r="X1906" s="47"/>
      <c r="Y1906" s="47">
        <v>15</v>
      </c>
      <c r="Z1906" s="118">
        <v>46172</v>
      </c>
      <c r="AA1906" s="118">
        <v>46172</v>
      </c>
      <c r="AB1906" s="118">
        <v>46173</v>
      </c>
      <c r="AC1906" s="47" t="s">
        <v>3</v>
      </c>
      <c r="AD1906" s="14">
        <v>1</v>
      </c>
      <c r="AE1906" s="47" t="s">
        <v>3218</v>
      </c>
      <c r="AF1906" s="280" t="s">
        <v>8951</v>
      </c>
      <c r="AG1906" s="118"/>
      <c r="AH1906" s="118" t="s">
        <v>152</v>
      </c>
      <c r="AI1906" s="47"/>
      <c r="AJ1906" s="47"/>
      <c r="AK1906" s="47" t="s">
        <v>2826</v>
      </c>
      <c r="AL1906" s="62" t="s">
        <v>2925</v>
      </c>
      <c r="AM1906" s="62"/>
      <c r="AN1906" s="118"/>
      <c r="AO1906" s="118"/>
      <c r="AP1906" s="118"/>
      <c r="AQ1906" s="118"/>
      <c r="AR1906" s="118"/>
      <c r="AS1906" s="47"/>
      <c r="AT1906" s="118"/>
      <c r="AU1906" s="47"/>
      <c r="AV1906" s="47"/>
      <c r="AW1906" s="118"/>
      <c r="AX1906" s="118"/>
      <c r="AY1906" s="118"/>
      <c r="AZ1906" s="47"/>
      <c r="BA1906" s="118"/>
      <c r="BB1906" s="47"/>
      <c r="BC1906" s="118"/>
      <c r="BD1906" s="118"/>
    </row>
    <row r="1907" spans="1:56" x14ac:dyDescent="0.35">
      <c r="A1907" s="50" t="s">
        <v>8657</v>
      </c>
      <c r="B1907" s="115">
        <v>1906</v>
      </c>
      <c r="C1907" s="47"/>
      <c r="D1907" s="47" t="s">
        <v>8658</v>
      </c>
      <c r="E1907" s="47" t="s">
        <v>8659</v>
      </c>
      <c r="F1907" s="47" t="s">
        <v>8660</v>
      </c>
      <c r="G1907" s="47" t="s">
        <v>76</v>
      </c>
      <c r="H1907" s="47" t="s">
        <v>1980</v>
      </c>
      <c r="I1907" s="47" t="s">
        <v>3899</v>
      </c>
      <c r="J1907" s="47" t="s">
        <v>1961</v>
      </c>
      <c r="K1907" s="47" t="s">
        <v>319</v>
      </c>
      <c r="L1907" s="47" t="s">
        <v>886</v>
      </c>
      <c r="M1907" s="47" t="s">
        <v>53</v>
      </c>
      <c r="N1907" s="47" t="s">
        <v>34</v>
      </c>
      <c r="O1907" s="47" t="s">
        <v>4</v>
      </c>
      <c r="P1907" s="47" t="s">
        <v>21</v>
      </c>
      <c r="Q1907" s="47"/>
      <c r="R1907" s="47"/>
      <c r="S1907" s="47" t="s">
        <v>8661</v>
      </c>
      <c r="T1907" s="47" t="s">
        <v>1457</v>
      </c>
      <c r="U1907" s="52">
        <v>1950</v>
      </c>
      <c r="V1907" s="118">
        <v>46161</v>
      </c>
      <c r="W1907" s="118">
        <v>46161</v>
      </c>
      <c r="X1907" s="47"/>
      <c r="Y1907" s="47">
        <v>15</v>
      </c>
      <c r="Z1907" s="118">
        <v>46176</v>
      </c>
      <c r="AA1907" s="118">
        <v>46176</v>
      </c>
      <c r="AB1907" s="118"/>
      <c r="AC1907" s="47" t="s">
        <v>5</v>
      </c>
      <c r="AD1907" s="14"/>
      <c r="AE1907" s="47" t="s">
        <v>3218</v>
      </c>
      <c r="AF1907" s="280"/>
      <c r="AG1907" s="118"/>
      <c r="AH1907" s="118"/>
      <c r="AI1907" s="47"/>
      <c r="AJ1907" s="47"/>
      <c r="AK1907" s="47" t="s">
        <v>5080</v>
      </c>
      <c r="AL1907" s="62" t="s">
        <v>390</v>
      </c>
      <c r="AM1907" s="62"/>
      <c r="AN1907" s="118"/>
      <c r="AO1907" s="118"/>
      <c r="AP1907" s="118"/>
      <c r="AQ1907" s="118"/>
      <c r="AR1907" s="118"/>
      <c r="AS1907" s="47"/>
      <c r="AT1907" s="118"/>
      <c r="AU1907" s="47"/>
      <c r="AV1907" s="47"/>
      <c r="AW1907" s="118"/>
      <c r="AX1907" s="118"/>
      <c r="AY1907" s="118"/>
      <c r="AZ1907" s="47"/>
      <c r="BA1907" s="118"/>
      <c r="BB1907" s="47"/>
      <c r="BC1907" s="118"/>
      <c r="BD1907" s="118"/>
    </row>
    <row r="1908" spans="1:56" x14ac:dyDescent="0.35">
      <c r="A1908" s="50" t="s">
        <v>8662</v>
      </c>
      <c r="B1908" s="115">
        <v>1907</v>
      </c>
      <c r="C1908" s="47"/>
      <c r="D1908" s="47" t="s">
        <v>8663</v>
      </c>
      <c r="E1908" s="47" t="s">
        <v>8664</v>
      </c>
      <c r="F1908" s="47" t="s">
        <v>8665</v>
      </c>
      <c r="G1908" s="47" t="s">
        <v>76</v>
      </c>
      <c r="H1908" s="47" t="s">
        <v>1980</v>
      </c>
      <c r="I1908" s="47" t="s">
        <v>3899</v>
      </c>
      <c r="J1908" s="47" t="s">
        <v>1961</v>
      </c>
      <c r="K1908" s="47" t="s">
        <v>319</v>
      </c>
      <c r="L1908" s="47" t="s">
        <v>886</v>
      </c>
      <c r="M1908" s="47" t="s">
        <v>53</v>
      </c>
      <c r="N1908" s="47" t="s">
        <v>34</v>
      </c>
      <c r="O1908" s="47" t="s">
        <v>4</v>
      </c>
      <c r="P1908" s="47" t="s">
        <v>16</v>
      </c>
      <c r="Q1908" s="47"/>
      <c r="R1908" s="47"/>
      <c r="S1908" s="47" t="s">
        <v>8666</v>
      </c>
      <c r="T1908" s="47" t="s">
        <v>774</v>
      </c>
      <c r="U1908" s="52">
        <v>10207</v>
      </c>
      <c r="V1908" s="118">
        <v>46149</v>
      </c>
      <c r="W1908" s="118">
        <v>46149</v>
      </c>
      <c r="X1908" s="47"/>
      <c r="Y1908" s="47">
        <v>15</v>
      </c>
      <c r="Z1908" s="118">
        <v>46164</v>
      </c>
      <c r="AA1908" s="118">
        <v>46173</v>
      </c>
      <c r="AB1908" s="118">
        <v>46168</v>
      </c>
      <c r="AC1908" s="47" t="s">
        <v>3</v>
      </c>
      <c r="AD1908" s="14">
        <v>1</v>
      </c>
      <c r="AE1908" s="47" t="s">
        <v>3218</v>
      </c>
      <c r="AF1908" s="280">
        <v>46172</v>
      </c>
      <c r="AG1908" s="118"/>
      <c r="AH1908" s="118" t="s">
        <v>152</v>
      </c>
      <c r="AI1908" s="47"/>
      <c r="AJ1908" s="47"/>
      <c r="AK1908" s="47" t="s">
        <v>2826</v>
      </c>
      <c r="AL1908" s="62" t="s">
        <v>2925</v>
      </c>
      <c r="AM1908" s="62"/>
      <c r="AN1908" s="118"/>
      <c r="AO1908" s="118"/>
      <c r="AP1908" s="118"/>
      <c r="AQ1908" s="118"/>
      <c r="AR1908" s="118"/>
      <c r="AS1908" s="47"/>
      <c r="AT1908" s="118"/>
      <c r="AU1908" s="47"/>
      <c r="AV1908" s="47"/>
      <c r="AW1908" s="118"/>
      <c r="AX1908" s="118"/>
      <c r="AY1908" s="118"/>
      <c r="AZ1908" s="47"/>
      <c r="BA1908" s="118"/>
      <c r="BB1908" s="47"/>
      <c r="BC1908" s="118"/>
      <c r="BD1908" s="118"/>
    </row>
    <row r="1909" spans="1:56" x14ac:dyDescent="0.35">
      <c r="A1909" s="50" t="s">
        <v>8667</v>
      </c>
      <c r="B1909" s="115">
        <v>1908</v>
      </c>
      <c r="C1909" s="47"/>
      <c r="D1909" s="47" t="s">
        <v>8668</v>
      </c>
      <c r="E1909" s="47" t="s">
        <v>8669</v>
      </c>
      <c r="F1909" s="47" t="s">
        <v>8670</v>
      </c>
      <c r="G1909" s="47" t="s">
        <v>76</v>
      </c>
      <c r="H1909" s="47" t="s">
        <v>1980</v>
      </c>
      <c r="I1909" s="47" t="s">
        <v>3899</v>
      </c>
      <c r="J1909" s="47" t="s">
        <v>1961</v>
      </c>
      <c r="K1909" s="47" t="s">
        <v>319</v>
      </c>
      <c r="L1909" s="47" t="s">
        <v>886</v>
      </c>
      <c r="M1909" s="47" t="s">
        <v>53</v>
      </c>
      <c r="N1909" s="47" t="s">
        <v>34</v>
      </c>
      <c r="O1909" s="47" t="s">
        <v>4</v>
      </c>
      <c r="P1909" s="47" t="s">
        <v>43</v>
      </c>
      <c r="Q1909" s="47"/>
      <c r="R1909" s="47"/>
      <c r="S1909" s="47" t="s">
        <v>8671</v>
      </c>
      <c r="T1909" s="47" t="s">
        <v>8672</v>
      </c>
      <c r="U1909" s="52">
        <v>7547</v>
      </c>
      <c r="V1909" s="118">
        <v>46148</v>
      </c>
      <c r="W1909" s="118">
        <v>46148</v>
      </c>
      <c r="X1909" s="47"/>
      <c r="Y1909" s="47">
        <v>15</v>
      </c>
      <c r="Z1909" s="118">
        <v>46163</v>
      </c>
      <c r="AA1909" s="118">
        <v>46173</v>
      </c>
      <c r="AB1909" s="118">
        <v>46166</v>
      </c>
      <c r="AC1909" s="47" t="s">
        <v>3</v>
      </c>
      <c r="AD1909" s="14">
        <v>1</v>
      </c>
      <c r="AE1909" s="47" t="s">
        <v>3218</v>
      </c>
      <c r="AF1909" s="280" t="s">
        <v>8951</v>
      </c>
      <c r="AG1909" s="118"/>
      <c r="AH1909" s="118" t="s">
        <v>152</v>
      </c>
      <c r="AI1909" s="47"/>
      <c r="AJ1909" s="47"/>
      <c r="AK1909" s="47" t="s">
        <v>2826</v>
      </c>
      <c r="AL1909" s="62" t="s">
        <v>2925</v>
      </c>
      <c r="AM1909" s="62"/>
      <c r="AN1909" s="118"/>
      <c r="AO1909" s="118"/>
      <c r="AP1909" s="118"/>
      <c r="AQ1909" s="118"/>
      <c r="AR1909" s="118"/>
      <c r="AS1909" s="47"/>
      <c r="AT1909" s="118"/>
      <c r="AU1909" s="47"/>
      <c r="AV1909" s="47"/>
      <c r="AW1909" s="118"/>
      <c r="AX1909" s="118"/>
      <c r="AY1909" s="118"/>
      <c r="AZ1909" s="47"/>
      <c r="BA1909" s="118"/>
      <c r="BB1909" s="47"/>
      <c r="BC1909" s="118"/>
      <c r="BD1909" s="118"/>
    </row>
    <row r="1910" spans="1:56" x14ac:dyDescent="0.35">
      <c r="A1910" s="50" t="s">
        <v>8673</v>
      </c>
      <c r="B1910" s="115">
        <v>1909</v>
      </c>
      <c r="C1910" s="47"/>
      <c r="D1910" s="47" t="s">
        <v>8674</v>
      </c>
      <c r="E1910" s="47" t="s">
        <v>8675</v>
      </c>
      <c r="F1910" s="47" t="s">
        <v>8676</v>
      </c>
      <c r="G1910" s="47" t="s">
        <v>76</v>
      </c>
      <c r="H1910" s="47" t="s">
        <v>1980</v>
      </c>
      <c r="I1910" s="47" t="s">
        <v>3899</v>
      </c>
      <c r="J1910" s="47" t="s">
        <v>1961</v>
      </c>
      <c r="K1910" s="47" t="s">
        <v>319</v>
      </c>
      <c r="L1910" s="47" t="s">
        <v>886</v>
      </c>
      <c r="M1910" s="47" t="s">
        <v>53</v>
      </c>
      <c r="N1910" s="47" t="s">
        <v>34</v>
      </c>
      <c r="O1910" s="47" t="s">
        <v>4</v>
      </c>
      <c r="P1910" s="47" t="s">
        <v>27</v>
      </c>
      <c r="Q1910" s="47"/>
      <c r="R1910" s="47"/>
      <c r="S1910" s="47" t="s">
        <v>8677</v>
      </c>
      <c r="T1910" s="47" t="s">
        <v>8678</v>
      </c>
      <c r="U1910" s="52">
        <v>4240</v>
      </c>
      <c r="V1910" s="118">
        <v>46155</v>
      </c>
      <c r="W1910" s="118">
        <v>46155</v>
      </c>
      <c r="X1910" s="47"/>
      <c r="Y1910" s="47">
        <v>15</v>
      </c>
      <c r="Z1910" s="118">
        <v>46170</v>
      </c>
      <c r="AA1910" s="118">
        <v>46173</v>
      </c>
      <c r="AB1910" s="118">
        <v>46174</v>
      </c>
      <c r="AC1910" s="47" t="s">
        <v>3</v>
      </c>
      <c r="AD1910" s="14">
        <v>1</v>
      </c>
      <c r="AE1910" s="47" t="s">
        <v>3218</v>
      </c>
      <c r="AF1910" s="280" t="s">
        <v>8951</v>
      </c>
      <c r="AG1910" s="118"/>
      <c r="AH1910" s="118" t="s">
        <v>152</v>
      </c>
      <c r="AI1910" s="47"/>
      <c r="AJ1910" s="47"/>
      <c r="AK1910" s="47" t="s">
        <v>2826</v>
      </c>
      <c r="AL1910" s="62" t="s">
        <v>5467</v>
      </c>
      <c r="AM1910" s="62"/>
      <c r="AN1910" s="118"/>
      <c r="AO1910" s="118"/>
      <c r="AP1910" s="118"/>
      <c r="AQ1910" s="118"/>
      <c r="AR1910" s="118"/>
      <c r="AS1910" s="47"/>
      <c r="AT1910" s="118"/>
      <c r="AU1910" s="47"/>
      <c r="AV1910" s="47"/>
      <c r="AW1910" s="118"/>
      <c r="AX1910" s="118"/>
      <c r="AY1910" s="118"/>
      <c r="AZ1910" s="47"/>
      <c r="BA1910" s="118"/>
      <c r="BB1910" s="47"/>
      <c r="BC1910" s="118"/>
      <c r="BD1910" s="118"/>
    </row>
    <row r="1911" spans="1:56" x14ac:dyDescent="0.35">
      <c r="A1911" s="50" t="s">
        <v>8679</v>
      </c>
      <c r="B1911" s="115">
        <v>1910</v>
      </c>
      <c r="C1911" s="47"/>
      <c r="D1911" s="47" t="s">
        <v>8680</v>
      </c>
      <c r="E1911" s="47" t="s">
        <v>8681</v>
      </c>
      <c r="F1911" s="47" t="s">
        <v>8682</v>
      </c>
      <c r="G1911" s="47" t="s">
        <v>76</v>
      </c>
      <c r="H1911" s="47" t="s">
        <v>1980</v>
      </c>
      <c r="I1911" s="47" t="s">
        <v>3899</v>
      </c>
      <c r="J1911" s="47" t="s">
        <v>1961</v>
      </c>
      <c r="K1911" s="47" t="s">
        <v>319</v>
      </c>
      <c r="L1911" s="47" t="s">
        <v>886</v>
      </c>
      <c r="M1911" s="47" t="s">
        <v>53</v>
      </c>
      <c r="N1911" s="47" t="s">
        <v>34</v>
      </c>
      <c r="O1911" s="47" t="s">
        <v>4</v>
      </c>
      <c r="P1911" s="47" t="s">
        <v>43</v>
      </c>
      <c r="Q1911" s="47"/>
      <c r="R1911" s="47"/>
      <c r="S1911" s="47" t="s">
        <v>8683</v>
      </c>
      <c r="T1911" s="47" t="s">
        <v>8684</v>
      </c>
      <c r="U1911" s="52">
        <v>7841</v>
      </c>
      <c r="V1911" s="118">
        <v>46155</v>
      </c>
      <c r="W1911" s="118">
        <v>46155</v>
      </c>
      <c r="X1911" s="47"/>
      <c r="Y1911" s="47">
        <v>15</v>
      </c>
      <c r="Z1911" s="118">
        <v>46170</v>
      </c>
      <c r="AA1911" s="118">
        <v>46173</v>
      </c>
      <c r="AB1911" s="118"/>
      <c r="AC1911" s="47" t="s">
        <v>5</v>
      </c>
      <c r="AD1911" s="14"/>
      <c r="AE1911" s="47" t="s">
        <v>3218</v>
      </c>
      <c r="AF1911" s="280"/>
      <c r="AG1911" s="118"/>
      <c r="AH1911" s="118"/>
      <c r="AI1911" s="47"/>
      <c r="AJ1911" s="47"/>
      <c r="AK1911" s="47" t="s">
        <v>2826</v>
      </c>
      <c r="AL1911" s="62" t="s">
        <v>390</v>
      </c>
      <c r="AM1911" s="62"/>
      <c r="AN1911" s="118"/>
      <c r="AO1911" s="118"/>
      <c r="AP1911" s="118"/>
      <c r="AQ1911" s="118"/>
      <c r="AR1911" s="118"/>
      <c r="AS1911" s="47"/>
      <c r="AT1911" s="118"/>
      <c r="AU1911" s="47"/>
      <c r="AV1911" s="47"/>
      <c r="AW1911" s="118"/>
      <c r="AX1911" s="118"/>
      <c r="AY1911" s="118"/>
      <c r="AZ1911" s="47"/>
      <c r="BA1911" s="118"/>
      <c r="BB1911" s="47"/>
      <c r="BC1911" s="118"/>
      <c r="BD1911" s="118"/>
    </row>
    <row r="1912" spans="1:56" x14ac:dyDescent="0.35">
      <c r="A1912" s="50" t="s">
        <v>8685</v>
      </c>
      <c r="B1912" s="115">
        <v>1911</v>
      </c>
      <c r="C1912" s="47"/>
      <c r="D1912" s="47" t="s">
        <v>8686</v>
      </c>
      <c r="E1912" s="47" t="s">
        <v>8687</v>
      </c>
      <c r="F1912" s="47" t="s">
        <v>8688</v>
      </c>
      <c r="G1912" s="47" t="s">
        <v>76</v>
      </c>
      <c r="H1912" s="47" t="s">
        <v>1980</v>
      </c>
      <c r="I1912" s="47" t="s">
        <v>3899</v>
      </c>
      <c r="J1912" s="47" t="s">
        <v>1961</v>
      </c>
      <c r="K1912" s="47" t="s">
        <v>319</v>
      </c>
      <c r="L1912" s="47" t="s">
        <v>886</v>
      </c>
      <c r="M1912" s="47" t="s">
        <v>53</v>
      </c>
      <c r="N1912" s="47" t="s">
        <v>34</v>
      </c>
      <c r="O1912" s="47" t="s">
        <v>4</v>
      </c>
      <c r="P1912" s="47" t="s">
        <v>16</v>
      </c>
      <c r="Q1912" s="47"/>
      <c r="R1912" s="47"/>
      <c r="S1912" s="47" t="s">
        <v>8689</v>
      </c>
      <c r="T1912" s="47" t="s">
        <v>8690</v>
      </c>
      <c r="U1912" s="52">
        <v>6000</v>
      </c>
      <c r="V1912" s="118">
        <v>46149</v>
      </c>
      <c r="W1912" s="118">
        <v>46149</v>
      </c>
      <c r="X1912" s="47"/>
      <c r="Y1912" s="47">
        <v>15</v>
      </c>
      <c r="Z1912" s="118">
        <v>46164</v>
      </c>
      <c r="AA1912" s="118">
        <v>46173</v>
      </c>
      <c r="AB1912" s="118">
        <v>46172</v>
      </c>
      <c r="AC1912" s="47" t="s">
        <v>3</v>
      </c>
      <c r="AD1912" s="14">
        <v>1</v>
      </c>
      <c r="AE1912" s="47" t="s">
        <v>3218</v>
      </c>
      <c r="AF1912" s="280" t="s">
        <v>8951</v>
      </c>
      <c r="AG1912" s="118"/>
      <c r="AH1912" s="118" t="s">
        <v>152</v>
      </c>
      <c r="AI1912" s="47"/>
      <c r="AJ1912" s="47"/>
      <c r="AK1912" s="47" t="s">
        <v>2826</v>
      </c>
      <c r="AL1912" s="62" t="s">
        <v>2925</v>
      </c>
      <c r="AM1912" s="62"/>
      <c r="AN1912" s="118"/>
      <c r="AO1912" s="118"/>
      <c r="AP1912" s="118"/>
      <c r="AQ1912" s="118"/>
      <c r="AR1912" s="118"/>
      <c r="AS1912" s="47"/>
      <c r="AT1912" s="118"/>
      <c r="AU1912" s="47"/>
      <c r="AV1912" s="47"/>
      <c r="AW1912" s="118"/>
      <c r="AX1912" s="118"/>
      <c r="AY1912" s="118"/>
      <c r="AZ1912" s="47"/>
      <c r="BA1912" s="118"/>
      <c r="BB1912" s="47"/>
      <c r="BC1912" s="118"/>
      <c r="BD1912" s="118"/>
    </row>
    <row r="1913" spans="1:56" x14ac:dyDescent="0.35">
      <c r="A1913" s="50" t="s">
        <v>8691</v>
      </c>
      <c r="B1913" s="115">
        <v>1912</v>
      </c>
      <c r="C1913" s="47"/>
      <c r="D1913" s="47" t="s">
        <v>8692</v>
      </c>
      <c r="E1913" s="47" t="s">
        <v>8693</v>
      </c>
      <c r="F1913" s="47" t="s">
        <v>8694</v>
      </c>
      <c r="G1913" s="47" t="s">
        <v>76</v>
      </c>
      <c r="H1913" s="47" t="s">
        <v>1980</v>
      </c>
      <c r="I1913" s="47" t="s">
        <v>3899</v>
      </c>
      <c r="J1913" s="47" t="s">
        <v>1961</v>
      </c>
      <c r="K1913" s="47" t="s">
        <v>319</v>
      </c>
      <c r="L1913" s="47" t="s">
        <v>886</v>
      </c>
      <c r="M1913" s="47" t="s">
        <v>53</v>
      </c>
      <c r="N1913" s="47" t="s">
        <v>34</v>
      </c>
      <c r="O1913" s="47" t="s">
        <v>4</v>
      </c>
      <c r="P1913" s="47" t="s">
        <v>16</v>
      </c>
      <c r="Q1913" s="47"/>
      <c r="R1913" s="47"/>
      <c r="S1913" s="47" t="s">
        <v>8695</v>
      </c>
      <c r="T1913" s="47" t="s">
        <v>7362</v>
      </c>
      <c r="U1913" s="52">
        <v>2038</v>
      </c>
      <c r="V1913" s="118">
        <v>46150</v>
      </c>
      <c r="W1913" s="118">
        <v>46150</v>
      </c>
      <c r="X1913" s="47"/>
      <c r="Y1913" s="47">
        <v>15</v>
      </c>
      <c r="Z1913" s="118">
        <v>46165</v>
      </c>
      <c r="AA1913" s="118">
        <v>46173</v>
      </c>
      <c r="AB1913" s="118">
        <v>46171</v>
      </c>
      <c r="AC1913" s="47" t="s">
        <v>3</v>
      </c>
      <c r="AD1913" s="14">
        <v>1</v>
      </c>
      <c r="AE1913" s="47" t="s">
        <v>3218</v>
      </c>
      <c r="AF1913" s="280" t="s">
        <v>8951</v>
      </c>
      <c r="AG1913" s="118"/>
      <c r="AH1913" s="118" t="s">
        <v>152</v>
      </c>
      <c r="AI1913" s="47"/>
      <c r="AJ1913" s="47"/>
      <c r="AK1913" s="47" t="s">
        <v>2826</v>
      </c>
      <c r="AL1913" s="62" t="s">
        <v>2925</v>
      </c>
      <c r="AM1913" s="62"/>
      <c r="AN1913" s="118"/>
      <c r="AO1913" s="118"/>
      <c r="AP1913" s="118"/>
      <c r="AQ1913" s="118"/>
      <c r="AR1913" s="118"/>
      <c r="AS1913" s="47"/>
      <c r="AT1913" s="118"/>
      <c r="AU1913" s="47"/>
      <c r="AV1913" s="47"/>
      <c r="AW1913" s="118"/>
      <c r="AX1913" s="118"/>
      <c r="AY1913" s="118"/>
      <c r="AZ1913" s="47"/>
      <c r="BA1913" s="118"/>
      <c r="BB1913" s="47"/>
      <c r="BC1913" s="118"/>
      <c r="BD1913" s="118"/>
    </row>
    <row r="1914" spans="1:56" x14ac:dyDescent="0.35">
      <c r="A1914" s="50" t="s">
        <v>8696</v>
      </c>
      <c r="B1914" s="115">
        <v>1913</v>
      </c>
      <c r="C1914" s="47"/>
      <c r="D1914" s="47" t="s">
        <v>8697</v>
      </c>
      <c r="E1914" s="47" t="s">
        <v>8698</v>
      </c>
      <c r="F1914" s="47" t="s">
        <v>8699</v>
      </c>
      <c r="G1914" s="47" t="s">
        <v>76</v>
      </c>
      <c r="H1914" s="47" t="s">
        <v>1980</v>
      </c>
      <c r="I1914" s="47" t="s">
        <v>3899</v>
      </c>
      <c r="J1914" s="47" t="s">
        <v>1961</v>
      </c>
      <c r="K1914" s="47" t="s">
        <v>319</v>
      </c>
      <c r="L1914" s="47" t="s">
        <v>886</v>
      </c>
      <c r="M1914" s="47" t="s">
        <v>53</v>
      </c>
      <c r="N1914" s="47" t="s">
        <v>34</v>
      </c>
      <c r="O1914" s="47" t="s">
        <v>4</v>
      </c>
      <c r="P1914" s="47" t="s">
        <v>43</v>
      </c>
      <c r="Q1914" s="47"/>
      <c r="R1914" s="47"/>
      <c r="S1914" s="47" t="s">
        <v>8700</v>
      </c>
      <c r="T1914" s="47" t="s">
        <v>8701</v>
      </c>
      <c r="U1914" s="52">
        <v>4905</v>
      </c>
      <c r="V1914" s="118">
        <v>46163</v>
      </c>
      <c r="W1914" s="118">
        <v>46163</v>
      </c>
      <c r="X1914" s="47"/>
      <c r="Y1914" s="47">
        <v>15</v>
      </c>
      <c r="Z1914" s="118">
        <v>46178</v>
      </c>
      <c r="AA1914" s="118">
        <v>46178</v>
      </c>
      <c r="AB1914" s="118"/>
      <c r="AC1914" s="47" t="s">
        <v>5</v>
      </c>
      <c r="AD1914" s="14"/>
      <c r="AE1914" s="47" t="s">
        <v>3218</v>
      </c>
      <c r="AF1914" s="280"/>
      <c r="AG1914" s="118"/>
      <c r="AH1914" s="118"/>
      <c r="AI1914" s="47"/>
      <c r="AJ1914" s="47"/>
      <c r="AK1914" s="47" t="s">
        <v>5080</v>
      </c>
      <c r="AL1914" s="62" t="s">
        <v>390</v>
      </c>
      <c r="AM1914" s="62"/>
      <c r="AN1914" s="118"/>
      <c r="AO1914" s="118"/>
      <c r="AP1914" s="118"/>
      <c r="AQ1914" s="118"/>
      <c r="AR1914" s="118"/>
      <c r="AS1914" s="47"/>
      <c r="AT1914" s="118"/>
      <c r="AU1914" s="47"/>
      <c r="AV1914" s="47"/>
      <c r="AW1914" s="118"/>
      <c r="AX1914" s="118"/>
      <c r="AY1914" s="118"/>
      <c r="AZ1914" s="47"/>
      <c r="BA1914" s="118"/>
      <c r="BB1914" s="47"/>
      <c r="BC1914" s="118"/>
      <c r="BD1914" s="118"/>
    </row>
    <row r="1915" spans="1:56" x14ac:dyDescent="0.35">
      <c r="A1915" s="50" t="s">
        <v>8702</v>
      </c>
      <c r="B1915" s="115">
        <v>1914</v>
      </c>
      <c r="C1915" s="47"/>
      <c r="D1915" s="47" t="s">
        <v>8703</v>
      </c>
      <c r="E1915" s="47" t="s">
        <v>8704</v>
      </c>
      <c r="F1915" s="47" t="s">
        <v>8705</v>
      </c>
      <c r="G1915" s="47" t="s">
        <v>76</v>
      </c>
      <c r="H1915" s="47" t="s">
        <v>1980</v>
      </c>
      <c r="I1915" s="47" t="s">
        <v>3899</v>
      </c>
      <c r="J1915" s="47" t="s">
        <v>1961</v>
      </c>
      <c r="K1915" s="47" t="s">
        <v>319</v>
      </c>
      <c r="L1915" s="47" t="s">
        <v>886</v>
      </c>
      <c r="M1915" s="47" t="s">
        <v>53</v>
      </c>
      <c r="N1915" s="47" t="s">
        <v>34</v>
      </c>
      <c r="O1915" s="47" t="s">
        <v>4</v>
      </c>
      <c r="P1915" s="47" t="s">
        <v>27</v>
      </c>
      <c r="Q1915" s="47"/>
      <c r="R1915" s="47"/>
      <c r="S1915" s="47" t="s">
        <v>8706</v>
      </c>
      <c r="T1915" s="47" t="s">
        <v>8707</v>
      </c>
      <c r="U1915" s="52">
        <v>5225</v>
      </c>
      <c r="V1915" s="118">
        <v>46153</v>
      </c>
      <c r="W1915" s="118">
        <v>46153</v>
      </c>
      <c r="X1915" s="47"/>
      <c r="Y1915" s="47">
        <v>15</v>
      </c>
      <c r="Z1915" s="118">
        <v>46168</v>
      </c>
      <c r="AA1915" s="118">
        <v>46173</v>
      </c>
      <c r="AB1915" s="118"/>
      <c r="AC1915" s="47" t="s">
        <v>5</v>
      </c>
      <c r="AD1915" s="14"/>
      <c r="AE1915" s="47" t="s">
        <v>3218</v>
      </c>
      <c r="AF1915" s="280"/>
      <c r="AG1915" s="118"/>
      <c r="AH1915" s="118"/>
      <c r="AI1915" s="47"/>
      <c r="AJ1915" s="47"/>
      <c r="AK1915" s="47" t="s">
        <v>2826</v>
      </c>
      <c r="AL1915" s="62" t="s">
        <v>390</v>
      </c>
      <c r="AM1915" s="62"/>
      <c r="AN1915" s="118"/>
      <c r="AO1915" s="118"/>
      <c r="AP1915" s="118"/>
      <c r="AQ1915" s="118"/>
      <c r="AR1915" s="118"/>
      <c r="AS1915" s="47"/>
      <c r="AT1915" s="118"/>
      <c r="AU1915" s="47"/>
      <c r="AV1915" s="47"/>
      <c r="AW1915" s="118"/>
      <c r="AX1915" s="118"/>
      <c r="AY1915" s="118"/>
      <c r="AZ1915" s="47"/>
      <c r="BA1915" s="118"/>
      <c r="BB1915" s="47"/>
      <c r="BC1915" s="118"/>
      <c r="BD1915" s="118"/>
    </row>
    <row r="1916" spans="1:56" x14ac:dyDescent="0.35">
      <c r="A1916" s="50" t="s">
        <v>8708</v>
      </c>
      <c r="B1916" s="115">
        <v>1915</v>
      </c>
      <c r="C1916" s="47"/>
      <c r="D1916" s="47" t="s">
        <v>8709</v>
      </c>
      <c r="E1916" s="47" t="s">
        <v>8710</v>
      </c>
      <c r="F1916" s="47" t="s">
        <v>8711</v>
      </c>
      <c r="G1916" s="47" t="s">
        <v>76</v>
      </c>
      <c r="H1916" s="47" t="s">
        <v>1980</v>
      </c>
      <c r="I1916" s="47" t="s">
        <v>3899</v>
      </c>
      <c r="J1916" s="47" t="s">
        <v>1961</v>
      </c>
      <c r="K1916" s="47" t="s">
        <v>319</v>
      </c>
      <c r="L1916" s="47" t="s">
        <v>886</v>
      </c>
      <c r="M1916" s="47" t="s">
        <v>53</v>
      </c>
      <c r="N1916" s="47" t="s">
        <v>34</v>
      </c>
      <c r="O1916" s="47" t="s">
        <v>4</v>
      </c>
      <c r="P1916" s="47" t="s">
        <v>27</v>
      </c>
      <c r="Q1916" s="47"/>
      <c r="R1916" s="47"/>
      <c r="S1916" s="47" t="s">
        <v>8712</v>
      </c>
      <c r="T1916" s="47" t="s">
        <v>8713</v>
      </c>
      <c r="U1916" s="52">
        <v>6841</v>
      </c>
      <c r="V1916" s="118">
        <v>46152</v>
      </c>
      <c r="W1916" s="118">
        <v>46152</v>
      </c>
      <c r="X1916" s="47"/>
      <c r="Y1916" s="47">
        <v>15</v>
      </c>
      <c r="Z1916" s="118">
        <v>46167</v>
      </c>
      <c r="AA1916" s="118">
        <v>46173</v>
      </c>
      <c r="AB1916" s="118">
        <v>46167</v>
      </c>
      <c r="AC1916" s="47" t="s">
        <v>3</v>
      </c>
      <c r="AD1916" s="14">
        <v>1</v>
      </c>
      <c r="AE1916" s="47" t="s">
        <v>3218</v>
      </c>
      <c r="AF1916" s="280">
        <v>46167</v>
      </c>
      <c r="AG1916" s="118"/>
      <c r="AH1916" s="118" t="s">
        <v>152</v>
      </c>
      <c r="AI1916" s="47"/>
      <c r="AJ1916" s="47"/>
      <c r="AK1916" s="47" t="s">
        <v>2826</v>
      </c>
      <c r="AL1916" s="62" t="s">
        <v>2925</v>
      </c>
      <c r="AM1916" s="62"/>
      <c r="AN1916" s="118"/>
      <c r="AO1916" s="118"/>
      <c r="AP1916" s="118"/>
      <c r="AQ1916" s="118"/>
      <c r="AR1916" s="118"/>
      <c r="AS1916" s="47"/>
      <c r="AT1916" s="118"/>
      <c r="AU1916" s="47"/>
      <c r="AV1916" s="47"/>
      <c r="AW1916" s="118"/>
      <c r="AX1916" s="118"/>
      <c r="AY1916" s="118"/>
      <c r="AZ1916" s="47"/>
      <c r="BA1916" s="118"/>
      <c r="BB1916" s="47"/>
      <c r="BC1916" s="118"/>
      <c r="BD1916" s="118"/>
    </row>
    <row r="1917" spans="1:56" x14ac:dyDescent="0.35">
      <c r="A1917" s="50" t="s">
        <v>8714</v>
      </c>
      <c r="B1917" s="115">
        <v>1916</v>
      </c>
      <c r="C1917" s="47"/>
      <c r="D1917" s="47" t="s">
        <v>8715</v>
      </c>
      <c r="E1917" s="47" t="s">
        <v>8716</v>
      </c>
      <c r="F1917" s="47" t="s">
        <v>8717</v>
      </c>
      <c r="G1917" s="47" t="s">
        <v>76</v>
      </c>
      <c r="H1917" s="47" t="s">
        <v>1980</v>
      </c>
      <c r="I1917" s="47" t="s">
        <v>3899</v>
      </c>
      <c r="J1917" s="47" t="s">
        <v>1961</v>
      </c>
      <c r="K1917" s="47" t="s">
        <v>319</v>
      </c>
      <c r="L1917" s="47" t="s">
        <v>886</v>
      </c>
      <c r="M1917" s="47" t="s">
        <v>53</v>
      </c>
      <c r="N1917" s="47" t="s">
        <v>34</v>
      </c>
      <c r="O1917" s="47" t="s">
        <v>4</v>
      </c>
      <c r="P1917" s="47" t="s">
        <v>21</v>
      </c>
      <c r="Q1917" s="47"/>
      <c r="R1917" s="47"/>
      <c r="S1917" s="47" t="s">
        <v>8718</v>
      </c>
      <c r="T1917" s="47" t="s">
        <v>8719</v>
      </c>
      <c r="U1917" s="52">
        <v>4617</v>
      </c>
      <c r="V1917" s="118">
        <v>46149</v>
      </c>
      <c r="W1917" s="118">
        <v>46149</v>
      </c>
      <c r="X1917" s="47"/>
      <c r="Y1917" s="47">
        <v>15</v>
      </c>
      <c r="Z1917" s="118">
        <v>46164</v>
      </c>
      <c r="AA1917" s="118">
        <v>46173</v>
      </c>
      <c r="AB1917" s="118">
        <v>46168</v>
      </c>
      <c r="AC1917" s="47" t="s">
        <v>3</v>
      </c>
      <c r="AD1917" s="14">
        <v>1</v>
      </c>
      <c r="AE1917" s="47" t="s">
        <v>3218</v>
      </c>
      <c r="AF1917" s="280">
        <v>46174</v>
      </c>
      <c r="AG1917" s="118"/>
      <c r="AH1917" s="118" t="s">
        <v>152</v>
      </c>
      <c r="AI1917" s="47"/>
      <c r="AJ1917" s="47"/>
      <c r="AK1917" s="47" t="s">
        <v>2826</v>
      </c>
      <c r="AL1917" s="62" t="s">
        <v>2925</v>
      </c>
      <c r="AM1917" s="62"/>
      <c r="AN1917" s="118"/>
      <c r="AO1917" s="118"/>
      <c r="AP1917" s="118"/>
      <c r="AQ1917" s="118"/>
      <c r="AR1917" s="118"/>
      <c r="AS1917" s="47"/>
      <c r="AT1917" s="118"/>
      <c r="AU1917" s="47"/>
      <c r="AV1917" s="47"/>
      <c r="AW1917" s="118"/>
      <c r="AX1917" s="118"/>
      <c r="AY1917" s="118"/>
      <c r="AZ1917" s="47"/>
      <c r="BA1917" s="118"/>
      <c r="BB1917" s="47"/>
      <c r="BC1917" s="118"/>
      <c r="BD1917" s="118"/>
    </row>
    <row r="1918" spans="1:56" x14ac:dyDescent="0.35">
      <c r="A1918" s="50" t="s">
        <v>8720</v>
      </c>
      <c r="B1918" s="115">
        <v>1917</v>
      </c>
      <c r="C1918" s="47"/>
      <c r="D1918" s="47" t="s">
        <v>8721</v>
      </c>
      <c r="E1918" s="47" t="s">
        <v>8722</v>
      </c>
      <c r="F1918" s="47" t="s">
        <v>8723</v>
      </c>
      <c r="G1918" s="47" t="s">
        <v>76</v>
      </c>
      <c r="H1918" s="47" t="s">
        <v>1980</v>
      </c>
      <c r="I1918" s="47" t="s">
        <v>3899</v>
      </c>
      <c r="J1918" s="47" t="s">
        <v>1961</v>
      </c>
      <c r="K1918" s="47" t="s">
        <v>319</v>
      </c>
      <c r="L1918" s="47" t="s">
        <v>886</v>
      </c>
      <c r="M1918" s="47" t="s">
        <v>53</v>
      </c>
      <c r="N1918" s="47" t="s">
        <v>34</v>
      </c>
      <c r="O1918" s="47" t="s">
        <v>4</v>
      </c>
      <c r="P1918" s="47" t="s">
        <v>133</v>
      </c>
      <c r="Q1918" s="47"/>
      <c r="R1918" s="47"/>
      <c r="S1918" s="47" t="s">
        <v>8724</v>
      </c>
      <c r="T1918" s="47" t="s">
        <v>8725</v>
      </c>
      <c r="U1918" s="52">
        <v>8107</v>
      </c>
      <c r="V1918" s="118">
        <v>46154</v>
      </c>
      <c r="W1918" s="118">
        <v>46154</v>
      </c>
      <c r="X1918" s="47"/>
      <c r="Y1918" s="47">
        <v>15</v>
      </c>
      <c r="Z1918" s="118">
        <v>46169</v>
      </c>
      <c r="AA1918" s="118">
        <v>46173</v>
      </c>
      <c r="AB1918" s="118"/>
      <c r="AC1918" s="47" t="s">
        <v>5</v>
      </c>
      <c r="AD1918" s="14"/>
      <c r="AE1918" s="47" t="s">
        <v>3218</v>
      </c>
      <c r="AF1918" s="280"/>
      <c r="AG1918" s="118"/>
      <c r="AH1918" s="118"/>
      <c r="AI1918" s="47"/>
      <c r="AJ1918" s="47"/>
      <c r="AK1918" s="47" t="s">
        <v>2826</v>
      </c>
      <c r="AL1918" s="62" t="s">
        <v>390</v>
      </c>
      <c r="AM1918" s="62"/>
      <c r="AN1918" s="118"/>
      <c r="AO1918" s="118"/>
      <c r="AP1918" s="118"/>
      <c r="AQ1918" s="118"/>
      <c r="AR1918" s="118"/>
      <c r="AS1918" s="47"/>
      <c r="AT1918" s="118"/>
      <c r="AU1918" s="47"/>
      <c r="AV1918" s="47"/>
      <c r="AW1918" s="118"/>
      <c r="AX1918" s="118"/>
      <c r="AY1918" s="118"/>
      <c r="AZ1918" s="47"/>
      <c r="BA1918" s="118"/>
      <c r="BB1918" s="47"/>
      <c r="BC1918" s="118"/>
      <c r="BD1918" s="118"/>
    </row>
    <row r="1919" spans="1:56" x14ac:dyDescent="0.35">
      <c r="A1919" s="50" t="s">
        <v>8726</v>
      </c>
      <c r="B1919" s="115">
        <v>1918</v>
      </c>
      <c r="C1919" s="47"/>
      <c r="D1919" s="47" t="s">
        <v>8727</v>
      </c>
      <c r="E1919" s="47" t="s">
        <v>8728</v>
      </c>
      <c r="F1919" s="47" t="s">
        <v>8729</v>
      </c>
      <c r="G1919" s="47" t="s">
        <v>76</v>
      </c>
      <c r="H1919" s="47" t="s">
        <v>1980</v>
      </c>
      <c r="I1919" s="47" t="s">
        <v>3899</v>
      </c>
      <c r="J1919" s="47" t="s">
        <v>1961</v>
      </c>
      <c r="K1919" s="47" t="s">
        <v>319</v>
      </c>
      <c r="L1919" s="47" t="s">
        <v>886</v>
      </c>
      <c r="M1919" s="47" t="s">
        <v>53</v>
      </c>
      <c r="N1919" s="47" t="s">
        <v>34</v>
      </c>
      <c r="O1919" s="47" t="s">
        <v>4</v>
      </c>
      <c r="P1919" s="47" t="s">
        <v>21</v>
      </c>
      <c r="Q1919" s="47"/>
      <c r="R1919" s="47"/>
      <c r="S1919" s="47" t="s">
        <v>8730</v>
      </c>
      <c r="T1919" s="47" t="s">
        <v>8731</v>
      </c>
      <c r="U1919" s="52">
        <v>3691</v>
      </c>
      <c r="V1919" s="118">
        <v>46160</v>
      </c>
      <c r="W1919" s="118">
        <v>46160</v>
      </c>
      <c r="X1919" s="47"/>
      <c r="Y1919" s="47">
        <v>15</v>
      </c>
      <c r="Z1919" s="118">
        <v>46175</v>
      </c>
      <c r="AA1919" s="118">
        <v>46175</v>
      </c>
      <c r="AB1919" s="118"/>
      <c r="AC1919" s="47" t="s">
        <v>5</v>
      </c>
      <c r="AD1919" s="14"/>
      <c r="AE1919" s="47" t="s">
        <v>3218</v>
      </c>
      <c r="AF1919" s="280"/>
      <c r="AG1919" s="118"/>
      <c r="AH1919" s="118"/>
      <c r="AI1919" s="47"/>
      <c r="AJ1919" s="47"/>
      <c r="AK1919" s="47" t="s">
        <v>5080</v>
      </c>
      <c r="AL1919" s="62" t="s">
        <v>390</v>
      </c>
      <c r="AM1919" s="62"/>
      <c r="AN1919" s="118"/>
      <c r="AO1919" s="118"/>
      <c r="AP1919" s="118"/>
      <c r="AQ1919" s="118"/>
      <c r="AR1919" s="118"/>
      <c r="AS1919" s="47"/>
      <c r="AT1919" s="118"/>
      <c r="AU1919" s="47"/>
      <c r="AV1919" s="47"/>
      <c r="AW1919" s="118"/>
      <c r="AX1919" s="118"/>
      <c r="AY1919" s="118"/>
      <c r="AZ1919" s="47"/>
      <c r="BA1919" s="118"/>
      <c r="BB1919" s="47"/>
      <c r="BC1919" s="118"/>
      <c r="BD1919" s="118"/>
    </row>
    <row r="1920" spans="1:56" x14ac:dyDescent="0.35">
      <c r="A1920" s="50" t="s">
        <v>8732</v>
      </c>
      <c r="B1920" s="115">
        <v>1919</v>
      </c>
      <c r="C1920" s="47"/>
      <c r="D1920" s="47" t="s">
        <v>8733</v>
      </c>
      <c r="E1920" s="47" t="s">
        <v>8734</v>
      </c>
      <c r="F1920" s="47" t="s">
        <v>8735</v>
      </c>
      <c r="G1920" s="47" t="s">
        <v>76</v>
      </c>
      <c r="H1920" s="47" t="s">
        <v>1980</v>
      </c>
      <c r="I1920" s="47" t="s">
        <v>3899</v>
      </c>
      <c r="J1920" s="47" t="s">
        <v>1961</v>
      </c>
      <c r="K1920" s="47" t="s">
        <v>319</v>
      </c>
      <c r="L1920" s="47" t="s">
        <v>886</v>
      </c>
      <c r="M1920" s="47" t="s">
        <v>53</v>
      </c>
      <c r="N1920" s="47" t="s">
        <v>34</v>
      </c>
      <c r="O1920" s="47" t="s">
        <v>4</v>
      </c>
      <c r="P1920" s="47" t="s">
        <v>21</v>
      </c>
      <c r="Q1920" s="47"/>
      <c r="R1920" s="47"/>
      <c r="S1920" s="47" t="s">
        <v>8736</v>
      </c>
      <c r="T1920" s="47" t="s">
        <v>8737</v>
      </c>
      <c r="U1920" s="52">
        <v>5342</v>
      </c>
      <c r="V1920" s="118">
        <v>46150</v>
      </c>
      <c r="W1920" s="118">
        <v>46150</v>
      </c>
      <c r="X1920" s="47"/>
      <c r="Y1920" s="47">
        <v>15</v>
      </c>
      <c r="Z1920" s="118">
        <v>46165</v>
      </c>
      <c r="AA1920" s="118">
        <v>46173</v>
      </c>
      <c r="AB1920" s="118">
        <v>46165</v>
      </c>
      <c r="AC1920" s="47" t="s">
        <v>3</v>
      </c>
      <c r="AD1920" s="14">
        <v>1</v>
      </c>
      <c r="AE1920" s="47" t="s">
        <v>3218</v>
      </c>
      <c r="AF1920" s="280">
        <v>46174</v>
      </c>
      <c r="AG1920" s="118"/>
      <c r="AH1920" s="118" t="s">
        <v>152</v>
      </c>
      <c r="AI1920" s="47"/>
      <c r="AJ1920" s="47"/>
      <c r="AK1920" s="47" t="s">
        <v>2826</v>
      </c>
      <c r="AL1920" s="62" t="s">
        <v>2925</v>
      </c>
      <c r="AM1920" s="62"/>
      <c r="AN1920" s="118"/>
      <c r="AO1920" s="118"/>
      <c r="AP1920" s="118"/>
      <c r="AQ1920" s="118"/>
      <c r="AR1920" s="118"/>
      <c r="AS1920" s="47"/>
      <c r="AT1920" s="118"/>
      <c r="AU1920" s="47"/>
      <c r="AV1920" s="47"/>
      <c r="AW1920" s="118"/>
      <c r="AX1920" s="118"/>
      <c r="AY1920" s="118"/>
      <c r="AZ1920" s="47"/>
      <c r="BA1920" s="118"/>
      <c r="BB1920" s="47"/>
      <c r="BC1920" s="118"/>
      <c r="BD1920" s="118"/>
    </row>
    <row r="1921" spans="1:56" x14ac:dyDescent="0.35">
      <c r="A1921" s="50" t="s">
        <v>8738</v>
      </c>
      <c r="B1921" s="115">
        <v>1920</v>
      </c>
      <c r="C1921" s="47"/>
      <c r="D1921" s="47" t="s">
        <v>8739</v>
      </c>
      <c r="E1921" s="47" t="s">
        <v>8740</v>
      </c>
      <c r="F1921" s="47" t="s">
        <v>8741</v>
      </c>
      <c r="G1921" s="47" t="s">
        <v>76</v>
      </c>
      <c r="H1921" s="47" t="s">
        <v>1980</v>
      </c>
      <c r="I1921" s="47" t="s">
        <v>3899</v>
      </c>
      <c r="J1921" s="47" t="s">
        <v>1961</v>
      </c>
      <c r="K1921" s="47" t="s">
        <v>319</v>
      </c>
      <c r="L1921" s="47" t="s">
        <v>886</v>
      </c>
      <c r="M1921" s="47" t="s">
        <v>53</v>
      </c>
      <c r="N1921" s="47" t="s">
        <v>34</v>
      </c>
      <c r="O1921" s="47" t="s">
        <v>4</v>
      </c>
      <c r="P1921" s="47" t="s">
        <v>133</v>
      </c>
      <c r="Q1921" s="47"/>
      <c r="R1921" s="47"/>
      <c r="S1921" s="47" t="s">
        <v>8742</v>
      </c>
      <c r="T1921" s="47" t="s">
        <v>8742</v>
      </c>
      <c r="U1921" s="52">
        <v>10739</v>
      </c>
      <c r="V1921" s="118">
        <v>46150</v>
      </c>
      <c r="W1921" s="118">
        <v>46150</v>
      </c>
      <c r="X1921" s="47"/>
      <c r="Y1921" s="47">
        <v>15</v>
      </c>
      <c r="Z1921" s="118">
        <v>46165</v>
      </c>
      <c r="AA1921" s="118">
        <v>46173</v>
      </c>
      <c r="AB1921" s="118"/>
      <c r="AC1921" s="47" t="s">
        <v>5</v>
      </c>
      <c r="AD1921" s="14"/>
      <c r="AE1921" s="47" t="s">
        <v>3218</v>
      </c>
      <c r="AF1921" s="280"/>
      <c r="AG1921" s="118"/>
      <c r="AH1921" s="118"/>
      <c r="AI1921" s="47"/>
      <c r="AJ1921" s="47"/>
      <c r="AK1921" s="47" t="s">
        <v>2826</v>
      </c>
      <c r="AL1921" s="62" t="s">
        <v>390</v>
      </c>
      <c r="AM1921" s="62"/>
      <c r="AN1921" s="118"/>
      <c r="AO1921" s="118"/>
      <c r="AP1921" s="118"/>
      <c r="AQ1921" s="118"/>
      <c r="AR1921" s="118"/>
      <c r="AS1921" s="47"/>
      <c r="AT1921" s="118"/>
      <c r="AU1921" s="47"/>
      <c r="AV1921" s="47"/>
      <c r="AW1921" s="118"/>
      <c r="AX1921" s="118"/>
      <c r="AY1921" s="118"/>
      <c r="AZ1921" s="47"/>
      <c r="BA1921" s="118"/>
      <c r="BB1921" s="47"/>
      <c r="BC1921" s="118"/>
      <c r="BD1921" s="118"/>
    </row>
    <row r="1922" spans="1:56" x14ac:dyDescent="0.35">
      <c r="A1922" s="50" t="s">
        <v>8743</v>
      </c>
      <c r="B1922" s="115">
        <v>1921</v>
      </c>
      <c r="C1922" s="47"/>
      <c r="D1922" s="47" t="s">
        <v>8744</v>
      </c>
      <c r="E1922" s="47" t="s">
        <v>8745</v>
      </c>
      <c r="F1922" s="47" t="s">
        <v>8746</v>
      </c>
      <c r="G1922" s="47" t="s">
        <v>76</v>
      </c>
      <c r="H1922" s="47" t="s">
        <v>1980</v>
      </c>
      <c r="I1922" s="47" t="s">
        <v>3899</v>
      </c>
      <c r="J1922" s="47" t="s">
        <v>1961</v>
      </c>
      <c r="K1922" s="47" t="s">
        <v>319</v>
      </c>
      <c r="L1922" s="47" t="s">
        <v>886</v>
      </c>
      <c r="M1922" s="47" t="s">
        <v>53</v>
      </c>
      <c r="N1922" s="47" t="s">
        <v>34</v>
      </c>
      <c r="O1922" s="47" t="s">
        <v>4</v>
      </c>
      <c r="P1922" s="47" t="s">
        <v>25</v>
      </c>
      <c r="Q1922" s="47"/>
      <c r="R1922" s="47"/>
      <c r="S1922" s="47" t="s">
        <v>8747</v>
      </c>
      <c r="T1922" s="47" t="s">
        <v>8748</v>
      </c>
      <c r="U1922" s="52">
        <v>8471</v>
      </c>
      <c r="V1922" s="118">
        <v>46153</v>
      </c>
      <c r="W1922" s="118">
        <v>46153</v>
      </c>
      <c r="X1922" s="47"/>
      <c r="Y1922" s="47">
        <v>15</v>
      </c>
      <c r="Z1922" s="118">
        <v>46168</v>
      </c>
      <c r="AA1922" s="118">
        <v>46173</v>
      </c>
      <c r="AB1922" s="118">
        <v>46165</v>
      </c>
      <c r="AC1922" s="47" t="s">
        <v>3</v>
      </c>
      <c r="AD1922" s="14">
        <v>1</v>
      </c>
      <c r="AE1922" s="47" t="s">
        <v>3218</v>
      </c>
      <c r="AF1922" s="280">
        <v>46172</v>
      </c>
      <c r="AG1922" s="118"/>
      <c r="AH1922" s="118" t="s">
        <v>152</v>
      </c>
      <c r="AI1922" s="47"/>
      <c r="AJ1922" s="47"/>
      <c r="AK1922" s="47" t="s">
        <v>2826</v>
      </c>
      <c r="AL1922" s="62" t="s">
        <v>2925</v>
      </c>
      <c r="AM1922" s="62"/>
      <c r="AN1922" s="118"/>
      <c r="AO1922" s="118"/>
      <c r="AP1922" s="118"/>
      <c r="AQ1922" s="118"/>
      <c r="AR1922" s="118"/>
      <c r="AS1922" s="47"/>
      <c r="AT1922" s="118"/>
      <c r="AU1922" s="47"/>
      <c r="AV1922" s="47"/>
      <c r="AW1922" s="118"/>
      <c r="AX1922" s="118"/>
      <c r="AY1922" s="118"/>
      <c r="AZ1922" s="47"/>
      <c r="BA1922" s="118"/>
      <c r="BB1922" s="47"/>
      <c r="BC1922" s="118"/>
      <c r="BD1922" s="118"/>
    </row>
    <row r="1923" spans="1:56" x14ac:dyDescent="0.35">
      <c r="A1923" s="50" t="s">
        <v>8749</v>
      </c>
      <c r="B1923" s="115">
        <v>1922</v>
      </c>
      <c r="C1923" s="47"/>
      <c r="D1923" s="47" t="s">
        <v>8750</v>
      </c>
      <c r="E1923" s="47" t="s">
        <v>8751</v>
      </c>
      <c r="F1923" s="47" t="s">
        <v>8752</v>
      </c>
      <c r="G1923" s="47" t="s">
        <v>76</v>
      </c>
      <c r="H1923" s="47" t="s">
        <v>1980</v>
      </c>
      <c r="I1923" s="47" t="s">
        <v>3899</v>
      </c>
      <c r="J1923" s="47" t="s">
        <v>1961</v>
      </c>
      <c r="K1923" s="47" t="s">
        <v>319</v>
      </c>
      <c r="L1923" s="47" t="s">
        <v>886</v>
      </c>
      <c r="M1923" s="47" t="s">
        <v>53</v>
      </c>
      <c r="N1923" s="47" t="s">
        <v>34</v>
      </c>
      <c r="O1923" s="47" t="s">
        <v>4</v>
      </c>
      <c r="P1923" s="47" t="s">
        <v>21</v>
      </c>
      <c r="Q1923" s="47"/>
      <c r="R1923" s="47"/>
      <c r="S1923" s="47" t="s">
        <v>8753</v>
      </c>
      <c r="T1923" s="47" t="s">
        <v>8754</v>
      </c>
      <c r="U1923" s="52">
        <v>5485</v>
      </c>
      <c r="V1923" s="118">
        <v>46155</v>
      </c>
      <c r="W1923" s="118">
        <v>46155</v>
      </c>
      <c r="X1923" s="47"/>
      <c r="Y1923" s="47">
        <v>15</v>
      </c>
      <c r="Z1923" s="118">
        <v>46170</v>
      </c>
      <c r="AA1923" s="118">
        <v>46173</v>
      </c>
      <c r="AB1923" s="118"/>
      <c r="AC1923" s="47" t="s">
        <v>5</v>
      </c>
      <c r="AD1923" s="14"/>
      <c r="AE1923" s="47" t="s">
        <v>3218</v>
      </c>
      <c r="AF1923" s="280"/>
      <c r="AG1923" s="118"/>
      <c r="AH1923" s="118"/>
      <c r="AI1923" s="47"/>
      <c r="AJ1923" s="47"/>
      <c r="AK1923" s="47" t="s">
        <v>2826</v>
      </c>
      <c r="AL1923" s="62" t="s">
        <v>390</v>
      </c>
      <c r="AM1923" s="62"/>
      <c r="AN1923" s="118"/>
      <c r="AO1923" s="118"/>
      <c r="AP1923" s="118"/>
      <c r="AQ1923" s="118"/>
      <c r="AR1923" s="118"/>
      <c r="AS1923" s="47"/>
      <c r="AT1923" s="118"/>
      <c r="AU1923" s="47"/>
      <c r="AV1923" s="47"/>
      <c r="AW1923" s="118"/>
      <c r="AX1923" s="118"/>
      <c r="AY1923" s="118"/>
      <c r="AZ1923" s="47"/>
      <c r="BA1923" s="118"/>
      <c r="BB1923" s="47"/>
      <c r="BC1923" s="118"/>
      <c r="BD1923" s="118"/>
    </row>
    <row r="1924" spans="1:56" x14ac:dyDescent="0.35">
      <c r="A1924" s="50" t="s">
        <v>8755</v>
      </c>
      <c r="B1924" s="115">
        <v>1923</v>
      </c>
      <c r="C1924" s="47"/>
      <c r="D1924" s="47" t="s">
        <v>8756</v>
      </c>
      <c r="E1924" s="47" t="s">
        <v>8757</v>
      </c>
      <c r="F1924" s="47" t="s">
        <v>8758</v>
      </c>
      <c r="G1924" s="47" t="s">
        <v>76</v>
      </c>
      <c r="H1924" s="47" t="s">
        <v>1980</v>
      </c>
      <c r="I1924" s="47" t="s">
        <v>3899</v>
      </c>
      <c r="J1924" s="47" t="s">
        <v>1961</v>
      </c>
      <c r="K1924" s="47" t="s">
        <v>319</v>
      </c>
      <c r="L1924" s="47" t="s">
        <v>886</v>
      </c>
      <c r="M1924" s="47" t="s">
        <v>53</v>
      </c>
      <c r="N1924" s="47" t="s">
        <v>34</v>
      </c>
      <c r="O1924" s="47" t="s">
        <v>4</v>
      </c>
      <c r="P1924" s="47" t="s">
        <v>133</v>
      </c>
      <c r="Q1924" s="47"/>
      <c r="R1924" s="47"/>
      <c r="S1924" s="47" t="s">
        <v>8759</v>
      </c>
      <c r="T1924" s="47" t="s">
        <v>8760</v>
      </c>
      <c r="U1924" s="52">
        <v>10274</v>
      </c>
      <c r="V1924" s="118">
        <v>46155</v>
      </c>
      <c r="W1924" s="118">
        <v>46155</v>
      </c>
      <c r="X1924" s="47"/>
      <c r="Y1924" s="47">
        <v>15</v>
      </c>
      <c r="Z1924" s="118">
        <v>46170</v>
      </c>
      <c r="AA1924" s="118">
        <v>46173</v>
      </c>
      <c r="AB1924" s="118"/>
      <c r="AC1924" s="47" t="s">
        <v>5</v>
      </c>
      <c r="AD1924" s="14"/>
      <c r="AE1924" s="47" t="s">
        <v>3218</v>
      </c>
      <c r="AF1924" s="280"/>
      <c r="AG1924" s="118"/>
      <c r="AH1924" s="118"/>
      <c r="AI1924" s="47"/>
      <c r="AJ1924" s="47"/>
      <c r="AK1924" s="47" t="s">
        <v>2826</v>
      </c>
      <c r="AL1924" s="62" t="s">
        <v>390</v>
      </c>
      <c r="AM1924" s="62"/>
      <c r="AN1924" s="118"/>
      <c r="AO1924" s="118"/>
      <c r="AP1924" s="118"/>
      <c r="AQ1924" s="118"/>
      <c r="AR1924" s="118"/>
      <c r="AS1924" s="47"/>
      <c r="AT1924" s="118"/>
      <c r="AU1924" s="47"/>
      <c r="AV1924" s="47"/>
      <c r="AW1924" s="118"/>
      <c r="AX1924" s="118"/>
      <c r="AY1924" s="118"/>
      <c r="AZ1924" s="47"/>
      <c r="BA1924" s="118"/>
      <c r="BB1924" s="47"/>
      <c r="BC1924" s="118"/>
      <c r="BD1924" s="118"/>
    </row>
    <row r="1925" spans="1:56" x14ac:dyDescent="0.35">
      <c r="A1925" s="50" t="s">
        <v>8761</v>
      </c>
      <c r="B1925" s="115">
        <v>1924</v>
      </c>
      <c r="C1925" s="47"/>
      <c r="D1925" s="47" t="s">
        <v>8762</v>
      </c>
      <c r="E1925" s="47" t="s">
        <v>8763</v>
      </c>
      <c r="F1925" s="47" t="s">
        <v>8764</v>
      </c>
      <c r="G1925" s="47" t="s">
        <v>76</v>
      </c>
      <c r="H1925" s="47" t="s">
        <v>1980</v>
      </c>
      <c r="I1925" s="47" t="s">
        <v>3899</v>
      </c>
      <c r="J1925" s="47" t="s">
        <v>1961</v>
      </c>
      <c r="K1925" s="47" t="s">
        <v>319</v>
      </c>
      <c r="L1925" s="47" t="s">
        <v>886</v>
      </c>
      <c r="M1925" s="47" t="s">
        <v>53</v>
      </c>
      <c r="N1925" s="47" t="s">
        <v>34</v>
      </c>
      <c r="O1925" s="47" t="s">
        <v>4</v>
      </c>
      <c r="P1925" s="47" t="s">
        <v>25</v>
      </c>
      <c r="Q1925" s="47"/>
      <c r="R1925" s="47"/>
      <c r="S1925" s="47" t="s">
        <v>8765</v>
      </c>
      <c r="T1925" s="47" t="s">
        <v>164</v>
      </c>
      <c r="U1925" s="52">
        <v>19633</v>
      </c>
      <c r="V1925" s="118">
        <v>46152</v>
      </c>
      <c r="W1925" s="118">
        <v>46152</v>
      </c>
      <c r="X1925" s="47"/>
      <c r="Y1925" s="47">
        <v>15</v>
      </c>
      <c r="Z1925" s="118">
        <v>46167</v>
      </c>
      <c r="AA1925" s="118">
        <v>46173</v>
      </c>
      <c r="AB1925" s="118"/>
      <c r="AC1925" s="47" t="s">
        <v>5</v>
      </c>
      <c r="AD1925" s="14"/>
      <c r="AE1925" s="47" t="s">
        <v>3218</v>
      </c>
      <c r="AF1925" s="280"/>
      <c r="AG1925" s="118"/>
      <c r="AH1925" s="118"/>
      <c r="AI1925" s="47"/>
      <c r="AJ1925" s="47"/>
      <c r="AK1925" s="47" t="s">
        <v>2826</v>
      </c>
      <c r="AL1925" s="62" t="s">
        <v>390</v>
      </c>
      <c r="AM1925" s="62"/>
      <c r="AN1925" s="118"/>
      <c r="AO1925" s="118"/>
      <c r="AP1925" s="118"/>
      <c r="AQ1925" s="118"/>
      <c r="AR1925" s="118"/>
      <c r="AS1925" s="47"/>
      <c r="AT1925" s="118"/>
      <c r="AU1925" s="47"/>
      <c r="AV1925" s="47"/>
      <c r="AW1925" s="118"/>
      <c r="AX1925" s="118"/>
      <c r="AY1925" s="118"/>
      <c r="AZ1925" s="47"/>
      <c r="BA1925" s="118"/>
      <c r="BB1925" s="47"/>
      <c r="BC1925" s="118"/>
      <c r="BD1925" s="118"/>
    </row>
    <row r="1926" spans="1:56" x14ac:dyDescent="0.35">
      <c r="A1926" s="50" t="s">
        <v>8766</v>
      </c>
      <c r="B1926" s="115">
        <v>1925</v>
      </c>
      <c r="C1926" s="47"/>
      <c r="D1926" s="47" t="s">
        <v>8767</v>
      </c>
      <c r="E1926" s="47" t="s">
        <v>8768</v>
      </c>
      <c r="F1926" s="47" t="s">
        <v>8769</v>
      </c>
      <c r="G1926" s="47" t="s">
        <v>76</v>
      </c>
      <c r="H1926" s="47" t="s">
        <v>1980</v>
      </c>
      <c r="I1926" s="47" t="s">
        <v>3899</v>
      </c>
      <c r="J1926" s="47" t="s">
        <v>1961</v>
      </c>
      <c r="K1926" s="47" t="s">
        <v>319</v>
      </c>
      <c r="L1926" s="47" t="s">
        <v>886</v>
      </c>
      <c r="M1926" s="47" t="s">
        <v>53</v>
      </c>
      <c r="N1926" s="47" t="s">
        <v>34</v>
      </c>
      <c r="O1926" s="47" t="s">
        <v>4</v>
      </c>
      <c r="P1926" s="47" t="s">
        <v>25</v>
      </c>
      <c r="Q1926" s="47"/>
      <c r="R1926" s="47"/>
      <c r="S1926" s="47" t="s">
        <v>8770</v>
      </c>
      <c r="T1926" s="47" t="s">
        <v>8771</v>
      </c>
      <c r="U1926" s="52">
        <v>9884</v>
      </c>
      <c r="V1926" s="118">
        <v>46155</v>
      </c>
      <c r="W1926" s="118">
        <v>46155</v>
      </c>
      <c r="X1926" s="47"/>
      <c r="Y1926" s="47">
        <v>15</v>
      </c>
      <c r="Z1926" s="118">
        <v>46170</v>
      </c>
      <c r="AA1926" s="118">
        <v>46173</v>
      </c>
      <c r="AB1926" s="118">
        <v>46162</v>
      </c>
      <c r="AC1926" s="47" t="s">
        <v>3</v>
      </c>
      <c r="AD1926" s="14">
        <v>1</v>
      </c>
      <c r="AE1926" s="47" t="s">
        <v>3218</v>
      </c>
      <c r="AF1926" s="280" t="s">
        <v>8951</v>
      </c>
      <c r="AG1926" s="118"/>
      <c r="AH1926" s="118" t="s">
        <v>152</v>
      </c>
      <c r="AI1926" s="47"/>
      <c r="AJ1926" s="47"/>
      <c r="AK1926" s="47" t="s">
        <v>2826</v>
      </c>
      <c r="AL1926" s="62" t="s">
        <v>2925</v>
      </c>
      <c r="AM1926" s="62"/>
      <c r="AN1926" s="118"/>
      <c r="AO1926" s="118"/>
      <c r="AP1926" s="118"/>
      <c r="AQ1926" s="118"/>
      <c r="AR1926" s="118"/>
      <c r="AS1926" s="47"/>
      <c r="AT1926" s="118"/>
      <c r="AU1926" s="47"/>
      <c r="AV1926" s="47"/>
      <c r="AW1926" s="118"/>
      <c r="AX1926" s="118"/>
      <c r="AY1926" s="118"/>
      <c r="AZ1926" s="47"/>
      <c r="BA1926" s="118"/>
      <c r="BB1926" s="47"/>
      <c r="BC1926" s="118"/>
      <c r="BD1926" s="118"/>
    </row>
    <row r="1927" spans="1:56" x14ac:dyDescent="0.35">
      <c r="A1927" s="50" t="s">
        <v>8772</v>
      </c>
      <c r="B1927" s="115">
        <v>1926</v>
      </c>
      <c r="C1927" s="47"/>
      <c r="D1927" s="47" t="s">
        <v>8773</v>
      </c>
      <c r="E1927" s="47" t="s">
        <v>8774</v>
      </c>
      <c r="F1927" s="47" t="s">
        <v>8775</v>
      </c>
      <c r="G1927" s="47" t="s">
        <v>76</v>
      </c>
      <c r="H1927" s="47" t="s">
        <v>1980</v>
      </c>
      <c r="I1927" s="47" t="s">
        <v>3899</v>
      </c>
      <c r="J1927" s="47" t="s">
        <v>1961</v>
      </c>
      <c r="K1927" s="47" t="s">
        <v>319</v>
      </c>
      <c r="L1927" s="47" t="s">
        <v>886</v>
      </c>
      <c r="M1927" s="47" t="s">
        <v>53</v>
      </c>
      <c r="N1927" s="47" t="s">
        <v>34</v>
      </c>
      <c r="O1927" s="47" t="s">
        <v>4</v>
      </c>
      <c r="P1927" s="47" t="s">
        <v>43</v>
      </c>
      <c r="Q1927" s="47"/>
      <c r="R1927" s="47"/>
      <c r="S1927" s="47" t="s">
        <v>8776</v>
      </c>
      <c r="T1927" s="47" t="s">
        <v>8777</v>
      </c>
      <c r="U1927" s="52">
        <v>5955</v>
      </c>
      <c r="V1927" s="118">
        <v>46149</v>
      </c>
      <c r="W1927" s="118">
        <v>46149</v>
      </c>
      <c r="X1927" s="47"/>
      <c r="Y1927" s="47">
        <v>15</v>
      </c>
      <c r="Z1927" s="118">
        <v>46164</v>
      </c>
      <c r="AA1927" s="118">
        <v>46173</v>
      </c>
      <c r="AB1927" s="118"/>
      <c r="AC1927" s="47" t="s">
        <v>5</v>
      </c>
      <c r="AD1927" s="14"/>
      <c r="AE1927" s="47" t="s">
        <v>3218</v>
      </c>
      <c r="AF1927" s="280"/>
      <c r="AG1927" s="118"/>
      <c r="AH1927" s="118"/>
      <c r="AI1927" s="47"/>
      <c r="AJ1927" s="47"/>
      <c r="AK1927" s="47" t="s">
        <v>2826</v>
      </c>
      <c r="AL1927" s="62" t="s">
        <v>390</v>
      </c>
      <c r="AM1927" s="62"/>
      <c r="AN1927" s="118"/>
      <c r="AO1927" s="118"/>
      <c r="AP1927" s="118"/>
      <c r="AQ1927" s="118"/>
      <c r="AR1927" s="118"/>
      <c r="AS1927" s="47"/>
      <c r="AT1927" s="118"/>
      <c r="AU1927" s="47"/>
      <c r="AV1927" s="47"/>
      <c r="AW1927" s="118"/>
      <c r="AX1927" s="118"/>
      <c r="AY1927" s="118"/>
      <c r="AZ1927" s="47"/>
      <c r="BA1927" s="118"/>
      <c r="BB1927" s="47"/>
      <c r="BC1927" s="118"/>
      <c r="BD1927" s="118"/>
    </row>
    <row r="1928" spans="1:56" x14ac:dyDescent="0.35">
      <c r="A1928" s="50" t="s">
        <v>8778</v>
      </c>
      <c r="B1928" s="115">
        <v>1927</v>
      </c>
      <c r="C1928" s="47"/>
      <c r="D1928" s="47" t="s">
        <v>8779</v>
      </c>
      <c r="E1928" s="47" t="s">
        <v>8780</v>
      </c>
      <c r="F1928" s="47" t="s">
        <v>8781</v>
      </c>
      <c r="G1928" s="47" t="s">
        <v>76</v>
      </c>
      <c r="H1928" s="47" t="s">
        <v>1980</v>
      </c>
      <c r="I1928" s="47" t="s">
        <v>3899</v>
      </c>
      <c r="J1928" s="47" t="s">
        <v>1961</v>
      </c>
      <c r="K1928" s="47" t="s">
        <v>319</v>
      </c>
      <c r="L1928" s="47" t="s">
        <v>886</v>
      </c>
      <c r="M1928" s="47" t="s">
        <v>53</v>
      </c>
      <c r="N1928" s="47" t="s">
        <v>34</v>
      </c>
      <c r="O1928" s="47" t="s">
        <v>4</v>
      </c>
      <c r="P1928" s="47" t="s">
        <v>25</v>
      </c>
      <c r="Q1928" s="47"/>
      <c r="R1928" s="47"/>
      <c r="S1928" s="47" t="s">
        <v>8782</v>
      </c>
      <c r="T1928" s="47" t="s">
        <v>8783</v>
      </c>
      <c r="U1928" s="52">
        <v>6948</v>
      </c>
      <c r="V1928" s="118">
        <v>46153</v>
      </c>
      <c r="W1928" s="118">
        <v>46153</v>
      </c>
      <c r="X1928" s="47"/>
      <c r="Y1928" s="47">
        <v>15</v>
      </c>
      <c r="Z1928" s="118">
        <v>46168</v>
      </c>
      <c r="AA1928" s="118">
        <v>46173</v>
      </c>
      <c r="AB1928" s="118">
        <v>46169</v>
      </c>
      <c r="AC1928" s="47" t="s">
        <v>3</v>
      </c>
      <c r="AD1928" s="14">
        <v>1</v>
      </c>
      <c r="AE1928" s="47" t="s">
        <v>3218</v>
      </c>
      <c r="AF1928" s="280" t="s">
        <v>8951</v>
      </c>
      <c r="AG1928" s="118"/>
      <c r="AH1928" s="118" t="s">
        <v>152</v>
      </c>
      <c r="AI1928" s="47"/>
      <c r="AJ1928" s="47"/>
      <c r="AK1928" s="47" t="s">
        <v>2826</v>
      </c>
      <c r="AL1928" s="62" t="s">
        <v>2925</v>
      </c>
      <c r="AM1928" s="62"/>
      <c r="AN1928" s="118"/>
      <c r="AO1928" s="118"/>
      <c r="AP1928" s="118"/>
      <c r="AQ1928" s="118"/>
      <c r="AR1928" s="118"/>
      <c r="AS1928" s="47"/>
      <c r="AT1928" s="118"/>
      <c r="AU1928" s="47"/>
      <c r="AV1928" s="47"/>
      <c r="AW1928" s="118"/>
      <c r="AX1928" s="118"/>
      <c r="AY1928" s="118"/>
      <c r="AZ1928" s="47"/>
      <c r="BA1928" s="118"/>
      <c r="BB1928" s="47"/>
      <c r="BC1928" s="118"/>
      <c r="BD1928" s="118"/>
    </row>
    <row r="1929" spans="1:56" x14ac:dyDescent="0.35">
      <c r="A1929" s="50" t="s">
        <v>8784</v>
      </c>
      <c r="B1929" s="115">
        <v>1928</v>
      </c>
      <c r="C1929" s="47"/>
      <c r="D1929" s="47" t="s">
        <v>8785</v>
      </c>
      <c r="E1929" s="47" t="s">
        <v>8786</v>
      </c>
      <c r="F1929" s="47" t="s">
        <v>8787</v>
      </c>
      <c r="G1929" s="47" t="s">
        <v>76</v>
      </c>
      <c r="H1929" s="47" t="s">
        <v>1980</v>
      </c>
      <c r="I1929" s="47" t="s">
        <v>3899</v>
      </c>
      <c r="J1929" s="47" t="s">
        <v>1961</v>
      </c>
      <c r="K1929" s="47" t="s">
        <v>319</v>
      </c>
      <c r="L1929" s="47" t="s">
        <v>886</v>
      </c>
      <c r="M1929" s="47" t="s">
        <v>53</v>
      </c>
      <c r="N1929" s="47" t="s">
        <v>34</v>
      </c>
      <c r="O1929" s="47" t="s">
        <v>4</v>
      </c>
      <c r="P1929" s="47" t="s">
        <v>21</v>
      </c>
      <c r="Q1929" s="47"/>
      <c r="R1929" s="47"/>
      <c r="S1929" s="47" t="s">
        <v>8788</v>
      </c>
      <c r="T1929" s="47" t="s">
        <v>8789</v>
      </c>
      <c r="U1929" s="52">
        <v>3755</v>
      </c>
      <c r="V1929" s="118">
        <v>46160</v>
      </c>
      <c r="W1929" s="118">
        <v>46160</v>
      </c>
      <c r="X1929" s="47"/>
      <c r="Y1929" s="47">
        <v>15</v>
      </c>
      <c r="Z1929" s="118">
        <v>46173</v>
      </c>
      <c r="AA1929" s="118">
        <v>46175</v>
      </c>
      <c r="AB1929" s="118">
        <v>46169</v>
      </c>
      <c r="AC1929" s="47" t="s">
        <v>3</v>
      </c>
      <c r="AD1929" s="14">
        <v>1</v>
      </c>
      <c r="AE1929" s="47" t="s">
        <v>3218</v>
      </c>
      <c r="AF1929" s="280">
        <v>46169</v>
      </c>
      <c r="AG1929" s="118"/>
      <c r="AH1929" s="118" t="s">
        <v>152</v>
      </c>
      <c r="AI1929" s="47"/>
      <c r="AJ1929" s="47"/>
      <c r="AK1929" s="47" t="s">
        <v>2826</v>
      </c>
      <c r="AL1929" s="62" t="s">
        <v>2925</v>
      </c>
      <c r="AM1929" s="62"/>
      <c r="AN1929" s="118"/>
      <c r="AO1929" s="118"/>
      <c r="AP1929" s="118"/>
      <c r="AQ1929" s="118"/>
      <c r="AR1929" s="118"/>
      <c r="AS1929" s="47"/>
      <c r="AT1929" s="118"/>
      <c r="AU1929" s="47"/>
      <c r="AV1929" s="47"/>
      <c r="AW1929" s="118"/>
      <c r="AX1929" s="118"/>
      <c r="AY1929" s="118"/>
      <c r="AZ1929" s="47"/>
      <c r="BA1929" s="118"/>
      <c r="BB1929" s="47"/>
      <c r="BC1929" s="118"/>
      <c r="BD1929" s="118"/>
    </row>
    <row r="1930" spans="1:56" x14ac:dyDescent="0.35">
      <c r="A1930" s="50" t="s">
        <v>8790</v>
      </c>
      <c r="B1930" s="115">
        <v>1929</v>
      </c>
      <c r="C1930" s="47"/>
      <c r="D1930" s="47" t="s">
        <v>8791</v>
      </c>
      <c r="E1930" s="47" t="s">
        <v>8792</v>
      </c>
      <c r="F1930" s="47" t="s">
        <v>8793</v>
      </c>
      <c r="G1930" s="47" t="s">
        <v>76</v>
      </c>
      <c r="H1930" s="47" t="s">
        <v>1980</v>
      </c>
      <c r="I1930" s="47" t="s">
        <v>3899</v>
      </c>
      <c r="J1930" s="47" t="s">
        <v>1961</v>
      </c>
      <c r="K1930" s="47" t="s">
        <v>319</v>
      </c>
      <c r="L1930" s="47" t="s">
        <v>886</v>
      </c>
      <c r="M1930" s="47" t="s">
        <v>53</v>
      </c>
      <c r="N1930" s="47" t="s">
        <v>34</v>
      </c>
      <c r="O1930" s="47" t="s">
        <v>4</v>
      </c>
      <c r="P1930" s="47" t="s">
        <v>43</v>
      </c>
      <c r="Q1930" s="47"/>
      <c r="R1930" s="47"/>
      <c r="S1930" s="47" t="s">
        <v>8794</v>
      </c>
      <c r="T1930" s="47" t="s">
        <v>8795</v>
      </c>
      <c r="U1930" s="52">
        <v>6678</v>
      </c>
      <c r="V1930" s="118">
        <v>46155</v>
      </c>
      <c r="W1930" s="118">
        <v>46155</v>
      </c>
      <c r="X1930" s="47"/>
      <c r="Y1930" s="47">
        <v>15</v>
      </c>
      <c r="Z1930" s="118">
        <v>46170</v>
      </c>
      <c r="AA1930" s="118">
        <v>46173</v>
      </c>
      <c r="AB1930" s="118">
        <v>46166</v>
      </c>
      <c r="AC1930" s="47" t="s">
        <v>3</v>
      </c>
      <c r="AD1930" s="14">
        <v>1</v>
      </c>
      <c r="AE1930" s="47" t="s">
        <v>3218</v>
      </c>
      <c r="AF1930" s="280" t="s">
        <v>8951</v>
      </c>
      <c r="AG1930" s="118"/>
      <c r="AH1930" s="118" t="s">
        <v>152</v>
      </c>
      <c r="AI1930" s="47"/>
      <c r="AJ1930" s="47"/>
      <c r="AK1930" s="47" t="s">
        <v>2826</v>
      </c>
      <c r="AL1930" s="62" t="s">
        <v>2925</v>
      </c>
      <c r="AM1930" s="62"/>
      <c r="AN1930" s="118"/>
      <c r="AO1930" s="118"/>
      <c r="AP1930" s="118"/>
      <c r="AQ1930" s="118"/>
      <c r="AR1930" s="118"/>
      <c r="AS1930" s="47"/>
      <c r="AT1930" s="118"/>
      <c r="AU1930" s="47"/>
      <c r="AV1930" s="47"/>
      <c r="AW1930" s="118"/>
      <c r="AX1930" s="118"/>
      <c r="AY1930" s="118"/>
      <c r="AZ1930" s="47"/>
      <c r="BA1930" s="118"/>
      <c r="BB1930" s="47"/>
      <c r="BC1930" s="118"/>
      <c r="BD1930" s="118"/>
    </row>
    <row r="1931" spans="1:56" x14ac:dyDescent="0.35">
      <c r="A1931" s="50" t="s">
        <v>8796</v>
      </c>
      <c r="B1931" s="115">
        <v>1930</v>
      </c>
      <c r="C1931" s="47"/>
      <c r="D1931" s="47" t="s">
        <v>8797</v>
      </c>
      <c r="E1931" s="47" t="s">
        <v>8798</v>
      </c>
      <c r="F1931" s="47" t="s">
        <v>8799</v>
      </c>
      <c r="G1931" s="47" t="s">
        <v>76</v>
      </c>
      <c r="H1931" s="47" t="s">
        <v>1980</v>
      </c>
      <c r="I1931" s="47" t="s">
        <v>3899</v>
      </c>
      <c r="J1931" s="47" t="s">
        <v>1961</v>
      </c>
      <c r="K1931" s="47" t="s">
        <v>319</v>
      </c>
      <c r="L1931" s="47" t="s">
        <v>886</v>
      </c>
      <c r="M1931" s="47" t="s">
        <v>53</v>
      </c>
      <c r="N1931" s="47" t="s">
        <v>34</v>
      </c>
      <c r="O1931" s="47" t="s">
        <v>4</v>
      </c>
      <c r="P1931" s="47" t="s">
        <v>25</v>
      </c>
      <c r="Q1931" s="47"/>
      <c r="R1931" s="47"/>
      <c r="S1931" s="47" t="s">
        <v>8800</v>
      </c>
      <c r="T1931" s="47" t="s">
        <v>8801</v>
      </c>
      <c r="U1931" s="52">
        <v>5662</v>
      </c>
      <c r="V1931" s="118">
        <v>46153</v>
      </c>
      <c r="W1931" s="118">
        <v>46153</v>
      </c>
      <c r="X1931" s="47"/>
      <c r="Y1931" s="47">
        <v>15</v>
      </c>
      <c r="Z1931" s="118">
        <v>46168</v>
      </c>
      <c r="AA1931" s="118">
        <v>46173</v>
      </c>
      <c r="AB1931" s="118">
        <v>46169</v>
      </c>
      <c r="AC1931" s="47" t="s">
        <v>3</v>
      </c>
      <c r="AD1931" s="14">
        <v>1</v>
      </c>
      <c r="AE1931" s="47" t="s">
        <v>3218</v>
      </c>
      <c r="AF1931" s="280" t="s">
        <v>8951</v>
      </c>
      <c r="AG1931" s="118"/>
      <c r="AH1931" s="118" t="s">
        <v>152</v>
      </c>
      <c r="AI1931" s="47"/>
      <c r="AJ1931" s="47"/>
      <c r="AK1931" s="47" t="s">
        <v>2826</v>
      </c>
      <c r="AL1931" s="62" t="s">
        <v>2925</v>
      </c>
      <c r="AM1931" s="62"/>
      <c r="AN1931" s="118"/>
      <c r="AO1931" s="118"/>
      <c r="AP1931" s="118"/>
      <c r="AQ1931" s="118"/>
      <c r="AR1931" s="118"/>
      <c r="AS1931" s="47"/>
      <c r="AT1931" s="118"/>
      <c r="AU1931" s="47"/>
      <c r="AV1931" s="47"/>
      <c r="AW1931" s="118"/>
      <c r="AX1931" s="118"/>
      <c r="AY1931" s="118"/>
      <c r="AZ1931" s="47"/>
      <c r="BA1931" s="118"/>
      <c r="BB1931" s="47"/>
      <c r="BC1931" s="118"/>
      <c r="BD1931" s="118"/>
    </row>
    <row r="1932" spans="1:56" x14ac:dyDescent="0.35">
      <c r="A1932" s="50" t="s">
        <v>8802</v>
      </c>
      <c r="B1932" s="115">
        <v>1931</v>
      </c>
      <c r="C1932" s="47"/>
      <c r="D1932" s="47" t="s">
        <v>8803</v>
      </c>
      <c r="E1932" s="47" t="s">
        <v>8804</v>
      </c>
      <c r="F1932" s="47" t="s">
        <v>8805</v>
      </c>
      <c r="G1932" s="47" t="s">
        <v>76</v>
      </c>
      <c r="H1932" s="47" t="s">
        <v>1980</v>
      </c>
      <c r="I1932" s="47" t="s">
        <v>3899</v>
      </c>
      <c r="J1932" s="47" t="s">
        <v>1961</v>
      </c>
      <c r="K1932" s="47" t="s">
        <v>319</v>
      </c>
      <c r="L1932" s="47" t="s">
        <v>886</v>
      </c>
      <c r="M1932" s="47" t="s">
        <v>53</v>
      </c>
      <c r="N1932" s="47" t="s">
        <v>34</v>
      </c>
      <c r="O1932" s="47" t="s">
        <v>4</v>
      </c>
      <c r="P1932" s="47" t="s">
        <v>21</v>
      </c>
      <c r="Q1932" s="47"/>
      <c r="R1932" s="47"/>
      <c r="S1932" s="47" t="s">
        <v>8806</v>
      </c>
      <c r="T1932" s="47" t="s">
        <v>8807</v>
      </c>
      <c r="U1932" s="52">
        <v>5146</v>
      </c>
      <c r="V1932" s="118">
        <v>46165</v>
      </c>
      <c r="W1932" s="118">
        <v>46165</v>
      </c>
      <c r="X1932" s="47"/>
      <c r="Y1932" s="47">
        <v>15</v>
      </c>
      <c r="Z1932" s="118">
        <v>46173</v>
      </c>
      <c r="AA1932" s="118">
        <v>46180</v>
      </c>
      <c r="AB1932" s="118">
        <v>46163</v>
      </c>
      <c r="AC1932" s="47" t="s">
        <v>3</v>
      </c>
      <c r="AD1932" s="14">
        <v>1</v>
      </c>
      <c r="AE1932" s="47" t="s">
        <v>3218</v>
      </c>
      <c r="AF1932" s="280">
        <v>46172</v>
      </c>
      <c r="AG1932" s="118"/>
      <c r="AH1932" s="118" t="s">
        <v>152</v>
      </c>
      <c r="AI1932" s="47"/>
      <c r="AJ1932" s="47"/>
      <c r="AK1932" s="47" t="s">
        <v>2826</v>
      </c>
      <c r="AL1932" s="62" t="s">
        <v>2925</v>
      </c>
      <c r="AM1932" s="62"/>
      <c r="AN1932" s="118"/>
      <c r="AO1932" s="118"/>
      <c r="AP1932" s="118"/>
      <c r="AQ1932" s="118"/>
      <c r="AR1932" s="118"/>
      <c r="AS1932" s="47"/>
      <c r="AT1932" s="118"/>
      <c r="AU1932" s="47"/>
      <c r="AV1932" s="47"/>
      <c r="AW1932" s="118"/>
      <c r="AX1932" s="118"/>
      <c r="AY1932" s="118"/>
      <c r="AZ1932" s="47"/>
      <c r="BA1932" s="118"/>
      <c r="BB1932" s="47"/>
      <c r="BC1932" s="118"/>
      <c r="BD1932" s="118"/>
    </row>
    <row r="1933" spans="1:56" x14ac:dyDescent="0.35">
      <c r="A1933" s="50" t="s">
        <v>8808</v>
      </c>
      <c r="B1933" s="115">
        <v>1932</v>
      </c>
      <c r="C1933" s="47"/>
      <c r="D1933" s="47" t="s">
        <v>8809</v>
      </c>
      <c r="E1933" s="47" t="s">
        <v>8810</v>
      </c>
      <c r="F1933" s="47" t="s">
        <v>8811</v>
      </c>
      <c r="G1933" s="47" t="s">
        <v>76</v>
      </c>
      <c r="H1933" s="47" t="s">
        <v>1980</v>
      </c>
      <c r="I1933" s="47" t="s">
        <v>3899</v>
      </c>
      <c r="J1933" s="47" t="s">
        <v>1961</v>
      </c>
      <c r="K1933" s="47" t="s">
        <v>319</v>
      </c>
      <c r="L1933" s="47" t="s">
        <v>886</v>
      </c>
      <c r="M1933" s="47" t="s">
        <v>53</v>
      </c>
      <c r="N1933" s="47" t="s">
        <v>34</v>
      </c>
      <c r="O1933" s="47" t="s">
        <v>4</v>
      </c>
      <c r="P1933" s="47" t="s">
        <v>21</v>
      </c>
      <c r="Q1933" s="47"/>
      <c r="R1933" s="47"/>
      <c r="S1933" s="47" t="s">
        <v>8812</v>
      </c>
      <c r="T1933" s="47" t="s">
        <v>8813</v>
      </c>
      <c r="U1933" s="52">
        <v>3873</v>
      </c>
      <c r="V1933" s="118">
        <v>46154</v>
      </c>
      <c r="W1933" s="118">
        <v>46154</v>
      </c>
      <c r="X1933" s="47"/>
      <c r="Y1933" s="47">
        <v>15</v>
      </c>
      <c r="Z1933" s="118">
        <v>46169</v>
      </c>
      <c r="AA1933" s="118">
        <v>46173</v>
      </c>
      <c r="AB1933" s="118"/>
      <c r="AC1933" s="47" t="s">
        <v>5</v>
      </c>
      <c r="AD1933" s="14"/>
      <c r="AE1933" s="47" t="s">
        <v>3218</v>
      </c>
      <c r="AF1933" s="280"/>
      <c r="AG1933" s="118"/>
      <c r="AH1933" s="118"/>
      <c r="AI1933" s="47"/>
      <c r="AJ1933" s="47"/>
      <c r="AK1933" s="47" t="s">
        <v>2826</v>
      </c>
      <c r="AL1933" s="62" t="s">
        <v>390</v>
      </c>
      <c r="AM1933" s="62"/>
      <c r="AN1933" s="118"/>
      <c r="AO1933" s="118"/>
      <c r="AP1933" s="118"/>
      <c r="AQ1933" s="118"/>
      <c r="AR1933" s="118"/>
      <c r="AS1933" s="47"/>
      <c r="AT1933" s="118"/>
      <c r="AU1933" s="47"/>
      <c r="AV1933" s="47"/>
      <c r="AW1933" s="118"/>
      <c r="AX1933" s="118"/>
      <c r="AY1933" s="118"/>
      <c r="AZ1933" s="47"/>
      <c r="BA1933" s="118"/>
      <c r="BB1933" s="47"/>
      <c r="BC1933" s="118"/>
      <c r="BD1933" s="118"/>
    </row>
    <row r="1934" spans="1:56" x14ac:dyDescent="0.35">
      <c r="A1934" s="50" t="s">
        <v>8814</v>
      </c>
      <c r="B1934" s="115">
        <v>1933</v>
      </c>
      <c r="C1934" s="47"/>
      <c r="D1934" s="47" t="s">
        <v>8815</v>
      </c>
      <c r="E1934" s="47" t="s">
        <v>8816</v>
      </c>
      <c r="F1934" s="47" t="s">
        <v>8817</v>
      </c>
      <c r="G1934" s="47" t="s">
        <v>76</v>
      </c>
      <c r="H1934" s="47" t="s">
        <v>1980</v>
      </c>
      <c r="I1934" s="47" t="s">
        <v>3899</v>
      </c>
      <c r="J1934" s="47" t="s">
        <v>1961</v>
      </c>
      <c r="K1934" s="47" t="s">
        <v>319</v>
      </c>
      <c r="L1934" s="47" t="s">
        <v>886</v>
      </c>
      <c r="M1934" s="47" t="s">
        <v>53</v>
      </c>
      <c r="N1934" s="47" t="s">
        <v>34</v>
      </c>
      <c r="O1934" s="47" t="s">
        <v>4</v>
      </c>
      <c r="P1934" s="47" t="s">
        <v>21</v>
      </c>
      <c r="Q1934" s="47"/>
      <c r="R1934" s="47"/>
      <c r="S1934" s="47" t="s">
        <v>8818</v>
      </c>
      <c r="T1934" s="47" t="s">
        <v>8819</v>
      </c>
      <c r="U1934" s="52">
        <v>5567</v>
      </c>
      <c r="V1934" s="118">
        <v>46153</v>
      </c>
      <c r="W1934" s="118">
        <v>46153</v>
      </c>
      <c r="X1934" s="47"/>
      <c r="Y1934" s="47">
        <v>15</v>
      </c>
      <c r="Z1934" s="118">
        <v>46168</v>
      </c>
      <c r="AA1934" s="118">
        <v>46173</v>
      </c>
      <c r="AB1934" s="118">
        <v>46171</v>
      </c>
      <c r="AC1934" s="47" t="s">
        <v>3</v>
      </c>
      <c r="AD1934" s="14">
        <v>1</v>
      </c>
      <c r="AE1934" s="47" t="s">
        <v>3218</v>
      </c>
      <c r="AF1934" s="280" t="s">
        <v>8951</v>
      </c>
      <c r="AG1934" s="118"/>
      <c r="AH1934" s="118" t="s">
        <v>152</v>
      </c>
      <c r="AI1934" s="47"/>
      <c r="AJ1934" s="47"/>
      <c r="AK1934" s="47" t="s">
        <v>2826</v>
      </c>
      <c r="AL1934" s="62" t="s">
        <v>2925</v>
      </c>
      <c r="AM1934" s="62"/>
      <c r="AN1934" s="118"/>
      <c r="AO1934" s="118"/>
      <c r="AP1934" s="118"/>
      <c r="AQ1934" s="118"/>
      <c r="AR1934" s="118"/>
      <c r="AS1934" s="47"/>
      <c r="AT1934" s="118"/>
      <c r="AU1934" s="47"/>
      <c r="AV1934" s="47"/>
      <c r="AW1934" s="118"/>
      <c r="AX1934" s="118"/>
      <c r="AY1934" s="118"/>
      <c r="AZ1934" s="47"/>
      <c r="BA1934" s="118"/>
      <c r="BB1934" s="47"/>
      <c r="BC1934" s="118"/>
      <c r="BD1934" s="118"/>
    </row>
    <row r="1935" spans="1:56" x14ac:dyDescent="0.35">
      <c r="A1935" s="50" t="s">
        <v>8820</v>
      </c>
      <c r="B1935" s="115">
        <v>1934</v>
      </c>
      <c r="C1935" s="47"/>
      <c r="D1935" s="47" t="s">
        <v>8821</v>
      </c>
      <c r="E1935" s="47" t="s">
        <v>8822</v>
      </c>
      <c r="F1935" s="47" t="s">
        <v>8823</v>
      </c>
      <c r="G1935" s="47" t="s">
        <v>76</v>
      </c>
      <c r="H1935" s="47" t="s">
        <v>1980</v>
      </c>
      <c r="I1935" s="47" t="s">
        <v>3899</v>
      </c>
      <c r="J1935" s="47" t="s">
        <v>1961</v>
      </c>
      <c r="K1935" s="47" t="s">
        <v>319</v>
      </c>
      <c r="L1935" s="47" t="s">
        <v>886</v>
      </c>
      <c r="M1935" s="47" t="s">
        <v>53</v>
      </c>
      <c r="N1935" s="47" t="s">
        <v>34</v>
      </c>
      <c r="O1935" s="47" t="s">
        <v>4</v>
      </c>
      <c r="P1935" s="47" t="s">
        <v>27</v>
      </c>
      <c r="Q1935" s="47"/>
      <c r="R1935" s="47"/>
      <c r="S1935" s="47" t="s">
        <v>8824</v>
      </c>
      <c r="T1935" s="47" t="s">
        <v>8825</v>
      </c>
      <c r="U1935" s="52">
        <v>5000</v>
      </c>
      <c r="V1935" s="118">
        <v>46155</v>
      </c>
      <c r="W1935" s="118">
        <v>46155</v>
      </c>
      <c r="X1935" s="47"/>
      <c r="Y1935" s="47">
        <v>15</v>
      </c>
      <c r="Z1935" s="118">
        <v>46170</v>
      </c>
      <c r="AA1935" s="118">
        <v>46173</v>
      </c>
      <c r="AB1935" s="118">
        <v>46174</v>
      </c>
      <c r="AC1935" s="47" t="s">
        <v>3</v>
      </c>
      <c r="AD1935" s="14">
        <v>1</v>
      </c>
      <c r="AE1935" s="47" t="s">
        <v>3218</v>
      </c>
      <c r="AF1935" s="280" t="s">
        <v>8951</v>
      </c>
      <c r="AG1935" s="118"/>
      <c r="AH1935" s="118" t="s">
        <v>152</v>
      </c>
      <c r="AI1935" s="47"/>
      <c r="AJ1935" s="47"/>
      <c r="AK1935" s="47" t="s">
        <v>2826</v>
      </c>
      <c r="AL1935" s="62" t="s">
        <v>5467</v>
      </c>
      <c r="AM1935" s="62"/>
      <c r="AN1935" s="118"/>
      <c r="AO1935" s="118"/>
      <c r="AP1935" s="118"/>
      <c r="AQ1935" s="118"/>
      <c r="AR1935" s="118"/>
      <c r="AS1935" s="47"/>
      <c r="AT1935" s="118"/>
      <c r="AU1935" s="47"/>
      <c r="AV1935" s="47"/>
      <c r="AW1935" s="118"/>
      <c r="AX1935" s="118"/>
      <c r="AY1935" s="118"/>
      <c r="AZ1935" s="47"/>
      <c r="BA1935" s="118"/>
      <c r="BB1935" s="47"/>
      <c r="BC1935" s="118"/>
      <c r="BD1935" s="118"/>
    </row>
    <row r="1936" spans="1:56" x14ac:dyDescent="0.35">
      <c r="A1936" s="50" t="s">
        <v>8826</v>
      </c>
      <c r="B1936" s="115">
        <v>1935</v>
      </c>
      <c r="C1936" s="47"/>
      <c r="D1936" s="47" t="s">
        <v>8827</v>
      </c>
      <c r="E1936" s="47" t="s">
        <v>8828</v>
      </c>
      <c r="F1936" s="47" t="s">
        <v>8829</v>
      </c>
      <c r="G1936" s="47" t="s">
        <v>76</v>
      </c>
      <c r="H1936" s="47" t="s">
        <v>1980</v>
      </c>
      <c r="I1936" s="47" t="s">
        <v>3899</v>
      </c>
      <c r="J1936" s="47" t="s">
        <v>1961</v>
      </c>
      <c r="K1936" s="47" t="s">
        <v>319</v>
      </c>
      <c r="L1936" s="47" t="s">
        <v>886</v>
      </c>
      <c r="M1936" s="47" t="s">
        <v>53</v>
      </c>
      <c r="N1936" s="47" t="s">
        <v>34</v>
      </c>
      <c r="O1936" s="47" t="s">
        <v>4</v>
      </c>
      <c r="P1936" s="47" t="s">
        <v>43</v>
      </c>
      <c r="Q1936" s="47"/>
      <c r="R1936" s="47"/>
      <c r="S1936" s="47" t="s">
        <v>8830</v>
      </c>
      <c r="T1936" s="47" t="s">
        <v>8831</v>
      </c>
      <c r="U1936" s="52">
        <v>7744</v>
      </c>
      <c r="V1936" s="118">
        <v>46149</v>
      </c>
      <c r="W1936" s="118">
        <v>46149</v>
      </c>
      <c r="X1936" s="47"/>
      <c r="Y1936" s="47">
        <v>15</v>
      </c>
      <c r="Z1936" s="118">
        <v>46164</v>
      </c>
      <c r="AA1936" s="118">
        <v>46173</v>
      </c>
      <c r="AB1936" s="118"/>
      <c r="AC1936" s="47" t="s">
        <v>5</v>
      </c>
      <c r="AD1936" s="14"/>
      <c r="AE1936" s="47" t="s">
        <v>3218</v>
      </c>
      <c r="AF1936" s="280"/>
      <c r="AG1936" s="118"/>
      <c r="AH1936" s="118"/>
      <c r="AI1936" s="47"/>
      <c r="AJ1936" s="47"/>
      <c r="AK1936" s="47" t="s">
        <v>2826</v>
      </c>
      <c r="AL1936" s="62" t="s">
        <v>390</v>
      </c>
      <c r="AM1936" s="62"/>
      <c r="AN1936" s="118"/>
      <c r="AO1936" s="118"/>
      <c r="AP1936" s="118"/>
      <c r="AQ1936" s="118"/>
      <c r="AR1936" s="118"/>
      <c r="AS1936" s="47"/>
      <c r="AT1936" s="118"/>
      <c r="AU1936" s="47"/>
      <c r="AV1936" s="47"/>
      <c r="AW1936" s="118"/>
      <c r="AX1936" s="118"/>
      <c r="AY1936" s="118"/>
      <c r="AZ1936" s="47"/>
      <c r="BA1936" s="118"/>
      <c r="BB1936" s="47"/>
      <c r="BC1936" s="118"/>
      <c r="BD1936" s="118"/>
    </row>
    <row r="1937" spans="1:56" x14ac:dyDescent="0.35">
      <c r="A1937" s="50" t="s">
        <v>8832</v>
      </c>
      <c r="B1937" s="115">
        <v>1936</v>
      </c>
      <c r="C1937" s="47"/>
      <c r="D1937" s="47" t="s">
        <v>8833</v>
      </c>
      <c r="E1937" s="47" t="s">
        <v>8834</v>
      </c>
      <c r="F1937" s="47" t="s">
        <v>8835</v>
      </c>
      <c r="G1937" s="47" t="s">
        <v>76</v>
      </c>
      <c r="H1937" s="47" t="s">
        <v>1980</v>
      </c>
      <c r="I1937" s="47" t="s">
        <v>3899</v>
      </c>
      <c r="J1937" s="47" t="s">
        <v>1961</v>
      </c>
      <c r="K1937" s="47" t="s">
        <v>319</v>
      </c>
      <c r="L1937" s="47" t="s">
        <v>886</v>
      </c>
      <c r="M1937" s="47" t="s">
        <v>53</v>
      </c>
      <c r="N1937" s="47" t="s">
        <v>34</v>
      </c>
      <c r="O1937" s="47" t="s">
        <v>4</v>
      </c>
      <c r="P1937" s="47" t="s">
        <v>43</v>
      </c>
      <c r="Q1937" s="47"/>
      <c r="R1937" s="47"/>
      <c r="S1937" s="47" t="s">
        <v>8836</v>
      </c>
      <c r="T1937" s="47" t="s">
        <v>8837</v>
      </c>
      <c r="U1937" s="52">
        <v>4166</v>
      </c>
      <c r="V1937" s="118">
        <v>46163</v>
      </c>
      <c r="W1937" s="118">
        <v>46163</v>
      </c>
      <c r="X1937" s="47"/>
      <c r="Y1937" s="47">
        <v>15</v>
      </c>
      <c r="Z1937" s="118">
        <v>46178</v>
      </c>
      <c r="AA1937" s="118">
        <v>46178</v>
      </c>
      <c r="AB1937" s="118"/>
      <c r="AC1937" s="47" t="s">
        <v>5</v>
      </c>
      <c r="AD1937" s="14"/>
      <c r="AE1937" s="47" t="s">
        <v>3218</v>
      </c>
      <c r="AF1937" s="280"/>
      <c r="AG1937" s="118"/>
      <c r="AH1937" s="118"/>
      <c r="AI1937" s="47"/>
      <c r="AJ1937" s="47"/>
      <c r="AK1937" s="47" t="s">
        <v>5080</v>
      </c>
      <c r="AL1937" s="62" t="s">
        <v>390</v>
      </c>
      <c r="AM1937" s="62"/>
      <c r="AN1937" s="118"/>
      <c r="AO1937" s="118"/>
      <c r="AP1937" s="118"/>
      <c r="AQ1937" s="118"/>
      <c r="AR1937" s="118"/>
      <c r="AS1937" s="47"/>
      <c r="AT1937" s="118"/>
      <c r="AU1937" s="47"/>
      <c r="AV1937" s="47"/>
      <c r="AW1937" s="118"/>
      <c r="AX1937" s="118"/>
      <c r="AY1937" s="118"/>
      <c r="AZ1937" s="47"/>
      <c r="BA1937" s="118"/>
      <c r="BB1937" s="47"/>
      <c r="BC1937" s="118"/>
      <c r="BD1937" s="118"/>
    </row>
    <row r="1938" spans="1:56" x14ac:dyDescent="0.35">
      <c r="A1938" s="50" t="s">
        <v>8838</v>
      </c>
      <c r="B1938" s="115">
        <v>1937</v>
      </c>
      <c r="C1938" s="47"/>
      <c r="D1938" s="47" t="s">
        <v>8839</v>
      </c>
      <c r="E1938" s="47" t="s">
        <v>8840</v>
      </c>
      <c r="F1938" s="47" t="s">
        <v>8841</v>
      </c>
      <c r="G1938" s="47" t="s">
        <v>76</v>
      </c>
      <c r="H1938" s="47" t="s">
        <v>1980</v>
      </c>
      <c r="I1938" s="47" t="s">
        <v>3899</v>
      </c>
      <c r="J1938" s="47" t="s">
        <v>1961</v>
      </c>
      <c r="K1938" s="47" t="s">
        <v>319</v>
      </c>
      <c r="L1938" s="47" t="s">
        <v>886</v>
      </c>
      <c r="M1938" s="47" t="s">
        <v>53</v>
      </c>
      <c r="N1938" s="47" t="s">
        <v>34</v>
      </c>
      <c r="O1938" s="47" t="s">
        <v>4</v>
      </c>
      <c r="P1938" s="47" t="s">
        <v>43</v>
      </c>
      <c r="Q1938" s="47"/>
      <c r="R1938" s="47"/>
      <c r="S1938" s="47" t="s">
        <v>8842</v>
      </c>
      <c r="T1938" s="47" t="s">
        <v>8843</v>
      </c>
      <c r="U1938" s="52">
        <v>6458</v>
      </c>
      <c r="V1938" s="118">
        <v>46155</v>
      </c>
      <c r="W1938" s="118">
        <v>46155</v>
      </c>
      <c r="X1938" s="47"/>
      <c r="Y1938" s="47">
        <v>15</v>
      </c>
      <c r="Z1938" s="118">
        <v>46170</v>
      </c>
      <c r="AA1938" s="118">
        <v>46173</v>
      </c>
      <c r="AB1938" s="118">
        <v>46159</v>
      </c>
      <c r="AC1938" s="47" t="s">
        <v>3</v>
      </c>
      <c r="AD1938" s="14">
        <v>1</v>
      </c>
      <c r="AE1938" s="47" t="s">
        <v>3218</v>
      </c>
      <c r="AF1938" s="280" t="s">
        <v>8951</v>
      </c>
      <c r="AG1938" s="118"/>
      <c r="AH1938" s="118" t="s">
        <v>152</v>
      </c>
      <c r="AI1938" s="47"/>
      <c r="AJ1938" s="47"/>
      <c r="AK1938" s="47" t="s">
        <v>2826</v>
      </c>
      <c r="AL1938" s="62" t="s">
        <v>2925</v>
      </c>
      <c r="AM1938" s="62"/>
      <c r="AN1938" s="118"/>
      <c r="AO1938" s="118"/>
      <c r="AP1938" s="118"/>
      <c r="AQ1938" s="118"/>
      <c r="AR1938" s="118"/>
      <c r="AS1938" s="47"/>
      <c r="AT1938" s="118"/>
      <c r="AU1938" s="47"/>
      <c r="AV1938" s="47"/>
      <c r="AW1938" s="118"/>
      <c r="AX1938" s="118"/>
      <c r="AY1938" s="118"/>
      <c r="AZ1938" s="47"/>
      <c r="BA1938" s="118"/>
      <c r="BB1938" s="47"/>
      <c r="BC1938" s="118"/>
      <c r="BD1938" s="118"/>
    </row>
    <row r="1939" spans="1:56" x14ac:dyDescent="0.35">
      <c r="A1939" s="50" t="s">
        <v>8844</v>
      </c>
      <c r="B1939" s="115">
        <v>1938</v>
      </c>
      <c r="C1939" s="47"/>
      <c r="D1939" s="47" t="s">
        <v>8845</v>
      </c>
      <c r="E1939" s="47" t="s">
        <v>8846</v>
      </c>
      <c r="F1939" s="47" t="s">
        <v>8847</v>
      </c>
      <c r="G1939" s="47" t="s">
        <v>76</v>
      </c>
      <c r="H1939" s="47" t="s">
        <v>1980</v>
      </c>
      <c r="I1939" s="47" t="s">
        <v>3899</v>
      </c>
      <c r="J1939" s="47" t="s">
        <v>1961</v>
      </c>
      <c r="K1939" s="47" t="s">
        <v>319</v>
      </c>
      <c r="L1939" s="47" t="s">
        <v>886</v>
      </c>
      <c r="M1939" s="47" t="s">
        <v>53</v>
      </c>
      <c r="N1939" s="47" t="s">
        <v>34</v>
      </c>
      <c r="O1939" s="47" t="s">
        <v>4</v>
      </c>
      <c r="P1939" s="47" t="s">
        <v>16</v>
      </c>
      <c r="Q1939" s="47"/>
      <c r="R1939" s="47"/>
      <c r="S1939" s="47" t="s">
        <v>8848</v>
      </c>
      <c r="T1939" s="47" t="s">
        <v>3771</v>
      </c>
      <c r="U1939" s="52">
        <v>6600</v>
      </c>
      <c r="V1939" s="118">
        <v>46150</v>
      </c>
      <c r="W1939" s="118">
        <v>46150</v>
      </c>
      <c r="X1939" s="47"/>
      <c r="Y1939" s="47">
        <v>15</v>
      </c>
      <c r="Z1939" s="118">
        <v>46165</v>
      </c>
      <c r="AA1939" s="118">
        <v>46173</v>
      </c>
      <c r="AB1939" s="118"/>
      <c r="AC1939" s="47" t="s">
        <v>5</v>
      </c>
      <c r="AD1939" s="14"/>
      <c r="AE1939" s="47" t="s">
        <v>3218</v>
      </c>
      <c r="AF1939" s="280"/>
      <c r="AG1939" s="118"/>
      <c r="AH1939" s="118"/>
      <c r="AI1939" s="47"/>
      <c r="AJ1939" s="47"/>
      <c r="AK1939" s="47" t="s">
        <v>2826</v>
      </c>
      <c r="AL1939" s="62" t="s">
        <v>390</v>
      </c>
      <c r="AM1939" s="62"/>
      <c r="AN1939" s="118"/>
      <c r="AO1939" s="118"/>
      <c r="AP1939" s="118"/>
      <c r="AQ1939" s="118"/>
      <c r="AR1939" s="118"/>
      <c r="AS1939" s="47"/>
      <c r="AT1939" s="118"/>
      <c r="AU1939" s="47"/>
      <c r="AV1939" s="47"/>
      <c r="AW1939" s="118"/>
      <c r="AX1939" s="118"/>
      <c r="AY1939" s="118"/>
      <c r="AZ1939" s="47"/>
      <c r="BA1939" s="118"/>
      <c r="BB1939" s="47"/>
      <c r="BC1939" s="118"/>
      <c r="BD1939" s="118"/>
    </row>
    <row r="1940" spans="1:56" x14ac:dyDescent="0.35">
      <c r="A1940" s="50" t="s">
        <v>8849</v>
      </c>
      <c r="B1940" s="115">
        <v>1939</v>
      </c>
      <c r="C1940" s="47"/>
      <c r="D1940" s="47" t="s">
        <v>8850</v>
      </c>
      <c r="E1940" s="47" t="s">
        <v>8851</v>
      </c>
      <c r="F1940" s="47" t="s">
        <v>8852</v>
      </c>
      <c r="G1940" s="47" t="s">
        <v>76</v>
      </c>
      <c r="H1940" s="47" t="s">
        <v>1980</v>
      </c>
      <c r="I1940" s="47" t="s">
        <v>3899</v>
      </c>
      <c r="J1940" s="47" t="s">
        <v>1961</v>
      </c>
      <c r="K1940" s="47" t="s">
        <v>319</v>
      </c>
      <c r="L1940" s="47" t="s">
        <v>886</v>
      </c>
      <c r="M1940" s="47" t="s">
        <v>53</v>
      </c>
      <c r="N1940" s="47" t="s">
        <v>34</v>
      </c>
      <c r="O1940" s="47" t="s">
        <v>4</v>
      </c>
      <c r="P1940" s="47" t="s">
        <v>133</v>
      </c>
      <c r="Q1940" s="47"/>
      <c r="R1940" s="47"/>
      <c r="S1940" s="47" t="s">
        <v>8853</v>
      </c>
      <c r="T1940" s="47" t="s">
        <v>8854</v>
      </c>
      <c r="U1940" s="52">
        <v>6784</v>
      </c>
      <c r="V1940" s="118">
        <v>46156</v>
      </c>
      <c r="W1940" s="118">
        <v>46156</v>
      </c>
      <c r="X1940" s="47"/>
      <c r="Y1940" s="47">
        <v>15</v>
      </c>
      <c r="Z1940" s="118">
        <v>46171</v>
      </c>
      <c r="AA1940" s="118">
        <v>46173</v>
      </c>
      <c r="AB1940" s="118"/>
      <c r="AC1940" s="47" t="s">
        <v>5</v>
      </c>
      <c r="AD1940" s="14"/>
      <c r="AE1940" s="47" t="s">
        <v>3218</v>
      </c>
      <c r="AF1940" s="280"/>
      <c r="AG1940" s="118"/>
      <c r="AH1940" s="118"/>
      <c r="AI1940" s="47"/>
      <c r="AJ1940" s="47"/>
      <c r="AK1940" s="47" t="s">
        <v>2826</v>
      </c>
      <c r="AL1940" s="62" t="s">
        <v>390</v>
      </c>
      <c r="AM1940" s="62"/>
      <c r="AN1940" s="118"/>
      <c r="AO1940" s="118"/>
      <c r="AP1940" s="118"/>
      <c r="AQ1940" s="118"/>
      <c r="AR1940" s="118"/>
      <c r="AS1940" s="47"/>
      <c r="AT1940" s="118"/>
      <c r="AU1940" s="47"/>
      <c r="AV1940" s="47"/>
      <c r="AW1940" s="118"/>
      <c r="AX1940" s="118"/>
      <c r="AY1940" s="118"/>
      <c r="AZ1940" s="47"/>
      <c r="BA1940" s="118"/>
      <c r="BB1940" s="47"/>
      <c r="BC1940" s="118"/>
      <c r="BD1940" s="118"/>
    </row>
    <row r="1941" spans="1:56" x14ac:dyDescent="0.35">
      <c r="A1941" s="50" t="s">
        <v>8855</v>
      </c>
      <c r="B1941" s="115">
        <v>1940</v>
      </c>
      <c r="C1941" s="47"/>
      <c r="D1941" s="47" t="s">
        <v>8856</v>
      </c>
      <c r="E1941" s="47" t="s">
        <v>8857</v>
      </c>
      <c r="F1941" s="47" t="s">
        <v>8858</v>
      </c>
      <c r="G1941" s="47" t="s">
        <v>76</v>
      </c>
      <c r="H1941" s="47" t="s">
        <v>1980</v>
      </c>
      <c r="I1941" s="47" t="s">
        <v>3899</v>
      </c>
      <c r="J1941" s="47" t="s">
        <v>1961</v>
      </c>
      <c r="K1941" s="47" t="s">
        <v>319</v>
      </c>
      <c r="L1941" s="47" t="s">
        <v>886</v>
      </c>
      <c r="M1941" s="47" t="s">
        <v>53</v>
      </c>
      <c r="N1941" s="47" t="s">
        <v>34</v>
      </c>
      <c r="O1941" s="47" t="s">
        <v>4</v>
      </c>
      <c r="P1941" s="47" t="s">
        <v>30</v>
      </c>
      <c r="Q1941" s="47"/>
      <c r="R1941" s="47"/>
      <c r="S1941" s="47" t="s">
        <v>8859</v>
      </c>
      <c r="T1941" s="47" t="s">
        <v>8860</v>
      </c>
      <c r="U1941" s="52">
        <v>5203</v>
      </c>
      <c r="V1941" s="118">
        <v>46149</v>
      </c>
      <c r="W1941" s="118">
        <v>46149</v>
      </c>
      <c r="X1941" s="47"/>
      <c r="Y1941" s="47">
        <v>15</v>
      </c>
      <c r="Z1941" s="118">
        <v>46164</v>
      </c>
      <c r="AA1941" s="118">
        <v>46173</v>
      </c>
      <c r="AB1941" s="118">
        <v>46154</v>
      </c>
      <c r="AC1941" s="47" t="s">
        <v>3</v>
      </c>
      <c r="AD1941" s="14">
        <v>1</v>
      </c>
      <c r="AE1941" s="47" t="s">
        <v>3218</v>
      </c>
      <c r="AF1941" s="280">
        <v>46172</v>
      </c>
      <c r="AG1941" s="118"/>
      <c r="AH1941" s="118" t="s">
        <v>152</v>
      </c>
      <c r="AI1941" s="47"/>
      <c r="AJ1941" s="47"/>
      <c r="AK1941" s="47" t="s">
        <v>2826</v>
      </c>
      <c r="AL1941" s="62" t="s">
        <v>2925</v>
      </c>
      <c r="AM1941" s="62"/>
      <c r="AN1941" s="118"/>
      <c r="AO1941" s="118"/>
      <c r="AP1941" s="118"/>
      <c r="AQ1941" s="118"/>
      <c r="AR1941" s="118"/>
      <c r="AS1941" s="47"/>
      <c r="AT1941" s="118"/>
      <c r="AU1941" s="47"/>
      <c r="AV1941" s="47"/>
      <c r="AW1941" s="118"/>
      <c r="AX1941" s="118"/>
      <c r="AY1941" s="118"/>
      <c r="AZ1941" s="47"/>
      <c r="BA1941" s="118"/>
      <c r="BB1941" s="47"/>
      <c r="BC1941" s="118"/>
      <c r="BD1941" s="118"/>
    </row>
    <row r="1942" spans="1:56" x14ac:dyDescent="0.35">
      <c r="A1942" s="50" t="s">
        <v>8861</v>
      </c>
      <c r="B1942" s="115">
        <v>1941</v>
      </c>
      <c r="C1942" s="47"/>
      <c r="D1942" s="47" t="s">
        <v>8862</v>
      </c>
      <c r="E1942" s="47" t="s">
        <v>8863</v>
      </c>
      <c r="F1942" s="47" t="s">
        <v>8864</v>
      </c>
      <c r="G1942" s="47" t="s">
        <v>76</v>
      </c>
      <c r="H1942" s="47" t="s">
        <v>1980</v>
      </c>
      <c r="I1942" s="47" t="s">
        <v>3899</v>
      </c>
      <c r="J1942" s="47" t="s">
        <v>1961</v>
      </c>
      <c r="K1942" s="47" t="s">
        <v>319</v>
      </c>
      <c r="L1942" s="47" t="s">
        <v>886</v>
      </c>
      <c r="M1942" s="47" t="s">
        <v>53</v>
      </c>
      <c r="N1942" s="47" t="s">
        <v>34</v>
      </c>
      <c r="O1942" s="47" t="s">
        <v>4</v>
      </c>
      <c r="P1942" s="47" t="s">
        <v>43</v>
      </c>
      <c r="Q1942" s="47"/>
      <c r="R1942" s="47"/>
      <c r="S1942" s="47" t="s">
        <v>8865</v>
      </c>
      <c r="T1942" s="47" t="s">
        <v>8866</v>
      </c>
      <c r="U1942" s="52">
        <v>5098</v>
      </c>
      <c r="V1942" s="118">
        <v>46149</v>
      </c>
      <c r="W1942" s="118">
        <v>46149</v>
      </c>
      <c r="X1942" s="47"/>
      <c r="Y1942" s="47">
        <v>15</v>
      </c>
      <c r="Z1942" s="118">
        <v>46164</v>
      </c>
      <c r="AA1942" s="118">
        <v>46173</v>
      </c>
      <c r="AB1942" s="118">
        <v>46153</v>
      </c>
      <c r="AC1942" s="47" t="s">
        <v>3</v>
      </c>
      <c r="AD1942" s="14">
        <v>1</v>
      </c>
      <c r="AE1942" s="47" t="s">
        <v>3218</v>
      </c>
      <c r="AF1942" s="280" t="s">
        <v>8951</v>
      </c>
      <c r="AG1942" s="118"/>
      <c r="AH1942" s="118" t="s">
        <v>152</v>
      </c>
      <c r="AI1942" s="47"/>
      <c r="AJ1942" s="47"/>
      <c r="AK1942" s="47" t="s">
        <v>2826</v>
      </c>
      <c r="AL1942" s="62" t="s">
        <v>2925</v>
      </c>
      <c r="AM1942" s="62"/>
      <c r="AN1942" s="118"/>
      <c r="AO1942" s="118"/>
      <c r="AP1942" s="118"/>
      <c r="AQ1942" s="118"/>
      <c r="AR1942" s="118"/>
      <c r="AS1942" s="47"/>
      <c r="AT1942" s="118"/>
      <c r="AU1942" s="47"/>
      <c r="AV1942" s="47"/>
      <c r="AW1942" s="118"/>
      <c r="AX1942" s="118"/>
      <c r="AY1942" s="118"/>
      <c r="AZ1942" s="47"/>
      <c r="BA1942" s="118"/>
      <c r="BB1942" s="47"/>
      <c r="BC1942" s="118"/>
      <c r="BD1942" s="118"/>
    </row>
    <row r="1943" spans="1:56" x14ac:dyDescent="0.35">
      <c r="A1943" s="50" t="s">
        <v>8867</v>
      </c>
      <c r="B1943" s="115">
        <v>1942</v>
      </c>
      <c r="C1943" s="47"/>
      <c r="D1943" s="47" t="s">
        <v>8868</v>
      </c>
      <c r="E1943" s="47" t="s">
        <v>8869</v>
      </c>
      <c r="F1943" s="47" t="s">
        <v>8870</v>
      </c>
      <c r="G1943" s="47" t="s">
        <v>76</v>
      </c>
      <c r="H1943" s="47" t="s">
        <v>1980</v>
      </c>
      <c r="I1943" s="47" t="s">
        <v>3899</v>
      </c>
      <c r="J1943" s="47" t="s">
        <v>1961</v>
      </c>
      <c r="K1943" s="47" t="s">
        <v>319</v>
      </c>
      <c r="L1943" s="47" t="s">
        <v>886</v>
      </c>
      <c r="M1943" s="47" t="s">
        <v>53</v>
      </c>
      <c r="N1943" s="47" t="s">
        <v>34</v>
      </c>
      <c r="O1943" s="47" t="s">
        <v>4</v>
      </c>
      <c r="P1943" s="47" t="s">
        <v>27</v>
      </c>
      <c r="Q1943" s="47"/>
      <c r="R1943" s="47"/>
      <c r="S1943" s="47" t="s">
        <v>8871</v>
      </c>
      <c r="T1943" s="47" t="s">
        <v>8872</v>
      </c>
      <c r="U1943" s="52">
        <v>3720</v>
      </c>
      <c r="V1943" s="118">
        <v>46152</v>
      </c>
      <c r="W1943" s="118">
        <v>46152</v>
      </c>
      <c r="X1943" s="47"/>
      <c r="Y1943" s="47">
        <v>15</v>
      </c>
      <c r="Z1943" s="118">
        <v>46167</v>
      </c>
      <c r="AA1943" s="118">
        <v>46173</v>
      </c>
      <c r="AB1943" s="118">
        <v>46171</v>
      </c>
      <c r="AC1943" s="47" t="s">
        <v>3</v>
      </c>
      <c r="AD1943" s="14">
        <v>1</v>
      </c>
      <c r="AE1943" s="47" t="s">
        <v>3218</v>
      </c>
      <c r="AF1943" s="280" t="s">
        <v>8951</v>
      </c>
      <c r="AG1943" s="118"/>
      <c r="AH1943" s="118" t="s">
        <v>152</v>
      </c>
      <c r="AI1943" s="47"/>
      <c r="AJ1943" s="47"/>
      <c r="AK1943" s="47" t="s">
        <v>2826</v>
      </c>
      <c r="AL1943" s="62" t="s">
        <v>2925</v>
      </c>
      <c r="AM1943" s="62"/>
      <c r="AN1943" s="118"/>
      <c r="AO1943" s="118"/>
      <c r="AP1943" s="118"/>
      <c r="AQ1943" s="118"/>
      <c r="AR1943" s="118"/>
      <c r="AS1943" s="47"/>
      <c r="AT1943" s="118"/>
      <c r="AU1943" s="47"/>
      <c r="AV1943" s="47"/>
      <c r="AW1943" s="118"/>
      <c r="AX1943" s="118"/>
      <c r="AY1943" s="118"/>
      <c r="AZ1943" s="47"/>
      <c r="BA1943" s="118"/>
      <c r="BB1943" s="47"/>
      <c r="BC1943" s="118"/>
      <c r="BD1943" s="118"/>
    </row>
    <row r="1944" spans="1:56" x14ac:dyDescent="0.35">
      <c r="A1944" s="50" t="s">
        <v>8873</v>
      </c>
      <c r="B1944" s="115">
        <v>1943</v>
      </c>
      <c r="C1944" s="47"/>
      <c r="D1944" s="47" t="s">
        <v>8874</v>
      </c>
      <c r="E1944" s="47" t="s">
        <v>8875</v>
      </c>
      <c r="F1944" s="47" t="s">
        <v>8876</v>
      </c>
      <c r="G1944" s="47" t="s">
        <v>76</v>
      </c>
      <c r="H1944" s="47" t="s">
        <v>1980</v>
      </c>
      <c r="I1944" s="47" t="s">
        <v>3899</v>
      </c>
      <c r="J1944" s="47" t="s">
        <v>312</v>
      </c>
      <c r="K1944" s="47" t="s">
        <v>1223</v>
      </c>
      <c r="L1944" s="47" t="s">
        <v>7218</v>
      </c>
      <c r="M1944" s="47" t="s">
        <v>53</v>
      </c>
      <c r="N1944" s="47" t="s">
        <v>31</v>
      </c>
      <c r="O1944" s="47" t="s">
        <v>36</v>
      </c>
      <c r="P1944" s="47" t="s">
        <v>47</v>
      </c>
      <c r="Q1944" s="47"/>
      <c r="R1944" s="47"/>
      <c r="S1944" s="47" t="s">
        <v>8877</v>
      </c>
      <c r="T1944" s="47" t="s">
        <v>8878</v>
      </c>
      <c r="U1944" s="52">
        <v>5827.8</v>
      </c>
      <c r="V1944" s="118">
        <v>46148</v>
      </c>
      <c r="W1944" s="118">
        <v>46148</v>
      </c>
      <c r="X1944" s="47"/>
      <c r="Y1944" s="47">
        <v>15</v>
      </c>
      <c r="Z1944" s="118">
        <v>46163</v>
      </c>
      <c r="AA1944" s="118">
        <v>46163</v>
      </c>
      <c r="AB1944" s="118">
        <v>46158</v>
      </c>
      <c r="AC1944" s="47" t="s">
        <v>3</v>
      </c>
      <c r="AD1944" s="14">
        <v>1</v>
      </c>
      <c r="AE1944" s="47" t="s">
        <v>3218</v>
      </c>
      <c r="AF1944" s="280">
        <v>46157</v>
      </c>
      <c r="AG1944" s="118"/>
      <c r="AH1944" s="118" t="s">
        <v>152</v>
      </c>
      <c r="AI1944" s="47"/>
      <c r="AJ1944" s="47"/>
      <c r="AK1944" s="47" t="s">
        <v>2826</v>
      </c>
      <c r="AL1944" s="62" t="s">
        <v>2925</v>
      </c>
      <c r="AM1944" s="62"/>
      <c r="AN1944" s="118"/>
      <c r="AO1944" s="118"/>
      <c r="AP1944" s="118"/>
      <c r="AQ1944" s="118"/>
      <c r="AR1944" s="118"/>
      <c r="AS1944" s="47"/>
      <c r="AT1944" s="118"/>
      <c r="AU1944" s="47"/>
      <c r="AV1944" s="47"/>
      <c r="AW1944" s="118"/>
      <c r="AX1944" s="118"/>
      <c r="AY1944" s="118"/>
      <c r="AZ1944" s="47"/>
      <c r="BA1944" s="118"/>
      <c r="BB1944" s="47"/>
      <c r="BC1944" s="118"/>
      <c r="BD1944" s="118"/>
    </row>
    <row r="1945" spans="1:56" x14ac:dyDescent="0.35">
      <c r="A1945" s="50" t="s">
        <v>8879</v>
      </c>
      <c r="B1945" s="115">
        <v>1944</v>
      </c>
      <c r="C1945" s="47"/>
      <c r="D1945" s="47" t="s">
        <v>8880</v>
      </c>
      <c r="E1945" s="47" t="s">
        <v>8881</v>
      </c>
      <c r="F1945" s="47" t="s">
        <v>8882</v>
      </c>
      <c r="G1945" s="47" t="s">
        <v>76</v>
      </c>
      <c r="H1945" s="47" t="s">
        <v>1980</v>
      </c>
      <c r="I1945" s="47" t="s">
        <v>3899</v>
      </c>
      <c r="J1945" s="47" t="s">
        <v>312</v>
      </c>
      <c r="K1945" s="47" t="s">
        <v>1223</v>
      </c>
      <c r="L1945" s="47" t="s">
        <v>7218</v>
      </c>
      <c r="M1945" s="47" t="s">
        <v>53</v>
      </c>
      <c r="N1945" s="47" t="s">
        <v>31</v>
      </c>
      <c r="O1945" s="47" t="s">
        <v>36</v>
      </c>
      <c r="P1945" s="47" t="s">
        <v>47</v>
      </c>
      <c r="Q1945" s="47"/>
      <c r="R1945" s="47"/>
      <c r="S1945" s="47" t="s">
        <v>8883</v>
      </c>
      <c r="T1945" s="47" t="s">
        <v>839</v>
      </c>
      <c r="U1945" s="52">
        <v>2000</v>
      </c>
      <c r="V1945" s="118">
        <v>46150</v>
      </c>
      <c r="W1945" s="118">
        <v>46150</v>
      </c>
      <c r="X1945" s="47"/>
      <c r="Y1945" s="47">
        <v>15</v>
      </c>
      <c r="Z1945" s="118">
        <v>46165</v>
      </c>
      <c r="AA1945" s="118">
        <v>46165</v>
      </c>
      <c r="AB1945" s="118">
        <v>46158</v>
      </c>
      <c r="AC1945" s="47" t="s">
        <v>3</v>
      </c>
      <c r="AD1945" s="14">
        <v>1</v>
      </c>
      <c r="AE1945" s="47" t="s">
        <v>3218</v>
      </c>
      <c r="AF1945" s="280">
        <v>46156</v>
      </c>
      <c r="AG1945" s="118"/>
      <c r="AH1945" s="118" t="s">
        <v>152</v>
      </c>
      <c r="AI1945" s="47"/>
      <c r="AJ1945" s="47"/>
      <c r="AK1945" s="47" t="s">
        <v>2826</v>
      </c>
      <c r="AL1945" s="62" t="s">
        <v>2925</v>
      </c>
      <c r="AM1945" s="62"/>
      <c r="AN1945" s="118"/>
      <c r="AO1945" s="118"/>
      <c r="AP1945" s="118"/>
      <c r="AQ1945" s="118"/>
      <c r="AR1945" s="118"/>
      <c r="AS1945" s="47"/>
      <c r="AT1945" s="118"/>
      <c r="AU1945" s="47"/>
      <c r="AV1945" s="47"/>
      <c r="AW1945" s="118"/>
      <c r="AX1945" s="118"/>
      <c r="AY1945" s="118"/>
      <c r="AZ1945" s="47"/>
      <c r="BA1945" s="118"/>
      <c r="BB1945" s="47"/>
      <c r="BC1945" s="118"/>
      <c r="BD1945" s="118"/>
    </row>
    <row r="1946" spans="1:56" x14ac:dyDescent="0.35">
      <c r="A1946" s="50" t="s">
        <v>8884</v>
      </c>
      <c r="B1946" s="115">
        <v>1945</v>
      </c>
      <c r="C1946" s="47"/>
      <c r="D1946" s="47" t="s">
        <v>8885</v>
      </c>
      <c r="E1946" s="47" t="s">
        <v>8886</v>
      </c>
      <c r="F1946" s="47" t="s">
        <v>8887</v>
      </c>
      <c r="G1946" s="47" t="s">
        <v>76</v>
      </c>
      <c r="H1946" s="47" t="s">
        <v>1980</v>
      </c>
      <c r="I1946" s="47" t="s">
        <v>3899</v>
      </c>
      <c r="J1946" s="47" t="s">
        <v>312</v>
      </c>
      <c r="K1946" s="47" t="s">
        <v>1223</v>
      </c>
      <c r="L1946" s="47" t="s">
        <v>7218</v>
      </c>
      <c r="M1946" s="47" t="s">
        <v>53</v>
      </c>
      <c r="N1946" s="47" t="s">
        <v>31</v>
      </c>
      <c r="O1946" s="47" t="s">
        <v>36</v>
      </c>
      <c r="P1946" s="47" t="s">
        <v>47</v>
      </c>
      <c r="Q1946" s="47"/>
      <c r="R1946" s="47"/>
      <c r="S1946" s="47" t="s">
        <v>8888</v>
      </c>
      <c r="T1946" s="47" t="s">
        <v>8889</v>
      </c>
      <c r="U1946" s="52">
        <v>9446</v>
      </c>
      <c r="V1946" s="118">
        <v>46150</v>
      </c>
      <c r="W1946" s="118">
        <v>46150</v>
      </c>
      <c r="X1946" s="47"/>
      <c r="Y1946" s="47">
        <v>15</v>
      </c>
      <c r="Z1946" s="118">
        <v>46165</v>
      </c>
      <c r="AA1946" s="118">
        <v>46165</v>
      </c>
      <c r="AB1946" s="118">
        <v>46161</v>
      </c>
      <c r="AC1946" s="47" t="s">
        <v>3</v>
      </c>
      <c r="AD1946" s="14">
        <v>1</v>
      </c>
      <c r="AE1946" s="47" t="s">
        <v>3218</v>
      </c>
      <c r="AF1946" s="280">
        <v>46158</v>
      </c>
      <c r="AG1946" s="118"/>
      <c r="AH1946" s="118" t="s">
        <v>152</v>
      </c>
      <c r="AI1946" s="47"/>
      <c r="AJ1946" s="47"/>
      <c r="AK1946" s="47" t="s">
        <v>2826</v>
      </c>
      <c r="AL1946" s="62" t="s">
        <v>2925</v>
      </c>
      <c r="AM1946" s="62"/>
      <c r="AN1946" s="118"/>
      <c r="AO1946" s="118"/>
      <c r="AP1946" s="118"/>
      <c r="AQ1946" s="118"/>
      <c r="AR1946" s="118"/>
      <c r="AS1946" s="47"/>
      <c r="AT1946" s="118"/>
      <c r="AU1946" s="47"/>
      <c r="AV1946" s="47"/>
      <c r="AW1946" s="118"/>
      <c r="AX1946" s="118"/>
      <c r="AY1946" s="118"/>
      <c r="AZ1946" s="47"/>
      <c r="BA1946" s="118"/>
      <c r="BB1946" s="47"/>
      <c r="BC1946" s="118"/>
      <c r="BD1946" s="118"/>
    </row>
    <row r="1947" spans="1:56" x14ac:dyDescent="0.35">
      <c r="A1947" s="50" t="s">
        <v>8890</v>
      </c>
      <c r="B1947" s="115">
        <v>1946</v>
      </c>
      <c r="C1947" s="47"/>
      <c r="D1947" s="47" t="s">
        <v>8891</v>
      </c>
      <c r="E1947" s="47" t="s">
        <v>8892</v>
      </c>
      <c r="F1947" s="47" t="s">
        <v>8893</v>
      </c>
      <c r="G1947" s="47" t="s">
        <v>76</v>
      </c>
      <c r="H1947" s="47" t="s">
        <v>1980</v>
      </c>
      <c r="I1947" s="47" t="s">
        <v>3899</v>
      </c>
      <c r="J1947" s="47" t="s">
        <v>312</v>
      </c>
      <c r="K1947" s="47" t="s">
        <v>1223</v>
      </c>
      <c r="L1947" s="47" t="s">
        <v>7218</v>
      </c>
      <c r="M1947" s="47" t="s">
        <v>53</v>
      </c>
      <c r="N1947" s="47" t="s">
        <v>32</v>
      </c>
      <c r="O1947" s="47" t="s">
        <v>37</v>
      </c>
      <c r="P1947" s="47" t="s">
        <v>45</v>
      </c>
      <c r="Q1947" s="47"/>
      <c r="R1947" s="47"/>
      <c r="S1947" s="47" t="s">
        <v>8894</v>
      </c>
      <c r="T1947" s="47" t="s">
        <v>8895</v>
      </c>
      <c r="U1947" s="52">
        <v>4883</v>
      </c>
      <c r="V1947" s="118">
        <v>46149</v>
      </c>
      <c r="W1947" s="118">
        <v>46149</v>
      </c>
      <c r="X1947" s="47"/>
      <c r="Y1947" s="47">
        <v>15</v>
      </c>
      <c r="Z1947" s="118">
        <v>46164</v>
      </c>
      <c r="AA1947" s="118">
        <v>46164</v>
      </c>
      <c r="AB1947" s="118">
        <v>46167</v>
      </c>
      <c r="AC1947" s="47" t="s">
        <v>3</v>
      </c>
      <c r="AD1947" s="14">
        <v>1</v>
      </c>
      <c r="AE1947" s="47" t="s">
        <v>3218</v>
      </c>
      <c r="AF1947" s="280">
        <v>46167</v>
      </c>
      <c r="AG1947" s="118"/>
      <c r="AH1947" s="118" t="s">
        <v>152</v>
      </c>
      <c r="AI1947" s="47"/>
      <c r="AJ1947" s="47"/>
      <c r="AK1947" s="47" t="s">
        <v>2826</v>
      </c>
      <c r="AL1947" s="62" t="s">
        <v>2925</v>
      </c>
      <c r="AM1947" s="62"/>
      <c r="AN1947" s="118"/>
      <c r="AO1947" s="118"/>
      <c r="AP1947" s="118"/>
      <c r="AQ1947" s="118"/>
      <c r="AR1947" s="118"/>
      <c r="AS1947" s="47"/>
      <c r="AT1947" s="118"/>
      <c r="AU1947" s="47"/>
      <c r="AV1947" s="47"/>
      <c r="AW1947" s="118"/>
      <c r="AX1947" s="118"/>
      <c r="AY1947" s="118"/>
      <c r="AZ1947" s="47"/>
      <c r="BA1947" s="118"/>
      <c r="BB1947" s="47"/>
      <c r="BC1947" s="118"/>
      <c r="BD1947" s="118"/>
    </row>
    <row r="1948" spans="1:56" x14ac:dyDescent="0.35">
      <c r="A1948" s="50" t="s">
        <v>8896</v>
      </c>
      <c r="B1948" s="115">
        <v>1947</v>
      </c>
      <c r="C1948" s="47"/>
      <c r="D1948" s="47" t="s">
        <v>8897</v>
      </c>
      <c r="E1948" s="47" t="s">
        <v>8898</v>
      </c>
      <c r="F1948" s="47" t="s">
        <v>8899</v>
      </c>
      <c r="G1948" s="47" t="s">
        <v>76</v>
      </c>
      <c r="H1948" s="47" t="s">
        <v>1980</v>
      </c>
      <c r="I1948" s="47" t="s">
        <v>3899</v>
      </c>
      <c r="J1948" s="47" t="s">
        <v>312</v>
      </c>
      <c r="K1948" s="47" t="s">
        <v>1223</v>
      </c>
      <c r="L1948" s="47" t="s">
        <v>7218</v>
      </c>
      <c r="M1948" s="47" t="s">
        <v>53</v>
      </c>
      <c r="N1948" s="47" t="s">
        <v>31</v>
      </c>
      <c r="O1948" s="47" t="s">
        <v>36</v>
      </c>
      <c r="P1948" s="47" t="s">
        <v>48</v>
      </c>
      <c r="Q1948" s="47"/>
      <c r="R1948" s="47"/>
      <c r="S1948" s="47" t="s">
        <v>8900</v>
      </c>
      <c r="T1948" s="47" t="s">
        <v>8901</v>
      </c>
      <c r="U1948" s="52">
        <v>5910</v>
      </c>
      <c r="V1948" s="118">
        <v>46153</v>
      </c>
      <c r="W1948" s="118">
        <v>46153</v>
      </c>
      <c r="X1948" s="47"/>
      <c r="Y1948" s="47">
        <v>15</v>
      </c>
      <c r="Z1948" s="118">
        <v>46168</v>
      </c>
      <c r="AA1948" s="118">
        <v>46168</v>
      </c>
      <c r="AB1948" s="118">
        <v>46160</v>
      </c>
      <c r="AC1948" s="47" t="s">
        <v>3</v>
      </c>
      <c r="AD1948" s="14">
        <v>1</v>
      </c>
      <c r="AE1948" s="47" t="s">
        <v>3218</v>
      </c>
      <c r="AF1948" s="280">
        <v>46160</v>
      </c>
      <c r="AG1948" s="118"/>
      <c r="AH1948" s="118" t="s">
        <v>152</v>
      </c>
      <c r="AI1948" s="47"/>
      <c r="AJ1948" s="47"/>
      <c r="AK1948" s="47" t="s">
        <v>2826</v>
      </c>
      <c r="AL1948" s="62" t="s">
        <v>2925</v>
      </c>
      <c r="AM1948" s="62"/>
      <c r="AN1948" s="118"/>
      <c r="AO1948" s="118"/>
      <c r="AP1948" s="118"/>
      <c r="AQ1948" s="118"/>
      <c r="AR1948" s="118"/>
      <c r="AS1948" s="47"/>
      <c r="AT1948" s="118"/>
      <c r="AU1948" s="47"/>
      <c r="AV1948" s="47"/>
      <c r="AW1948" s="118"/>
      <c r="AX1948" s="118"/>
      <c r="AY1948" s="118"/>
      <c r="AZ1948" s="47"/>
      <c r="BA1948" s="118"/>
      <c r="BB1948" s="47"/>
      <c r="BC1948" s="118"/>
      <c r="BD1948" s="118"/>
    </row>
    <row r="1949" spans="1:56" x14ac:dyDescent="0.35">
      <c r="A1949" s="50" t="s">
        <v>8902</v>
      </c>
      <c r="B1949" s="115">
        <v>1948</v>
      </c>
      <c r="C1949" s="47"/>
      <c r="D1949" s="47" t="s">
        <v>8903</v>
      </c>
      <c r="E1949" s="47" t="s">
        <v>8903</v>
      </c>
      <c r="F1949" s="47" t="s">
        <v>8903</v>
      </c>
      <c r="G1949" s="47" t="s">
        <v>76</v>
      </c>
      <c r="H1949" s="47" t="s">
        <v>1980</v>
      </c>
      <c r="I1949" s="47" t="s">
        <v>3899</v>
      </c>
      <c r="J1949" s="47" t="s">
        <v>312</v>
      </c>
      <c r="K1949" s="47" t="s">
        <v>1223</v>
      </c>
      <c r="L1949" s="47" t="s">
        <v>7218</v>
      </c>
      <c r="M1949" s="47" t="s">
        <v>53</v>
      </c>
      <c r="N1949" s="47" t="s">
        <v>31</v>
      </c>
      <c r="O1949" s="47" t="s">
        <v>36</v>
      </c>
      <c r="P1949" s="47" t="s">
        <v>48</v>
      </c>
      <c r="Q1949" s="47"/>
      <c r="R1949" s="47"/>
      <c r="S1949" s="47" t="s">
        <v>8904</v>
      </c>
      <c r="T1949" s="47" t="s">
        <v>2602</v>
      </c>
      <c r="U1949" s="52">
        <v>7852</v>
      </c>
      <c r="V1949" s="118">
        <v>46151</v>
      </c>
      <c r="W1949" s="118">
        <v>46151</v>
      </c>
      <c r="X1949" s="47"/>
      <c r="Y1949" s="47">
        <v>15</v>
      </c>
      <c r="Z1949" s="118">
        <v>46166</v>
      </c>
      <c r="AA1949" s="118">
        <v>46166</v>
      </c>
      <c r="AB1949" s="118">
        <v>46161</v>
      </c>
      <c r="AC1949" s="47" t="s">
        <v>3</v>
      </c>
      <c r="AD1949" s="14">
        <v>1</v>
      </c>
      <c r="AE1949" s="47" t="s">
        <v>3218</v>
      </c>
      <c r="AF1949" s="280">
        <v>46161</v>
      </c>
      <c r="AG1949" s="118"/>
      <c r="AH1949" s="118" t="s">
        <v>152</v>
      </c>
      <c r="AI1949" s="47"/>
      <c r="AJ1949" s="47"/>
      <c r="AK1949" s="47" t="s">
        <v>2826</v>
      </c>
      <c r="AL1949" s="62" t="s">
        <v>2925</v>
      </c>
      <c r="AM1949" s="62"/>
      <c r="AN1949" s="118"/>
      <c r="AO1949" s="118"/>
      <c r="AP1949" s="118"/>
      <c r="AQ1949" s="118"/>
      <c r="AR1949" s="118"/>
      <c r="AS1949" s="47"/>
      <c r="AT1949" s="118"/>
      <c r="AU1949" s="47"/>
      <c r="AV1949" s="47"/>
      <c r="AW1949" s="118"/>
      <c r="AX1949" s="118"/>
      <c r="AY1949" s="118"/>
      <c r="AZ1949" s="47"/>
      <c r="BA1949" s="118"/>
      <c r="BB1949" s="47"/>
      <c r="BC1949" s="118"/>
      <c r="BD1949" s="118"/>
    </row>
    <row r="1950" spans="1:56" x14ac:dyDescent="0.35">
      <c r="A1950" s="50" t="s">
        <v>8905</v>
      </c>
      <c r="B1950" s="115">
        <v>1949</v>
      </c>
      <c r="C1950" s="47"/>
      <c r="D1950" s="47" t="s">
        <v>8906</v>
      </c>
      <c r="E1950" s="47" t="s">
        <v>8907</v>
      </c>
      <c r="F1950" s="47" t="s">
        <v>8908</v>
      </c>
      <c r="G1950" s="47" t="s">
        <v>76</v>
      </c>
      <c r="H1950" s="47" t="s">
        <v>1980</v>
      </c>
      <c r="I1950" s="47" t="s">
        <v>3899</v>
      </c>
      <c r="J1950" s="47" t="s">
        <v>312</v>
      </c>
      <c r="K1950" s="47" t="s">
        <v>1223</v>
      </c>
      <c r="L1950" s="47" t="s">
        <v>7218</v>
      </c>
      <c r="M1950" s="47" t="s">
        <v>53</v>
      </c>
      <c r="N1950" s="47" t="s">
        <v>31</v>
      </c>
      <c r="O1950" s="47" t="s">
        <v>36</v>
      </c>
      <c r="P1950" s="47" t="s">
        <v>47</v>
      </c>
      <c r="Q1950" s="47"/>
      <c r="R1950" s="47"/>
      <c r="S1950" s="47" t="s">
        <v>8909</v>
      </c>
      <c r="T1950" s="47" t="s">
        <v>820</v>
      </c>
      <c r="U1950" s="52">
        <v>11147</v>
      </c>
      <c r="V1950" s="118">
        <v>46149</v>
      </c>
      <c r="W1950" s="118">
        <v>46149</v>
      </c>
      <c r="X1950" s="47"/>
      <c r="Y1950" s="47">
        <v>15</v>
      </c>
      <c r="Z1950" s="118">
        <v>46164</v>
      </c>
      <c r="AA1950" s="118">
        <v>46173</v>
      </c>
      <c r="AB1950" s="118">
        <v>46169</v>
      </c>
      <c r="AC1950" s="47" t="s">
        <v>3</v>
      </c>
      <c r="AD1950" s="14">
        <v>1</v>
      </c>
      <c r="AE1950" s="47" t="s">
        <v>3218</v>
      </c>
      <c r="AF1950" s="280">
        <v>46168</v>
      </c>
      <c r="AG1950" s="118"/>
      <c r="AH1950" s="118" t="s">
        <v>152</v>
      </c>
      <c r="AI1950" s="47"/>
      <c r="AJ1950" s="47"/>
      <c r="AK1950" s="47" t="s">
        <v>2826</v>
      </c>
      <c r="AL1950" s="62" t="s">
        <v>2925</v>
      </c>
      <c r="AM1950" s="62"/>
      <c r="AN1950" s="118"/>
      <c r="AO1950" s="118"/>
      <c r="AP1950" s="118"/>
      <c r="AQ1950" s="118"/>
      <c r="AR1950" s="118"/>
      <c r="AS1950" s="47"/>
      <c r="AT1950" s="118"/>
      <c r="AU1950" s="47"/>
      <c r="AV1950" s="47"/>
      <c r="AW1950" s="118"/>
      <c r="AX1950" s="118"/>
      <c r="AY1950" s="118"/>
      <c r="AZ1950" s="47"/>
      <c r="BA1950" s="118"/>
      <c r="BB1950" s="47"/>
      <c r="BC1950" s="118"/>
      <c r="BD1950" s="118"/>
    </row>
    <row r="1951" spans="1:56" x14ac:dyDescent="0.35">
      <c r="A1951" s="50" t="s">
        <v>8910</v>
      </c>
      <c r="B1951" s="115">
        <v>1950</v>
      </c>
      <c r="C1951" s="47"/>
      <c r="D1951" s="47" t="s">
        <v>8911</v>
      </c>
      <c r="E1951" s="47" t="s">
        <v>8912</v>
      </c>
      <c r="F1951" s="47" t="s">
        <v>8913</v>
      </c>
      <c r="G1951" s="47" t="s">
        <v>76</v>
      </c>
      <c r="H1951" s="47" t="s">
        <v>1980</v>
      </c>
      <c r="I1951" s="47" t="s">
        <v>3899</v>
      </c>
      <c r="J1951" s="47" t="s">
        <v>312</v>
      </c>
      <c r="K1951" s="47" t="s">
        <v>1223</v>
      </c>
      <c r="L1951" s="47" t="s">
        <v>7218</v>
      </c>
      <c r="M1951" s="47" t="s">
        <v>53</v>
      </c>
      <c r="N1951" s="47" t="s">
        <v>32</v>
      </c>
      <c r="O1951" s="47" t="s">
        <v>37</v>
      </c>
      <c r="P1951" s="47" t="s">
        <v>45</v>
      </c>
      <c r="Q1951" s="47"/>
      <c r="R1951" s="47"/>
      <c r="S1951" s="47" t="s">
        <v>8914</v>
      </c>
      <c r="T1951" s="47" t="s">
        <v>8915</v>
      </c>
      <c r="U1951" s="52">
        <v>3251</v>
      </c>
      <c r="V1951" s="118">
        <v>46161</v>
      </c>
      <c r="W1951" s="118">
        <v>46161</v>
      </c>
      <c r="X1951" s="47"/>
      <c r="Y1951" s="47">
        <v>15</v>
      </c>
      <c r="Z1951" s="118">
        <v>46176</v>
      </c>
      <c r="AA1951" s="118">
        <v>46176</v>
      </c>
      <c r="AB1951" s="118"/>
      <c r="AC1951" s="47" t="s">
        <v>5</v>
      </c>
      <c r="AD1951" s="14"/>
      <c r="AE1951" s="47" t="s">
        <v>3218</v>
      </c>
      <c r="AF1951" s="280"/>
      <c r="AG1951" s="118"/>
      <c r="AH1951" s="118"/>
      <c r="AI1951" s="47"/>
      <c r="AJ1951" s="47"/>
      <c r="AK1951" s="47" t="s">
        <v>5080</v>
      </c>
      <c r="AL1951" s="62" t="s">
        <v>390</v>
      </c>
      <c r="AM1951" s="62"/>
      <c r="AN1951" s="118"/>
      <c r="AO1951" s="118"/>
      <c r="AP1951" s="118"/>
      <c r="AQ1951" s="118"/>
      <c r="AR1951" s="118"/>
      <c r="AS1951" s="47"/>
      <c r="AT1951" s="118"/>
      <c r="AU1951" s="47"/>
      <c r="AV1951" s="47"/>
      <c r="AW1951" s="118"/>
      <c r="AX1951" s="118"/>
      <c r="AY1951" s="118"/>
      <c r="AZ1951" s="47"/>
      <c r="BA1951" s="118"/>
      <c r="BB1951" s="47"/>
      <c r="BC1951" s="118"/>
      <c r="BD1951" s="118"/>
    </row>
    <row r="1952" spans="1:56" x14ac:dyDescent="0.35">
      <c r="A1952" s="50" t="s">
        <v>8916</v>
      </c>
      <c r="B1952" s="115">
        <v>1951</v>
      </c>
      <c r="C1952" s="47"/>
      <c r="D1952" s="47" t="s">
        <v>8917</v>
      </c>
      <c r="E1952" s="47" t="s">
        <v>8918</v>
      </c>
      <c r="F1952" s="47" t="s">
        <v>8919</v>
      </c>
      <c r="G1952" s="47" t="s">
        <v>76</v>
      </c>
      <c r="H1952" s="47" t="s">
        <v>1980</v>
      </c>
      <c r="I1952" s="47" t="s">
        <v>3899</v>
      </c>
      <c r="J1952" s="47" t="s">
        <v>312</v>
      </c>
      <c r="K1952" s="47" t="s">
        <v>1223</v>
      </c>
      <c r="L1952" s="47" t="s">
        <v>7218</v>
      </c>
      <c r="M1952" s="47" t="s">
        <v>53</v>
      </c>
      <c r="N1952" s="47" t="s">
        <v>31</v>
      </c>
      <c r="O1952" s="47" t="s">
        <v>36</v>
      </c>
      <c r="P1952" s="47" t="s">
        <v>969</v>
      </c>
      <c r="Q1952" s="47"/>
      <c r="R1952" s="47"/>
      <c r="S1952" s="47" t="s">
        <v>8920</v>
      </c>
      <c r="T1952" s="47" t="s">
        <v>1337</v>
      </c>
      <c r="U1952" s="52">
        <v>13734</v>
      </c>
      <c r="V1952" s="118">
        <v>46150</v>
      </c>
      <c r="W1952" s="118">
        <v>46150</v>
      </c>
      <c r="X1952" s="47"/>
      <c r="Y1952" s="47">
        <v>30</v>
      </c>
      <c r="Z1952" s="118">
        <v>46180</v>
      </c>
      <c r="AA1952" s="118">
        <v>46173</v>
      </c>
      <c r="AB1952" s="118"/>
      <c r="AC1952" s="47" t="s">
        <v>5</v>
      </c>
      <c r="AD1952" s="14"/>
      <c r="AE1952" s="47" t="s">
        <v>7909</v>
      </c>
      <c r="AF1952" s="280"/>
      <c r="AG1952" s="118"/>
      <c r="AH1952" s="118"/>
      <c r="AI1952" s="47"/>
      <c r="AJ1952" s="47"/>
      <c r="AK1952" s="47" t="s">
        <v>5080</v>
      </c>
      <c r="AL1952" s="62" t="s">
        <v>390</v>
      </c>
      <c r="AM1952" s="62"/>
      <c r="AN1952" s="118"/>
      <c r="AO1952" s="118"/>
      <c r="AP1952" s="118"/>
      <c r="AQ1952" s="118"/>
      <c r="AR1952" s="118"/>
      <c r="AS1952" s="47"/>
      <c r="AT1952" s="118"/>
      <c r="AU1952" s="47"/>
      <c r="AV1952" s="47"/>
      <c r="AW1952" s="118"/>
      <c r="AX1952" s="118"/>
      <c r="AY1952" s="118"/>
      <c r="AZ1952" s="47"/>
      <c r="BA1952" s="118"/>
      <c r="BB1952" s="47"/>
      <c r="BC1952" s="118"/>
      <c r="BD1952" s="118"/>
    </row>
    <row r="1953" spans="1:56" x14ac:dyDescent="0.35">
      <c r="A1953" s="50" t="s">
        <v>8921</v>
      </c>
      <c r="B1953" s="115">
        <v>1952</v>
      </c>
      <c r="C1953" s="47"/>
      <c r="D1953" s="47" t="s">
        <v>8922</v>
      </c>
      <c r="E1953" s="47" t="s">
        <v>8923</v>
      </c>
      <c r="F1953" s="47" t="s">
        <v>8924</v>
      </c>
      <c r="G1953" s="47" t="s">
        <v>76</v>
      </c>
      <c r="H1953" s="47" t="s">
        <v>1980</v>
      </c>
      <c r="I1953" s="47" t="s">
        <v>3899</v>
      </c>
      <c r="J1953" s="47" t="s">
        <v>312</v>
      </c>
      <c r="K1953" s="47" t="s">
        <v>1223</v>
      </c>
      <c r="L1953" s="47" t="s">
        <v>7218</v>
      </c>
      <c r="M1953" s="47" t="s">
        <v>53</v>
      </c>
      <c r="N1953" s="47" t="s">
        <v>31</v>
      </c>
      <c r="O1953" s="47" t="s">
        <v>36</v>
      </c>
      <c r="P1953" s="47" t="s">
        <v>969</v>
      </c>
      <c r="Q1953" s="47"/>
      <c r="R1953" s="47"/>
      <c r="S1953" s="47" t="s">
        <v>8925</v>
      </c>
      <c r="T1953" s="47" t="s">
        <v>8926</v>
      </c>
      <c r="U1953" s="52">
        <v>9025.18</v>
      </c>
      <c r="V1953" s="118">
        <v>46149</v>
      </c>
      <c r="W1953" s="118">
        <v>46149</v>
      </c>
      <c r="X1953" s="47"/>
      <c r="Y1953" s="47">
        <v>30</v>
      </c>
      <c r="Z1953" s="118">
        <v>46179</v>
      </c>
      <c r="AA1953" s="118">
        <v>46173</v>
      </c>
      <c r="AB1953" s="118"/>
      <c r="AC1953" s="47" t="s">
        <v>5</v>
      </c>
      <c r="AD1953" s="14"/>
      <c r="AE1953" s="47" t="s">
        <v>7909</v>
      </c>
      <c r="AF1953" s="280"/>
      <c r="AG1953" s="118"/>
      <c r="AH1953" s="118"/>
      <c r="AI1953" s="47"/>
      <c r="AJ1953" s="47"/>
      <c r="AK1953" s="47" t="s">
        <v>5080</v>
      </c>
      <c r="AL1953" s="62" t="s">
        <v>390</v>
      </c>
      <c r="AM1953" s="62"/>
      <c r="AN1953" s="118"/>
      <c r="AO1953" s="118"/>
      <c r="AP1953" s="118"/>
      <c r="AQ1953" s="118"/>
      <c r="AR1953" s="118"/>
      <c r="AS1953" s="47"/>
      <c r="AT1953" s="118"/>
      <c r="AU1953" s="47"/>
      <c r="AV1953" s="47"/>
      <c r="AW1953" s="118"/>
      <c r="AX1953" s="118"/>
      <c r="AY1953" s="118"/>
      <c r="AZ1953" s="47"/>
      <c r="BA1953" s="118"/>
      <c r="BB1953" s="47"/>
      <c r="BC1953" s="118"/>
      <c r="BD1953" s="118"/>
    </row>
    <row r="1954" spans="1:56" x14ac:dyDescent="0.35">
      <c r="A1954" s="50" t="s">
        <v>8927</v>
      </c>
      <c r="B1954" s="115">
        <v>1953</v>
      </c>
      <c r="C1954" s="47"/>
      <c r="D1954" s="47" t="s">
        <v>6559</v>
      </c>
      <c r="E1954" s="47" t="s">
        <v>6560</v>
      </c>
      <c r="F1954" s="47" t="s">
        <v>6561</v>
      </c>
      <c r="G1954" s="47" t="s">
        <v>76</v>
      </c>
      <c r="H1954" s="47" t="s">
        <v>1980</v>
      </c>
      <c r="I1954" s="47" t="s">
        <v>3899</v>
      </c>
      <c r="J1954" s="47" t="s">
        <v>312</v>
      </c>
      <c r="K1954" s="47" t="s">
        <v>1223</v>
      </c>
      <c r="L1954" s="47" t="s">
        <v>7218</v>
      </c>
      <c r="M1954" s="47" t="s">
        <v>53</v>
      </c>
      <c r="N1954" s="47" t="s">
        <v>31</v>
      </c>
      <c r="O1954" s="47" t="s">
        <v>36</v>
      </c>
      <c r="P1954" s="47" t="s">
        <v>63</v>
      </c>
      <c r="Q1954" s="47"/>
      <c r="R1954" s="47"/>
      <c r="S1954" s="47" t="s">
        <v>6562</v>
      </c>
      <c r="T1954" s="47" t="s">
        <v>1411</v>
      </c>
      <c r="U1954" s="52">
        <v>11430</v>
      </c>
      <c r="V1954" s="118">
        <v>46151</v>
      </c>
      <c r="W1954" s="118">
        <v>46151</v>
      </c>
      <c r="X1954" s="47"/>
      <c r="Y1954" s="47">
        <v>30</v>
      </c>
      <c r="Z1954" s="118">
        <v>46181</v>
      </c>
      <c r="AA1954" s="118">
        <v>46173</v>
      </c>
      <c r="AB1954" s="118"/>
      <c r="AC1954" s="47" t="s">
        <v>5</v>
      </c>
      <c r="AD1954" s="14"/>
      <c r="AE1954" s="47" t="s">
        <v>7909</v>
      </c>
      <c r="AF1954" s="280"/>
      <c r="AG1954" s="118"/>
      <c r="AH1954" s="118"/>
      <c r="AI1954" s="47"/>
      <c r="AJ1954" s="47"/>
      <c r="AK1954" s="47" t="s">
        <v>5080</v>
      </c>
      <c r="AL1954" s="62" t="s">
        <v>390</v>
      </c>
      <c r="AM1954" s="62"/>
      <c r="AN1954" s="118"/>
      <c r="AO1954" s="118"/>
      <c r="AP1954" s="118"/>
      <c r="AQ1954" s="118"/>
      <c r="AR1954" s="118"/>
      <c r="AS1954" s="47"/>
      <c r="AT1954" s="118"/>
      <c r="AU1954" s="47"/>
      <c r="AV1954" s="47"/>
      <c r="AW1954" s="118"/>
      <c r="AX1954" s="118"/>
      <c r="AY1954" s="118"/>
      <c r="AZ1954" s="47"/>
      <c r="BA1954" s="118"/>
      <c r="BB1954" s="47"/>
      <c r="BC1954" s="118"/>
      <c r="BD1954" s="118"/>
    </row>
    <row r="1955" spans="1:56" x14ac:dyDescent="0.35">
      <c r="A1955" s="50" t="s">
        <v>8928</v>
      </c>
      <c r="B1955" s="115">
        <v>1954</v>
      </c>
      <c r="C1955" s="47"/>
      <c r="D1955" s="47" t="s">
        <v>8929</v>
      </c>
      <c r="E1955" s="47" t="s">
        <v>9010</v>
      </c>
      <c r="F1955" s="47" t="s">
        <v>8930</v>
      </c>
      <c r="G1955" s="47" t="s">
        <v>76</v>
      </c>
      <c r="H1955" s="47" t="s">
        <v>1980</v>
      </c>
      <c r="I1955" s="47" t="s">
        <v>3899</v>
      </c>
      <c r="J1955" s="47" t="s">
        <v>312</v>
      </c>
      <c r="K1955" s="47" t="s">
        <v>1223</v>
      </c>
      <c r="L1955" s="47" t="s">
        <v>7218</v>
      </c>
      <c r="M1955" s="47" t="s">
        <v>53</v>
      </c>
      <c r="N1955" s="47" t="s">
        <v>31</v>
      </c>
      <c r="O1955" s="47" t="s">
        <v>36</v>
      </c>
      <c r="P1955" s="47" t="s">
        <v>46</v>
      </c>
      <c r="Q1955" s="47"/>
      <c r="R1955" s="47"/>
      <c r="S1955" s="47" t="s">
        <v>8931</v>
      </c>
      <c r="T1955" s="47" t="s">
        <v>821</v>
      </c>
      <c r="U1955" s="52">
        <v>11516</v>
      </c>
      <c r="V1955" s="118"/>
      <c r="W1955" s="118"/>
      <c r="X1955" s="47"/>
      <c r="Y1955" s="47">
        <v>30</v>
      </c>
      <c r="Z1955" s="118"/>
      <c r="AA1955" s="118"/>
      <c r="AB1955" s="118"/>
      <c r="AC1955" s="47" t="s">
        <v>709</v>
      </c>
      <c r="AD1955" s="14"/>
      <c r="AE1955" s="47" t="s">
        <v>7909</v>
      </c>
      <c r="AF1955" s="280"/>
      <c r="AG1955" s="118"/>
      <c r="AH1955" s="118"/>
      <c r="AI1955" s="47"/>
      <c r="AJ1955" s="47"/>
      <c r="AK1955" s="47" t="s">
        <v>390</v>
      </c>
      <c r="AL1955" s="62" t="s">
        <v>390</v>
      </c>
      <c r="AM1955" s="62"/>
      <c r="AN1955" s="118"/>
      <c r="AO1955" s="118"/>
      <c r="AP1955" s="118"/>
      <c r="AQ1955" s="118"/>
      <c r="AR1955" s="118"/>
      <c r="AS1955" s="47"/>
      <c r="AT1955" s="118"/>
      <c r="AU1955" s="47"/>
      <c r="AV1955" s="47"/>
      <c r="AW1955" s="118"/>
      <c r="AX1955" s="118"/>
      <c r="AY1955" s="118"/>
      <c r="AZ1955" s="47"/>
      <c r="BA1955" s="118"/>
      <c r="BB1955" s="47"/>
      <c r="BC1955" s="118"/>
      <c r="BD1955" s="118"/>
    </row>
    <row r="1956" spans="1:56" x14ac:dyDescent="0.35">
      <c r="A1956" s="50" t="s">
        <v>8932</v>
      </c>
      <c r="B1956" s="115">
        <v>1955</v>
      </c>
      <c r="C1956" s="47"/>
      <c r="D1956" s="47" t="s">
        <v>8933</v>
      </c>
      <c r="E1956" s="47" t="s">
        <v>8934</v>
      </c>
      <c r="F1956" s="47" t="s">
        <v>8935</v>
      </c>
      <c r="G1956" s="47" t="s">
        <v>76</v>
      </c>
      <c r="H1956" s="47" t="s">
        <v>1980</v>
      </c>
      <c r="I1956" s="47" t="s">
        <v>3899</v>
      </c>
      <c r="J1956" s="47" t="s">
        <v>312</v>
      </c>
      <c r="K1956" s="47" t="s">
        <v>1223</v>
      </c>
      <c r="L1956" s="47" t="s">
        <v>7218</v>
      </c>
      <c r="M1956" s="47" t="s">
        <v>53</v>
      </c>
      <c r="N1956" s="47" t="s">
        <v>31</v>
      </c>
      <c r="O1956" s="47" t="s">
        <v>36</v>
      </c>
      <c r="P1956" s="47" t="s">
        <v>969</v>
      </c>
      <c r="Q1956" s="47"/>
      <c r="R1956" s="47"/>
      <c r="S1956" s="47" t="s">
        <v>8936</v>
      </c>
      <c r="T1956" s="47" t="s">
        <v>8937</v>
      </c>
      <c r="U1956" s="52">
        <v>11000.49</v>
      </c>
      <c r="V1956" s="118">
        <v>46150</v>
      </c>
      <c r="W1956" s="118">
        <v>46150</v>
      </c>
      <c r="X1956" s="47"/>
      <c r="Y1956" s="47">
        <v>30</v>
      </c>
      <c r="Z1956" s="118">
        <v>46180</v>
      </c>
      <c r="AA1956" s="118">
        <v>46173</v>
      </c>
      <c r="AB1956" s="118"/>
      <c r="AC1956" s="47" t="s">
        <v>5</v>
      </c>
      <c r="AD1956" s="14"/>
      <c r="AE1956" s="47" t="s">
        <v>7909</v>
      </c>
      <c r="AF1956" s="280"/>
      <c r="AG1956" s="118"/>
      <c r="AH1956" s="118"/>
      <c r="AI1956" s="47"/>
      <c r="AJ1956" s="47"/>
      <c r="AK1956" s="47" t="s">
        <v>5080</v>
      </c>
      <c r="AL1956" s="62" t="s">
        <v>390</v>
      </c>
      <c r="AM1956" s="62"/>
      <c r="AN1956" s="118"/>
      <c r="AO1956" s="118"/>
      <c r="AP1956" s="118"/>
      <c r="AQ1956" s="118"/>
      <c r="AR1956" s="118"/>
      <c r="AS1956" s="47"/>
      <c r="AT1956" s="118"/>
      <c r="AU1956" s="47"/>
      <c r="AV1956" s="47"/>
      <c r="AW1956" s="118"/>
      <c r="AX1956" s="118"/>
      <c r="AY1956" s="118"/>
      <c r="AZ1956" s="47"/>
      <c r="BA1956" s="118"/>
      <c r="BB1956" s="47"/>
      <c r="BC1956" s="118"/>
      <c r="BD1956" s="118"/>
    </row>
    <row r="1957" spans="1:56" x14ac:dyDescent="0.35">
      <c r="A1957" s="50" t="s">
        <v>8938</v>
      </c>
      <c r="B1957" s="115">
        <v>1956</v>
      </c>
      <c r="C1957" s="47"/>
      <c r="D1957" s="47" t="s">
        <v>8939</v>
      </c>
      <c r="E1957" s="47" t="s">
        <v>8940</v>
      </c>
      <c r="F1957" s="47" t="s">
        <v>8941</v>
      </c>
      <c r="G1957" s="47" t="s">
        <v>76</v>
      </c>
      <c r="H1957" s="47" t="s">
        <v>1980</v>
      </c>
      <c r="I1957" s="47" t="s">
        <v>3899</v>
      </c>
      <c r="J1957" s="47" t="s">
        <v>312</v>
      </c>
      <c r="K1957" s="47" t="s">
        <v>1223</v>
      </c>
      <c r="L1957" s="47" t="s">
        <v>7218</v>
      </c>
      <c r="M1957" s="47" t="s">
        <v>53</v>
      </c>
      <c r="N1957" s="47" t="s">
        <v>31</v>
      </c>
      <c r="O1957" s="47" t="s">
        <v>36</v>
      </c>
      <c r="P1957" s="47" t="s">
        <v>969</v>
      </c>
      <c r="Q1957" s="47"/>
      <c r="R1957" s="47"/>
      <c r="S1957" s="47" t="s">
        <v>8942</v>
      </c>
      <c r="T1957" s="47" t="s">
        <v>8943</v>
      </c>
      <c r="U1957" s="52">
        <v>6974</v>
      </c>
      <c r="V1957" s="118">
        <v>46150</v>
      </c>
      <c r="W1957" s="118">
        <v>46150</v>
      </c>
      <c r="X1957" s="47"/>
      <c r="Y1957" s="47">
        <v>30</v>
      </c>
      <c r="Z1957" s="118">
        <v>46180</v>
      </c>
      <c r="AA1957" s="118">
        <v>46173</v>
      </c>
      <c r="AB1957" s="118"/>
      <c r="AC1957" s="47" t="s">
        <v>5</v>
      </c>
      <c r="AD1957" s="14"/>
      <c r="AE1957" s="47" t="s">
        <v>7909</v>
      </c>
      <c r="AF1957" s="280"/>
      <c r="AG1957" s="118"/>
      <c r="AH1957" s="118"/>
      <c r="AI1957" s="47"/>
      <c r="AJ1957" s="47"/>
      <c r="AK1957" s="47" t="s">
        <v>5080</v>
      </c>
      <c r="AL1957" s="62" t="s">
        <v>390</v>
      </c>
      <c r="AM1957" s="62"/>
      <c r="AN1957" s="118"/>
      <c r="AO1957" s="118"/>
      <c r="AP1957" s="118"/>
      <c r="AQ1957" s="118"/>
      <c r="AR1957" s="118"/>
      <c r="AS1957" s="47"/>
      <c r="AT1957" s="118"/>
      <c r="AU1957" s="47"/>
      <c r="AV1957" s="47"/>
      <c r="AW1957" s="118"/>
      <c r="AX1957" s="118"/>
      <c r="AY1957" s="118"/>
      <c r="AZ1957" s="47"/>
      <c r="BA1957" s="118"/>
      <c r="BB1957" s="47"/>
      <c r="BC1957" s="118"/>
      <c r="BD1957" s="118"/>
    </row>
    <row r="1958" spans="1:56" x14ac:dyDescent="0.35">
      <c r="A1958" s="50" t="s">
        <v>8944</v>
      </c>
      <c r="B1958" s="115">
        <v>1957</v>
      </c>
      <c r="C1958" s="47"/>
      <c r="D1958" s="47" t="s">
        <v>4506</v>
      </c>
      <c r="E1958" s="47" t="s">
        <v>4824</v>
      </c>
      <c r="F1958" s="47" t="s">
        <v>4507</v>
      </c>
      <c r="G1958" s="47" t="s">
        <v>76</v>
      </c>
      <c r="H1958" s="47" t="s">
        <v>1980</v>
      </c>
      <c r="I1958" s="47" t="s">
        <v>3899</v>
      </c>
      <c r="J1958" s="47" t="s">
        <v>312</v>
      </c>
      <c r="K1958" s="47" t="s">
        <v>1223</v>
      </c>
      <c r="L1958" s="47" t="s">
        <v>7218</v>
      </c>
      <c r="M1958" s="47" t="s">
        <v>53</v>
      </c>
      <c r="N1958" s="47" t="s">
        <v>31</v>
      </c>
      <c r="O1958" s="47" t="s">
        <v>36</v>
      </c>
      <c r="P1958" s="47" t="s">
        <v>29</v>
      </c>
      <c r="Q1958" s="47"/>
      <c r="R1958" s="47"/>
      <c r="S1958" s="47" t="s">
        <v>4508</v>
      </c>
      <c r="T1958" s="47" t="s">
        <v>1774</v>
      </c>
      <c r="U1958" s="52">
        <v>9000</v>
      </c>
      <c r="V1958" s="118">
        <v>46151</v>
      </c>
      <c r="W1958" s="118">
        <v>46151</v>
      </c>
      <c r="X1958" s="47"/>
      <c r="Y1958" s="47">
        <v>30</v>
      </c>
      <c r="Z1958" s="118">
        <v>46181</v>
      </c>
      <c r="AA1958" s="118">
        <v>46173</v>
      </c>
      <c r="AB1958" s="118"/>
      <c r="AC1958" s="47" t="s">
        <v>5</v>
      </c>
      <c r="AD1958" s="14"/>
      <c r="AE1958" s="47" t="s">
        <v>7909</v>
      </c>
      <c r="AF1958" s="280"/>
      <c r="AG1958" s="118"/>
      <c r="AH1958" s="118"/>
      <c r="AI1958" s="47"/>
      <c r="AJ1958" s="47"/>
      <c r="AK1958" s="47" t="s">
        <v>5080</v>
      </c>
      <c r="AL1958" s="62" t="s">
        <v>390</v>
      </c>
      <c r="AM1958" s="62"/>
      <c r="AN1958" s="118"/>
      <c r="AO1958" s="118"/>
      <c r="AP1958" s="118"/>
      <c r="AQ1958" s="118"/>
      <c r="AR1958" s="118"/>
      <c r="AS1958" s="47"/>
      <c r="AT1958" s="118"/>
      <c r="AU1958" s="47"/>
      <c r="AV1958" s="47"/>
      <c r="AW1958" s="118"/>
      <c r="AX1958" s="118"/>
      <c r="AY1958" s="118"/>
      <c r="AZ1958" s="47"/>
      <c r="BA1958" s="118"/>
      <c r="BB1958" s="47"/>
      <c r="BC1958" s="118"/>
      <c r="BD1958" s="118"/>
    </row>
    <row r="1959" spans="1:56" x14ac:dyDescent="0.35">
      <c r="A1959" s="50" t="s">
        <v>8945</v>
      </c>
      <c r="B1959" s="115">
        <v>1958</v>
      </c>
      <c r="C1959" s="47"/>
      <c r="D1959" s="47" t="s">
        <v>4576</v>
      </c>
      <c r="E1959" s="47" t="s">
        <v>4836</v>
      </c>
      <c r="F1959" s="47" t="s">
        <v>4577</v>
      </c>
      <c r="G1959" s="47" t="s">
        <v>76</v>
      </c>
      <c r="H1959" s="47" t="s">
        <v>1980</v>
      </c>
      <c r="I1959" s="47" t="s">
        <v>3899</v>
      </c>
      <c r="J1959" s="47" t="s">
        <v>312</v>
      </c>
      <c r="K1959" s="47" t="s">
        <v>1223</v>
      </c>
      <c r="L1959" s="47" t="s">
        <v>7218</v>
      </c>
      <c r="M1959" s="47" t="s">
        <v>53</v>
      </c>
      <c r="N1959" s="47" t="s">
        <v>31</v>
      </c>
      <c r="O1959" s="47" t="s">
        <v>36</v>
      </c>
      <c r="P1959" s="47" t="s">
        <v>23</v>
      </c>
      <c r="Q1959" s="47"/>
      <c r="R1959" s="47"/>
      <c r="S1959" s="47" t="s">
        <v>4578</v>
      </c>
      <c r="T1959" s="47" t="s">
        <v>24</v>
      </c>
      <c r="U1959" s="52">
        <v>10609</v>
      </c>
      <c r="V1959" s="118">
        <v>46151</v>
      </c>
      <c r="W1959" s="118">
        <v>46151</v>
      </c>
      <c r="X1959" s="47"/>
      <c r="Y1959" s="47">
        <v>30</v>
      </c>
      <c r="Z1959" s="118">
        <v>46181</v>
      </c>
      <c r="AA1959" s="118">
        <v>46173</v>
      </c>
      <c r="AB1959" s="118"/>
      <c r="AC1959" s="47" t="s">
        <v>5</v>
      </c>
      <c r="AD1959" s="14"/>
      <c r="AE1959" s="47" t="s">
        <v>7909</v>
      </c>
      <c r="AF1959" s="280"/>
      <c r="AG1959" s="118"/>
      <c r="AH1959" s="118"/>
      <c r="AI1959" s="47"/>
      <c r="AJ1959" s="47"/>
      <c r="AK1959" s="47" t="s">
        <v>5080</v>
      </c>
      <c r="AL1959" s="62" t="s">
        <v>390</v>
      </c>
      <c r="AM1959" s="62"/>
      <c r="AN1959" s="118"/>
      <c r="AO1959" s="118"/>
      <c r="AP1959" s="118"/>
      <c r="AQ1959" s="118"/>
      <c r="AR1959" s="118"/>
      <c r="AS1959" s="47"/>
      <c r="AT1959" s="118"/>
      <c r="AU1959" s="47"/>
      <c r="AV1959" s="47"/>
      <c r="AW1959" s="118"/>
      <c r="AX1959" s="118"/>
      <c r="AY1959" s="118"/>
      <c r="AZ1959" s="47"/>
      <c r="BA1959" s="118"/>
      <c r="BB1959" s="47"/>
      <c r="BC1959" s="118"/>
      <c r="BD1959" s="118"/>
    </row>
    <row r="1960" spans="1:56" x14ac:dyDescent="0.35">
      <c r="A1960" s="50" t="s">
        <v>9011</v>
      </c>
      <c r="B1960" s="115">
        <v>1959</v>
      </c>
      <c r="C1960" s="47"/>
      <c r="D1960" s="47"/>
      <c r="E1960" s="47"/>
      <c r="F1960" s="47"/>
      <c r="G1960" s="47" t="s">
        <v>78</v>
      </c>
      <c r="H1960" s="47" t="s">
        <v>1981</v>
      </c>
      <c r="I1960" s="47" t="s">
        <v>296</v>
      </c>
      <c r="J1960" s="47" t="s">
        <v>2006</v>
      </c>
      <c r="K1960" s="47" t="s">
        <v>2007</v>
      </c>
      <c r="L1960" s="47" t="s">
        <v>1985</v>
      </c>
      <c r="M1960" s="47" t="s">
        <v>55</v>
      </c>
      <c r="N1960" s="47" t="s">
        <v>33</v>
      </c>
      <c r="O1960" s="47" t="s">
        <v>5473</v>
      </c>
      <c r="P1960" s="47" t="s">
        <v>20</v>
      </c>
      <c r="Q1960" s="47"/>
      <c r="R1960" s="47"/>
      <c r="S1960" s="47" t="s">
        <v>9012</v>
      </c>
      <c r="T1960" s="47" t="s">
        <v>165</v>
      </c>
      <c r="U1960" s="52"/>
      <c r="V1960" s="118"/>
      <c r="W1960" s="118"/>
      <c r="X1960" s="47"/>
      <c r="Y1960" s="47"/>
      <c r="Z1960" s="118"/>
      <c r="AA1960" s="118"/>
      <c r="AB1960" s="118"/>
      <c r="AC1960" s="47" t="s">
        <v>6752</v>
      </c>
      <c r="AD1960" s="14"/>
      <c r="AE1960" s="47"/>
      <c r="AF1960" s="280"/>
      <c r="AG1960" s="118"/>
      <c r="AH1960" s="118"/>
      <c r="AI1960" s="47"/>
      <c r="AJ1960" s="47"/>
      <c r="AK1960" s="47" t="s">
        <v>390</v>
      </c>
      <c r="AL1960" s="62" t="s">
        <v>390</v>
      </c>
      <c r="AM1960" s="62"/>
      <c r="AN1960" s="118"/>
      <c r="AO1960" s="118"/>
      <c r="AP1960" s="118"/>
      <c r="AQ1960" s="118"/>
      <c r="AR1960" s="118"/>
      <c r="AS1960" s="47"/>
      <c r="AT1960" s="118"/>
      <c r="AU1960" s="47"/>
      <c r="AV1960" s="47"/>
      <c r="AW1960" s="118"/>
      <c r="AX1960" s="118"/>
      <c r="AY1960" s="118"/>
      <c r="AZ1960" s="47"/>
      <c r="BA1960" s="118"/>
      <c r="BB1960" s="47"/>
      <c r="BC1960" s="118"/>
      <c r="BD1960" s="118"/>
    </row>
    <row r="1961" spans="1:56" x14ac:dyDescent="0.35">
      <c r="A1961" s="50" t="s">
        <v>9013</v>
      </c>
      <c r="B1961" s="115"/>
      <c r="C1961" s="47"/>
      <c r="D1961" s="47"/>
      <c r="E1961" s="47"/>
      <c r="F1961" s="47"/>
      <c r="G1961" s="47" t="s">
        <v>78</v>
      </c>
      <c r="H1961" s="47" t="s">
        <v>222</v>
      </c>
      <c r="I1961" s="47" t="s">
        <v>382</v>
      </c>
      <c r="J1961" s="47" t="s">
        <v>2006</v>
      </c>
      <c r="K1961" s="47" t="s">
        <v>321</v>
      </c>
      <c r="L1961" s="47" t="s">
        <v>1985</v>
      </c>
      <c r="M1961" s="47" t="s">
        <v>106</v>
      </c>
      <c r="N1961" s="47" t="s">
        <v>32</v>
      </c>
      <c r="O1961" s="47" t="s">
        <v>50</v>
      </c>
      <c r="P1961" s="47" t="s">
        <v>45</v>
      </c>
      <c r="Q1961" s="47"/>
      <c r="R1961" s="47"/>
      <c r="S1961" s="47" t="s">
        <v>9014</v>
      </c>
      <c r="T1961" s="47" t="s">
        <v>798</v>
      </c>
      <c r="U1961" s="52">
        <v>2373</v>
      </c>
      <c r="V1961" s="118"/>
      <c r="W1961" s="118"/>
      <c r="X1961" s="47"/>
      <c r="Y1961" s="47"/>
      <c r="Z1961" s="118"/>
      <c r="AA1961" s="118"/>
      <c r="AB1961" s="118"/>
      <c r="AC1961" s="47" t="s">
        <v>1053</v>
      </c>
      <c r="AD1961" s="14"/>
      <c r="AE1961" s="47"/>
      <c r="AF1961" s="280"/>
      <c r="AG1961" s="118"/>
      <c r="AH1961" s="118"/>
      <c r="AI1961" s="47"/>
      <c r="AJ1961" s="47"/>
      <c r="AK1961" s="47" t="s">
        <v>390</v>
      </c>
      <c r="AL1961" s="62" t="s">
        <v>390</v>
      </c>
      <c r="AM1961" s="62"/>
      <c r="AN1961" s="118"/>
      <c r="AO1961" s="118"/>
      <c r="AP1961" s="118"/>
      <c r="AQ1961" s="118"/>
      <c r="AR1961" s="118"/>
      <c r="AS1961" s="47"/>
      <c r="AT1961" s="118"/>
      <c r="AU1961" s="47"/>
      <c r="AV1961" s="47"/>
      <c r="AW1961" s="118"/>
      <c r="AX1961" s="118"/>
      <c r="AY1961" s="118"/>
      <c r="AZ1961" s="47"/>
      <c r="BA1961" s="118"/>
      <c r="BB1961" s="47"/>
      <c r="BC1961" s="118"/>
      <c r="BD1961" s="118"/>
    </row>
    <row r="1962" spans="1:56" x14ac:dyDescent="0.35">
      <c r="A1962" s="50" t="s">
        <v>9015</v>
      </c>
      <c r="B1962" s="115"/>
      <c r="C1962" s="47"/>
      <c r="D1962" s="47"/>
      <c r="E1962" s="47"/>
      <c r="F1962" s="47"/>
      <c r="G1962" s="47" t="s">
        <v>78</v>
      </c>
      <c r="H1962" s="47" t="s">
        <v>222</v>
      </c>
      <c r="I1962" s="47" t="s">
        <v>382</v>
      </c>
      <c r="J1962" s="47" t="s">
        <v>2006</v>
      </c>
      <c r="K1962" s="47" t="s">
        <v>2007</v>
      </c>
      <c r="L1962" s="47" t="s">
        <v>1985</v>
      </c>
      <c r="M1962" s="47" t="s">
        <v>106</v>
      </c>
      <c r="N1962" s="47" t="s">
        <v>34</v>
      </c>
      <c r="O1962" s="47" t="s">
        <v>49</v>
      </c>
      <c r="P1962" s="47" t="s">
        <v>21</v>
      </c>
      <c r="Q1962" s="47"/>
      <c r="R1962" s="47"/>
      <c r="S1962" s="47" t="s">
        <v>9016</v>
      </c>
      <c r="T1962" s="47" t="s">
        <v>292</v>
      </c>
      <c r="U1962" s="52"/>
      <c r="V1962" s="118"/>
      <c r="W1962" s="118"/>
      <c r="X1962" s="47"/>
      <c r="Y1962" s="47"/>
      <c r="Z1962" s="118"/>
      <c r="AA1962" s="118"/>
      <c r="AB1962" s="118"/>
      <c r="AC1962" s="47" t="s">
        <v>1053</v>
      </c>
      <c r="AD1962" s="14"/>
      <c r="AE1962" s="47"/>
      <c r="AF1962" s="280"/>
      <c r="AG1962" s="118"/>
      <c r="AH1962" s="118"/>
      <c r="AI1962" s="47"/>
      <c r="AJ1962" s="47"/>
      <c r="AK1962" s="47" t="s">
        <v>390</v>
      </c>
      <c r="AL1962" s="62" t="s">
        <v>390</v>
      </c>
      <c r="AM1962" s="62"/>
      <c r="AN1962" s="118"/>
      <c r="AO1962" s="118"/>
      <c r="AP1962" s="118"/>
      <c r="AQ1962" s="118"/>
      <c r="AR1962" s="118"/>
      <c r="AS1962" s="47"/>
      <c r="AT1962" s="118"/>
      <c r="AU1962" s="47"/>
      <c r="AV1962" s="47"/>
      <c r="AW1962" s="118"/>
      <c r="AX1962" s="118"/>
      <c r="AY1962" s="118"/>
      <c r="AZ1962" s="47"/>
      <c r="BA1962" s="118"/>
      <c r="BB1962" s="47"/>
      <c r="BC1962" s="118"/>
      <c r="BD1962" s="118"/>
    </row>
    <row r="1963" spans="1:56" x14ac:dyDescent="0.35">
      <c r="A1963" s="50" t="s">
        <v>9017</v>
      </c>
      <c r="B1963" s="115"/>
      <c r="C1963" s="47"/>
      <c r="D1963" s="47"/>
      <c r="E1963" s="47"/>
      <c r="F1963" s="47"/>
      <c r="G1963" s="47" t="s">
        <v>78</v>
      </c>
      <c r="H1963" s="47" t="s">
        <v>222</v>
      </c>
      <c r="I1963" s="47" t="s">
        <v>382</v>
      </c>
      <c r="J1963" s="47" t="s">
        <v>2006</v>
      </c>
      <c r="K1963" s="47" t="s">
        <v>321</v>
      </c>
      <c r="L1963" s="47" t="s">
        <v>1985</v>
      </c>
      <c r="M1963" s="47" t="s">
        <v>106</v>
      </c>
      <c r="N1963" s="47" t="s">
        <v>32</v>
      </c>
      <c r="O1963" s="47" t="s">
        <v>50</v>
      </c>
      <c r="P1963" s="47" t="s">
        <v>19</v>
      </c>
      <c r="Q1963" s="47"/>
      <c r="R1963" s="47"/>
      <c r="S1963" s="47" t="s">
        <v>9018</v>
      </c>
      <c r="T1963" s="47" t="s">
        <v>7095</v>
      </c>
      <c r="U1963" s="52"/>
      <c r="V1963" s="118"/>
      <c r="W1963" s="118"/>
      <c r="X1963" s="47"/>
      <c r="Y1963" s="47"/>
      <c r="Z1963" s="118"/>
      <c r="AA1963" s="118"/>
      <c r="AB1963" s="118"/>
      <c r="AC1963" s="47" t="s">
        <v>1053</v>
      </c>
      <c r="AD1963" s="14"/>
      <c r="AE1963" s="47"/>
      <c r="AF1963" s="280"/>
      <c r="AG1963" s="118"/>
      <c r="AH1963" s="118"/>
      <c r="AI1963" s="47"/>
      <c r="AJ1963" s="47"/>
      <c r="AK1963" s="47" t="s">
        <v>390</v>
      </c>
      <c r="AL1963" s="62" t="s">
        <v>390</v>
      </c>
      <c r="AM1963" s="62"/>
      <c r="AN1963" s="118"/>
      <c r="AO1963" s="118"/>
      <c r="AP1963" s="118"/>
      <c r="AQ1963" s="118"/>
      <c r="AR1963" s="118"/>
      <c r="AS1963" s="47"/>
      <c r="AT1963" s="118"/>
      <c r="AU1963" s="47"/>
      <c r="AV1963" s="47"/>
      <c r="AW1963" s="118"/>
      <c r="AX1963" s="118"/>
      <c r="AY1963" s="118"/>
      <c r="AZ1963" s="47"/>
      <c r="BA1963" s="118"/>
      <c r="BB1963" s="47"/>
      <c r="BC1963" s="118"/>
      <c r="BD1963" s="118"/>
    </row>
    <row r="1964" spans="1:56" x14ac:dyDescent="0.35">
      <c r="A1964" s="50" t="s">
        <v>9019</v>
      </c>
      <c r="B1964" s="115"/>
      <c r="C1964" s="47"/>
      <c r="D1964" s="47"/>
      <c r="E1964" s="47"/>
      <c r="F1964" s="47"/>
      <c r="G1964" s="47" t="s">
        <v>78</v>
      </c>
      <c r="H1964" s="47" t="s">
        <v>222</v>
      </c>
      <c r="I1964" s="47" t="s">
        <v>382</v>
      </c>
      <c r="J1964" s="47" t="s">
        <v>2006</v>
      </c>
      <c r="K1964" s="47" t="s">
        <v>2007</v>
      </c>
      <c r="L1964" s="47" t="s">
        <v>1985</v>
      </c>
      <c r="M1964" s="47" t="s">
        <v>106</v>
      </c>
      <c r="N1964" s="47" t="s">
        <v>34</v>
      </c>
      <c r="O1964" s="47" t="s">
        <v>49</v>
      </c>
      <c r="P1964" s="47" t="s">
        <v>25</v>
      </c>
      <c r="Q1964" s="47"/>
      <c r="R1964" s="47"/>
      <c r="S1964" s="47" t="s">
        <v>9020</v>
      </c>
      <c r="T1964" s="47" t="s">
        <v>127</v>
      </c>
      <c r="U1964" s="52"/>
      <c r="V1964" s="118"/>
      <c r="W1964" s="118"/>
      <c r="X1964" s="47"/>
      <c r="Y1964" s="47"/>
      <c r="Z1964" s="118"/>
      <c r="AA1964" s="118"/>
      <c r="AB1964" s="118"/>
      <c r="AC1964" s="47" t="s">
        <v>1053</v>
      </c>
      <c r="AD1964" s="14"/>
      <c r="AE1964" s="47"/>
      <c r="AF1964" s="280"/>
      <c r="AG1964" s="118"/>
      <c r="AH1964" s="118"/>
      <c r="AI1964" s="47"/>
      <c r="AJ1964" s="47"/>
      <c r="AK1964" s="47" t="s">
        <v>390</v>
      </c>
      <c r="AL1964" s="62" t="s">
        <v>390</v>
      </c>
      <c r="AM1964" s="62"/>
      <c r="AN1964" s="118"/>
      <c r="AO1964" s="118"/>
      <c r="AP1964" s="118"/>
      <c r="AQ1964" s="118"/>
      <c r="AR1964" s="118"/>
      <c r="AS1964" s="47"/>
      <c r="AT1964" s="118"/>
      <c r="AU1964" s="47"/>
      <c r="AV1964" s="47"/>
      <c r="AW1964" s="118"/>
      <c r="AX1964" s="118"/>
      <c r="AY1964" s="118"/>
      <c r="AZ1964" s="47"/>
      <c r="BA1964" s="118"/>
      <c r="BB1964" s="47"/>
      <c r="BC1964" s="118"/>
      <c r="BD1964" s="118"/>
    </row>
    <row r="1965" spans="1:56" x14ac:dyDescent="0.35">
      <c r="A1965" s="50" t="s">
        <v>9021</v>
      </c>
      <c r="B1965" s="115"/>
      <c r="C1965" s="47"/>
      <c r="D1965" s="47"/>
      <c r="E1965" s="47"/>
      <c r="F1965" s="47"/>
      <c r="G1965" s="47" t="s">
        <v>78</v>
      </c>
      <c r="H1965" s="47" t="s">
        <v>222</v>
      </c>
      <c r="I1965" s="47" t="s">
        <v>382</v>
      </c>
      <c r="J1965" s="47" t="s">
        <v>2006</v>
      </c>
      <c r="K1965" s="47" t="s">
        <v>321</v>
      </c>
      <c r="L1965" s="47" t="s">
        <v>1985</v>
      </c>
      <c r="M1965" s="47" t="s">
        <v>106</v>
      </c>
      <c r="N1965" s="47" t="s">
        <v>32</v>
      </c>
      <c r="O1965" s="47" t="s">
        <v>50</v>
      </c>
      <c r="P1965" s="47" t="s">
        <v>45</v>
      </c>
      <c r="Q1965" s="47"/>
      <c r="R1965" s="47"/>
      <c r="S1965" s="47" t="s">
        <v>9022</v>
      </c>
      <c r="T1965" s="47" t="s">
        <v>147</v>
      </c>
      <c r="U1965" s="52"/>
      <c r="V1965" s="118"/>
      <c r="W1965" s="118"/>
      <c r="X1965" s="47"/>
      <c r="Y1965" s="47"/>
      <c r="Z1965" s="118"/>
      <c r="AA1965" s="118"/>
      <c r="AB1965" s="118"/>
      <c r="AC1965" s="47" t="s">
        <v>1053</v>
      </c>
      <c r="AD1965" s="14"/>
      <c r="AE1965" s="47"/>
      <c r="AF1965" s="280"/>
      <c r="AG1965" s="118"/>
      <c r="AH1965" s="118"/>
      <c r="AI1965" s="47"/>
      <c r="AJ1965" s="47"/>
      <c r="AK1965" s="47" t="s">
        <v>390</v>
      </c>
      <c r="AL1965" s="62" t="s">
        <v>390</v>
      </c>
      <c r="AM1965" s="62"/>
      <c r="AN1965" s="118"/>
      <c r="AO1965" s="118"/>
      <c r="AP1965" s="118"/>
      <c r="AQ1965" s="118"/>
      <c r="AR1965" s="118"/>
      <c r="AS1965" s="47"/>
      <c r="AT1965" s="118"/>
      <c r="AU1965" s="47"/>
      <c r="AV1965" s="47"/>
      <c r="AW1965" s="118"/>
      <c r="AX1965" s="118"/>
      <c r="AY1965" s="118"/>
      <c r="AZ1965" s="47"/>
      <c r="BA1965" s="118"/>
      <c r="BB1965" s="47"/>
      <c r="BC1965" s="118"/>
      <c r="BD1965" s="118"/>
    </row>
    <row r="1966" spans="1:56" x14ac:dyDescent="0.35">
      <c r="A1966" s="50" t="s">
        <v>9023</v>
      </c>
      <c r="B1966" s="115"/>
      <c r="C1966" s="47"/>
      <c r="D1966" s="47"/>
      <c r="E1966" s="47"/>
      <c r="F1966" s="47"/>
      <c r="G1966" s="47" t="s">
        <v>78</v>
      </c>
      <c r="H1966" s="47" t="s">
        <v>222</v>
      </c>
      <c r="I1966" s="47" t="s">
        <v>382</v>
      </c>
      <c r="J1966" s="47" t="s">
        <v>2006</v>
      </c>
      <c r="K1966" s="47" t="s">
        <v>321</v>
      </c>
      <c r="L1966" s="47" t="s">
        <v>1985</v>
      </c>
      <c r="M1966" s="47" t="s">
        <v>106</v>
      </c>
      <c r="N1966" s="47" t="s">
        <v>32</v>
      </c>
      <c r="O1966" s="47" t="s">
        <v>50</v>
      </c>
      <c r="P1966" s="47" t="s">
        <v>19</v>
      </c>
      <c r="Q1966" s="47"/>
      <c r="R1966" s="47"/>
      <c r="S1966" s="47" t="s">
        <v>9024</v>
      </c>
      <c r="T1966" s="47" t="s">
        <v>155</v>
      </c>
      <c r="U1966" s="52"/>
      <c r="V1966" s="118"/>
      <c r="W1966" s="118"/>
      <c r="X1966" s="47"/>
      <c r="Y1966" s="47"/>
      <c r="Z1966" s="118"/>
      <c r="AA1966" s="118"/>
      <c r="AB1966" s="118"/>
      <c r="AC1966" s="47" t="s">
        <v>1053</v>
      </c>
      <c r="AD1966" s="14"/>
      <c r="AE1966" s="47"/>
      <c r="AF1966" s="280"/>
      <c r="AG1966" s="118"/>
      <c r="AH1966" s="118"/>
      <c r="AI1966" s="47"/>
      <c r="AJ1966" s="47"/>
      <c r="AK1966" s="47" t="s">
        <v>390</v>
      </c>
      <c r="AL1966" s="62" t="s">
        <v>390</v>
      </c>
      <c r="AM1966" s="62"/>
      <c r="AN1966" s="118"/>
      <c r="AO1966" s="118"/>
      <c r="AP1966" s="118"/>
      <c r="AQ1966" s="118"/>
      <c r="AR1966" s="118"/>
      <c r="AS1966" s="47"/>
      <c r="AT1966" s="118"/>
      <c r="AU1966" s="47"/>
      <c r="AV1966" s="47"/>
      <c r="AW1966" s="118"/>
      <c r="AX1966" s="118"/>
      <c r="AY1966" s="118"/>
      <c r="AZ1966" s="47"/>
      <c r="BA1966" s="118"/>
      <c r="BB1966" s="47"/>
      <c r="BC1966" s="118"/>
      <c r="BD1966" s="118"/>
    </row>
    <row r="1967" spans="1:56" x14ac:dyDescent="0.35">
      <c r="A1967" s="50" t="s">
        <v>9025</v>
      </c>
      <c r="B1967" s="115"/>
      <c r="C1967" s="47"/>
      <c r="D1967" s="47"/>
      <c r="E1967" s="47"/>
      <c r="F1967" s="47"/>
      <c r="G1967" s="47" t="s">
        <v>78</v>
      </c>
      <c r="H1967" s="47" t="s">
        <v>222</v>
      </c>
      <c r="I1967" s="47" t="s">
        <v>382</v>
      </c>
      <c r="J1967" s="47" t="s">
        <v>2006</v>
      </c>
      <c r="K1967" s="47" t="s">
        <v>321</v>
      </c>
      <c r="L1967" s="47" t="s">
        <v>1985</v>
      </c>
      <c r="M1967" s="47" t="s">
        <v>106</v>
      </c>
      <c r="N1967" s="47" t="s">
        <v>32</v>
      </c>
      <c r="O1967" s="47" t="s">
        <v>50</v>
      </c>
      <c r="P1967" s="47" t="s">
        <v>9026</v>
      </c>
      <c r="Q1967" s="47"/>
      <c r="R1967" s="47"/>
      <c r="S1967" s="47" t="s">
        <v>9027</v>
      </c>
      <c r="T1967" s="47" t="s">
        <v>1439</v>
      </c>
      <c r="U1967" s="52"/>
      <c r="V1967" s="118"/>
      <c r="W1967" s="118"/>
      <c r="X1967" s="47"/>
      <c r="Y1967" s="47"/>
      <c r="Z1967" s="118"/>
      <c r="AA1967" s="118"/>
      <c r="AB1967" s="118"/>
      <c r="AC1967" s="47" t="s">
        <v>1053</v>
      </c>
      <c r="AD1967" s="14"/>
      <c r="AE1967" s="47"/>
      <c r="AF1967" s="280"/>
      <c r="AG1967" s="118"/>
      <c r="AH1967" s="118"/>
      <c r="AI1967" s="47"/>
      <c r="AJ1967" s="47"/>
      <c r="AK1967" s="47" t="s">
        <v>390</v>
      </c>
      <c r="AL1967" s="62" t="s">
        <v>390</v>
      </c>
      <c r="AM1967" s="62"/>
      <c r="AN1967" s="118"/>
      <c r="AO1967" s="118"/>
      <c r="AP1967" s="118"/>
      <c r="AQ1967" s="118"/>
      <c r="AR1967" s="118"/>
      <c r="AS1967" s="47"/>
      <c r="AT1967" s="118"/>
      <c r="AU1967" s="47"/>
      <c r="AV1967" s="47"/>
      <c r="AW1967" s="118"/>
      <c r="AX1967" s="118"/>
      <c r="AY1967" s="118"/>
      <c r="AZ1967" s="47"/>
      <c r="BA1967" s="118"/>
      <c r="BB1967" s="47"/>
      <c r="BC1967" s="118"/>
      <c r="BD1967" s="118"/>
    </row>
    <row r="1968" spans="1:56" x14ac:dyDescent="0.35">
      <c r="A1968" s="50" t="s">
        <v>9028</v>
      </c>
      <c r="B1968" s="115"/>
      <c r="C1968" s="47"/>
      <c r="D1968" s="47"/>
      <c r="E1968" s="47"/>
      <c r="F1968" s="47"/>
      <c r="G1968" s="47" t="s">
        <v>78</v>
      </c>
      <c r="H1968" s="47" t="s">
        <v>222</v>
      </c>
      <c r="I1968" s="47" t="s">
        <v>382</v>
      </c>
      <c r="J1968" s="47" t="s">
        <v>2006</v>
      </c>
      <c r="K1968" s="47" t="s">
        <v>2007</v>
      </c>
      <c r="L1968" s="47" t="s">
        <v>1985</v>
      </c>
      <c r="M1968" s="47" t="s">
        <v>106</v>
      </c>
      <c r="N1968" s="47" t="s">
        <v>33</v>
      </c>
      <c r="O1968" s="47" t="s">
        <v>9029</v>
      </c>
      <c r="P1968" s="47" t="s">
        <v>20</v>
      </c>
      <c r="Q1968" s="47"/>
      <c r="R1968" s="47"/>
      <c r="S1968" s="47" t="s">
        <v>9030</v>
      </c>
      <c r="T1968" s="47" t="s">
        <v>158</v>
      </c>
      <c r="U1968" s="52"/>
      <c r="V1968" s="118"/>
      <c r="W1968" s="118"/>
      <c r="X1968" s="47"/>
      <c r="Y1968" s="47"/>
      <c r="Z1968" s="118"/>
      <c r="AA1968" s="118"/>
      <c r="AB1968" s="118"/>
      <c r="AC1968" s="47" t="s">
        <v>1053</v>
      </c>
      <c r="AD1968" s="14"/>
      <c r="AE1968" s="47"/>
      <c r="AF1968" s="280"/>
      <c r="AG1968" s="118"/>
      <c r="AH1968" s="118"/>
      <c r="AI1968" s="47"/>
      <c r="AJ1968" s="47"/>
      <c r="AK1968" s="47" t="s">
        <v>390</v>
      </c>
      <c r="AL1968" s="62" t="s">
        <v>390</v>
      </c>
      <c r="AM1968" s="62"/>
      <c r="AN1968" s="118"/>
      <c r="AO1968" s="118"/>
      <c r="AP1968" s="118"/>
      <c r="AQ1968" s="118"/>
      <c r="AR1968" s="118"/>
      <c r="AS1968" s="47"/>
      <c r="AT1968" s="118"/>
      <c r="AU1968" s="47"/>
      <c r="AV1968" s="47"/>
      <c r="AW1968" s="118"/>
      <c r="AX1968" s="118"/>
      <c r="AY1968" s="118"/>
      <c r="AZ1968" s="47"/>
      <c r="BA1968" s="118"/>
      <c r="BB1968" s="47"/>
      <c r="BC1968" s="118"/>
      <c r="BD1968" s="118"/>
    </row>
    <row r="1969" spans="1:56" x14ac:dyDescent="0.35">
      <c r="A1969" s="50" t="s">
        <v>9031</v>
      </c>
      <c r="B1969" s="115"/>
      <c r="C1969" s="47"/>
      <c r="D1969" s="47"/>
      <c r="E1969" s="47"/>
      <c r="F1969" s="47"/>
      <c r="G1969" s="47" t="s">
        <v>1977</v>
      </c>
      <c r="H1969" s="47" t="s">
        <v>1978</v>
      </c>
      <c r="I1969" s="47" t="s">
        <v>1978</v>
      </c>
      <c r="J1969" s="47" t="s">
        <v>1961</v>
      </c>
      <c r="K1969" s="47" t="s">
        <v>327</v>
      </c>
      <c r="L1969" s="47" t="s">
        <v>328</v>
      </c>
      <c r="M1969" s="47" t="s">
        <v>55</v>
      </c>
      <c r="N1969" s="47" t="s">
        <v>34</v>
      </c>
      <c r="O1969" s="47" t="s">
        <v>4</v>
      </c>
      <c r="P1969" s="47" t="s">
        <v>27</v>
      </c>
      <c r="Q1969" s="47"/>
      <c r="R1969" s="47"/>
      <c r="S1969" s="47" t="s">
        <v>9032</v>
      </c>
      <c r="T1969" s="47" t="s">
        <v>145</v>
      </c>
      <c r="U1969" s="52"/>
      <c r="V1969" s="118"/>
      <c r="W1969" s="118"/>
      <c r="X1969" s="47"/>
      <c r="Y1969" s="47"/>
      <c r="Z1969" s="118"/>
      <c r="AA1969" s="118"/>
      <c r="AB1969" s="118"/>
      <c r="AC1969" s="47" t="s">
        <v>6752</v>
      </c>
      <c r="AD1969" s="14"/>
      <c r="AE1969" s="47"/>
      <c r="AF1969" s="280"/>
      <c r="AG1969" s="118"/>
      <c r="AH1969" s="118"/>
      <c r="AI1969" s="47"/>
      <c r="AJ1969" s="47"/>
      <c r="AK1969" s="47" t="s">
        <v>390</v>
      </c>
      <c r="AL1969" s="62" t="s">
        <v>390</v>
      </c>
      <c r="AM1969" s="62"/>
      <c r="AN1969" s="118"/>
      <c r="AO1969" s="118"/>
      <c r="AP1969" s="118"/>
      <c r="AQ1969" s="118"/>
      <c r="AR1969" s="118"/>
      <c r="AS1969" s="47"/>
      <c r="AT1969" s="118"/>
      <c r="AU1969" s="47"/>
      <c r="AV1969" s="47"/>
      <c r="AW1969" s="118"/>
      <c r="AX1969" s="118"/>
      <c r="AY1969" s="118"/>
      <c r="AZ1969" s="47"/>
      <c r="BA1969" s="118"/>
      <c r="BB1969" s="47"/>
      <c r="BC1969" s="118"/>
      <c r="BD1969" s="118"/>
    </row>
    <row r="1970" spans="1:56" x14ac:dyDescent="0.35">
      <c r="A1970" s="50" t="s">
        <v>9033</v>
      </c>
      <c r="B1970" s="115"/>
      <c r="C1970" s="47"/>
      <c r="D1970" s="47"/>
      <c r="E1970" s="47"/>
      <c r="F1970" s="47"/>
      <c r="G1970" s="47" t="s">
        <v>2036</v>
      </c>
      <c r="H1970" s="47" t="s">
        <v>2032</v>
      </c>
      <c r="I1970" s="47" t="s">
        <v>1823</v>
      </c>
      <c r="J1970" s="47" t="s">
        <v>312</v>
      </c>
      <c r="K1970" s="47" t="s">
        <v>319</v>
      </c>
      <c r="L1970" s="47" t="s">
        <v>886</v>
      </c>
      <c r="M1970" s="47" t="s">
        <v>55</v>
      </c>
      <c r="N1970" s="47" t="s">
        <v>32</v>
      </c>
      <c r="O1970" s="47" t="s">
        <v>37</v>
      </c>
      <c r="P1970" s="47" t="s">
        <v>19</v>
      </c>
      <c r="Q1970" s="47"/>
      <c r="R1970" s="47"/>
      <c r="S1970" s="47" t="s">
        <v>9034</v>
      </c>
      <c r="T1970" s="47"/>
      <c r="U1970" s="52"/>
      <c r="V1970" s="118"/>
      <c r="W1970" s="118"/>
      <c r="X1970" s="47"/>
      <c r="Y1970" s="47"/>
      <c r="Z1970" s="118"/>
      <c r="AA1970" s="118"/>
      <c r="AB1970" s="118"/>
      <c r="AC1970" s="47" t="s">
        <v>403</v>
      </c>
      <c r="AD1970" s="14"/>
      <c r="AE1970" s="47"/>
      <c r="AF1970" s="280"/>
      <c r="AG1970" s="118"/>
      <c r="AH1970" s="118"/>
      <c r="AI1970" s="47"/>
      <c r="AJ1970" s="47"/>
      <c r="AK1970" s="47" t="s">
        <v>390</v>
      </c>
      <c r="AL1970" s="62" t="s">
        <v>390</v>
      </c>
      <c r="AM1970" s="62"/>
      <c r="AN1970" s="118"/>
      <c r="AO1970" s="118"/>
      <c r="AP1970" s="118"/>
      <c r="AQ1970" s="118"/>
      <c r="AR1970" s="118"/>
      <c r="AS1970" s="47"/>
      <c r="AT1970" s="118"/>
      <c r="AU1970" s="47"/>
      <c r="AV1970" s="47"/>
      <c r="AW1970" s="118"/>
      <c r="AX1970" s="118"/>
      <c r="AY1970" s="118"/>
      <c r="AZ1970" s="47"/>
      <c r="BA1970" s="118"/>
      <c r="BB1970" s="47"/>
      <c r="BC1970" s="118"/>
      <c r="BD1970" s="118"/>
    </row>
    <row r="1971" spans="1:56" x14ac:dyDescent="0.35">
      <c r="A1971" s="50" t="s">
        <v>9035</v>
      </c>
      <c r="B1971" s="115"/>
      <c r="C1971" s="47"/>
      <c r="D1971" s="47" t="s">
        <v>9036</v>
      </c>
      <c r="E1971" s="47" t="s">
        <v>9036</v>
      </c>
      <c r="F1971" s="47" t="s">
        <v>9037</v>
      </c>
      <c r="G1971" s="47" t="s">
        <v>76</v>
      </c>
      <c r="H1971" s="47" t="s">
        <v>1980</v>
      </c>
      <c r="I1971" s="47" t="s">
        <v>380</v>
      </c>
      <c r="J1971" s="47" t="s">
        <v>312</v>
      </c>
      <c r="K1971" s="47" t="s">
        <v>319</v>
      </c>
      <c r="L1971" s="47" t="s">
        <v>886</v>
      </c>
      <c r="M1971" s="47" t="s">
        <v>106</v>
      </c>
      <c r="N1971" s="47" t="s">
        <v>32</v>
      </c>
      <c r="O1971" s="47" t="s">
        <v>50</v>
      </c>
      <c r="P1971" s="47" t="s">
        <v>45</v>
      </c>
      <c r="Q1971" s="47"/>
      <c r="R1971" s="47"/>
      <c r="S1971" s="47" t="s">
        <v>9038</v>
      </c>
      <c r="T1971" s="47" t="s">
        <v>147</v>
      </c>
      <c r="U1971" s="52">
        <v>2625</v>
      </c>
      <c r="V1971" s="118">
        <v>46150</v>
      </c>
      <c r="W1971" s="118">
        <v>46150</v>
      </c>
      <c r="X1971" s="47"/>
      <c r="Y1971" s="47">
        <v>25</v>
      </c>
      <c r="Z1971" s="118">
        <v>46173</v>
      </c>
      <c r="AA1971" s="118">
        <v>46175</v>
      </c>
      <c r="AB1971" s="118">
        <v>46160</v>
      </c>
      <c r="AC1971" s="47" t="s">
        <v>3</v>
      </c>
      <c r="AD1971" s="14">
        <v>1</v>
      </c>
      <c r="AE1971" s="47"/>
      <c r="AF1971" s="280" t="s">
        <v>8951</v>
      </c>
      <c r="AG1971" s="118">
        <v>46160</v>
      </c>
      <c r="AH1971" s="118" t="s">
        <v>6740</v>
      </c>
      <c r="AI1971" s="47"/>
      <c r="AJ1971" s="47"/>
      <c r="AK1971" s="47" t="s">
        <v>2826</v>
      </c>
      <c r="AL1971" s="62" t="s">
        <v>2925</v>
      </c>
      <c r="AM1971" s="62"/>
      <c r="AN1971" s="118"/>
      <c r="AO1971" s="118"/>
      <c r="AP1971" s="118"/>
      <c r="AQ1971" s="118"/>
      <c r="AR1971" s="118"/>
      <c r="AS1971" s="47"/>
      <c r="AT1971" s="118"/>
      <c r="AU1971" s="47"/>
      <c r="AV1971" s="47"/>
      <c r="AW1971" s="118"/>
      <c r="AX1971" s="118"/>
      <c r="AY1971" s="118"/>
      <c r="AZ1971" s="47"/>
      <c r="BA1971" s="118"/>
      <c r="BB1971" s="47"/>
      <c r="BC1971" s="118"/>
      <c r="BD1971" s="118"/>
    </row>
    <row r="1972" spans="1:56" x14ac:dyDescent="0.35">
      <c r="A1972" s="50" t="s">
        <v>9039</v>
      </c>
      <c r="B1972" s="115"/>
      <c r="C1972" s="47"/>
      <c r="D1972" s="47" t="s">
        <v>9040</v>
      </c>
      <c r="E1972" s="47" t="s">
        <v>9040</v>
      </c>
      <c r="F1972" s="47" t="s">
        <v>9041</v>
      </c>
      <c r="G1972" s="47" t="s">
        <v>76</v>
      </c>
      <c r="H1972" s="47" t="s">
        <v>1980</v>
      </c>
      <c r="I1972" s="47" t="s">
        <v>380</v>
      </c>
      <c r="J1972" s="47" t="s">
        <v>312</v>
      </c>
      <c r="K1972" s="47" t="s">
        <v>319</v>
      </c>
      <c r="L1972" s="47" t="s">
        <v>886</v>
      </c>
      <c r="M1972" s="47" t="s">
        <v>106</v>
      </c>
      <c r="N1972" s="47" t="s">
        <v>34</v>
      </c>
      <c r="O1972" s="47" t="s">
        <v>49</v>
      </c>
      <c r="P1972" s="47" t="s">
        <v>25</v>
      </c>
      <c r="Q1972" s="47"/>
      <c r="R1972" s="47"/>
      <c r="S1972" s="47" t="s">
        <v>9042</v>
      </c>
      <c r="T1972" s="47" t="s">
        <v>127</v>
      </c>
      <c r="U1972" s="52">
        <v>21507</v>
      </c>
      <c r="V1972" s="118">
        <v>46169</v>
      </c>
      <c r="W1972" s="118">
        <v>46169</v>
      </c>
      <c r="X1972" s="47"/>
      <c r="Y1972" s="47">
        <v>35</v>
      </c>
      <c r="Z1972" s="118">
        <v>46204</v>
      </c>
      <c r="AA1972" s="118">
        <v>46204</v>
      </c>
      <c r="AB1972" s="118"/>
      <c r="AC1972" s="47" t="s">
        <v>5</v>
      </c>
      <c r="AD1972" s="14"/>
      <c r="AE1972" s="47"/>
      <c r="AF1972" s="280"/>
      <c r="AG1972" s="118"/>
      <c r="AH1972" s="118"/>
      <c r="AI1972" s="47"/>
      <c r="AJ1972" s="47"/>
      <c r="AK1972" s="47" t="s">
        <v>7229</v>
      </c>
      <c r="AL1972" s="62" t="s">
        <v>390</v>
      </c>
      <c r="AM1972" s="62"/>
      <c r="AN1972" s="118"/>
      <c r="AO1972" s="118"/>
      <c r="AP1972" s="118"/>
      <c r="AQ1972" s="118"/>
      <c r="AR1972" s="118"/>
      <c r="AS1972" s="47"/>
      <c r="AT1972" s="118"/>
      <c r="AU1972" s="47"/>
      <c r="AV1972" s="47"/>
      <c r="AW1972" s="118"/>
      <c r="AX1972" s="118"/>
      <c r="AY1972" s="118"/>
      <c r="AZ1972" s="47"/>
      <c r="BA1972" s="118"/>
      <c r="BB1972" s="47"/>
      <c r="BC1972" s="118"/>
      <c r="BD1972" s="118"/>
    </row>
    <row r="1973" spans="1:56" x14ac:dyDescent="0.35">
      <c r="A1973" s="50" t="s">
        <v>9043</v>
      </c>
      <c r="B1973" s="115"/>
      <c r="C1973" s="47"/>
      <c r="D1973" s="47">
        <v>9545</v>
      </c>
      <c r="E1973" s="47">
        <v>9545</v>
      </c>
      <c r="F1973" s="47" t="s">
        <v>9044</v>
      </c>
      <c r="G1973" s="47" t="s">
        <v>76</v>
      </c>
      <c r="H1973" s="47" t="s">
        <v>1980</v>
      </c>
      <c r="I1973" s="47" t="s">
        <v>380</v>
      </c>
      <c r="J1973" s="47" t="s">
        <v>312</v>
      </c>
      <c r="K1973" s="47" t="s">
        <v>319</v>
      </c>
      <c r="L1973" s="47" t="s">
        <v>886</v>
      </c>
      <c r="M1973" s="47" t="s">
        <v>106</v>
      </c>
      <c r="N1973" s="47" t="s">
        <v>32</v>
      </c>
      <c r="O1973" s="47" t="s">
        <v>50</v>
      </c>
      <c r="P1973" s="47" t="s">
        <v>44</v>
      </c>
      <c r="Q1973" s="47"/>
      <c r="R1973" s="47"/>
      <c r="S1973" s="47" t="s">
        <v>9045</v>
      </c>
      <c r="T1973" s="47" t="s">
        <v>156</v>
      </c>
      <c r="U1973" s="52">
        <v>1698</v>
      </c>
      <c r="V1973" s="118">
        <v>46171</v>
      </c>
      <c r="W1973" s="118">
        <v>46171</v>
      </c>
      <c r="X1973" s="47"/>
      <c r="Y1973" s="47">
        <v>25</v>
      </c>
      <c r="Z1973" s="118">
        <v>46196</v>
      </c>
      <c r="AA1973" s="118">
        <v>46196</v>
      </c>
      <c r="AB1973" s="118"/>
      <c r="AC1973" s="47" t="s">
        <v>5</v>
      </c>
      <c r="AD1973" s="14"/>
      <c r="AE1973" s="47"/>
      <c r="AF1973" s="280"/>
      <c r="AG1973" s="118"/>
      <c r="AH1973" s="118"/>
      <c r="AI1973" s="47"/>
      <c r="AJ1973" s="47"/>
      <c r="AK1973" s="47" t="s">
        <v>5080</v>
      </c>
      <c r="AL1973" s="62" t="s">
        <v>390</v>
      </c>
      <c r="AM1973" s="62"/>
      <c r="AN1973" s="118"/>
      <c r="AO1973" s="118"/>
      <c r="AP1973" s="118"/>
      <c r="AQ1973" s="118"/>
      <c r="AR1973" s="118"/>
      <c r="AS1973" s="47"/>
      <c r="AT1973" s="118"/>
      <c r="AU1973" s="47"/>
      <c r="AV1973" s="47"/>
      <c r="AW1973" s="118"/>
      <c r="AX1973" s="118"/>
      <c r="AY1973" s="118"/>
      <c r="AZ1973" s="47"/>
      <c r="BA1973" s="118"/>
      <c r="BB1973" s="47"/>
      <c r="BC1973" s="118"/>
      <c r="BD1973" s="118"/>
    </row>
    <row r="1974" spans="1:56" x14ac:dyDescent="0.35">
      <c r="A1974" s="50" t="s">
        <v>9046</v>
      </c>
      <c r="B1974" s="115"/>
      <c r="C1974" s="47" t="s">
        <v>9047</v>
      </c>
      <c r="D1974" s="47"/>
      <c r="E1974" s="47"/>
      <c r="F1974" s="47"/>
      <c r="G1974" s="47" t="s">
        <v>1977</v>
      </c>
      <c r="H1974" s="47" t="s">
        <v>1978</v>
      </c>
      <c r="I1974" s="47" t="s">
        <v>1978</v>
      </c>
      <c r="J1974" s="47" t="s">
        <v>312</v>
      </c>
      <c r="K1974" s="47" t="s">
        <v>1223</v>
      </c>
      <c r="L1974" s="47" t="s">
        <v>898</v>
      </c>
      <c r="M1974" s="47" t="s">
        <v>55</v>
      </c>
      <c r="N1974" s="47" t="s">
        <v>32</v>
      </c>
      <c r="O1974" s="47" t="s">
        <v>50</v>
      </c>
      <c r="P1974" s="47" t="s">
        <v>19</v>
      </c>
      <c r="Q1974" s="47"/>
      <c r="R1974" s="47"/>
      <c r="S1974" s="47" t="s">
        <v>9048</v>
      </c>
      <c r="T1974" s="47" t="s">
        <v>7078</v>
      </c>
      <c r="U1974" s="52"/>
      <c r="V1974" s="118"/>
      <c r="W1974" s="118"/>
      <c r="X1974" s="47"/>
      <c r="Y1974" s="47"/>
      <c r="Z1974" s="118"/>
      <c r="AA1974" s="118"/>
      <c r="AB1974" s="118"/>
      <c r="AC1974" s="47" t="s">
        <v>399</v>
      </c>
      <c r="AD1974" s="14"/>
      <c r="AE1974" s="47"/>
      <c r="AF1974" s="280"/>
      <c r="AG1974" s="118"/>
      <c r="AH1974" s="118"/>
      <c r="AI1974" s="47"/>
      <c r="AJ1974" s="47"/>
      <c r="AK1974" s="47" t="s">
        <v>390</v>
      </c>
      <c r="AL1974" s="62" t="s">
        <v>390</v>
      </c>
      <c r="AM1974" s="62"/>
      <c r="AN1974" s="118"/>
      <c r="AO1974" s="118"/>
      <c r="AP1974" s="118"/>
      <c r="AQ1974" s="118"/>
      <c r="AR1974" s="118"/>
      <c r="AS1974" s="47"/>
      <c r="AT1974" s="118"/>
      <c r="AU1974" s="47"/>
      <c r="AV1974" s="47"/>
      <c r="AW1974" s="118"/>
      <c r="AX1974" s="118"/>
      <c r="AY1974" s="118"/>
      <c r="AZ1974" s="47"/>
      <c r="BA1974" s="118"/>
      <c r="BB1974" s="47"/>
      <c r="BC1974" s="118"/>
      <c r="BD1974" s="118"/>
    </row>
    <row r="1975" spans="1:56" x14ac:dyDescent="0.35">
      <c r="A1975" s="50" t="s">
        <v>9049</v>
      </c>
      <c r="B1975" s="115"/>
      <c r="C1975" s="47" t="s">
        <v>9050</v>
      </c>
      <c r="D1975" s="47"/>
      <c r="E1975" s="47"/>
      <c r="F1975" s="47"/>
      <c r="G1975" s="47" t="s">
        <v>1977</v>
      </c>
      <c r="H1975" s="47" t="s">
        <v>1978</v>
      </c>
      <c r="I1975" s="47" t="s">
        <v>1978</v>
      </c>
      <c r="J1975" s="47" t="s">
        <v>312</v>
      </c>
      <c r="K1975" s="47" t="s">
        <v>1223</v>
      </c>
      <c r="L1975" s="47" t="s">
        <v>898</v>
      </c>
      <c r="M1975" s="47" t="s">
        <v>55</v>
      </c>
      <c r="N1975" s="47" t="s">
        <v>32</v>
      </c>
      <c r="O1975" s="47" t="s">
        <v>50</v>
      </c>
      <c r="P1975" s="47" t="s">
        <v>38</v>
      </c>
      <c r="Q1975" s="47"/>
      <c r="R1975" s="47"/>
      <c r="S1975" s="47" t="s">
        <v>9051</v>
      </c>
      <c r="T1975" s="47" t="s">
        <v>107</v>
      </c>
      <c r="U1975" s="52"/>
      <c r="V1975" s="118"/>
      <c r="W1975" s="118"/>
      <c r="X1975" s="47"/>
      <c r="Y1975" s="47"/>
      <c r="Z1975" s="118"/>
      <c r="AA1975" s="118"/>
      <c r="AB1975" s="118"/>
      <c r="AC1975" s="47" t="s">
        <v>402</v>
      </c>
      <c r="AD1975" s="14"/>
      <c r="AE1975" s="47"/>
      <c r="AF1975" s="280"/>
      <c r="AG1975" s="118"/>
      <c r="AH1975" s="118"/>
      <c r="AI1975" s="47"/>
      <c r="AJ1975" s="47"/>
      <c r="AK1975" s="47" t="s">
        <v>390</v>
      </c>
      <c r="AL1975" s="62" t="s">
        <v>390</v>
      </c>
      <c r="AM1975" s="62"/>
      <c r="AN1975" s="118"/>
      <c r="AO1975" s="118"/>
      <c r="AP1975" s="118"/>
      <c r="AQ1975" s="118"/>
      <c r="AR1975" s="118"/>
      <c r="AS1975" s="47"/>
      <c r="AT1975" s="118"/>
      <c r="AU1975" s="47"/>
      <c r="AV1975" s="47"/>
      <c r="AW1975" s="118"/>
      <c r="AX1975" s="118"/>
      <c r="AY1975" s="118"/>
      <c r="AZ1975" s="47"/>
      <c r="BA1975" s="118"/>
      <c r="BB1975" s="47"/>
      <c r="BC1975" s="118"/>
      <c r="BD1975" s="118"/>
    </row>
    <row r="1976" spans="1:56" x14ac:dyDescent="0.35">
      <c r="A1976" s="50" t="s">
        <v>9052</v>
      </c>
      <c r="B1976" s="115"/>
      <c r="C1976" s="47" t="s">
        <v>9053</v>
      </c>
      <c r="D1976" s="47"/>
      <c r="E1976" s="47"/>
      <c r="F1976" s="47"/>
      <c r="G1976" s="47" t="s">
        <v>1977</v>
      </c>
      <c r="H1976" s="47" t="s">
        <v>1978</v>
      </c>
      <c r="I1976" s="47" t="s">
        <v>1978</v>
      </c>
      <c r="J1976" s="47" t="s">
        <v>312</v>
      </c>
      <c r="K1976" s="47" t="s">
        <v>1223</v>
      </c>
      <c r="L1976" s="47" t="s">
        <v>898</v>
      </c>
      <c r="M1976" s="47" t="s">
        <v>55</v>
      </c>
      <c r="N1976" s="47" t="s">
        <v>31</v>
      </c>
      <c r="O1976" s="47" t="s">
        <v>50</v>
      </c>
      <c r="P1976" s="47" t="s">
        <v>47</v>
      </c>
      <c r="Q1976" s="47"/>
      <c r="R1976" s="47"/>
      <c r="S1976" s="47" t="s">
        <v>9054</v>
      </c>
      <c r="T1976" s="47" t="s">
        <v>757</v>
      </c>
      <c r="U1976" s="52"/>
      <c r="V1976" s="118"/>
      <c r="W1976" s="118"/>
      <c r="X1976" s="47"/>
      <c r="Y1976" s="47"/>
      <c r="Z1976" s="118"/>
      <c r="AA1976" s="118"/>
      <c r="AB1976" s="118"/>
      <c r="AC1976" s="47" t="s">
        <v>402</v>
      </c>
      <c r="AD1976" s="14"/>
      <c r="AE1976" s="47"/>
      <c r="AF1976" s="280"/>
      <c r="AG1976" s="118"/>
      <c r="AH1976" s="118"/>
      <c r="AI1976" s="47"/>
      <c r="AJ1976" s="47"/>
      <c r="AK1976" s="47" t="s">
        <v>390</v>
      </c>
      <c r="AL1976" s="62" t="s">
        <v>390</v>
      </c>
      <c r="AM1976" s="62"/>
      <c r="AN1976" s="118"/>
      <c r="AO1976" s="118"/>
      <c r="AP1976" s="118"/>
      <c r="AQ1976" s="118"/>
      <c r="AR1976" s="118"/>
      <c r="AS1976" s="47"/>
      <c r="AT1976" s="118"/>
      <c r="AU1976" s="47"/>
      <c r="AV1976" s="47"/>
      <c r="AW1976" s="118"/>
      <c r="AX1976" s="118"/>
      <c r="AY1976" s="118"/>
      <c r="AZ1976" s="47"/>
      <c r="BA1976" s="118"/>
      <c r="BB1976" s="47"/>
      <c r="BC1976" s="118"/>
      <c r="BD1976" s="118"/>
    </row>
    <row r="1977" spans="1:56" x14ac:dyDescent="0.35">
      <c r="A1977" s="50" t="s">
        <v>9055</v>
      </c>
      <c r="B1977" s="115"/>
      <c r="C1977" s="47" t="s">
        <v>9056</v>
      </c>
      <c r="D1977" s="47"/>
      <c r="E1977" s="47"/>
      <c r="F1977" s="47"/>
      <c r="G1977" s="47" t="s">
        <v>1977</v>
      </c>
      <c r="H1977" s="47" t="s">
        <v>1978</v>
      </c>
      <c r="I1977" s="47" t="s">
        <v>1978</v>
      </c>
      <c r="J1977" s="47" t="s">
        <v>312</v>
      </c>
      <c r="K1977" s="47" t="s">
        <v>1223</v>
      </c>
      <c r="L1977" s="47" t="s">
        <v>898</v>
      </c>
      <c r="M1977" s="47" t="s">
        <v>55</v>
      </c>
      <c r="N1977" s="47" t="s">
        <v>31</v>
      </c>
      <c r="O1977" s="47" t="s">
        <v>50</v>
      </c>
      <c r="P1977" s="47" t="s">
        <v>969</v>
      </c>
      <c r="Q1977" s="47"/>
      <c r="R1977" s="47"/>
      <c r="S1977" s="47" t="s">
        <v>9057</v>
      </c>
      <c r="T1977" s="47" t="s">
        <v>768</v>
      </c>
      <c r="U1977" s="52"/>
      <c r="V1977" s="118"/>
      <c r="W1977" s="118"/>
      <c r="X1977" s="47"/>
      <c r="Y1977" s="47"/>
      <c r="Z1977" s="118"/>
      <c r="AA1977" s="118"/>
      <c r="AB1977" s="118"/>
      <c r="AC1977" s="47" t="s">
        <v>403</v>
      </c>
      <c r="AD1977" s="14"/>
      <c r="AE1977" s="47"/>
      <c r="AF1977" s="280"/>
      <c r="AG1977" s="118"/>
      <c r="AH1977" s="118"/>
      <c r="AI1977" s="47"/>
      <c r="AJ1977" s="47"/>
      <c r="AK1977" s="47" t="s">
        <v>390</v>
      </c>
      <c r="AL1977" s="62" t="s">
        <v>390</v>
      </c>
      <c r="AM1977" s="62"/>
      <c r="AN1977" s="118"/>
      <c r="AO1977" s="118"/>
      <c r="AP1977" s="118"/>
      <c r="AQ1977" s="118"/>
      <c r="AR1977" s="118"/>
      <c r="AS1977" s="47"/>
      <c r="AT1977" s="118"/>
      <c r="AU1977" s="47"/>
      <c r="AV1977" s="47"/>
      <c r="AW1977" s="118"/>
      <c r="AX1977" s="118"/>
      <c r="AY1977" s="118"/>
      <c r="AZ1977" s="47"/>
      <c r="BA1977" s="118"/>
      <c r="BB1977" s="47"/>
      <c r="BC1977" s="118"/>
      <c r="BD1977" s="118"/>
    </row>
    <row r="1978" spans="1:56" x14ac:dyDescent="0.35">
      <c r="A1978" s="50" t="s">
        <v>9058</v>
      </c>
      <c r="B1978" s="115"/>
      <c r="C1978" s="47" t="s">
        <v>9059</v>
      </c>
      <c r="D1978" s="47"/>
      <c r="E1978" s="47"/>
      <c r="F1978" s="47"/>
      <c r="G1978" s="47" t="s">
        <v>1977</v>
      </c>
      <c r="H1978" s="47" t="s">
        <v>1978</v>
      </c>
      <c r="I1978" s="47" t="s">
        <v>1978</v>
      </c>
      <c r="J1978" s="47" t="s">
        <v>312</v>
      </c>
      <c r="K1978" s="47" t="s">
        <v>1223</v>
      </c>
      <c r="L1978" s="47" t="s">
        <v>898</v>
      </c>
      <c r="M1978" s="47" t="s">
        <v>55</v>
      </c>
      <c r="N1978" s="47" t="s">
        <v>32</v>
      </c>
      <c r="O1978" s="47" t="s">
        <v>50</v>
      </c>
      <c r="P1978" s="47" t="s">
        <v>38</v>
      </c>
      <c r="Q1978" s="47"/>
      <c r="R1978" s="47"/>
      <c r="S1978" s="47" t="s">
        <v>9060</v>
      </c>
      <c r="T1978" s="47" t="s">
        <v>107</v>
      </c>
      <c r="U1978" s="52"/>
      <c r="V1978" s="118"/>
      <c r="W1978" s="118"/>
      <c r="X1978" s="47"/>
      <c r="Y1978" s="47"/>
      <c r="Z1978" s="118"/>
      <c r="AA1978" s="118"/>
      <c r="AB1978" s="118"/>
      <c r="AC1978" s="47" t="s">
        <v>403</v>
      </c>
      <c r="AD1978" s="14"/>
      <c r="AE1978" s="47"/>
      <c r="AF1978" s="280"/>
      <c r="AG1978" s="118"/>
      <c r="AH1978" s="118"/>
      <c r="AI1978" s="47"/>
      <c r="AJ1978" s="47"/>
      <c r="AK1978" s="47" t="s">
        <v>390</v>
      </c>
      <c r="AL1978" s="62" t="s">
        <v>390</v>
      </c>
      <c r="AM1978" s="62"/>
      <c r="AN1978" s="118"/>
      <c r="AO1978" s="118"/>
      <c r="AP1978" s="118"/>
      <c r="AQ1978" s="118"/>
      <c r="AR1978" s="118"/>
      <c r="AS1978" s="47"/>
      <c r="AT1978" s="118"/>
      <c r="AU1978" s="47"/>
      <c r="AV1978" s="47"/>
      <c r="AW1978" s="118"/>
      <c r="AX1978" s="118"/>
      <c r="AY1978" s="118"/>
      <c r="AZ1978" s="47"/>
      <c r="BA1978" s="118"/>
      <c r="BB1978" s="47"/>
      <c r="BC1978" s="118"/>
      <c r="BD1978" s="118"/>
    </row>
    <row r="1979" spans="1:56" x14ac:dyDescent="0.35">
      <c r="A1979" s="50" t="s">
        <v>9061</v>
      </c>
      <c r="B1979" s="115"/>
      <c r="C1979" s="47" t="s">
        <v>9062</v>
      </c>
      <c r="D1979" s="47"/>
      <c r="E1979" s="47"/>
      <c r="F1979" s="47"/>
      <c r="G1979" s="47" t="s">
        <v>1977</v>
      </c>
      <c r="H1979" s="47" t="s">
        <v>1978</v>
      </c>
      <c r="I1979" s="47" t="s">
        <v>1978</v>
      </c>
      <c r="J1979" s="47" t="s">
        <v>312</v>
      </c>
      <c r="K1979" s="47" t="s">
        <v>1223</v>
      </c>
      <c r="L1979" s="47" t="s">
        <v>898</v>
      </c>
      <c r="M1979" s="47" t="s">
        <v>55</v>
      </c>
      <c r="N1979" s="47" t="s">
        <v>32</v>
      </c>
      <c r="O1979" s="47" t="s">
        <v>50</v>
      </c>
      <c r="P1979" s="47" t="s">
        <v>38</v>
      </c>
      <c r="Q1979" s="47"/>
      <c r="R1979" s="47"/>
      <c r="S1979" s="47" t="s">
        <v>9063</v>
      </c>
      <c r="T1979" s="47" t="s">
        <v>107</v>
      </c>
      <c r="U1979" s="52"/>
      <c r="V1979" s="118"/>
      <c r="W1979" s="118"/>
      <c r="X1979" s="47"/>
      <c r="Y1979" s="47"/>
      <c r="Z1979" s="118"/>
      <c r="AA1979" s="118"/>
      <c r="AB1979" s="118"/>
      <c r="AC1979" s="47" t="s">
        <v>407</v>
      </c>
      <c r="AD1979" s="14"/>
      <c r="AE1979" s="47"/>
      <c r="AF1979" s="280"/>
      <c r="AG1979" s="118"/>
      <c r="AH1979" s="118"/>
      <c r="AI1979" s="47"/>
      <c r="AJ1979" s="47"/>
      <c r="AK1979" s="47" t="s">
        <v>390</v>
      </c>
      <c r="AL1979" s="62" t="s">
        <v>390</v>
      </c>
      <c r="AM1979" s="62"/>
      <c r="AN1979" s="118"/>
      <c r="AO1979" s="118"/>
      <c r="AP1979" s="118"/>
      <c r="AQ1979" s="118"/>
      <c r="AR1979" s="118"/>
      <c r="AS1979" s="47"/>
      <c r="AT1979" s="118"/>
      <c r="AU1979" s="47"/>
      <c r="AV1979" s="47"/>
      <c r="AW1979" s="118"/>
      <c r="AX1979" s="118"/>
      <c r="AY1979" s="118"/>
      <c r="AZ1979" s="47"/>
      <c r="BA1979" s="118"/>
      <c r="BB1979" s="47"/>
      <c r="BC1979" s="118"/>
      <c r="BD1979" s="118"/>
    </row>
    <row r="1980" spans="1:56" x14ac:dyDescent="0.35">
      <c r="A1980" s="50" t="s">
        <v>9064</v>
      </c>
      <c r="B1980" s="115"/>
      <c r="C1980" s="47" t="s">
        <v>9065</v>
      </c>
      <c r="D1980" s="47"/>
      <c r="E1980" s="47"/>
      <c r="F1980" s="47"/>
      <c r="G1980" s="47" t="s">
        <v>1977</v>
      </c>
      <c r="H1980" s="47" t="s">
        <v>1978</v>
      </c>
      <c r="I1980" s="47" t="s">
        <v>1978</v>
      </c>
      <c r="J1980" s="47" t="s">
        <v>312</v>
      </c>
      <c r="K1980" s="47" t="s">
        <v>1223</v>
      </c>
      <c r="L1980" s="47" t="s">
        <v>898</v>
      </c>
      <c r="M1980" s="47" t="s">
        <v>55</v>
      </c>
      <c r="N1980" s="47" t="s">
        <v>31</v>
      </c>
      <c r="O1980" s="47" t="s">
        <v>50</v>
      </c>
      <c r="P1980" s="47" t="s">
        <v>64</v>
      </c>
      <c r="Q1980" s="47"/>
      <c r="R1980" s="47"/>
      <c r="S1980" s="47" t="s">
        <v>9066</v>
      </c>
      <c r="T1980" s="47" t="s">
        <v>18</v>
      </c>
      <c r="U1980" s="52"/>
      <c r="V1980" s="118"/>
      <c r="W1980" s="118"/>
      <c r="X1980" s="47"/>
      <c r="Y1980" s="47"/>
      <c r="Z1980" s="118"/>
      <c r="AA1980" s="118"/>
      <c r="AB1980" s="118"/>
      <c r="AC1980" s="47" t="s">
        <v>407</v>
      </c>
      <c r="AD1980" s="14"/>
      <c r="AE1980" s="47"/>
      <c r="AF1980" s="280"/>
      <c r="AG1980" s="118"/>
      <c r="AH1980" s="118"/>
      <c r="AI1980" s="47"/>
      <c r="AJ1980" s="47"/>
      <c r="AK1980" s="47" t="s">
        <v>390</v>
      </c>
      <c r="AL1980" s="62" t="s">
        <v>390</v>
      </c>
      <c r="AM1980" s="62"/>
      <c r="AN1980" s="118"/>
      <c r="AO1980" s="118"/>
      <c r="AP1980" s="118"/>
      <c r="AQ1980" s="118"/>
      <c r="AR1980" s="118"/>
      <c r="AS1980" s="47"/>
      <c r="AT1980" s="118"/>
      <c r="AU1980" s="47"/>
      <c r="AV1980" s="47"/>
      <c r="AW1980" s="118"/>
      <c r="AX1980" s="118"/>
      <c r="AY1980" s="118"/>
      <c r="AZ1980" s="47"/>
      <c r="BA1980" s="118"/>
      <c r="BB1980" s="47"/>
      <c r="BC1980" s="118"/>
      <c r="BD1980" s="118"/>
    </row>
    <row r="1981" spans="1:56" x14ac:dyDescent="0.35">
      <c r="A1981" s="50" t="s">
        <v>9067</v>
      </c>
      <c r="B1981" s="115"/>
      <c r="C1981" s="47" t="s">
        <v>9068</v>
      </c>
      <c r="D1981" s="47"/>
      <c r="E1981" s="47"/>
      <c r="F1981" s="47"/>
      <c r="G1981" s="47" t="s">
        <v>1977</v>
      </c>
      <c r="H1981" s="47" t="s">
        <v>1978</v>
      </c>
      <c r="I1981" s="47" t="s">
        <v>1978</v>
      </c>
      <c r="J1981" s="47" t="s">
        <v>312</v>
      </c>
      <c r="K1981" s="47" t="s">
        <v>1223</v>
      </c>
      <c r="L1981" s="47" t="s">
        <v>898</v>
      </c>
      <c r="M1981" s="47" t="s">
        <v>55</v>
      </c>
      <c r="N1981" s="47" t="s">
        <v>32</v>
      </c>
      <c r="O1981" s="47" t="s">
        <v>50</v>
      </c>
      <c r="P1981" s="47" t="s">
        <v>38</v>
      </c>
      <c r="Q1981" s="47"/>
      <c r="R1981" s="47"/>
      <c r="S1981" s="47" t="s">
        <v>9069</v>
      </c>
      <c r="T1981" s="47" t="s">
        <v>107</v>
      </c>
      <c r="U1981" s="52"/>
      <c r="V1981" s="118"/>
      <c r="W1981" s="118"/>
      <c r="X1981" s="47"/>
      <c r="Y1981" s="47"/>
      <c r="Z1981" s="118"/>
      <c r="AA1981" s="118"/>
      <c r="AB1981" s="118"/>
      <c r="AC1981" s="47" t="s">
        <v>407</v>
      </c>
      <c r="AD1981" s="14"/>
      <c r="AE1981" s="47"/>
      <c r="AF1981" s="280"/>
      <c r="AG1981" s="118"/>
      <c r="AH1981" s="118"/>
      <c r="AI1981" s="47"/>
      <c r="AJ1981" s="47"/>
      <c r="AK1981" s="47" t="s">
        <v>390</v>
      </c>
      <c r="AL1981" s="62" t="s">
        <v>390</v>
      </c>
      <c r="AM1981" s="62"/>
      <c r="AN1981" s="118"/>
      <c r="AO1981" s="118"/>
      <c r="AP1981" s="118"/>
      <c r="AQ1981" s="118"/>
      <c r="AR1981" s="118"/>
      <c r="AS1981" s="47"/>
      <c r="AT1981" s="118"/>
      <c r="AU1981" s="47"/>
      <c r="AV1981" s="47"/>
      <c r="AW1981" s="118"/>
      <c r="AX1981" s="118"/>
      <c r="AY1981" s="118"/>
      <c r="AZ1981" s="47"/>
      <c r="BA1981" s="118"/>
      <c r="BB1981" s="47"/>
      <c r="BC1981" s="118"/>
      <c r="BD1981" s="118"/>
    </row>
    <row r="1982" spans="1:56" x14ac:dyDescent="0.35">
      <c r="A1982" s="50" t="s">
        <v>9070</v>
      </c>
      <c r="B1982" s="115"/>
      <c r="C1982" s="47" t="s">
        <v>9071</v>
      </c>
      <c r="D1982" s="47"/>
      <c r="E1982" s="47"/>
      <c r="F1982" s="47"/>
      <c r="G1982" s="47" t="s">
        <v>1977</v>
      </c>
      <c r="H1982" s="47" t="s">
        <v>1978</v>
      </c>
      <c r="I1982" s="47" t="s">
        <v>1978</v>
      </c>
      <c r="J1982" s="47" t="s">
        <v>312</v>
      </c>
      <c r="K1982" s="47" t="s">
        <v>1223</v>
      </c>
      <c r="L1982" s="47" t="s">
        <v>898</v>
      </c>
      <c r="M1982" s="47" t="s">
        <v>55</v>
      </c>
      <c r="N1982" s="47" t="s">
        <v>32</v>
      </c>
      <c r="O1982" s="47" t="s">
        <v>50</v>
      </c>
      <c r="P1982" s="47" t="s">
        <v>45</v>
      </c>
      <c r="Q1982" s="47"/>
      <c r="R1982" s="47"/>
      <c r="S1982" s="47" t="s">
        <v>9072</v>
      </c>
      <c r="T1982" s="47" t="s">
        <v>798</v>
      </c>
      <c r="U1982" s="52"/>
      <c r="V1982" s="118"/>
      <c r="W1982" s="118"/>
      <c r="X1982" s="47"/>
      <c r="Y1982" s="47"/>
      <c r="Z1982" s="118"/>
      <c r="AA1982" s="118"/>
      <c r="AB1982" s="118"/>
      <c r="AC1982" s="47" t="s">
        <v>407</v>
      </c>
      <c r="AD1982" s="14"/>
      <c r="AE1982" s="47"/>
      <c r="AF1982" s="280"/>
      <c r="AG1982" s="118"/>
      <c r="AH1982" s="118"/>
      <c r="AI1982" s="47"/>
      <c r="AJ1982" s="47"/>
      <c r="AK1982" s="47" t="s">
        <v>390</v>
      </c>
      <c r="AL1982" s="62" t="s">
        <v>390</v>
      </c>
      <c r="AM1982" s="62"/>
      <c r="AN1982" s="118"/>
      <c r="AO1982" s="118"/>
      <c r="AP1982" s="118"/>
      <c r="AQ1982" s="118"/>
      <c r="AR1982" s="118"/>
      <c r="AS1982" s="47"/>
      <c r="AT1982" s="118"/>
      <c r="AU1982" s="47"/>
      <c r="AV1982" s="47"/>
      <c r="AW1982" s="118"/>
      <c r="AX1982" s="118"/>
      <c r="AY1982" s="118"/>
      <c r="AZ1982" s="47"/>
      <c r="BA1982" s="118"/>
      <c r="BB1982" s="47"/>
      <c r="BC1982" s="118"/>
      <c r="BD1982" s="118"/>
    </row>
    <row r="1983" spans="1:56" x14ac:dyDescent="0.35">
      <c r="A1983" s="50" t="s">
        <v>9073</v>
      </c>
      <c r="B1983" s="115"/>
      <c r="C1983" s="47" t="s">
        <v>9074</v>
      </c>
      <c r="D1983" s="47"/>
      <c r="E1983" s="47"/>
      <c r="F1983" s="47"/>
      <c r="G1983" s="47" t="s">
        <v>1977</v>
      </c>
      <c r="H1983" s="47" t="s">
        <v>1978</v>
      </c>
      <c r="I1983" s="47" t="s">
        <v>1978</v>
      </c>
      <c r="J1983" s="47" t="s">
        <v>312</v>
      </c>
      <c r="K1983" s="47" t="s">
        <v>1223</v>
      </c>
      <c r="L1983" s="47" t="s">
        <v>898</v>
      </c>
      <c r="M1983" s="47" t="s">
        <v>55</v>
      </c>
      <c r="N1983" s="47" t="s">
        <v>31</v>
      </c>
      <c r="O1983" s="47" t="s">
        <v>50</v>
      </c>
      <c r="P1983" s="47" t="s">
        <v>64</v>
      </c>
      <c r="Q1983" s="47"/>
      <c r="R1983" s="47"/>
      <c r="S1983" s="47" t="s">
        <v>1767</v>
      </c>
      <c r="T1983" s="47" t="s">
        <v>18</v>
      </c>
      <c r="U1983" s="52"/>
      <c r="V1983" s="118"/>
      <c r="W1983" s="118"/>
      <c r="X1983" s="47"/>
      <c r="Y1983" s="47"/>
      <c r="Z1983" s="118"/>
      <c r="AA1983" s="118"/>
      <c r="AB1983" s="118"/>
      <c r="AC1983" s="47" t="s">
        <v>407</v>
      </c>
      <c r="AD1983" s="14"/>
      <c r="AE1983" s="47"/>
      <c r="AF1983" s="280"/>
      <c r="AG1983" s="118"/>
      <c r="AH1983" s="118"/>
      <c r="AI1983" s="47"/>
      <c r="AJ1983" s="47"/>
      <c r="AK1983" s="47" t="s">
        <v>390</v>
      </c>
      <c r="AL1983" s="62" t="s">
        <v>390</v>
      </c>
      <c r="AM1983" s="62"/>
      <c r="AN1983" s="118"/>
      <c r="AO1983" s="118"/>
      <c r="AP1983" s="118"/>
      <c r="AQ1983" s="118"/>
      <c r="AR1983" s="118"/>
      <c r="AS1983" s="47"/>
      <c r="AT1983" s="118"/>
      <c r="AU1983" s="47"/>
      <c r="AV1983" s="47"/>
      <c r="AW1983" s="118"/>
      <c r="AX1983" s="118"/>
      <c r="AY1983" s="118"/>
      <c r="AZ1983" s="47"/>
      <c r="BA1983" s="118"/>
      <c r="BB1983" s="47"/>
      <c r="BC1983" s="118"/>
      <c r="BD1983" s="118"/>
    </row>
    <row r="1984" spans="1:56" x14ac:dyDescent="0.35">
      <c r="A1984" s="50" t="s">
        <v>9075</v>
      </c>
      <c r="B1984" s="115"/>
      <c r="C1984" s="47" t="s">
        <v>9076</v>
      </c>
      <c r="D1984" s="47"/>
      <c r="E1984" s="47"/>
      <c r="F1984" s="47"/>
      <c r="G1984" s="47" t="s">
        <v>1977</v>
      </c>
      <c r="H1984" s="47" t="s">
        <v>1978</v>
      </c>
      <c r="I1984" s="47" t="s">
        <v>1978</v>
      </c>
      <c r="J1984" s="47" t="s">
        <v>312</v>
      </c>
      <c r="K1984" s="47" t="s">
        <v>1223</v>
      </c>
      <c r="L1984" s="47" t="s">
        <v>898</v>
      </c>
      <c r="M1984" s="47" t="s">
        <v>55</v>
      </c>
      <c r="N1984" s="47" t="s">
        <v>32</v>
      </c>
      <c r="O1984" s="47" t="s">
        <v>50</v>
      </c>
      <c r="P1984" s="47" t="s">
        <v>9077</v>
      </c>
      <c r="Q1984" s="47"/>
      <c r="R1984" s="47"/>
      <c r="S1984" s="47" t="s">
        <v>9078</v>
      </c>
      <c r="T1984" s="47" t="s">
        <v>148</v>
      </c>
      <c r="U1984" s="52"/>
      <c r="V1984" s="118"/>
      <c r="W1984" s="118"/>
      <c r="X1984" s="47"/>
      <c r="Y1984" s="47"/>
      <c r="Z1984" s="118"/>
      <c r="AA1984" s="118"/>
      <c r="AB1984" s="118"/>
      <c r="AC1984" s="47" t="s">
        <v>6752</v>
      </c>
      <c r="AD1984" s="14"/>
      <c r="AE1984" s="47"/>
      <c r="AF1984" s="280"/>
      <c r="AG1984" s="118"/>
      <c r="AH1984" s="118"/>
      <c r="AI1984" s="47"/>
      <c r="AJ1984" s="47"/>
      <c r="AK1984" s="47" t="s">
        <v>390</v>
      </c>
      <c r="AL1984" s="62" t="s">
        <v>390</v>
      </c>
      <c r="AM1984" s="62"/>
      <c r="AN1984" s="118"/>
      <c r="AO1984" s="118"/>
      <c r="AP1984" s="118"/>
      <c r="AQ1984" s="118"/>
      <c r="AR1984" s="118"/>
      <c r="AS1984" s="47"/>
      <c r="AT1984" s="118"/>
      <c r="AU1984" s="47"/>
      <c r="AV1984" s="47"/>
      <c r="AW1984" s="118"/>
      <c r="AX1984" s="118"/>
      <c r="AY1984" s="118"/>
      <c r="AZ1984" s="47"/>
      <c r="BA1984" s="118"/>
      <c r="BB1984" s="47"/>
      <c r="BC1984" s="118"/>
      <c r="BD1984" s="118"/>
    </row>
    <row r="1985" spans="1:56" x14ac:dyDescent="0.35">
      <c r="A1985" s="50" t="s">
        <v>9079</v>
      </c>
      <c r="B1985" s="115"/>
      <c r="C1985" s="47" t="s">
        <v>9080</v>
      </c>
      <c r="D1985" s="47"/>
      <c r="E1985" s="47"/>
      <c r="F1985" s="47"/>
      <c r="G1985" s="47" t="s">
        <v>1977</v>
      </c>
      <c r="H1985" s="47" t="s">
        <v>1978</v>
      </c>
      <c r="I1985" s="47" t="s">
        <v>1978</v>
      </c>
      <c r="J1985" s="47" t="s">
        <v>312</v>
      </c>
      <c r="K1985" s="47" t="s">
        <v>1223</v>
      </c>
      <c r="L1985" s="47" t="s">
        <v>898</v>
      </c>
      <c r="M1985" s="47" t="s">
        <v>55</v>
      </c>
      <c r="N1985" s="47" t="s">
        <v>31</v>
      </c>
      <c r="O1985" s="47" t="s">
        <v>50</v>
      </c>
      <c r="P1985" s="47" t="s">
        <v>64</v>
      </c>
      <c r="Q1985" s="47"/>
      <c r="R1985" s="47"/>
      <c r="S1985" s="47" t="s">
        <v>9081</v>
      </c>
      <c r="T1985" s="47" t="s">
        <v>18</v>
      </c>
      <c r="U1985" s="52"/>
      <c r="V1985" s="118"/>
      <c r="W1985" s="118"/>
      <c r="X1985" s="47"/>
      <c r="Y1985" s="47"/>
      <c r="Z1985" s="118"/>
      <c r="AA1985" s="118"/>
      <c r="AB1985" s="118"/>
      <c r="AC1985" s="47" t="s">
        <v>6752</v>
      </c>
      <c r="AD1985" s="14"/>
      <c r="AE1985" s="47"/>
      <c r="AF1985" s="280"/>
      <c r="AG1985" s="118"/>
      <c r="AH1985" s="118"/>
      <c r="AI1985" s="47"/>
      <c r="AJ1985" s="47"/>
      <c r="AK1985" s="47" t="s">
        <v>390</v>
      </c>
      <c r="AL1985" s="62" t="s">
        <v>390</v>
      </c>
      <c r="AM1985" s="62"/>
      <c r="AN1985" s="118"/>
      <c r="AO1985" s="118"/>
      <c r="AP1985" s="118"/>
      <c r="AQ1985" s="118"/>
      <c r="AR1985" s="118"/>
      <c r="AS1985" s="47"/>
      <c r="AT1985" s="118"/>
      <c r="AU1985" s="47"/>
      <c r="AV1985" s="47"/>
      <c r="AW1985" s="118"/>
      <c r="AX1985" s="118"/>
      <c r="AY1985" s="118"/>
      <c r="AZ1985" s="47"/>
      <c r="BA1985" s="118"/>
      <c r="BB1985" s="47"/>
      <c r="BC1985" s="118"/>
      <c r="BD1985" s="118"/>
    </row>
    <row r="1986" spans="1:56" x14ac:dyDescent="0.35">
      <c r="A1986" s="50" t="s">
        <v>9082</v>
      </c>
      <c r="B1986" s="115"/>
      <c r="C1986" s="47"/>
      <c r="D1986" s="47" t="s">
        <v>9083</v>
      </c>
      <c r="E1986" s="47" t="s">
        <v>9084</v>
      </c>
      <c r="F1986" s="47" t="s">
        <v>9085</v>
      </c>
      <c r="G1986" s="47" t="s">
        <v>76</v>
      </c>
      <c r="H1986" s="47" t="s">
        <v>1980</v>
      </c>
      <c r="I1986" s="47" t="s">
        <v>3899</v>
      </c>
      <c r="J1986" s="47" t="s">
        <v>1961</v>
      </c>
      <c r="K1986" s="47" t="s">
        <v>319</v>
      </c>
      <c r="L1986" s="47" t="s">
        <v>886</v>
      </c>
      <c r="M1986" s="47" t="s">
        <v>53</v>
      </c>
      <c r="N1986" s="47" t="s">
        <v>34</v>
      </c>
      <c r="O1986" s="47" t="s">
        <v>4</v>
      </c>
      <c r="P1986" s="47" t="s">
        <v>25</v>
      </c>
      <c r="Q1986" s="47"/>
      <c r="R1986" s="47"/>
      <c r="S1986" s="47" t="s">
        <v>9086</v>
      </c>
      <c r="T1986" s="47" t="s">
        <v>9087</v>
      </c>
      <c r="U1986" s="52">
        <v>8959</v>
      </c>
      <c r="V1986" s="118">
        <v>46170</v>
      </c>
      <c r="W1986" s="118">
        <v>46170</v>
      </c>
      <c r="X1986" s="47"/>
      <c r="Y1986" s="47">
        <v>15</v>
      </c>
      <c r="Z1986" s="118">
        <v>46185</v>
      </c>
      <c r="AA1986" s="118">
        <v>46185</v>
      </c>
      <c r="AB1986" s="118">
        <v>46175</v>
      </c>
      <c r="AC1986" s="47" t="s">
        <v>3</v>
      </c>
      <c r="AD1986" s="14">
        <v>1</v>
      </c>
      <c r="AE1986" s="47" t="s">
        <v>3218</v>
      </c>
      <c r="AF1986" s="280" t="s">
        <v>8951</v>
      </c>
      <c r="AG1986" s="118"/>
      <c r="AH1986" s="118" t="s">
        <v>152</v>
      </c>
      <c r="AI1986" s="47"/>
      <c r="AJ1986" s="47"/>
      <c r="AK1986" s="47" t="s">
        <v>5080</v>
      </c>
      <c r="AL1986" s="62" t="s">
        <v>5467</v>
      </c>
      <c r="AM1986" s="62"/>
      <c r="AN1986" s="118"/>
      <c r="AO1986" s="118"/>
      <c r="AP1986" s="118"/>
      <c r="AQ1986" s="118"/>
      <c r="AR1986" s="118"/>
      <c r="AS1986" s="47"/>
      <c r="AT1986" s="118"/>
      <c r="AU1986" s="47"/>
      <c r="AV1986" s="47"/>
      <c r="AW1986" s="118"/>
      <c r="AX1986" s="118"/>
      <c r="AY1986" s="118"/>
      <c r="AZ1986" s="47"/>
      <c r="BA1986" s="118"/>
      <c r="BB1986" s="47"/>
      <c r="BC1986" s="118"/>
      <c r="BD1986" s="118"/>
    </row>
    <row r="1987" spans="1:56" x14ac:dyDescent="0.35">
      <c r="A1987" s="50" t="s">
        <v>9088</v>
      </c>
      <c r="B1987" s="115"/>
      <c r="C1987" s="47"/>
      <c r="D1987" s="47" t="s">
        <v>9089</v>
      </c>
      <c r="E1987" s="47" t="s">
        <v>9090</v>
      </c>
      <c r="F1987" s="47" t="s">
        <v>9091</v>
      </c>
      <c r="G1987" s="47" t="s">
        <v>76</v>
      </c>
      <c r="H1987" s="47" t="s">
        <v>1980</v>
      </c>
      <c r="I1987" s="47" t="s">
        <v>3899</v>
      </c>
      <c r="J1987" s="47" t="s">
        <v>1961</v>
      </c>
      <c r="K1987" s="47" t="s">
        <v>319</v>
      </c>
      <c r="L1987" s="47" t="s">
        <v>886</v>
      </c>
      <c r="M1987" s="47" t="s">
        <v>53</v>
      </c>
      <c r="N1987" s="47" t="s">
        <v>34</v>
      </c>
      <c r="O1987" s="47" t="s">
        <v>4</v>
      </c>
      <c r="P1987" s="47" t="s">
        <v>25</v>
      </c>
      <c r="Q1987" s="47"/>
      <c r="R1987" s="47"/>
      <c r="S1987" s="47" t="s">
        <v>9092</v>
      </c>
      <c r="T1987" s="47" t="s">
        <v>9093</v>
      </c>
      <c r="U1987" s="52">
        <v>4865</v>
      </c>
      <c r="V1987" s="118">
        <v>46169</v>
      </c>
      <c r="W1987" s="118">
        <v>46169</v>
      </c>
      <c r="X1987" s="47"/>
      <c r="Y1987" s="47">
        <v>15</v>
      </c>
      <c r="Z1987" s="118">
        <v>46173</v>
      </c>
      <c r="AA1987" s="118">
        <v>46184</v>
      </c>
      <c r="AB1987" s="118">
        <v>46171</v>
      </c>
      <c r="AC1987" s="47" t="s">
        <v>3</v>
      </c>
      <c r="AD1987" s="14">
        <v>1</v>
      </c>
      <c r="AE1987" s="47" t="s">
        <v>3218</v>
      </c>
      <c r="AF1987" s="280" t="s">
        <v>8951</v>
      </c>
      <c r="AG1987" s="118"/>
      <c r="AH1987" s="118" t="s">
        <v>152</v>
      </c>
      <c r="AI1987" s="47"/>
      <c r="AJ1987" s="47"/>
      <c r="AK1987" s="47" t="s">
        <v>2826</v>
      </c>
      <c r="AL1987" s="62" t="s">
        <v>2925</v>
      </c>
      <c r="AM1987" s="62"/>
      <c r="AN1987" s="118"/>
      <c r="AO1987" s="118"/>
      <c r="AP1987" s="118"/>
      <c r="AQ1987" s="118"/>
      <c r="AR1987" s="118"/>
      <c r="AS1987" s="47"/>
      <c r="AT1987" s="118"/>
      <c r="AU1987" s="47"/>
      <c r="AV1987" s="47"/>
      <c r="AW1987" s="118"/>
      <c r="AX1987" s="118"/>
      <c r="AY1987" s="118"/>
      <c r="AZ1987" s="47"/>
      <c r="BA1987" s="118"/>
      <c r="BB1987" s="47"/>
      <c r="BC1987" s="118"/>
      <c r="BD1987" s="118"/>
    </row>
    <row r="1988" spans="1:56" x14ac:dyDescent="0.35">
      <c r="A1988" s="50" t="s">
        <v>9094</v>
      </c>
      <c r="B1988" s="115"/>
      <c r="C1988" s="47"/>
      <c r="D1988" s="47" t="s">
        <v>9095</v>
      </c>
      <c r="E1988" s="47" t="s">
        <v>9096</v>
      </c>
      <c r="F1988" s="47" t="s">
        <v>9097</v>
      </c>
      <c r="G1988" s="47" t="s">
        <v>76</v>
      </c>
      <c r="H1988" s="47" t="s">
        <v>1980</v>
      </c>
      <c r="I1988" s="47" t="s">
        <v>3899</v>
      </c>
      <c r="J1988" s="47" t="s">
        <v>1961</v>
      </c>
      <c r="K1988" s="47" t="s">
        <v>319</v>
      </c>
      <c r="L1988" s="47" t="s">
        <v>886</v>
      </c>
      <c r="M1988" s="47" t="s">
        <v>53</v>
      </c>
      <c r="N1988" s="47" t="s">
        <v>34</v>
      </c>
      <c r="O1988" s="47" t="s">
        <v>4</v>
      </c>
      <c r="P1988" s="47" t="s">
        <v>25</v>
      </c>
      <c r="Q1988" s="47"/>
      <c r="R1988" s="47"/>
      <c r="S1988" s="47" t="s">
        <v>9098</v>
      </c>
      <c r="T1988" s="47" t="s">
        <v>9099</v>
      </c>
      <c r="U1988" s="52">
        <v>7585</v>
      </c>
      <c r="V1988" s="118">
        <v>46167</v>
      </c>
      <c r="W1988" s="118">
        <v>46167</v>
      </c>
      <c r="X1988" s="47"/>
      <c r="Y1988" s="47">
        <v>15</v>
      </c>
      <c r="Z1988" s="118">
        <v>46173</v>
      </c>
      <c r="AA1988" s="118">
        <v>46182</v>
      </c>
      <c r="AB1988" s="118">
        <v>46169</v>
      </c>
      <c r="AC1988" s="47" t="s">
        <v>3</v>
      </c>
      <c r="AD1988" s="14">
        <v>1</v>
      </c>
      <c r="AE1988" s="47" t="s">
        <v>3218</v>
      </c>
      <c r="AF1988" s="280" t="s">
        <v>8951</v>
      </c>
      <c r="AG1988" s="118"/>
      <c r="AH1988" s="118" t="s">
        <v>152</v>
      </c>
      <c r="AI1988" s="47"/>
      <c r="AJ1988" s="47"/>
      <c r="AK1988" s="47" t="s">
        <v>2826</v>
      </c>
      <c r="AL1988" s="62" t="s">
        <v>2925</v>
      </c>
      <c r="AM1988" s="62"/>
      <c r="AN1988" s="118"/>
      <c r="AO1988" s="118"/>
      <c r="AP1988" s="118"/>
      <c r="AQ1988" s="118"/>
      <c r="AR1988" s="118"/>
      <c r="AS1988" s="47"/>
      <c r="AT1988" s="118"/>
      <c r="AU1988" s="47"/>
      <c r="AV1988" s="47"/>
      <c r="AW1988" s="118"/>
      <c r="AX1988" s="118"/>
      <c r="AY1988" s="118"/>
      <c r="AZ1988" s="47"/>
      <c r="BA1988" s="118"/>
      <c r="BB1988" s="47"/>
      <c r="BC1988" s="118"/>
      <c r="BD1988" s="118"/>
    </row>
    <row r="1989" spans="1:56" x14ac:dyDescent="0.35">
      <c r="A1989" s="50" t="s">
        <v>9100</v>
      </c>
      <c r="B1989" s="115"/>
      <c r="C1989" s="47"/>
      <c r="D1989" s="47" t="s">
        <v>9101</v>
      </c>
      <c r="E1989" s="47" t="s">
        <v>9102</v>
      </c>
      <c r="F1989" s="47" t="s">
        <v>9103</v>
      </c>
      <c r="G1989" s="47" t="s">
        <v>76</v>
      </c>
      <c r="H1989" s="47" t="s">
        <v>1980</v>
      </c>
      <c r="I1989" s="47" t="s">
        <v>3899</v>
      </c>
      <c r="J1989" s="47" t="s">
        <v>1961</v>
      </c>
      <c r="K1989" s="47" t="s">
        <v>319</v>
      </c>
      <c r="L1989" s="47" t="s">
        <v>886</v>
      </c>
      <c r="M1989" s="47" t="s">
        <v>53</v>
      </c>
      <c r="N1989" s="47" t="s">
        <v>34</v>
      </c>
      <c r="O1989" s="47" t="s">
        <v>4</v>
      </c>
      <c r="P1989" s="47" t="s">
        <v>25</v>
      </c>
      <c r="Q1989" s="47"/>
      <c r="R1989" s="47"/>
      <c r="S1989" s="47" t="s">
        <v>9104</v>
      </c>
      <c r="T1989" s="47" t="s">
        <v>9105</v>
      </c>
      <c r="U1989" s="52">
        <v>7852</v>
      </c>
      <c r="V1989" s="118">
        <v>46167</v>
      </c>
      <c r="W1989" s="118">
        <v>46167</v>
      </c>
      <c r="X1989" s="47"/>
      <c r="Y1989" s="47">
        <v>15</v>
      </c>
      <c r="Z1989" s="118">
        <v>46173</v>
      </c>
      <c r="AA1989" s="118">
        <v>46182</v>
      </c>
      <c r="AB1989" s="118">
        <v>46167</v>
      </c>
      <c r="AC1989" s="47" t="s">
        <v>3</v>
      </c>
      <c r="AD1989" s="14">
        <v>1</v>
      </c>
      <c r="AE1989" s="47" t="s">
        <v>3218</v>
      </c>
      <c r="AF1989" s="280" t="s">
        <v>8951</v>
      </c>
      <c r="AG1989" s="118"/>
      <c r="AH1989" s="118" t="s">
        <v>152</v>
      </c>
      <c r="AI1989" s="47"/>
      <c r="AJ1989" s="47"/>
      <c r="AK1989" s="47" t="s">
        <v>2826</v>
      </c>
      <c r="AL1989" s="62" t="s">
        <v>2925</v>
      </c>
      <c r="AM1989" s="62"/>
      <c r="AN1989" s="118"/>
      <c r="AO1989" s="118"/>
      <c r="AP1989" s="118"/>
      <c r="AQ1989" s="118"/>
      <c r="AR1989" s="118"/>
      <c r="AS1989" s="47"/>
      <c r="AT1989" s="118"/>
      <c r="AU1989" s="47"/>
      <c r="AV1989" s="47"/>
      <c r="AW1989" s="118"/>
      <c r="AX1989" s="118"/>
      <c r="AY1989" s="118"/>
      <c r="AZ1989" s="47"/>
      <c r="BA1989" s="118"/>
      <c r="BB1989" s="47"/>
      <c r="BC1989" s="118"/>
      <c r="BD1989" s="118"/>
    </row>
    <row r="1990" spans="1:56" x14ac:dyDescent="0.35">
      <c r="A1990" s="50" t="s">
        <v>9106</v>
      </c>
      <c r="B1990" s="115"/>
      <c r="C1990" s="47"/>
      <c r="D1990" s="47" t="s">
        <v>9107</v>
      </c>
      <c r="E1990" s="47" t="s">
        <v>9108</v>
      </c>
      <c r="F1990" s="47" t="s">
        <v>9109</v>
      </c>
      <c r="G1990" s="47" t="s">
        <v>76</v>
      </c>
      <c r="H1990" s="47" t="s">
        <v>1980</v>
      </c>
      <c r="I1990" s="47" t="s">
        <v>3899</v>
      </c>
      <c r="J1990" s="47" t="s">
        <v>1961</v>
      </c>
      <c r="K1990" s="47" t="s">
        <v>319</v>
      </c>
      <c r="L1990" s="47" t="s">
        <v>886</v>
      </c>
      <c r="M1990" s="47" t="s">
        <v>53</v>
      </c>
      <c r="N1990" s="47" t="s">
        <v>34</v>
      </c>
      <c r="O1990" s="47" t="s">
        <v>4</v>
      </c>
      <c r="P1990" s="47" t="s">
        <v>21</v>
      </c>
      <c r="Q1990" s="47"/>
      <c r="R1990" s="47"/>
      <c r="S1990" s="47" t="s">
        <v>9110</v>
      </c>
      <c r="T1990" s="47" t="s">
        <v>9111</v>
      </c>
      <c r="U1990" s="52">
        <v>3107</v>
      </c>
      <c r="V1990" s="118">
        <v>46169</v>
      </c>
      <c r="W1990" s="118">
        <v>46169</v>
      </c>
      <c r="X1990" s="47"/>
      <c r="Y1990" s="47">
        <v>15</v>
      </c>
      <c r="Z1990" s="118">
        <v>46173</v>
      </c>
      <c r="AA1990" s="118">
        <v>46184</v>
      </c>
      <c r="AB1990" s="118">
        <v>46170</v>
      </c>
      <c r="AC1990" s="47" t="s">
        <v>3</v>
      </c>
      <c r="AD1990" s="14">
        <v>1</v>
      </c>
      <c r="AE1990" s="47" t="s">
        <v>3218</v>
      </c>
      <c r="AF1990" s="280" t="s">
        <v>8951</v>
      </c>
      <c r="AG1990" s="118"/>
      <c r="AH1990" s="118" t="s">
        <v>152</v>
      </c>
      <c r="AI1990" s="47"/>
      <c r="AJ1990" s="47"/>
      <c r="AK1990" s="47" t="s">
        <v>2826</v>
      </c>
      <c r="AL1990" s="62" t="s">
        <v>2925</v>
      </c>
      <c r="AM1990" s="62"/>
      <c r="AN1990" s="118"/>
      <c r="AO1990" s="118"/>
      <c r="AP1990" s="118"/>
      <c r="AQ1990" s="118"/>
      <c r="AR1990" s="118"/>
      <c r="AS1990" s="47"/>
      <c r="AT1990" s="118"/>
      <c r="AU1990" s="47"/>
      <c r="AV1990" s="47"/>
      <c r="AW1990" s="118"/>
      <c r="AX1990" s="118"/>
      <c r="AY1990" s="118"/>
      <c r="AZ1990" s="47"/>
      <c r="BA1990" s="118"/>
      <c r="BB1990" s="47"/>
      <c r="BC1990" s="118"/>
      <c r="BD1990" s="118"/>
    </row>
    <row r="1991" spans="1:56" x14ac:dyDescent="0.35">
      <c r="A1991" s="50" t="s">
        <v>9112</v>
      </c>
      <c r="B1991" s="115"/>
      <c r="C1991" s="47"/>
      <c r="D1991" s="47" t="s">
        <v>9113</v>
      </c>
      <c r="E1991" s="47" t="s">
        <v>9114</v>
      </c>
      <c r="F1991" s="47" t="s">
        <v>9115</v>
      </c>
      <c r="G1991" s="47" t="s">
        <v>76</v>
      </c>
      <c r="H1991" s="47" t="s">
        <v>1980</v>
      </c>
      <c r="I1991" s="47" t="s">
        <v>3899</v>
      </c>
      <c r="J1991" s="47" t="s">
        <v>1961</v>
      </c>
      <c r="K1991" s="47" t="s">
        <v>319</v>
      </c>
      <c r="L1991" s="47" t="s">
        <v>886</v>
      </c>
      <c r="M1991" s="47" t="s">
        <v>53</v>
      </c>
      <c r="N1991" s="47" t="s">
        <v>34</v>
      </c>
      <c r="O1991" s="47" t="s">
        <v>4</v>
      </c>
      <c r="P1991" s="47" t="s">
        <v>21</v>
      </c>
      <c r="Q1991" s="47"/>
      <c r="R1991" s="47"/>
      <c r="S1991" s="47" t="s">
        <v>9116</v>
      </c>
      <c r="T1991" s="47" t="s">
        <v>9117</v>
      </c>
      <c r="U1991" s="52">
        <v>8074</v>
      </c>
      <c r="V1991" s="118">
        <v>46161</v>
      </c>
      <c r="W1991" s="118">
        <v>46161</v>
      </c>
      <c r="X1991" s="47"/>
      <c r="Y1991" s="47">
        <v>15</v>
      </c>
      <c r="Z1991" s="118">
        <v>46173</v>
      </c>
      <c r="AA1991" s="118">
        <v>46176</v>
      </c>
      <c r="AB1991" s="118">
        <v>46163</v>
      </c>
      <c r="AC1991" s="47" t="s">
        <v>3</v>
      </c>
      <c r="AD1991" s="14">
        <v>1</v>
      </c>
      <c r="AE1991" s="47" t="s">
        <v>3218</v>
      </c>
      <c r="AF1991" s="280" t="s">
        <v>8951</v>
      </c>
      <c r="AG1991" s="118"/>
      <c r="AH1991" s="118" t="s">
        <v>152</v>
      </c>
      <c r="AI1991" s="47"/>
      <c r="AJ1991" s="47"/>
      <c r="AK1991" s="47" t="s">
        <v>2826</v>
      </c>
      <c r="AL1991" s="62" t="s">
        <v>2925</v>
      </c>
      <c r="AM1991" s="62"/>
      <c r="AN1991" s="118"/>
      <c r="AO1991" s="118"/>
      <c r="AP1991" s="118"/>
      <c r="AQ1991" s="118"/>
      <c r="AR1991" s="118"/>
      <c r="AS1991" s="47"/>
      <c r="AT1991" s="118"/>
      <c r="AU1991" s="47"/>
      <c r="AV1991" s="47"/>
      <c r="AW1991" s="118"/>
      <c r="AX1991" s="118"/>
      <c r="AY1991" s="118"/>
      <c r="AZ1991" s="47"/>
      <c r="BA1991" s="118"/>
      <c r="BB1991" s="47"/>
      <c r="BC1991" s="118"/>
      <c r="BD1991" s="118"/>
    </row>
    <row r="1992" spans="1:56" x14ac:dyDescent="0.35">
      <c r="A1992" s="50" t="s">
        <v>9118</v>
      </c>
      <c r="B1992" s="115"/>
      <c r="C1992" s="47"/>
      <c r="D1992" s="47" t="s">
        <v>9119</v>
      </c>
      <c r="E1992" s="47" t="s">
        <v>9120</v>
      </c>
      <c r="F1992" s="47" t="s">
        <v>9121</v>
      </c>
      <c r="G1992" s="47" t="s">
        <v>76</v>
      </c>
      <c r="H1992" s="47" t="s">
        <v>1980</v>
      </c>
      <c r="I1992" s="47" t="s">
        <v>3899</v>
      </c>
      <c r="J1992" s="47" t="s">
        <v>1961</v>
      </c>
      <c r="K1992" s="47" t="s">
        <v>319</v>
      </c>
      <c r="L1992" s="47" t="s">
        <v>886</v>
      </c>
      <c r="M1992" s="47" t="s">
        <v>53</v>
      </c>
      <c r="N1992" s="47" t="s">
        <v>34</v>
      </c>
      <c r="O1992" s="47" t="s">
        <v>4</v>
      </c>
      <c r="P1992" s="47" t="s">
        <v>21</v>
      </c>
      <c r="Q1992" s="47"/>
      <c r="R1992" s="47"/>
      <c r="S1992" s="47" t="s">
        <v>9122</v>
      </c>
      <c r="T1992" s="47" t="s">
        <v>9123</v>
      </c>
      <c r="U1992" s="52">
        <v>7018</v>
      </c>
      <c r="V1992" s="118">
        <v>46170</v>
      </c>
      <c r="W1992" s="118">
        <v>46170</v>
      </c>
      <c r="X1992" s="47"/>
      <c r="Y1992" s="47">
        <v>15</v>
      </c>
      <c r="Z1992" s="118">
        <v>46173</v>
      </c>
      <c r="AA1992" s="118">
        <v>46185</v>
      </c>
      <c r="AB1992" s="118">
        <v>46172</v>
      </c>
      <c r="AC1992" s="47" t="s">
        <v>3</v>
      </c>
      <c r="AD1992" s="14">
        <v>1</v>
      </c>
      <c r="AE1992" s="47" t="s">
        <v>3218</v>
      </c>
      <c r="AF1992" s="280" t="s">
        <v>8951</v>
      </c>
      <c r="AG1992" s="118"/>
      <c r="AH1992" s="118" t="s">
        <v>152</v>
      </c>
      <c r="AI1992" s="47"/>
      <c r="AJ1992" s="47"/>
      <c r="AK1992" s="47" t="s">
        <v>2826</v>
      </c>
      <c r="AL1992" s="62" t="s">
        <v>2925</v>
      </c>
      <c r="AM1992" s="62"/>
      <c r="AN1992" s="118"/>
      <c r="AO1992" s="118"/>
      <c r="AP1992" s="118"/>
      <c r="AQ1992" s="118"/>
      <c r="AR1992" s="118"/>
      <c r="AS1992" s="47"/>
      <c r="AT1992" s="118"/>
      <c r="AU1992" s="47"/>
      <c r="AV1992" s="47"/>
      <c r="AW1992" s="118"/>
      <c r="AX1992" s="118"/>
      <c r="AY1992" s="118"/>
      <c r="AZ1992" s="47"/>
      <c r="BA1992" s="118"/>
      <c r="BB1992" s="47"/>
      <c r="BC1992" s="118"/>
      <c r="BD1992" s="118"/>
    </row>
    <row r="1993" spans="1:56" x14ac:dyDescent="0.35">
      <c r="A1993" s="50" t="s">
        <v>9124</v>
      </c>
      <c r="B1993" s="115"/>
      <c r="C1993" s="47"/>
      <c r="D1993" s="47" t="s">
        <v>9125</v>
      </c>
      <c r="E1993" s="47" t="s">
        <v>9126</v>
      </c>
      <c r="F1993" s="47" t="s">
        <v>9127</v>
      </c>
      <c r="G1993" s="47" t="s">
        <v>76</v>
      </c>
      <c r="H1993" s="47" t="s">
        <v>1980</v>
      </c>
      <c r="I1993" s="47" t="s">
        <v>3899</v>
      </c>
      <c r="J1993" s="47" t="s">
        <v>1961</v>
      </c>
      <c r="K1993" s="47" t="s">
        <v>319</v>
      </c>
      <c r="L1993" s="47" t="s">
        <v>886</v>
      </c>
      <c r="M1993" s="47" t="s">
        <v>53</v>
      </c>
      <c r="N1993" s="47" t="s">
        <v>34</v>
      </c>
      <c r="O1993" s="47" t="s">
        <v>4</v>
      </c>
      <c r="P1993" s="47" t="s">
        <v>21</v>
      </c>
      <c r="Q1993" s="47"/>
      <c r="R1993" s="47"/>
      <c r="S1993" s="47" t="s">
        <v>9128</v>
      </c>
      <c r="T1993" s="47" t="s">
        <v>9129</v>
      </c>
      <c r="U1993" s="52">
        <v>5059</v>
      </c>
      <c r="V1993" s="118">
        <v>46168</v>
      </c>
      <c r="W1993" s="118">
        <v>46168</v>
      </c>
      <c r="X1993" s="47"/>
      <c r="Y1993" s="47">
        <v>15</v>
      </c>
      <c r="Z1993" s="118">
        <v>46173</v>
      </c>
      <c r="AA1993" s="118">
        <v>46183</v>
      </c>
      <c r="AB1993" s="118">
        <v>46169</v>
      </c>
      <c r="AC1993" s="47" t="s">
        <v>3</v>
      </c>
      <c r="AD1993" s="14">
        <v>1</v>
      </c>
      <c r="AE1993" s="47" t="s">
        <v>3218</v>
      </c>
      <c r="AF1993" s="280" t="s">
        <v>8951</v>
      </c>
      <c r="AG1993" s="118"/>
      <c r="AH1993" s="118" t="s">
        <v>152</v>
      </c>
      <c r="AI1993" s="47"/>
      <c r="AJ1993" s="47"/>
      <c r="AK1993" s="47" t="s">
        <v>2826</v>
      </c>
      <c r="AL1993" s="62" t="s">
        <v>2925</v>
      </c>
      <c r="AM1993" s="62"/>
      <c r="AN1993" s="118"/>
      <c r="AO1993" s="118"/>
      <c r="AP1993" s="118"/>
      <c r="AQ1993" s="118"/>
      <c r="AR1993" s="118"/>
      <c r="AS1993" s="47"/>
      <c r="AT1993" s="118"/>
      <c r="AU1993" s="47"/>
      <c r="AV1993" s="47"/>
      <c r="AW1993" s="118"/>
      <c r="AX1993" s="118"/>
      <c r="AY1993" s="118"/>
      <c r="AZ1993" s="47"/>
      <c r="BA1993" s="118"/>
      <c r="BB1993" s="47"/>
      <c r="BC1993" s="118"/>
      <c r="BD1993" s="118"/>
    </row>
    <row r="1994" spans="1:56" x14ac:dyDescent="0.35">
      <c r="A1994" s="50" t="s">
        <v>9130</v>
      </c>
      <c r="B1994" s="115"/>
      <c r="C1994" s="47"/>
      <c r="D1994" s="47" t="s">
        <v>9131</v>
      </c>
      <c r="E1994" s="47" t="s">
        <v>9132</v>
      </c>
      <c r="F1994" s="47" t="s">
        <v>9133</v>
      </c>
      <c r="G1994" s="47" t="s">
        <v>76</v>
      </c>
      <c r="H1994" s="47" t="s">
        <v>1980</v>
      </c>
      <c r="I1994" s="47" t="s">
        <v>3899</v>
      </c>
      <c r="J1994" s="47" t="s">
        <v>1961</v>
      </c>
      <c r="K1994" s="47" t="s">
        <v>319</v>
      </c>
      <c r="L1994" s="47" t="s">
        <v>886</v>
      </c>
      <c r="M1994" s="47" t="s">
        <v>53</v>
      </c>
      <c r="N1994" s="47" t="s">
        <v>34</v>
      </c>
      <c r="O1994" s="47" t="s">
        <v>4</v>
      </c>
      <c r="P1994" s="47" t="s">
        <v>21</v>
      </c>
      <c r="Q1994" s="47"/>
      <c r="R1994" s="47"/>
      <c r="S1994" s="47" t="s">
        <v>9134</v>
      </c>
      <c r="T1994" s="47" t="s">
        <v>9135</v>
      </c>
      <c r="U1994" s="52">
        <v>4240</v>
      </c>
      <c r="V1994" s="118">
        <v>46166</v>
      </c>
      <c r="W1994" s="118">
        <v>46166</v>
      </c>
      <c r="X1994" s="47"/>
      <c r="Y1994" s="47">
        <v>15</v>
      </c>
      <c r="Z1994" s="118">
        <v>46173</v>
      </c>
      <c r="AA1994" s="118">
        <v>46181</v>
      </c>
      <c r="AB1994" s="118">
        <v>46162</v>
      </c>
      <c r="AC1994" s="47" t="s">
        <v>3</v>
      </c>
      <c r="AD1994" s="14">
        <v>1</v>
      </c>
      <c r="AE1994" s="47" t="s">
        <v>3218</v>
      </c>
      <c r="AF1994" s="280" t="s">
        <v>8951</v>
      </c>
      <c r="AG1994" s="118"/>
      <c r="AH1994" s="118" t="s">
        <v>152</v>
      </c>
      <c r="AI1994" s="47"/>
      <c r="AJ1994" s="47"/>
      <c r="AK1994" s="47" t="s">
        <v>2826</v>
      </c>
      <c r="AL1994" s="62" t="s">
        <v>2925</v>
      </c>
      <c r="AM1994" s="62"/>
      <c r="AN1994" s="118"/>
      <c r="AO1994" s="118"/>
      <c r="AP1994" s="118"/>
      <c r="AQ1994" s="118"/>
      <c r="AR1994" s="118"/>
      <c r="AS1994" s="47"/>
      <c r="AT1994" s="118"/>
      <c r="AU1994" s="47"/>
      <c r="AV1994" s="47"/>
      <c r="AW1994" s="118"/>
      <c r="AX1994" s="118"/>
      <c r="AY1994" s="118"/>
      <c r="AZ1994" s="47"/>
      <c r="BA1994" s="118"/>
      <c r="BB1994" s="47"/>
      <c r="BC1994" s="118"/>
      <c r="BD1994" s="118"/>
    </row>
    <row r="1995" spans="1:56" x14ac:dyDescent="0.35">
      <c r="A1995" s="50" t="s">
        <v>9136</v>
      </c>
      <c r="B1995" s="115"/>
      <c r="C1995" s="47"/>
      <c r="D1995" s="47" t="s">
        <v>9137</v>
      </c>
      <c r="E1995" s="47" t="s">
        <v>9138</v>
      </c>
      <c r="F1995" s="47" t="s">
        <v>9139</v>
      </c>
      <c r="G1995" s="47" t="s">
        <v>76</v>
      </c>
      <c r="H1995" s="47" t="s">
        <v>1980</v>
      </c>
      <c r="I1995" s="47" t="s">
        <v>3899</v>
      </c>
      <c r="J1995" s="47" t="s">
        <v>1961</v>
      </c>
      <c r="K1995" s="47" t="s">
        <v>319</v>
      </c>
      <c r="L1995" s="47" t="s">
        <v>886</v>
      </c>
      <c r="M1995" s="47" t="s">
        <v>53</v>
      </c>
      <c r="N1995" s="47" t="s">
        <v>34</v>
      </c>
      <c r="O1995" s="47" t="s">
        <v>4</v>
      </c>
      <c r="P1995" s="47" t="s">
        <v>25</v>
      </c>
      <c r="Q1995" s="47"/>
      <c r="R1995" s="47"/>
      <c r="S1995" s="47" t="s">
        <v>9140</v>
      </c>
      <c r="T1995" s="47" t="s">
        <v>9141</v>
      </c>
      <c r="U1995" s="52">
        <v>2390</v>
      </c>
      <c r="V1995" s="118">
        <v>46166</v>
      </c>
      <c r="W1995" s="118">
        <v>46166</v>
      </c>
      <c r="X1995" s="47"/>
      <c r="Y1995" s="47">
        <v>15</v>
      </c>
      <c r="Z1995" s="118">
        <v>46173</v>
      </c>
      <c r="AA1995" s="118">
        <v>46181</v>
      </c>
      <c r="AB1995" s="118">
        <v>46169</v>
      </c>
      <c r="AC1995" s="47" t="s">
        <v>3</v>
      </c>
      <c r="AD1995" s="14">
        <v>1</v>
      </c>
      <c r="AE1995" s="47" t="s">
        <v>3218</v>
      </c>
      <c r="AF1995" s="280" t="s">
        <v>8951</v>
      </c>
      <c r="AG1995" s="118"/>
      <c r="AH1995" s="118" t="s">
        <v>152</v>
      </c>
      <c r="AI1995" s="47"/>
      <c r="AJ1995" s="47"/>
      <c r="AK1995" s="47" t="s">
        <v>2826</v>
      </c>
      <c r="AL1995" s="62" t="s">
        <v>2925</v>
      </c>
      <c r="AM1995" s="62"/>
      <c r="AN1995" s="118"/>
      <c r="AO1995" s="118"/>
      <c r="AP1995" s="118"/>
      <c r="AQ1995" s="118"/>
      <c r="AR1995" s="118"/>
      <c r="AS1995" s="47"/>
      <c r="AT1995" s="118"/>
      <c r="AU1995" s="47"/>
      <c r="AV1995" s="47"/>
      <c r="AW1995" s="118"/>
      <c r="AX1995" s="118"/>
      <c r="AY1995" s="118"/>
      <c r="AZ1995" s="47"/>
      <c r="BA1995" s="118"/>
      <c r="BB1995" s="47"/>
      <c r="BC1995" s="118"/>
      <c r="BD1995" s="118"/>
    </row>
    <row r="1996" spans="1:56" x14ac:dyDescent="0.35">
      <c r="A1996" s="50" t="s">
        <v>9142</v>
      </c>
      <c r="B1996" s="115"/>
      <c r="C1996" s="47"/>
      <c r="D1996" s="47" t="s">
        <v>9143</v>
      </c>
      <c r="E1996" s="47" t="s">
        <v>9144</v>
      </c>
      <c r="F1996" s="47" t="s">
        <v>9145</v>
      </c>
      <c r="G1996" s="47" t="s">
        <v>76</v>
      </c>
      <c r="H1996" s="47" t="s">
        <v>1980</v>
      </c>
      <c r="I1996" s="47" t="s">
        <v>3899</v>
      </c>
      <c r="J1996" s="47" t="s">
        <v>1961</v>
      </c>
      <c r="K1996" s="47" t="s">
        <v>319</v>
      </c>
      <c r="L1996" s="47" t="s">
        <v>886</v>
      </c>
      <c r="M1996" s="47" t="s">
        <v>53</v>
      </c>
      <c r="N1996" s="47" t="s">
        <v>33</v>
      </c>
      <c r="O1996" s="47" t="s">
        <v>5473</v>
      </c>
      <c r="P1996" s="47" t="s">
        <v>26</v>
      </c>
      <c r="Q1996" s="47"/>
      <c r="R1996" s="47"/>
      <c r="S1996" s="47" t="s">
        <v>9146</v>
      </c>
      <c r="T1996" s="47" t="s">
        <v>901</v>
      </c>
      <c r="U1996" s="52">
        <v>1717</v>
      </c>
      <c r="V1996" s="118">
        <v>46149</v>
      </c>
      <c r="W1996" s="118">
        <v>46149</v>
      </c>
      <c r="X1996" s="47"/>
      <c r="Y1996" s="47">
        <v>15</v>
      </c>
      <c r="Z1996" s="118">
        <v>46164</v>
      </c>
      <c r="AA1996" s="118">
        <v>46164</v>
      </c>
      <c r="AB1996" s="118">
        <v>46175</v>
      </c>
      <c r="AC1996" s="47" t="s">
        <v>3</v>
      </c>
      <c r="AD1996" s="14">
        <v>1</v>
      </c>
      <c r="AE1996" s="47" t="s">
        <v>3218</v>
      </c>
      <c r="AF1996" s="280" t="s">
        <v>8951</v>
      </c>
      <c r="AG1996" s="118"/>
      <c r="AH1996" s="118" t="s">
        <v>152</v>
      </c>
      <c r="AI1996" s="47"/>
      <c r="AJ1996" s="47"/>
      <c r="AK1996" s="47" t="s">
        <v>2826</v>
      </c>
      <c r="AL1996" s="62" t="s">
        <v>5467</v>
      </c>
      <c r="AM1996" s="62"/>
      <c r="AN1996" s="118"/>
      <c r="AO1996" s="118"/>
      <c r="AP1996" s="118"/>
      <c r="AQ1996" s="118"/>
      <c r="AR1996" s="118"/>
      <c r="AS1996" s="47"/>
      <c r="AT1996" s="118"/>
      <c r="AU1996" s="47"/>
      <c r="AV1996" s="47"/>
      <c r="AW1996" s="118"/>
      <c r="AX1996" s="118"/>
      <c r="AY1996" s="118"/>
      <c r="AZ1996" s="47"/>
      <c r="BA1996" s="118"/>
      <c r="BB1996" s="47"/>
      <c r="BC1996" s="118"/>
      <c r="BD1996" s="118"/>
    </row>
    <row r="1997" spans="1:56" x14ac:dyDescent="0.35">
      <c r="A1997" s="50" t="s">
        <v>9147</v>
      </c>
      <c r="B1997" s="115"/>
      <c r="C1997" s="47"/>
      <c r="D1997" s="47" t="s">
        <v>9148</v>
      </c>
      <c r="E1997" s="47" t="s">
        <v>9149</v>
      </c>
      <c r="F1997" s="47" t="s">
        <v>9150</v>
      </c>
      <c r="G1997" s="47" t="s">
        <v>76</v>
      </c>
      <c r="H1997" s="47" t="s">
        <v>1980</v>
      </c>
      <c r="I1997" s="47" t="s">
        <v>3899</v>
      </c>
      <c r="J1997" s="47" t="s">
        <v>1961</v>
      </c>
      <c r="K1997" s="47" t="s">
        <v>319</v>
      </c>
      <c r="L1997" s="47" t="s">
        <v>886</v>
      </c>
      <c r="M1997" s="47" t="s">
        <v>53</v>
      </c>
      <c r="N1997" s="47" t="s">
        <v>33</v>
      </c>
      <c r="O1997" s="47" t="s">
        <v>5473</v>
      </c>
      <c r="P1997" s="47" t="s">
        <v>22</v>
      </c>
      <c r="Q1997" s="47"/>
      <c r="R1997" s="47"/>
      <c r="S1997" s="47" t="s">
        <v>9151</v>
      </c>
      <c r="T1997" s="47" t="s">
        <v>1325</v>
      </c>
      <c r="U1997" s="52">
        <v>1466</v>
      </c>
      <c r="V1997" s="118">
        <v>46160</v>
      </c>
      <c r="W1997" s="118">
        <v>46160</v>
      </c>
      <c r="X1997" s="47"/>
      <c r="Y1997" s="47">
        <v>15</v>
      </c>
      <c r="Z1997" s="118">
        <v>46173</v>
      </c>
      <c r="AA1997" s="118">
        <v>46175</v>
      </c>
      <c r="AB1997" s="118">
        <v>46163</v>
      </c>
      <c r="AC1997" s="47" t="s">
        <v>3</v>
      </c>
      <c r="AD1997" s="14">
        <v>1</v>
      </c>
      <c r="AE1997" s="47" t="s">
        <v>3218</v>
      </c>
      <c r="AF1997" s="280" t="s">
        <v>8951</v>
      </c>
      <c r="AG1997" s="118"/>
      <c r="AH1997" s="118" t="s">
        <v>152</v>
      </c>
      <c r="AI1997" s="47"/>
      <c r="AJ1997" s="47"/>
      <c r="AK1997" s="47" t="s">
        <v>2826</v>
      </c>
      <c r="AL1997" s="62" t="s">
        <v>2925</v>
      </c>
      <c r="AM1997" s="62"/>
      <c r="AN1997" s="118"/>
      <c r="AO1997" s="118"/>
      <c r="AP1997" s="118"/>
      <c r="AQ1997" s="118"/>
      <c r="AR1997" s="118"/>
      <c r="AS1997" s="47"/>
      <c r="AT1997" s="118"/>
      <c r="AU1997" s="47"/>
      <c r="AV1997" s="47"/>
      <c r="AW1997" s="118"/>
      <c r="AX1997" s="118"/>
      <c r="AY1997" s="118"/>
      <c r="AZ1997" s="47"/>
      <c r="BA1997" s="118"/>
      <c r="BB1997" s="47"/>
      <c r="BC1997" s="118"/>
      <c r="BD1997" s="118"/>
    </row>
    <row r="1998" spans="1:56" x14ac:dyDescent="0.35">
      <c r="A1998" s="50" t="s">
        <v>9152</v>
      </c>
      <c r="B1998" s="115"/>
      <c r="C1998" s="47"/>
      <c r="D1998" s="47" t="s">
        <v>9153</v>
      </c>
      <c r="E1998" s="47" t="s">
        <v>9154</v>
      </c>
      <c r="F1998" s="47" t="s">
        <v>9155</v>
      </c>
      <c r="G1998" s="47" t="s">
        <v>76</v>
      </c>
      <c r="H1998" s="47" t="s">
        <v>1980</v>
      </c>
      <c r="I1998" s="47" t="s">
        <v>3899</v>
      </c>
      <c r="J1998" s="47" t="s">
        <v>1961</v>
      </c>
      <c r="K1998" s="47" t="s">
        <v>319</v>
      </c>
      <c r="L1998" s="47" t="s">
        <v>886</v>
      </c>
      <c r="M1998" s="47" t="s">
        <v>53</v>
      </c>
      <c r="N1998" s="47" t="s">
        <v>33</v>
      </c>
      <c r="O1998" s="47" t="s">
        <v>5473</v>
      </c>
      <c r="P1998" s="47" t="s">
        <v>26</v>
      </c>
      <c r="Q1998" s="47"/>
      <c r="R1998" s="47"/>
      <c r="S1998" s="47" t="s">
        <v>9156</v>
      </c>
      <c r="T1998" s="47" t="s">
        <v>762</v>
      </c>
      <c r="U1998" s="52">
        <v>2718</v>
      </c>
      <c r="V1998" s="118">
        <v>46162</v>
      </c>
      <c r="W1998" s="118">
        <v>46162</v>
      </c>
      <c r="X1998" s="47"/>
      <c r="Y1998" s="47">
        <v>15</v>
      </c>
      <c r="Z1998" s="118">
        <v>46173</v>
      </c>
      <c r="AA1998" s="118">
        <v>46177</v>
      </c>
      <c r="AB1998" s="118">
        <v>46169</v>
      </c>
      <c r="AC1998" s="47" t="s">
        <v>3</v>
      </c>
      <c r="AD1998" s="14">
        <v>1</v>
      </c>
      <c r="AE1998" s="47" t="s">
        <v>3218</v>
      </c>
      <c r="AF1998" s="280" t="s">
        <v>8951</v>
      </c>
      <c r="AG1998" s="118"/>
      <c r="AH1998" s="118" t="s">
        <v>152</v>
      </c>
      <c r="AI1998" s="47"/>
      <c r="AJ1998" s="47"/>
      <c r="AK1998" s="47" t="s">
        <v>2826</v>
      </c>
      <c r="AL1998" s="62" t="s">
        <v>2925</v>
      </c>
      <c r="AM1998" s="62"/>
      <c r="AN1998" s="118"/>
      <c r="AO1998" s="118"/>
      <c r="AP1998" s="118"/>
      <c r="AQ1998" s="118"/>
      <c r="AR1998" s="118"/>
      <c r="AS1998" s="47"/>
      <c r="AT1998" s="118"/>
      <c r="AU1998" s="47"/>
      <c r="AV1998" s="47"/>
      <c r="AW1998" s="118"/>
      <c r="AX1998" s="118"/>
      <c r="AY1998" s="118"/>
      <c r="AZ1998" s="47"/>
      <c r="BA1998" s="118"/>
      <c r="BB1998" s="47"/>
      <c r="BC1998" s="118"/>
      <c r="BD1998" s="118"/>
    </row>
    <row r="1999" spans="1:56" x14ac:dyDescent="0.35">
      <c r="A1999" s="50" t="s">
        <v>9157</v>
      </c>
      <c r="B1999" s="115"/>
      <c r="C1999" s="47"/>
      <c r="D1999" s="47" t="s">
        <v>9158</v>
      </c>
      <c r="E1999" s="47" t="s">
        <v>9159</v>
      </c>
      <c r="F1999" s="47" t="s">
        <v>9160</v>
      </c>
      <c r="G1999" s="47" t="s">
        <v>76</v>
      </c>
      <c r="H1999" s="47" t="s">
        <v>1980</v>
      </c>
      <c r="I1999" s="47" t="s">
        <v>3899</v>
      </c>
      <c r="J1999" s="47" t="s">
        <v>1961</v>
      </c>
      <c r="K1999" s="47" t="s">
        <v>319</v>
      </c>
      <c r="L1999" s="47" t="s">
        <v>886</v>
      </c>
      <c r="M1999" s="47" t="s">
        <v>53</v>
      </c>
      <c r="N1999" s="47" t="s">
        <v>33</v>
      </c>
      <c r="O1999" s="47" t="s">
        <v>5473</v>
      </c>
      <c r="P1999" s="47" t="s">
        <v>26</v>
      </c>
      <c r="Q1999" s="47"/>
      <c r="R1999" s="47"/>
      <c r="S1999" s="47" t="s">
        <v>9161</v>
      </c>
      <c r="T1999" s="47" t="s">
        <v>762</v>
      </c>
      <c r="U1999" s="52">
        <v>2369</v>
      </c>
      <c r="V1999" s="118">
        <v>46164</v>
      </c>
      <c r="W1999" s="118">
        <v>46164</v>
      </c>
      <c r="X1999" s="47"/>
      <c r="Y1999" s="47">
        <v>15</v>
      </c>
      <c r="Z1999" s="118">
        <v>46173</v>
      </c>
      <c r="AA1999" s="118">
        <v>46179</v>
      </c>
      <c r="AB1999" s="118">
        <v>46171</v>
      </c>
      <c r="AC1999" s="47" t="s">
        <v>3</v>
      </c>
      <c r="AD1999" s="14">
        <v>1</v>
      </c>
      <c r="AE1999" s="47" t="s">
        <v>3218</v>
      </c>
      <c r="AF1999" s="280" t="s">
        <v>8951</v>
      </c>
      <c r="AG1999" s="118"/>
      <c r="AH1999" s="118" t="s">
        <v>152</v>
      </c>
      <c r="AI1999" s="47"/>
      <c r="AJ1999" s="47"/>
      <c r="AK1999" s="47" t="s">
        <v>2826</v>
      </c>
      <c r="AL1999" s="62" t="s">
        <v>2925</v>
      </c>
      <c r="AM1999" s="62"/>
      <c r="AN1999" s="118"/>
      <c r="AO1999" s="118"/>
      <c r="AP1999" s="118"/>
      <c r="AQ1999" s="118"/>
      <c r="AR1999" s="118"/>
      <c r="AS1999" s="47"/>
      <c r="AT1999" s="118"/>
      <c r="AU1999" s="47"/>
      <c r="AV1999" s="47"/>
      <c r="AW1999" s="118"/>
      <c r="AX1999" s="118"/>
      <c r="AY1999" s="118"/>
      <c r="AZ1999" s="47"/>
      <c r="BA1999" s="118"/>
      <c r="BB1999" s="47"/>
      <c r="BC1999" s="118"/>
      <c r="BD1999" s="118"/>
    </row>
    <row r="2000" spans="1:56" x14ac:dyDescent="0.35">
      <c r="A2000" s="50" t="s">
        <v>9162</v>
      </c>
      <c r="B2000" s="115"/>
      <c r="C2000" s="47"/>
      <c r="D2000" s="47" t="s">
        <v>9163</v>
      </c>
      <c r="E2000" s="47" t="s">
        <v>9164</v>
      </c>
      <c r="F2000" s="47" t="s">
        <v>9165</v>
      </c>
      <c r="G2000" s="47" t="s">
        <v>76</v>
      </c>
      <c r="H2000" s="47" t="s">
        <v>1980</v>
      </c>
      <c r="I2000" s="47" t="s">
        <v>3899</v>
      </c>
      <c r="J2000" s="47" t="s">
        <v>1961</v>
      </c>
      <c r="K2000" s="47" t="s">
        <v>319</v>
      </c>
      <c r="L2000" s="47" t="s">
        <v>886</v>
      </c>
      <c r="M2000" s="47" t="s">
        <v>53</v>
      </c>
      <c r="N2000" s="47" t="s">
        <v>33</v>
      </c>
      <c r="O2000" s="47" t="s">
        <v>5473</v>
      </c>
      <c r="P2000" s="47" t="s">
        <v>26</v>
      </c>
      <c r="Q2000" s="47"/>
      <c r="R2000" s="47"/>
      <c r="S2000" s="47" t="s">
        <v>9166</v>
      </c>
      <c r="T2000" s="47" t="s">
        <v>9167</v>
      </c>
      <c r="U2000" s="52">
        <v>4323</v>
      </c>
      <c r="V2000" s="118">
        <v>46168</v>
      </c>
      <c r="W2000" s="118">
        <v>46168</v>
      </c>
      <c r="X2000" s="47"/>
      <c r="Y2000" s="47">
        <v>15</v>
      </c>
      <c r="Z2000" s="118">
        <v>46183</v>
      </c>
      <c r="AA2000" s="118">
        <v>46183</v>
      </c>
      <c r="AB2000" s="118">
        <v>46174</v>
      </c>
      <c r="AC2000" s="47" t="s">
        <v>3</v>
      </c>
      <c r="AD2000" s="14">
        <v>1</v>
      </c>
      <c r="AE2000" s="47" t="s">
        <v>3218</v>
      </c>
      <c r="AF2000" s="280" t="s">
        <v>8951</v>
      </c>
      <c r="AG2000" s="118"/>
      <c r="AH2000" s="118" t="s">
        <v>152</v>
      </c>
      <c r="AI2000" s="47"/>
      <c r="AJ2000" s="47"/>
      <c r="AK2000" s="47" t="s">
        <v>5080</v>
      </c>
      <c r="AL2000" s="62" t="s">
        <v>5467</v>
      </c>
      <c r="AM2000" s="62"/>
      <c r="AN2000" s="118"/>
      <c r="AO2000" s="118"/>
      <c r="AP2000" s="118"/>
      <c r="AQ2000" s="118"/>
      <c r="AR2000" s="118"/>
      <c r="AS2000" s="47"/>
      <c r="AT2000" s="118"/>
      <c r="AU2000" s="47"/>
      <c r="AV2000" s="47"/>
      <c r="AW2000" s="118"/>
      <c r="AX2000" s="118"/>
      <c r="AY2000" s="118"/>
      <c r="AZ2000" s="47"/>
      <c r="BA2000" s="118"/>
      <c r="BB2000" s="47"/>
      <c r="BC2000" s="118"/>
      <c r="BD2000" s="118"/>
    </row>
    <row r="2001" spans="1:56" x14ac:dyDescent="0.35">
      <c r="A2001" s="50" t="s">
        <v>9168</v>
      </c>
      <c r="B2001" s="115"/>
      <c r="C2001" s="47"/>
      <c r="D2001" s="47" t="s">
        <v>9169</v>
      </c>
      <c r="E2001" s="47" t="s">
        <v>9170</v>
      </c>
      <c r="F2001" s="47" t="s">
        <v>9171</v>
      </c>
      <c r="G2001" s="47" t="s">
        <v>76</v>
      </c>
      <c r="H2001" s="47" t="s">
        <v>1980</v>
      </c>
      <c r="I2001" s="47" t="s">
        <v>3899</v>
      </c>
      <c r="J2001" s="47" t="s">
        <v>1961</v>
      </c>
      <c r="K2001" s="47" t="s">
        <v>319</v>
      </c>
      <c r="L2001" s="47" t="s">
        <v>886</v>
      </c>
      <c r="M2001" s="47" t="s">
        <v>53</v>
      </c>
      <c r="N2001" s="47" t="s">
        <v>33</v>
      </c>
      <c r="O2001" s="47" t="s">
        <v>5473</v>
      </c>
      <c r="P2001" s="47" t="s">
        <v>22</v>
      </c>
      <c r="Q2001" s="47"/>
      <c r="R2001" s="47"/>
      <c r="S2001" s="47" t="s">
        <v>9172</v>
      </c>
      <c r="T2001" s="47" t="s">
        <v>9173</v>
      </c>
      <c r="U2001" s="52">
        <v>4941</v>
      </c>
      <c r="V2001" s="118">
        <v>46142</v>
      </c>
      <c r="W2001" s="118">
        <v>46142</v>
      </c>
      <c r="X2001" s="47"/>
      <c r="Y2001" s="47">
        <v>15</v>
      </c>
      <c r="Z2001" s="118">
        <v>46157</v>
      </c>
      <c r="AA2001" s="118">
        <v>46157</v>
      </c>
      <c r="AB2001" s="118">
        <v>46150</v>
      </c>
      <c r="AC2001" s="47" t="s">
        <v>3</v>
      </c>
      <c r="AD2001" s="14">
        <v>1</v>
      </c>
      <c r="AE2001" s="47" t="s">
        <v>3218</v>
      </c>
      <c r="AF2001" s="280" t="s">
        <v>8951</v>
      </c>
      <c r="AG2001" s="118"/>
      <c r="AH2001" s="118" t="s">
        <v>152</v>
      </c>
      <c r="AI2001" s="47"/>
      <c r="AJ2001" s="47"/>
      <c r="AK2001" s="47" t="s">
        <v>2826</v>
      </c>
      <c r="AL2001" s="62" t="s">
        <v>2925</v>
      </c>
      <c r="AM2001" s="62"/>
      <c r="AN2001" s="118"/>
      <c r="AO2001" s="118"/>
      <c r="AP2001" s="118"/>
      <c r="AQ2001" s="118"/>
      <c r="AR2001" s="118"/>
      <c r="AS2001" s="47"/>
      <c r="AT2001" s="118"/>
      <c r="AU2001" s="47"/>
      <c r="AV2001" s="47"/>
      <c r="AW2001" s="118"/>
      <c r="AX2001" s="118"/>
      <c r="AY2001" s="118"/>
      <c r="AZ2001" s="47"/>
      <c r="BA2001" s="118"/>
      <c r="BB2001" s="47"/>
      <c r="BC2001" s="118"/>
      <c r="BD2001" s="118"/>
    </row>
    <row r="2002" spans="1:56" x14ac:dyDescent="0.35">
      <c r="A2002" s="50" t="s">
        <v>9174</v>
      </c>
      <c r="B2002" s="115"/>
      <c r="C2002" s="47"/>
      <c r="D2002" s="47" t="s">
        <v>9175</v>
      </c>
      <c r="E2002" s="47" t="s">
        <v>9176</v>
      </c>
      <c r="F2002" s="47" t="s">
        <v>9177</v>
      </c>
      <c r="G2002" s="47" t="s">
        <v>76</v>
      </c>
      <c r="H2002" s="47" t="s">
        <v>1980</v>
      </c>
      <c r="I2002" s="47" t="s">
        <v>3899</v>
      </c>
      <c r="J2002" s="47" t="s">
        <v>1961</v>
      </c>
      <c r="K2002" s="47" t="s">
        <v>319</v>
      </c>
      <c r="L2002" s="47" t="s">
        <v>886</v>
      </c>
      <c r="M2002" s="47" t="s">
        <v>53</v>
      </c>
      <c r="N2002" s="47" t="s">
        <v>34</v>
      </c>
      <c r="O2002" s="47" t="s">
        <v>4</v>
      </c>
      <c r="P2002" s="47" t="s">
        <v>25</v>
      </c>
      <c r="Q2002" s="47"/>
      <c r="R2002" s="47"/>
      <c r="S2002" s="47" t="s">
        <v>9178</v>
      </c>
      <c r="T2002" s="47" t="s">
        <v>9179</v>
      </c>
      <c r="U2002" s="52">
        <v>5500</v>
      </c>
      <c r="V2002" s="118">
        <v>46168</v>
      </c>
      <c r="W2002" s="118">
        <v>46168</v>
      </c>
      <c r="X2002" s="47"/>
      <c r="Y2002" s="47">
        <v>15</v>
      </c>
      <c r="Z2002" s="118">
        <v>46173</v>
      </c>
      <c r="AA2002" s="118">
        <v>46183</v>
      </c>
      <c r="AB2002" s="118">
        <v>46171</v>
      </c>
      <c r="AC2002" s="47" t="s">
        <v>3</v>
      </c>
      <c r="AD2002" s="14">
        <v>1</v>
      </c>
      <c r="AE2002" s="47" t="s">
        <v>3218</v>
      </c>
      <c r="AF2002" s="280" t="s">
        <v>8951</v>
      </c>
      <c r="AG2002" s="118"/>
      <c r="AH2002" s="118" t="s">
        <v>152</v>
      </c>
      <c r="AI2002" s="47"/>
      <c r="AJ2002" s="47"/>
      <c r="AK2002" s="47" t="s">
        <v>2826</v>
      </c>
      <c r="AL2002" s="62" t="s">
        <v>2925</v>
      </c>
      <c r="AM2002" s="62"/>
      <c r="AN2002" s="118"/>
      <c r="AO2002" s="118"/>
      <c r="AP2002" s="118"/>
      <c r="AQ2002" s="118"/>
      <c r="AR2002" s="118"/>
      <c r="AS2002" s="47"/>
      <c r="AT2002" s="118"/>
      <c r="AU2002" s="47"/>
      <c r="AV2002" s="47"/>
      <c r="AW2002" s="118"/>
      <c r="AX2002" s="118"/>
      <c r="AY2002" s="118"/>
      <c r="AZ2002" s="47"/>
      <c r="BA2002" s="118"/>
      <c r="BB2002" s="47"/>
      <c r="BC2002" s="118"/>
      <c r="BD2002" s="118"/>
    </row>
    <row r="2003" spans="1:56" x14ac:dyDescent="0.35">
      <c r="A2003" s="50" t="s">
        <v>9180</v>
      </c>
      <c r="B2003" s="115"/>
      <c r="C2003" s="47"/>
      <c r="D2003" s="47" t="s">
        <v>9181</v>
      </c>
      <c r="E2003" s="47" t="s">
        <v>9182</v>
      </c>
      <c r="F2003" s="47" t="s">
        <v>9183</v>
      </c>
      <c r="G2003" s="47" t="s">
        <v>76</v>
      </c>
      <c r="H2003" s="47" t="s">
        <v>1980</v>
      </c>
      <c r="I2003" s="47" t="s">
        <v>3899</v>
      </c>
      <c r="J2003" s="47" t="s">
        <v>1961</v>
      </c>
      <c r="K2003" s="47" t="s">
        <v>319</v>
      </c>
      <c r="L2003" s="47" t="s">
        <v>886</v>
      </c>
      <c r="M2003" s="47" t="s">
        <v>53</v>
      </c>
      <c r="N2003" s="47" t="s">
        <v>34</v>
      </c>
      <c r="O2003" s="47" t="s">
        <v>4</v>
      </c>
      <c r="P2003" s="47" t="s">
        <v>25</v>
      </c>
      <c r="Q2003" s="47"/>
      <c r="R2003" s="47"/>
      <c r="S2003" s="47" t="s">
        <v>9184</v>
      </c>
      <c r="T2003" s="47" t="s">
        <v>9185</v>
      </c>
      <c r="U2003" s="52">
        <v>6033</v>
      </c>
      <c r="V2003" s="118">
        <v>46168</v>
      </c>
      <c r="W2003" s="118">
        <v>46168</v>
      </c>
      <c r="X2003" s="47"/>
      <c r="Y2003" s="47">
        <v>15</v>
      </c>
      <c r="Z2003" s="118">
        <v>46173</v>
      </c>
      <c r="AA2003" s="118">
        <v>46183</v>
      </c>
      <c r="AB2003" s="118">
        <v>46171</v>
      </c>
      <c r="AC2003" s="47" t="s">
        <v>3</v>
      </c>
      <c r="AD2003" s="14">
        <v>1</v>
      </c>
      <c r="AE2003" s="47" t="s">
        <v>3218</v>
      </c>
      <c r="AF2003" s="280" t="s">
        <v>8951</v>
      </c>
      <c r="AG2003" s="118"/>
      <c r="AH2003" s="118" t="s">
        <v>152</v>
      </c>
      <c r="AI2003" s="47"/>
      <c r="AJ2003" s="47"/>
      <c r="AK2003" s="47" t="s">
        <v>2826</v>
      </c>
      <c r="AL2003" s="62" t="s">
        <v>2925</v>
      </c>
      <c r="AM2003" s="62"/>
      <c r="AN2003" s="118"/>
      <c r="AO2003" s="118"/>
      <c r="AP2003" s="118"/>
      <c r="AQ2003" s="118"/>
      <c r="AR2003" s="118"/>
      <c r="AS2003" s="47"/>
      <c r="AT2003" s="118"/>
      <c r="AU2003" s="47"/>
      <c r="AV2003" s="47"/>
      <c r="AW2003" s="118"/>
      <c r="AX2003" s="118"/>
      <c r="AY2003" s="118"/>
      <c r="AZ2003" s="47"/>
      <c r="BA2003" s="118"/>
      <c r="BB2003" s="47"/>
      <c r="BC2003" s="118"/>
      <c r="BD2003" s="118"/>
    </row>
    <row r="2004" spans="1:56" x14ac:dyDescent="0.35">
      <c r="A2004" s="50" t="s">
        <v>9186</v>
      </c>
      <c r="B2004" s="115"/>
      <c r="C2004" s="47"/>
      <c r="D2004" s="47" t="s">
        <v>9187</v>
      </c>
      <c r="E2004" s="47" t="s">
        <v>9188</v>
      </c>
      <c r="F2004" s="47" t="s">
        <v>9189</v>
      </c>
      <c r="G2004" s="47" t="s">
        <v>76</v>
      </c>
      <c r="H2004" s="47" t="s">
        <v>1980</v>
      </c>
      <c r="I2004" s="47" t="s">
        <v>3899</v>
      </c>
      <c r="J2004" s="47" t="s">
        <v>1961</v>
      </c>
      <c r="K2004" s="47" t="s">
        <v>319</v>
      </c>
      <c r="L2004" s="47" t="s">
        <v>886</v>
      </c>
      <c r="M2004" s="47" t="s">
        <v>53</v>
      </c>
      <c r="N2004" s="47" t="s">
        <v>33</v>
      </c>
      <c r="O2004" s="47" t="s">
        <v>5473</v>
      </c>
      <c r="P2004" s="47" t="s">
        <v>22</v>
      </c>
      <c r="Q2004" s="47"/>
      <c r="R2004" s="47"/>
      <c r="S2004" s="47" t="s">
        <v>9190</v>
      </c>
      <c r="T2004" s="47" t="s">
        <v>6104</v>
      </c>
      <c r="U2004" s="52">
        <v>1429</v>
      </c>
      <c r="V2004" s="118">
        <v>46144</v>
      </c>
      <c r="W2004" s="118">
        <v>46144</v>
      </c>
      <c r="X2004" s="47"/>
      <c r="Y2004" s="47">
        <v>15</v>
      </c>
      <c r="Z2004" s="118">
        <v>46159</v>
      </c>
      <c r="AA2004" s="118">
        <v>46159</v>
      </c>
      <c r="AB2004" s="118">
        <v>46150</v>
      </c>
      <c r="AC2004" s="47" t="s">
        <v>3</v>
      </c>
      <c r="AD2004" s="14">
        <v>1</v>
      </c>
      <c r="AE2004" s="47" t="s">
        <v>3218</v>
      </c>
      <c r="AF2004" s="280" t="s">
        <v>8951</v>
      </c>
      <c r="AG2004" s="118"/>
      <c r="AH2004" s="118" t="s">
        <v>152</v>
      </c>
      <c r="AI2004" s="47"/>
      <c r="AJ2004" s="47"/>
      <c r="AK2004" s="47" t="s">
        <v>2826</v>
      </c>
      <c r="AL2004" s="62" t="s">
        <v>2925</v>
      </c>
      <c r="AM2004" s="62"/>
      <c r="AN2004" s="118"/>
      <c r="AO2004" s="118"/>
      <c r="AP2004" s="118"/>
      <c r="AQ2004" s="118"/>
      <c r="AR2004" s="118"/>
      <c r="AS2004" s="47"/>
      <c r="AT2004" s="118"/>
      <c r="AU2004" s="47"/>
      <c r="AV2004" s="47"/>
      <c r="AW2004" s="118"/>
      <c r="AX2004" s="118"/>
      <c r="AY2004" s="118"/>
      <c r="AZ2004" s="47"/>
      <c r="BA2004" s="118"/>
      <c r="BB2004" s="47"/>
      <c r="BC2004" s="118"/>
      <c r="BD2004" s="118"/>
    </row>
    <row r="2005" spans="1:56" x14ac:dyDescent="0.35">
      <c r="A2005" s="50" t="s">
        <v>9191</v>
      </c>
      <c r="B2005" s="115"/>
      <c r="C2005" s="47"/>
      <c r="D2005" s="47" t="s">
        <v>9192</v>
      </c>
      <c r="E2005" s="47" t="s">
        <v>9193</v>
      </c>
      <c r="F2005" s="47" t="s">
        <v>9194</v>
      </c>
      <c r="G2005" s="47" t="s">
        <v>76</v>
      </c>
      <c r="H2005" s="47" t="s">
        <v>1980</v>
      </c>
      <c r="I2005" s="47" t="s">
        <v>3899</v>
      </c>
      <c r="J2005" s="47" t="s">
        <v>1961</v>
      </c>
      <c r="K2005" s="47" t="s">
        <v>319</v>
      </c>
      <c r="L2005" s="47" t="s">
        <v>886</v>
      </c>
      <c r="M2005" s="47" t="s">
        <v>53</v>
      </c>
      <c r="N2005" s="47" t="s">
        <v>33</v>
      </c>
      <c r="O2005" s="47" t="s">
        <v>5473</v>
      </c>
      <c r="P2005" s="47" t="s">
        <v>26</v>
      </c>
      <c r="Q2005" s="47"/>
      <c r="R2005" s="47"/>
      <c r="S2005" s="47" t="s">
        <v>9195</v>
      </c>
      <c r="T2005" s="47" t="s">
        <v>9196</v>
      </c>
      <c r="U2005" s="52">
        <v>5803</v>
      </c>
      <c r="V2005" s="118">
        <v>46155</v>
      </c>
      <c r="W2005" s="118">
        <v>46155</v>
      </c>
      <c r="X2005" s="47"/>
      <c r="Y2005" s="47">
        <v>15</v>
      </c>
      <c r="Z2005" s="118">
        <v>46170</v>
      </c>
      <c r="AA2005" s="118">
        <v>46170</v>
      </c>
      <c r="AB2005" s="118">
        <v>46163</v>
      </c>
      <c r="AC2005" s="47" t="s">
        <v>3</v>
      </c>
      <c r="AD2005" s="14">
        <v>1</v>
      </c>
      <c r="AE2005" s="47" t="s">
        <v>3218</v>
      </c>
      <c r="AF2005" s="280" t="s">
        <v>8951</v>
      </c>
      <c r="AG2005" s="118"/>
      <c r="AH2005" s="118" t="s">
        <v>152</v>
      </c>
      <c r="AI2005" s="47"/>
      <c r="AJ2005" s="47"/>
      <c r="AK2005" s="47" t="s">
        <v>2826</v>
      </c>
      <c r="AL2005" s="62" t="s">
        <v>2925</v>
      </c>
      <c r="AM2005" s="62"/>
      <c r="AN2005" s="118"/>
      <c r="AO2005" s="118"/>
      <c r="AP2005" s="118"/>
      <c r="AQ2005" s="118"/>
      <c r="AR2005" s="118"/>
      <c r="AS2005" s="47"/>
      <c r="AT2005" s="118"/>
      <c r="AU2005" s="47"/>
      <c r="AV2005" s="47"/>
      <c r="AW2005" s="118"/>
      <c r="AX2005" s="118"/>
      <c r="AY2005" s="118"/>
      <c r="AZ2005" s="47"/>
      <c r="BA2005" s="118"/>
      <c r="BB2005" s="47"/>
      <c r="BC2005" s="118"/>
      <c r="BD2005" s="118"/>
    </row>
    <row r="2006" spans="1:56" x14ac:dyDescent="0.35">
      <c r="A2006" s="50" t="s">
        <v>9197</v>
      </c>
      <c r="B2006" s="115"/>
      <c r="C2006" s="47"/>
      <c r="D2006" s="47" t="s">
        <v>9198</v>
      </c>
      <c r="E2006" s="47" t="s">
        <v>9199</v>
      </c>
      <c r="F2006" s="47" t="s">
        <v>9200</v>
      </c>
      <c r="G2006" s="47" t="s">
        <v>76</v>
      </c>
      <c r="H2006" s="47" t="s">
        <v>1980</v>
      </c>
      <c r="I2006" s="47" t="s">
        <v>3899</v>
      </c>
      <c r="J2006" s="47" t="s">
        <v>1961</v>
      </c>
      <c r="K2006" s="47" t="s">
        <v>319</v>
      </c>
      <c r="L2006" s="47" t="s">
        <v>886</v>
      </c>
      <c r="M2006" s="47" t="s">
        <v>53</v>
      </c>
      <c r="N2006" s="47" t="s">
        <v>33</v>
      </c>
      <c r="O2006" s="47" t="s">
        <v>5473</v>
      </c>
      <c r="P2006" s="47" t="s">
        <v>26</v>
      </c>
      <c r="Q2006" s="47"/>
      <c r="R2006" s="47"/>
      <c r="S2006" s="47" t="s">
        <v>9201</v>
      </c>
      <c r="T2006" s="47" t="s">
        <v>9202</v>
      </c>
      <c r="U2006" s="52">
        <v>5885</v>
      </c>
      <c r="V2006" s="118">
        <v>46162</v>
      </c>
      <c r="W2006" s="118">
        <v>46162</v>
      </c>
      <c r="X2006" s="47"/>
      <c r="Y2006" s="47">
        <v>15</v>
      </c>
      <c r="Z2006" s="118">
        <v>46173</v>
      </c>
      <c r="AA2006" s="118">
        <v>46177</v>
      </c>
      <c r="AB2006" s="118">
        <v>46169</v>
      </c>
      <c r="AC2006" s="47" t="s">
        <v>3</v>
      </c>
      <c r="AD2006" s="14">
        <v>1</v>
      </c>
      <c r="AE2006" s="47" t="s">
        <v>3218</v>
      </c>
      <c r="AF2006" s="280" t="s">
        <v>8951</v>
      </c>
      <c r="AG2006" s="118"/>
      <c r="AH2006" s="118" t="s">
        <v>152</v>
      </c>
      <c r="AI2006" s="47"/>
      <c r="AJ2006" s="47"/>
      <c r="AK2006" s="47" t="s">
        <v>2826</v>
      </c>
      <c r="AL2006" s="62" t="s">
        <v>2925</v>
      </c>
      <c r="AM2006" s="62"/>
      <c r="AN2006" s="118"/>
      <c r="AO2006" s="118"/>
      <c r="AP2006" s="118"/>
      <c r="AQ2006" s="118"/>
      <c r="AR2006" s="118"/>
      <c r="AS2006" s="47"/>
      <c r="AT2006" s="118"/>
      <c r="AU2006" s="47"/>
      <c r="AV2006" s="47"/>
      <c r="AW2006" s="118"/>
      <c r="AX2006" s="118"/>
      <c r="AY2006" s="118"/>
      <c r="AZ2006" s="47"/>
      <c r="BA2006" s="118"/>
      <c r="BB2006" s="47"/>
      <c r="BC2006" s="118"/>
      <c r="BD2006" s="118"/>
    </row>
    <row r="2007" spans="1:56" x14ac:dyDescent="0.35">
      <c r="A2007" s="50" t="s">
        <v>9203</v>
      </c>
      <c r="B2007" s="115"/>
      <c r="C2007" s="47"/>
      <c r="D2007" s="47" t="s">
        <v>9204</v>
      </c>
      <c r="E2007" s="47" t="s">
        <v>9205</v>
      </c>
      <c r="F2007" s="47" t="s">
        <v>9206</v>
      </c>
      <c r="G2007" s="47" t="s">
        <v>76</v>
      </c>
      <c r="H2007" s="47" t="s">
        <v>1980</v>
      </c>
      <c r="I2007" s="47" t="s">
        <v>3899</v>
      </c>
      <c r="J2007" s="47" t="s">
        <v>1961</v>
      </c>
      <c r="K2007" s="47" t="s">
        <v>319</v>
      </c>
      <c r="L2007" s="47" t="s">
        <v>886</v>
      </c>
      <c r="M2007" s="47" t="s">
        <v>53</v>
      </c>
      <c r="N2007" s="47" t="s">
        <v>33</v>
      </c>
      <c r="O2007" s="47" t="s">
        <v>5473</v>
      </c>
      <c r="P2007" s="47" t="s">
        <v>22</v>
      </c>
      <c r="Q2007" s="47"/>
      <c r="R2007" s="47"/>
      <c r="S2007" s="47" t="s">
        <v>9207</v>
      </c>
      <c r="T2007" s="47" t="s">
        <v>9208</v>
      </c>
      <c r="U2007" s="52">
        <v>5761</v>
      </c>
      <c r="V2007" s="118">
        <v>46157</v>
      </c>
      <c r="W2007" s="118">
        <v>46157</v>
      </c>
      <c r="X2007" s="47"/>
      <c r="Y2007" s="47">
        <v>15</v>
      </c>
      <c r="Z2007" s="118">
        <v>46172</v>
      </c>
      <c r="AA2007" s="118">
        <v>46172</v>
      </c>
      <c r="AB2007" s="118">
        <v>46160</v>
      </c>
      <c r="AC2007" s="47" t="s">
        <v>3</v>
      </c>
      <c r="AD2007" s="14">
        <v>1</v>
      </c>
      <c r="AE2007" s="47" t="s">
        <v>3218</v>
      </c>
      <c r="AF2007" s="280" t="s">
        <v>8951</v>
      </c>
      <c r="AG2007" s="118"/>
      <c r="AH2007" s="118" t="s">
        <v>152</v>
      </c>
      <c r="AI2007" s="47"/>
      <c r="AJ2007" s="47"/>
      <c r="AK2007" s="47" t="s">
        <v>2826</v>
      </c>
      <c r="AL2007" s="62" t="s">
        <v>2925</v>
      </c>
      <c r="AM2007" s="62"/>
      <c r="AN2007" s="118"/>
      <c r="AO2007" s="118"/>
      <c r="AP2007" s="118"/>
      <c r="AQ2007" s="118"/>
      <c r="AR2007" s="118"/>
      <c r="AS2007" s="47"/>
      <c r="AT2007" s="118"/>
      <c r="AU2007" s="47"/>
      <c r="AV2007" s="47"/>
      <c r="AW2007" s="118"/>
      <c r="AX2007" s="118"/>
      <c r="AY2007" s="118"/>
      <c r="AZ2007" s="47"/>
      <c r="BA2007" s="118"/>
      <c r="BB2007" s="47"/>
      <c r="BC2007" s="118"/>
      <c r="BD2007" s="118"/>
    </row>
    <row r="2008" spans="1:56" x14ac:dyDescent="0.35">
      <c r="A2008" s="50" t="s">
        <v>9209</v>
      </c>
      <c r="B2008" s="115"/>
      <c r="C2008" s="47"/>
      <c r="D2008" s="47" t="s">
        <v>9210</v>
      </c>
      <c r="E2008" s="47" t="s">
        <v>9211</v>
      </c>
      <c r="F2008" s="47" t="s">
        <v>9212</v>
      </c>
      <c r="G2008" s="47" t="s">
        <v>76</v>
      </c>
      <c r="H2008" s="47" t="s">
        <v>1980</v>
      </c>
      <c r="I2008" s="47" t="s">
        <v>3899</v>
      </c>
      <c r="J2008" s="47" t="s">
        <v>1961</v>
      </c>
      <c r="K2008" s="47" t="s">
        <v>319</v>
      </c>
      <c r="L2008" s="47" t="s">
        <v>886</v>
      </c>
      <c r="M2008" s="47" t="s">
        <v>53</v>
      </c>
      <c r="N2008" s="47" t="s">
        <v>33</v>
      </c>
      <c r="O2008" s="47" t="s">
        <v>5473</v>
      </c>
      <c r="P2008" s="47" t="s">
        <v>26</v>
      </c>
      <c r="Q2008" s="47"/>
      <c r="R2008" s="47"/>
      <c r="S2008" s="47" t="s">
        <v>9213</v>
      </c>
      <c r="T2008" s="47" t="s">
        <v>9214</v>
      </c>
      <c r="U2008" s="52">
        <v>4588</v>
      </c>
      <c r="V2008" s="118">
        <v>46168</v>
      </c>
      <c r="W2008" s="118">
        <v>46168</v>
      </c>
      <c r="X2008" s="47"/>
      <c r="Y2008" s="47">
        <v>15</v>
      </c>
      <c r="Z2008" s="118">
        <v>46183</v>
      </c>
      <c r="AA2008" s="118">
        <v>46183</v>
      </c>
      <c r="AB2008" s="118">
        <v>46176</v>
      </c>
      <c r="AC2008" s="47" t="s">
        <v>3</v>
      </c>
      <c r="AD2008" s="14">
        <v>1</v>
      </c>
      <c r="AE2008" s="47" t="s">
        <v>3218</v>
      </c>
      <c r="AF2008" s="280" t="s">
        <v>8951</v>
      </c>
      <c r="AG2008" s="118"/>
      <c r="AH2008" s="118" t="s">
        <v>152</v>
      </c>
      <c r="AI2008" s="47"/>
      <c r="AJ2008" s="47"/>
      <c r="AK2008" s="47" t="s">
        <v>5080</v>
      </c>
      <c r="AL2008" s="62" t="s">
        <v>5467</v>
      </c>
      <c r="AM2008" s="62"/>
      <c r="AN2008" s="118"/>
      <c r="AO2008" s="118"/>
      <c r="AP2008" s="118"/>
      <c r="AQ2008" s="118"/>
      <c r="AR2008" s="118"/>
      <c r="AS2008" s="47"/>
      <c r="AT2008" s="118"/>
      <c r="AU2008" s="47"/>
      <c r="AV2008" s="47"/>
      <c r="AW2008" s="118"/>
      <c r="AX2008" s="118"/>
      <c r="AY2008" s="118"/>
      <c r="AZ2008" s="47"/>
      <c r="BA2008" s="118"/>
      <c r="BB2008" s="47"/>
      <c r="BC2008" s="118"/>
      <c r="BD2008" s="118"/>
    </row>
    <row r="2009" spans="1:56" x14ac:dyDescent="0.35">
      <c r="A2009" s="50" t="s">
        <v>9215</v>
      </c>
      <c r="B2009" s="115"/>
      <c r="C2009" s="47"/>
      <c r="D2009" s="47" t="s">
        <v>9216</v>
      </c>
      <c r="E2009" s="47" t="s">
        <v>9217</v>
      </c>
      <c r="F2009" s="47" t="s">
        <v>9218</v>
      </c>
      <c r="G2009" s="47" t="s">
        <v>76</v>
      </c>
      <c r="H2009" s="47" t="s">
        <v>1980</v>
      </c>
      <c r="I2009" s="47" t="s">
        <v>3899</v>
      </c>
      <c r="J2009" s="47" t="s">
        <v>1961</v>
      </c>
      <c r="K2009" s="47" t="s">
        <v>319</v>
      </c>
      <c r="L2009" s="47" t="s">
        <v>886</v>
      </c>
      <c r="M2009" s="47" t="s">
        <v>53</v>
      </c>
      <c r="N2009" s="47" t="s">
        <v>33</v>
      </c>
      <c r="O2009" s="47" t="s">
        <v>5473</v>
      </c>
      <c r="P2009" s="47" t="s">
        <v>26</v>
      </c>
      <c r="Q2009" s="47"/>
      <c r="R2009" s="47"/>
      <c r="S2009" s="47" t="s">
        <v>9219</v>
      </c>
      <c r="T2009" s="47" t="s">
        <v>9220</v>
      </c>
      <c r="U2009" s="52">
        <v>6250</v>
      </c>
      <c r="V2009" s="118">
        <v>46166</v>
      </c>
      <c r="W2009" s="118">
        <v>46166</v>
      </c>
      <c r="X2009" s="47"/>
      <c r="Y2009" s="47">
        <v>15</v>
      </c>
      <c r="Z2009" s="118">
        <v>46181</v>
      </c>
      <c r="AA2009" s="118">
        <v>46181</v>
      </c>
      <c r="AB2009" s="118">
        <v>46175</v>
      </c>
      <c r="AC2009" s="47" t="s">
        <v>3</v>
      </c>
      <c r="AD2009" s="14">
        <v>1</v>
      </c>
      <c r="AE2009" s="47" t="s">
        <v>3218</v>
      </c>
      <c r="AF2009" s="280" t="s">
        <v>8951</v>
      </c>
      <c r="AG2009" s="118"/>
      <c r="AH2009" s="118" t="s">
        <v>152</v>
      </c>
      <c r="AI2009" s="47"/>
      <c r="AJ2009" s="47"/>
      <c r="AK2009" s="47" t="s">
        <v>5080</v>
      </c>
      <c r="AL2009" s="62" t="s">
        <v>5467</v>
      </c>
      <c r="AM2009" s="62"/>
      <c r="AN2009" s="118"/>
      <c r="AO2009" s="118"/>
      <c r="AP2009" s="118"/>
      <c r="AQ2009" s="118"/>
      <c r="AR2009" s="118"/>
      <c r="AS2009" s="47"/>
      <c r="AT2009" s="118"/>
      <c r="AU2009" s="47"/>
      <c r="AV2009" s="47"/>
      <c r="AW2009" s="118"/>
      <c r="AX2009" s="118"/>
      <c r="AY2009" s="118"/>
      <c r="AZ2009" s="47"/>
      <c r="BA2009" s="118"/>
      <c r="BB2009" s="47"/>
      <c r="BC2009" s="118"/>
      <c r="BD2009" s="118"/>
    </row>
    <row r="2010" spans="1:56" x14ac:dyDescent="0.35">
      <c r="A2010" s="50" t="s">
        <v>9221</v>
      </c>
      <c r="B2010" s="115"/>
      <c r="C2010" s="47"/>
      <c r="D2010" s="47" t="s">
        <v>9222</v>
      </c>
      <c r="E2010" s="47" t="s">
        <v>9223</v>
      </c>
      <c r="F2010" s="47" t="s">
        <v>9224</v>
      </c>
      <c r="G2010" s="47" t="s">
        <v>76</v>
      </c>
      <c r="H2010" s="47" t="s">
        <v>1980</v>
      </c>
      <c r="I2010" s="47" t="s">
        <v>3899</v>
      </c>
      <c r="J2010" s="47" t="s">
        <v>1961</v>
      </c>
      <c r="K2010" s="47" t="s">
        <v>319</v>
      </c>
      <c r="L2010" s="47" t="s">
        <v>886</v>
      </c>
      <c r="M2010" s="47" t="s">
        <v>53</v>
      </c>
      <c r="N2010" s="47" t="s">
        <v>33</v>
      </c>
      <c r="O2010" s="47" t="s">
        <v>5473</v>
      </c>
      <c r="P2010" s="47" t="s">
        <v>26</v>
      </c>
      <c r="Q2010" s="47"/>
      <c r="R2010" s="47"/>
      <c r="S2010" s="47" t="s">
        <v>9225</v>
      </c>
      <c r="T2010" s="47" t="s">
        <v>9226</v>
      </c>
      <c r="U2010" s="52">
        <v>7116</v>
      </c>
      <c r="V2010" s="118">
        <v>46171</v>
      </c>
      <c r="W2010" s="118">
        <v>46171</v>
      </c>
      <c r="X2010" s="47"/>
      <c r="Y2010" s="47">
        <v>15</v>
      </c>
      <c r="Z2010" s="118">
        <v>46186</v>
      </c>
      <c r="AA2010" s="118">
        <v>46186</v>
      </c>
      <c r="AB2010" s="118">
        <v>46174</v>
      </c>
      <c r="AC2010" s="47" t="s">
        <v>3</v>
      </c>
      <c r="AD2010" s="14">
        <v>1</v>
      </c>
      <c r="AE2010" s="47" t="s">
        <v>3218</v>
      </c>
      <c r="AF2010" s="280" t="s">
        <v>8951</v>
      </c>
      <c r="AG2010" s="118"/>
      <c r="AH2010" s="118" t="s">
        <v>152</v>
      </c>
      <c r="AI2010" s="47"/>
      <c r="AJ2010" s="47"/>
      <c r="AK2010" s="47" t="s">
        <v>5080</v>
      </c>
      <c r="AL2010" s="62" t="s">
        <v>5467</v>
      </c>
      <c r="AM2010" s="62"/>
      <c r="AN2010" s="118"/>
      <c r="AO2010" s="118"/>
      <c r="AP2010" s="118"/>
      <c r="AQ2010" s="118"/>
      <c r="AR2010" s="118"/>
      <c r="AS2010" s="47"/>
      <c r="AT2010" s="118"/>
      <c r="AU2010" s="47"/>
      <c r="AV2010" s="47"/>
      <c r="AW2010" s="118"/>
      <c r="AX2010" s="118"/>
      <c r="AY2010" s="118"/>
      <c r="AZ2010" s="47"/>
      <c r="BA2010" s="118"/>
      <c r="BB2010" s="47"/>
      <c r="BC2010" s="118"/>
      <c r="BD2010" s="118"/>
    </row>
    <row r="2011" spans="1:56" x14ac:dyDescent="0.35">
      <c r="A2011" s="50" t="s">
        <v>9227</v>
      </c>
      <c r="B2011" s="115"/>
      <c r="C2011" s="47"/>
      <c r="D2011" s="47" t="s">
        <v>9228</v>
      </c>
      <c r="E2011" s="47" t="s">
        <v>9229</v>
      </c>
      <c r="F2011" s="47" t="s">
        <v>9230</v>
      </c>
      <c r="G2011" s="47" t="s">
        <v>76</v>
      </c>
      <c r="H2011" s="47" t="s">
        <v>1980</v>
      </c>
      <c r="I2011" s="47" t="s">
        <v>3899</v>
      </c>
      <c r="J2011" s="47" t="s">
        <v>1961</v>
      </c>
      <c r="K2011" s="47" t="s">
        <v>319</v>
      </c>
      <c r="L2011" s="47" t="s">
        <v>886</v>
      </c>
      <c r="M2011" s="47" t="s">
        <v>53</v>
      </c>
      <c r="N2011" s="47" t="s">
        <v>33</v>
      </c>
      <c r="O2011" s="47" t="s">
        <v>5473</v>
      </c>
      <c r="P2011" s="47" t="s">
        <v>22</v>
      </c>
      <c r="Q2011" s="47"/>
      <c r="R2011" s="47"/>
      <c r="S2011" s="47" t="s">
        <v>9231</v>
      </c>
      <c r="T2011" s="47" t="s">
        <v>176</v>
      </c>
      <c r="U2011" s="52">
        <v>1700</v>
      </c>
      <c r="V2011" s="118">
        <v>46151</v>
      </c>
      <c r="W2011" s="118">
        <v>46151</v>
      </c>
      <c r="X2011" s="47"/>
      <c r="Y2011" s="47">
        <v>15</v>
      </c>
      <c r="Z2011" s="118">
        <v>46166</v>
      </c>
      <c r="AA2011" s="118">
        <v>46166</v>
      </c>
      <c r="AB2011" s="118">
        <v>46166</v>
      </c>
      <c r="AC2011" s="47" t="s">
        <v>3</v>
      </c>
      <c r="AD2011" s="14">
        <v>1</v>
      </c>
      <c r="AE2011" s="47" t="s">
        <v>3218</v>
      </c>
      <c r="AF2011" s="280" t="s">
        <v>8951</v>
      </c>
      <c r="AG2011" s="118"/>
      <c r="AH2011" s="118" t="s">
        <v>152</v>
      </c>
      <c r="AI2011" s="47"/>
      <c r="AJ2011" s="47"/>
      <c r="AK2011" s="47" t="s">
        <v>2826</v>
      </c>
      <c r="AL2011" s="62" t="s">
        <v>2925</v>
      </c>
      <c r="AM2011" s="62"/>
      <c r="AN2011" s="118"/>
      <c r="AO2011" s="118"/>
      <c r="AP2011" s="118"/>
      <c r="AQ2011" s="118"/>
      <c r="AR2011" s="118"/>
      <c r="AS2011" s="47"/>
      <c r="AT2011" s="118"/>
      <c r="AU2011" s="47"/>
      <c r="AV2011" s="47"/>
      <c r="AW2011" s="118"/>
      <c r="AX2011" s="118"/>
      <c r="AY2011" s="118"/>
      <c r="AZ2011" s="47"/>
      <c r="BA2011" s="118"/>
      <c r="BB2011" s="47"/>
      <c r="BC2011" s="118"/>
      <c r="BD2011" s="118"/>
    </row>
    <row r="2012" spans="1:56" x14ac:dyDescent="0.35">
      <c r="A2012" s="50" t="s">
        <v>9232</v>
      </c>
      <c r="B2012" s="115"/>
      <c r="C2012" s="47"/>
      <c r="D2012" s="47" t="s">
        <v>9233</v>
      </c>
      <c r="E2012" s="47" t="s">
        <v>9234</v>
      </c>
      <c r="F2012" s="47" t="s">
        <v>9235</v>
      </c>
      <c r="G2012" s="47" t="s">
        <v>76</v>
      </c>
      <c r="H2012" s="47" t="s">
        <v>1980</v>
      </c>
      <c r="I2012" s="47" t="s">
        <v>3899</v>
      </c>
      <c r="J2012" s="47" t="s">
        <v>1961</v>
      </c>
      <c r="K2012" s="47" t="s">
        <v>319</v>
      </c>
      <c r="L2012" s="47" t="s">
        <v>886</v>
      </c>
      <c r="M2012" s="47" t="s">
        <v>53</v>
      </c>
      <c r="N2012" s="47" t="s">
        <v>33</v>
      </c>
      <c r="O2012" s="47" t="s">
        <v>5473</v>
      </c>
      <c r="P2012" s="47" t="s">
        <v>26</v>
      </c>
      <c r="Q2012" s="47"/>
      <c r="R2012" s="47"/>
      <c r="S2012" s="47" t="s">
        <v>9236</v>
      </c>
      <c r="T2012" s="47" t="s">
        <v>9237</v>
      </c>
      <c r="U2012" s="52">
        <v>5094</v>
      </c>
      <c r="V2012" s="118">
        <v>46155</v>
      </c>
      <c r="W2012" s="118">
        <v>46155</v>
      </c>
      <c r="X2012" s="47"/>
      <c r="Y2012" s="47">
        <v>15</v>
      </c>
      <c r="Z2012" s="118">
        <v>46170</v>
      </c>
      <c r="AA2012" s="118">
        <v>46170</v>
      </c>
      <c r="AB2012" s="118">
        <v>46176</v>
      </c>
      <c r="AC2012" s="47" t="s">
        <v>3</v>
      </c>
      <c r="AD2012" s="14">
        <v>1</v>
      </c>
      <c r="AE2012" s="47" t="s">
        <v>3218</v>
      </c>
      <c r="AF2012" s="280" t="s">
        <v>8951</v>
      </c>
      <c r="AG2012" s="118"/>
      <c r="AH2012" s="118" t="s">
        <v>152</v>
      </c>
      <c r="AI2012" s="47"/>
      <c r="AJ2012" s="47"/>
      <c r="AK2012" s="47" t="s">
        <v>2826</v>
      </c>
      <c r="AL2012" s="62" t="s">
        <v>5467</v>
      </c>
      <c r="AM2012" s="62"/>
      <c r="AN2012" s="118"/>
      <c r="AO2012" s="118"/>
      <c r="AP2012" s="118"/>
      <c r="AQ2012" s="118"/>
      <c r="AR2012" s="118"/>
      <c r="AS2012" s="47"/>
      <c r="AT2012" s="118"/>
      <c r="AU2012" s="47"/>
      <c r="AV2012" s="47"/>
      <c r="AW2012" s="118"/>
      <c r="AX2012" s="118"/>
      <c r="AY2012" s="118"/>
      <c r="AZ2012" s="47"/>
      <c r="BA2012" s="118"/>
      <c r="BB2012" s="47"/>
      <c r="BC2012" s="118"/>
      <c r="BD2012" s="118"/>
    </row>
    <row r="2013" spans="1:56" x14ac:dyDescent="0.35">
      <c r="A2013" s="50" t="s">
        <v>9238</v>
      </c>
      <c r="B2013" s="115"/>
      <c r="C2013" s="47"/>
      <c r="D2013" s="47" t="s">
        <v>9239</v>
      </c>
      <c r="E2013" s="47" t="s">
        <v>9240</v>
      </c>
      <c r="F2013" s="47" t="s">
        <v>9241</v>
      </c>
      <c r="G2013" s="47" t="s">
        <v>76</v>
      </c>
      <c r="H2013" s="47" t="s">
        <v>1980</v>
      </c>
      <c r="I2013" s="47" t="s">
        <v>3899</v>
      </c>
      <c r="J2013" s="47" t="s">
        <v>1961</v>
      </c>
      <c r="K2013" s="47" t="s">
        <v>319</v>
      </c>
      <c r="L2013" s="47" t="s">
        <v>886</v>
      </c>
      <c r="M2013" s="47" t="s">
        <v>53</v>
      </c>
      <c r="N2013" s="47" t="s">
        <v>33</v>
      </c>
      <c r="O2013" s="47" t="s">
        <v>5473</v>
      </c>
      <c r="P2013" s="47" t="s">
        <v>26</v>
      </c>
      <c r="Q2013" s="47"/>
      <c r="R2013" s="47"/>
      <c r="S2013" s="47" t="s">
        <v>9242</v>
      </c>
      <c r="T2013" s="47" t="s">
        <v>9243</v>
      </c>
      <c r="U2013" s="52">
        <v>6765</v>
      </c>
      <c r="V2013" s="118">
        <v>46171</v>
      </c>
      <c r="W2013" s="118">
        <v>46171</v>
      </c>
      <c r="X2013" s="47"/>
      <c r="Y2013" s="47">
        <v>15</v>
      </c>
      <c r="Z2013" s="118">
        <v>46186</v>
      </c>
      <c r="AA2013" s="118">
        <v>46186</v>
      </c>
      <c r="AB2013" s="118">
        <v>46174</v>
      </c>
      <c r="AC2013" s="47" t="s">
        <v>3</v>
      </c>
      <c r="AD2013" s="14">
        <v>1</v>
      </c>
      <c r="AE2013" s="47" t="s">
        <v>3218</v>
      </c>
      <c r="AF2013" s="280" t="s">
        <v>8951</v>
      </c>
      <c r="AG2013" s="118"/>
      <c r="AH2013" s="118" t="s">
        <v>152</v>
      </c>
      <c r="AI2013" s="47"/>
      <c r="AJ2013" s="47"/>
      <c r="AK2013" s="47" t="s">
        <v>5080</v>
      </c>
      <c r="AL2013" s="62" t="s">
        <v>5467</v>
      </c>
      <c r="AM2013" s="62"/>
      <c r="AN2013" s="118"/>
      <c r="AO2013" s="118"/>
      <c r="AP2013" s="118"/>
      <c r="AQ2013" s="118"/>
      <c r="AR2013" s="118"/>
      <c r="AS2013" s="47"/>
      <c r="AT2013" s="118"/>
      <c r="AU2013" s="47"/>
      <c r="AV2013" s="47"/>
      <c r="AW2013" s="118"/>
      <c r="AX2013" s="118"/>
      <c r="AY2013" s="118"/>
      <c r="AZ2013" s="47"/>
      <c r="BA2013" s="118"/>
      <c r="BB2013" s="47"/>
      <c r="BC2013" s="118"/>
      <c r="BD2013" s="118"/>
    </row>
    <row r="2014" spans="1:56" x14ac:dyDescent="0.35">
      <c r="A2014" s="50" t="s">
        <v>9244</v>
      </c>
      <c r="B2014" s="115"/>
      <c r="C2014" s="47"/>
      <c r="D2014" s="47" t="s">
        <v>9245</v>
      </c>
      <c r="E2014" s="47" t="s">
        <v>9246</v>
      </c>
      <c r="F2014" s="47" t="s">
        <v>9247</v>
      </c>
      <c r="G2014" s="47" t="s">
        <v>76</v>
      </c>
      <c r="H2014" s="47" t="s">
        <v>1980</v>
      </c>
      <c r="I2014" s="47" t="s">
        <v>3899</v>
      </c>
      <c r="J2014" s="47" t="s">
        <v>1961</v>
      </c>
      <c r="K2014" s="47" t="s">
        <v>319</v>
      </c>
      <c r="L2014" s="47" t="s">
        <v>886</v>
      </c>
      <c r="M2014" s="47" t="s">
        <v>53</v>
      </c>
      <c r="N2014" s="47" t="s">
        <v>33</v>
      </c>
      <c r="O2014" s="47" t="s">
        <v>5473</v>
      </c>
      <c r="P2014" s="47" t="s">
        <v>26</v>
      </c>
      <c r="Q2014" s="47"/>
      <c r="R2014" s="47"/>
      <c r="S2014" s="47" t="s">
        <v>9248</v>
      </c>
      <c r="T2014" s="47" t="s">
        <v>9249</v>
      </c>
      <c r="U2014" s="52">
        <v>7770</v>
      </c>
      <c r="V2014" s="118">
        <v>46166</v>
      </c>
      <c r="W2014" s="118">
        <v>46166</v>
      </c>
      <c r="X2014" s="47"/>
      <c r="Y2014" s="47">
        <v>15</v>
      </c>
      <c r="Z2014" s="118">
        <v>46181</v>
      </c>
      <c r="AA2014" s="118">
        <v>46181</v>
      </c>
      <c r="AB2014" s="118">
        <v>46176</v>
      </c>
      <c r="AC2014" s="47" t="s">
        <v>3</v>
      </c>
      <c r="AD2014" s="14">
        <v>1</v>
      </c>
      <c r="AE2014" s="47" t="s">
        <v>3218</v>
      </c>
      <c r="AF2014" s="280" t="s">
        <v>8951</v>
      </c>
      <c r="AG2014" s="118"/>
      <c r="AH2014" s="118" t="s">
        <v>152</v>
      </c>
      <c r="AI2014" s="47"/>
      <c r="AJ2014" s="47"/>
      <c r="AK2014" s="47" t="s">
        <v>5080</v>
      </c>
      <c r="AL2014" s="62" t="s">
        <v>5467</v>
      </c>
      <c r="AM2014" s="62"/>
      <c r="AN2014" s="118"/>
      <c r="AO2014" s="118"/>
      <c r="AP2014" s="118"/>
      <c r="AQ2014" s="118"/>
      <c r="AR2014" s="118"/>
      <c r="AS2014" s="47"/>
      <c r="AT2014" s="118"/>
      <c r="AU2014" s="47"/>
      <c r="AV2014" s="47"/>
      <c r="AW2014" s="118"/>
      <c r="AX2014" s="118"/>
      <c r="AY2014" s="118"/>
      <c r="AZ2014" s="47"/>
      <c r="BA2014" s="118"/>
      <c r="BB2014" s="47"/>
      <c r="BC2014" s="118"/>
      <c r="BD2014" s="118"/>
    </row>
    <row r="2015" spans="1:56" x14ac:dyDescent="0.35">
      <c r="A2015" s="50" t="s">
        <v>9250</v>
      </c>
      <c r="B2015" s="115"/>
      <c r="C2015" s="47"/>
      <c r="D2015" s="47" t="s">
        <v>9251</v>
      </c>
      <c r="E2015" s="47" t="s">
        <v>9252</v>
      </c>
      <c r="F2015" s="47" t="s">
        <v>9253</v>
      </c>
      <c r="G2015" s="47" t="s">
        <v>76</v>
      </c>
      <c r="H2015" s="47" t="s">
        <v>1980</v>
      </c>
      <c r="I2015" s="47" t="s">
        <v>3899</v>
      </c>
      <c r="J2015" s="47" t="s">
        <v>1961</v>
      </c>
      <c r="K2015" s="47" t="s">
        <v>319</v>
      </c>
      <c r="L2015" s="47" t="s">
        <v>886</v>
      </c>
      <c r="M2015" s="47" t="s">
        <v>53</v>
      </c>
      <c r="N2015" s="47" t="s">
        <v>33</v>
      </c>
      <c r="O2015" s="47" t="s">
        <v>5473</v>
      </c>
      <c r="P2015" s="47" t="s">
        <v>26</v>
      </c>
      <c r="Q2015" s="47"/>
      <c r="R2015" s="47"/>
      <c r="S2015" s="47" t="s">
        <v>9254</v>
      </c>
      <c r="T2015" s="47" t="s">
        <v>9255</v>
      </c>
      <c r="U2015" s="52">
        <v>7904</v>
      </c>
      <c r="V2015" s="118">
        <v>46168</v>
      </c>
      <c r="W2015" s="118">
        <v>46168</v>
      </c>
      <c r="X2015" s="47"/>
      <c r="Y2015" s="47">
        <v>15</v>
      </c>
      <c r="Z2015" s="118">
        <v>46183</v>
      </c>
      <c r="AA2015" s="118">
        <v>46183</v>
      </c>
      <c r="AB2015" s="118">
        <v>46176</v>
      </c>
      <c r="AC2015" s="47" t="s">
        <v>3</v>
      </c>
      <c r="AD2015" s="14">
        <v>1</v>
      </c>
      <c r="AE2015" s="47" t="s">
        <v>3218</v>
      </c>
      <c r="AF2015" s="280" t="s">
        <v>8951</v>
      </c>
      <c r="AG2015" s="118"/>
      <c r="AH2015" s="118" t="s">
        <v>152</v>
      </c>
      <c r="AI2015" s="47"/>
      <c r="AJ2015" s="47"/>
      <c r="AK2015" s="47" t="s">
        <v>5080</v>
      </c>
      <c r="AL2015" s="62" t="s">
        <v>5467</v>
      </c>
      <c r="AM2015" s="62"/>
      <c r="AN2015" s="118"/>
      <c r="AO2015" s="118"/>
      <c r="AP2015" s="118"/>
      <c r="AQ2015" s="118"/>
      <c r="AR2015" s="118"/>
      <c r="AS2015" s="47"/>
      <c r="AT2015" s="118"/>
      <c r="AU2015" s="47"/>
      <c r="AV2015" s="47"/>
      <c r="AW2015" s="118"/>
      <c r="AX2015" s="118"/>
      <c r="AY2015" s="118"/>
      <c r="AZ2015" s="47"/>
      <c r="BA2015" s="118"/>
      <c r="BB2015" s="47"/>
      <c r="BC2015" s="118"/>
      <c r="BD2015" s="118"/>
    </row>
    <row r="2016" spans="1:56" x14ac:dyDescent="0.35">
      <c r="A2016" s="50" t="s">
        <v>9256</v>
      </c>
      <c r="B2016" s="115"/>
      <c r="C2016" s="47"/>
      <c r="D2016" s="47" t="s">
        <v>9257</v>
      </c>
      <c r="E2016" s="47" t="s">
        <v>9258</v>
      </c>
      <c r="F2016" s="47" t="s">
        <v>9259</v>
      </c>
      <c r="G2016" s="47" t="s">
        <v>76</v>
      </c>
      <c r="H2016" s="47" t="s">
        <v>1980</v>
      </c>
      <c r="I2016" s="47" t="s">
        <v>3899</v>
      </c>
      <c r="J2016" s="47" t="s">
        <v>1961</v>
      </c>
      <c r="K2016" s="47" t="s">
        <v>319</v>
      </c>
      <c r="L2016" s="47" t="s">
        <v>886</v>
      </c>
      <c r="M2016" s="47" t="s">
        <v>53</v>
      </c>
      <c r="N2016" s="47" t="s">
        <v>33</v>
      </c>
      <c r="O2016" s="47" t="s">
        <v>5473</v>
      </c>
      <c r="P2016" s="47" t="s">
        <v>22</v>
      </c>
      <c r="Q2016" s="47"/>
      <c r="R2016" s="47"/>
      <c r="S2016" s="47" t="s">
        <v>9260</v>
      </c>
      <c r="T2016" s="47" t="s">
        <v>9261</v>
      </c>
      <c r="U2016" s="52">
        <v>5410</v>
      </c>
      <c r="V2016" s="118">
        <v>46142</v>
      </c>
      <c r="W2016" s="118">
        <v>46142</v>
      </c>
      <c r="X2016" s="47"/>
      <c r="Y2016" s="47">
        <v>15</v>
      </c>
      <c r="Z2016" s="118">
        <v>46157</v>
      </c>
      <c r="AA2016" s="118">
        <v>46157</v>
      </c>
      <c r="AB2016" s="118">
        <v>46150</v>
      </c>
      <c r="AC2016" s="47" t="s">
        <v>3</v>
      </c>
      <c r="AD2016" s="14">
        <v>1</v>
      </c>
      <c r="AE2016" s="47" t="s">
        <v>3218</v>
      </c>
      <c r="AF2016" s="280" t="s">
        <v>8951</v>
      </c>
      <c r="AG2016" s="118"/>
      <c r="AH2016" s="118" t="s">
        <v>152</v>
      </c>
      <c r="AI2016" s="47"/>
      <c r="AJ2016" s="47"/>
      <c r="AK2016" s="47" t="s">
        <v>2826</v>
      </c>
      <c r="AL2016" s="62" t="s">
        <v>2925</v>
      </c>
      <c r="AM2016" s="62"/>
      <c r="AN2016" s="118"/>
      <c r="AO2016" s="118"/>
      <c r="AP2016" s="118"/>
      <c r="AQ2016" s="118"/>
      <c r="AR2016" s="118"/>
      <c r="AS2016" s="47"/>
      <c r="AT2016" s="118"/>
      <c r="AU2016" s="47"/>
      <c r="AV2016" s="47"/>
      <c r="AW2016" s="118"/>
      <c r="AX2016" s="118"/>
      <c r="AY2016" s="118"/>
      <c r="AZ2016" s="47"/>
      <c r="BA2016" s="118"/>
      <c r="BB2016" s="47"/>
      <c r="BC2016" s="118"/>
      <c r="BD2016" s="118"/>
    </row>
    <row r="2017" spans="1:56" x14ac:dyDescent="0.35">
      <c r="A2017" s="50" t="s">
        <v>9262</v>
      </c>
      <c r="B2017" s="115"/>
      <c r="C2017" s="47"/>
      <c r="D2017" s="47" t="s">
        <v>9263</v>
      </c>
      <c r="E2017" s="47" t="s">
        <v>9264</v>
      </c>
      <c r="F2017" s="47" t="s">
        <v>9265</v>
      </c>
      <c r="G2017" s="47" t="s">
        <v>76</v>
      </c>
      <c r="H2017" s="47" t="s">
        <v>1980</v>
      </c>
      <c r="I2017" s="47" t="s">
        <v>3899</v>
      </c>
      <c r="J2017" s="47" t="s">
        <v>1961</v>
      </c>
      <c r="K2017" s="47" t="s">
        <v>319</v>
      </c>
      <c r="L2017" s="47" t="s">
        <v>886</v>
      </c>
      <c r="M2017" s="47" t="s">
        <v>53</v>
      </c>
      <c r="N2017" s="47" t="s">
        <v>33</v>
      </c>
      <c r="O2017" s="47" t="s">
        <v>5473</v>
      </c>
      <c r="P2017" s="47" t="s">
        <v>22</v>
      </c>
      <c r="Q2017" s="47"/>
      <c r="R2017" s="47"/>
      <c r="S2017" s="47" t="s">
        <v>9266</v>
      </c>
      <c r="T2017" s="47" t="s">
        <v>9267</v>
      </c>
      <c r="U2017" s="52">
        <v>5628</v>
      </c>
      <c r="V2017" s="118">
        <v>46146</v>
      </c>
      <c r="W2017" s="118">
        <v>46146</v>
      </c>
      <c r="X2017" s="47"/>
      <c r="Y2017" s="47">
        <v>15</v>
      </c>
      <c r="Z2017" s="118">
        <v>46161</v>
      </c>
      <c r="AA2017" s="118">
        <v>46161</v>
      </c>
      <c r="AB2017" s="118">
        <v>46150</v>
      </c>
      <c r="AC2017" s="47" t="s">
        <v>3</v>
      </c>
      <c r="AD2017" s="14">
        <v>1</v>
      </c>
      <c r="AE2017" s="47" t="s">
        <v>3218</v>
      </c>
      <c r="AF2017" s="280" t="s">
        <v>8951</v>
      </c>
      <c r="AG2017" s="118"/>
      <c r="AH2017" s="118" t="s">
        <v>152</v>
      </c>
      <c r="AI2017" s="47"/>
      <c r="AJ2017" s="47"/>
      <c r="AK2017" s="47" t="s">
        <v>2826</v>
      </c>
      <c r="AL2017" s="62" t="s">
        <v>2925</v>
      </c>
      <c r="AM2017" s="62"/>
      <c r="AN2017" s="118"/>
      <c r="AO2017" s="118"/>
      <c r="AP2017" s="118"/>
      <c r="AQ2017" s="118"/>
      <c r="AR2017" s="118"/>
      <c r="AS2017" s="47"/>
      <c r="AT2017" s="118"/>
      <c r="AU2017" s="47"/>
      <c r="AV2017" s="47"/>
      <c r="AW2017" s="118"/>
      <c r="AX2017" s="118"/>
      <c r="AY2017" s="118"/>
      <c r="AZ2017" s="47"/>
      <c r="BA2017" s="118"/>
      <c r="BB2017" s="47"/>
      <c r="BC2017" s="118"/>
      <c r="BD2017" s="118"/>
    </row>
    <row r="2018" spans="1:56" x14ac:dyDescent="0.35">
      <c r="A2018" s="50" t="s">
        <v>9268</v>
      </c>
      <c r="B2018" s="115"/>
      <c r="C2018" s="47"/>
      <c r="D2018" s="47" t="s">
        <v>9269</v>
      </c>
      <c r="E2018" s="47" t="s">
        <v>9270</v>
      </c>
      <c r="F2018" s="47" t="s">
        <v>9271</v>
      </c>
      <c r="G2018" s="47" t="s">
        <v>76</v>
      </c>
      <c r="H2018" s="47" t="s">
        <v>1980</v>
      </c>
      <c r="I2018" s="47" t="s">
        <v>3899</v>
      </c>
      <c r="J2018" s="47" t="s">
        <v>1961</v>
      </c>
      <c r="K2018" s="47" t="s">
        <v>319</v>
      </c>
      <c r="L2018" s="47" t="s">
        <v>886</v>
      </c>
      <c r="M2018" s="47" t="s">
        <v>53</v>
      </c>
      <c r="N2018" s="47" t="s">
        <v>33</v>
      </c>
      <c r="O2018" s="47" t="s">
        <v>5473</v>
      </c>
      <c r="P2018" s="47" t="s">
        <v>22</v>
      </c>
      <c r="Q2018" s="47"/>
      <c r="R2018" s="47"/>
      <c r="S2018" s="47" t="s">
        <v>9272</v>
      </c>
      <c r="T2018" s="47" t="s">
        <v>9273</v>
      </c>
      <c r="U2018" s="52">
        <v>5946</v>
      </c>
      <c r="V2018" s="118">
        <v>46148</v>
      </c>
      <c r="W2018" s="118">
        <v>46148</v>
      </c>
      <c r="X2018" s="47"/>
      <c r="Y2018" s="47">
        <v>15</v>
      </c>
      <c r="Z2018" s="118">
        <v>46163</v>
      </c>
      <c r="AA2018" s="118">
        <v>46163</v>
      </c>
      <c r="AB2018" s="118">
        <v>46153</v>
      </c>
      <c r="AC2018" s="47" t="s">
        <v>3</v>
      </c>
      <c r="AD2018" s="14">
        <v>1</v>
      </c>
      <c r="AE2018" s="47" t="s">
        <v>3218</v>
      </c>
      <c r="AF2018" s="280" t="s">
        <v>8951</v>
      </c>
      <c r="AG2018" s="118"/>
      <c r="AH2018" s="118" t="s">
        <v>152</v>
      </c>
      <c r="AI2018" s="47"/>
      <c r="AJ2018" s="47"/>
      <c r="AK2018" s="47" t="s">
        <v>2826</v>
      </c>
      <c r="AL2018" s="62" t="s">
        <v>2925</v>
      </c>
      <c r="AM2018" s="62"/>
      <c r="AN2018" s="118"/>
      <c r="AO2018" s="118"/>
      <c r="AP2018" s="118"/>
      <c r="AQ2018" s="118"/>
      <c r="AR2018" s="118"/>
      <c r="AS2018" s="47"/>
      <c r="AT2018" s="118"/>
      <c r="AU2018" s="47"/>
      <c r="AV2018" s="47"/>
      <c r="AW2018" s="118"/>
      <c r="AX2018" s="118"/>
      <c r="AY2018" s="118"/>
      <c r="AZ2018" s="47"/>
      <c r="BA2018" s="118"/>
      <c r="BB2018" s="47"/>
      <c r="BC2018" s="118"/>
      <c r="BD2018" s="118"/>
    </row>
    <row r="2019" spans="1:56" x14ac:dyDescent="0.35">
      <c r="A2019" s="50" t="s">
        <v>9274</v>
      </c>
      <c r="B2019" s="115"/>
      <c r="C2019" s="47"/>
      <c r="D2019" s="47" t="s">
        <v>9275</v>
      </c>
      <c r="E2019" s="47" t="s">
        <v>9276</v>
      </c>
      <c r="F2019" s="47" t="s">
        <v>9277</v>
      </c>
      <c r="G2019" s="47" t="s">
        <v>76</v>
      </c>
      <c r="H2019" s="47" t="s">
        <v>1980</v>
      </c>
      <c r="I2019" s="47" t="s">
        <v>3899</v>
      </c>
      <c r="J2019" s="47" t="s">
        <v>1961</v>
      </c>
      <c r="K2019" s="47" t="s">
        <v>319</v>
      </c>
      <c r="L2019" s="47" t="s">
        <v>886</v>
      </c>
      <c r="M2019" s="47" t="s">
        <v>53</v>
      </c>
      <c r="N2019" s="47" t="s">
        <v>34</v>
      </c>
      <c r="O2019" s="47" t="s">
        <v>4</v>
      </c>
      <c r="P2019" s="47" t="s">
        <v>25</v>
      </c>
      <c r="Q2019" s="47"/>
      <c r="R2019" s="47"/>
      <c r="S2019" s="47" t="s">
        <v>9278</v>
      </c>
      <c r="T2019" s="47" t="s">
        <v>9279</v>
      </c>
      <c r="U2019" s="52">
        <v>4076</v>
      </c>
      <c r="V2019" s="118">
        <v>46172</v>
      </c>
      <c r="W2019" s="118">
        <v>46172</v>
      </c>
      <c r="X2019" s="47"/>
      <c r="Y2019" s="47">
        <v>15</v>
      </c>
      <c r="Z2019" s="118">
        <v>46187</v>
      </c>
      <c r="AA2019" s="118">
        <v>46187</v>
      </c>
      <c r="AB2019" s="118"/>
      <c r="AC2019" s="47" t="s">
        <v>5</v>
      </c>
      <c r="AD2019" s="14"/>
      <c r="AE2019" s="47" t="s">
        <v>3218</v>
      </c>
      <c r="AF2019" s="280"/>
      <c r="AG2019" s="118"/>
      <c r="AH2019" s="118"/>
      <c r="AI2019" s="47"/>
      <c r="AJ2019" s="47"/>
      <c r="AK2019" s="47" t="s">
        <v>5080</v>
      </c>
      <c r="AL2019" s="62" t="s">
        <v>390</v>
      </c>
      <c r="AM2019" s="62"/>
      <c r="AN2019" s="118"/>
      <c r="AO2019" s="118"/>
      <c r="AP2019" s="118"/>
      <c r="AQ2019" s="118"/>
      <c r="AR2019" s="118"/>
      <c r="AS2019" s="47"/>
      <c r="AT2019" s="118"/>
      <c r="AU2019" s="47"/>
      <c r="AV2019" s="47"/>
      <c r="AW2019" s="118"/>
      <c r="AX2019" s="118"/>
      <c r="AY2019" s="118"/>
      <c r="AZ2019" s="47"/>
      <c r="BA2019" s="118"/>
      <c r="BB2019" s="47"/>
      <c r="BC2019" s="118"/>
      <c r="BD2019" s="118"/>
    </row>
    <row r="2020" spans="1:56" x14ac:dyDescent="0.35">
      <c r="A2020" s="50" t="s">
        <v>9280</v>
      </c>
      <c r="B2020" s="115"/>
      <c r="C2020" s="47"/>
      <c r="D2020" s="47" t="s">
        <v>9281</v>
      </c>
      <c r="E2020" s="47" t="s">
        <v>9282</v>
      </c>
      <c r="F2020" s="47" t="s">
        <v>9283</v>
      </c>
      <c r="G2020" s="47" t="s">
        <v>76</v>
      </c>
      <c r="H2020" s="47" t="s">
        <v>1980</v>
      </c>
      <c r="I2020" s="47" t="s">
        <v>3899</v>
      </c>
      <c r="J2020" s="47" t="s">
        <v>1961</v>
      </c>
      <c r="K2020" s="47" t="s">
        <v>319</v>
      </c>
      <c r="L2020" s="47" t="s">
        <v>886</v>
      </c>
      <c r="M2020" s="47" t="s">
        <v>53</v>
      </c>
      <c r="N2020" s="47" t="s">
        <v>34</v>
      </c>
      <c r="O2020" s="47" t="s">
        <v>4</v>
      </c>
      <c r="P2020" s="47" t="s">
        <v>21</v>
      </c>
      <c r="Q2020" s="47"/>
      <c r="R2020" s="47"/>
      <c r="S2020" s="47" t="s">
        <v>9284</v>
      </c>
      <c r="T2020" s="47" t="s">
        <v>9285</v>
      </c>
      <c r="U2020" s="52">
        <v>5891</v>
      </c>
      <c r="V2020" s="118">
        <v>46168</v>
      </c>
      <c r="W2020" s="118">
        <v>46168</v>
      </c>
      <c r="X2020" s="47"/>
      <c r="Y2020" s="47">
        <v>15</v>
      </c>
      <c r="Z2020" s="118">
        <v>46183</v>
      </c>
      <c r="AA2020" s="118">
        <v>46183</v>
      </c>
      <c r="AB2020" s="118"/>
      <c r="AC2020" s="47" t="s">
        <v>5</v>
      </c>
      <c r="AD2020" s="14"/>
      <c r="AE2020" s="47" t="s">
        <v>3218</v>
      </c>
      <c r="AF2020" s="280"/>
      <c r="AG2020" s="118"/>
      <c r="AH2020" s="118"/>
      <c r="AI2020" s="47"/>
      <c r="AJ2020" s="47"/>
      <c r="AK2020" s="47" t="s">
        <v>5080</v>
      </c>
      <c r="AL2020" s="62" t="s">
        <v>390</v>
      </c>
      <c r="AM2020" s="62"/>
      <c r="AN2020" s="118"/>
      <c r="AO2020" s="118"/>
      <c r="AP2020" s="118"/>
      <c r="AQ2020" s="118"/>
      <c r="AR2020" s="118"/>
      <c r="AS2020" s="47"/>
      <c r="AT2020" s="118"/>
      <c r="AU2020" s="47"/>
      <c r="AV2020" s="47"/>
      <c r="AW2020" s="118"/>
      <c r="AX2020" s="118"/>
      <c r="AY2020" s="118"/>
      <c r="AZ2020" s="47"/>
      <c r="BA2020" s="118"/>
      <c r="BB2020" s="47"/>
      <c r="BC2020" s="118"/>
      <c r="BD2020" s="118"/>
    </row>
    <row r="2021" spans="1:56" x14ac:dyDescent="0.35">
      <c r="A2021" s="50" t="s">
        <v>9286</v>
      </c>
      <c r="B2021" s="115"/>
      <c r="C2021" s="47"/>
      <c r="D2021" s="47" t="s">
        <v>9287</v>
      </c>
      <c r="E2021" s="47" t="s">
        <v>9288</v>
      </c>
      <c r="F2021" s="47" t="s">
        <v>9289</v>
      </c>
      <c r="G2021" s="47" t="s">
        <v>76</v>
      </c>
      <c r="H2021" s="47" t="s">
        <v>1980</v>
      </c>
      <c r="I2021" s="47" t="s">
        <v>3899</v>
      </c>
      <c r="J2021" s="47" t="s">
        <v>1961</v>
      </c>
      <c r="K2021" s="47" t="s">
        <v>319</v>
      </c>
      <c r="L2021" s="47" t="s">
        <v>886</v>
      </c>
      <c r="M2021" s="47" t="s">
        <v>53</v>
      </c>
      <c r="N2021" s="47" t="s">
        <v>34</v>
      </c>
      <c r="O2021" s="47" t="s">
        <v>4</v>
      </c>
      <c r="P2021" s="47" t="s">
        <v>25</v>
      </c>
      <c r="Q2021" s="47"/>
      <c r="R2021" s="47"/>
      <c r="S2021" s="47" t="s">
        <v>9290</v>
      </c>
      <c r="T2021" s="47" t="s">
        <v>9291</v>
      </c>
      <c r="U2021" s="52">
        <v>5800</v>
      </c>
      <c r="V2021" s="118">
        <v>46172</v>
      </c>
      <c r="W2021" s="118">
        <v>46172</v>
      </c>
      <c r="X2021" s="47"/>
      <c r="Y2021" s="47">
        <v>15</v>
      </c>
      <c r="Z2021" s="118">
        <v>46187</v>
      </c>
      <c r="AA2021" s="118">
        <v>46187</v>
      </c>
      <c r="AB2021" s="118"/>
      <c r="AC2021" s="47" t="s">
        <v>5</v>
      </c>
      <c r="AD2021" s="14"/>
      <c r="AE2021" s="47" t="s">
        <v>3218</v>
      </c>
      <c r="AF2021" s="280"/>
      <c r="AG2021" s="118"/>
      <c r="AH2021" s="118"/>
      <c r="AI2021" s="47"/>
      <c r="AJ2021" s="47"/>
      <c r="AK2021" s="47" t="s">
        <v>5080</v>
      </c>
      <c r="AL2021" s="62" t="s">
        <v>390</v>
      </c>
      <c r="AM2021" s="62"/>
      <c r="AN2021" s="118"/>
      <c r="AO2021" s="118"/>
      <c r="AP2021" s="118"/>
      <c r="AQ2021" s="118"/>
      <c r="AR2021" s="118"/>
      <c r="AS2021" s="47"/>
      <c r="AT2021" s="118"/>
      <c r="AU2021" s="47"/>
      <c r="AV2021" s="47"/>
      <c r="AW2021" s="118"/>
      <c r="AX2021" s="118"/>
      <c r="AY2021" s="118"/>
      <c r="AZ2021" s="47"/>
      <c r="BA2021" s="118"/>
      <c r="BB2021" s="47"/>
      <c r="BC2021" s="118"/>
      <c r="BD2021" s="118"/>
    </row>
    <row r="2022" spans="1:56" x14ac:dyDescent="0.35">
      <c r="A2022" s="50" t="s">
        <v>9292</v>
      </c>
      <c r="B2022" s="115"/>
      <c r="C2022" s="47"/>
      <c r="D2022" s="47" t="s">
        <v>9293</v>
      </c>
      <c r="E2022" s="47" t="s">
        <v>9294</v>
      </c>
      <c r="F2022" s="47" t="s">
        <v>9295</v>
      </c>
      <c r="G2022" s="47" t="s">
        <v>76</v>
      </c>
      <c r="H2022" s="47" t="s">
        <v>1980</v>
      </c>
      <c r="I2022" s="47" t="s">
        <v>3899</v>
      </c>
      <c r="J2022" s="47" t="s">
        <v>1961</v>
      </c>
      <c r="K2022" s="47" t="s">
        <v>319</v>
      </c>
      <c r="L2022" s="47" t="s">
        <v>886</v>
      </c>
      <c r="M2022" s="47" t="s">
        <v>53</v>
      </c>
      <c r="N2022" s="47" t="s">
        <v>34</v>
      </c>
      <c r="O2022" s="47" t="s">
        <v>4</v>
      </c>
      <c r="P2022" s="47" t="s">
        <v>25</v>
      </c>
      <c r="Q2022" s="47"/>
      <c r="R2022" s="47"/>
      <c r="S2022" s="47" t="s">
        <v>9296</v>
      </c>
      <c r="T2022" s="47" t="s">
        <v>9297</v>
      </c>
      <c r="U2022" s="52">
        <v>10469</v>
      </c>
      <c r="V2022" s="118">
        <v>46168</v>
      </c>
      <c r="W2022" s="118">
        <v>46168</v>
      </c>
      <c r="X2022" s="47"/>
      <c r="Y2022" s="47">
        <v>15</v>
      </c>
      <c r="Z2022" s="118">
        <v>46183</v>
      </c>
      <c r="AA2022" s="118">
        <v>46183</v>
      </c>
      <c r="AB2022" s="118"/>
      <c r="AC2022" s="47" t="s">
        <v>5</v>
      </c>
      <c r="AD2022" s="14"/>
      <c r="AE2022" s="47" t="s">
        <v>3218</v>
      </c>
      <c r="AF2022" s="280"/>
      <c r="AG2022" s="118"/>
      <c r="AH2022" s="118"/>
      <c r="AI2022" s="47"/>
      <c r="AJ2022" s="47"/>
      <c r="AK2022" s="47" t="s">
        <v>5080</v>
      </c>
      <c r="AL2022" s="62" t="s">
        <v>390</v>
      </c>
      <c r="AM2022" s="62"/>
      <c r="AN2022" s="118"/>
      <c r="AO2022" s="118"/>
      <c r="AP2022" s="118"/>
      <c r="AQ2022" s="118"/>
      <c r="AR2022" s="118"/>
      <c r="AS2022" s="47"/>
      <c r="AT2022" s="118"/>
      <c r="AU2022" s="47"/>
      <c r="AV2022" s="47"/>
      <c r="AW2022" s="118"/>
      <c r="AX2022" s="118"/>
      <c r="AY2022" s="118"/>
      <c r="AZ2022" s="47"/>
      <c r="BA2022" s="118"/>
      <c r="BB2022" s="47"/>
      <c r="BC2022" s="118"/>
      <c r="BD2022" s="118"/>
    </row>
    <row r="2023" spans="1:56" x14ac:dyDescent="0.35">
      <c r="A2023" s="50" t="s">
        <v>9298</v>
      </c>
      <c r="B2023" s="115"/>
      <c r="C2023" s="47"/>
      <c r="D2023" s="47" t="s">
        <v>9299</v>
      </c>
      <c r="E2023" s="47" t="s">
        <v>9300</v>
      </c>
      <c r="F2023" s="47" t="s">
        <v>9301</v>
      </c>
      <c r="G2023" s="47" t="s">
        <v>76</v>
      </c>
      <c r="H2023" s="47" t="s">
        <v>1980</v>
      </c>
      <c r="I2023" s="47" t="s">
        <v>3899</v>
      </c>
      <c r="J2023" s="47" t="s">
        <v>1961</v>
      </c>
      <c r="K2023" s="47" t="s">
        <v>319</v>
      </c>
      <c r="L2023" s="47" t="s">
        <v>886</v>
      </c>
      <c r="M2023" s="47" t="s">
        <v>53</v>
      </c>
      <c r="N2023" s="47" t="s">
        <v>34</v>
      </c>
      <c r="O2023" s="47" t="s">
        <v>4</v>
      </c>
      <c r="P2023" s="47" t="s">
        <v>25</v>
      </c>
      <c r="Q2023" s="47"/>
      <c r="R2023" s="47"/>
      <c r="S2023" s="47" t="s">
        <v>9302</v>
      </c>
      <c r="T2023" s="47" t="s">
        <v>9303</v>
      </c>
      <c r="U2023" s="52">
        <v>4773</v>
      </c>
      <c r="V2023" s="118">
        <v>46171</v>
      </c>
      <c r="W2023" s="118">
        <v>46171</v>
      </c>
      <c r="X2023" s="47"/>
      <c r="Y2023" s="47">
        <v>15</v>
      </c>
      <c r="Z2023" s="118">
        <v>46186</v>
      </c>
      <c r="AA2023" s="118">
        <v>46186</v>
      </c>
      <c r="AB2023" s="118"/>
      <c r="AC2023" s="47" t="s">
        <v>5</v>
      </c>
      <c r="AD2023" s="14"/>
      <c r="AE2023" s="47" t="s">
        <v>3218</v>
      </c>
      <c r="AF2023" s="280"/>
      <c r="AG2023" s="118"/>
      <c r="AH2023" s="118"/>
      <c r="AI2023" s="47"/>
      <c r="AJ2023" s="47"/>
      <c r="AK2023" s="47" t="s">
        <v>5080</v>
      </c>
      <c r="AL2023" s="62" t="s">
        <v>390</v>
      </c>
      <c r="AM2023" s="62"/>
      <c r="AN2023" s="118"/>
      <c r="AO2023" s="118"/>
      <c r="AP2023" s="118"/>
      <c r="AQ2023" s="118"/>
      <c r="AR2023" s="118"/>
      <c r="AS2023" s="47"/>
      <c r="AT2023" s="118"/>
      <c r="AU2023" s="47"/>
      <c r="AV2023" s="47"/>
      <c r="AW2023" s="118"/>
      <c r="AX2023" s="118"/>
      <c r="AY2023" s="118"/>
      <c r="AZ2023" s="47"/>
      <c r="BA2023" s="118"/>
      <c r="BB2023" s="47"/>
      <c r="BC2023" s="118"/>
      <c r="BD2023" s="118"/>
    </row>
    <row r="2024" spans="1:56" x14ac:dyDescent="0.35">
      <c r="A2024" s="50" t="s">
        <v>9304</v>
      </c>
      <c r="B2024" s="115"/>
      <c r="C2024" s="47"/>
      <c r="D2024" s="47" t="s">
        <v>9305</v>
      </c>
      <c r="E2024" s="47" t="s">
        <v>9306</v>
      </c>
      <c r="F2024" s="47" t="s">
        <v>9307</v>
      </c>
      <c r="G2024" s="47" t="s">
        <v>76</v>
      </c>
      <c r="H2024" s="47" t="s">
        <v>1980</v>
      </c>
      <c r="I2024" s="47" t="s">
        <v>3899</v>
      </c>
      <c r="J2024" s="47" t="s">
        <v>1961</v>
      </c>
      <c r="K2024" s="47" t="s">
        <v>319</v>
      </c>
      <c r="L2024" s="47" t="s">
        <v>886</v>
      </c>
      <c r="M2024" s="47" t="s">
        <v>53</v>
      </c>
      <c r="N2024" s="47" t="s">
        <v>33</v>
      </c>
      <c r="O2024" s="47" t="s">
        <v>5473</v>
      </c>
      <c r="P2024" s="47" t="s">
        <v>26</v>
      </c>
      <c r="Q2024" s="47"/>
      <c r="R2024" s="47"/>
      <c r="S2024" s="47" t="s">
        <v>9308</v>
      </c>
      <c r="T2024" s="47" t="s">
        <v>3644</v>
      </c>
      <c r="U2024" s="52">
        <v>1830</v>
      </c>
      <c r="V2024" s="118">
        <v>46167</v>
      </c>
      <c r="W2024" s="118">
        <v>46167</v>
      </c>
      <c r="X2024" s="47"/>
      <c r="Y2024" s="47">
        <v>15</v>
      </c>
      <c r="Z2024" s="118">
        <v>46182</v>
      </c>
      <c r="AA2024" s="118">
        <v>46182</v>
      </c>
      <c r="AB2024" s="118"/>
      <c r="AC2024" s="47" t="s">
        <v>5</v>
      </c>
      <c r="AD2024" s="14"/>
      <c r="AE2024" s="47" t="s">
        <v>3218</v>
      </c>
      <c r="AF2024" s="280"/>
      <c r="AG2024" s="118"/>
      <c r="AH2024" s="118"/>
      <c r="AI2024" s="47"/>
      <c r="AJ2024" s="47"/>
      <c r="AK2024" s="47" t="s">
        <v>5080</v>
      </c>
      <c r="AL2024" s="62" t="s">
        <v>390</v>
      </c>
      <c r="AM2024" s="62"/>
      <c r="AN2024" s="118"/>
      <c r="AO2024" s="118"/>
      <c r="AP2024" s="118"/>
      <c r="AQ2024" s="118"/>
      <c r="AR2024" s="118"/>
      <c r="AS2024" s="47"/>
      <c r="AT2024" s="118"/>
      <c r="AU2024" s="47"/>
      <c r="AV2024" s="47"/>
      <c r="AW2024" s="118"/>
      <c r="AX2024" s="118"/>
      <c r="AY2024" s="118"/>
      <c r="AZ2024" s="47"/>
      <c r="BA2024" s="118"/>
      <c r="BB2024" s="47"/>
      <c r="BC2024" s="118"/>
      <c r="BD2024" s="118"/>
    </row>
    <row r="2025" spans="1:56" x14ac:dyDescent="0.35">
      <c r="A2025" s="50" t="s">
        <v>9309</v>
      </c>
      <c r="B2025" s="115"/>
      <c r="C2025" s="47"/>
      <c r="D2025" s="47" t="s">
        <v>9310</v>
      </c>
      <c r="E2025" s="47" t="s">
        <v>9311</v>
      </c>
      <c r="F2025" s="47" t="s">
        <v>9312</v>
      </c>
      <c r="G2025" s="47" t="s">
        <v>76</v>
      </c>
      <c r="H2025" s="47" t="s">
        <v>1980</v>
      </c>
      <c r="I2025" s="47" t="s">
        <v>3899</v>
      </c>
      <c r="J2025" s="47" t="s">
        <v>1961</v>
      </c>
      <c r="K2025" s="47" t="s">
        <v>319</v>
      </c>
      <c r="L2025" s="47" t="s">
        <v>886</v>
      </c>
      <c r="M2025" s="47" t="s">
        <v>53</v>
      </c>
      <c r="N2025" s="47" t="s">
        <v>33</v>
      </c>
      <c r="O2025" s="47" t="s">
        <v>5473</v>
      </c>
      <c r="P2025" s="47" t="s">
        <v>26</v>
      </c>
      <c r="Q2025" s="47"/>
      <c r="R2025" s="47"/>
      <c r="S2025" s="47" t="s">
        <v>9313</v>
      </c>
      <c r="T2025" s="47" t="s">
        <v>188</v>
      </c>
      <c r="U2025" s="52">
        <v>2575</v>
      </c>
      <c r="V2025" s="118">
        <v>46172</v>
      </c>
      <c r="W2025" s="118">
        <v>46172</v>
      </c>
      <c r="X2025" s="47"/>
      <c r="Y2025" s="47">
        <v>15</v>
      </c>
      <c r="Z2025" s="118">
        <v>46187</v>
      </c>
      <c r="AA2025" s="118">
        <v>46187</v>
      </c>
      <c r="AB2025" s="118"/>
      <c r="AC2025" s="47" t="s">
        <v>5</v>
      </c>
      <c r="AD2025" s="14"/>
      <c r="AE2025" s="47" t="s">
        <v>3218</v>
      </c>
      <c r="AF2025" s="280"/>
      <c r="AG2025" s="118"/>
      <c r="AH2025" s="118"/>
      <c r="AI2025" s="47"/>
      <c r="AJ2025" s="47"/>
      <c r="AK2025" s="47" t="s">
        <v>5080</v>
      </c>
      <c r="AL2025" s="62" t="s">
        <v>390</v>
      </c>
      <c r="AM2025" s="62"/>
      <c r="AN2025" s="118"/>
      <c r="AO2025" s="118"/>
      <c r="AP2025" s="118"/>
      <c r="AQ2025" s="118"/>
      <c r="AR2025" s="118"/>
      <c r="AS2025" s="47"/>
      <c r="AT2025" s="118"/>
      <c r="AU2025" s="47"/>
      <c r="AV2025" s="47"/>
      <c r="AW2025" s="118"/>
      <c r="AX2025" s="118"/>
      <c r="AY2025" s="118"/>
      <c r="AZ2025" s="47"/>
      <c r="BA2025" s="118"/>
      <c r="BB2025" s="47"/>
      <c r="BC2025" s="118"/>
      <c r="BD2025" s="118"/>
    </row>
    <row r="2026" spans="1:56" x14ac:dyDescent="0.35">
      <c r="A2026" s="50" t="s">
        <v>9314</v>
      </c>
      <c r="B2026" s="115"/>
      <c r="C2026" s="47"/>
      <c r="D2026" s="47" t="s">
        <v>9315</v>
      </c>
      <c r="E2026" s="47" t="s">
        <v>9316</v>
      </c>
      <c r="F2026" s="47" t="s">
        <v>9317</v>
      </c>
      <c r="G2026" s="47" t="s">
        <v>76</v>
      </c>
      <c r="H2026" s="47" t="s">
        <v>1980</v>
      </c>
      <c r="I2026" s="47" t="s">
        <v>3899</v>
      </c>
      <c r="J2026" s="47" t="s">
        <v>1961</v>
      </c>
      <c r="K2026" s="47" t="s">
        <v>319</v>
      </c>
      <c r="L2026" s="47" t="s">
        <v>886</v>
      </c>
      <c r="M2026" s="47" t="s">
        <v>53</v>
      </c>
      <c r="N2026" s="47" t="s">
        <v>33</v>
      </c>
      <c r="O2026" s="47" t="s">
        <v>5473</v>
      </c>
      <c r="P2026" s="47" t="s">
        <v>22</v>
      </c>
      <c r="Q2026" s="47"/>
      <c r="R2026" s="47"/>
      <c r="S2026" s="47" t="s">
        <v>9318</v>
      </c>
      <c r="T2026" s="47" t="s">
        <v>131</v>
      </c>
      <c r="U2026" s="52">
        <v>2035</v>
      </c>
      <c r="V2026" s="118">
        <v>46146</v>
      </c>
      <c r="W2026" s="118">
        <v>46146</v>
      </c>
      <c r="X2026" s="47"/>
      <c r="Y2026" s="47">
        <v>15</v>
      </c>
      <c r="Z2026" s="118">
        <v>46161</v>
      </c>
      <c r="AA2026" s="118">
        <v>46161</v>
      </c>
      <c r="AB2026" s="118"/>
      <c r="AC2026" s="47" t="s">
        <v>5</v>
      </c>
      <c r="AD2026" s="14"/>
      <c r="AE2026" s="47" t="s">
        <v>3218</v>
      </c>
      <c r="AF2026" s="280"/>
      <c r="AG2026" s="118"/>
      <c r="AH2026" s="118"/>
      <c r="AI2026" s="47"/>
      <c r="AJ2026" s="47"/>
      <c r="AK2026" s="47" t="s">
        <v>2826</v>
      </c>
      <c r="AL2026" s="62" t="s">
        <v>390</v>
      </c>
      <c r="AM2026" s="62"/>
      <c r="AN2026" s="118"/>
      <c r="AO2026" s="118"/>
      <c r="AP2026" s="118"/>
      <c r="AQ2026" s="118"/>
      <c r="AR2026" s="118"/>
      <c r="AS2026" s="47"/>
      <c r="AT2026" s="118"/>
      <c r="AU2026" s="47"/>
      <c r="AV2026" s="47"/>
      <c r="AW2026" s="118"/>
      <c r="AX2026" s="118"/>
      <c r="AY2026" s="118"/>
      <c r="AZ2026" s="47"/>
      <c r="BA2026" s="118"/>
      <c r="BB2026" s="47"/>
      <c r="BC2026" s="118"/>
      <c r="BD2026" s="118"/>
    </row>
    <row r="2027" spans="1:56" x14ac:dyDescent="0.35">
      <c r="A2027" s="50" t="s">
        <v>9319</v>
      </c>
      <c r="B2027" s="115"/>
      <c r="C2027" s="47"/>
      <c r="D2027" s="47" t="s">
        <v>9320</v>
      </c>
      <c r="E2027" s="47" t="s">
        <v>9321</v>
      </c>
      <c r="F2027" s="47" t="s">
        <v>9322</v>
      </c>
      <c r="G2027" s="47" t="s">
        <v>76</v>
      </c>
      <c r="H2027" s="47" t="s">
        <v>1980</v>
      </c>
      <c r="I2027" s="47" t="s">
        <v>3899</v>
      </c>
      <c r="J2027" s="47" t="s">
        <v>1961</v>
      </c>
      <c r="K2027" s="47" t="s">
        <v>319</v>
      </c>
      <c r="L2027" s="47" t="s">
        <v>886</v>
      </c>
      <c r="M2027" s="47" t="s">
        <v>53</v>
      </c>
      <c r="N2027" s="47" t="s">
        <v>33</v>
      </c>
      <c r="O2027" s="47" t="s">
        <v>5473</v>
      </c>
      <c r="P2027" s="47" t="s">
        <v>22</v>
      </c>
      <c r="Q2027" s="47"/>
      <c r="R2027" s="47"/>
      <c r="S2027" s="47" t="s">
        <v>9323</v>
      </c>
      <c r="T2027" s="47" t="s">
        <v>131</v>
      </c>
      <c r="U2027" s="52">
        <v>2900</v>
      </c>
      <c r="V2027" s="118">
        <v>46146</v>
      </c>
      <c r="W2027" s="118">
        <v>46146</v>
      </c>
      <c r="X2027" s="47"/>
      <c r="Y2027" s="47">
        <v>15</v>
      </c>
      <c r="Z2027" s="118">
        <v>46161</v>
      </c>
      <c r="AA2027" s="118">
        <v>46161</v>
      </c>
      <c r="AB2027" s="118"/>
      <c r="AC2027" s="47" t="s">
        <v>5</v>
      </c>
      <c r="AD2027" s="14"/>
      <c r="AE2027" s="47" t="s">
        <v>3218</v>
      </c>
      <c r="AF2027" s="280"/>
      <c r="AG2027" s="118"/>
      <c r="AH2027" s="118"/>
      <c r="AI2027" s="47"/>
      <c r="AJ2027" s="47"/>
      <c r="AK2027" s="47" t="s">
        <v>2826</v>
      </c>
      <c r="AL2027" s="62" t="s">
        <v>390</v>
      </c>
      <c r="AM2027" s="62"/>
      <c r="AN2027" s="118"/>
      <c r="AO2027" s="118"/>
      <c r="AP2027" s="118"/>
      <c r="AQ2027" s="118"/>
      <c r="AR2027" s="118"/>
      <c r="AS2027" s="47"/>
      <c r="AT2027" s="118"/>
      <c r="AU2027" s="47"/>
      <c r="AV2027" s="47"/>
      <c r="AW2027" s="118"/>
      <c r="AX2027" s="118"/>
      <c r="AY2027" s="118"/>
      <c r="AZ2027" s="47"/>
      <c r="BA2027" s="118"/>
      <c r="BB2027" s="47"/>
      <c r="BC2027" s="118"/>
      <c r="BD2027" s="118"/>
    </row>
    <row r="2028" spans="1:56" x14ac:dyDescent="0.35">
      <c r="A2028" s="50" t="s">
        <v>9324</v>
      </c>
      <c r="B2028" s="115"/>
      <c r="C2028" s="47"/>
      <c r="D2028" s="47" t="s">
        <v>9325</v>
      </c>
      <c r="E2028" s="47" t="s">
        <v>9326</v>
      </c>
      <c r="F2028" s="47" t="s">
        <v>9327</v>
      </c>
      <c r="G2028" s="47" t="s">
        <v>76</v>
      </c>
      <c r="H2028" s="47" t="s">
        <v>1980</v>
      </c>
      <c r="I2028" s="47" t="s">
        <v>3899</v>
      </c>
      <c r="J2028" s="47" t="s">
        <v>1961</v>
      </c>
      <c r="K2028" s="47" t="s">
        <v>319</v>
      </c>
      <c r="L2028" s="47" t="s">
        <v>886</v>
      </c>
      <c r="M2028" s="47" t="s">
        <v>53</v>
      </c>
      <c r="N2028" s="47" t="s">
        <v>34</v>
      </c>
      <c r="O2028" s="47" t="s">
        <v>4</v>
      </c>
      <c r="P2028" s="47" t="s">
        <v>25</v>
      </c>
      <c r="Q2028" s="47"/>
      <c r="R2028" s="47"/>
      <c r="S2028" s="47" t="s">
        <v>9328</v>
      </c>
      <c r="T2028" s="47" t="s">
        <v>9329</v>
      </c>
      <c r="U2028" s="52">
        <v>5203</v>
      </c>
      <c r="V2028" s="118">
        <v>46172</v>
      </c>
      <c r="W2028" s="118">
        <v>46172</v>
      </c>
      <c r="X2028" s="47"/>
      <c r="Y2028" s="47">
        <v>15</v>
      </c>
      <c r="Z2028" s="118">
        <v>46187</v>
      </c>
      <c r="AA2028" s="118">
        <v>46187</v>
      </c>
      <c r="AB2028" s="118"/>
      <c r="AC2028" s="47" t="s">
        <v>5</v>
      </c>
      <c r="AD2028" s="14"/>
      <c r="AE2028" s="47" t="s">
        <v>3218</v>
      </c>
      <c r="AF2028" s="280"/>
      <c r="AG2028" s="118"/>
      <c r="AH2028" s="118"/>
      <c r="AI2028" s="47"/>
      <c r="AJ2028" s="47"/>
      <c r="AK2028" s="47" t="s">
        <v>5080</v>
      </c>
      <c r="AL2028" s="62" t="s">
        <v>390</v>
      </c>
      <c r="AM2028" s="62"/>
      <c r="AN2028" s="118"/>
      <c r="AO2028" s="118"/>
      <c r="AP2028" s="118"/>
      <c r="AQ2028" s="118"/>
      <c r="AR2028" s="118"/>
      <c r="AS2028" s="47"/>
      <c r="AT2028" s="118"/>
      <c r="AU2028" s="47"/>
      <c r="AV2028" s="47"/>
      <c r="AW2028" s="118"/>
      <c r="AX2028" s="118"/>
      <c r="AY2028" s="118"/>
      <c r="AZ2028" s="47"/>
      <c r="BA2028" s="118"/>
      <c r="BB2028" s="47"/>
      <c r="BC2028" s="118"/>
      <c r="BD2028" s="118"/>
    </row>
    <row r="2029" spans="1:56" x14ac:dyDescent="0.35">
      <c r="A2029" s="50" t="s">
        <v>9330</v>
      </c>
      <c r="B2029" s="115"/>
      <c r="C2029" s="47"/>
      <c r="D2029" s="47" t="s">
        <v>9331</v>
      </c>
      <c r="E2029" s="47" t="s">
        <v>9332</v>
      </c>
      <c r="F2029" s="47" t="s">
        <v>9333</v>
      </c>
      <c r="G2029" s="47" t="s">
        <v>76</v>
      </c>
      <c r="H2029" s="47" t="s">
        <v>1980</v>
      </c>
      <c r="I2029" s="47" t="s">
        <v>3899</v>
      </c>
      <c r="J2029" s="47" t="s">
        <v>1961</v>
      </c>
      <c r="K2029" s="47" t="s">
        <v>319</v>
      </c>
      <c r="L2029" s="47" t="s">
        <v>886</v>
      </c>
      <c r="M2029" s="47" t="s">
        <v>53</v>
      </c>
      <c r="N2029" s="47" t="s">
        <v>34</v>
      </c>
      <c r="O2029" s="47" t="s">
        <v>4</v>
      </c>
      <c r="P2029" s="47" t="s">
        <v>25</v>
      </c>
      <c r="Q2029" s="47"/>
      <c r="R2029" s="47"/>
      <c r="S2029" s="47" t="s">
        <v>9334</v>
      </c>
      <c r="T2029" s="47" t="s">
        <v>9335</v>
      </c>
      <c r="U2029" s="52">
        <v>5944</v>
      </c>
      <c r="V2029" s="118">
        <v>46164</v>
      </c>
      <c r="W2029" s="118">
        <v>46164</v>
      </c>
      <c r="X2029" s="47"/>
      <c r="Y2029" s="47">
        <v>15</v>
      </c>
      <c r="Z2029" s="118">
        <v>46179</v>
      </c>
      <c r="AA2029" s="118">
        <v>46179</v>
      </c>
      <c r="AB2029" s="118"/>
      <c r="AC2029" s="47" t="s">
        <v>5</v>
      </c>
      <c r="AD2029" s="14"/>
      <c r="AE2029" s="47" t="s">
        <v>3218</v>
      </c>
      <c r="AF2029" s="280"/>
      <c r="AG2029" s="118"/>
      <c r="AH2029" s="118"/>
      <c r="AI2029" s="47"/>
      <c r="AJ2029" s="47"/>
      <c r="AK2029" s="47" t="s">
        <v>5080</v>
      </c>
      <c r="AL2029" s="62" t="s">
        <v>390</v>
      </c>
      <c r="AM2029" s="62"/>
      <c r="AN2029" s="118"/>
      <c r="AO2029" s="118"/>
      <c r="AP2029" s="118"/>
      <c r="AQ2029" s="118"/>
      <c r="AR2029" s="118"/>
      <c r="AS2029" s="47"/>
      <c r="AT2029" s="118"/>
      <c r="AU2029" s="47"/>
      <c r="AV2029" s="47"/>
      <c r="AW2029" s="118"/>
      <c r="AX2029" s="118"/>
      <c r="AY2029" s="118"/>
      <c r="AZ2029" s="47"/>
      <c r="BA2029" s="118"/>
      <c r="BB2029" s="47"/>
      <c r="BC2029" s="118"/>
      <c r="BD2029" s="118"/>
    </row>
    <row r="2030" spans="1:56" x14ac:dyDescent="0.35">
      <c r="A2030" s="50" t="s">
        <v>9336</v>
      </c>
      <c r="B2030" s="115"/>
      <c r="C2030" s="47"/>
      <c r="D2030" s="47" t="s">
        <v>9337</v>
      </c>
      <c r="E2030" s="47" t="s">
        <v>9338</v>
      </c>
      <c r="F2030" s="47" t="s">
        <v>9339</v>
      </c>
      <c r="G2030" s="47" t="s">
        <v>76</v>
      </c>
      <c r="H2030" s="47" t="s">
        <v>1980</v>
      </c>
      <c r="I2030" s="47" t="s">
        <v>3899</v>
      </c>
      <c r="J2030" s="47" t="s">
        <v>1961</v>
      </c>
      <c r="K2030" s="47" t="s">
        <v>319</v>
      </c>
      <c r="L2030" s="47" t="s">
        <v>886</v>
      </c>
      <c r="M2030" s="47" t="s">
        <v>53</v>
      </c>
      <c r="N2030" s="47" t="s">
        <v>34</v>
      </c>
      <c r="O2030" s="47" t="s">
        <v>4</v>
      </c>
      <c r="P2030" s="47" t="s">
        <v>21</v>
      </c>
      <c r="Q2030" s="47"/>
      <c r="R2030" s="47"/>
      <c r="S2030" s="47" t="s">
        <v>9340</v>
      </c>
      <c r="T2030" s="47" t="s">
        <v>9341</v>
      </c>
      <c r="U2030" s="52">
        <v>5738</v>
      </c>
      <c r="V2030" s="118">
        <v>46171</v>
      </c>
      <c r="W2030" s="118">
        <v>46171</v>
      </c>
      <c r="X2030" s="47"/>
      <c r="Y2030" s="47">
        <v>15</v>
      </c>
      <c r="Z2030" s="118">
        <v>46186</v>
      </c>
      <c r="AA2030" s="118">
        <v>46186</v>
      </c>
      <c r="AB2030" s="118"/>
      <c r="AC2030" s="47" t="s">
        <v>5</v>
      </c>
      <c r="AD2030" s="14"/>
      <c r="AE2030" s="47" t="s">
        <v>3218</v>
      </c>
      <c r="AF2030" s="280"/>
      <c r="AG2030" s="118"/>
      <c r="AH2030" s="118"/>
      <c r="AI2030" s="47"/>
      <c r="AJ2030" s="47"/>
      <c r="AK2030" s="47" t="s">
        <v>5080</v>
      </c>
      <c r="AL2030" s="62" t="s">
        <v>390</v>
      </c>
      <c r="AM2030" s="62"/>
      <c r="AN2030" s="118"/>
      <c r="AO2030" s="118"/>
      <c r="AP2030" s="118"/>
      <c r="AQ2030" s="118"/>
      <c r="AR2030" s="118"/>
      <c r="AS2030" s="47"/>
      <c r="AT2030" s="118"/>
      <c r="AU2030" s="47"/>
      <c r="AV2030" s="47"/>
      <c r="AW2030" s="118"/>
      <c r="AX2030" s="118"/>
      <c r="AY2030" s="118"/>
      <c r="AZ2030" s="47"/>
      <c r="BA2030" s="118"/>
      <c r="BB2030" s="47"/>
      <c r="BC2030" s="118"/>
      <c r="BD2030" s="118"/>
    </row>
    <row r="2031" spans="1:56" x14ac:dyDescent="0.35">
      <c r="A2031" s="50" t="s">
        <v>9342</v>
      </c>
      <c r="B2031" s="115"/>
      <c r="C2031" s="47"/>
      <c r="D2031" s="47" t="s">
        <v>9343</v>
      </c>
      <c r="E2031" s="47" t="s">
        <v>9344</v>
      </c>
      <c r="F2031" s="47" t="s">
        <v>9345</v>
      </c>
      <c r="G2031" s="47" t="s">
        <v>76</v>
      </c>
      <c r="H2031" s="47" t="s">
        <v>1980</v>
      </c>
      <c r="I2031" s="47" t="s">
        <v>3899</v>
      </c>
      <c r="J2031" s="47" t="s">
        <v>1961</v>
      </c>
      <c r="K2031" s="47" t="s">
        <v>319</v>
      </c>
      <c r="L2031" s="47" t="s">
        <v>886</v>
      </c>
      <c r="M2031" s="47" t="s">
        <v>53</v>
      </c>
      <c r="N2031" s="47" t="s">
        <v>34</v>
      </c>
      <c r="O2031" s="47" t="s">
        <v>4</v>
      </c>
      <c r="P2031" s="47" t="s">
        <v>21</v>
      </c>
      <c r="Q2031" s="47"/>
      <c r="R2031" s="47"/>
      <c r="S2031" s="47" t="s">
        <v>9346</v>
      </c>
      <c r="T2031" s="47" t="s">
        <v>9347</v>
      </c>
      <c r="U2031" s="52">
        <v>5629</v>
      </c>
      <c r="V2031" s="118">
        <v>46171</v>
      </c>
      <c r="W2031" s="118">
        <v>46171</v>
      </c>
      <c r="X2031" s="47"/>
      <c r="Y2031" s="47">
        <v>15</v>
      </c>
      <c r="Z2031" s="118">
        <v>46186</v>
      </c>
      <c r="AA2031" s="118">
        <v>46186</v>
      </c>
      <c r="AB2031" s="118"/>
      <c r="AC2031" s="47" t="s">
        <v>5</v>
      </c>
      <c r="AD2031" s="14"/>
      <c r="AE2031" s="47" t="s">
        <v>3218</v>
      </c>
      <c r="AF2031" s="280"/>
      <c r="AG2031" s="118"/>
      <c r="AH2031" s="118"/>
      <c r="AI2031" s="47"/>
      <c r="AJ2031" s="47"/>
      <c r="AK2031" s="47" t="s">
        <v>5080</v>
      </c>
      <c r="AL2031" s="62" t="s">
        <v>390</v>
      </c>
      <c r="AM2031" s="62"/>
      <c r="AN2031" s="118"/>
      <c r="AO2031" s="118"/>
      <c r="AP2031" s="118"/>
      <c r="AQ2031" s="118"/>
      <c r="AR2031" s="118"/>
      <c r="AS2031" s="47"/>
      <c r="AT2031" s="118"/>
      <c r="AU2031" s="47"/>
      <c r="AV2031" s="47"/>
      <c r="AW2031" s="118"/>
      <c r="AX2031" s="118"/>
      <c r="AY2031" s="118"/>
      <c r="AZ2031" s="47"/>
      <c r="BA2031" s="118"/>
      <c r="BB2031" s="47"/>
      <c r="BC2031" s="118"/>
      <c r="BD2031" s="118"/>
    </row>
    <row r="2032" spans="1:56" x14ac:dyDescent="0.35">
      <c r="A2032" s="50" t="s">
        <v>9348</v>
      </c>
      <c r="B2032" s="115"/>
      <c r="C2032" s="47"/>
      <c r="D2032" s="47" t="s">
        <v>9349</v>
      </c>
      <c r="E2032" s="47" t="s">
        <v>9350</v>
      </c>
      <c r="F2032" s="47" t="s">
        <v>9351</v>
      </c>
      <c r="G2032" s="47" t="s">
        <v>76</v>
      </c>
      <c r="H2032" s="47" t="s">
        <v>1980</v>
      </c>
      <c r="I2032" s="47" t="s">
        <v>3899</v>
      </c>
      <c r="J2032" s="47" t="s">
        <v>1961</v>
      </c>
      <c r="K2032" s="47" t="s">
        <v>319</v>
      </c>
      <c r="L2032" s="47" t="s">
        <v>886</v>
      </c>
      <c r="M2032" s="47" t="s">
        <v>53</v>
      </c>
      <c r="N2032" s="47" t="s">
        <v>33</v>
      </c>
      <c r="O2032" s="47" t="s">
        <v>5473</v>
      </c>
      <c r="P2032" s="47" t="s">
        <v>22</v>
      </c>
      <c r="Q2032" s="47"/>
      <c r="R2032" s="47"/>
      <c r="S2032" s="47" t="s">
        <v>9352</v>
      </c>
      <c r="T2032" s="47" t="s">
        <v>9353</v>
      </c>
      <c r="U2032" s="52">
        <v>5446</v>
      </c>
      <c r="V2032" s="118">
        <v>46160</v>
      </c>
      <c r="W2032" s="118">
        <v>46160</v>
      </c>
      <c r="X2032" s="47"/>
      <c r="Y2032" s="47">
        <v>15</v>
      </c>
      <c r="Z2032" s="118">
        <v>46175</v>
      </c>
      <c r="AA2032" s="118">
        <v>46175</v>
      </c>
      <c r="AB2032" s="118"/>
      <c r="AC2032" s="47" t="s">
        <v>5</v>
      </c>
      <c r="AD2032" s="14"/>
      <c r="AE2032" s="47" t="s">
        <v>3218</v>
      </c>
      <c r="AF2032" s="280"/>
      <c r="AG2032" s="118"/>
      <c r="AH2032" s="118"/>
      <c r="AI2032" s="47"/>
      <c r="AJ2032" s="47"/>
      <c r="AK2032" s="47" t="s">
        <v>5080</v>
      </c>
      <c r="AL2032" s="62" t="s">
        <v>390</v>
      </c>
      <c r="AM2032" s="62"/>
      <c r="AN2032" s="118"/>
      <c r="AO2032" s="118"/>
      <c r="AP2032" s="118"/>
      <c r="AQ2032" s="118"/>
      <c r="AR2032" s="118"/>
      <c r="AS2032" s="47"/>
      <c r="AT2032" s="118"/>
      <c r="AU2032" s="47"/>
      <c r="AV2032" s="47"/>
      <c r="AW2032" s="118"/>
      <c r="AX2032" s="118"/>
      <c r="AY2032" s="118"/>
      <c r="AZ2032" s="47"/>
      <c r="BA2032" s="118"/>
      <c r="BB2032" s="47"/>
      <c r="BC2032" s="118"/>
      <c r="BD2032" s="118"/>
    </row>
    <row r="2033" spans="1:56" x14ac:dyDescent="0.35">
      <c r="A2033" s="50" t="s">
        <v>9354</v>
      </c>
      <c r="B2033" s="115"/>
      <c r="C2033" s="47"/>
      <c r="D2033" s="47" t="s">
        <v>9355</v>
      </c>
      <c r="E2033" s="47" t="s">
        <v>9356</v>
      </c>
      <c r="F2033" s="47" t="s">
        <v>9357</v>
      </c>
      <c r="G2033" s="47" t="s">
        <v>76</v>
      </c>
      <c r="H2033" s="47" t="s">
        <v>1980</v>
      </c>
      <c r="I2033" s="47" t="s">
        <v>3899</v>
      </c>
      <c r="J2033" s="47" t="s">
        <v>1961</v>
      </c>
      <c r="K2033" s="47" t="s">
        <v>319</v>
      </c>
      <c r="L2033" s="47" t="s">
        <v>886</v>
      </c>
      <c r="M2033" s="47" t="s">
        <v>53</v>
      </c>
      <c r="N2033" s="47" t="s">
        <v>33</v>
      </c>
      <c r="O2033" s="47" t="s">
        <v>5473</v>
      </c>
      <c r="P2033" s="47" t="s">
        <v>26</v>
      </c>
      <c r="Q2033" s="47"/>
      <c r="R2033" s="47"/>
      <c r="S2033" s="47" t="s">
        <v>9358</v>
      </c>
      <c r="T2033" s="47" t="s">
        <v>9359</v>
      </c>
      <c r="U2033" s="52">
        <v>5807</v>
      </c>
      <c r="V2033" s="118">
        <v>46173</v>
      </c>
      <c r="W2033" s="118">
        <v>46173</v>
      </c>
      <c r="X2033" s="47"/>
      <c r="Y2033" s="47">
        <v>15</v>
      </c>
      <c r="Z2033" s="118">
        <v>46188</v>
      </c>
      <c r="AA2033" s="118">
        <v>46188</v>
      </c>
      <c r="AB2033" s="118"/>
      <c r="AC2033" s="47" t="s">
        <v>5</v>
      </c>
      <c r="AD2033" s="14"/>
      <c r="AE2033" s="47" t="s">
        <v>3218</v>
      </c>
      <c r="AF2033" s="280"/>
      <c r="AG2033" s="118"/>
      <c r="AH2033" s="118"/>
      <c r="AI2033" s="47"/>
      <c r="AJ2033" s="47"/>
      <c r="AK2033" s="47" t="s">
        <v>5080</v>
      </c>
      <c r="AL2033" s="62" t="s">
        <v>390</v>
      </c>
      <c r="AM2033" s="62"/>
      <c r="AN2033" s="118"/>
      <c r="AO2033" s="118"/>
      <c r="AP2033" s="118"/>
      <c r="AQ2033" s="118"/>
      <c r="AR2033" s="118"/>
      <c r="AS2033" s="47"/>
      <c r="AT2033" s="118"/>
      <c r="AU2033" s="47"/>
      <c r="AV2033" s="47"/>
      <c r="AW2033" s="118"/>
      <c r="AX2033" s="118"/>
      <c r="AY2033" s="118"/>
      <c r="AZ2033" s="47"/>
      <c r="BA2033" s="118"/>
      <c r="BB2033" s="47"/>
      <c r="BC2033" s="118"/>
      <c r="BD2033" s="118"/>
    </row>
    <row r="2034" spans="1:56" x14ac:dyDescent="0.35">
      <c r="A2034" s="50" t="s">
        <v>9360</v>
      </c>
      <c r="B2034" s="115"/>
      <c r="C2034" s="47"/>
      <c r="D2034" s="47" t="s">
        <v>9361</v>
      </c>
      <c r="E2034" s="47" t="s">
        <v>9362</v>
      </c>
      <c r="F2034" s="47" t="s">
        <v>9363</v>
      </c>
      <c r="G2034" s="47" t="s">
        <v>76</v>
      </c>
      <c r="H2034" s="47" t="s">
        <v>1980</v>
      </c>
      <c r="I2034" s="47" t="s">
        <v>3899</v>
      </c>
      <c r="J2034" s="47" t="s">
        <v>1961</v>
      </c>
      <c r="K2034" s="47" t="s">
        <v>319</v>
      </c>
      <c r="L2034" s="47" t="s">
        <v>886</v>
      </c>
      <c r="M2034" s="47" t="s">
        <v>53</v>
      </c>
      <c r="N2034" s="47" t="s">
        <v>33</v>
      </c>
      <c r="O2034" s="47" t="s">
        <v>5473</v>
      </c>
      <c r="P2034" s="47" t="s">
        <v>22</v>
      </c>
      <c r="Q2034" s="47"/>
      <c r="R2034" s="47"/>
      <c r="S2034" s="47" t="s">
        <v>9364</v>
      </c>
      <c r="T2034" s="47" t="s">
        <v>9365</v>
      </c>
      <c r="U2034" s="52">
        <v>5229</v>
      </c>
      <c r="V2034" s="118">
        <v>46151</v>
      </c>
      <c r="W2034" s="118">
        <v>46151</v>
      </c>
      <c r="X2034" s="47"/>
      <c r="Y2034" s="47">
        <v>15</v>
      </c>
      <c r="Z2034" s="118">
        <v>46166</v>
      </c>
      <c r="AA2034" s="118">
        <v>46166</v>
      </c>
      <c r="AB2034" s="118"/>
      <c r="AC2034" s="47" t="s">
        <v>5</v>
      </c>
      <c r="AD2034" s="14"/>
      <c r="AE2034" s="47" t="s">
        <v>3218</v>
      </c>
      <c r="AF2034" s="280"/>
      <c r="AG2034" s="118"/>
      <c r="AH2034" s="118"/>
      <c r="AI2034" s="47"/>
      <c r="AJ2034" s="47"/>
      <c r="AK2034" s="47" t="s">
        <v>2826</v>
      </c>
      <c r="AL2034" s="62" t="s">
        <v>390</v>
      </c>
      <c r="AM2034" s="62"/>
      <c r="AN2034" s="118"/>
      <c r="AO2034" s="118"/>
      <c r="AP2034" s="118"/>
      <c r="AQ2034" s="118"/>
      <c r="AR2034" s="118"/>
      <c r="AS2034" s="47"/>
      <c r="AT2034" s="118"/>
      <c r="AU2034" s="47"/>
      <c r="AV2034" s="47"/>
      <c r="AW2034" s="118"/>
      <c r="AX2034" s="118"/>
      <c r="AY2034" s="118"/>
      <c r="AZ2034" s="47"/>
      <c r="BA2034" s="118"/>
      <c r="BB2034" s="47"/>
      <c r="BC2034" s="118"/>
      <c r="BD2034" s="118"/>
    </row>
    <row r="2035" spans="1:56" x14ac:dyDescent="0.35">
      <c r="A2035" s="50" t="s">
        <v>9366</v>
      </c>
      <c r="B2035" s="115"/>
      <c r="C2035" s="47"/>
      <c r="D2035" s="47" t="s">
        <v>9367</v>
      </c>
      <c r="E2035" s="47" t="s">
        <v>9368</v>
      </c>
      <c r="F2035" s="47" t="s">
        <v>9369</v>
      </c>
      <c r="G2035" s="47" t="s">
        <v>76</v>
      </c>
      <c r="H2035" s="47" t="s">
        <v>1980</v>
      </c>
      <c r="I2035" s="47" t="s">
        <v>3899</v>
      </c>
      <c r="J2035" s="47" t="s">
        <v>1961</v>
      </c>
      <c r="K2035" s="47" t="s">
        <v>319</v>
      </c>
      <c r="L2035" s="47" t="s">
        <v>886</v>
      </c>
      <c r="M2035" s="47" t="s">
        <v>53</v>
      </c>
      <c r="N2035" s="47" t="s">
        <v>33</v>
      </c>
      <c r="O2035" s="47" t="s">
        <v>5473</v>
      </c>
      <c r="P2035" s="47" t="s">
        <v>26</v>
      </c>
      <c r="Q2035" s="47"/>
      <c r="R2035" s="47"/>
      <c r="S2035" s="47" t="s">
        <v>9370</v>
      </c>
      <c r="T2035" s="47" t="s">
        <v>9371</v>
      </c>
      <c r="U2035" s="52">
        <v>5152</v>
      </c>
      <c r="V2035" s="118">
        <v>46166</v>
      </c>
      <c r="W2035" s="118">
        <v>46166</v>
      </c>
      <c r="X2035" s="47"/>
      <c r="Y2035" s="47">
        <v>15</v>
      </c>
      <c r="Z2035" s="118">
        <v>46181</v>
      </c>
      <c r="AA2035" s="118">
        <v>46181</v>
      </c>
      <c r="AB2035" s="118"/>
      <c r="AC2035" s="47" t="s">
        <v>5</v>
      </c>
      <c r="AD2035" s="14"/>
      <c r="AE2035" s="47" t="s">
        <v>3218</v>
      </c>
      <c r="AF2035" s="280"/>
      <c r="AG2035" s="118"/>
      <c r="AH2035" s="118"/>
      <c r="AI2035" s="47"/>
      <c r="AJ2035" s="47"/>
      <c r="AK2035" s="47" t="s">
        <v>5080</v>
      </c>
      <c r="AL2035" s="62" t="s">
        <v>390</v>
      </c>
      <c r="AM2035" s="62"/>
      <c r="AN2035" s="118"/>
      <c r="AO2035" s="118"/>
      <c r="AP2035" s="118"/>
      <c r="AQ2035" s="118"/>
      <c r="AR2035" s="118"/>
      <c r="AS2035" s="47"/>
      <c r="AT2035" s="118"/>
      <c r="AU2035" s="47"/>
      <c r="AV2035" s="47"/>
      <c r="AW2035" s="118"/>
      <c r="AX2035" s="118"/>
      <c r="AY2035" s="118"/>
      <c r="AZ2035" s="47"/>
      <c r="BA2035" s="118"/>
      <c r="BB2035" s="47"/>
      <c r="BC2035" s="118"/>
      <c r="BD2035" s="118"/>
    </row>
    <row r="2036" spans="1:56" x14ac:dyDescent="0.35">
      <c r="A2036" s="50" t="s">
        <v>9372</v>
      </c>
      <c r="B2036" s="115"/>
      <c r="C2036" s="47"/>
      <c r="D2036" s="47" t="s">
        <v>9373</v>
      </c>
      <c r="E2036" s="47" t="s">
        <v>9374</v>
      </c>
      <c r="F2036" s="47" t="s">
        <v>9375</v>
      </c>
      <c r="G2036" s="47" t="s">
        <v>76</v>
      </c>
      <c r="H2036" s="47" t="s">
        <v>1980</v>
      </c>
      <c r="I2036" s="47" t="s">
        <v>3899</v>
      </c>
      <c r="J2036" s="47" t="s">
        <v>1961</v>
      </c>
      <c r="K2036" s="47" t="s">
        <v>319</v>
      </c>
      <c r="L2036" s="47" t="s">
        <v>886</v>
      </c>
      <c r="M2036" s="47" t="s">
        <v>53</v>
      </c>
      <c r="N2036" s="47" t="s">
        <v>33</v>
      </c>
      <c r="O2036" s="47" t="s">
        <v>5473</v>
      </c>
      <c r="P2036" s="47" t="s">
        <v>26</v>
      </c>
      <c r="Q2036" s="47"/>
      <c r="R2036" s="47"/>
      <c r="S2036" s="47" t="s">
        <v>9376</v>
      </c>
      <c r="T2036" s="47" t="s">
        <v>9377</v>
      </c>
      <c r="U2036" s="52">
        <v>7289</v>
      </c>
      <c r="V2036" s="118">
        <v>46173</v>
      </c>
      <c r="W2036" s="118">
        <v>46173</v>
      </c>
      <c r="X2036" s="47"/>
      <c r="Y2036" s="47">
        <v>15</v>
      </c>
      <c r="Z2036" s="118">
        <v>46188</v>
      </c>
      <c r="AA2036" s="118">
        <v>46188</v>
      </c>
      <c r="AB2036" s="118"/>
      <c r="AC2036" s="47" t="s">
        <v>5</v>
      </c>
      <c r="AD2036" s="14"/>
      <c r="AE2036" s="47" t="s">
        <v>3218</v>
      </c>
      <c r="AF2036" s="280"/>
      <c r="AG2036" s="118"/>
      <c r="AH2036" s="118"/>
      <c r="AI2036" s="47"/>
      <c r="AJ2036" s="47"/>
      <c r="AK2036" s="47" t="s">
        <v>5080</v>
      </c>
      <c r="AL2036" s="62" t="s">
        <v>390</v>
      </c>
      <c r="AM2036" s="62"/>
      <c r="AN2036" s="118"/>
      <c r="AO2036" s="118"/>
      <c r="AP2036" s="118"/>
      <c r="AQ2036" s="118"/>
      <c r="AR2036" s="118"/>
      <c r="AS2036" s="47"/>
      <c r="AT2036" s="118"/>
      <c r="AU2036" s="47"/>
      <c r="AV2036" s="47"/>
      <c r="AW2036" s="118"/>
      <c r="AX2036" s="118"/>
      <c r="AY2036" s="118"/>
      <c r="AZ2036" s="47"/>
      <c r="BA2036" s="118"/>
      <c r="BB2036" s="47"/>
      <c r="BC2036" s="118"/>
      <c r="BD2036" s="118"/>
    </row>
    <row r="2037" spans="1:56" x14ac:dyDescent="0.35">
      <c r="A2037" s="50" t="s">
        <v>9378</v>
      </c>
      <c r="B2037" s="115"/>
      <c r="C2037" s="47"/>
      <c r="D2037" s="47" t="s">
        <v>9379</v>
      </c>
      <c r="E2037" s="47" t="s">
        <v>9380</v>
      </c>
      <c r="F2037" s="47" t="s">
        <v>9381</v>
      </c>
      <c r="G2037" s="47" t="s">
        <v>76</v>
      </c>
      <c r="H2037" s="47" t="s">
        <v>1980</v>
      </c>
      <c r="I2037" s="47" t="s">
        <v>3899</v>
      </c>
      <c r="J2037" s="47" t="s">
        <v>1961</v>
      </c>
      <c r="K2037" s="47" t="s">
        <v>319</v>
      </c>
      <c r="L2037" s="47" t="s">
        <v>886</v>
      </c>
      <c r="M2037" s="47" t="s">
        <v>53</v>
      </c>
      <c r="N2037" s="47" t="s">
        <v>33</v>
      </c>
      <c r="O2037" s="47" t="s">
        <v>5473</v>
      </c>
      <c r="P2037" s="47" t="s">
        <v>26</v>
      </c>
      <c r="Q2037" s="47"/>
      <c r="R2037" s="47"/>
      <c r="S2037" s="47" t="s">
        <v>9382</v>
      </c>
      <c r="T2037" s="47" t="s">
        <v>9383</v>
      </c>
      <c r="U2037" s="52">
        <v>7311</v>
      </c>
      <c r="V2037" s="118">
        <v>46173</v>
      </c>
      <c r="W2037" s="118">
        <v>46173</v>
      </c>
      <c r="X2037" s="47"/>
      <c r="Y2037" s="47">
        <v>15</v>
      </c>
      <c r="Z2037" s="118">
        <v>46188</v>
      </c>
      <c r="AA2037" s="118">
        <v>46188</v>
      </c>
      <c r="AB2037" s="118"/>
      <c r="AC2037" s="47" t="s">
        <v>5</v>
      </c>
      <c r="AD2037" s="14"/>
      <c r="AE2037" s="47" t="s">
        <v>3218</v>
      </c>
      <c r="AF2037" s="280"/>
      <c r="AG2037" s="118"/>
      <c r="AH2037" s="118"/>
      <c r="AI2037" s="47"/>
      <c r="AJ2037" s="47"/>
      <c r="AK2037" s="47" t="s">
        <v>5080</v>
      </c>
      <c r="AL2037" s="62" t="s">
        <v>390</v>
      </c>
      <c r="AM2037" s="62"/>
      <c r="AN2037" s="118"/>
      <c r="AO2037" s="118"/>
      <c r="AP2037" s="118"/>
      <c r="AQ2037" s="118"/>
      <c r="AR2037" s="118"/>
      <c r="AS2037" s="47"/>
      <c r="AT2037" s="118"/>
      <c r="AU2037" s="47"/>
      <c r="AV2037" s="47"/>
      <c r="AW2037" s="118"/>
      <c r="AX2037" s="118"/>
      <c r="AY2037" s="118"/>
      <c r="AZ2037" s="47"/>
      <c r="BA2037" s="118"/>
      <c r="BB2037" s="47"/>
      <c r="BC2037" s="118"/>
      <c r="BD2037" s="118"/>
    </row>
    <row r="2038" spans="1:56" x14ac:dyDescent="0.35">
      <c r="A2038" s="50" t="s">
        <v>9384</v>
      </c>
      <c r="B2038" s="115"/>
      <c r="C2038" s="47"/>
      <c r="D2038" s="47" t="s">
        <v>9385</v>
      </c>
      <c r="E2038" s="47" t="s">
        <v>9386</v>
      </c>
      <c r="F2038" s="47" t="s">
        <v>9387</v>
      </c>
      <c r="G2038" s="47" t="s">
        <v>76</v>
      </c>
      <c r="H2038" s="47" t="s">
        <v>1980</v>
      </c>
      <c r="I2038" s="47" t="s">
        <v>3899</v>
      </c>
      <c r="J2038" s="47" t="s">
        <v>1961</v>
      </c>
      <c r="K2038" s="47" t="s">
        <v>319</v>
      </c>
      <c r="L2038" s="47" t="s">
        <v>886</v>
      </c>
      <c r="M2038" s="47" t="s">
        <v>53</v>
      </c>
      <c r="N2038" s="47" t="s">
        <v>33</v>
      </c>
      <c r="O2038" s="47" t="s">
        <v>5473</v>
      </c>
      <c r="P2038" s="47" t="s">
        <v>22</v>
      </c>
      <c r="Q2038" s="47"/>
      <c r="R2038" s="47"/>
      <c r="S2038" s="47" t="s">
        <v>9388</v>
      </c>
      <c r="T2038" s="47" t="s">
        <v>131</v>
      </c>
      <c r="U2038" s="52">
        <v>1670</v>
      </c>
      <c r="V2038" s="118">
        <v>46146</v>
      </c>
      <c r="W2038" s="118">
        <v>46146</v>
      </c>
      <c r="X2038" s="47"/>
      <c r="Y2038" s="47">
        <v>15</v>
      </c>
      <c r="Z2038" s="118">
        <v>46161</v>
      </c>
      <c r="AA2038" s="118">
        <v>46161</v>
      </c>
      <c r="AB2038" s="118"/>
      <c r="AC2038" s="47" t="s">
        <v>5</v>
      </c>
      <c r="AD2038" s="14"/>
      <c r="AE2038" s="47" t="s">
        <v>3218</v>
      </c>
      <c r="AF2038" s="280"/>
      <c r="AG2038" s="118"/>
      <c r="AH2038" s="118"/>
      <c r="AI2038" s="47"/>
      <c r="AJ2038" s="47"/>
      <c r="AK2038" s="47" t="s">
        <v>2826</v>
      </c>
      <c r="AL2038" s="62" t="s">
        <v>390</v>
      </c>
      <c r="AM2038" s="62"/>
      <c r="AN2038" s="118"/>
      <c r="AO2038" s="118"/>
      <c r="AP2038" s="118"/>
      <c r="AQ2038" s="118"/>
      <c r="AR2038" s="118"/>
      <c r="AS2038" s="47"/>
      <c r="AT2038" s="118"/>
      <c r="AU2038" s="47"/>
      <c r="AV2038" s="47"/>
      <c r="AW2038" s="118"/>
      <c r="AX2038" s="118"/>
      <c r="AY2038" s="118"/>
      <c r="AZ2038" s="47"/>
      <c r="BA2038" s="118"/>
      <c r="BB2038" s="47"/>
      <c r="BC2038" s="118"/>
      <c r="BD2038" s="118"/>
    </row>
    <row r="2039" spans="1:56" x14ac:dyDescent="0.35">
      <c r="A2039" s="50" t="s">
        <v>9389</v>
      </c>
      <c r="B2039" s="115"/>
      <c r="C2039" s="47"/>
      <c r="D2039" s="47" t="s">
        <v>9390</v>
      </c>
      <c r="E2039" s="47" t="s">
        <v>9391</v>
      </c>
      <c r="F2039" s="47" t="s">
        <v>9392</v>
      </c>
      <c r="G2039" s="47" t="s">
        <v>76</v>
      </c>
      <c r="H2039" s="47" t="s">
        <v>1980</v>
      </c>
      <c r="I2039" s="47" t="s">
        <v>3899</v>
      </c>
      <c r="J2039" s="47" t="s">
        <v>1961</v>
      </c>
      <c r="K2039" s="47" t="s">
        <v>319</v>
      </c>
      <c r="L2039" s="47" t="s">
        <v>886</v>
      </c>
      <c r="M2039" s="47" t="s">
        <v>53</v>
      </c>
      <c r="N2039" s="47" t="s">
        <v>33</v>
      </c>
      <c r="O2039" s="47" t="s">
        <v>5473</v>
      </c>
      <c r="P2039" s="47" t="s">
        <v>26</v>
      </c>
      <c r="Q2039" s="47"/>
      <c r="R2039" s="47"/>
      <c r="S2039" s="47" t="s">
        <v>9393</v>
      </c>
      <c r="T2039" s="47" t="s">
        <v>9394</v>
      </c>
      <c r="U2039" s="52">
        <v>6470</v>
      </c>
      <c r="V2039" s="118">
        <v>46173</v>
      </c>
      <c r="W2039" s="118">
        <v>46173</v>
      </c>
      <c r="X2039" s="47"/>
      <c r="Y2039" s="47">
        <v>15</v>
      </c>
      <c r="Z2039" s="118">
        <v>46188</v>
      </c>
      <c r="AA2039" s="118">
        <v>46188</v>
      </c>
      <c r="AB2039" s="118"/>
      <c r="AC2039" s="47" t="s">
        <v>5</v>
      </c>
      <c r="AD2039" s="14"/>
      <c r="AE2039" s="47" t="s">
        <v>3218</v>
      </c>
      <c r="AF2039" s="280"/>
      <c r="AG2039" s="118"/>
      <c r="AH2039" s="118"/>
      <c r="AI2039" s="47"/>
      <c r="AJ2039" s="47"/>
      <c r="AK2039" s="47" t="s">
        <v>5080</v>
      </c>
      <c r="AL2039" s="62" t="s">
        <v>390</v>
      </c>
      <c r="AM2039" s="62"/>
      <c r="AN2039" s="118"/>
      <c r="AO2039" s="118"/>
      <c r="AP2039" s="118"/>
      <c r="AQ2039" s="118"/>
      <c r="AR2039" s="118"/>
      <c r="AS2039" s="47"/>
      <c r="AT2039" s="118"/>
      <c r="AU2039" s="47"/>
      <c r="AV2039" s="47"/>
      <c r="AW2039" s="118"/>
      <c r="AX2039" s="118"/>
      <c r="AY2039" s="118"/>
      <c r="AZ2039" s="47"/>
      <c r="BA2039" s="118"/>
      <c r="BB2039" s="47"/>
      <c r="BC2039" s="118"/>
      <c r="BD2039" s="118"/>
    </row>
    <row r="2040" spans="1:56" x14ac:dyDescent="0.35">
      <c r="A2040" s="50" t="s">
        <v>9395</v>
      </c>
      <c r="B2040" s="115"/>
      <c r="C2040" s="47"/>
      <c r="D2040" s="47" t="s">
        <v>9396</v>
      </c>
      <c r="E2040" s="47" t="s">
        <v>9397</v>
      </c>
      <c r="F2040" s="47" t="s">
        <v>9398</v>
      </c>
      <c r="G2040" s="47" t="s">
        <v>76</v>
      </c>
      <c r="H2040" s="47" t="s">
        <v>1980</v>
      </c>
      <c r="I2040" s="47" t="s">
        <v>3899</v>
      </c>
      <c r="J2040" s="47" t="s">
        <v>1961</v>
      </c>
      <c r="K2040" s="47" t="s">
        <v>319</v>
      </c>
      <c r="L2040" s="47" t="s">
        <v>886</v>
      </c>
      <c r="M2040" s="47" t="s">
        <v>53</v>
      </c>
      <c r="N2040" s="47" t="s">
        <v>33</v>
      </c>
      <c r="O2040" s="47" t="s">
        <v>5473</v>
      </c>
      <c r="P2040" s="47" t="s">
        <v>26</v>
      </c>
      <c r="Q2040" s="47"/>
      <c r="R2040" s="47"/>
      <c r="S2040" s="47" t="s">
        <v>9399</v>
      </c>
      <c r="T2040" s="47" t="s">
        <v>9400</v>
      </c>
      <c r="U2040" s="52">
        <v>8200</v>
      </c>
      <c r="V2040" s="118">
        <v>46173</v>
      </c>
      <c r="W2040" s="118">
        <v>46173</v>
      </c>
      <c r="X2040" s="47"/>
      <c r="Y2040" s="47">
        <v>15</v>
      </c>
      <c r="Z2040" s="118">
        <v>46188</v>
      </c>
      <c r="AA2040" s="118">
        <v>46188</v>
      </c>
      <c r="AB2040" s="118"/>
      <c r="AC2040" s="47" t="s">
        <v>5</v>
      </c>
      <c r="AD2040" s="14"/>
      <c r="AE2040" s="47" t="s">
        <v>3218</v>
      </c>
      <c r="AF2040" s="280"/>
      <c r="AG2040" s="118"/>
      <c r="AH2040" s="118"/>
      <c r="AI2040" s="47"/>
      <c r="AJ2040" s="47"/>
      <c r="AK2040" s="47" t="s">
        <v>5080</v>
      </c>
      <c r="AL2040" s="62" t="s">
        <v>390</v>
      </c>
      <c r="AM2040" s="62"/>
      <c r="AN2040" s="118"/>
      <c r="AO2040" s="118"/>
      <c r="AP2040" s="118"/>
      <c r="AQ2040" s="118"/>
      <c r="AR2040" s="118"/>
      <c r="AS2040" s="47"/>
      <c r="AT2040" s="118"/>
      <c r="AU2040" s="47"/>
      <c r="AV2040" s="47"/>
      <c r="AW2040" s="118"/>
      <c r="AX2040" s="118"/>
      <c r="AY2040" s="118"/>
      <c r="AZ2040" s="47"/>
      <c r="BA2040" s="118"/>
      <c r="BB2040" s="47"/>
      <c r="BC2040" s="118"/>
      <c r="BD2040" s="118"/>
    </row>
    <row r="2041" spans="1:56" x14ac:dyDescent="0.35">
      <c r="A2041" s="50" t="s">
        <v>9401</v>
      </c>
      <c r="B2041" s="115"/>
      <c r="C2041" s="47"/>
      <c r="D2041" s="47" t="s">
        <v>9402</v>
      </c>
      <c r="E2041" s="47" t="s">
        <v>9403</v>
      </c>
      <c r="F2041" s="47" t="s">
        <v>9404</v>
      </c>
      <c r="G2041" s="47" t="s">
        <v>76</v>
      </c>
      <c r="H2041" s="47" t="s">
        <v>1980</v>
      </c>
      <c r="I2041" s="47" t="s">
        <v>3899</v>
      </c>
      <c r="J2041" s="47" t="s">
        <v>1961</v>
      </c>
      <c r="K2041" s="47" t="s">
        <v>319</v>
      </c>
      <c r="L2041" s="47" t="s">
        <v>886</v>
      </c>
      <c r="M2041" s="47" t="s">
        <v>53</v>
      </c>
      <c r="N2041" s="47" t="s">
        <v>33</v>
      </c>
      <c r="O2041" s="47" t="s">
        <v>5473</v>
      </c>
      <c r="P2041" s="47" t="s">
        <v>26</v>
      </c>
      <c r="Q2041" s="47"/>
      <c r="R2041" s="47"/>
      <c r="S2041" s="47" t="s">
        <v>9405</v>
      </c>
      <c r="T2041" s="47" t="s">
        <v>9406</v>
      </c>
      <c r="U2041" s="52">
        <v>8321</v>
      </c>
      <c r="V2041" s="118">
        <v>46173</v>
      </c>
      <c r="W2041" s="118">
        <v>46173</v>
      </c>
      <c r="X2041" s="47"/>
      <c r="Y2041" s="47">
        <v>15</v>
      </c>
      <c r="Z2041" s="118">
        <v>46188</v>
      </c>
      <c r="AA2041" s="118">
        <v>46188</v>
      </c>
      <c r="AB2041" s="118"/>
      <c r="AC2041" s="47" t="s">
        <v>5</v>
      </c>
      <c r="AD2041" s="14"/>
      <c r="AE2041" s="47" t="s">
        <v>3218</v>
      </c>
      <c r="AF2041" s="280"/>
      <c r="AG2041" s="118"/>
      <c r="AH2041" s="118"/>
      <c r="AI2041" s="47"/>
      <c r="AJ2041" s="47"/>
      <c r="AK2041" s="47" t="s">
        <v>5080</v>
      </c>
      <c r="AL2041" s="62" t="s">
        <v>390</v>
      </c>
      <c r="AM2041" s="62"/>
      <c r="AN2041" s="118"/>
      <c r="AO2041" s="118"/>
      <c r="AP2041" s="118"/>
      <c r="AQ2041" s="118"/>
      <c r="AR2041" s="118"/>
      <c r="AS2041" s="47"/>
      <c r="AT2041" s="118"/>
      <c r="AU2041" s="47"/>
      <c r="AV2041" s="47"/>
      <c r="AW2041" s="118"/>
      <c r="AX2041" s="118"/>
      <c r="AY2041" s="118"/>
      <c r="AZ2041" s="47"/>
      <c r="BA2041" s="118"/>
      <c r="BB2041" s="47"/>
      <c r="BC2041" s="118"/>
      <c r="BD2041" s="118"/>
    </row>
    <row r="2042" spans="1:56" x14ac:dyDescent="0.35">
      <c r="A2042" s="50" t="s">
        <v>9407</v>
      </c>
      <c r="B2042" s="115"/>
      <c r="C2042" s="47"/>
      <c r="D2042" s="47" t="s">
        <v>9408</v>
      </c>
      <c r="E2042" s="47" t="s">
        <v>9409</v>
      </c>
      <c r="F2042" s="47" t="s">
        <v>9410</v>
      </c>
      <c r="G2042" s="47" t="s">
        <v>76</v>
      </c>
      <c r="H2042" s="47" t="s">
        <v>1980</v>
      </c>
      <c r="I2042" s="47" t="s">
        <v>3899</v>
      </c>
      <c r="J2042" s="47" t="s">
        <v>1961</v>
      </c>
      <c r="K2042" s="47" t="s">
        <v>319</v>
      </c>
      <c r="L2042" s="47" t="s">
        <v>886</v>
      </c>
      <c r="M2042" s="47" t="s">
        <v>53</v>
      </c>
      <c r="N2042" s="47" t="s">
        <v>33</v>
      </c>
      <c r="O2042" s="47" t="s">
        <v>5473</v>
      </c>
      <c r="P2042" s="47" t="s">
        <v>22</v>
      </c>
      <c r="Q2042" s="47"/>
      <c r="R2042" s="47"/>
      <c r="S2042" s="47" t="s">
        <v>9411</v>
      </c>
      <c r="T2042" s="47" t="s">
        <v>9412</v>
      </c>
      <c r="U2042" s="52">
        <v>4345</v>
      </c>
      <c r="V2042" s="118">
        <v>46166</v>
      </c>
      <c r="W2042" s="118">
        <v>46166</v>
      </c>
      <c r="X2042" s="47"/>
      <c r="Y2042" s="47">
        <v>15</v>
      </c>
      <c r="Z2042" s="118">
        <v>46181</v>
      </c>
      <c r="AA2042" s="118">
        <v>46181</v>
      </c>
      <c r="AB2042" s="118"/>
      <c r="AC2042" s="47" t="s">
        <v>5</v>
      </c>
      <c r="AD2042" s="14"/>
      <c r="AE2042" s="47" t="s">
        <v>3218</v>
      </c>
      <c r="AF2042" s="280"/>
      <c r="AG2042" s="118"/>
      <c r="AH2042" s="118"/>
      <c r="AI2042" s="47"/>
      <c r="AJ2042" s="47"/>
      <c r="AK2042" s="47" t="s">
        <v>5080</v>
      </c>
      <c r="AL2042" s="62" t="s">
        <v>390</v>
      </c>
      <c r="AM2042" s="62"/>
      <c r="AN2042" s="118"/>
      <c r="AO2042" s="118"/>
      <c r="AP2042" s="118"/>
      <c r="AQ2042" s="118"/>
      <c r="AR2042" s="118"/>
      <c r="AS2042" s="47"/>
      <c r="AT2042" s="118"/>
      <c r="AU2042" s="47"/>
      <c r="AV2042" s="47"/>
      <c r="AW2042" s="118"/>
      <c r="AX2042" s="118"/>
      <c r="AY2042" s="118"/>
      <c r="AZ2042" s="47"/>
      <c r="BA2042" s="118"/>
      <c r="BB2042" s="47"/>
      <c r="BC2042" s="118"/>
      <c r="BD2042" s="118"/>
    </row>
    <row r="2043" spans="1:56" x14ac:dyDescent="0.35">
      <c r="A2043" s="50" t="s">
        <v>9413</v>
      </c>
      <c r="B2043" s="115"/>
      <c r="C2043" s="47"/>
      <c r="D2043" s="47" t="s">
        <v>9414</v>
      </c>
      <c r="E2043" s="47" t="s">
        <v>9415</v>
      </c>
      <c r="F2043" s="47" t="s">
        <v>9416</v>
      </c>
      <c r="G2043" s="47" t="s">
        <v>76</v>
      </c>
      <c r="H2043" s="47" t="s">
        <v>1980</v>
      </c>
      <c r="I2043" s="47" t="s">
        <v>3899</v>
      </c>
      <c r="J2043" s="47" t="s">
        <v>1961</v>
      </c>
      <c r="K2043" s="47" t="s">
        <v>319</v>
      </c>
      <c r="L2043" s="47" t="s">
        <v>886</v>
      </c>
      <c r="M2043" s="47" t="s">
        <v>53</v>
      </c>
      <c r="N2043" s="47" t="s">
        <v>33</v>
      </c>
      <c r="O2043" s="47" t="s">
        <v>5473</v>
      </c>
      <c r="P2043" s="47" t="s">
        <v>22</v>
      </c>
      <c r="Q2043" s="47"/>
      <c r="R2043" s="47"/>
      <c r="S2043" s="47" t="s">
        <v>9417</v>
      </c>
      <c r="T2043" s="47" t="s">
        <v>9418</v>
      </c>
      <c r="U2043" s="52">
        <v>8139</v>
      </c>
      <c r="V2043" s="118">
        <v>46176</v>
      </c>
      <c r="W2043" s="118">
        <v>46176</v>
      </c>
      <c r="X2043" s="47"/>
      <c r="Y2043" s="47">
        <v>15</v>
      </c>
      <c r="Z2043" s="118">
        <v>46191</v>
      </c>
      <c r="AA2043" s="118">
        <v>46191</v>
      </c>
      <c r="AB2043" s="118"/>
      <c r="AC2043" s="47" t="s">
        <v>5</v>
      </c>
      <c r="AD2043" s="14"/>
      <c r="AE2043" s="47" t="s">
        <v>3218</v>
      </c>
      <c r="AF2043" s="280"/>
      <c r="AG2043" s="118"/>
      <c r="AH2043" s="118"/>
      <c r="AI2043" s="47"/>
      <c r="AJ2043" s="47"/>
      <c r="AK2043" s="47" t="s">
        <v>5080</v>
      </c>
      <c r="AL2043" s="62" t="s">
        <v>390</v>
      </c>
      <c r="AM2043" s="62"/>
      <c r="AN2043" s="118"/>
      <c r="AO2043" s="118"/>
      <c r="AP2043" s="118"/>
      <c r="AQ2043" s="118"/>
      <c r="AR2043" s="118"/>
      <c r="AS2043" s="47"/>
      <c r="AT2043" s="118"/>
      <c r="AU2043" s="47"/>
      <c r="AV2043" s="47"/>
      <c r="AW2043" s="118"/>
      <c r="AX2043" s="118"/>
      <c r="AY2043" s="118"/>
      <c r="AZ2043" s="47"/>
      <c r="BA2043" s="118"/>
      <c r="BB2043" s="47"/>
      <c r="BC2043" s="118"/>
      <c r="BD2043" s="118"/>
    </row>
    <row r="2044" spans="1:56" x14ac:dyDescent="0.35">
      <c r="A2044" s="50" t="s">
        <v>9419</v>
      </c>
      <c r="B2044" s="115"/>
      <c r="C2044" s="47"/>
      <c r="D2044" s="47" t="s">
        <v>9420</v>
      </c>
      <c r="E2044" s="47" t="s">
        <v>9421</v>
      </c>
      <c r="F2044" s="47" t="s">
        <v>9422</v>
      </c>
      <c r="G2044" s="47" t="s">
        <v>76</v>
      </c>
      <c r="H2044" s="47" t="s">
        <v>1980</v>
      </c>
      <c r="I2044" s="47" t="s">
        <v>3899</v>
      </c>
      <c r="J2044" s="47" t="s">
        <v>1961</v>
      </c>
      <c r="K2044" s="47" t="s">
        <v>319</v>
      </c>
      <c r="L2044" s="47" t="s">
        <v>886</v>
      </c>
      <c r="M2044" s="47" t="s">
        <v>53</v>
      </c>
      <c r="N2044" s="47" t="s">
        <v>33</v>
      </c>
      <c r="O2044" s="47" t="s">
        <v>5473</v>
      </c>
      <c r="P2044" s="47" t="s">
        <v>22</v>
      </c>
      <c r="Q2044" s="47"/>
      <c r="R2044" s="47"/>
      <c r="S2044" s="47" t="s">
        <v>9423</v>
      </c>
      <c r="T2044" s="47" t="s">
        <v>28</v>
      </c>
      <c r="U2044" s="52">
        <v>2444</v>
      </c>
      <c r="V2044" s="118">
        <v>46166</v>
      </c>
      <c r="W2044" s="118">
        <v>46166</v>
      </c>
      <c r="X2044" s="47"/>
      <c r="Y2044" s="47">
        <v>15</v>
      </c>
      <c r="Z2044" s="118">
        <v>46181</v>
      </c>
      <c r="AA2044" s="118">
        <v>46181</v>
      </c>
      <c r="AB2044" s="118"/>
      <c r="AC2044" s="47" t="s">
        <v>5</v>
      </c>
      <c r="AD2044" s="14"/>
      <c r="AE2044" s="47" t="s">
        <v>3218</v>
      </c>
      <c r="AF2044" s="280"/>
      <c r="AG2044" s="118"/>
      <c r="AH2044" s="118"/>
      <c r="AI2044" s="47"/>
      <c r="AJ2044" s="47"/>
      <c r="AK2044" s="47" t="s">
        <v>5080</v>
      </c>
      <c r="AL2044" s="62" t="s">
        <v>390</v>
      </c>
      <c r="AM2044" s="62"/>
      <c r="AN2044" s="118"/>
      <c r="AO2044" s="118"/>
      <c r="AP2044" s="118"/>
      <c r="AQ2044" s="118"/>
      <c r="AR2044" s="118"/>
      <c r="AS2044" s="47"/>
      <c r="AT2044" s="118"/>
      <c r="AU2044" s="47"/>
      <c r="AV2044" s="47"/>
      <c r="AW2044" s="118"/>
      <c r="AX2044" s="118"/>
      <c r="AY2044" s="118"/>
      <c r="AZ2044" s="47"/>
      <c r="BA2044" s="118"/>
      <c r="BB2044" s="47"/>
      <c r="BC2044" s="118"/>
      <c r="BD2044" s="118"/>
    </row>
    <row r="2045" spans="1:56" x14ac:dyDescent="0.35">
      <c r="A2045" s="50" t="s">
        <v>9424</v>
      </c>
      <c r="B2045" s="115"/>
      <c r="C2045" s="47"/>
      <c r="D2045" s="47" t="s">
        <v>9425</v>
      </c>
      <c r="E2045" s="47" t="s">
        <v>9426</v>
      </c>
      <c r="F2045" s="47" t="s">
        <v>9427</v>
      </c>
      <c r="G2045" s="47" t="s">
        <v>76</v>
      </c>
      <c r="H2045" s="47" t="s">
        <v>1980</v>
      </c>
      <c r="I2045" s="47" t="s">
        <v>3899</v>
      </c>
      <c r="J2045" s="47" t="s">
        <v>1961</v>
      </c>
      <c r="K2045" s="47" t="s">
        <v>319</v>
      </c>
      <c r="L2045" s="47" t="s">
        <v>886</v>
      </c>
      <c r="M2045" s="47" t="s">
        <v>53</v>
      </c>
      <c r="N2045" s="47" t="s">
        <v>34</v>
      </c>
      <c r="O2045" s="47" t="s">
        <v>4</v>
      </c>
      <c r="P2045" s="47" t="s">
        <v>43</v>
      </c>
      <c r="Q2045" s="47"/>
      <c r="R2045" s="47"/>
      <c r="S2045" s="47" t="s">
        <v>9428</v>
      </c>
      <c r="T2045" s="47" t="s">
        <v>9429</v>
      </c>
      <c r="U2045" s="52">
        <v>6599</v>
      </c>
      <c r="V2045" s="118">
        <v>46172</v>
      </c>
      <c r="W2045" s="118">
        <v>46172</v>
      </c>
      <c r="X2045" s="47"/>
      <c r="Y2045" s="47">
        <v>15</v>
      </c>
      <c r="Z2045" s="118">
        <v>46187</v>
      </c>
      <c r="AA2045" s="118">
        <v>46187</v>
      </c>
      <c r="AB2045" s="118"/>
      <c r="AC2045" s="47" t="s">
        <v>5</v>
      </c>
      <c r="AD2045" s="14"/>
      <c r="AE2045" s="47" t="s">
        <v>3218</v>
      </c>
      <c r="AF2045" s="280"/>
      <c r="AG2045" s="118"/>
      <c r="AH2045" s="118"/>
      <c r="AI2045" s="47"/>
      <c r="AJ2045" s="47"/>
      <c r="AK2045" s="47" t="s">
        <v>5080</v>
      </c>
      <c r="AL2045" s="62" t="s">
        <v>390</v>
      </c>
      <c r="AM2045" s="62"/>
      <c r="AN2045" s="118"/>
      <c r="AO2045" s="118"/>
      <c r="AP2045" s="118"/>
      <c r="AQ2045" s="118"/>
      <c r="AR2045" s="118"/>
      <c r="AS2045" s="47"/>
      <c r="AT2045" s="118"/>
      <c r="AU2045" s="47"/>
      <c r="AV2045" s="47"/>
      <c r="AW2045" s="118"/>
      <c r="AX2045" s="118"/>
      <c r="AY2045" s="118"/>
      <c r="AZ2045" s="47"/>
      <c r="BA2045" s="118"/>
      <c r="BB2045" s="47"/>
      <c r="BC2045" s="118"/>
      <c r="BD2045" s="118"/>
    </row>
    <row r="2046" spans="1:56" x14ac:dyDescent="0.35">
      <c r="A2046" s="50" t="s">
        <v>9430</v>
      </c>
      <c r="B2046" s="115"/>
      <c r="C2046" s="47"/>
      <c r="D2046" s="47" t="s">
        <v>9431</v>
      </c>
      <c r="E2046" s="47" t="s">
        <v>9432</v>
      </c>
      <c r="F2046" s="47" t="s">
        <v>9433</v>
      </c>
      <c r="G2046" s="47" t="s">
        <v>76</v>
      </c>
      <c r="H2046" s="47" t="s">
        <v>1980</v>
      </c>
      <c r="I2046" s="47" t="s">
        <v>3899</v>
      </c>
      <c r="J2046" s="47" t="s">
        <v>1961</v>
      </c>
      <c r="K2046" s="47" t="s">
        <v>319</v>
      </c>
      <c r="L2046" s="47" t="s">
        <v>886</v>
      </c>
      <c r="M2046" s="47" t="s">
        <v>53</v>
      </c>
      <c r="N2046" s="47" t="s">
        <v>34</v>
      </c>
      <c r="O2046" s="47" t="s">
        <v>4</v>
      </c>
      <c r="P2046" s="47" t="s">
        <v>27</v>
      </c>
      <c r="Q2046" s="47"/>
      <c r="R2046" s="47"/>
      <c r="S2046" s="47" t="s">
        <v>9434</v>
      </c>
      <c r="T2046" s="47" t="s">
        <v>9435</v>
      </c>
      <c r="U2046" s="52">
        <v>4496</v>
      </c>
      <c r="V2046" s="118">
        <v>46163</v>
      </c>
      <c r="W2046" s="118">
        <v>46163</v>
      </c>
      <c r="X2046" s="47"/>
      <c r="Y2046" s="47">
        <v>15</v>
      </c>
      <c r="Z2046" s="118">
        <v>46178</v>
      </c>
      <c r="AA2046" s="118">
        <v>46178</v>
      </c>
      <c r="AB2046" s="118"/>
      <c r="AC2046" s="47" t="s">
        <v>5</v>
      </c>
      <c r="AD2046" s="14"/>
      <c r="AE2046" s="47" t="s">
        <v>3218</v>
      </c>
      <c r="AF2046" s="280"/>
      <c r="AG2046" s="118"/>
      <c r="AH2046" s="118"/>
      <c r="AI2046" s="47"/>
      <c r="AJ2046" s="47"/>
      <c r="AK2046" s="47" t="s">
        <v>5080</v>
      </c>
      <c r="AL2046" s="62" t="s">
        <v>390</v>
      </c>
      <c r="AM2046" s="62"/>
      <c r="AN2046" s="118"/>
      <c r="AO2046" s="118"/>
      <c r="AP2046" s="118"/>
      <c r="AQ2046" s="118"/>
      <c r="AR2046" s="118"/>
      <c r="AS2046" s="47"/>
      <c r="AT2046" s="118"/>
      <c r="AU2046" s="47"/>
      <c r="AV2046" s="47"/>
      <c r="AW2046" s="118"/>
      <c r="AX2046" s="118"/>
      <c r="AY2046" s="118"/>
      <c r="AZ2046" s="47"/>
      <c r="BA2046" s="118"/>
      <c r="BB2046" s="47"/>
      <c r="BC2046" s="118"/>
      <c r="BD2046" s="118"/>
    </row>
    <row r="2047" spans="1:56" x14ac:dyDescent="0.35">
      <c r="A2047" s="50" t="s">
        <v>9436</v>
      </c>
      <c r="B2047" s="115"/>
      <c r="C2047" s="47"/>
      <c r="D2047" s="47" t="s">
        <v>9437</v>
      </c>
      <c r="E2047" s="47" t="s">
        <v>9438</v>
      </c>
      <c r="F2047" s="47" t="s">
        <v>9439</v>
      </c>
      <c r="G2047" s="47" t="s">
        <v>76</v>
      </c>
      <c r="H2047" s="47" t="s">
        <v>1980</v>
      </c>
      <c r="I2047" s="47" t="s">
        <v>3899</v>
      </c>
      <c r="J2047" s="47" t="s">
        <v>1961</v>
      </c>
      <c r="K2047" s="47" t="s">
        <v>319</v>
      </c>
      <c r="L2047" s="47" t="s">
        <v>886</v>
      </c>
      <c r="M2047" s="47" t="s">
        <v>53</v>
      </c>
      <c r="N2047" s="47" t="s">
        <v>34</v>
      </c>
      <c r="O2047" s="47" t="s">
        <v>4</v>
      </c>
      <c r="P2047" s="47" t="s">
        <v>43</v>
      </c>
      <c r="Q2047" s="47"/>
      <c r="R2047" s="47"/>
      <c r="S2047" s="47" t="s">
        <v>9440</v>
      </c>
      <c r="T2047" s="47" t="s">
        <v>9441</v>
      </c>
      <c r="U2047" s="52">
        <v>5000</v>
      </c>
      <c r="V2047" s="118">
        <v>46171</v>
      </c>
      <c r="W2047" s="118">
        <v>46171</v>
      </c>
      <c r="X2047" s="47"/>
      <c r="Y2047" s="47">
        <v>15</v>
      </c>
      <c r="Z2047" s="118">
        <v>46186</v>
      </c>
      <c r="AA2047" s="118">
        <v>46186</v>
      </c>
      <c r="AB2047" s="118"/>
      <c r="AC2047" s="47" t="s">
        <v>5</v>
      </c>
      <c r="AD2047" s="14"/>
      <c r="AE2047" s="47" t="s">
        <v>3218</v>
      </c>
      <c r="AF2047" s="280"/>
      <c r="AG2047" s="118"/>
      <c r="AH2047" s="118"/>
      <c r="AI2047" s="47"/>
      <c r="AJ2047" s="47"/>
      <c r="AK2047" s="47" t="s">
        <v>5080</v>
      </c>
      <c r="AL2047" s="62" t="s">
        <v>390</v>
      </c>
      <c r="AM2047" s="62"/>
      <c r="AN2047" s="118"/>
      <c r="AO2047" s="118"/>
      <c r="AP2047" s="118"/>
      <c r="AQ2047" s="118"/>
      <c r="AR2047" s="118"/>
      <c r="AS2047" s="47"/>
      <c r="AT2047" s="118"/>
      <c r="AU2047" s="47"/>
      <c r="AV2047" s="47"/>
      <c r="AW2047" s="118"/>
      <c r="AX2047" s="118"/>
      <c r="AY2047" s="118"/>
      <c r="AZ2047" s="47"/>
      <c r="BA2047" s="118"/>
      <c r="BB2047" s="47"/>
      <c r="BC2047" s="118"/>
      <c r="BD2047" s="118"/>
    </row>
    <row r="2048" spans="1:56" x14ac:dyDescent="0.35">
      <c r="A2048" s="50" t="s">
        <v>9442</v>
      </c>
      <c r="B2048" s="115"/>
      <c r="C2048" s="47"/>
      <c r="D2048" s="47" t="s">
        <v>9443</v>
      </c>
      <c r="E2048" s="47" t="s">
        <v>9444</v>
      </c>
      <c r="F2048" s="47" t="s">
        <v>9445</v>
      </c>
      <c r="G2048" s="47" t="s">
        <v>76</v>
      </c>
      <c r="H2048" s="47" t="s">
        <v>1980</v>
      </c>
      <c r="I2048" s="47" t="s">
        <v>3899</v>
      </c>
      <c r="J2048" s="47" t="s">
        <v>1961</v>
      </c>
      <c r="K2048" s="47" t="s">
        <v>319</v>
      </c>
      <c r="L2048" s="47" t="s">
        <v>886</v>
      </c>
      <c r="M2048" s="47" t="s">
        <v>53</v>
      </c>
      <c r="N2048" s="47" t="s">
        <v>34</v>
      </c>
      <c r="O2048" s="47" t="s">
        <v>4</v>
      </c>
      <c r="P2048" s="47" t="s">
        <v>43</v>
      </c>
      <c r="Q2048" s="47"/>
      <c r="R2048" s="47"/>
      <c r="S2048" s="47" t="s">
        <v>9446</v>
      </c>
      <c r="T2048" s="47" t="s">
        <v>9447</v>
      </c>
      <c r="U2048" s="52">
        <v>9256</v>
      </c>
      <c r="V2048" s="118">
        <v>46171</v>
      </c>
      <c r="W2048" s="118">
        <v>46171</v>
      </c>
      <c r="X2048" s="47"/>
      <c r="Y2048" s="47">
        <v>15</v>
      </c>
      <c r="Z2048" s="118">
        <v>46186</v>
      </c>
      <c r="AA2048" s="118">
        <v>46186</v>
      </c>
      <c r="AB2048" s="118"/>
      <c r="AC2048" s="47" t="s">
        <v>5</v>
      </c>
      <c r="AD2048" s="14"/>
      <c r="AE2048" s="47" t="s">
        <v>3218</v>
      </c>
      <c r="AF2048" s="280"/>
      <c r="AG2048" s="118"/>
      <c r="AH2048" s="118"/>
      <c r="AI2048" s="47"/>
      <c r="AJ2048" s="47"/>
      <c r="AK2048" s="47" t="s">
        <v>5080</v>
      </c>
      <c r="AL2048" s="62" t="s">
        <v>390</v>
      </c>
      <c r="AM2048" s="62"/>
      <c r="AN2048" s="118"/>
      <c r="AO2048" s="118"/>
      <c r="AP2048" s="118"/>
      <c r="AQ2048" s="118"/>
      <c r="AR2048" s="118"/>
      <c r="AS2048" s="47"/>
      <c r="AT2048" s="118"/>
      <c r="AU2048" s="47"/>
      <c r="AV2048" s="47"/>
      <c r="AW2048" s="118"/>
      <c r="AX2048" s="118"/>
      <c r="AY2048" s="118"/>
      <c r="AZ2048" s="47"/>
      <c r="BA2048" s="118"/>
      <c r="BB2048" s="47"/>
      <c r="BC2048" s="118"/>
      <c r="BD2048" s="118"/>
    </row>
    <row r="2049" spans="1:56" x14ac:dyDescent="0.35">
      <c r="A2049" s="50" t="s">
        <v>9448</v>
      </c>
      <c r="B2049" s="115"/>
      <c r="C2049" s="47"/>
      <c r="D2049" s="47" t="s">
        <v>9449</v>
      </c>
      <c r="E2049" s="47" t="s">
        <v>9450</v>
      </c>
      <c r="F2049" s="47" t="s">
        <v>9451</v>
      </c>
      <c r="G2049" s="47" t="s">
        <v>76</v>
      </c>
      <c r="H2049" s="47" t="s">
        <v>1980</v>
      </c>
      <c r="I2049" s="47" t="s">
        <v>3899</v>
      </c>
      <c r="J2049" s="47" t="s">
        <v>1961</v>
      </c>
      <c r="K2049" s="47" t="s">
        <v>319</v>
      </c>
      <c r="L2049" s="47" t="s">
        <v>886</v>
      </c>
      <c r="M2049" s="47" t="s">
        <v>53</v>
      </c>
      <c r="N2049" s="47" t="s">
        <v>34</v>
      </c>
      <c r="O2049" s="47" t="s">
        <v>4</v>
      </c>
      <c r="P2049" s="47" t="s">
        <v>43</v>
      </c>
      <c r="Q2049" s="47"/>
      <c r="R2049" s="47"/>
      <c r="S2049" s="47" t="s">
        <v>9452</v>
      </c>
      <c r="T2049" s="47" t="s">
        <v>9453</v>
      </c>
      <c r="U2049" s="52">
        <v>6947</v>
      </c>
      <c r="V2049" s="118">
        <v>46172</v>
      </c>
      <c r="W2049" s="118">
        <v>46172</v>
      </c>
      <c r="X2049" s="47"/>
      <c r="Y2049" s="47">
        <v>15</v>
      </c>
      <c r="Z2049" s="118">
        <v>46187</v>
      </c>
      <c r="AA2049" s="118">
        <v>46187</v>
      </c>
      <c r="AB2049" s="118"/>
      <c r="AC2049" s="47" t="s">
        <v>5</v>
      </c>
      <c r="AD2049" s="14"/>
      <c r="AE2049" s="47" t="s">
        <v>3218</v>
      </c>
      <c r="AF2049" s="280"/>
      <c r="AG2049" s="118"/>
      <c r="AH2049" s="118"/>
      <c r="AI2049" s="47"/>
      <c r="AJ2049" s="47"/>
      <c r="AK2049" s="47" t="s">
        <v>5080</v>
      </c>
      <c r="AL2049" s="62" t="s">
        <v>390</v>
      </c>
      <c r="AM2049" s="62"/>
      <c r="AN2049" s="118"/>
      <c r="AO2049" s="118"/>
      <c r="AP2049" s="118"/>
      <c r="AQ2049" s="118"/>
      <c r="AR2049" s="118"/>
      <c r="AS2049" s="47"/>
      <c r="AT2049" s="118"/>
      <c r="AU2049" s="47"/>
      <c r="AV2049" s="47"/>
      <c r="AW2049" s="118"/>
      <c r="AX2049" s="118"/>
      <c r="AY2049" s="118"/>
      <c r="AZ2049" s="47"/>
      <c r="BA2049" s="118"/>
      <c r="BB2049" s="47"/>
      <c r="BC2049" s="118"/>
      <c r="BD2049" s="118"/>
    </row>
    <row r="2050" spans="1:56" x14ac:dyDescent="0.35">
      <c r="A2050" s="50" t="s">
        <v>9454</v>
      </c>
      <c r="B2050" s="115"/>
      <c r="C2050" s="47"/>
      <c r="D2050" s="47" t="s">
        <v>9455</v>
      </c>
      <c r="E2050" s="47" t="s">
        <v>9456</v>
      </c>
      <c r="F2050" s="47" t="s">
        <v>9457</v>
      </c>
      <c r="G2050" s="47" t="s">
        <v>76</v>
      </c>
      <c r="H2050" s="47" t="s">
        <v>1980</v>
      </c>
      <c r="I2050" s="47" t="s">
        <v>3899</v>
      </c>
      <c r="J2050" s="47" t="s">
        <v>1961</v>
      </c>
      <c r="K2050" s="47" t="s">
        <v>319</v>
      </c>
      <c r="L2050" s="47" t="s">
        <v>886</v>
      </c>
      <c r="M2050" s="47" t="s">
        <v>53</v>
      </c>
      <c r="N2050" s="47" t="s">
        <v>34</v>
      </c>
      <c r="O2050" s="47" t="s">
        <v>4</v>
      </c>
      <c r="P2050" s="47" t="s">
        <v>43</v>
      </c>
      <c r="Q2050" s="47"/>
      <c r="R2050" s="47"/>
      <c r="S2050" s="47" t="s">
        <v>9458</v>
      </c>
      <c r="T2050" s="47" t="s">
        <v>9459</v>
      </c>
      <c r="U2050" s="52">
        <v>5628</v>
      </c>
      <c r="V2050" s="118">
        <v>46172</v>
      </c>
      <c r="W2050" s="118">
        <v>46172</v>
      </c>
      <c r="X2050" s="47"/>
      <c r="Y2050" s="47">
        <v>15</v>
      </c>
      <c r="Z2050" s="118">
        <v>46187</v>
      </c>
      <c r="AA2050" s="118">
        <v>46187</v>
      </c>
      <c r="AB2050" s="118"/>
      <c r="AC2050" s="47" t="s">
        <v>5</v>
      </c>
      <c r="AD2050" s="14"/>
      <c r="AE2050" s="47" t="s">
        <v>3218</v>
      </c>
      <c r="AF2050" s="280"/>
      <c r="AG2050" s="118"/>
      <c r="AH2050" s="118"/>
      <c r="AI2050" s="47"/>
      <c r="AJ2050" s="47"/>
      <c r="AK2050" s="47" t="s">
        <v>5080</v>
      </c>
      <c r="AL2050" s="62" t="s">
        <v>390</v>
      </c>
      <c r="AM2050" s="62"/>
      <c r="AN2050" s="118"/>
      <c r="AO2050" s="118"/>
      <c r="AP2050" s="118"/>
      <c r="AQ2050" s="118"/>
      <c r="AR2050" s="118"/>
      <c r="AS2050" s="47"/>
      <c r="AT2050" s="118"/>
      <c r="AU2050" s="47"/>
      <c r="AV2050" s="47"/>
      <c r="AW2050" s="118"/>
      <c r="AX2050" s="118"/>
      <c r="AY2050" s="118"/>
      <c r="AZ2050" s="47"/>
      <c r="BA2050" s="118"/>
      <c r="BB2050" s="47"/>
      <c r="BC2050" s="118"/>
      <c r="BD2050" s="118"/>
    </row>
    <row r="2051" spans="1:56" x14ac:dyDescent="0.35">
      <c r="A2051" s="50" t="s">
        <v>9460</v>
      </c>
      <c r="B2051" s="115"/>
      <c r="C2051" s="47"/>
      <c r="D2051" s="47" t="s">
        <v>9461</v>
      </c>
      <c r="E2051" s="47" t="s">
        <v>9462</v>
      </c>
      <c r="F2051" s="47" t="s">
        <v>9463</v>
      </c>
      <c r="G2051" s="47" t="s">
        <v>76</v>
      </c>
      <c r="H2051" s="47" t="s">
        <v>1980</v>
      </c>
      <c r="I2051" s="47" t="s">
        <v>3899</v>
      </c>
      <c r="J2051" s="47" t="s">
        <v>1961</v>
      </c>
      <c r="K2051" s="47" t="s">
        <v>319</v>
      </c>
      <c r="L2051" s="47" t="s">
        <v>886</v>
      </c>
      <c r="M2051" s="47" t="s">
        <v>53</v>
      </c>
      <c r="N2051" s="47" t="s">
        <v>34</v>
      </c>
      <c r="O2051" s="47" t="s">
        <v>4</v>
      </c>
      <c r="P2051" s="47" t="s">
        <v>43</v>
      </c>
      <c r="Q2051" s="47"/>
      <c r="R2051" s="47"/>
      <c r="S2051" s="47" t="s">
        <v>9464</v>
      </c>
      <c r="T2051" s="47" t="s">
        <v>9465</v>
      </c>
      <c r="U2051" s="52">
        <v>5565</v>
      </c>
      <c r="V2051" s="118">
        <v>46172</v>
      </c>
      <c r="W2051" s="118">
        <v>46172</v>
      </c>
      <c r="X2051" s="47"/>
      <c r="Y2051" s="47">
        <v>15</v>
      </c>
      <c r="Z2051" s="118">
        <v>46187</v>
      </c>
      <c r="AA2051" s="118">
        <v>46187</v>
      </c>
      <c r="AB2051" s="118"/>
      <c r="AC2051" s="47" t="s">
        <v>5</v>
      </c>
      <c r="AD2051" s="14"/>
      <c r="AE2051" s="47" t="s">
        <v>3218</v>
      </c>
      <c r="AF2051" s="280"/>
      <c r="AG2051" s="118"/>
      <c r="AH2051" s="118"/>
      <c r="AI2051" s="47"/>
      <c r="AJ2051" s="47"/>
      <c r="AK2051" s="47" t="s">
        <v>5080</v>
      </c>
      <c r="AL2051" s="62" t="s">
        <v>390</v>
      </c>
      <c r="AM2051" s="62"/>
      <c r="AN2051" s="118"/>
      <c r="AO2051" s="118"/>
      <c r="AP2051" s="118"/>
      <c r="AQ2051" s="118"/>
      <c r="AR2051" s="118"/>
      <c r="AS2051" s="47"/>
      <c r="AT2051" s="118"/>
      <c r="AU2051" s="47"/>
      <c r="AV2051" s="47"/>
      <c r="AW2051" s="118"/>
      <c r="AX2051" s="118"/>
      <c r="AY2051" s="118"/>
      <c r="AZ2051" s="47"/>
      <c r="BA2051" s="118"/>
      <c r="BB2051" s="47"/>
      <c r="BC2051" s="118"/>
      <c r="BD2051" s="118"/>
    </row>
    <row r="2052" spans="1:56" x14ac:dyDescent="0.35">
      <c r="A2052" s="50" t="s">
        <v>9466</v>
      </c>
      <c r="B2052" s="115"/>
      <c r="C2052" s="47"/>
      <c r="D2052" s="47" t="s">
        <v>9467</v>
      </c>
      <c r="E2052" s="47" t="s">
        <v>9468</v>
      </c>
      <c r="F2052" s="47" t="s">
        <v>9469</v>
      </c>
      <c r="G2052" s="47" t="s">
        <v>76</v>
      </c>
      <c r="H2052" s="47" t="s">
        <v>1980</v>
      </c>
      <c r="I2052" s="47" t="s">
        <v>3899</v>
      </c>
      <c r="J2052" s="47" t="s">
        <v>1961</v>
      </c>
      <c r="K2052" s="47" t="s">
        <v>319</v>
      </c>
      <c r="L2052" s="47" t="s">
        <v>886</v>
      </c>
      <c r="M2052" s="47" t="s">
        <v>53</v>
      </c>
      <c r="N2052" s="47" t="s">
        <v>34</v>
      </c>
      <c r="O2052" s="47" t="s">
        <v>4</v>
      </c>
      <c r="P2052" s="47" t="s">
        <v>43</v>
      </c>
      <c r="Q2052" s="47"/>
      <c r="R2052" s="47"/>
      <c r="S2052" s="47" t="s">
        <v>9470</v>
      </c>
      <c r="T2052" s="47" t="s">
        <v>9471</v>
      </c>
      <c r="U2052" s="52">
        <v>5675</v>
      </c>
      <c r="V2052" s="118">
        <v>46172</v>
      </c>
      <c r="W2052" s="118">
        <v>46172</v>
      </c>
      <c r="X2052" s="47"/>
      <c r="Y2052" s="47">
        <v>15</v>
      </c>
      <c r="Z2052" s="118">
        <v>46187</v>
      </c>
      <c r="AA2052" s="118">
        <v>46187</v>
      </c>
      <c r="AB2052" s="118"/>
      <c r="AC2052" s="47" t="s">
        <v>5</v>
      </c>
      <c r="AD2052" s="14"/>
      <c r="AE2052" s="47" t="s">
        <v>3218</v>
      </c>
      <c r="AF2052" s="280"/>
      <c r="AG2052" s="118"/>
      <c r="AH2052" s="118"/>
      <c r="AI2052" s="47"/>
      <c r="AJ2052" s="47"/>
      <c r="AK2052" s="47" t="s">
        <v>5080</v>
      </c>
      <c r="AL2052" s="62" t="s">
        <v>390</v>
      </c>
      <c r="AM2052" s="62"/>
      <c r="AN2052" s="118"/>
      <c r="AO2052" s="118"/>
      <c r="AP2052" s="118"/>
      <c r="AQ2052" s="118"/>
      <c r="AR2052" s="118"/>
      <c r="AS2052" s="47"/>
      <c r="AT2052" s="118"/>
      <c r="AU2052" s="47"/>
      <c r="AV2052" s="47"/>
      <c r="AW2052" s="118"/>
      <c r="AX2052" s="118"/>
      <c r="AY2052" s="118"/>
      <c r="AZ2052" s="47"/>
      <c r="BA2052" s="118"/>
      <c r="BB2052" s="47"/>
      <c r="BC2052" s="118"/>
      <c r="BD2052" s="118"/>
    </row>
    <row r="2053" spans="1:56" x14ac:dyDescent="0.35">
      <c r="A2053" s="50" t="s">
        <v>9472</v>
      </c>
      <c r="B2053" s="115"/>
      <c r="C2053" s="47"/>
      <c r="D2053" s="47" t="s">
        <v>9473</v>
      </c>
      <c r="E2053" s="47" t="s">
        <v>9474</v>
      </c>
      <c r="F2053" s="47" t="s">
        <v>9475</v>
      </c>
      <c r="G2053" s="47" t="s">
        <v>76</v>
      </c>
      <c r="H2053" s="47" t="s">
        <v>1980</v>
      </c>
      <c r="I2053" s="47" t="s">
        <v>3899</v>
      </c>
      <c r="J2053" s="47" t="s">
        <v>1961</v>
      </c>
      <c r="K2053" s="47" t="s">
        <v>319</v>
      </c>
      <c r="L2053" s="47" t="s">
        <v>886</v>
      </c>
      <c r="M2053" s="47" t="s">
        <v>53</v>
      </c>
      <c r="N2053" s="47" t="s">
        <v>34</v>
      </c>
      <c r="O2053" s="47" t="s">
        <v>4</v>
      </c>
      <c r="P2053" s="47" t="s">
        <v>43</v>
      </c>
      <c r="Q2053" s="47"/>
      <c r="R2053" s="47"/>
      <c r="S2053" s="47" t="s">
        <v>9476</v>
      </c>
      <c r="T2053" s="47" t="s">
        <v>9477</v>
      </c>
      <c r="U2053" s="52">
        <v>5472</v>
      </c>
      <c r="V2053" s="118">
        <v>46171</v>
      </c>
      <c r="W2053" s="118">
        <v>46171</v>
      </c>
      <c r="X2053" s="47"/>
      <c r="Y2053" s="47">
        <v>15</v>
      </c>
      <c r="Z2053" s="118">
        <v>46186</v>
      </c>
      <c r="AA2053" s="118">
        <v>46186</v>
      </c>
      <c r="AB2053" s="118"/>
      <c r="AC2053" s="47" t="s">
        <v>5</v>
      </c>
      <c r="AD2053" s="14"/>
      <c r="AE2053" s="47" t="s">
        <v>3218</v>
      </c>
      <c r="AF2053" s="280"/>
      <c r="AG2053" s="118"/>
      <c r="AH2053" s="118"/>
      <c r="AI2053" s="47"/>
      <c r="AJ2053" s="47"/>
      <c r="AK2053" s="47" t="s">
        <v>5080</v>
      </c>
      <c r="AL2053" s="62" t="s">
        <v>390</v>
      </c>
      <c r="AM2053" s="62"/>
      <c r="AN2053" s="118"/>
      <c r="AO2053" s="118"/>
      <c r="AP2053" s="118"/>
      <c r="AQ2053" s="118"/>
      <c r="AR2053" s="118"/>
      <c r="AS2053" s="47"/>
      <c r="AT2053" s="118"/>
      <c r="AU2053" s="47"/>
      <c r="AV2053" s="47"/>
      <c r="AW2053" s="118"/>
      <c r="AX2053" s="118"/>
      <c r="AY2053" s="118"/>
      <c r="AZ2053" s="47"/>
      <c r="BA2053" s="118"/>
      <c r="BB2053" s="47"/>
      <c r="BC2053" s="118"/>
      <c r="BD2053" s="118"/>
    </row>
    <row r="2054" spans="1:56" x14ac:dyDescent="0.35">
      <c r="A2054" s="50" t="s">
        <v>9478</v>
      </c>
      <c r="B2054" s="115"/>
      <c r="C2054" s="47"/>
      <c r="D2054" s="47" t="s">
        <v>9479</v>
      </c>
      <c r="E2054" s="47" t="s">
        <v>9480</v>
      </c>
      <c r="F2054" s="47" t="s">
        <v>9481</v>
      </c>
      <c r="G2054" s="47" t="s">
        <v>76</v>
      </c>
      <c r="H2054" s="47" t="s">
        <v>1980</v>
      </c>
      <c r="I2054" s="47" t="s">
        <v>3899</v>
      </c>
      <c r="J2054" s="47" t="s">
        <v>1961</v>
      </c>
      <c r="K2054" s="47" t="s">
        <v>319</v>
      </c>
      <c r="L2054" s="47" t="s">
        <v>886</v>
      </c>
      <c r="M2054" s="47" t="s">
        <v>53</v>
      </c>
      <c r="N2054" s="47" t="s">
        <v>34</v>
      </c>
      <c r="O2054" s="47" t="s">
        <v>4</v>
      </c>
      <c r="P2054" s="47" t="s">
        <v>43</v>
      </c>
      <c r="Q2054" s="47"/>
      <c r="R2054" s="47"/>
      <c r="S2054" s="47" t="s">
        <v>9482</v>
      </c>
      <c r="T2054" s="47" t="s">
        <v>9483</v>
      </c>
      <c r="U2054" s="52">
        <v>8468</v>
      </c>
      <c r="V2054" s="118">
        <v>46172</v>
      </c>
      <c r="W2054" s="118">
        <v>46172</v>
      </c>
      <c r="X2054" s="47"/>
      <c r="Y2054" s="47">
        <v>15</v>
      </c>
      <c r="Z2054" s="118">
        <v>46187</v>
      </c>
      <c r="AA2054" s="118">
        <v>46187</v>
      </c>
      <c r="AB2054" s="118"/>
      <c r="AC2054" s="47" t="s">
        <v>5</v>
      </c>
      <c r="AD2054" s="14"/>
      <c r="AE2054" s="47" t="s">
        <v>3218</v>
      </c>
      <c r="AF2054" s="280"/>
      <c r="AG2054" s="118"/>
      <c r="AH2054" s="118"/>
      <c r="AI2054" s="47"/>
      <c r="AJ2054" s="47"/>
      <c r="AK2054" s="47" t="s">
        <v>5080</v>
      </c>
      <c r="AL2054" s="62" t="s">
        <v>390</v>
      </c>
      <c r="AM2054" s="62"/>
      <c r="AN2054" s="118"/>
      <c r="AO2054" s="118"/>
      <c r="AP2054" s="118"/>
      <c r="AQ2054" s="118"/>
      <c r="AR2054" s="118"/>
      <c r="AS2054" s="47"/>
      <c r="AT2054" s="118"/>
      <c r="AU2054" s="47"/>
      <c r="AV2054" s="47"/>
      <c r="AW2054" s="118"/>
      <c r="AX2054" s="118"/>
      <c r="AY2054" s="118"/>
      <c r="AZ2054" s="47"/>
      <c r="BA2054" s="118"/>
      <c r="BB2054" s="47"/>
      <c r="BC2054" s="118"/>
      <c r="BD2054" s="118"/>
    </row>
    <row r="2055" spans="1:56" x14ac:dyDescent="0.35">
      <c r="A2055" s="50" t="s">
        <v>9484</v>
      </c>
      <c r="B2055" s="115"/>
      <c r="C2055" s="47"/>
      <c r="D2055" s="47" t="s">
        <v>9485</v>
      </c>
      <c r="E2055" s="47" t="s">
        <v>9486</v>
      </c>
      <c r="F2055" s="47" t="s">
        <v>9487</v>
      </c>
      <c r="G2055" s="47" t="s">
        <v>76</v>
      </c>
      <c r="H2055" s="47" t="s">
        <v>1980</v>
      </c>
      <c r="I2055" s="47" t="s">
        <v>3899</v>
      </c>
      <c r="J2055" s="47" t="s">
        <v>1961</v>
      </c>
      <c r="K2055" s="47" t="s">
        <v>319</v>
      </c>
      <c r="L2055" s="47" t="s">
        <v>886</v>
      </c>
      <c r="M2055" s="47" t="s">
        <v>53</v>
      </c>
      <c r="N2055" s="47" t="s">
        <v>34</v>
      </c>
      <c r="O2055" s="47" t="s">
        <v>4</v>
      </c>
      <c r="P2055" s="47" t="s">
        <v>21</v>
      </c>
      <c r="Q2055" s="47"/>
      <c r="R2055" s="47"/>
      <c r="S2055" s="47" t="s">
        <v>9488</v>
      </c>
      <c r="T2055" s="47" t="s">
        <v>9489</v>
      </c>
      <c r="U2055" s="52">
        <v>5336</v>
      </c>
      <c r="V2055" s="118">
        <v>46166</v>
      </c>
      <c r="W2055" s="118">
        <v>46166</v>
      </c>
      <c r="X2055" s="47"/>
      <c r="Y2055" s="47">
        <v>15</v>
      </c>
      <c r="Z2055" s="118">
        <v>46181</v>
      </c>
      <c r="AA2055" s="118">
        <v>46181</v>
      </c>
      <c r="AB2055" s="118"/>
      <c r="AC2055" s="47" t="s">
        <v>5</v>
      </c>
      <c r="AD2055" s="14"/>
      <c r="AE2055" s="47" t="s">
        <v>3218</v>
      </c>
      <c r="AF2055" s="280"/>
      <c r="AG2055" s="118"/>
      <c r="AH2055" s="118"/>
      <c r="AI2055" s="47"/>
      <c r="AJ2055" s="47"/>
      <c r="AK2055" s="47" t="s">
        <v>5080</v>
      </c>
      <c r="AL2055" s="62" t="s">
        <v>390</v>
      </c>
      <c r="AM2055" s="62"/>
      <c r="AN2055" s="118"/>
      <c r="AO2055" s="118"/>
      <c r="AP2055" s="118"/>
      <c r="AQ2055" s="118"/>
      <c r="AR2055" s="118"/>
      <c r="AS2055" s="47"/>
      <c r="AT2055" s="118"/>
      <c r="AU2055" s="47"/>
      <c r="AV2055" s="47"/>
      <c r="AW2055" s="118"/>
      <c r="AX2055" s="118"/>
      <c r="AY2055" s="118"/>
      <c r="AZ2055" s="47"/>
      <c r="BA2055" s="118"/>
      <c r="BB2055" s="47"/>
      <c r="BC2055" s="118"/>
      <c r="BD2055" s="118"/>
    </row>
    <row r="2056" spans="1:56" x14ac:dyDescent="0.35">
      <c r="A2056" s="50" t="s">
        <v>9490</v>
      </c>
      <c r="B2056" s="115"/>
      <c r="C2056" s="47"/>
      <c r="D2056" s="47">
        <v>9589</v>
      </c>
      <c r="E2056" s="47" t="s">
        <v>9491</v>
      </c>
      <c r="F2056" s="47" t="s">
        <v>9492</v>
      </c>
      <c r="G2056" s="47" t="s">
        <v>76</v>
      </c>
      <c r="H2056" s="47" t="s">
        <v>1980</v>
      </c>
      <c r="I2056" s="47" t="s">
        <v>3899</v>
      </c>
      <c r="J2056" s="47" t="s">
        <v>1961</v>
      </c>
      <c r="K2056" s="47" t="s">
        <v>319</v>
      </c>
      <c r="L2056" s="47" t="s">
        <v>886</v>
      </c>
      <c r="M2056" s="47" t="s">
        <v>53</v>
      </c>
      <c r="N2056" s="47" t="s">
        <v>33</v>
      </c>
      <c r="O2056" s="47" t="s">
        <v>5473</v>
      </c>
      <c r="P2056" s="47" t="s">
        <v>26</v>
      </c>
      <c r="Q2056" s="47"/>
      <c r="R2056" s="47"/>
      <c r="S2056" s="47" t="s">
        <v>9493</v>
      </c>
      <c r="T2056" s="47" t="s">
        <v>173</v>
      </c>
      <c r="U2056" s="52">
        <v>1830</v>
      </c>
      <c r="V2056" s="118">
        <v>46173</v>
      </c>
      <c r="W2056" s="118">
        <v>46173</v>
      </c>
      <c r="X2056" s="47"/>
      <c r="Y2056" s="47">
        <v>15</v>
      </c>
      <c r="Z2056" s="118">
        <v>46188</v>
      </c>
      <c r="AA2056" s="118">
        <v>46188</v>
      </c>
      <c r="AB2056" s="118"/>
      <c r="AC2056" s="47" t="s">
        <v>5</v>
      </c>
      <c r="AD2056" s="14"/>
      <c r="AE2056" s="47" t="s">
        <v>3218</v>
      </c>
      <c r="AF2056" s="280"/>
      <c r="AG2056" s="118"/>
      <c r="AH2056" s="118"/>
      <c r="AI2056" s="47"/>
      <c r="AJ2056" s="47"/>
      <c r="AK2056" s="47" t="s">
        <v>5080</v>
      </c>
      <c r="AL2056" s="62" t="s">
        <v>390</v>
      </c>
      <c r="AM2056" s="62"/>
      <c r="AN2056" s="118"/>
      <c r="AO2056" s="118"/>
      <c r="AP2056" s="118"/>
      <c r="AQ2056" s="118"/>
      <c r="AR2056" s="118"/>
      <c r="AS2056" s="47"/>
      <c r="AT2056" s="118"/>
      <c r="AU2056" s="47"/>
      <c r="AV2056" s="47"/>
      <c r="AW2056" s="118"/>
      <c r="AX2056" s="118"/>
      <c r="AY2056" s="118"/>
      <c r="AZ2056" s="47"/>
      <c r="BA2056" s="118"/>
      <c r="BB2056" s="47"/>
      <c r="BC2056" s="118"/>
      <c r="BD2056" s="118"/>
    </row>
    <row r="2057" spans="1:56" x14ac:dyDescent="0.35">
      <c r="A2057" s="50" t="s">
        <v>9494</v>
      </c>
      <c r="B2057" s="115"/>
      <c r="C2057" s="47"/>
      <c r="D2057" s="47" t="s">
        <v>9495</v>
      </c>
      <c r="E2057" s="47" t="s">
        <v>9496</v>
      </c>
      <c r="F2057" s="47" t="s">
        <v>9497</v>
      </c>
      <c r="G2057" s="47" t="s">
        <v>76</v>
      </c>
      <c r="H2057" s="47" t="s">
        <v>1980</v>
      </c>
      <c r="I2057" s="47" t="s">
        <v>3899</v>
      </c>
      <c r="J2057" s="47" t="s">
        <v>1961</v>
      </c>
      <c r="K2057" s="47" t="s">
        <v>319</v>
      </c>
      <c r="L2057" s="47" t="s">
        <v>886</v>
      </c>
      <c r="M2057" s="47" t="s">
        <v>53</v>
      </c>
      <c r="N2057" s="47" t="s">
        <v>33</v>
      </c>
      <c r="O2057" s="47" t="s">
        <v>5473</v>
      </c>
      <c r="P2057" s="47" t="s">
        <v>26</v>
      </c>
      <c r="Q2057" s="47"/>
      <c r="R2057" s="47"/>
      <c r="S2057" s="47" t="s">
        <v>9498</v>
      </c>
      <c r="T2057" s="47" t="s">
        <v>9499</v>
      </c>
      <c r="U2057" s="52">
        <v>6278</v>
      </c>
      <c r="V2057" s="118">
        <v>46173</v>
      </c>
      <c r="W2057" s="118">
        <v>46173</v>
      </c>
      <c r="X2057" s="47"/>
      <c r="Y2057" s="47">
        <v>15</v>
      </c>
      <c r="Z2057" s="118">
        <v>46188</v>
      </c>
      <c r="AA2057" s="118">
        <v>46188</v>
      </c>
      <c r="AB2057" s="118"/>
      <c r="AC2057" s="47" t="s">
        <v>5</v>
      </c>
      <c r="AD2057" s="14"/>
      <c r="AE2057" s="47" t="s">
        <v>3218</v>
      </c>
      <c r="AF2057" s="280"/>
      <c r="AG2057" s="118"/>
      <c r="AH2057" s="118"/>
      <c r="AI2057" s="47"/>
      <c r="AJ2057" s="47"/>
      <c r="AK2057" s="47" t="s">
        <v>5080</v>
      </c>
      <c r="AL2057" s="62" t="s">
        <v>390</v>
      </c>
      <c r="AM2057" s="62"/>
      <c r="AN2057" s="118"/>
      <c r="AO2057" s="118"/>
      <c r="AP2057" s="118"/>
      <c r="AQ2057" s="118"/>
      <c r="AR2057" s="118"/>
      <c r="AS2057" s="47"/>
      <c r="AT2057" s="118"/>
      <c r="AU2057" s="47"/>
      <c r="AV2057" s="47"/>
      <c r="AW2057" s="118"/>
      <c r="AX2057" s="118"/>
      <c r="AY2057" s="118"/>
      <c r="AZ2057" s="47"/>
      <c r="BA2057" s="118"/>
      <c r="BB2057" s="47"/>
      <c r="BC2057" s="118"/>
      <c r="BD2057" s="118"/>
    </row>
    <row r="2058" spans="1:56" x14ac:dyDescent="0.35">
      <c r="A2058" s="50" t="s">
        <v>9500</v>
      </c>
      <c r="B2058" s="115"/>
      <c r="C2058" s="47"/>
      <c r="D2058" s="47" t="s">
        <v>9501</v>
      </c>
      <c r="E2058" s="47" t="s">
        <v>9502</v>
      </c>
      <c r="F2058" s="47" t="s">
        <v>9503</v>
      </c>
      <c r="G2058" s="47" t="s">
        <v>76</v>
      </c>
      <c r="H2058" s="47" t="s">
        <v>1980</v>
      </c>
      <c r="I2058" s="47" t="s">
        <v>3899</v>
      </c>
      <c r="J2058" s="47" t="s">
        <v>1961</v>
      </c>
      <c r="K2058" s="47" t="s">
        <v>319</v>
      </c>
      <c r="L2058" s="47" t="s">
        <v>886</v>
      </c>
      <c r="M2058" s="47" t="s">
        <v>53</v>
      </c>
      <c r="N2058" s="47" t="s">
        <v>33</v>
      </c>
      <c r="O2058" s="47" t="s">
        <v>5473</v>
      </c>
      <c r="P2058" s="47" t="s">
        <v>22</v>
      </c>
      <c r="Q2058" s="47"/>
      <c r="R2058" s="47"/>
      <c r="S2058" s="47" t="s">
        <v>9504</v>
      </c>
      <c r="T2058" s="47" t="s">
        <v>9505</v>
      </c>
      <c r="U2058" s="52">
        <v>6089</v>
      </c>
      <c r="V2058" s="118">
        <v>46176</v>
      </c>
      <c r="W2058" s="118">
        <v>46176</v>
      </c>
      <c r="X2058" s="47"/>
      <c r="Y2058" s="47">
        <v>15</v>
      </c>
      <c r="Z2058" s="118">
        <v>46191</v>
      </c>
      <c r="AA2058" s="118">
        <v>46191</v>
      </c>
      <c r="AB2058" s="118"/>
      <c r="AC2058" s="47" t="s">
        <v>5</v>
      </c>
      <c r="AD2058" s="14"/>
      <c r="AE2058" s="47" t="s">
        <v>3218</v>
      </c>
      <c r="AF2058" s="280"/>
      <c r="AG2058" s="118"/>
      <c r="AH2058" s="118"/>
      <c r="AI2058" s="47"/>
      <c r="AJ2058" s="47"/>
      <c r="AK2058" s="47" t="s">
        <v>5080</v>
      </c>
      <c r="AL2058" s="62" t="s">
        <v>390</v>
      </c>
      <c r="AM2058" s="62"/>
      <c r="AN2058" s="118"/>
      <c r="AO2058" s="118"/>
      <c r="AP2058" s="118"/>
      <c r="AQ2058" s="118"/>
      <c r="AR2058" s="118"/>
      <c r="AS2058" s="47"/>
      <c r="AT2058" s="118"/>
      <c r="AU2058" s="47"/>
      <c r="AV2058" s="47"/>
      <c r="AW2058" s="118"/>
      <c r="AX2058" s="118"/>
      <c r="AY2058" s="118"/>
      <c r="AZ2058" s="47"/>
      <c r="BA2058" s="118"/>
      <c r="BB2058" s="47"/>
      <c r="BC2058" s="118"/>
      <c r="BD2058" s="118"/>
    </row>
    <row r="2059" spans="1:56" x14ac:dyDescent="0.35">
      <c r="A2059" s="50" t="s">
        <v>9506</v>
      </c>
      <c r="B2059" s="115"/>
      <c r="C2059" s="47"/>
      <c r="D2059" s="47" t="s">
        <v>9507</v>
      </c>
      <c r="E2059" s="47" t="s">
        <v>9508</v>
      </c>
      <c r="F2059" s="47" t="s">
        <v>9509</v>
      </c>
      <c r="G2059" s="47" t="s">
        <v>76</v>
      </c>
      <c r="H2059" s="47" t="s">
        <v>1980</v>
      </c>
      <c r="I2059" s="47" t="s">
        <v>3899</v>
      </c>
      <c r="J2059" s="47" t="s">
        <v>1961</v>
      </c>
      <c r="K2059" s="47" t="s">
        <v>319</v>
      </c>
      <c r="L2059" s="47" t="s">
        <v>886</v>
      </c>
      <c r="M2059" s="47" t="s">
        <v>53</v>
      </c>
      <c r="N2059" s="47" t="s">
        <v>33</v>
      </c>
      <c r="O2059" s="47" t="s">
        <v>5473</v>
      </c>
      <c r="P2059" s="47" t="s">
        <v>26</v>
      </c>
      <c r="Q2059" s="47"/>
      <c r="R2059" s="47"/>
      <c r="S2059" s="47" t="s">
        <v>9510</v>
      </c>
      <c r="T2059" s="47" t="s">
        <v>9511</v>
      </c>
      <c r="U2059" s="52">
        <v>6219</v>
      </c>
      <c r="V2059" s="118">
        <v>46166</v>
      </c>
      <c r="W2059" s="118">
        <v>46166</v>
      </c>
      <c r="X2059" s="47"/>
      <c r="Y2059" s="47">
        <v>15</v>
      </c>
      <c r="Z2059" s="118">
        <v>46181</v>
      </c>
      <c r="AA2059" s="118">
        <v>46181</v>
      </c>
      <c r="AB2059" s="118"/>
      <c r="AC2059" s="47" t="s">
        <v>5</v>
      </c>
      <c r="AD2059" s="14"/>
      <c r="AE2059" s="47" t="s">
        <v>3218</v>
      </c>
      <c r="AF2059" s="280"/>
      <c r="AG2059" s="118"/>
      <c r="AH2059" s="118"/>
      <c r="AI2059" s="47"/>
      <c r="AJ2059" s="47"/>
      <c r="AK2059" s="47" t="s">
        <v>5080</v>
      </c>
      <c r="AL2059" s="62" t="s">
        <v>390</v>
      </c>
      <c r="AM2059" s="62"/>
      <c r="AN2059" s="118"/>
      <c r="AO2059" s="118"/>
      <c r="AP2059" s="118"/>
      <c r="AQ2059" s="118"/>
      <c r="AR2059" s="118"/>
      <c r="AS2059" s="47"/>
      <c r="AT2059" s="118"/>
      <c r="AU2059" s="47"/>
      <c r="AV2059" s="47"/>
      <c r="AW2059" s="118"/>
      <c r="AX2059" s="118"/>
      <c r="AY2059" s="118"/>
      <c r="AZ2059" s="47"/>
      <c r="BA2059" s="118"/>
      <c r="BB2059" s="47"/>
      <c r="BC2059" s="118"/>
      <c r="BD2059" s="118"/>
    </row>
    <row r="2060" spans="1:56" x14ac:dyDescent="0.35">
      <c r="A2060" s="50" t="s">
        <v>9512</v>
      </c>
      <c r="B2060" s="115"/>
      <c r="C2060" s="47"/>
      <c r="D2060" s="47" t="s">
        <v>9513</v>
      </c>
      <c r="E2060" s="47" t="s">
        <v>9514</v>
      </c>
      <c r="F2060" s="47" t="s">
        <v>9515</v>
      </c>
      <c r="G2060" s="47" t="s">
        <v>76</v>
      </c>
      <c r="H2060" s="47" t="s">
        <v>1980</v>
      </c>
      <c r="I2060" s="47" t="s">
        <v>3899</v>
      </c>
      <c r="J2060" s="47" t="s">
        <v>1961</v>
      </c>
      <c r="K2060" s="47" t="s">
        <v>319</v>
      </c>
      <c r="L2060" s="47" t="s">
        <v>886</v>
      </c>
      <c r="M2060" s="47" t="s">
        <v>53</v>
      </c>
      <c r="N2060" s="47" t="s">
        <v>33</v>
      </c>
      <c r="O2060" s="47" t="s">
        <v>5473</v>
      </c>
      <c r="P2060" s="47" t="s">
        <v>26</v>
      </c>
      <c r="Q2060" s="47"/>
      <c r="R2060" s="47"/>
      <c r="S2060" s="47" t="s">
        <v>9516</v>
      </c>
      <c r="T2060" s="47" t="s">
        <v>9517</v>
      </c>
      <c r="U2060" s="52">
        <v>6954</v>
      </c>
      <c r="V2060" s="118">
        <v>46173</v>
      </c>
      <c r="W2060" s="118">
        <v>46173</v>
      </c>
      <c r="X2060" s="47"/>
      <c r="Y2060" s="47">
        <v>15</v>
      </c>
      <c r="Z2060" s="118">
        <v>46188</v>
      </c>
      <c r="AA2060" s="118">
        <v>46188</v>
      </c>
      <c r="AB2060" s="118"/>
      <c r="AC2060" s="47" t="s">
        <v>5</v>
      </c>
      <c r="AD2060" s="14"/>
      <c r="AE2060" s="47" t="s">
        <v>3218</v>
      </c>
      <c r="AF2060" s="280"/>
      <c r="AG2060" s="118"/>
      <c r="AH2060" s="118"/>
      <c r="AI2060" s="47"/>
      <c r="AJ2060" s="47"/>
      <c r="AK2060" s="47" t="s">
        <v>5080</v>
      </c>
      <c r="AL2060" s="62" t="s">
        <v>390</v>
      </c>
      <c r="AM2060" s="62"/>
      <c r="AN2060" s="118"/>
      <c r="AO2060" s="118"/>
      <c r="AP2060" s="118"/>
      <c r="AQ2060" s="118"/>
      <c r="AR2060" s="118"/>
      <c r="AS2060" s="47"/>
      <c r="AT2060" s="118"/>
      <c r="AU2060" s="47"/>
      <c r="AV2060" s="47"/>
      <c r="AW2060" s="118"/>
      <c r="AX2060" s="118"/>
      <c r="AY2060" s="118"/>
      <c r="AZ2060" s="47"/>
      <c r="BA2060" s="118"/>
      <c r="BB2060" s="47"/>
      <c r="BC2060" s="118"/>
      <c r="BD2060" s="118"/>
    </row>
  </sheetData>
  <conditionalFormatting sqref="I89">
    <cfRule type="duplicateValues" dxfId="2" priority="2"/>
  </conditionalFormatting>
  <conditionalFormatting sqref="I769">
    <cfRule type="duplicateValues" dxfId="1" priority="3"/>
  </conditionalFormatting>
  <conditionalFormatting sqref="R1133">
    <cfRule type="duplicateValues" dxfId="0" priority="5"/>
  </conditionalFormatting>
  <pageMargins left="0.36" right="0.38" top="0.75" bottom="0.75" header="0.3" footer="0.3"/>
  <pageSetup paperSize="8" scale="19" fitToHeight="0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521C5-D591-4BF7-AE04-BB46FF6C6DC3}">
  <sheetPr>
    <pageSetUpPr fitToPage="1"/>
  </sheetPr>
  <dimension ref="A1:T147"/>
  <sheetViews>
    <sheetView topLeftCell="A63" workbookViewId="0">
      <selection activeCell="B65" sqref="B65"/>
    </sheetView>
  </sheetViews>
  <sheetFormatPr defaultRowHeight="14.5" x14ac:dyDescent="0.35"/>
  <cols>
    <col min="1" max="1" width="45.7265625" customWidth="1"/>
    <col min="2" max="7" width="8.7265625" style="153" customWidth="1"/>
    <col min="8" max="10" width="8.7265625" customWidth="1"/>
    <col min="11" max="11" width="7.26953125" bestFit="1" customWidth="1"/>
    <col min="12" max="12" width="7" bestFit="1" customWidth="1"/>
    <col min="13" max="13" width="10.7265625" customWidth="1"/>
    <col min="14" max="14" width="7.26953125" bestFit="1" customWidth="1"/>
    <col min="15" max="15" width="10.7265625" customWidth="1"/>
    <col min="16" max="16" width="10.7265625" bestFit="1" customWidth="1"/>
    <col min="17" max="17" width="4" bestFit="1" customWidth="1"/>
    <col min="18" max="18" width="7.26953125" bestFit="1" customWidth="1"/>
    <col min="19" max="19" width="9.81640625" bestFit="1" customWidth="1"/>
    <col min="20" max="20" width="11.26953125" bestFit="1" customWidth="1"/>
    <col min="21" max="21" width="15.81640625" bestFit="1" customWidth="1"/>
    <col min="22" max="22" width="13.54296875" bestFit="1" customWidth="1"/>
    <col min="23" max="23" width="16.7265625" bestFit="1" customWidth="1"/>
    <col min="24" max="24" width="23.81640625" bestFit="1" customWidth="1"/>
    <col min="25" max="25" width="27" bestFit="1" customWidth="1"/>
    <col min="26" max="26" width="7.26953125" bestFit="1" customWidth="1"/>
    <col min="27" max="27" width="9.54296875" bestFit="1" customWidth="1"/>
    <col min="28" max="28" width="7.26953125" bestFit="1" customWidth="1"/>
    <col min="29" max="29" width="9" bestFit="1" customWidth="1"/>
    <col min="30" max="30" width="11.26953125" bestFit="1" customWidth="1"/>
  </cols>
  <sheetData>
    <row r="1" spans="1:20" ht="30" customHeight="1" thickBot="1" x14ac:dyDescent="0.4">
      <c r="A1" s="155" t="s">
        <v>1129</v>
      </c>
      <c r="B1" s="357" t="s">
        <v>1128</v>
      </c>
      <c r="C1" s="358"/>
      <c r="D1" s="358"/>
      <c r="E1" s="359"/>
      <c r="F1" s="357" t="s">
        <v>6991</v>
      </c>
      <c r="G1" s="358"/>
      <c r="H1" s="358"/>
      <c r="I1" s="358"/>
      <c r="J1" s="358"/>
      <c r="K1" s="359"/>
      <c r="L1" s="355" t="s">
        <v>1130</v>
      </c>
    </row>
    <row r="2" spans="1:20" ht="30" customHeight="1" thickBot="1" x14ac:dyDescent="0.4">
      <c r="A2" s="156" t="s">
        <v>228</v>
      </c>
      <c r="B2" s="195" t="s">
        <v>55</v>
      </c>
      <c r="C2" s="195" t="s">
        <v>53</v>
      </c>
      <c r="D2" s="195" t="s">
        <v>221</v>
      </c>
      <c r="E2" s="196" t="s">
        <v>75</v>
      </c>
      <c r="F2" s="195" t="s">
        <v>55</v>
      </c>
      <c r="G2" s="195" t="s">
        <v>53</v>
      </c>
      <c r="H2" s="195" t="s">
        <v>106</v>
      </c>
      <c r="I2" s="195" t="s">
        <v>83</v>
      </c>
      <c r="J2" s="195" t="s">
        <v>221</v>
      </c>
      <c r="K2" s="196" t="s">
        <v>75</v>
      </c>
      <c r="L2" s="356"/>
    </row>
    <row r="3" spans="1:20" hidden="1" x14ac:dyDescent="0.35">
      <c r="A3" s="53" t="s">
        <v>867</v>
      </c>
      <c r="B3" s="53" t="s">
        <v>389</v>
      </c>
      <c r="H3" s="153"/>
      <c r="I3" s="153"/>
      <c r="J3" s="153"/>
      <c r="K3" s="153"/>
      <c r="L3" s="153"/>
    </row>
    <row r="4" spans="1:20" s="59" customFormat="1" ht="40" hidden="1" customHeight="1" x14ac:dyDescent="0.35">
      <c r="A4"/>
      <c r="B4" s="153" t="s">
        <v>1126</v>
      </c>
      <c r="C4" s="153"/>
      <c r="D4" s="153"/>
      <c r="E4" t="s">
        <v>1127</v>
      </c>
      <c r="F4" s="153" t="s">
        <v>3</v>
      </c>
      <c r="G4" s="153"/>
      <c r="H4" s="153"/>
      <c r="I4" s="153"/>
      <c r="J4" s="153"/>
      <c r="K4" t="s">
        <v>1573</v>
      </c>
      <c r="L4" s="59" t="s">
        <v>12</v>
      </c>
    </row>
    <row r="5" spans="1:20" s="59" customFormat="1" hidden="1" x14ac:dyDescent="0.35">
      <c r="A5" s="152" t="s">
        <v>228</v>
      </c>
      <c r="B5" s="153" t="s">
        <v>55</v>
      </c>
      <c r="C5" s="153" t="s">
        <v>53</v>
      </c>
      <c r="D5" s="153" t="s">
        <v>221</v>
      </c>
      <c r="E5"/>
      <c r="F5" s="153" t="s">
        <v>55</v>
      </c>
      <c r="G5" s="153" t="s">
        <v>53</v>
      </c>
      <c r="H5" s="153" t="s">
        <v>106</v>
      </c>
      <c r="I5" s="153" t="s">
        <v>83</v>
      </c>
      <c r="J5" s="153" t="s">
        <v>221</v>
      </c>
      <c r="K5"/>
      <c r="M5"/>
      <c r="N5"/>
      <c r="O5"/>
      <c r="P5"/>
      <c r="Q5"/>
      <c r="R5"/>
      <c r="S5"/>
      <c r="T5"/>
    </row>
    <row r="6" spans="1:20" x14ac:dyDescent="0.35">
      <c r="A6" s="54" t="s">
        <v>76</v>
      </c>
      <c r="B6" s="153">
        <v>2</v>
      </c>
      <c r="E6" s="153">
        <v>2</v>
      </c>
      <c r="F6" s="153">
        <v>11</v>
      </c>
      <c r="G6" s="153">
        <v>589</v>
      </c>
      <c r="H6" s="153">
        <v>10</v>
      </c>
      <c r="I6" s="153"/>
      <c r="J6" s="153"/>
      <c r="K6" s="153">
        <v>610</v>
      </c>
      <c r="L6" s="153">
        <v>612</v>
      </c>
    </row>
    <row r="7" spans="1:20" x14ac:dyDescent="0.35">
      <c r="A7" s="55" t="s">
        <v>2235</v>
      </c>
      <c r="B7" s="153">
        <v>1</v>
      </c>
      <c r="E7" s="153">
        <v>1</v>
      </c>
      <c r="F7" s="153">
        <v>4</v>
      </c>
      <c r="G7" s="153">
        <v>1</v>
      </c>
      <c r="H7" s="153"/>
      <c r="I7" s="153"/>
      <c r="J7" s="153"/>
      <c r="K7" s="153">
        <v>5</v>
      </c>
      <c r="L7" s="153">
        <v>6</v>
      </c>
    </row>
    <row r="8" spans="1:20" x14ac:dyDescent="0.35">
      <c r="A8" s="151" t="s">
        <v>699</v>
      </c>
      <c r="F8" s="153">
        <v>1</v>
      </c>
      <c r="H8" s="153"/>
      <c r="I8" s="153"/>
      <c r="J8" s="153"/>
      <c r="K8" s="153">
        <v>1</v>
      </c>
      <c r="L8" s="153">
        <v>1</v>
      </c>
    </row>
    <row r="9" spans="1:20" x14ac:dyDescent="0.35">
      <c r="A9" s="151" t="s">
        <v>190</v>
      </c>
      <c r="F9" s="153">
        <v>2</v>
      </c>
      <c r="H9" s="153"/>
      <c r="I9" s="153"/>
      <c r="J9" s="153"/>
      <c r="K9" s="153">
        <v>2</v>
      </c>
      <c r="L9" s="153">
        <v>2</v>
      </c>
    </row>
    <row r="10" spans="1:20" x14ac:dyDescent="0.35">
      <c r="A10" s="151" t="s">
        <v>89</v>
      </c>
      <c r="G10" s="153">
        <v>1</v>
      </c>
      <c r="H10" s="153"/>
      <c r="I10" s="153"/>
      <c r="J10" s="153"/>
      <c r="K10" s="153">
        <v>1</v>
      </c>
      <c r="L10" s="153">
        <v>1</v>
      </c>
    </row>
    <row r="11" spans="1:20" x14ac:dyDescent="0.35">
      <c r="A11" s="151" t="s">
        <v>1063</v>
      </c>
      <c r="F11" s="153">
        <v>1</v>
      </c>
      <c r="H11" s="153"/>
      <c r="I11" s="153"/>
      <c r="J11" s="153"/>
      <c r="K11" s="153">
        <v>1</v>
      </c>
      <c r="L11" s="153">
        <v>1</v>
      </c>
    </row>
    <row r="12" spans="1:20" x14ac:dyDescent="0.35">
      <c r="A12" s="151" t="s">
        <v>379</v>
      </c>
      <c r="B12" s="153">
        <v>1</v>
      </c>
      <c r="E12" s="153">
        <v>1</v>
      </c>
      <c r="H12" s="153"/>
      <c r="I12" s="153"/>
      <c r="J12" s="153"/>
      <c r="K12" s="153"/>
      <c r="L12" s="153">
        <v>1</v>
      </c>
    </row>
    <row r="13" spans="1:20" x14ac:dyDescent="0.35">
      <c r="A13" s="55" t="s">
        <v>2037</v>
      </c>
      <c r="H13" s="153">
        <v>1</v>
      </c>
      <c r="I13" s="153"/>
      <c r="J13" s="153"/>
      <c r="K13" s="153">
        <v>1</v>
      </c>
      <c r="L13" s="153">
        <v>1</v>
      </c>
    </row>
    <row r="14" spans="1:20" x14ac:dyDescent="0.35">
      <c r="A14" s="151" t="s">
        <v>380</v>
      </c>
      <c r="H14" s="153">
        <v>1</v>
      </c>
      <c r="I14" s="153"/>
      <c r="J14" s="153"/>
      <c r="K14" s="153">
        <v>1</v>
      </c>
      <c r="L14" s="153">
        <v>1</v>
      </c>
    </row>
    <row r="15" spans="1:20" x14ac:dyDescent="0.35">
      <c r="A15" s="55" t="s">
        <v>1980</v>
      </c>
      <c r="B15" s="153">
        <v>1</v>
      </c>
      <c r="E15" s="153">
        <v>1</v>
      </c>
      <c r="F15" s="153">
        <v>7</v>
      </c>
      <c r="G15" s="153">
        <v>588</v>
      </c>
      <c r="H15" s="153">
        <v>9</v>
      </c>
      <c r="I15" s="153"/>
      <c r="J15" s="153"/>
      <c r="K15" s="153">
        <v>604</v>
      </c>
      <c r="L15" s="153">
        <v>605</v>
      </c>
    </row>
    <row r="16" spans="1:20" x14ac:dyDescent="0.35">
      <c r="A16" s="151" t="s">
        <v>91</v>
      </c>
      <c r="F16" s="153">
        <v>1</v>
      </c>
      <c r="H16" s="153"/>
      <c r="I16" s="153"/>
      <c r="J16" s="153"/>
      <c r="K16" s="153">
        <v>1</v>
      </c>
      <c r="L16" s="153">
        <v>1</v>
      </c>
    </row>
    <row r="17" spans="1:12" x14ac:dyDescent="0.35">
      <c r="A17" s="151" t="s">
        <v>699</v>
      </c>
      <c r="F17" s="153">
        <v>2</v>
      </c>
      <c r="H17" s="153"/>
      <c r="I17" s="153"/>
      <c r="J17" s="153"/>
      <c r="K17" s="153">
        <v>2</v>
      </c>
      <c r="L17" s="153">
        <v>2</v>
      </c>
    </row>
    <row r="18" spans="1:12" x14ac:dyDescent="0.35">
      <c r="A18" s="151" t="s">
        <v>190</v>
      </c>
      <c r="B18" s="153">
        <v>1</v>
      </c>
      <c r="E18" s="153">
        <v>1</v>
      </c>
      <c r="F18" s="153">
        <v>1</v>
      </c>
      <c r="H18" s="153"/>
      <c r="I18" s="153"/>
      <c r="J18" s="153"/>
      <c r="K18" s="153">
        <v>1</v>
      </c>
      <c r="L18" s="153">
        <v>2</v>
      </c>
    </row>
    <row r="19" spans="1:12" x14ac:dyDescent="0.35">
      <c r="A19" s="151" t="s">
        <v>89</v>
      </c>
      <c r="G19" s="153">
        <v>1</v>
      </c>
      <c r="H19" s="153"/>
      <c r="I19" s="153"/>
      <c r="J19" s="153"/>
      <c r="K19" s="153">
        <v>1</v>
      </c>
      <c r="L19" s="153">
        <v>1</v>
      </c>
    </row>
    <row r="20" spans="1:12" x14ac:dyDescent="0.35">
      <c r="A20" s="151" t="s">
        <v>378</v>
      </c>
      <c r="F20" s="153">
        <v>1</v>
      </c>
      <c r="H20" s="153"/>
      <c r="I20" s="153"/>
      <c r="J20" s="153"/>
      <c r="K20" s="153">
        <v>1</v>
      </c>
      <c r="L20" s="153">
        <v>1</v>
      </c>
    </row>
    <row r="21" spans="1:12" x14ac:dyDescent="0.35">
      <c r="A21" s="151" t="s">
        <v>1063</v>
      </c>
      <c r="F21" s="153">
        <v>1</v>
      </c>
      <c r="H21" s="153"/>
      <c r="I21" s="153"/>
      <c r="J21" s="153"/>
      <c r="K21" s="153">
        <v>1</v>
      </c>
      <c r="L21" s="153">
        <v>1</v>
      </c>
    </row>
    <row r="22" spans="1:12" x14ac:dyDescent="0.35">
      <c r="A22" s="151" t="s">
        <v>380</v>
      </c>
      <c r="H22" s="153">
        <v>9</v>
      </c>
      <c r="I22" s="153"/>
      <c r="J22" s="153"/>
      <c r="K22" s="153">
        <v>9</v>
      </c>
      <c r="L22" s="153">
        <v>9</v>
      </c>
    </row>
    <row r="23" spans="1:12" x14ac:dyDescent="0.35">
      <c r="A23" s="151" t="s">
        <v>379</v>
      </c>
      <c r="F23" s="153">
        <v>1</v>
      </c>
      <c r="H23" s="153"/>
      <c r="I23" s="153"/>
      <c r="J23" s="153"/>
      <c r="K23" s="153">
        <v>1</v>
      </c>
      <c r="L23" s="153">
        <v>1</v>
      </c>
    </row>
    <row r="24" spans="1:12" x14ac:dyDescent="0.35">
      <c r="A24" s="151" t="s">
        <v>3899</v>
      </c>
      <c r="G24" s="153">
        <v>586</v>
      </c>
      <c r="H24" s="153"/>
      <c r="I24" s="153"/>
      <c r="J24" s="153"/>
      <c r="K24" s="153">
        <v>586</v>
      </c>
      <c r="L24" s="153">
        <v>586</v>
      </c>
    </row>
    <row r="25" spans="1:12" x14ac:dyDescent="0.35">
      <c r="A25" s="151" t="s">
        <v>7227</v>
      </c>
      <c r="G25" s="153">
        <v>1</v>
      </c>
      <c r="H25" s="153"/>
      <c r="I25" s="153"/>
      <c r="J25" s="153"/>
      <c r="K25" s="153">
        <v>1</v>
      </c>
      <c r="L25" s="153">
        <v>1</v>
      </c>
    </row>
    <row r="26" spans="1:12" x14ac:dyDescent="0.35">
      <c r="A26" s="54" t="s">
        <v>78</v>
      </c>
      <c r="B26" s="153">
        <v>6</v>
      </c>
      <c r="E26" s="153">
        <v>6</v>
      </c>
      <c r="F26" s="153">
        <v>11</v>
      </c>
      <c r="G26" s="153">
        <v>18</v>
      </c>
      <c r="H26" s="153">
        <v>5</v>
      </c>
      <c r="I26" s="153"/>
      <c r="J26" s="153"/>
      <c r="K26" s="153">
        <v>34</v>
      </c>
      <c r="L26" s="153">
        <v>40</v>
      </c>
    </row>
    <row r="27" spans="1:12" x14ac:dyDescent="0.35">
      <c r="A27" s="55" t="s">
        <v>222</v>
      </c>
      <c r="B27" s="153">
        <v>6</v>
      </c>
      <c r="E27" s="153">
        <v>6</v>
      </c>
      <c r="F27" s="153">
        <v>10</v>
      </c>
      <c r="G27" s="153">
        <v>18</v>
      </c>
      <c r="H27" s="153">
        <v>5</v>
      </c>
      <c r="I27" s="153"/>
      <c r="J27" s="153"/>
      <c r="K27" s="153">
        <v>33</v>
      </c>
      <c r="L27" s="153">
        <v>39</v>
      </c>
    </row>
    <row r="28" spans="1:12" x14ac:dyDescent="0.35">
      <c r="A28" s="151" t="s">
        <v>382</v>
      </c>
      <c r="H28" s="153">
        <v>5</v>
      </c>
      <c r="I28" s="153"/>
      <c r="J28" s="153"/>
      <c r="K28" s="153">
        <v>5</v>
      </c>
      <c r="L28" s="153">
        <v>5</v>
      </c>
    </row>
    <row r="29" spans="1:12" x14ac:dyDescent="0.35">
      <c r="A29" s="151" t="s">
        <v>69</v>
      </c>
      <c r="B29" s="153">
        <v>6</v>
      </c>
      <c r="E29" s="153">
        <v>6</v>
      </c>
      <c r="F29" s="153">
        <v>8</v>
      </c>
      <c r="H29" s="153"/>
      <c r="I29" s="153"/>
      <c r="J29" s="153"/>
      <c r="K29" s="153">
        <v>8</v>
      </c>
      <c r="L29" s="153">
        <v>14</v>
      </c>
    </row>
    <row r="30" spans="1:12" x14ac:dyDescent="0.35">
      <c r="A30" s="151" t="s">
        <v>114</v>
      </c>
      <c r="F30" s="153">
        <v>1</v>
      </c>
      <c r="H30" s="153"/>
      <c r="I30" s="153"/>
      <c r="J30" s="153"/>
      <c r="K30" s="153">
        <v>1</v>
      </c>
      <c r="L30" s="153">
        <v>1</v>
      </c>
    </row>
    <row r="31" spans="1:12" x14ac:dyDescent="0.35">
      <c r="A31" s="151" t="s">
        <v>1967</v>
      </c>
      <c r="G31" s="153">
        <v>1</v>
      </c>
      <c r="H31" s="153"/>
      <c r="I31" s="153"/>
      <c r="J31" s="153"/>
      <c r="K31" s="153">
        <v>1</v>
      </c>
      <c r="L31" s="153">
        <v>1</v>
      </c>
    </row>
    <row r="32" spans="1:12" x14ac:dyDescent="0.35">
      <c r="A32" s="151" t="s">
        <v>1968</v>
      </c>
      <c r="F32" s="153">
        <v>1</v>
      </c>
      <c r="H32" s="153"/>
      <c r="I32" s="153"/>
      <c r="J32" s="153"/>
      <c r="K32" s="153">
        <v>1</v>
      </c>
      <c r="L32" s="153">
        <v>1</v>
      </c>
    </row>
    <row r="33" spans="1:12" x14ac:dyDescent="0.35">
      <c r="A33" s="151" t="s">
        <v>6987</v>
      </c>
      <c r="G33" s="153">
        <v>8</v>
      </c>
      <c r="H33" s="153"/>
      <c r="I33" s="153"/>
      <c r="J33" s="153"/>
      <c r="K33" s="153">
        <v>8</v>
      </c>
      <c r="L33" s="153">
        <v>8</v>
      </c>
    </row>
    <row r="34" spans="1:12" x14ac:dyDescent="0.35">
      <c r="A34" s="151" t="s">
        <v>7247</v>
      </c>
      <c r="G34" s="153">
        <v>9</v>
      </c>
      <c r="H34" s="153"/>
      <c r="I34" s="153"/>
      <c r="J34" s="153"/>
      <c r="K34" s="153">
        <v>9</v>
      </c>
      <c r="L34" s="153">
        <v>9</v>
      </c>
    </row>
    <row r="35" spans="1:12" x14ac:dyDescent="0.35">
      <c r="A35" s="55" t="s">
        <v>1981</v>
      </c>
      <c r="F35" s="153">
        <v>1</v>
      </c>
      <c r="H35" s="153"/>
      <c r="I35" s="153"/>
      <c r="J35" s="153"/>
      <c r="K35" s="153">
        <v>1</v>
      </c>
      <c r="L35" s="153">
        <v>1</v>
      </c>
    </row>
    <row r="36" spans="1:12" x14ac:dyDescent="0.35">
      <c r="A36" s="151" t="s">
        <v>296</v>
      </c>
      <c r="F36" s="153">
        <v>1</v>
      </c>
      <c r="H36" s="153"/>
      <c r="I36" s="153"/>
      <c r="J36" s="153"/>
      <c r="K36" s="153">
        <v>1</v>
      </c>
      <c r="L36" s="153">
        <v>1</v>
      </c>
    </row>
    <row r="37" spans="1:12" x14ac:dyDescent="0.35">
      <c r="A37" s="54" t="s">
        <v>80</v>
      </c>
      <c r="F37" s="153">
        <v>3</v>
      </c>
      <c r="H37" s="153">
        <v>4</v>
      </c>
      <c r="I37" s="153"/>
      <c r="J37" s="153"/>
      <c r="K37" s="153">
        <v>7</v>
      </c>
      <c r="L37" s="153">
        <v>7</v>
      </c>
    </row>
    <row r="38" spans="1:12" x14ac:dyDescent="0.35">
      <c r="A38" s="55" t="s">
        <v>225</v>
      </c>
      <c r="F38" s="153">
        <v>3</v>
      </c>
      <c r="H38" s="153">
        <v>4</v>
      </c>
      <c r="I38" s="153"/>
      <c r="J38" s="153"/>
      <c r="K38" s="153">
        <v>7</v>
      </c>
      <c r="L38" s="153">
        <v>7</v>
      </c>
    </row>
    <row r="39" spans="1:12" x14ac:dyDescent="0.35">
      <c r="A39" s="151" t="s">
        <v>72</v>
      </c>
      <c r="F39" s="153">
        <v>1</v>
      </c>
      <c r="H39" s="153"/>
      <c r="I39" s="153"/>
      <c r="J39" s="153"/>
      <c r="K39" s="153">
        <v>1</v>
      </c>
      <c r="L39" s="153">
        <v>1</v>
      </c>
    </row>
    <row r="40" spans="1:12" x14ac:dyDescent="0.35">
      <c r="A40" s="151" t="s">
        <v>243</v>
      </c>
      <c r="F40" s="153">
        <v>1</v>
      </c>
      <c r="H40" s="153"/>
      <c r="I40" s="153"/>
      <c r="J40" s="153"/>
      <c r="K40" s="153">
        <v>1</v>
      </c>
      <c r="L40" s="153">
        <v>1</v>
      </c>
    </row>
    <row r="41" spans="1:12" x14ac:dyDescent="0.35">
      <c r="A41" s="151" t="s">
        <v>1575</v>
      </c>
      <c r="H41" s="153">
        <v>4</v>
      </c>
      <c r="I41" s="153"/>
      <c r="J41" s="153"/>
      <c r="K41" s="153">
        <v>4</v>
      </c>
      <c r="L41" s="153">
        <v>4</v>
      </c>
    </row>
    <row r="42" spans="1:12" x14ac:dyDescent="0.35">
      <c r="A42" s="151" t="s">
        <v>1759</v>
      </c>
      <c r="F42" s="153">
        <v>1</v>
      </c>
      <c r="H42" s="153"/>
      <c r="I42" s="153"/>
      <c r="J42" s="153"/>
      <c r="K42" s="153">
        <v>1</v>
      </c>
      <c r="L42" s="153">
        <v>1</v>
      </c>
    </row>
    <row r="43" spans="1:12" x14ac:dyDescent="0.35">
      <c r="A43" s="54" t="s">
        <v>52</v>
      </c>
      <c r="D43" s="153">
        <v>4</v>
      </c>
      <c r="E43" s="153">
        <v>4</v>
      </c>
      <c r="H43" s="153">
        <v>1</v>
      </c>
      <c r="I43" s="153"/>
      <c r="J43" s="153">
        <v>6</v>
      </c>
      <c r="K43" s="153">
        <v>7</v>
      </c>
      <c r="L43" s="153">
        <v>11</v>
      </c>
    </row>
    <row r="44" spans="1:12" x14ac:dyDescent="0.35">
      <c r="A44" s="55" t="s">
        <v>221</v>
      </c>
      <c r="H44" s="153">
        <v>1</v>
      </c>
      <c r="I44" s="153"/>
      <c r="J44" s="153">
        <v>1</v>
      </c>
      <c r="K44" s="153">
        <v>2</v>
      </c>
      <c r="L44" s="153">
        <v>2</v>
      </c>
    </row>
    <row r="45" spans="1:12" x14ac:dyDescent="0.35">
      <c r="A45" s="151" t="s">
        <v>353</v>
      </c>
      <c r="H45" s="153">
        <v>1</v>
      </c>
      <c r="I45" s="153"/>
      <c r="J45" s="153"/>
      <c r="K45" s="153">
        <v>1</v>
      </c>
      <c r="L45" s="153">
        <v>1</v>
      </c>
    </row>
    <row r="46" spans="1:12" x14ac:dyDescent="0.35">
      <c r="A46" s="151" t="s">
        <v>61</v>
      </c>
      <c r="H46" s="153"/>
      <c r="I46" s="153"/>
      <c r="J46" s="153">
        <v>1</v>
      </c>
      <c r="K46" s="153">
        <v>1</v>
      </c>
      <c r="L46" s="153">
        <v>1</v>
      </c>
    </row>
    <row r="47" spans="1:12" x14ac:dyDescent="0.35">
      <c r="A47" s="55" t="s">
        <v>95</v>
      </c>
      <c r="D47" s="153">
        <v>4</v>
      </c>
      <c r="E47" s="153">
        <v>4</v>
      </c>
      <c r="H47" s="153"/>
      <c r="I47" s="153"/>
      <c r="J47" s="153">
        <v>5</v>
      </c>
      <c r="K47" s="153">
        <v>5</v>
      </c>
      <c r="L47" s="153">
        <v>9</v>
      </c>
    </row>
    <row r="48" spans="1:12" x14ac:dyDescent="0.35">
      <c r="A48" s="151" t="s">
        <v>119</v>
      </c>
      <c r="D48" s="153">
        <v>3</v>
      </c>
      <c r="E48" s="153">
        <v>3</v>
      </c>
      <c r="H48" s="153"/>
      <c r="I48" s="153"/>
      <c r="J48" s="153">
        <v>1</v>
      </c>
      <c r="K48" s="153">
        <v>1</v>
      </c>
      <c r="L48" s="153">
        <v>4</v>
      </c>
    </row>
    <row r="49" spans="1:12" x14ac:dyDescent="0.35">
      <c r="A49" s="151" t="s">
        <v>65</v>
      </c>
      <c r="H49" s="153"/>
      <c r="I49" s="153"/>
      <c r="J49" s="153">
        <v>1</v>
      </c>
      <c r="K49" s="153">
        <v>1</v>
      </c>
      <c r="L49" s="153">
        <v>1</v>
      </c>
    </row>
    <row r="50" spans="1:12" x14ac:dyDescent="0.35">
      <c r="A50" s="151" t="s">
        <v>54</v>
      </c>
      <c r="D50" s="153">
        <v>1</v>
      </c>
      <c r="E50" s="153">
        <v>1</v>
      </c>
      <c r="H50" s="153"/>
      <c r="I50" s="153"/>
      <c r="J50" s="153">
        <v>3</v>
      </c>
      <c r="K50" s="153">
        <v>3</v>
      </c>
      <c r="L50" s="153">
        <v>4</v>
      </c>
    </row>
    <row r="51" spans="1:12" x14ac:dyDescent="0.35">
      <c r="A51" s="54" t="s">
        <v>77</v>
      </c>
      <c r="H51" s="153"/>
      <c r="I51" s="153">
        <v>5</v>
      </c>
      <c r="J51" s="153"/>
      <c r="K51" s="153">
        <v>5</v>
      </c>
      <c r="L51" s="153">
        <v>5</v>
      </c>
    </row>
    <row r="52" spans="1:12" x14ac:dyDescent="0.35">
      <c r="A52" s="55" t="s">
        <v>83</v>
      </c>
      <c r="H52" s="153"/>
      <c r="I52" s="153">
        <v>5</v>
      </c>
      <c r="J52" s="153"/>
      <c r="K52" s="153">
        <v>5</v>
      </c>
      <c r="L52" s="153">
        <v>5</v>
      </c>
    </row>
    <row r="53" spans="1:12" x14ac:dyDescent="0.35">
      <c r="A53" s="151" t="s">
        <v>186</v>
      </c>
      <c r="H53" s="153"/>
      <c r="I53" s="153">
        <v>1</v>
      </c>
      <c r="J53" s="153"/>
      <c r="K53" s="153">
        <v>1</v>
      </c>
      <c r="L53" s="153">
        <v>1</v>
      </c>
    </row>
    <row r="54" spans="1:12" x14ac:dyDescent="0.35">
      <c r="A54" s="151" t="s">
        <v>85</v>
      </c>
      <c r="H54" s="153"/>
      <c r="I54" s="153">
        <v>4</v>
      </c>
      <c r="J54" s="153"/>
      <c r="K54" s="153">
        <v>4</v>
      </c>
      <c r="L54" s="153">
        <v>4</v>
      </c>
    </row>
    <row r="55" spans="1:12" x14ac:dyDescent="0.35">
      <c r="A55" s="54" t="s">
        <v>86</v>
      </c>
      <c r="F55" s="153">
        <v>6</v>
      </c>
      <c r="H55" s="153"/>
      <c r="I55" s="153"/>
      <c r="J55" s="153"/>
      <c r="K55" s="153">
        <v>6</v>
      </c>
      <c r="L55" s="153">
        <v>6</v>
      </c>
    </row>
    <row r="56" spans="1:12" x14ac:dyDescent="0.35">
      <c r="A56" s="55" t="s">
        <v>226</v>
      </c>
      <c r="F56" s="153">
        <v>6</v>
      </c>
      <c r="H56" s="153"/>
      <c r="I56" s="153"/>
      <c r="J56" s="153"/>
      <c r="K56" s="153">
        <v>6</v>
      </c>
      <c r="L56" s="153">
        <v>6</v>
      </c>
    </row>
    <row r="57" spans="1:12" x14ac:dyDescent="0.35">
      <c r="A57" s="151" t="s">
        <v>243</v>
      </c>
      <c r="F57" s="153">
        <v>6</v>
      </c>
      <c r="H57" s="153"/>
      <c r="I57" s="153"/>
      <c r="J57" s="153"/>
      <c r="K57" s="153">
        <v>6</v>
      </c>
      <c r="L57" s="153">
        <v>6</v>
      </c>
    </row>
    <row r="58" spans="1:12" x14ac:dyDescent="0.35">
      <c r="A58" s="54" t="s">
        <v>1960</v>
      </c>
      <c r="B58" s="153">
        <v>4</v>
      </c>
      <c r="C58" s="153">
        <v>2</v>
      </c>
      <c r="E58" s="153">
        <v>6</v>
      </c>
      <c r="F58" s="153">
        <v>13</v>
      </c>
      <c r="G58" s="153">
        <v>6</v>
      </c>
      <c r="H58" s="153">
        <v>2</v>
      </c>
      <c r="I58" s="153"/>
      <c r="J58" s="153"/>
      <c r="K58" s="153">
        <v>21</v>
      </c>
      <c r="L58" s="153">
        <v>27</v>
      </c>
    </row>
    <row r="59" spans="1:12" x14ac:dyDescent="0.35">
      <c r="A59" s="55" t="s">
        <v>194</v>
      </c>
      <c r="F59" s="153">
        <v>1</v>
      </c>
      <c r="H59" s="153"/>
      <c r="I59" s="153"/>
      <c r="J59" s="153"/>
      <c r="K59" s="153">
        <v>1</v>
      </c>
      <c r="L59" s="153">
        <v>1</v>
      </c>
    </row>
    <row r="60" spans="1:12" x14ac:dyDescent="0.35">
      <c r="A60" s="151" t="s">
        <v>82</v>
      </c>
      <c r="F60" s="153">
        <v>1</v>
      </c>
      <c r="H60" s="153"/>
      <c r="I60" s="153"/>
      <c r="J60" s="153"/>
      <c r="K60" s="153">
        <v>1</v>
      </c>
      <c r="L60" s="153">
        <v>1</v>
      </c>
    </row>
    <row r="61" spans="1:12" x14ac:dyDescent="0.35">
      <c r="A61" s="55" t="s">
        <v>223</v>
      </c>
      <c r="B61" s="153">
        <v>4</v>
      </c>
      <c r="C61" s="153">
        <v>2</v>
      </c>
      <c r="E61" s="153">
        <v>6</v>
      </c>
      <c r="F61" s="153">
        <v>12</v>
      </c>
      <c r="G61" s="153">
        <v>6</v>
      </c>
      <c r="H61" s="153">
        <v>2</v>
      </c>
      <c r="I61" s="153"/>
      <c r="J61" s="153"/>
      <c r="K61" s="153">
        <v>20</v>
      </c>
      <c r="L61" s="153">
        <v>26</v>
      </c>
    </row>
    <row r="62" spans="1:12" x14ac:dyDescent="0.35">
      <c r="A62" s="151" t="s">
        <v>81</v>
      </c>
      <c r="B62" s="153">
        <v>4</v>
      </c>
      <c r="E62" s="153">
        <v>4</v>
      </c>
      <c r="F62" s="153">
        <v>7</v>
      </c>
      <c r="H62" s="153"/>
      <c r="I62" s="153"/>
      <c r="J62" s="153"/>
      <c r="K62" s="153">
        <v>7</v>
      </c>
      <c r="L62" s="153">
        <v>11</v>
      </c>
    </row>
    <row r="63" spans="1:12" x14ac:dyDescent="0.35">
      <c r="A63" s="151" t="s">
        <v>711</v>
      </c>
      <c r="H63" s="153">
        <v>2</v>
      </c>
      <c r="I63" s="153"/>
      <c r="J63" s="153"/>
      <c r="K63" s="153">
        <v>2</v>
      </c>
      <c r="L63" s="153">
        <v>2</v>
      </c>
    </row>
    <row r="64" spans="1:12" x14ac:dyDescent="0.35">
      <c r="A64" s="151" t="s">
        <v>1962</v>
      </c>
      <c r="C64" s="153">
        <v>2</v>
      </c>
      <c r="E64" s="153">
        <v>2</v>
      </c>
      <c r="G64" s="153">
        <v>6</v>
      </c>
      <c r="H64" s="153"/>
      <c r="I64" s="153"/>
      <c r="J64" s="153"/>
      <c r="K64" s="153">
        <v>6</v>
      </c>
      <c r="L64" s="153">
        <v>8</v>
      </c>
    </row>
    <row r="65" spans="1:12" x14ac:dyDescent="0.35">
      <c r="A65" s="151" t="s">
        <v>3176</v>
      </c>
      <c r="F65" s="153">
        <v>4</v>
      </c>
      <c r="H65" s="153"/>
      <c r="I65" s="153"/>
      <c r="J65" s="153"/>
      <c r="K65" s="153">
        <v>4</v>
      </c>
      <c r="L65" s="153">
        <v>4</v>
      </c>
    </row>
    <row r="66" spans="1:12" x14ac:dyDescent="0.35">
      <c r="A66" s="151" t="s">
        <v>6777</v>
      </c>
      <c r="F66" s="153">
        <v>1</v>
      </c>
      <c r="H66" s="153"/>
      <c r="I66" s="153"/>
      <c r="J66" s="153"/>
      <c r="K66" s="153">
        <v>1</v>
      </c>
      <c r="L66" s="153">
        <v>1</v>
      </c>
    </row>
    <row r="67" spans="1:12" x14ac:dyDescent="0.35">
      <c r="A67" s="54" t="s">
        <v>1977</v>
      </c>
      <c r="B67" s="153">
        <v>16</v>
      </c>
      <c r="E67" s="153">
        <v>16</v>
      </c>
      <c r="F67" s="153">
        <v>18</v>
      </c>
      <c r="H67" s="153"/>
      <c r="I67" s="153"/>
      <c r="J67" s="153"/>
      <c r="K67" s="153">
        <v>18</v>
      </c>
      <c r="L67" s="153">
        <v>34</v>
      </c>
    </row>
    <row r="68" spans="1:12" x14ac:dyDescent="0.35">
      <c r="A68" s="55" t="s">
        <v>1978</v>
      </c>
      <c r="B68" s="153">
        <v>16</v>
      </c>
      <c r="E68" s="153">
        <v>16</v>
      </c>
      <c r="F68" s="153">
        <v>18</v>
      </c>
      <c r="H68" s="153"/>
      <c r="I68" s="153"/>
      <c r="J68" s="153"/>
      <c r="K68" s="153">
        <v>18</v>
      </c>
      <c r="L68" s="153">
        <v>34</v>
      </c>
    </row>
    <row r="69" spans="1:12" x14ac:dyDescent="0.35">
      <c r="A69" s="151" t="s">
        <v>1978</v>
      </c>
      <c r="B69" s="153">
        <v>16</v>
      </c>
      <c r="E69" s="153">
        <v>16</v>
      </c>
      <c r="F69" s="153">
        <v>18</v>
      </c>
      <c r="H69" s="153"/>
      <c r="I69" s="153"/>
      <c r="J69" s="153"/>
      <c r="K69" s="153">
        <v>18</v>
      </c>
      <c r="L69" s="153">
        <v>34</v>
      </c>
    </row>
    <row r="70" spans="1:12" x14ac:dyDescent="0.35">
      <c r="A70" s="54" t="s">
        <v>2036</v>
      </c>
      <c r="F70" s="153">
        <v>5</v>
      </c>
      <c r="H70" s="153"/>
      <c r="I70" s="153"/>
      <c r="J70" s="153"/>
      <c r="K70" s="153">
        <v>5</v>
      </c>
      <c r="L70" s="153">
        <v>5</v>
      </c>
    </row>
    <row r="71" spans="1:12" x14ac:dyDescent="0.35">
      <c r="A71" s="55" t="s">
        <v>2032</v>
      </c>
      <c r="F71" s="153">
        <v>5</v>
      </c>
      <c r="H71" s="153"/>
      <c r="I71" s="153"/>
      <c r="J71" s="153"/>
      <c r="K71" s="153">
        <v>5</v>
      </c>
      <c r="L71" s="153">
        <v>5</v>
      </c>
    </row>
    <row r="72" spans="1:12" x14ac:dyDescent="0.35">
      <c r="A72" s="151" t="s">
        <v>1823</v>
      </c>
      <c r="F72" s="153">
        <v>5</v>
      </c>
      <c r="H72" s="153"/>
      <c r="I72" s="153"/>
      <c r="J72" s="153"/>
      <c r="K72" s="153">
        <v>5</v>
      </c>
      <c r="L72" s="153">
        <v>5</v>
      </c>
    </row>
    <row r="73" spans="1:12" x14ac:dyDescent="0.35">
      <c r="A73" s="54" t="s">
        <v>12</v>
      </c>
      <c r="B73" s="153">
        <v>28</v>
      </c>
      <c r="C73" s="153">
        <v>2</v>
      </c>
      <c r="D73" s="153">
        <v>4</v>
      </c>
      <c r="E73" s="153">
        <v>34</v>
      </c>
      <c r="F73" s="153">
        <v>67</v>
      </c>
      <c r="G73" s="153">
        <v>613</v>
      </c>
      <c r="H73" s="153">
        <v>22</v>
      </c>
      <c r="I73" s="153">
        <v>5</v>
      </c>
      <c r="J73" s="153">
        <v>6</v>
      </c>
      <c r="K73" s="153">
        <v>713</v>
      </c>
      <c r="L73" s="153">
        <v>747</v>
      </c>
    </row>
    <row r="74" spans="1:12" x14ac:dyDescent="0.35">
      <c r="B74"/>
      <c r="C74"/>
      <c r="D74"/>
      <c r="E74"/>
      <c r="F74"/>
      <c r="G74"/>
    </row>
    <row r="75" spans="1:12" x14ac:dyDescent="0.35">
      <c r="B75"/>
      <c r="C75"/>
      <c r="D75"/>
      <c r="E75"/>
      <c r="F75"/>
      <c r="G75"/>
    </row>
    <row r="76" spans="1:12" x14ac:dyDescent="0.35">
      <c r="B76"/>
      <c r="C76"/>
      <c r="D76"/>
      <c r="E76"/>
      <c r="F76"/>
      <c r="G76"/>
    </row>
    <row r="77" spans="1:12" x14ac:dyDescent="0.35">
      <c r="B77"/>
      <c r="C77"/>
      <c r="D77"/>
      <c r="E77"/>
      <c r="F77"/>
      <c r="G77"/>
    </row>
    <row r="78" spans="1:12" x14ac:dyDescent="0.35">
      <c r="B78"/>
      <c r="C78"/>
      <c r="D78"/>
      <c r="E78"/>
      <c r="F78"/>
      <c r="G78"/>
    </row>
    <row r="79" spans="1:12" x14ac:dyDescent="0.35">
      <c r="B79"/>
      <c r="C79"/>
      <c r="D79"/>
      <c r="E79"/>
      <c r="F79"/>
      <c r="G79"/>
    </row>
    <row r="80" spans="1:12" x14ac:dyDescent="0.35">
      <c r="B80"/>
      <c r="C80"/>
      <c r="D80"/>
      <c r="E80"/>
      <c r="F80"/>
      <c r="G80"/>
    </row>
    <row r="81" customFormat="1" x14ac:dyDescent="0.35"/>
    <row r="82" customFormat="1" x14ac:dyDescent="0.35"/>
    <row r="83" customFormat="1" x14ac:dyDescent="0.35"/>
    <row r="84" customFormat="1" x14ac:dyDescent="0.35"/>
    <row r="85" customFormat="1" x14ac:dyDescent="0.35"/>
    <row r="86" customFormat="1" x14ac:dyDescent="0.35"/>
    <row r="87" customFormat="1" x14ac:dyDescent="0.35"/>
    <row r="88" customFormat="1" x14ac:dyDescent="0.35"/>
    <row r="89" customFormat="1" x14ac:dyDescent="0.35"/>
    <row r="90" customFormat="1" x14ac:dyDescent="0.35"/>
    <row r="91" customFormat="1" x14ac:dyDescent="0.35"/>
    <row r="92" customFormat="1" x14ac:dyDescent="0.35"/>
    <row r="93" customFormat="1" x14ac:dyDescent="0.35"/>
    <row r="94" customFormat="1" x14ac:dyDescent="0.35"/>
    <row r="95" customFormat="1" x14ac:dyDescent="0.35"/>
    <row r="96" customFormat="1" x14ac:dyDescent="0.35"/>
    <row r="97" customFormat="1" x14ac:dyDescent="0.35"/>
    <row r="98" customFormat="1" x14ac:dyDescent="0.35"/>
    <row r="99" customFormat="1" x14ac:dyDescent="0.35"/>
    <row r="100" customFormat="1" x14ac:dyDescent="0.35"/>
    <row r="101" customFormat="1" x14ac:dyDescent="0.35"/>
    <row r="102" customFormat="1" x14ac:dyDescent="0.35"/>
    <row r="103" customFormat="1" x14ac:dyDescent="0.35"/>
    <row r="104" customFormat="1" x14ac:dyDescent="0.35"/>
    <row r="105" customFormat="1" x14ac:dyDescent="0.35"/>
    <row r="106" customFormat="1" x14ac:dyDescent="0.35"/>
    <row r="107" customFormat="1" x14ac:dyDescent="0.35"/>
    <row r="108" customFormat="1" x14ac:dyDescent="0.35"/>
    <row r="109" customFormat="1" x14ac:dyDescent="0.35"/>
    <row r="110" customFormat="1" x14ac:dyDescent="0.35"/>
    <row r="111" customFormat="1" x14ac:dyDescent="0.35"/>
    <row r="112" customFormat="1" x14ac:dyDescent="0.35"/>
    <row r="113" customFormat="1" x14ac:dyDescent="0.35"/>
    <row r="114" customFormat="1" x14ac:dyDescent="0.35"/>
    <row r="115" customFormat="1" x14ac:dyDescent="0.35"/>
    <row r="116" customFormat="1" x14ac:dyDescent="0.35"/>
    <row r="117" customFormat="1" x14ac:dyDescent="0.35"/>
    <row r="118" customFormat="1" x14ac:dyDescent="0.35"/>
    <row r="119" customFormat="1" x14ac:dyDescent="0.35"/>
    <row r="120" customFormat="1" x14ac:dyDescent="0.35"/>
    <row r="121" customFormat="1" x14ac:dyDescent="0.35"/>
    <row r="122" customFormat="1" x14ac:dyDescent="0.35"/>
    <row r="123" customFormat="1" x14ac:dyDescent="0.35"/>
    <row r="124" customFormat="1" x14ac:dyDescent="0.35"/>
    <row r="125" customFormat="1" x14ac:dyDescent="0.35"/>
    <row r="126" customFormat="1" x14ac:dyDescent="0.35"/>
    <row r="127" customFormat="1" x14ac:dyDescent="0.35"/>
    <row r="128" customFormat="1" x14ac:dyDescent="0.35"/>
    <row r="129" customFormat="1" x14ac:dyDescent="0.35"/>
    <row r="130" customFormat="1" x14ac:dyDescent="0.35"/>
    <row r="131" customFormat="1" x14ac:dyDescent="0.35"/>
    <row r="132" customFormat="1" x14ac:dyDescent="0.35"/>
    <row r="133" customFormat="1" x14ac:dyDescent="0.35"/>
    <row r="134" customFormat="1" x14ac:dyDescent="0.35"/>
    <row r="135" customFormat="1" x14ac:dyDescent="0.35"/>
    <row r="136" customFormat="1" x14ac:dyDescent="0.35"/>
    <row r="137" customFormat="1" x14ac:dyDescent="0.35"/>
    <row r="138" customFormat="1" x14ac:dyDescent="0.35"/>
    <row r="139" customFormat="1" x14ac:dyDescent="0.35"/>
    <row r="140" customFormat="1" x14ac:dyDescent="0.35"/>
    <row r="141" customFormat="1" x14ac:dyDescent="0.35"/>
    <row r="142" customFormat="1" x14ac:dyDescent="0.35"/>
    <row r="143" customFormat="1" x14ac:dyDescent="0.35"/>
    <row r="144" customFormat="1" x14ac:dyDescent="0.35"/>
    <row r="145" customFormat="1" x14ac:dyDescent="0.35"/>
    <row r="146" customFormat="1" x14ac:dyDescent="0.35"/>
    <row r="147" customFormat="1" x14ac:dyDescent="0.35"/>
  </sheetData>
  <mergeCells count="3">
    <mergeCell ref="L1:L2"/>
    <mergeCell ref="B1:E1"/>
    <mergeCell ref="F1:K1"/>
  </mergeCells>
  <printOptions horizontalCentered="1"/>
  <pageMargins left="0.23622047244094491" right="0.23622047244094491" top="0.51" bottom="0.3" header="0.31496062992125984" footer="0.31496062992125984"/>
  <pageSetup paperSize="8" scale="65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458E8-BF75-4D20-B444-AC38E78C9F71}">
  <sheetPr>
    <pageSetUpPr fitToPage="1"/>
  </sheetPr>
  <dimension ref="A1:AE149"/>
  <sheetViews>
    <sheetView workbookViewId="0">
      <selection activeCell="K70" sqref="K70"/>
    </sheetView>
  </sheetViews>
  <sheetFormatPr defaultRowHeight="14.5" x14ac:dyDescent="0.35"/>
  <cols>
    <col min="1" max="1" width="46.1796875" bestFit="1" customWidth="1"/>
    <col min="2" max="7" width="6.7265625" style="153" customWidth="1"/>
    <col min="8" max="8" width="8.7265625" bestFit="1" customWidth="1"/>
    <col min="9" max="9" width="7.26953125" bestFit="1" customWidth="1"/>
    <col min="10" max="10" width="10.1796875" bestFit="1" customWidth="1"/>
    <col min="11" max="11" width="10.7265625" customWidth="1"/>
    <col min="12" max="12" width="7.26953125" bestFit="1" customWidth="1"/>
    <col min="13" max="13" width="7" bestFit="1" customWidth="1"/>
    <col min="14" max="14" width="10.7265625" customWidth="1"/>
    <col min="15" max="15" width="7.26953125" bestFit="1" customWidth="1"/>
    <col min="16" max="16" width="10.7265625" customWidth="1"/>
    <col min="17" max="17" width="10.7265625" bestFit="1" customWidth="1"/>
    <col min="18" max="18" width="4" bestFit="1" customWidth="1"/>
    <col min="19" max="19" width="7.26953125" bestFit="1" customWidth="1"/>
    <col min="20" max="20" width="9.81640625" bestFit="1" customWidth="1"/>
    <col min="21" max="21" width="11.26953125" bestFit="1" customWidth="1"/>
    <col min="22" max="22" width="15.81640625" bestFit="1" customWidth="1"/>
    <col min="23" max="23" width="13.54296875" bestFit="1" customWidth="1"/>
    <col min="24" max="24" width="16.7265625" bestFit="1" customWidth="1"/>
    <col min="25" max="25" width="23.81640625" bestFit="1" customWidth="1"/>
    <col min="26" max="26" width="27" bestFit="1" customWidth="1"/>
    <col min="27" max="27" width="7.26953125" bestFit="1" customWidth="1"/>
    <col min="28" max="28" width="9.54296875" bestFit="1" customWidth="1"/>
    <col min="29" max="29" width="7.26953125" bestFit="1" customWidth="1"/>
    <col min="30" max="30" width="9" bestFit="1" customWidth="1"/>
    <col min="31" max="31" width="11.26953125" bestFit="1" customWidth="1"/>
  </cols>
  <sheetData>
    <row r="1" spans="1:31" ht="21.5" thickBot="1" x14ac:dyDescent="0.55000000000000004">
      <c r="A1" s="360" t="s">
        <v>6990</v>
      </c>
      <c r="B1" s="361"/>
      <c r="C1" s="361"/>
      <c r="D1" s="361"/>
      <c r="E1" s="361"/>
      <c r="F1" s="361"/>
      <c r="G1" s="362"/>
    </row>
    <row r="2" spans="1:31" hidden="1" x14ac:dyDescent="0.35"/>
    <row r="3" spans="1:31" hidden="1" x14ac:dyDescent="0.35">
      <c r="A3" s="53" t="s">
        <v>282</v>
      </c>
      <c r="B3" s="153" t="s">
        <v>5</v>
      </c>
    </row>
    <row r="4" spans="1:31" hidden="1" x14ac:dyDescent="0.35"/>
    <row r="5" spans="1:31" hidden="1" x14ac:dyDescent="0.35">
      <c r="A5" s="53" t="s">
        <v>867</v>
      </c>
      <c r="B5" s="154" t="s">
        <v>389</v>
      </c>
    </row>
    <row r="6" spans="1:31" ht="29" x14ac:dyDescent="0.35">
      <c r="A6" s="152" t="s">
        <v>228</v>
      </c>
      <c r="B6" s="153" t="s">
        <v>55</v>
      </c>
      <c r="C6" s="153" t="s">
        <v>53</v>
      </c>
      <c r="D6" s="153" t="s">
        <v>106</v>
      </c>
      <c r="E6" s="153" t="s">
        <v>83</v>
      </c>
      <c r="F6" s="153" t="s">
        <v>221</v>
      </c>
      <c r="G6" s="59" t="s">
        <v>12</v>
      </c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</row>
    <row r="7" spans="1:31" s="59" customFormat="1" x14ac:dyDescent="0.35">
      <c r="A7" s="54" t="s">
        <v>76</v>
      </c>
      <c r="B7" s="153">
        <v>9</v>
      </c>
      <c r="C7" s="153">
        <v>253</v>
      </c>
      <c r="D7" s="153">
        <v>2</v>
      </c>
      <c r="E7" s="153"/>
      <c r="F7" s="153"/>
      <c r="G7" s="153">
        <v>264</v>
      </c>
      <c r="H7"/>
      <c r="I7"/>
      <c r="J7"/>
      <c r="K7"/>
      <c r="L7"/>
      <c r="M7"/>
      <c r="N7"/>
      <c r="O7"/>
      <c r="P7"/>
      <c r="Q7"/>
      <c r="R7"/>
      <c r="S7"/>
      <c r="T7"/>
      <c r="U7"/>
    </row>
    <row r="8" spans="1:31" x14ac:dyDescent="0.35">
      <c r="A8" s="55" t="s">
        <v>2235</v>
      </c>
      <c r="B8" s="153">
        <v>4</v>
      </c>
      <c r="G8" s="153">
        <v>4</v>
      </c>
    </row>
    <row r="9" spans="1:31" x14ac:dyDescent="0.35">
      <c r="A9" s="151" t="s">
        <v>699</v>
      </c>
      <c r="B9" s="153">
        <v>1</v>
      </c>
      <c r="G9" s="153">
        <v>1</v>
      </c>
    </row>
    <row r="10" spans="1:31" x14ac:dyDescent="0.35">
      <c r="A10" s="151" t="s">
        <v>190</v>
      </c>
      <c r="B10" s="153">
        <v>1</v>
      </c>
      <c r="G10" s="153">
        <v>1</v>
      </c>
    </row>
    <row r="11" spans="1:31" x14ac:dyDescent="0.35">
      <c r="A11" s="151" t="s">
        <v>1063</v>
      </c>
      <c r="B11" s="153">
        <v>1</v>
      </c>
      <c r="G11" s="153">
        <v>1</v>
      </c>
    </row>
    <row r="12" spans="1:31" x14ac:dyDescent="0.35">
      <c r="A12" s="151" t="s">
        <v>379</v>
      </c>
      <c r="B12" s="153">
        <v>1</v>
      </c>
      <c r="G12" s="153">
        <v>1</v>
      </c>
    </row>
    <row r="13" spans="1:31" x14ac:dyDescent="0.35">
      <c r="A13" s="55" t="s">
        <v>1980</v>
      </c>
      <c r="B13" s="153">
        <v>5</v>
      </c>
      <c r="C13" s="153">
        <v>253</v>
      </c>
      <c r="D13" s="153">
        <v>2</v>
      </c>
      <c r="G13" s="153">
        <v>260</v>
      </c>
    </row>
    <row r="14" spans="1:31" x14ac:dyDescent="0.35">
      <c r="A14" s="151" t="s">
        <v>91</v>
      </c>
      <c r="B14" s="153">
        <v>1</v>
      </c>
      <c r="G14" s="153">
        <v>1</v>
      </c>
    </row>
    <row r="15" spans="1:31" x14ac:dyDescent="0.35">
      <c r="A15" s="151" t="s">
        <v>89</v>
      </c>
      <c r="C15" s="153">
        <v>2</v>
      </c>
      <c r="G15" s="153">
        <v>2</v>
      </c>
    </row>
    <row r="16" spans="1:31" x14ac:dyDescent="0.35">
      <c r="A16" s="151" t="s">
        <v>378</v>
      </c>
      <c r="B16" s="153">
        <v>1</v>
      </c>
      <c r="G16" s="153">
        <v>1</v>
      </c>
    </row>
    <row r="17" spans="1:7" x14ac:dyDescent="0.35">
      <c r="A17" s="151" t="s">
        <v>380</v>
      </c>
      <c r="D17" s="153">
        <v>2</v>
      </c>
      <c r="G17" s="153">
        <v>2</v>
      </c>
    </row>
    <row r="18" spans="1:7" x14ac:dyDescent="0.35">
      <c r="A18" s="151" t="s">
        <v>379</v>
      </c>
      <c r="B18" s="153">
        <v>1</v>
      </c>
      <c r="G18" s="153">
        <v>1</v>
      </c>
    </row>
    <row r="19" spans="1:7" x14ac:dyDescent="0.35">
      <c r="A19" s="151" t="s">
        <v>1062</v>
      </c>
      <c r="B19" s="153">
        <v>1</v>
      </c>
      <c r="G19" s="153">
        <v>1</v>
      </c>
    </row>
    <row r="20" spans="1:7" x14ac:dyDescent="0.35">
      <c r="A20" s="151" t="s">
        <v>3899</v>
      </c>
      <c r="C20" s="153">
        <v>222</v>
      </c>
      <c r="G20" s="153">
        <v>222</v>
      </c>
    </row>
    <row r="21" spans="1:7" x14ac:dyDescent="0.35">
      <c r="A21" s="151" t="s">
        <v>3939</v>
      </c>
      <c r="B21" s="153">
        <v>1</v>
      </c>
      <c r="G21" s="153">
        <v>1</v>
      </c>
    </row>
    <row r="22" spans="1:7" x14ac:dyDescent="0.35">
      <c r="A22" s="151" t="s">
        <v>7227</v>
      </c>
      <c r="C22" s="153">
        <v>29</v>
      </c>
      <c r="G22" s="153">
        <v>29</v>
      </c>
    </row>
    <row r="23" spans="1:7" x14ac:dyDescent="0.35">
      <c r="A23" s="54" t="s">
        <v>78</v>
      </c>
      <c r="B23" s="153">
        <v>12</v>
      </c>
      <c r="C23" s="153">
        <v>55</v>
      </c>
      <c r="G23" s="153">
        <v>67</v>
      </c>
    </row>
    <row r="24" spans="1:7" x14ac:dyDescent="0.35">
      <c r="A24" s="55" t="s">
        <v>222</v>
      </c>
      <c r="B24" s="153">
        <v>10</v>
      </c>
      <c r="C24" s="153">
        <v>55</v>
      </c>
      <c r="G24" s="153">
        <v>65</v>
      </c>
    </row>
    <row r="25" spans="1:7" x14ac:dyDescent="0.35">
      <c r="A25" s="151" t="s">
        <v>196</v>
      </c>
      <c r="B25" s="153">
        <v>1</v>
      </c>
      <c r="G25" s="153">
        <v>1</v>
      </c>
    </row>
    <row r="26" spans="1:7" x14ac:dyDescent="0.35">
      <c r="A26" s="151" t="s">
        <v>705</v>
      </c>
      <c r="C26" s="153">
        <v>5</v>
      </c>
      <c r="G26" s="153">
        <v>5</v>
      </c>
    </row>
    <row r="27" spans="1:7" x14ac:dyDescent="0.35">
      <c r="A27" s="151" t="s">
        <v>69</v>
      </c>
      <c r="B27" s="153">
        <v>8</v>
      </c>
      <c r="G27" s="153">
        <v>8</v>
      </c>
    </row>
    <row r="28" spans="1:7" x14ac:dyDescent="0.35">
      <c r="A28" s="151" t="s">
        <v>1967</v>
      </c>
      <c r="C28" s="153">
        <v>1</v>
      </c>
      <c r="G28" s="153">
        <v>1</v>
      </c>
    </row>
    <row r="29" spans="1:7" x14ac:dyDescent="0.35">
      <c r="A29" s="151" t="s">
        <v>1968</v>
      </c>
      <c r="B29" s="153">
        <v>1</v>
      </c>
      <c r="G29" s="153">
        <v>1</v>
      </c>
    </row>
    <row r="30" spans="1:7" x14ac:dyDescent="0.35">
      <c r="A30" s="151" t="s">
        <v>6987</v>
      </c>
      <c r="C30" s="153">
        <v>44</v>
      </c>
      <c r="G30" s="153">
        <v>44</v>
      </c>
    </row>
    <row r="31" spans="1:7" x14ac:dyDescent="0.35">
      <c r="A31" s="151" t="s">
        <v>7247</v>
      </c>
      <c r="C31" s="153">
        <v>5</v>
      </c>
      <c r="G31" s="153">
        <v>5</v>
      </c>
    </row>
    <row r="32" spans="1:7" x14ac:dyDescent="0.35">
      <c r="A32" s="55" t="s">
        <v>1981</v>
      </c>
      <c r="B32" s="153">
        <v>2</v>
      </c>
      <c r="G32" s="153">
        <v>2</v>
      </c>
    </row>
    <row r="33" spans="1:7" x14ac:dyDescent="0.35">
      <c r="A33" s="151" t="s">
        <v>296</v>
      </c>
      <c r="B33" s="153">
        <v>2</v>
      </c>
      <c r="G33" s="153">
        <v>2</v>
      </c>
    </row>
    <row r="34" spans="1:7" x14ac:dyDescent="0.35">
      <c r="A34" s="54" t="s">
        <v>80</v>
      </c>
      <c r="B34" s="153">
        <v>1</v>
      </c>
      <c r="G34" s="153">
        <v>1</v>
      </c>
    </row>
    <row r="35" spans="1:7" x14ac:dyDescent="0.35">
      <c r="A35" s="55" t="s">
        <v>225</v>
      </c>
      <c r="B35" s="153">
        <v>1</v>
      </c>
      <c r="G35" s="153">
        <v>1</v>
      </c>
    </row>
    <row r="36" spans="1:7" x14ac:dyDescent="0.35">
      <c r="A36" s="151" t="s">
        <v>72</v>
      </c>
      <c r="B36" s="153">
        <v>1</v>
      </c>
      <c r="G36" s="153">
        <v>1</v>
      </c>
    </row>
    <row r="37" spans="1:7" x14ac:dyDescent="0.35">
      <c r="A37" s="54" t="s">
        <v>52</v>
      </c>
      <c r="D37" s="153">
        <v>1</v>
      </c>
      <c r="F37" s="153">
        <v>12</v>
      </c>
      <c r="G37" s="153">
        <v>13</v>
      </c>
    </row>
    <row r="38" spans="1:7" x14ac:dyDescent="0.35">
      <c r="A38" s="55" t="s">
        <v>221</v>
      </c>
      <c r="D38" s="153">
        <v>1</v>
      </c>
      <c r="G38" s="153">
        <v>1</v>
      </c>
    </row>
    <row r="39" spans="1:7" x14ac:dyDescent="0.35">
      <c r="A39" s="151" t="s">
        <v>353</v>
      </c>
      <c r="D39" s="153">
        <v>1</v>
      </c>
      <c r="G39" s="153">
        <v>1</v>
      </c>
    </row>
    <row r="40" spans="1:7" x14ac:dyDescent="0.35">
      <c r="A40" s="55" t="s">
        <v>95</v>
      </c>
      <c r="F40" s="153">
        <v>12</v>
      </c>
      <c r="G40" s="153">
        <v>12</v>
      </c>
    </row>
    <row r="41" spans="1:7" x14ac:dyDescent="0.35">
      <c r="A41" s="151" t="s">
        <v>119</v>
      </c>
      <c r="F41" s="153">
        <v>2</v>
      </c>
      <c r="G41" s="153">
        <v>2</v>
      </c>
    </row>
    <row r="42" spans="1:7" x14ac:dyDescent="0.35">
      <c r="A42" s="151" t="s">
        <v>57</v>
      </c>
      <c r="F42" s="153">
        <v>2</v>
      </c>
      <c r="G42" s="153">
        <v>2</v>
      </c>
    </row>
    <row r="43" spans="1:7" x14ac:dyDescent="0.35">
      <c r="A43" s="151" t="s">
        <v>1690</v>
      </c>
      <c r="F43" s="153">
        <v>1</v>
      </c>
      <c r="G43" s="153">
        <v>1</v>
      </c>
    </row>
    <row r="44" spans="1:7" x14ac:dyDescent="0.35">
      <c r="A44" s="151" t="s">
        <v>65</v>
      </c>
      <c r="F44" s="153">
        <v>1</v>
      </c>
      <c r="G44" s="153">
        <v>1</v>
      </c>
    </row>
    <row r="45" spans="1:7" x14ac:dyDescent="0.35">
      <c r="A45" s="151" t="s">
        <v>54</v>
      </c>
      <c r="F45" s="153">
        <v>5</v>
      </c>
      <c r="G45" s="153">
        <v>5</v>
      </c>
    </row>
    <row r="46" spans="1:7" x14ac:dyDescent="0.35">
      <c r="A46" s="151" t="s">
        <v>189</v>
      </c>
      <c r="F46" s="153">
        <v>1</v>
      </c>
      <c r="G46" s="153">
        <v>1</v>
      </c>
    </row>
    <row r="47" spans="1:7" x14ac:dyDescent="0.35">
      <c r="A47" s="54" t="s">
        <v>66</v>
      </c>
      <c r="F47" s="153">
        <v>2</v>
      </c>
      <c r="G47" s="153">
        <v>2</v>
      </c>
    </row>
    <row r="48" spans="1:7" x14ac:dyDescent="0.35">
      <c r="A48" s="55" t="s">
        <v>687</v>
      </c>
      <c r="F48" s="153">
        <v>2</v>
      </c>
      <c r="G48" s="153">
        <v>2</v>
      </c>
    </row>
    <row r="49" spans="1:7" x14ac:dyDescent="0.35">
      <c r="A49" s="151" t="s">
        <v>185</v>
      </c>
      <c r="F49" s="153">
        <v>2</v>
      </c>
      <c r="G49" s="153">
        <v>2</v>
      </c>
    </row>
    <row r="50" spans="1:7" x14ac:dyDescent="0.35">
      <c r="A50" s="54" t="s">
        <v>77</v>
      </c>
      <c r="E50" s="153">
        <v>6</v>
      </c>
      <c r="G50" s="153">
        <v>6</v>
      </c>
    </row>
    <row r="51" spans="1:7" x14ac:dyDescent="0.35">
      <c r="A51" s="55" t="s">
        <v>83</v>
      </c>
      <c r="E51" s="153">
        <v>6</v>
      </c>
      <c r="G51" s="153">
        <v>6</v>
      </c>
    </row>
    <row r="52" spans="1:7" x14ac:dyDescent="0.35">
      <c r="A52" s="151" t="s">
        <v>186</v>
      </c>
      <c r="E52" s="153">
        <v>1</v>
      </c>
      <c r="G52" s="153">
        <v>1</v>
      </c>
    </row>
    <row r="53" spans="1:7" x14ac:dyDescent="0.35">
      <c r="A53" s="151" t="s">
        <v>84</v>
      </c>
      <c r="E53" s="153">
        <v>3</v>
      </c>
      <c r="G53" s="153">
        <v>3</v>
      </c>
    </row>
    <row r="54" spans="1:7" x14ac:dyDescent="0.35">
      <c r="A54" s="151" t="s">
        <v>85</v>
      </c>
      <c r="E54" s="153">
        <v>2</v>
      </c>
      <c r="G54" s="153">
        <v>2</v>
      </c>
    </row>
    <row r="55" spans="1:7" x14ac:dyDescent="0.35">
      <c r="A55" s="54" t="s">
        <v>86</v>
      </c>
      <c r="B55" s="153">
        <v>3</v>
      </c>
      <c r="G55" s="153">
        <v>3</v>
      </c>
    </row>
    <row r="56" spans="1:7" x14ac:dyDescent="0.35">
      <c r="A56" s="55" t="s">
        <v>226</v>
      </c>
      <c r="B56" s="153">
        <v>3</v>
      </c>
      <c r="G56" s="153">
        <v>3</v>
      </c>
    </row>
    <row r="57" spans="1:7" x14ac:dyDescent="0.35">
      <c r="A57" s="151" t="s">
        <v>203</v>
      </c>
      <c r="B57" s="153">
        <v>2</v>
      </c>
      <c r="G57" s="153">
        <v>2</v>
      </c>
    </row>
    <row r="58" spans="1:7" x14ac:dyDescent="0.35">
      <c r="A58" s="151" t="s">
        <v>243</v>
      </c>
      <c r="B58" s="153">
        <v>1</v>
      </c>
      <c r="G58" s="153">
        <v>1</v>
      </c>
    </row>
    <row r="59" spans="1:7" x14ac:dyDescent="0.35">
      <c r="A59" s="54" t="s">
        <v>1960</v>
      </c>
      <c r="B59" s="153">
        <v>16</v>
      </c>
      <c r="C59" s="153">
        <v>4</v>
      </c>
      <c r="D59" s="153">
        <v>2</v>
      </c>
      <c r="G59" s="153">
        <v>22</v>
      </c>
    </row>
    <row r="60" spans="1:7" x14ac:dyDescent="0.35">
      <c r="A60" s="55" t="s">
        <v>194</v>
      </c>
      <c r="B60" s="153">
        <v>1</v>
      </c>
      <c r="G60" s="153">
        <v>1</v>
      </c>
    </row>
    <row r="61" spans="1:7" x14ac:dyDescent="0.35">
      <c r="A61" s="151" t="s">
        <v>82</v>
      </c>
      <c r="B61" s="153">
        <v>1</v>
      </c>
      <c r="G61" s="153">
        <v>1</v>
      </c>
    </row>
    <row r="62" spans="1:7" x14ac:dyDescent="0.35">
      <c r="A62" s="55" t="s">
        <v>223</v>
      </c>
      <c r="B62" s="153">
        <v>15</v>
      </c>
      <c r="C62" s="153">
        <v>4</v>
      </c>
      <c r="D62" s="153">
        <v>2</v>
      </c>
      <c r="G62" s="153">
        <v>21</v>
      </c>
    </row>
    <row r="63" spans="1:7" x14ac:dyDescent="0.35">
      <c r="A63" s="151" t="s">
        <v>81</v>
      </c>
      <c r="B63" s="153">
        <v>12</v>
      </c>
      <c r="G63" s="153">
        <v>12</v>
      </c>
    </row>
    <row r="64" spans="1:7" x14ac:dyDescent="0.35">
      <c r="A64" s="151" t="s">
        <v>398</v>
      </c>
      <c r="B64" s="153">
        <v>1</v>
      </c>
      <c r="G64" s="153">
        <v>1</v>
      </c>
    </row>
    <row r="65" spans="1:7" x14ac:dyDescent="0.35">
      <c r="A65" s="151" t="s">
        <v>711</v>
      </c>
      <c r="D65" s="153">
        <v>2</v>
      </c>
      <c r="G65" s="153">
        <v>2</v>
      </c>
    </row>
    <row r="66" spans="1:7" x14ac:dyDescent="0.35">
      <c r="A66" s="151" t="s">
        <v>1962</v>
      </c>
      <c r="C66" s="153">
        <v>4</v>
      </c>
      <c r="G66" s="153">
        <v>4</v>
      </c>
    </row>
    <row r="67" spans="1:7" x14ac:dyDescent="0.35">
      <c r="A67" s="151" t="s">
        <v>218</v>
      </c>
      <c r="B67" s="153">
        <v>1</v>
      </c>
      <c r="G67" s="153">
        <v>1</v>
      </c>
    </row>
    <row r="68" spans="1:7" x14ac:dyDescent="0.35">
      <c r="A68" s="151" t="s">
        <v>3176</v>
      </c>
      <c r="B68" s="153">
        <v>1</v>
      </c>
      <c r="G68" s="153">
        <v>1</v>
      </c>
    </row>
    <row r="69" spans="1:7" x14ac:dyDescent="0.35">
      <c r="A69" s="54" t="s">
        <v>1977</v>
      </c>
      <c r="B69" s="153">
        <v>4</v>
      </c>
      <c r="G69" s="153">
        <v>4</v>
      </c>
    </row>
    <row r="70" spans="1:7" x14ac:dyDescent="0.35">
      <c r="A70" s="55" t="s">
        <v>1978</v>
      </c>
      <c r="B70" s="153">
        <v>4</v>
      </c>
      <c r="G70" s="153">
        <v>4</v>
      </c>
    </row>
    <row r="71" spans="1:7" x14ac:dyDescent="0.35">
      <c r="A71" s="151" t="s">
        <v>1978</v>
      </c>
      <c r="B71" s="153">
        <v>4</v>
      </c>
      <c r="G71" s="153">
        <v>4</v>
      </c>
    </row>
    <row r="72" spans="1:7" x14ac:dyDescent="0.35">
      <c r="A72" s="54" t="s">
        <v>12</v>
      </c>
      <c r="B72" s="153">
        <v>45</v>
      </c>
      <c r="C72" s="153">
        <v>312</v>
      </c>
      <c r="D72" s="153">
        <v>5</v>
      </c>
      <c r="E72" s="153">
        <v>6</v>
      </c>
      <c r="F72" s="153">
        <v>14</v>
      </c>
      <c r="G72" s="153">
        <v>382</v>
      </c>
    </row>
    <row r="73" spans="1:7" x14ac:dyDescent="0.35">
      <c r="B73"/>
      <c r="C73"/>
      <c r="D73"/>
      <c r="E73"/>
      <c r="F73"/>
      <c r="G73"/>
    </row>
    <row r="74" spans="1:7" x14ac:dyDescent="0.35">
      <c r="B74"/>
      <c r="C74"/>
      <c r="D74"/>
      <c r="E74"/>
      <c r="F74"/>
      <c r="G74"/>
    </row>
    <row r="75" spans="1:7" x14ac:dyDescent="0.35">
      <c r="B75"/>
      <c r="C75"/>
      <c r="D75"/>
      <c r="E75"/>
      <c r="F75"/>
      <c r="G75"/>
    </row>
    <row r="76" spans="1:7" x14ac:dyDescent="0.35">
      <c r="B76"/>
      <c r="C76"/>
      <c r="D76"/>
      <c r="E76"/>
      <c r="F76"/>
      <c r="G76"/>
    </row>
    <row r="77" spans="1:7" x14ac:dyDescent="0.35">
      <c r="B77"/>
      <c r="C77"/>
      <c r="D77"/>
      <c r="E77"/>
      <c r="F77"/>
      <c r="G77"/>
    </row>
    <row r="78" spans="1:7" x14ac:dyDescent="0.35">
      <c r="B78"/>
      <c r="C78"/>
      <c r="D78"/>
      <c r="E78"/>
      <c r="F78"/>
      <c r="G78"/>
    </row>
    <row r="79" spans="1:7" x14ac:dyDescent="0.35">
      <c r="B79"/>
      <c r="C79"/>
      <c r="D79"/>
      <c r="E79"/>
      <c r="F79"/>
      <c r="G79"/>
    </row>
    <row r="80" spans="1:7" x14ac:dyDescent="0.35">
      <c r="B80"/>
      <c r="C80"/>
      <c r="D80"/>
      <c r="E80"/>
      <c r="F80"/>
      <c r="G80"/>
    </row>
    <row r="81" customFormat="1" x14ac:dyDescent="0.35"/>
    <row r="82" customFormat="1" x14ac:dyDescent="0.35"/>
    <row r="83" customFormat="1" x14ac:dyDescent="0.35"/>
    <row r="84" customFormat="1" x14ac:dyDescent="0.35"/>
    <row r="85" customFormat="1" x14ac:dyDescent="0.35"/>
    <row r="86" customFormat="1" x14ac:dyDescent="0.35"/>
    <row r="87" customFormat="1" x14ac:dyDescent="0.35"/>
    <row r="88" customFormat="1" x14ac:dyDescent="0.35"/>
    <row r="89" customFormat="1" x14ac:dyDescent="0.35"/>
    <row r="90" customFormat="1" x14ac:dyDescent="0.35"/>
    <row r="91" customFormat="1" x14ac:dyDescent="0.35"/>
    <row r="92" customFormat="1" x14ac:dyDescent="0.35"/>
    <row r="93" customFormat="1" x14ac:dyDescent="0.35"/>
    <row r="94" customFormat="1" x14ac:dyDescent="0.35"/>
    <row r="95" customFormat="1" x14ac:dyDescent="0.35"/>
    <row r="96" customFormat="1" x14ac:dyDescent="0.35"/>
    <row r="97" customFormat="1" x14ac:dyDescent="0.35"/>
    <row r="98" customFormat="1" x14ac:dyDescent="0.35"/>
    <row r="99" customFormat="1" x14ac:dyDescent="0.35"/>
    <row r="100" customFormat="1" x14ac:dyDescent="0.35"/>
    <row r="101" customFormat="1" x14ac:dyDescent="0.35"/>
    <row r="102" customFormat="1" x14ac:dyDescent="0.35"/>
    <row r="103" customFormat="1" x14ac:dyDescent="0.35"/>
    <row r="104" customFormat="1" x14ac:dyDescent="0.35"/>
    <row r="105" customFormat="1" x14ac:dyDescent="0.35"/>
    <row r="106" customFormat="1" x14ac:dyDescent="0.35"/>
    <row r="107" customFormat="1" x14ac:dyDescent="0.35"/>
    <row r="108" customFormat="1" x14ac:dyDescent="0.35"/>
    <row r="109" customFormat="1" x14ac:dyDescent="0.35"/>
    <row r="110" customFormat="1" x14ac:dyDescent="0.35"/>
    <row r="111" customFormat="1" x14ac:dyDescent="0.35"/>
    <row r="112" customFormat="1" x14ac:dyDescent="0.35"/>
    <row r="113" customFormat="1" x14ac:dyDescent="0.35"/>
    <row r="114" customFormat="1" x14ac:dyDescent="0.35"/>
    <row r="115" customFormat="1" x14ac:dyDescent="0.35"/>
    <row r="116" customFormat="1" x14ac:dyDescent="0.35"/>
    <row r="117" customFormat="1" x14ac:dyDescent="0.35"/>
    <row r="118" customFormat="1" x14ac:dyDescent="0.35"/>
    <row r="119" customFormat="1" x14ac:dyDescent="0.35"/>
    <row r="120" customFormat="1" x14ac:dyDescent="0.35"/>
    <row r="121" customFormat="1" x14ac:dyDescent="0.35"/>
    <row r="122" customFormat="1" x14ac:dyDescent="0.35"/>
    <row r="123" customFormat="1" x14ac:dyDescent="0.35"/>
    <row r="124" customFormat="1" x14ac:dyDescent="0.35"/>
    <row r="125" customFormat="1" x14ac:dyDescent="0.35"/>
    <row r="126" customFormat="1" x14ac:dyDescent="0.35"/>
    <row r="127" customFormat="1" x14ac:dyDescent="0.35"/>
    <row r="128" customFormat="1" x14ac:dyDescent="0.35"/>
    <row r="129" customFormat="1" x14ac:dyDescent="0.35"/>
    <row r="130" customFormat="1" x14ac:dyDescent="0.35"/>
    <row r="131" customFormat="1" x14ac:dyDescent="0.35"/>
    <row r="132" customFormat="1" x14ac:dyDescent="0.35"/>
    <row r="133" customFormat="1" x14ac:dyDescent="0.35"/>
    <row r="134" customFormat="1" x14ac:dyDescent="0.35"/>
    <row r="135" customFormat="1" x14ac:dyDescent="0.35"/>
    <row r="136" customFormat="1" x14ac:dyDescent="0.35"/>
    <row r="137" customFormat="1" x14ac:dyDescent="0.35"/>
    <row r="138" customFormat="1" x14ac:dyDescent="0.35"/>
    <row r="139" customFormat="1" x14ac:dyDescent="0.35"/>
    <row r="140" customFormat="1" x14ac:dyDescent="0.35"/>
    <row r="141" customFormat="1" x14ac:dyDescent="0.35"/>
    <row r="142" customFormat="1" x14ac:dyDescent="0.35"/>
    <row r="143" customFormat="1" x14ac:dyDescent="0.35"/>
    <row r="144" customFormat="1" x14ac:dyDescent="0.35"/>
    <row r="145" customFormat="1" x14ac:dyDescent="0.35"/>
    <row r="146" customFormat="1" x14ac:dyDescent="0.35"/>
    <row r="147" customFormat="1" x14ac:dyDescent="0.35"/>
    <row r="148" customFormat="1" x14ac:dyDescent="0.35"/>
    <row r="149" customFormat="1" x14ac:dyDescent="0.35"/>
  </sheetData>
  <mergeCells count="1">
    <mergeCell ref="A1:G1"/>
  </mergeCells>
  <pageMargins left="0.7" right="0.7" top="0.75" bottom="0.75" header="0.3" footer="0.3"/>
  <pageSetup paperSize="8" fitToHeight="0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8A50D-91C6-4542-8F32-D3F715B82CDD}">
  <sheetPr>
    <pageSetUpPr fitToPage="1"/>
  </sheetPr>
  <dimension ref="A1:BB66"/>
  <sheetViews>
    <sheetView workbookViewId="0">
      <selection activeCell="A3" sqref="A3"/>
    </sheetView>
  </sheetViews>
  <sheetFormatPr defaultColWidth="9.1796875" defaultRowHeight="14.5" outlineLevelCol="3" x14ac:dyDescent="0.35"/>
  <cols>
    <col min="1" max="1" width="15.7265625" style="1" customWidth="1"/>
    <col min="2" max="2" width="20.7265625" style="1" customWidth="1"/>
    <col min="3" max="3" width="10.7265625" style="1" customWidth="1"/>
    <col min="4" max="6" width="10.7265625" style="1" customWidth="1" outlineLevel="1"/>
    <col min="7" max="7" width="10.7265625" style="1" customWidth="1" outlineLevel="2"/>
    <col min="8" max="8" width="10.7265625" style="1" customWidth="1" outlineLevel="1"/>
    <col min="9" max="13" width="10.7265625" style="1" customWidth="1" outlineLevel="2"/>
    <col min="14" max="20" width="10.7265625" style="1" hidden="1" customWidth="1" outlineLevel="3"/>
    <col min="21" max="21" width="9.1796875" style="1"/>
    <col min="22" max="22" width="5.7265625" style="1" customWidth="1"/>
    <col min="23" max="23" width="20.7265625" customWidth="1"/>
    <col min="24" max="54" width="10.7265625" customWidth="1"/>
    <col min="55" max="16384" width="9.1796875" style="1"/>
  </cols>
  <sheetData>
    <row r="1" spans="1:54" ht="15" thickBot="1" x14ac:dyDescent="0.4"/>
    <row r="2" spans="1:54" ht="39" customHeight="1" thickBot="1" x14ac:dyDescent="0.4">
      <c r="A2" s="367" t="str">
        <f ca="1">_xlfn.CONCAT("Dehire Summary FY 2025-26 as on ",TEXT((TODAY()-1),"dd-mm-yyyy"))</f>
        <v>Dehire Summary FY 2025-26 as on 10-06-2026</v>
      </c>
      <c r="B2" s="368"/>
      <c r="C2" s="368"/>
      <c r="D2" s="368"/>
      <c r="E2" s="368"/>
      <c r="F2" s="368"/>
      <c r="G2" s="368"/>
      <c r="H2" s="368"/>
      <c r="I2" s="368"/>
      <c r="J2" s="368"/>
      <c r="K2" s="368"/>
      <c r="L2" s="368"/>
      <c r="M2" s="369"/>
    </row>
    <row r="3" spans="1:54" ht="15" thickBot="1" x14ac:dyDescent="0.4">
      <c r="A3" s="170"/>
      <c r="B3" s="171"/>
      <c r="C3" s="171"/>
      <c r="D3" s="172"/>
      <c r="E3" s="370" t="s">
        <v>1157</v>
      </c>
      <c r="F3" s="371"/>
      <c r="G3" s="171"/>
      <c r="H3" s="171"/>
      <c r="I3" s="171"/>
      <c r="J3" s="171"/>
      <c r="K3" s="171"/>
      <c r="L3" s="171"/>
      <c r="M3" s="172"/>
    </row>
    <row r="4" spans="1:54" ht="30" customHeight="1" x14ac:dyDescent="0.35">
      <c r="A4" s="365" t="s">
        <v>1054</v>
      </c>
      <c r="B4" s="162" t="s">
        <v>984</v>
      </c>
      <c r="C4" s="163" t="s">
        <v>983</v>
      </c>
      <c r="D4" s="192" t="s">
        <v>3</v>
      </c>
      <c r="E4" s="188" t="s">
        <v>1158</v>
      </c>
      <c r="F4" s="185" t="s">
        <v>1159</v>
      </c>
      <c r="G4" s="179" t="s">
        <v>700</v>
      </c>
      <c r="H4" s="220" t="s">
        <v>304</v>
      </c>
      <c r="I4" s="216" t="s">
        <v>5</v>
      </c>
      <c r="J4" s="165" t="s">
        <v>708</v>
      </c>
      <c r="K4" s="165" t="s">
        <v>709</v>
      </c>
      <c r="L4" s="164" t="s">
        <v>11</v>
      </c>
      <c r="M4" s="173" t="s">
        <v>975</v>
      </c>
      <c r="N4" s="166" t="s">
        <v>399</v>
      </c>
      <c r="O4" s="143" t="s">
        <v>402</v>
      </c>
      <c r="P4" s="143" t="s">
        <v>406</v>
      </c>
      <c r="Q4" s="143" t="s">
        <v>403</v>
      </c>
      <c r="R4" s="143" t="s">
        <v>407</v>
      </c>
      <c r="S4" s="143" t="s">
        <v>1542</v>
      </c>
      <c r="T4" s="144" t="s">
        <v>1053</v>
      </c>
    </row>
    <row r="5" spans="1:54" x14ac:dyDescent="0.35">
      <c r="A5" s="365"/>
      <c r="B5" s="131" t="s">
        <v>36</v>
      </c>
      <c r="C5" s="148">
        <f t="shared" ref="C5:T5" si="0">C14+C23+C32+C41+C50+C59</f>
        <v>0</v>
      </c>
      <c r="D5" s="133">
        <f t="shared" si="0"/>
        <v>0</v>
      </c>
      <c r="E5" s="132">
        <f t="shared" si="0"/>
        <v>0</v>
      </c>
      <c r="F5" s="133">
        <f t="shared" si="0"/>
        <v>0</v>
      </c>
      <c r="G5" s="180">
        <f t="shared" si="0"/>
        <v>0</v>
      </c>
      <c r="H5" s="221">
        <f t="shared" si="0"/>
        <v>0</v>
      </c>
      <c r="I5" s="132">
        <f t="shared" si="0"/>
        <v>0</v>
      </c>
      <c r="J5" s="124">
        <f t="shared" si="0"/>
        <v>0</v>
      </c>
      <c r="K5" s="124">
        <f t="shared" si="0"/>
        <v>0</v>
      </c>
      <c r="L5" s="124">
        <f t="shared" si="0"/>
        <v>0</v>
      </c>
      <c r="M5" s="133">
        <f t="shared" si="0"/>
        <v>0</v>
      </c>
      <c r="N5" s="132">
        <f t="shared" si="0"/>
        <v>0</v>
      </c>
      <c r="O5" s="124">
        <f t="shared" si="0"/>
        <v>0</v>
      </c>
      <c r="P5" s="124">
        <f t="shared" si="0"/>
        <v>0</v>
      </c>
      <c r="Q5" s="124">
        <f t="shared" si="0"/>
        <v>0</v>
      </c>
      <c r="R5" s="124">
        <f t="shared" si="0"/>
        <v>0</v>
      </c>
      <c r="S5" s="124">
        <f t="shared" si="0"/>
        <v>0</v>
      </c>
      <c r="T5" s="133">
        <f t="shared" si="0"/>
        <v>0</v>
      </c>
    </row>
    <row r="6" spans="1:54" x14ac:dyDescent="0.35">
      <c r="A6" s="365"/>
      <c r="B6" s="131" t="s">
        <v>37</v>
      </c>
      <c r="C6" s="148">
        <f t="shared" ref="C6:T6" si="1">C15+C24+C33+C42+C51+C60</f>
        <v>0</v>
      </c>
      <c r="D6" s="133">
        <f t="shared" si="1"/>
        <v>0</v>
      </c>
      <c r="E6" s="132">
        <f t="shared" si="1"/>
        <v>0</v>
      </c>
      <c r="F6" s="133">
        <f t="shared" si="1"/>
        <v>0</v>
      </c>
      <c r="G6" s="180">
        <f t="shared" si="1"/>
        <v>0</v>
      </c>
      <c r="H6" s="221">
        <f t="shared" si="1"/>
        <v>0</v>
      </c>
      <c r="I6" s="132">
        <f t="shared" si="1"/>
        <v>0</v>
      </c>
      <c r="J6" s="124">
        <f t="shared" si="1"/>
        <v>0</v>
      </c>
      <c r="K6" s="124">
        <f t="shared" si="1"/>
        <v>0</v>
      </c>
      <c r="L6" s="124">
        <f t="shared" si="1"/>
        <v>0</v>
      </c>
      <c r="M6" s="133">
        <f t="shared" si="1"/>
        <v>0</v>
      </c>
      <c r="N6" s="132">
        <f t="shared" si="1"/>
        <v>0</v>
      </c>
      <c r="O6" s="124">
        <f t="shared" si="1"/>
        <v>0</v>
      </c>
      <c r="P6" s="124">
        <f t="shared" si="1"/>
        <v>0</v>
      </c>
      <c r="Q6" s="124">
        <f t="shared" si="1"/>
        <v>0</v>
      </c>
      <c r="R6" s="124">
        <f t="shared" si="1"/>
        <v>0</v>
      </c>
      <c r="S6" s="124">
        <f t="shared" si="1"/>
        <v>0</v>
      </c>
      <c r="T6" s="133">
        <f t="shared" si="1"/>
        <v>0</v>
      </c>
    </row>
    <row r="7" spans="1:54" x14ac:dyDescent="0.35">
      <c r="A7" s="365"/>
      <c r="B7" s="131" t="s">
        <v>50</v>
      </c>
      <c r="C7" s="148">
        <f t="shared" ref="C7:T7" si="2">C16+C25+C34+C43+C52+C61</f>
        <v>0</v>
      </c>
      <c r="D7" s="133">
        <f t="shared" si="2"/>
        <v>0</v>
      </c>
      <c r="E7" s="132">
        <f t="shared" si="2"/>
        <v>0</v>
      </c>
      <c r="F7" s="133">
        <f t="shared" si="2"/>
        <v>0</v>
      </c>
      <c r="G7" s="180">
        <f t="shared" si="2"/>
        <v>0</v>
      </c>
      <c r="H7" s="221">
        <f t="shared" si="2"/>
        <v>0</v>
      </c>
      <c r="I7" s="132">
        <f t="shared" si="2"/>
        <v>0</v>
      </c>
      <c r="J7" s="124">
        <f t="shared" si="2"/>
        <v>0</v>
      </c>
      <c r="K7" s="124">
        <f t="shared" si="2"/>
        <v>0</v>
      </c>
      <c r="L7" s="124">
        <f t="shared" si="2"/>
        <v>0</v>
      </c>
      <c r="M7" s="133">
        <f t="shared" si="2"/>
        <v>0</v>
      </c>
      <c r="N7" s="132">
        <f t="shared" si="2"/>
        <v>0</v>
      </c>
      <c r="O7" s="124">
        <f t="shared" si="2"/>
        <v>0</v>
      </c>
      <c r="P7" s="124">
        <f t="shared" si="2"/>
        <v>0</v>
      </c>
      <c r="Q7" s="124">
        <f t="shared" si="2"/>
        <v>0</v>
      </c>
      <c r="R7" s="124">
        <f t="shared" si="2"/>
        <v>0</v>
      </c>
      <c r="S7" s="124">
        <f t="shared" si="2"/>
        <v>0</v>
      </c>
      <c r="T7" s="133">
        <f t="shared" si="2"/>
        <v>0</v>
      </c>
    </row>
    <row r="8" spans="1:54" x14ac:dyDescent="0.35">
      <c r="A8" s="365"/>
      <c r="B8" s="131" t="s">
        <v>1</v>
      </c>
      <c r="C8" s="148">
        <f t="shared" ref="C8:T8" si="3">C17+C26+C35+C44+C53+C62</f>
        <v>0</v>
      </c>
      <c r="D8" s="133">
        <f t="shared" si="3"/>
        <v>0</v>
      </c>
      <c r="E8" s="132">
        <f t="shared" si="3"/>
        <v>0</v>
      </c>
      <c r="F8" s="133">
        <f t="shared" si="3"/>
        <v>0</v>
      </c>
      <c r="G8" s="180">
        <f t="shared" si="3"/>
        <v>0</v>
      </c>
      <c r="H8" s="221">
        <f t="shared" si="3"/>
        <v>0</v>
      </c>
      <c r="I8" s="132">
        <f t="shared" si="3"/>
        <v>0</v>
      </c>
      <c r="J8" s="124">
        <f t="shared" si="3"/>
        <v>0</v>
      </c>
      <c r="K8" s="124">
        <f t="shared" si="3"/>
        <v>0</v>
      </c>
      <c r="L8" s="124">
        <f t="shared" si="3"/>
        <v>0</v>
      </c>
      <c r="M8" s="133">
        <f t="shared" si="3"/>
        <v>0</v>
      </c>
      <c r="N8" s="132">
        <f t="shared" si="3"/>
        <v>0</v>
      </c>
      <c r="O8" s="124">
        <f t="shared" si="3"/>
        <v>0</v>
      </c>
      <c r="P8" s="124">
        <f t="shared" si="3"/>
        <v>0</v>
      </c>
      <c r="Q8" s="124">
        <f t="shared" si="3"/>
        <v>0</v>
      </c>
      <c r="R8" s="124">
        <f t="shared" si="3"/>
        <v>0</v>
      </c>
      <c r="S8" s="124">
        <f t="shared" si="3"/>
        <v>0</v>
      </c>
      <c r="T8" s="133">
        <f t="shared" si="3"/>
        <v>0</v>
      </c>
    </row>
    <row r="9" spans="1:54" x14ac:dyDescent="0.35">
      <c r="A9" s="365"/>
      <c r="B9" s="131" t="s">
        <v>4</v>
      </c>
      <c r="C9" s="148">
        <f t="shared" ref="C9:T9" si="4">C18+C27+C36+C45+C54+C63</f>
        <v>0</v>
      </c>
      <c r="D9" s="133">
        <f t="shared" si="4"/>
        <v>0</v>
      </c>
      <c r="E9" s="132">
        <f t="shared" si="4"/>
        <v>0</v>
      </c>
      <c r="F9" s="133">
        <f t="shared" si="4"/>
        <v>0</v>
      </c>
      <c r="G9" s="180">
        <f t="shared" si="4"/>
        <v>0</v>
      </c>
      <c r="H9" s="221">
        <f t="shared" si="4"/>
        <v>0</v>
      </c>
      <c r="I9" s="132">
        <f t="shared" si="4"/>
        <v>0</v>
      </c>
      <c r="J9" s="124">
        <f t="shared" si="4"/>
        <v>0</v>
      </c>
      <c r="K9" s="124">
        <f t="shared" si="4"/>
        <v>0</v>
      </c>
      <c r="L9" s="124">
        <f t="shared" si="4"/>
        <v>0</v>
      </c>
      <c r="M9" s="133">
        <f t="shared" si="4"/>
        <v>0</v>
      </c>
      <c r="N9" s="132">
        <f t="shared" si="4"/>
        <v>0</v>
      </c>
      <c r="O9" s="124">
        <f t="shared" si="4"/>
        <v>0</v>
      </c>
      <c r="P9" s="124">
        <f t="shared" si="4"/>
        <v>0</v>
      </c>
      <c r="Q9" s="124">
        <f t="shared" si="4"/>
        <v>0</v>
      </c>
      <c r="R9" s="124">
        <f t="shared" si="4"/>
        <v>0</v>
      </c>
      <c r="S9" s="124">
        <f t="shared" si="4"/>
        <v>0</v>
      </c>
      <c r="T9" s="133">
        <f t="shared" si="4"/>
        <v>0</v>
      </c>
      <c r="W9" t="s">
        <v>390</v>
      </c>
    </row>
    <row r="10" spans="1:54" x14ac:dyDescent="0.35">
      <c r="A10" s="365"/>
      <c r="B10" s="131" t="s">
        <v>49</v>
      </c>
      <c r="C10" s="148">
        <f t="shared" ref="C10:T10" si="5">C19+C28+C37+C46+C55+C64</f>
        <v>0</v>
      </c>
      <c r="D10" s="133">
        <f t="shared" si="5"/>
        <v>0</v>
      </c>
      <c r="E10" s="132">
        <f t="shared" si="5"/>
        <v>0</v>
      </c>
      <c r="F10" s="133">
        <f t="shared" si="5"/>
        <v>0</v>
      </c>
      <c r="G10" s="180">
        <f t="shared" si="5"/>
        <v>0</v>
      </c>
      <c r="H10" s="221">
        <f t="shared" si="5"/>
        <v>0</v>
      </c>
      <c r="I10" s="132">
        <f t="shared" si="5"/>
        <v>0</v>
      </c>
      <c r="J10" s="124">
        <f t="shared" si="5"/>
        <v>0</v>
      </c>
      <c r="K10" s="124">
        <f t="shared" si="5"/>
        <v>0</v>
      </c>
      <c r="L10" s="124">
        <f t="shared" si="5"/>
        <v>0</v>
      </c>
      <c r="M10" s="133">
        <f t="shared" si="5"/>
        <v>0</v>
      </c>
      <c r="N10" s="132">
        <f t="shared" si="5"/>
        <v>0</v>
      </c>
      <c r="O10" s="124">
        <f t="shared" si="5"/>
        <v>0</v>
      </c>
      <c r="P10" s="124">
        <f t="shared" si="5"/>
        <v>0</v>
      </c>
      <c r="Q10" s="124">
        <f t="shared" si="5"/>
        <v>0</v>
      </c>
      <c r="R10" s="124">
        <f t="shared" si="5"/>
        <v>0</v>
      </c>
      <c r="S10" s="124">
        <f t="shared" si="5"/>
        <v>0</v>
      </c>
      <c r="T10" s="133">
        <f t="shared" si="5"/>
        <v>0</v>
      </c>
    </row>
    <row r="11" spans="1:54" s="123" customFormat="1" x14ac:dyDescent="0.35">
      <c r="A11" s="366"/>
      <c r="B11" s="127" t="s">
        <v>12</v>
      </c>
      <c r="C11" s="158">
        <f>SUM(C5:C10)</f>
        <v>0</v>
      </c>
      <c r="D11" s="193">
        <f t="shared" ref="D11:T11" si="6">SUM(D5:D10)</f>
        <v>0</v>
      </c>
      <c r="E11" s="189">
        <f t="shared" si="6"/>
        <v>0</v>
      </c>
      <c r="F11" s="186">
        <f t="shared" si="6"/>
        <v>0</v>
      </c>
      <c r="G11" s="181">
        <f t="shared" si="6"/>
        <v>0</v>
      </c>
      <c r="H11" s="222">
        <f t="shared" si="6"/>
        <v>0</v>
      </c>
      <c r="I11" s="217">
        <f t="shared" si="6"/>
        <v>0</v>
      </c>
      <c r="J11" s="125">
        <f t="shared" si="6"/>
        <v>0</v>
      </c>
      <c r="K11" s="125">
        <f t="shared" si="6"/>
        <v>0</v>
      </c>
      <c r="L11" s="122">
        <f t="shared" si="6"/>
        <v>0</v>
      </c>
      <c r="M11" s="140">
        <f t="shared" si="6"/>
        <v>0</v>
      </c>
      <c r="N11" s="167">
        <f t="shared" si="6"/>
        <v>0</v>
      </c>
      <c r="O11" s="126">
        <f t="shared" si="6"/>
        <v>0</v>
      </c>
      <c r="P11" s="126">
        <f t="shared" ref="P11" si="7">SUM(P5:P10)</f>
        <v>0</v>
      </c>
      <c r="Q11" s="126">
        <f>SUM(Q5:Q10)</f>
        <v>0</v>
      </c>
      <c r="R11" s="126">
        <f>SUM(R5:R10)</f>
        <v>0</v>
      </c>
      <c r="S11" s="126">
        <f>SUM(S5:S10)</f>
        <v>0</v>
      </c>
      <c r="T11" s="140">
        <f t="shared" si="6"/>
        <v>0</v>
      </c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</row>
    <row r="12" spans="1:54" ht="5.15" customHeight="1" x14ac:dyDescent="0.35">
      <c r="A12" s="145"/>
      <c r="B12" s="142"/>
      <c r="C12" s="159"/>
      <c r="D12" s="174"/>
      <c r="E12" s="161"/>
      <c r="F12" s="174"/>
      <c r="G12" s="182"/>
      <c r="H12" s="223"/>
      <c r="I12" s="161"/>
      <c r="J12" s="142"/>
      <c r="K12" s="142"/>
      <c r="L12" s="142"/>
      <c r="M12" s="174"/>
      <c r="N12" s="168"/>
      <c r="O12" s="141"/>
      <c r="P12" s="141"/>
      <c r="Q12" s="141"/>
      <c r="R12" s="141"/>
      <c r="S12" s="141"/>
      <c r="T12" s="146"/>
    </row>
    <row r="13" spans="1:54" ht="30" customHeight="1" x14ac:dyDescent="0.35">
      <c r="A13" s="363" t="s">
        <v>997</v>
      </c>
      <c r="B13" s="129" t="s">
        <v>984</v>
      </c>
      <c r="C13" s="160" t="s">
        <v>983</v>
      </c>
      <c r="D13" s="194" t="s">
        <v>3</v>
      </c>
      <c r="E13" s="189" t="s">
        <v>1158</v>
      </c>
      <c r="F13" s="186" t="s">
        <v>1159</v>
      </c>
      <c r="G13" s="183" t="s">
        <v>700</v>
      </c>
      <c r="H13" s="224" t="s">
        <v>304</v>
      </c>
      <c r="I13" s="218" t="s">
        <v>5</v>
      </c>
      <c r="J13" s="157" t="s">
        <v>708</v>
      </c>
      <c r="K13" s="157" t="s">
        <v>709</v>
      </c>
      <c r="L13" s="128" t="s">
        <v>11</v>
      </c>
      <c r="M13" s="175" t="s">
        <v>975</v>
      </c>
      <c r="N13" s="169" t="s">
        <v>399</v>
      </c>
      <c r="O13" s="130" t="s">
        <v>402</v>
      </c>
      <c r="P13" s="130" t="s">
        <v>406</v>
      </c>
      <c r="Q13" s="130" t="s">
        <v>403</v>
      </c>
      <c r="R13" s="130" t="s">
        <v>407</v>
      </c>
      <c r="S13" s="130" t="s">
        <v>1542</v>
      </c>
      <c r="T13" s="147" t="s">
        <v>1053</v>
      </c>
    </row>
    <row r="14" spans="1:54" x14ac:dyDescent="0.35">
      <c r="A14" s="364"/>
      <c r="B14" s="131" t="s">
        <v>36</v>
      </c>
      <c r="C14" s="148">
        <f>SUM(D14,G14:H14)</f>
        <v>0</v>
      </c>
      <c r="D14" s="133">
        <f>COUNTIFS(MASTER[Dehire Target],$A$13,MASTER[EPC Status (Current Week)],D$13,MASTER[ZH],$B14)</f>
        <v>0</v>
      </c>
      <c r="E14" s="132">
        <f>COUNTIFS(MASTER[Dehire Target],$A$13,MASTER[HOTO Date],"&gt;0",MASTER[ZH],$B14,MASTER[EPC Status (Current Week)],D$13)</f>
        <v>0</v>
      </c>
      <c r="F14" s="132">
        <f>COUNTIFS(MASTER[Dehire Target],$A$13,MASTER[HOTO Date],"",MASTER[ZH],$B14,MASTER[EPC Status (Current Week)],D$13)</f>
        <v>0</v>
      </c>
      <c r="G14" s="180">
        <f>COUNTIFS(MASTER[Dehire Target],$A$13,MASTER[EPC Status (Current Week)],G$13,MASTER[ZH],$B14)</f>
        <v>0</v>
      </c>
      <c r="H14" s="221">
        <f t="shared" ref="H14:H19" si="8">SUM(I14:M14)</f>
        <v>0</v>
      </c>
      <c r="I14" s="132">
        <f>COUNTIFS(MASTER[Dehire Target],$A$13,MASTER[EPC Status (Current Week)],I$13,MASTER[ZH],$B14)</f>
        <v>0</v>
      </c>
      <c r="J14" s="124">
        <f>COUNTIFS(MASTER[Dehire Target],$A$13,MASTER[EPC Status (Current Week)],J$13,MASTER[ZH],$B14)</f>
        <v>0</v>
      </c>
      <c r="K14" s="124">
        <f>COUNTIFS(MASTER[Dehire Target],$A$13,MASTER[EPC Status (Current Week)],K$13,MASTER[ZH],$B14)</f>
        <v>0</v>
      </c>
      <c r="L14" s="124">
        <f>COUNTIFS(MASTER[Dehire Target],$A$13,MASTER[EPC Status (Current Week)],L$13,MASTER[ZH],$B14)</f>
        <v>0</v>
      </c>
      <c r="M14" s="133">
        <f t="shared" ref="M14:M19" si="9">SUM(N14:T14)</f>
        <v>0</v>
      </c>
      <c r="N14" s="132">
        <f>COUNTIFS(MASTER[Dehire Target],$A$13,MASTER[EPC Status (Current Week)],N$13,MASTER[ZH],$B14)</f>
        <v>0</v>
      </c>
      <c r="O14" s="124">
        <f>COUNTIFS(MASTER[Dehire Target],$A$13,MASTER[EPC Status (Current Week)],O$13,MASTER[ZH],$B14)</f>
        <v>0</v>
      </c>
      <c r="P14" s="124">
        <f>COUNTIFS(MASTER[Dehire Target],$A$13,MASTER[EPC Status (Current Week)],P$13,MASTER[ZH],$B14)</f>
        <v>0</v>
      </c>
      <c r="Q14" s="124">
        <f>COUNTIFS(MASTER[Dehire Target],$A$13,MASTER[EPC Status (Current Week)],Q$13,MASTER[ZH],$B14)</f>
        <v>0</v>
      </c>
      <c r="R14" s="124">
        <f>COUNTIFS(MASTER[Dehire Target],$A$13,MASTER[EPC Status (Current Week)],R$13,MASTER[ZH],$B14)</f>
        <v>0</v>
      </c>
      <c r="S14" s="124">
        <f>COUNTIFS(MASTER[Dehire Target],$A$13,MASTER[EPC Status (Current Week)],S$13,MASTER[ZH],$B14)</f>
        <v>0</v>
      </c>
      <c r="T14" s="133">
        <f>COUNTIFS(MASTER[Dehire Target],$A$13,MASTER[EPC Status (Current Week)],T$13,MASTER[ZH],$B14)</f>
        <v>0</v>
      </c>
    </row>
    <row r="15" spans="1:54" x14ac:dyDescent="0.35">
      <c r="A15" s="364"/>
      <c r="B15" s="131" t="s">
        <v>37</v>
      </c>
      <c r="C15" s="148">
        <f t="shared" ref="C15:C19" si="10">SUM(D15,G15:H15)</f>
        <v>0</v>
      </c>
      <c r="D15" s="133">
        <f>COUNTIFS(MASTER[Dehire Target],$A$13,MASTER[EPC Status (Current Week)],D$13,MASTER[ZH],$B15)</f>
        <v>0</v>
      </c>
      <c r="E15" s="132">
        <f>COUNTIFS(MASTER[Dehire Target],$A$13,MASTER[HOTO Date],"&gt;0",MASTER[ZH],$B15,MASTER[EPC Status (Current Week)],D$13)</f>
        <v>0</v>
      </c>
      <c r="F15" s="132">
        <f>COUNTIFS(MASTER[Dehire Target],$A$13,MASTER[HOTO Date],"",MASTER[ZH],$B15,MASTER[EPC Status (Current Week)],D$13)</f>
        <v>0</v>
      </c>
      <c r="G15" s="180">
        <f>COUNTIFS(MASTER[Dehire Target],$A$13,MASTER[EPC Status (Current Week)],G$13,MASTER[ZH],$B15)</f>
        <v>0</v>
      </c>
      <c r="H15" s="221">
        <f t="shared" si="8"/>
        <v>0</v>
      </c>
      <c r="I15" s="132">
        <f>COUNTIFS(MASTER[Dehire Target],$A$13,MASTER[EPC Status (Current Week)],I$13,MASTER[ZH],$B15)</f>
        <v>0</v>
      </c>
      <c r="J15" s="124">
        <f>COUNTIFS(MASTER[Dehire Target],$A$13,MASTER[EPC Status (Current Week)],J$13,MASTER[ZH],$B15)</f>
        <v>0</v>
      </c>
      <c r="K15" s="124">
        <f>COUNTIFS(MASTER[Dehire Target],$A$13,MASTER[EPC Status (Current Week)],K$13,MASTER[ZH],$B15)</f>
        <v>0</v>
      </c>
      <c r="L15" s="124">
        <f>COUNTIFS(MASTER[Dehire Target],$A$13,MASTER[EPC Status (Current Week)],L$13,MASTER[ZH],$B15)</f>
        <v>0</v>
      </c>
      <c r="M15" s="133">
        <f t="shared" si="9"/>
        <v>0</v>
      </c>
      <c r="N15" s="132">
        <f>COUNTIFS(MASTER[Dehire Target],$A$13,MASTER[EPC Status (Current Week)],N$13,MASTER[ZH],$B15)</f>
        <v>0</v>
      </c>
      <c r="O15" s="124">
        <f>COUNTIFS(MASTER[Dehire Target],$A$13,MASTER[EPC Status (Current Week)],O$13,MASTER[ZH],$B15)</f>
        <v>0</v>
      </c>
      <c r="P15" s="124">
        <f>COUNTIFS(MASTER[Dehire Target],$A$13,MASTER[EPC Status (Current Week)],P$13,MASTER[ZH],$B15)</f>
        <v>0</v>
      </c>
      <c r="Q15" s="124">
        <f>COUNTIFS(MASTER[Dehire Target],$A$13,MASTER[EPC Status (Current Week)],Q$13,MASTER[ZH],$B15)</f>
        <v>0</v>
      </c>
      <c r="R15" s="124">
        <f>COUNTIFS(MASTER[Dehire Target],$A$13,MASTER[EPC Status (Current Week)],R$13,MASTER[ZH],$B15)</f>
        <v>0</v>
      </c>
      <c r="S15" s="124">
        <f>COUNTIFS(MASTER[Dehire Target],$A$13,MASTER[EPC Status (Current Week)],S$13,MASTER[ZH],$B15)</f>
        <v>0</v>
      </c>
      <c r="T15" s="133">
        <f>COUNTIFS(MASTER[Dehire Target],$A$13,MASTER[EPC Status (Current Week)],T$13,MASTER[ZH],$B15)</f>
        <v>0</v>
      </c>
    </row>
    <row r="16" spans="1:54" x14ac:dyDescent="0.35">
      <c r="A16" s="364"/>
      <c r="B16" s="131" t="s">
        <v>50</v>
      </c>
      <c r="C16" s="148">
        <f t="shared" si="10"/>
        <v>0</v>
      </c>
      <c r="D16" s="133">
        <f>COUNTIFS(MASTER[Dehire Target],$A$13,MASTER[EPC Status (Current Week)],D$13,MASTER[ZH],$B16)</f>
        <v>0</v>
      </c>
      <c r="E16" s="132">
        <f>COUNTIFS(MASTER[Dehire Target],$A$13,MASTER[HOTO Date],"&gt;0",MASTER[ZH],$B16,MASTER[EPC Status (Current Week)],D$13)</f>
        <v>0</v>
      </c>
      <c r="F16" s="132">
        <f>COUNTIFS(MASTER[Dehire Target],$A$13,MASTER[HOTO Date],"",MASTER[ZH],$B16,MASTER[EPC Status (Current Week)],D$13)</f>
        <v>0</v>
      </c>
      <c r="G16" s="180">
        <f>COUNTIFS(MASTER[Dehire Target],$A$13,MASTER[EPC Status (Current Week)],G$13,MASTER[ZH],$B16)</f>
        <v>0</v>
      </c>
      <c r="H16" s="221">
        <f t="shared" si="8"/>
        <v>0</v>
      </c>
      <c r="I16" s="132">
        <f>COUNTIFS(MASTER[Dehire Target],$A$13,MASTER[EPC Status (Current Week)],I$13,MASTER[ZH],$B16)</f>
        <v>0</v>
      </c>
      <c r="J16" s="124">
        <f>COUNTIFS(MASTER[Dehire Target],$A$13,MASTER[EPC Status (Current Week)],J$13,MASTER[ZH],$B16)</f>
        <v>0</v>
      </c>
      <c r="K16" s="124">
        <f>COUNTIFS(MASTER[Dehire Target],$A$13,MASTER[EPC Status (Current Week)],K$13,MASTER[ZH],$B16)</f>
        <v>0</v>
      </c>
      <c r="L16" s="124">
        <f>COUNTIFS(MASTER[Dehire Target],$A$13,MASTER[EPC Status (Current Week)],L$13,MASTER[ZH],$B16)</f>
        <v>0</v>
      </c>
      <c r="M16" s="133">
        <f t="shared" si="9"/>
        <v>0</v>
      </c>
      <c r="N16" s="132">
        <f>COUNTIFS(MASTER[Dehire Target],$A$13,MASTER[EPC Status (Current Week)],N$13,MASTER[ZH],$B16)</f>
        <v>0</v>
      </c>
      <c r="O16" s="124">
        <f>COUNTIFS(MASTER[Dehire Target],$A$13,MASTER[EPC Status (Current Week)],O$13,MASTER[ZH],$B16)</f>
        <v>0</v>
      </c>
      <c r="P16" s="124">
        <f>COUNTIFS(MASTER[Dehire Target],$A$13,MASTER[EPC Status (Current Week)],P$13,MASTER[ZH],$B16)</f>
        <v>0</v>
      </c>
      <c r="Q16" s="124">
        <f>COUNTIFS(MASTER[Dehire Target],$A$13,MASTER[EPC Status (Current Week)],Q$13,MASTER[ZH],$B16)</f>
        <v>0</v>
      </c>
      <c r="R16" s="124">
        <f>COUNTIFS(MASTER[Dehire Target],$A$13,MASTER[EPC Status (Current Week)],R$13,MASTER[ZH],$B16)</f>
        <v>0</v>
      </c>
      <c r="S16" s="124">
        <f>COUNTIFS(MASTER[Dehire Target],$A$13,MASTER[EPC Status (Current Week)],S$13,MASTER[ZH],$B16)</f>
        <v>0</v>
      </c>
      <c r="T16" s="133">
        <f>COUNTIFS(MASTER[Dehire Target],$A$13,MASTER[EPC Status (Current Week)],T$13,MASTER[ZH],$B16)</f>
        <v>0</v>
      </c>
    </row>
    <row r="17" spans="1:54" x14ac:dyDescent="0.35">
      <c r="A17" s="364"/>
      <c r="B17" s="131" t="s">
        <v>1</v>
      </c>
      <c r="C17" s="148">
        <f t="shared" si="10"/>
        <v>0</v>
      </c>
      <c r="D17" s="133">
        <f>COUNTIFS(MASTER[Dehire Target],$A$13,MASTER[EPC Status (Current Week)],D$13,MASTER[ZH],$B17)</f>
        <v>0</v>
      </c>
      <c r="E17" s="132">
        <f>COUNTIFS(MASTER[Dehire Target],$A$13,MASTER[HOTO Date],"&gt;0",MASTER[ZH],$B17,MASTER[EPC Status (Current Week)],D$13)</f>
        <v>0</v>
      </c>
      <c r="F17" s="132">
        <f>COUNTIFS(MASTER[Dehire Target],$A$13,MASTER[HOTO Date],"",MASTER[ZH],$B17,MASTER[EPC Status (Current Week)],D$13)</f>
        <v>0</v>
      </c>
      <c r="G17" s="180">
        <f>COUNTIFS(MASTER[Dehire Target],$A$13,MASTER[EPC Status (Current Week)],G$13,MASTER[ZH],$B17)</f>
        <v>0</v>
      </c>
      <c r="H17" s="221">
        <f t="shared" si="8"/>
        <v>0</v>
      </c>
      <c r="I17" s="132">
        <f>COUNTIFS(MASTER[Dehire Target],$A$13,MASTER[EPC Status (Current Week)],I$13,MASTER[ZH],$B17)</f>
        <v>0</v>
      </c>
      <c r="J17" s="124">
        <f>COUNTIFS(MASTER[Dehire Target],$A$13,MASTER[EPC Status (Current Week)],J$13,MASTER[ZH],$B17)</f>
        <v>0</v>
      </c>
      <c r="K17" s="124">
        <f>COUNTIFS(MASTER[Dehire Target],$A$13,MASTER[EPC Status (Current Week)],K$13,MASTER[ZH],$B17)</f>
        <v>0</v>
      </c>
      <c r="L17" s="124">
        <f>COUNTIFS(MASTER[Dehire Target],$A$13,MASTER[EPC Status (Current Week)],L$13,MASTER[ZH],$B17)</f>
        <v>0</v>
      </c>
      <c r="M17" s="133">
        <f t="shared" si="9"/>
        <v>0</v>
      </c>
      <c r="N17" s="132">
        <f>COUNTIFS(MASTER[Dehire Target],$A$13,MASTER[EPC Status (Current Week)],N$13,MASTER[ZH],$B17)</f>
        <v>0</v>
      </c>
      <c r="O17" s="124">
        <f>COUNTIFS(MASTER[Dehire Target],$A$13,MASTER[EPC Status (Current Week)],O$13,MASTER[ZH],$B17)</f>
        <v>0</v>
      </c>
      <c r="P17" s="124">
        <f>COUNTIFS(MASTER[Dehire Target],$A$13,MASTER[EPC Status (Current Week)],P$13,MASTER[ZH],$B17)</f>
        <v>0</v>
      </c>
      <c r="Q17" s="124">
        <f>COUNTIFS(MASTER[Dehire Target],$A$13,MASTER[EPC Status (Current Week)],Q$13,MASTER[ZH],$B17)</f>
        <v>0</v>
      </c>
      <c r="R17" s="124">
        <f>COUNTIFS(MASTER[Dehire Target],$A$13,MASTER[EPC Status (Current Week)],R$13,MASTER[ZH],$B17)</f>
        <v>0</v>
      </c>
      <c r="S17" s="124">
        <f>COUNTIFS(MASTER[Dehire Target],$A$13,MASTER[EPC Status (Current Week)],S$13,MASTER[ZH],$B17)</f>
        <v>0</v>
      </c>
      <c r="T17" s="133">
        <f>COUNTIFS(MASTER[Dehire Target],$A$13,MASTER[EPC Status (Current Week)],T$13,MASTER[ZH],$B17)</f>
        <v>0</v>
      </c>
    </row>
    <row r="18" spans="1:54" x14ac:dyDescent="0.35">
      <c r="A18" s="364"/>
      <c r="B18" s="131" t="s">
        <v>4</v>
      </c>
      <c r="C18" s="148">
        <f t="shared" si="10"/>
        <v>0</v>
      </c>
      <c r="D18" s="133">
        <f>COUNTIFS(MASTER[Dehire Target],$A$13,MASTER[EPC Status (Current Week)],D$13,MASTER[ZH],$B18)</f>
        <v>0</v>
      </c>
      <c r="E18" s="132">
        <f>COUNTIFS(MASTER[Dehire Target],$A$13,MASTER[HOTO Date],"&gt;0",MASTER[ZH],$B18,MASTER[EPC Status (Current Week)],D$13)</f>
        <v>0</v>
      </c>
      <c r="F18" s="132">
        <f>COUNTIFS(MASTER[Dehire Target],$A$13,MASTER[HOTO Date],"",MASTER[ZH],$B18,MASTER[EPC Status (Current Week)],D$13)</f>
        <v>0</v>
      </c>
      <c r="G18" s="180">
        <f>COUNTIFS(MASTER[Dehire Target],$A$13,MASTER[EPC Status (Current Week)],G$13,MASTER[ZH],$B18)</f>
        <v>0</v>
      </c>
      <c r="H18" s="221">
        <f t="shared" si="8"/>
        <v>0</v>
      </c>
      <c r="I18" s="132">
        <f>COUNTIFS(MASTER[Dehire Target],$A$13,MASTER[EPC Status (Current Week)],I$13,MASTER[ZH],$B18)</f>
        <v>0</v>
      </c>
      <c r="J18" s="124">
        <f>COUNTIFS(MASTER[Dehire Target],$A$13,MASTER[EPC Status (Current Week)],J$13,MASTER[ZH],$B18)</f>
        <v>0</v>
      </c>
      <c r="K18" s="124">
        <f>COUNTIFS(MASTER[Dehire Target],$A$13,MASTER[EPC Status (Current Week)],K$13,MASTER[ZH],$B18)</f>
        <v>0</v>
      </c>
      <c r="L18" s="124">
        <f>COUNTIFS(MASTER[Dehire Target],$A$13,MASTER[EPC Status (Current Week)],L$13,MASTER[ZH],$B18)</f>
        <v>0</v>
      </c>
      <c r="M18" s="133">
        <f t="shared" si="9"/>
        <v>0</v>
      </c>
      <c r="N18" s="132">
        <f>COUNTIFS(MASTER[Dehire Target],$A$13,MASTER[EPC Status (Current Week)],N$13,MASTER[ZH],$B18)</f>
        <v>0</v>
      </c>
      <c r="O18" s="124">
        <f>COUNTIFS(MASTER[Dehire Target],$A$13,MASTER[EPC Status (Current Week)],O$13,MASTER[ZH],$B18)</f>
        <v>0</v>
      </c>
      <c r="P18" s="124">
        <f>COUNTIFS(MASTER[Dehire Target],$A$13,MASTER[EPC Status (Current Week)],P$13,MASTER[ZH],$B18)</f>
        <v>0</v>
      </c>
      <c r="Q18" s="124">
        <f>COUNTIFS(MASTER[Dehire Target],$A$13,MASTER[EPC Status (Current Week)],Q$13,MASTER[ZH],$B18)</f>
        <v>0</v>
      </c>
      <c r="R18" s="124">
        <f>COUNTIFS(MASTER[Dehire Target],$A$13,MASTER[EPC Status (Current Week)],R$13,MASTER[ZH],$B18)</f>
        <v>0</v>
      </c>
      <c r="S18" s="124">
        <f>COUNTIFS(MASTER[Dehire Target],$A$13,MASTER[EPC Status (Current Week)],S$13,MASTER[ZH],$B18)</f>
        <v>0</v>
      </c>
      <c r="T18" s="133">
        <f>COUNTIFS(MASTER[Dehire Target],$A$13,MASTER[EPC Status (Current Week)],T$13,MASTER[ZH],$B18)</f>
        <v>0</v>
      </c>
    </row>
    <row r="19" spans="1:54" x14ac:dyDescent="0.35">
      <c r="A19" s="364"/>
      <c r="B19" s="131" t="s">
        <v>49</v>
      </c>
      <c r="C19" s="148">
        <f t="shared" si="10"/>
        <v>0</v>
      </c>
      <c r="D19" s="133">
        <f>COUNTIFS(MASTER[Dehire Target],$A$13,MASTER[EPC Status (Current Week)],D$13,MASTER[ZH],$B19)</f>
        <v>0</v>
      </c>
      <c r="E19" s="132">
        <f>COUNTIFS(MASTER[Dehire Target],$A$13,MASTER[HOTO Date],"&gt;0",MASTER[ZH],$B19,MASTER[EPC Status (Current Week)],D$13)</f>
        <v>0</v>
      </c>
      <c r="F19" s="132">
        <f>COUNTIFS(MASTER[Dehire Target],$A$13,MASTER[HOTO Date],"",MASTER[ZH],$B19,MASTER[EPC Status (Current Week)],D$13)</f>
        <v>0</v>
      </c>
      <c r="G19" s="180">
        <f>COUNTIFS(MASTER[Dehire Target],$A$13,MASTER[EPC Status (Current Week)],G$13,MASTER[ZH],$B19)</f>
        <v>0</v>
      </c>
      <c r="H19" s="221">
        <f t="shared" si="8"/>
        <v>0</v>
      </c>
      <c r="I19" s="132">
        <f>COUNTIFS(MASTER[Dehire Target],$A$13,MASTER[EPC Status (Current Week)],I$13,MASTER[ZH],$B19)</f>
        <v>0</v>
      </c>
      <c r="J19" s="124">
        <f>COUNTIFS(MASTER[Dehire Target],$A$13,MASTER[EPC Status (Current Week)],J$13,MASTER[ZH],$B19)</f>
        <v>0</v>
      </c>
      <c r="K19" s="124">
        <f>COUNTIFS(MASTER[Dehire Target],$A$13,MASTER[EPC Status (Current Week)],K$13,MASTER[ZH],$B19)</f>
        <v>0</v>
      </c>
      <c r="L19" s="124">
        <f>COUNTIFS(MASTER[Dehire Target],$A$13,MASTER[EPC Status (Current Week)],L$13,MASTER[ZH],$B19)</f>
        <v>0</v>
      </c>
      <c r="M19" s="133">
        <f t="shared" si="9"/>
        <v>0</v>
      </c>
      <c r="N19" s="132">
        <f>COUNTIFS(MASTER[Dehire Target],$A$13,MASTER[EPC Status (Current Week)],N$13,MASTER[ZH],$B19)</f>
        <v>0</v>
      </c>
      <c r="O19" s="124">
        <f>COUNTIFS(MASTER[Dehire Target],$A$13,MASTER[EPC Status (Current Week)],O$13,MASTER[ZH],$B19)</f>
        <v>0</v>
      </c>
      <c r="P19" s="124">
        <f>COUNTIFS(MASTER[Dehire Target],$A$13,MASTER[EPC Status (Current Week)],P$13,MASTER[ZH],$B19)</f>
        <v>0</v>
      </c>
      <c r="Q19" s="124">
        <f>COUNTIFS(MASTER[Dehire Target],$A$13,MASTER[EPC Status (Current Week)],Q$13,MASTER[ZH],$B19)</f>
        <v>0</v>
      </c>
      <c r="R19" s="124">
        <f>COUNTIFS(MASTER[Dehire Target],$A$13,MASTER[EPC Status (Current Week)],R$13,MASTER[ZH],$B19)</f>
        <v>0</v>
      </c>
      <c r="S19" s="124">
        <f>COUNTIFS(MASTER[Dehire Target],$A$13,MASTER[EPC Status (Current Week)],S$13,MASTER[ZH],$B19)</f>
        <v>0</v>
      </c>
      <c r="T19" s="133">
        <f>COUNTIFS(MASTER[Dehire Target],$A$13,MASTER[EPC Status (Current Week)],T$13,MASTER[ZH],$B19)</f>
        <v>0</v>
      </c>
    </row>
    <row r="20" spans="1:54" s="123" customFormat="1" x14ac:dyDescent="0.35">
      <c r="A20" s="364"/>
      <c r="B20" s="127" t="s">
        <v>12</v>
      </c>
      <c r="C20" s="158">
        <f t="shared" ref="C20" si="11">SUM(D20:H20)-E20-F20</f>
        <v>0</v>
      </c>
      <c r="D20" s="193">
        <f>SUM(D14:D19)</f>
        <v>0</v>
      </c>
      <c r="E20" s="189">
        <f>SUM(E14:E19)</f>
        <v>0</v>
      </c>
      <c r="F20" s="186">
        <f>SUM(F14:F19)</f>
        <v>0</v>
      </c>
      <c r="G20" s="181">
        <f>SUM(G14:G19)</f>
        <v>0</v>
      </c>
      <c r="H20" s="222">
        <f>SUM(I20:M20)</f>
        <v>0</v>
      </c>
      <c r="I20" s="217">
        <f t="shared" ref="I20:T20" si="12">SUM(I14:I19)</f>
        <v>0</v>
      </c>
      <c r="J20" s="125">
        <f t="shared" si="12"/>
        <v>0</v>
      </c>
      <c r="K20" s="125">
        <f t="shared" si="12"/>
        <v>0</v>
      </c>
      <c r="L20" s="122">
        <f t="shared" si="12"/>
        <v>0</v>
      </c>
      <c r="M20" s="140">
        <f t="shared" si="12"/>
        <v>0</v>
      </c>
      <c r="N20" s="167">
        <f t="shared" si="12"/>
        <v>0</v>
      </c>
      <c r="O20" s="126">
        <f t="shared" si="12"/>
        <v>0</v>
      </c>
      <c r="P20" s="126">
        <f t="shared" ref="P20" si="13">SUM(P14:P19)</f>
        <v>0</v>
      </c>
      <c r="Q20" s="126">
        <f>SUM(Q14:Q19)</f>
        <v>0</v>
      </c>
      <c r="R20" s="126">
        <f>SUM(R14:R19)</f>
        <v>0</v>
      </c>
      <c r="S20" s="126">
        <f>SUM(S14:S19)</f>
        <v>0</v>
      </c>
      <c r="T20" s="140">
        <f t="shared" si="12"/>
        <v>0</v>
      </c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</row>
    <row r="21" spans="1:54" ht="5.15" customHeight="1" x14ac:dyDescent="0.35">
      <c r="A21" s="145"/>
      <c r="B21" s="142"/>
      <c r="C21" s="159"/>
      <c r="D21" s="174"/>
      <c r="E21" s="161"/>
      <c r="F21" s="174"/>
      <c r="G21" s="182"/>
      <c r="H21" s="223"/>
      <c r="I21" s="161"/>
      <c r="J21" s="142"/>
      <c r="K21" s="142"/>
      <c r="L21" s="142"/>
      <c r="M21" s="174"/>
      <c r="N21" s="168"/>
      <c r="O21" s="141"/>
      <c r="P21" s="141"/>
      <c r="Q21" s="141"/>
      <c r="R21" s="141"/>
      <c r="S21" s="141"/>
      <c r="T21" s="146"/>
    </row>
    <row r="22" spans="1:54" ht="30" customHeight="1" x14ac:dyDescent="0.35">
      <c r="A22" s="363" t="s">
        <v>999</v>
      </c>
      <c r="B22" s="129" t="s">
        <v>984</v>
      </c>
      <c r="C22" s="160" t="s">
        <v>983</v>
      </c>
      <c r="D22" s="194" t="s">
        <v>3</v>
      </c>
      <c r="E22" s="189" t="s">
        <v>1158</v>
      </c>
      <c r="F22" s="186" t="s">
        <v>1159</v>
      </c>
      <c r="G22" s="183" t="s">
        <v>700</v>
      </c>
      <c r="H22" s="224" t="s">
        <v>304</v>
      </c>
      <c r="I22" s="218" t="s">
        <v>5</v>
      </c>
      <c r="J22" s="157" t="s">
        <v>708</v>
      </c>
      <c r="K22" s="157" t="s">
        <v>709</v>
      </c>
      <c r="L22" s="128" t="s">
        <v>11</v>
      </c>
      <c r="M22" s="175" t="s">
        <v>975</v>
      </c>
      <c r="N22" s="169" t="s">
        <v>399</v>
      </c>
      <c r="O22" s="130" t="s">
        <v>402</v>
      </c>
      <c r="P22" s="130" t="s">
        <v>406</v>
      </c>
      <c r="Q22" s="130" t="s">
        <v>403</v>
      </c>
      <c r="R22" s="130" t="s">
        <v>407</v>
      </c>
      <c r="S22" s="130" t="s">
        <v>1542</v>
      </c>
      <c r="T22" s="147" t="s">
        <v>1053</v>
      </c>
    </row>
    <row r="23" spans="1:54" x14ac:dyDescent="0.35">
      <c r="A23" s="364"/>
      <c r="B23" s="131" t="s">
        <v>36</v>
      </c>
      <c r="C23" s="148">
        <f>SUM(D23,G23:H23)</f>
        <v>0</v>
      </c>
      <c r="D23" s="133">
        <f>COUNTIFS(MASTER[Dehire Target],$A$22,MASTER[EPC Status (Current Week)],D$13,MASTER[ZH],$B23)</f>
        <v>0</v>
      </c>
      <c r="E23" s="132">
        <f>COUNTIFS(MASTER[Dehire Target],$A$22,MASTER[HOTO Date],"&gt;0",MASTER[ZH],$B23,MASTER[EPC Status (Current Week)],D$22)</f>
        <v>0</v>
      </c>
      <c r="F23" s="132">
        <f>COUNTIFS(MASTER[Dehire Target],$A$22,MASTER[HOTO Date],"",MASTER[ZH],$B23,MASTER[EPC Status (Current Week)],D$22)</f>
        <v>0</v>
      </c>
      <c r="G23" s="180">
        <f>COUNTIFS(MASTER[Dehire Target],$A$22,MASTER[EPC Status (Current Week)],G$13,MASTER[ZH],$B23)</f>
        <v>0</v>
      </c>
      <c r="H23" s="221">
        <f t="shared" ref="H23:H28" si="14">SUM(I23:M23)</f>
        <v>0</v>
      </c>
      <c r="I23" s="132">
        <f>COUNTIFS(MASTER[Dehire Target],$A$22,MASTER[EPC Status (Current Week)],I$13,MASTER[ZH],$B23)</f>
        <v>0</v>
      </c>
      <c r="J23" s="124">
        <f>COUNTIFS(MASTER[Dehire Target],$A$22,MASTER[EPC Status (Current Week)],J$13,MASTER[ZH],$B23)</f>
        <v>0</v>
      </c>
      <c r="K23" s="124">
        <f>COUNTIFS(MASTER[Dehire Target],$A$22,MASTER[EPC Status (Current Week)],K$13,MASTER[ZH],$B23)</f>
        <v>0</v>
      </c>
      <c r="L23" s="124">
        <f>COUNTIFS(MASTER[Dehire Target],$A$22,MASTER[EPC Status (Current Week)],L$13,MASTER[ZH],$B23)</f>
        <v>0</v>
      </c>
      <c r="M23" s="133">
        <f t="shared" ref="M23:M28" si="15">SUM(N23:T23)</f>
        <v>0</v>
      </c>
      <c r="N23" s="132">
        <f>COUNTIFS(MASTER[Dehire Target],$A$22,MASTER[EPC Status (Current Week)],N$22,MASTER[ZH],$B23)</f>
        <v>0</v>
      </c>
      <c r="O23" s="124">
        <f>COUNTIFS(MASTER[Dehire Target],$A$22,MASTER[EPC Status (Current Week)],O$22,MASTER[ZH],$B23)</f>
        <v>0</v>
      </c>
      <c r="P23" s="124">
        <f>COUNTIFS(MASTER[Dehire Target],$A$22,MASTER[EPC Status (Current Week)],P$22,MASTER[ZH],$B23)</f>
        <v>0</v>
      </c>
      <c r="Q23" s="124">
        <f>COUNTIFS(MASTER[Dehire Target],$A$22,MASTER[EPC Status (Current Week)],Q$22,MASTER[ZH],$B23)</f>
        <v>0</v>
      </c>
      <c r="R23" s="124">
        <f>COUNTIFS(MASTER[Dehire Target],$A$22,MASTER[EPC Status (Current Week)],R$22,MASTER[ZH],$B23)</f>
        <v>0</v>
      </c>
      <c r="S23" s="124">
        <f>COUNTIFS(MASTER[Dehire Target],$A$22,MASTER[EPC Status (Current Week)],S$22,MASTER[ZH],$B23)</f>
        <v>0</v>
      </c>
      <c r="T23" s="133">
        <f>COUNTIFS(MASTER[Dehire Target],$A$22,MASTER[EPC Status (Current Week)],T$22,MASTER[ZH],$B23)</f>
        <v>0</v>
      </c>
    </row>
    <row r="24" spans="1:54" x14ac:dyDescent="0.35">
      <c r="A24" s="364"/>
      <c r="B24" s="131" t="s">
        <v>37</v>
      </c>
      <c r="C24" s="148">
        <f t="shared" ref="C24:C28" si="16">SUM(D24,G24:H24)</f>
        <v>0</v>
      </c>
      <c r="D24" s="133">
        <f>COUNTIFS(MASTER[Dehire Target],$A$22,MASTER[EPC Status (Current Week)],D$13,MASTER[ZH],$B24)</f>
        <v>0</v>
      </c>
      <c r="E24" s="132">
        <f>COUNTIFS(MASTER[Dehire Target],$A$22,MASTER[HOTO Date],"&gt;0",MASTER[ZH],$B24,MASTER[EPC Status (Current Week)],D$22)</f>
        <v>0</v>
      </c>
      <c r="F24" s="132">
        <f>COUNTIFS(MASTER[Dehire Target],$A$22,MASTER[HOTO Date],"",MASTER[ZH],$B24,MASTER[EPC Status (Current Week)],D$22)</f>
        <v>0</v>
      </c>
      <c r="G24" s="180">
        <f>COUNTIFS(MASTER[Dehire Target],$A$22,MASTER[EPC Status (Current Week)],G$13,MASTER[ZH],$B24)</f>
        <v>0</v>
      </c>
      <c r="H24" s="221">
        <f t="shared" si="14"/>
        <v>0</v>
      </c>
      <c r="I24" s="132">
        <f>COUNTIFS(MASTER[Dehire Target],$A$22,MASTER[EPC Status (Current Week)],I$13,MASTER[ZH],$B24)</f>
        <v>0</v>
      </c>
      <c r="J24" s="124">
        <f>COUNTIFS(MASTER[Dehire Target],$A$22,MASTER[EPC Status (Current Week)],J$13,MASTER[ZH],$B24)</f>
        <v>0</v>
      </c>
      <c r="K24" s="124">
        <f>COUNTIFS(MASTER[Dehire Target],$A$22,MASTER[EPC Status (Current Week)],K$13,MASTER[ZH],$B24)</f>
        <v>0</v>
      </c>
      <c r="L24" s="124">
        <f>COUNTIFS(MASTER[Dehire Target],$A$22,MASTER[EPC Status (Current Week)],L$13,MASTER[ZH],$B24)</f>
        <v>0</v>
      </c>
      <c r="M24" s="133">
        <f t="shared" si="15"/>
        <v>0</v>
      </c>
      <c r="N24" s="132">
        <f>COUNTIFS(MASTER[Dehire Target],$A$22,MASTER[EPC Status (Current Week)],N$22,MASTER[ZH],$B24)</f>
        <v>0</v>
      </c>
      <c r="O24" s="124">
        <f>COUNTIFS(MASTER[Dehire Target],$A$22,MASTER[EPC Status (Current Week)],O$22,MASTER[ZH],$B24)</f>
        <v>0</v>
      </c>
      <c r="P24" s="124">
        <f>COUNTIFS(MASTER[Dehire Target],$A$22,MASTER[EPC Status (Current Week)],P$22,MASTER[ZH],$B24)</f>
        <v>0</v>
      </c>
      <c r="Q24" s="124">
        <f>COUNTIFS(MASTER[Dehire Target],$A$22,MASTER[EPC Status (Current Week)],Q$22,MASTER[ZH],$B24)</f>
        <v>0</v>
      </c>
      <c r="R24" s="124">
        <f>COUNTIFS(MASTER[Dehire Target],$A$22,MASTER[EPC Status (Current Week)],R$22,MASTER[ZH],$B24)</f>
        <v>0</v>
      </c>
      <c r="S24" s="124">
        <f>COUNTIFS(MASTER[Dehire Target],$A$22,MASTER[EPC Status (Current Week)],S$22,MASTER[ZH],$B24)</f>
        <v>0</v>
      </c>
      <c r="T24" s="133">
        <f>COUNTIFS(MASTER[Dehire Target],$A$22,MASTER[EPC Status (Current Week)],T$22,MASTER[ZH],$B24)</f>
        <v>0</v>
      </c>
    </row>
    <row r="25" spans="1:54" x14ac:dyDescent="0.35">
      <c r="A25" s="364"/>
      <c r="B25" s="131" t="s">
        <v>50</v>
      </c>
      <c r="C25" s="148">
        <f t="shared" si="16"/>
        <v>0</v>
      </c>
      <c r="D25" s="133">
        <f>COUNTIFS(MASTER[Dehire Target],$A$22,MASTER[EPC Status (Current Week)],D$13,MASTER[ZH],$B25)</f>
        <v>0</v>
      </c>
      <c r="E25" s="132">
        <f>COUNTIFS(MASTER[Dehire Target],$A$22,MASTER[HOTO Date],"&gt;0",MASTER[ZH],$B25,MASTER[EPC Status (Current Week)],D$22)</f>
        <v>0</v>
      </c>
      <c r="F25" s="132">
        <f>COUNTIFS(MASTER[Dehire Target],$A$22,MASTER[HOTO Date],"",MASTER[ZH],$B25,MASTER[EPC Status (Current Week)],D$22)</f>
        <v>0</v>
      </c>
      <c r="G25" s="180">
        <f>COUNTIFS(MASTER[Dehire Target],$A$22,MASTER[EPC Status (Current Week)],G$13,MASTER[ZH],$B25)</f>
        <v>0</v>
      </c>
      <c r="H25" s="221">
        <f t="shared" si="14"/>
        <v>0</v>
      </c>
      <c r="I25" s="132">
        <f>COUNTIFS(MASTER[Dehire Target],$A$22,MASTER[EPC Status (Current Week)],I$13,MASTER[ZH],$B25)</f>
        <v>0</v>
      </c>
      <c r="J25" s="124">
        <f>COUNTIFS(MASTER[Dehire Target],$A$22,MASTER[EPC Status (Current Week)],J$13,MASTER[ZH],$B25)</f>
        <v>0</v>
      </c>
      <c r="K25" s="124">
        <f>COUNTIFS(MASTER[Dehire Target],$A$22,MASTER[EPC Status (Current Week)],K$13,MASTER[ZH],$B25)</f>
        <v>0</v>
      </c>
      <c r="L25" s="124">
        <f>COUNTIFS(MASTER[Dehire Target],$A$22,MASTER[EPC Status (Current Week)],L$13,MASTER[ZH],$B25)</f>
        <v>0</v>
      </c>
      <c r="M25" s="133">
        <f t="shared" si="15"/>
        <v>0</v>
      </c>
      <c r="N25" s="132">
        <f>COUNTIFS(MASTER[Dehire Target],$A$22,MASTER[EPC Status (Current Week)],N$22,MASTER[ZH],$B25)</f>
        <v>0</v>
      </c>
      <c r="O25" s="124">
        <f>COUNTIFS(MASTER[Dehire Target],$A$22,MASTER[EPC Status (Current Week)],O$22,MASTER[ZH],$B25)</f>
        <v>0</v>
      </c>
      <c r="P25" s="124">
        <f>COUNTIFS(MASTER[Dehire Target],$A$22,MASTER[EPC Status (Current Week)],P$22,MASTER[ZH],$B25)</f>
        <v>0</v>
      </c>
      <c r="Q25" s="124">
        <f>COUNTIFS(MASTER[Dehire Target],$A$22,MASTER[EPC Status (Current Week)],Q$22,MASTER[ZH],$B25)</f>
        <v>0</v>
      </c>
      <c r="R25" s="124">
        <f>COUNTIFS(MASTER[Dehire Target],$A$22,MASTER[EPC Status (Current Week)],R$22,MASTER[ZH],$B25)</f>
        <v>0</v>
      </c>
      <c r="S25" s="124">
        <f>COUNTIFS(MASTER[Dehire Target],$A$22,MASTER[EPC Status (Current Week)],S$22,MASTER[ZH],$B25)</f>
        <v>0</v>
      </c>
      <c r="T25" s="133">
        <f>COUNTIFS(MASTER[Dehire Target],$A$22,MASTER[EPC Status (Current Week)],T$22,MASTER[ZH],$B25)</f>
        <v>0</v>
      </c>
    </row>
    <row r="26" spans="1:54" x14ac:dyDescent="0.35">
      <c r="A26" s="364"/>
      <c r="B26" s="131" t="s">
        <v>1</v>
      </c>
      <c r="C26" s="148">
        <f t="shared" si="16"/>
        <v>0</v>
      </c>
      <c r="D26" s="133">
        <f>COUNTIFS(MASTER[Dehire Target],$A$22,MASTER[EPC Status (Current Week)],D$13,MASTER[ZH],$B26)</f>
        <v>0</v>
      </c>
      <c r="E26" s="132">
        <f>COUNTIFS(MASTER[Dehire Target],$A$22,MASTER[HOTO Date],"&gt;0",MASTER[ZH],$B26,MASTER[EPC Status (Current Week)],D$22)</f>
        <v>0</v>
      </c>
      <c r="F26" s="132">
        <f>COUNTIFS(MASTER[Dehire Target],$A$22,MASTER[HOTO Date],"",MASTER[ZH],$B26,MASTER[EPC Status (Current Week)],D$22)</f>
        <v>0</v>
      </c>
      <c r="G26" s="180">
        <f>COUNTIFS(MASTER[Dehire Target],$A$22,MASTER[EPC Status (Current Week)],G$13,MASTER[ZH],$B26)</f>
        <v>0</v>
      </c>
      <c r="H26" s="221">
        <f t="shared" si="14"/>
        <v>0</v>
      </c>
      <c r="I26" s="132">
        <f>COUNTIFS(MASTER[Dehire Target],$A$22,MASTER[EPC Status (Current Week)],I$13,MASTER[ZH],$B26)</f>
        <v>0</v>
      </c>
      <c r="J26" s="124">
        <f>COUNTIFS(MASTER[Dehire Target],$A$22,MASTER[EPC Status (Current Week)],J$13,MASTER[ZH],$B26)</f>
        <v>0</v>
      </c>
      <c r="K26" s="124">
        <f>COUNTIFS(MASTER[Dehire Target],$A$22,MASTER[EPC Status (Current Week)],K$13,MASTER[ZH],$B26)</f>
        <v>0</v>
      </c>
      <c r="L26" s="124">
        <f>COUNTIFS(MASTER[Dehire Target],$A$22,MASTER[EPC Status (Current Week)],L$13,MASTER[ZH],$B26)</f>
        <v>0</v>
      </c>
      <c r="M26" s="133">
        <f t="shared" si="15"/>
        <v>0</v>
      </c>
      <c r="N26" s="132">
        <f>COUNTIFS(MASTER[Dehire Target],$A$22,MASTER[EPC Status (Current Week)],N$22,MASTER[ZH],$B26)</f>
        <v>0</v>
      </c>
      <c r="O26" s="124">
        <f>COUNTIFS(MASTER[Dehire Target],$A$22,MASTER[EPC Status (Current Week)],O$22,MASTER[ZH],$B26)</f>
        <v>0</v>
      </c>
      <c r="P26" s="124">
        <f>COUNTIFS(MASTER[Dehire Target],$A$22,MASTER[EPC Status (Current Week)],P$22,MASTER[ZH],$B26)</f>
        <v>0</v>
      </c>
      <c r="Q26" s="124">
        <f>COUNTIFS(MASTER[Dehire Target],$A$22,MASTER[EPC Status (Current Week)],Q$22,MASTER[ZH],$B26)</f>
        <v>0</v>
      </c>
      <c r="R26" s="124">
        <f>COUNTIFS(MASTER[Dehire Target],$A$22,MASTER[EPC Status (Current Week)],R$22,MASTER[ZH],$B26)</f>
        <v>0</v>
      </c>
      <c r="S26" s="124">
        <f>COUNTIFS(MASTER[Dehire Target],$A$22,MASTER[EPC Status (Current Week)],S$22,MASTER[ZH],$B26)</f>
        <v>0</v>
      </c>
      <c r="T26" s="133">
        <f>COUNTIFS(MASTER[Dehire Target],$A$22,MASTER[EPC Status (Current Week)],T$22,MASTER[ZH],$B26)</f>
        <v>0</v>
      </c>
    </row>
    <row r="27" spans="1:54" x14ac:dyDescent="0.35">
      <c r="A27" s="364"/>
      <c r="B27" s="131" t="s">
        <v>4</v>
      </c>
      <c r="C27" s="148">
        <f t="shared" si="16"/>
        <v>0</v>
      </c>
      <c r="D27" s="133">
        <f>COUNTIFS(MASTER[Dehire Target],$A$22,MASTER[EPC Status (Current Week)],D$13,MASTER[ZH],$B27)</f>
        <v>0</v>
      </c>
      <c r="E27" s="132">
        <f>COUNTIFS(MASTER[Dehire Target],$A$22,MASTER[HOTO Date],"&gt;0",MASTER[ZH],$B27,MASTER[EPC Status (Current Week)],D$22)</f>
        <v>0</v>
      </c>
      <c r="F27" s="132">
        <f>COUNTIFS(MASTER[Dehire Target],$A$22,MASTER[HOTO Date],"",MASTER[ZH],$B27,MASTER[EPC Status (Current Week)],D$22)</f>
        <v>0</v>
      </c>
      <c r="G27" s="180">
        <f>COUNTIFS(MASTER[Dehire Target],$A$22,MASTER[EPC Status (Current Week)],G$13,MASTER[ZH],$B27)</f>
        <v>0</v>
      </c>
      <c r="H27" s="221">
        <f t="shared" si="14"/>
        <v>0</v>
      </c>
      <c r="I27" s="132">
        <f>COUNTIFS(MASTER[Dehire Target],$A$22,MASTER[EPC Status (Current Week)],I$13,MASTER[ZH],$B27)</f>
        <v>0</v>
      </c>
      <c r="J27" s="124">
        <f>COUNTIFS(MASTER[Dehire Target],$A$22,MASTER[EPC Status (Current Week)],J$13,MASTER[ZH],$B27)</f>
        <v>0</v>
      </c>
      <c r="K27" s="124">
        <f>COUNTIFS(MASTER[Dehire Target],$A$22,MASTER[EPC Status (Current Week)],K$13,MASTER[ZH],$B27)</f>
        <v>0</v>
      </c>
      <c r="L27" s="124">
        <f>COUNTIFS(MASTER[Dehire Target],$A$22,MASTER[EPC Status (Current Week)],L$13,MASTER[ZH],$B27)</f>
        <v>0</v>
      </c>
      <c r="M27" s="133">
        <f t="shared" si="15"/>
        <v>0</v>
      </c>
      <c r="N27" s="132">
        <f>COUNTIFS(MASTER[Dehire Target],$A$22,MASTER[EPC Status (Current Week)],N$22,MASTER[ZH],$B27)</f>
        <v>0</v>
      </c>
      <c r="O27" s="124">
        <f>COUNTIFS(MASTER[Dehire Target],$A$22,MASTER[EPC Status (Current Week)],O$22,MASTER[ZH],$B27)</f>
        <v>0</v>
      </c>
      <c r="P27" s="124">
        <f>COUNTIFS(MASTER[Dehire Target],$A$22,MASTER[EPC Status (Current Week)],P$22,MASTER[ZH],$B27)</f>
        <v>0</v>
      </c>
      <c r="Q27" s="124">
        <f>COUNTIFS(MASTER[Dehire Target],$A$22,MASTER[EPC Status (Current Week)],Q$22,MASTER[ZH],$B27)</f>
        <v>0</v>
      </c>
      <c r="R27" s="124">
        <f>COUNTIFS(MASTER[Dehire Target],$A$22,MASTER[EPC Status (Current Week)],R$22,MASTER[ZH],$B27)</f>
        <v>0</v>
      </c>
      <c r="S27" s="124">
        <f>COUNTIFS(MASTER[Dehire Target],$A$22,MASTER[EPC Status (Current Week)],S$22,MASTER[ZH],$B27)</f>
        <v>0</v>
      </c>
      <c r="T27" s="133">
        <f>COUNTIFS(MASTER[Dehire Target],$A$22,MASTER[EPC Status (Current Week)],T$22,MASTER[ZH],$B27)</f>
        <v>0</v>
      </c>
    </row>
    <row r="28" spans="1:54" x14ac:dyDescent="0.35">
      <c r="A28" s="364"/>
      <c r="B28" s="131" t="s">
        <v>49</v>
      </c>
      <c r="C28" s="148">
        <f t="shared" si="16"/>
        <v>0</v>
      </c>
      <c r="D28" s="133">
        <f>COUNTIFS(MASTER[Dehire Target],$A$22,MASTER[EPC Status (Current Week)],D$13,MASTER[ZH],$B28)</f>
        <v>0</v>
      </c>
      <c r="E28" s="132">
        <f>COUNTIFS(MASTER[Dehire Target],$A$22,MASTER[HOTO Date],"&gt;0",MASTER[ZH],$B28,MASTER[EPC Status (Current Week)],D$22)</f>
        <v>0</v>
      </c>
      <c r="F28" s="132">
        <f>COUNTIFS(MASTER[Dehire Target],$A$22,MASTER[HOTO Date],"",MASTER[ZH],$B28,MASTER[EPC Status (Current Week)],D$22)</f>
        <v>0</v>
      </c>
      <c r="G28" s="180">
        <f>COUNTIFS(MASTER[Dehire Target],$A$22,MASTER[EPC Status (Current Week)],G$13,MASTER[ZH],$B28)</f>
        <v>0</v>
      </c>
      <c r="H28" s="221">
        <f t="shared" si="14"/>
        <v>0</v>
      </c>
      <c r="I28" s="132">
        <f>COUNTIFS(MASTER[Dehire Target],$A$22,MASTER[EPC Status (Current Week)],I$13,MASTER[ZH],$B28)</f>
        <v>0</v>
      </c>
      <c r="J28" s="124">
        <f>COUNTIFS(MASTER[Dehire Target],$A$22,MASTER[EPC Status (Current Week)],J$13,MASTER[ZH],$B28)</f>
        <v>0</v>
      </c>
      <c r="K28" s="124">
        <f>COUNTIFS(MASTER[Dehire Target],$A$22,MASTER[EPC Status (Current Week)],K$13,MASTER[ZH],$B28)</f>
        <v>0</v>
      </c>
      <c r="L28" s="124">
        <f>COUNTIFS(MASTER[Dehire Target],$A$22,MASTER[EPC Status (Current Week)],L$13,MASTER[ZH],$B28)</f>
        <v>0</v>
      </c>
      <c r="M28" s="133">
        <f t="shared" si="15"/>
        <v>0</v>
      </c>
      <c r="N28" s="132">
        <f>COUNTIFS(MASTER[Dehire Target],$A$22,MASTER[EPC Status (Current Week)],N$22,MASTER[ZH],$B28)</f>
        <v>0</v>
      </c>
      <c r="O28" s="124">
        <f>COUNTIFS(MASTER[Dehire Target],$A$22,MASTER[EPC Status (Current Week)],O$22,MASTER[ZH],$B28)</f>
        <v>0</v>
      </c>
      <c r="P28" s="124">
        <f>COUNTIFS(MASTER[Dehire Target],$A$22,MASTER[EPC Status (Current Week)],P$22,MASTER[ZH],$B28)</f>
        <v>0</v>
      </c>
      <c r="Q28" s="124">
        <f>COUNTIFS(MASTER[Dehire Target],$A$22,MASTER[EPC Status (Current Week)],Q$22,MASTER[ZH],$B28)</f>
        <v>0</v>
      </c>
      <c r="R28" s="124">
        <f>COUNTIFS(MASTER[Dehire Target],$A$22,MASTER[EPC Status (Current Week)],R$22,MASTER[ZH],$B28)</f>
        <v>0</v>
      </c>
      <c r="S28" s="124">
        <f>COUNTIFS(MASTER[Dehire Target],$A$22,MASTER[EPC Status (Current Week)],S$22,MASTER[ZH],$B28)</f>
        <v>0</v>
      </c>
      <c r="T28" s="133">
        <f>COUNTIFS(MASTER[Dehire Target],$A$22,MASTER[EPC Status (Current Week)],T$22,MASTER[ZH],$B28)</f>
        <v>0</v>
      </c>
    </row>
    <row r="29" spans="1:54" x14ac:dyDescent="0.35">
      <c r="A29" s="364"/>
      <c r="B29" s="127" t="s">
        <v>12</v>
      </c>
      <c r="C29" s="158">
        <f t="shared" ref="C29" si="17">SUM(D29:H29)-E29-F29</f>
        <v>0</v>
      </c>
      <c r="D29" s="193">
        <f>SUM(D23:D28)</f>
        <v>0</v>
      </c>
      <c r="E29" s="189">
        <f>SUM(E23:E28)</f>
        <v>0</v>
      </c>
      <c r="F29" s="186">
        <f>SUM(F23:F28)</f>
        <v>0</v>
      </c>
      <c r="G29" s="181">
        <f>SUM(G23:G28)</f>
        <v>0</v>
      </c>
      <c r="H29" s="222">
        <f>SUM(I29:M29)</f>
        <v>0</v>
      </c>
      <c r="I29" s="217">
        <f>SUM(I23:I28)</f>
        <v>0</v>
      </c>
      <c r="J29" s="125">
        <f>SUM(J23:J28)</f>
        <v>0</v>
      </c>
      <c r="K29" s="125">
        <f>SUM(K23:K28)</f>
        <v>0</v>
      </c>
      <c r="L29" s="122">
        <f>SUM(L23:L28)</f>
        <v>0</v>
      </c>
      <c r="M29" s="140">
        <f>SUM(M23:M28)</f>
        <v>0</v>
      </c>
      <c r="N29" s="167">
        <f t="shared" ref="N29:T29" si="18">SUM(N23:N28)</f>
        <v>0</v>
      </c>
      <c r="O29" s="126">
        <f t="shared" si="18"/>
        <v>0</v>
      </c>
      <c r="P29" s="126">
        <f t="shared" ref="P29" si="19">SUM(P23:P28)</f>
        <v>0</v>
      </c>
      <c r="Q29" s="126">
        <f>SUM(Q23:Q28)</f>
        <v>0</v>
      </c>
      <c r="R29" s="126">
        <f>SUM(R23:R28)</f>
        <v>0</v>
      </c>
      <c r="S29" s="126">
        <f>SUM(S23:S28)</f>
        <v>0</v>
      </c>
      <c r="T29" s="140">
        <f t="shared" si="18"/>
        <v>0</v>
      </c>
    </row>
    <row r="30" spans="1:54" ht="5.15" customHeight="1" x14ac:dyDescent="0.35">
      <c r="A30" s="145"/>
      <c r="B30" s="142"/>
      <c r="C30" s="159"/>
      <c r="D30" s="174"/>
      <c r="E30" s="161"/>
      <c r="F30" s="174"/>
      <c r="G30" s="182"/>
      <c r="H30" s="223"/>
      <c r="I30" s="161"/>
      <c r="J30" s="142"/>
      <c r="K30" s="142"/>
      <c r="L30" s="142"/>
      <c r="M30" s="174"/>
      <c r="N30" s="168"/>
      <c r="O30" s="141"/>
      <c r="P30" s="141"/>
      <c r="Q30" s="141"/>
      <c r="R30" s="141"/>
      <c r="S30" s="141"/>
      <c r="T30" s="146"/>
    </row>
    <row r="31" spans="1:54" ht="30" customHeight="1" x14ac:dyDescent="0.35">
      <c r="A31" s="363" t="s">
        <v>1005</v>
      </c>
      <c r="B31" s="129" t="s">
        <v>984</v>
      </c>
      <c r="C31" s="160" t="s">
        <v>983</v>
      </c>
      <c r="D31" s="194" t="s">
        <v>3</v>
      </c>
      <c r="E31" s="189" t="s">
        <v>1158</v>
      </c>
      <c r="F31" s="186" t="s">
        <v>1159</v>
      </c>
      <c r="G31" s="183" t="s">
        <v>700</v>
      </c>
      <c r="H31" s="224" t="s">
        <v>304</v>
      </c>
      <c r="I31" s="218" t="s">
        <v>5</v>
      </c>
      <c r="J31" s="157" t="s">
        <v>708</v>
      </c>
      <c r="K31" s="157" t="s">
        <v>709</v>
      </c>
      <c r="L31" s="128" t="s">
        <v>11</v>
      </c>
      <c r="M31" s="175" t="s">
        <v>975</v>
      </c>
      <c r="N31" s="169" t="s">
        <v>399</v>
      </c>
      <c r="O31" s="130" t="s">
        <v>402</v>
      </c>
      <c r="P31" s="130" t="s">
        <v>406</v>
      </c>
      <c r="Q31" s="130" t="s">
        <v>403</v>
      </c>
      <c r="R31" s="130" t="s">
        <v>407</v>
      </c>
      <c r="S31" s="130" t="s">
        <v>1542</v>
      </c>
      <c r="T31" s="147" t="s">
        <v>1053</v>
      </c>
    </row>
    <row r="32" spans="1:54" x14ac:dyDescent="0.35">
      <c r="A32" s="364"/>
      <c r="B32" s="131" t="s">
        <v>36</v>
      </c>
      <c r="C32" s="148">
        <f>SUM(D32,G32:H32)</f>
        <v>0</v>
      </c>
      <c r="D32" s="133">
        <f>COUNTIFS(MASTER[Dehire Target],$A$31,MASTER[EPC Status (Current Week)],D$13,MASTER[ZH],$B32)</f>
        <v>0</v>
      </c>
      <c r="E32" s="132">
        <f>COUNTIFS(MASTER[Dehire Target],$A$31,MASTER[HOTO Date],"&gt;0",MASTER[ZH],$B32,MASTER[EPC Status (Current Week)],D$31)</f>
        <v>0</v>
      </c>
      <c r="F32" s="132">
        <f>COUNTIFS(MASTER[Dehire Target],$A$31,MASTER[HOTO Date],"",MASTER[ZH],$B32,MASTER[EPC Status (Current Week)],D$31)</f>
        <v>0</v>
      </c>
      <c r="G32" s="180">
        <f>COUNTIFS(MASTER[Dehire Target],$A$31,MASTER[EPC Status (Current Week)],G$13,MASTER[ZH],$B32)</f>
        <v>0</v>
      </c>
      <c r="H32" s="221">
        <f t="shared" ref="H32:H38" si="20">SUM(I32:M32)</f>
        <v>0</v>
      </c>
      <c r="I32" s="132">
        <f>COUNTIFS(MASTER[Dehire Target],$A$31,MASTER[EPC Status (Current Week)],I$13,MASTER[ZH],$B32)</f>
        <v>0</v>
      </c>
      <c r="J32" s="124">
        <f>COUNTIFS(MASTER[Dehire Target],$A$31,MASTER[EPC Status (Current Week)],J$13,MASTER[ZH],$B32)</f>
        <v>0</v>
      </c>
      <c r="K32" s="124">
        <f>COUNTIFS(MASTER[Dehire Target],$A$31,MASTER[EPC Status (Current Week)],K$13,MASTER[ZH],$B32)</f>
        <v>0</v>
      </c>
      <c r="L32" s="124">
        <f>COUNTIFS(MASTER[Dehire Target],$A$31,MASTER[EPC Status (Current Week)],L$13,MASTER[ZH],$B32)</f>
        <v>0</v>
      </c>
      <c r="M32" s="133">
        <f t="shared" ref="M32:M37" si="21">SUM(N32:T32)</f>
        <v>0</v>
      </c>
      <c r="N32" s="132">
        <f>COUNTIFS(MASTER[Dehire Target],$A$31,MASTER[EPC Status (Current Week)],N$13,MASTER[ZH],$B32)</f>
        <v>0</v>
      </c>
      <c r="O32" s="124">
        <f>COUNTIFS(MASTER[Dehire Target],$A$31,MASTER[EPC Status (Current Week)],O$13,MASTER[ZH],$B32)</f>
        <v>0</v>
      </c>
      <c r="P32" s="124">
        <f>COUNTIFS(MASTER[Dehire Target],$A$31,MASTER[EPC Status (Current Week)],P$13,MASTER[ZH],$B32)</f>
        <v>0</v>
      </c>
      <c r="Q32" s="124">
        <f>COUNTIFS(MASTER[Dehire Target],$A$31,MASTER[EPC Status (Current Week)],Q$13,MASTER[ZH],$B32)</f>
        <v>0</v>
      </c>
      <c r="R32" s="124">
        <f>COUNTIFS(MASTER[Dehire Target],$A$31,MASTER[EPC Status (Current Week)],R$13,MASTER[ZH],$B32)</f>
        <v>0</v>
      </c>
      <c r="S32" s="124">
        <f>COUNTIFS(MASTER[Dehire Target],$A$31,MASTER[EPC Status (Current Week)],S$13,MASTER[ZH],$B32)</f>
        <v>0</v>
      </c>
      <c r="T32" s="133">
        <f>COUNTIFS(MASTER[Dehire Target],$A$31,MASTER[EPC Status (Current Week)],T$13,MASTER[ZH],$B32)</f>
        <v>0</v>
      </c>
    </row>
    <row r="33" spans="1:54" x14ac:dyDescent="0.35">
      <c r="A33" s="364"/>
      <c r="B33" s="131" t="s">
        <v>37</v>
      </c>
      <c r="C33" s="148">
        <f t="shared" ref="C33:C37" si="22">SUM(D33,G33:H33)</f>
        <v>0</v>
      </c>
      <c r="D33" s="133">
        <f>COUNTIFS(MASTER[Dehire Target],$A$31,MASTER[EPC Status (Current Week)],D$13,MASTER[ZH],$B33)</f>
        <v>0</v>
      </c>
      <c r="E33" s="132">
        <f>COUNTIFS(MASTER[Dehire Target],$A$31,MASTER[HOTO Date],"&gt;0",MASTER[ZH],$B33,MASTER[EPC Status (Current Week)],D$31)</f>
        <v>0</v>
      </c>
      <c r="F33" s="132">
        <f>COUNTIFS(MASTER[Dehire Target],$A$31,MASTER[HOTO Date],"",MASTER[ZH],$B33,MASTER[EPC Status (Current Week)],D$31)</f>
        <v>0</v>
      </c>
      <c r="G33" s="180">
        <f>COUNTIFS(MASTER[Dehire Target],$A$31,MASTER[EPC Status (Current Week)],G$13,MASTER[ZH],$B33)</f>
        <v>0</v>
      </c>
      <c r="H33" s="221">
        <f t="shared" si="20"/>
        <v>0</v>
      </c>
      <c r="I33" s="132">
        <f>COUNTIFS(MASTER[Dehire Target],$A$31,MASTER[EPC Status (Current Week)],I$13,MASTER[ZH],$B33)</f>
        <v>0</v>
      </c>
      <c r="J33" s="124">
        <f>COUNTIFS(MASTER[Dehire Target],$A$31,MASTER[EPC Status (Current Week)],J$13,MASTER[ZH],$B33)</f>
        <v>0</v>
      </c>
      <c r="K33" s="124">
        <f>COUNTIFS(MASTER[Dehire Target],$A$31,MASTER[EPC Status (Current Week)],K$13,MASTER[ZH],$B33)</f>
        <v>0</v>
      </c>
      <c r="L33" s="124">
        <f>COUNTIFS(MASTER[Dehire Target],$A$31,MASTER[EPC Status (Current Week)],L$13,MASTER[ZH],$B33)</f>
        <v>0</v>
      </c>
      <c r="M33" s="133">
        <f t="shared" si="21"/>
        <v>0</v>
      </c>
      <c r="N33" s="132">
        <f>COUNTIFS(MASTER[Dehire Target],$A$31,MASTER[EPC Status (Current Week)],N$13,MASTER[ZH],$B33)</f>
        <v>0</v>
      </c>
      <c r="O33" s="124">
        <f>COUNTIFS(MASTER[Dehire Target],$A$31,MASTER[EPC Status (Current Week)],O$13,MASTER[ZH],$B33)</f>
        <v>0</v>
      </c>
      <c r="P33" s="124">
        <f>COUNTIFS(MASTER[Dehire Target],$A$31,MASTER[EPC Status (Current Week)],P$13,MASTER[ZH],$B33)</f>
        <v>0</v>
      </c>
      <c r="Q33" s="124">
        <f>COUNTIFS(MASTER[Dehire Target],$A$31,MASTER[EPC Status (Current Week)],Q$13,MASTER[ZH],$B33)</f>
        <v>0</v>
      </c>
      <c r="R33" s="124">
        <f>COUNTIFS(MASTER[Dehire Target],$A$31,MASTER[EPC Status (Current Week)],R$13,MASTER[ZH],$B33)</f>
        <v>0</v>
      </c>
      <c r="S33" s="124">
        <f>COUNTIFS(MASTER[Dehire Target],$A$31,MASTER[EPC Status (Current Week)],S$13,MASTER[ZH],$B33)</f>
        <v>0</v>
      </c>
      <c r="T33" s="133">
        <f>COUNTIFS(MASTER[Dehire Target],$A$31,MASTER[EPC Status (Current Week)],T$13,MASTER[ZH],$B33)</f>
        <v>0</v>
      </c>
    </row>
    <row r="34" spans="1:54" x14ac:dyDescent="0.35">
      <c r="A34" s="364"/>
      <c r="B34" s="131" t="s">
        <v>50</v>
      </c>
      <c r="C34" s="148">
        <f t="shared" si="22"/>
        <v>0</v>
      </c>
      <c r="D34" s="133">
        <f>COUNTIFS(MASTER[Dehire Target],$A$31,MASTER[EPC Status (Current Week)],D$13,MASTER[ZH],$B34)</f>
        <v>0</v>
      </c>
      <c r="E34" s="132">
        <f>COUNTIFS(MASTER[Dehire Target],$A$31,MASTER[HOTO Date],"&gt;0",MASTER[ZH],$B34,MASTER[EPC Status (Current Week)],D$31)</f>
        <v>0</v>
      </c>
      <c r="F34" s="132">
        <f>COUNTIFS(MASTER[Dehire Target],$A$31,MASTER[HOTO Date],"",MASTER[ZH],$B34,MASTER[EPC Status (Current Week)],D$31)</f>
        <v>0</v>
      </c>
      <c r="G34" s="180">
        <f>COUNTIFS(MASTER[Dehire Target],$A$31,MASTER[EPC Status (Current Week)],G$13,MASTER[ZH],$B34)</f>
        <v>0</v>
      </c>
      <c r="H34" s="221">
        <f t="shared" si="20"/>
        <v>0</v>
      </c>
      <c r="I34" s="132">
        <f>COUNTIFS(MASTER[Dehire Target],$A$31,MASTER[EPC Status (Current Week)],I$13,MASTER[ZH],$B34)</f>
        <v>0</v>
      </c>
      <c r="J34" s="124">
        <f>COUNTIFS(MASTER[Dehire Target],$A$31,MASTER[EPC Status (Current Week)],J$13,MASTER[ZH],$B34)</f>
        <v>0</v>
      </c>
      <c r="K34" s="124">
        <f>COUNTIFS(MASTER[Dehire Target],$A$31,MASTER[EPC Status (Current Week)],K$13,MASTER[ZH],$B34)</f>
        <v>0</v>
      </c>
      <c r="L34" s="124">
        <f>COUNTIFS(MASTER[Dehire Target],$A$31,MASTER[EPC Status (Current Week)],L$13,MASTER[ZH],$B34)</f>
        <v>0</v>
      </c>
      <c r="M34" s="133">
        <f t="shared" si="21"/>
        <v>0</v>
      </c>
      <c r="N34" s="132">
        <f>COUNTIFS(MASTER[Dehire Target],$A$31,MASTER[EPC Status (Current Week)],N$13,MASTER[ZH],$B34)</f>
        <v>0</v>
      </c>
      <c r="O34" s="124">
        <f>COUNTIFS(MASTER[Dehire Target],$A$31,MASTER[EPC Status (Current Week)],O$13,MASTER[ZH],$B34)</f>
        <v>0</v>
      </c>
      <c r="P34" s="124">
        <f>COUNTIFS(MASTER[Dehire Target],$A$31,MASTER[EPC Status (Current Week)],P$13,MASTER[ZH],$B34)</f>
        <v>0</v>
      </c>
      <c r="Q34" s="124">
        <f>COUNTIFS(MASTER[Dehire Target],$A$31,MASTER[EPC Status (Current Week)],Q$13,MASTER[ZH],$B34)</f>
        <v>0</v>
      </c>
      <c r="R34" s="124">
        <f>COUNTIFS(MASTER[Dehire Target],$A$31,MASTER[EPC Status (Current Week)],R$13,MASTER[ZH],$B34)</f>
        <v>0</v>
      </c>
      <c r="S34" s="124">
        <f>COUNTIFS(MASTER[Dehire Target],$A$31,MASTER[EPC Status (Current Week)],S$13,MASTER[ZH],$B34)</f>
        <v>0</v>
      </c>
      <c r="T34" s="133">
        <f>COUNTIFS(MASTER[Dehire Target],$A$31,MASTER[EPC Status (Current Week)],T$13,MASTER[ZH],$B34)</f>
        <v>0</v>
      </c>
    </row>
    <row r="35" spans="1:54" x14ac:dyDescent="0.35">
      <c r="A35" s="364"/>
      <c r="B35" s="131" t="s">
        <v>1</v>
      </c>
      <c r="C35" s="148">
        <f t="shared" si="22"/>
        <v>0</v>
      </c>
      <c r="D35" s="133">
        <f>COUNTIFS(MASTER[Dehire Target],$A$31,MASTER[EPC Status (Current Week)],D$13,MASTER[ZH],$B35)</f>
        <v>0</v>
      </c>
      <c r="E35" s="132">
        <f>COUNTIFS(MASTER[Dehire Target],$A$31,MASTER[HOTO Date],"&gt;0",MASTER[ZH],$B35,MASTER[EPC Status (Current Week)],D$31)</f>
        <v>0</v>
      </c>
      <c r="F35" s="132">
        <f>COUNTIFS(MASTER[Dehire Target],$A$31,MASTER[HOTO Date],"",MASTER[ZH],$B35,MASTER[EPC Status (Current Week)],D$31)</f>
        <v>0</v>
      </c>
      <c r="G35" s="180">
        <f>COUNTIFS(MASTER[Dehire Target],$A$31,MASTER[EPC Status (Current Week)],G$13,MASTER[ZH],$B35)</f>
        <v>0</v>
      </c>
      <c r="H35" s="221">
        <f t="shared" si="20"/>
        <v>0</v>
      </c>
      <c r="I35" s="132">
        <f>COUNTIFS(MASTER[Dehire Target],$A$31,MASTER[EPC Status (Current Week)],I$13,MASTER[ZH],$B35)</f>
        <v>0</v>
      </c>
      <c r="J35" s="124">
        <f>COUNTIFS(MASTER[Dehire Target],$A$31,MASTER[EPC Status (Current Week)],J$13,MASTER[ZH],$B35)</f>
        <v>0</v>
      </c>
      <c r="K35" s="124">
        <f>COUNTIFS(MASTER[Dehire Target],$A$31,MASTER[EPC Status (Current Week)],K$13,MASTER[ZH],$B35)</f>
        <v>0</v>
      </c>
      <c r="L35" s="124">
        <f>COUNTIFS(MASTER[Dehire Target],$A$31,MASTER[EPC Status (Current Week)],L$13,MASTER[ZH],$B35)</f>
        <v>0</v>
      </c>
      <c r="M35" s="133">
        <f t="shared" si="21"/>
        <v>0</v>
      </c>
      <c r="N35" s="132">
        <f>COUNTIFS(MASTER[Dehire Target],$A$31,MASTER[EPC Status (Current Week)],N$13,MASTER[ZH],$B35)</f>
        <v>0</v>
      </c>
      <c r="O35" s="124">
        <f>COUNTIFS(MASTER[Dehire Target],$A$31,MASTER[EPC Status (Current Week)],O$13,MASTER[ZH],$B35)</f>
        <v>0</v>
      </c>
      <c r="P35" s="124">
        <f>COUNTIFS(MASTER[Dehire Target],$A$31,MASTER[EPC Status (Current Week)],P$13,MASTER[ZH],$B35)</f>
        <v>0</v>
      </c>
      <c r="Q35" s="124">
        <f>COUNTIFS(MASTER[Dehire Target],$A$31,MASTER[EPC Status (Current Week)],Q$13,MASTER[ZH],$B35)</f>
        <v>0</v>
      </c>
      <c r="R35" s="124">
        <f>COUNTIFS(MASTER[Dehire Target],$A$31,MASTER[EPC Status (Current Week)],R$13,MASTER[ZH],$B35)</f>
        <v>0</v>
      </c>
      <c r="S35" s="124">
        <f>COUNTIFS(MASTER[Dehire Target],$A$31,MASTER[EPC Status (Current Week)],S$13,MASTER[ZH],$B35)</f>
        <v>0</v>
      </c>
      <c r="T35" s="133">
        <f>COUNTIFS(MASTER[Dehire Target],$A$31,MASTER[EPC Status (Current Week)],T$13,MASTER[ZH],$B35)</f>
        <v>0</v>
      </c>
    </row>
    <row r="36" spans="1:54" x14ac:dyDescent="0.35">
      <c r="A36" s="364"/>
      <c r="B36" s="131" t="s">
        <v>4</v>
      </c>
      <c r="C36" s="148">
        <f t="shared" si="22"/>
        <v>0</v>
      </c>
      <c r="D36" s="133">
        <f>COUNTIFS(MASTER[Dehire Target],$A$31,MASTER[EPC Status (Current Week)],D$13,MASTER[ZH],$B36)</f>
        <v>0</v>
      </c>
      <c r="E36" s="132">
        <f>COUNTIFS(MASTER[Dehire Target],$A$31,MASTER[HOTO Date],"&gt;0",MASTER[ZH],$B36,MASTER[EPC Status (Current Week)],D$31)</f>
        <v>0</v>
      </c>
      <c r="F36" s="132">
        <f>COUNTIFS(MASTER[Dehire Target],$A$31,MASTER[HOTO Date],"",MASTER[ZH],$B36,MASTER[EPC Status (Current Week)],D$31)</f>
        <v>0</v>
      </c>
      <c r="G36" s="180">
        <f>COUNTIFS(MASTER[Dehire Target],$A$31,MASTER[EPC Status (Current Week)],G$13,MASTER[ZH],$B36)</f>
        <v>0</v>
      </c>
      <c r="H36" s="221">
        <f t="shared" si="20"/>
        <v>0</v>
      </c>
      <c r="I36" s="132">
        <f>COUNTIFS(MASTER[Dehire Target],$A$31,MASTER[EPC Status (Current Week)],I$13,MASTER[ZH],$B36)</f>
        <v>0</v>
      </c>
      <c r="J36" s="124">
        <f>COUNTIFS(MASTER[Dehire Target],$A$31,MASTER[EPC Status (Current Week)],J$13,MASTER[ZH],$B36)</f>
        <v>0</v>
      </c>
      <c r="K36" s="124">
        <f>COUNTIFS(MASTER[Dehire Target],$A$31,MASTER[EPC Status (Current Week)],K$13,MASTER[ZH],$B36)</f>
        <v>0</v>
      </c>
      <c r="L36" s="124">
        <f>COUNTIFS(MASTER[Dehire Target],$A$31,MASTER[EPC Status (Current Week)],L$13,MASTER[ZH],$B36)</f>
        <v>0</v>
      </c>
      <c r="M36" s="133">
        <f t="shared" si="21"/>
        <v>0</v>
      </c>
      <c r="N36" s="132">
        <f>COUNTIFS(MASTER[Dehire Target],$A$31,MASTER[EPC Status (Current Week)],N$13,MASTER[ZH],$B36)</f>
        <v>0</v>
      </c>
      <c r="O36" s="124">
        <f>COUNTIFS(MASTER[Dehire Target],$A$31,MASTER[EPC Status (Current Week)],O$13,MASTER[ZH],$B36)</f>
        <v>0</v>
      </c>
      <c r="P36" s="124">
        <f>COUNTIFS(MASTER[Dehire Target],$A$31,MASTER[EPC Status (Current Week)],P$13,MASTER[ZH],$B36)</f>
        <v>0</v>
      </c>
      <c r="Q36" s="124">
        <f>COUNTIFS(MASTER[Dehire Target],$A$31,MASTER[EPC Status (Current Week)],Q$13,MASTER[ZH],$B36)</f>
        <v>0</v>
      </c>
      <c r="R36" s="124">
        <f>COUNTIFS(MASTER[Dehire Target],$A$31,MASTER[EPC Status (Current Week)],R$13,MASTER[ZH],$B36)</f>
        <v>0</v>
      </c>
      <c r="S36" s="124">
        <f>COUNTIFS(MASTER[Dehire Target],$A$31,MASTER[EPC Status (Current Week)],S$13,MASTER[ZH],$B36)</f>
        <v>0</v>
      </c>
      <c r="T36" s="133">
        <f>COUNTIFS(MASTER[Dehire Target],$A$31,MASTER[EPC Status (Current Week)],T$13,MASTER[ZH],$B36)</f>
        <v>0</v>
      </c>
    </row>
    <row r="37" spans="1:54" x14ac:dyDescent="0.35">
      <c r="A37" s="364"/>
      <c r="B37" s="131" t="s">
        <v>49</v>
      </c>
      <c r="C37" s="148">
        <f t="shared" si="22"/>
        <v>0</v>
      </c>
      <c r="D37" s="133">
        <f>COUNTIFS(MASTER[Dehire Target],$A$31,MASTER[EPC Status (Current Week)],D$13,MASTER[ZH],$B37)</f>
        <v>0</v>
      </c>
      <c r="E37" s="132">
        <f>COUNTIFS(MASTER[Dehire Target],$A$31,MASTER[HOTO Date],"&gt;0",MASTER[ZH],$B37,MASTER[EPC Status (Current Week)],D$31)</f>
        <v>0</v>
      </c>
      <c r="F37" s="132">
        <f>COUNTIFS(MASTER[Dehire Target],$A$31,MASTER[HOTO Date],"",MASTER[ZH],$B37,MASTER[EPC Status (Current Week)],D$31)</f>
        <v>0</v>
      </c>
      <c r="G37" s="180">
        <f>COUNTIFS(MASTER[Dehire Target],$A$31,MASTER[EPC Status (Current Week)],G$13,MASTER[ZH],$B37)</f>
        <v>0</v>
      </c>
      <c r="H37" s="221">
        <f t="shared" si="20"/>
        <v>0</v>
      </c>
      <c r="I37" s="132">
        <f>COUNTIFS(MASTER[Dehire Target],$A$31,MASTER[EPC Status (Current Week)],I$13,MASTER[ZH],$B37)</f>
        <v>0</v>
      </c>
      <c r="J37" s="124">
        <f>COUNTIFS(MASTER[Dehire Target],$A$31,MASTER[EPC Status (Current Week)],J$13,MASTER[ZH],$B37)</f>
        <v>0</v>
      </c>
      <c r="K37" s="124">
        <f>COUNTIFS(MASTER[Dehire Target],$A$31,MASTER[EPC Status (Current Week)],K$13,MASTER[ZH],$B37)</f>
        <v>0</v>
      </c>
      <c r="L37" s="124">
        <f>COUNTIFS(MASTER[Dehire Target],$A$31,MASTER[EPC Status (Current Week)],L$13,MASTER[ZH],$B37)</f>
        <v>0</v>
      </c>
      <c r="M37" s="133">
        <f t="shared" si="21"/>
        <v>0</v>
      </c>
      <c r="N37" s="132">
        <f>COUNTIFS(MASTER[Dehire Target],$A$31,MASTER[EPC Status (Current Week)],N$13,MASTER[ZH],$B37)</f>
        <v>0</v>
      </c>
      <c r="O37" s="124">
        <f>COUNTIFS(MASTER[Dehire Target],$A$31,MASTER[EPC Status (Current Week)],O$13,MASTER[ZH],$B37)</f>
        <v>0</v>
      </c>
      <c r="P37" s="124">
        <f>COUNTIFS(MASTER[Dehire Target],$A$31,MASTER[EPC Status (Current Week)],P$13,MASTER[ZH],$B37)</f>
        <v>0</v>
      </c>
      <c r="Q37" s="124">
        <f>COUNTIFS(MASTER[Dehire Target],$A$31,MASTER[EPC Status (Current Week)],Q$13,MASTER[ZH],$B37)</f>
        <v>0</v>
      </c>
      <c r="R37" s="124">
        <f>COUNTIFS(MASTER[Dehire Target],$A$31,MASTER[EPC Status (Current Week)],R$13,MASTER[ZH],$B37)</f>
        <v>0</v>
      </c>
      <c r="S37" s="124">
        <f>COUNTIFS(MASTER[Dehire Target],$A$31,MASTER[EPC Status (Current Week)],S$13,MASTER[ZH],$B37)</f>
        <v>0</v>
      </c>
      <c r="T37" s="133">
        <f>COUNTIFS(MASTER[Dehire Target],$A$31,MASTER[EPC Status (Current Week)],T$13,MASTER[ZH],$B37)</f>
        <v>0</v>
      </c>
    </row>
    <row r="38" spans="1:54" s="123" customFormat="1" x14ac:dyDescent="0.35">
      <c r="A38" s="364"/>
      <c r="B38" s="127" t="s">
        <v>12</v>
      </c>
      <c r="C38" s="158">
        <f t="shared" ref="C38" si="23">SUM(D38:H38)-E38-F38</f>
        <v>0</v>
      </c>
      <c r="D38" s="193">
        <f>SUM(D32:D37)</f>
        <v>0</v>
      </c>
      <c r="E38" s="189">
        <f>SUM(E32:E37)</f>
        <v>0</v>
      </c>
      <c r="F38" s="186">
        <f>SUM(F32:F37)</f>
        <v>0</v>
      </c>
      <c r="G38" s="181">
        <f>SUM(G32:G37)</f>
        <v>0</v>
      </c>
      <c r="H38" s="222">
        <f t="shared" si="20"/>
        <v>0</v>
      </c>
      <c r="I38" s="217">
        <f t="shared" ref="I38:T38" si="24">SUM(I32:I37)</f>
        <v>0</v>
      </c>
      <c r="J38" s="125">
        <f t="shared" si="24"/>
        <v>0</v>
      </c>
      <c r="K38" s="125">
        <f t="shared" si="24"/>
        <v>0</v>
      </c>
      <c r="L38" s="122">
        <f t="shared" si="24"/>
        <v>0</v>
      </c>
      <c r="M38" s="140">
        <f t="shared" si="24"/>
        <v>0</v>
      </c>
      <c r="N38" s="167">
        <f t="shared" si="24"/>
        <v>0</v>
      </c>
      <c r="O38" s="126">
        <f t="shared" si="24"/>
        <v>0</v>
      </c>
      <c r="P38" s="126">
        <f t="shared" ref="P38" si="25">SUM(P32:P37)</f>
        <v>0</v>
      </c>
      <c r="Q38" s="126">
        <f>SUM(Q32:Q37)</f>
        <v>0</v>
      </c>
      <c r="R38" s="126">
        <f>SUM(R32:R37)</f>
        <v>0</v>
      </c>
      <c r="S38" s="126">
        <f>SUM(S32:S37)</f>
        <v>0</v>
      </c>
      <c r="T38" s="140">
        <f t="shared" si="24"/>
        <v>0</v>
      </c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</row>
    <row r="39" spans="1:54" ht="5.15" customHeight="1" x14ac:dyDescent="0.35">
      <c r="A39" s="145"/>
      <c r="B39" s="142"/>
      <c r="C39" s="159"/>
      <c r="D39" s="174"/>
      <c r="E39" s="161"/>
      <c r="F39" s="174"/>
      <c r="G39" s="182"/>
      <c r="H39" s="223"/>
      <c r="I39" s="161"/>
      <c r="J39" s="142"/>
      <c r="K39" s="142"/>
      <c r="L39" s="142"/>
      <c r="M39" s="174"/>
      <c r="N39" s="168"/>
      <c r="O39" s="141"/>
      <c r="P39" s="141"/>
      <c r="Q39" s="141"/>
      <c r="R39" s="141"/>
      <c r="S39" s="141"/>
      <c r="T39" s="146"/>
    </row>
    <row r="40" spans="1:54" ht="30" customHeight="1" x14ac:dyDescent="0.35">
      <c r="A40" s="363" t="s">
        <v>998</v>
      </c>
      <c r="B40" s="129" t="s">
        <v>984</v>
      </c>
      <c r="C40" s="160" t="s">
        <v>983</v>
      </c>
      <c r="D40" s="194" t="s">
        <v>3</v>
      </c>
      <c r="E40" s="189" t="s">
        <v>1158</v>
      </c>
      <c r="F40" s="186" t="s">
        <v>1159</v>
      </c>
      <c r="G40" s="183" t="s">
        <v>700</v>
      </c>
      <c r="H40" s="224" t="s">
        <v>304</v>
      </c>
      <c r="I40" s="218" t="s">
        <v>5</v>
      </c>
      <c r="J40" s="157" t="s">
        <v>708</v>
      </c>
      <c r="K40" s="157" t="s">
        <v>709</v>
      </c>
      <c r="L40" s="128" t="s">
        <v>11</v>
      </c>
      <c r="M40" s="175" t="s">
        <v>975</v>
      </c>
      <c r="N40" s="169" t="s">
        <v>399</v>
      </c>
      <c r="O40" s="130" t="s">
        <v>402</v>
      </c>
      <c r="P40" s="130" t="s">
        <v>406</v>
      </c>
      <c r="Q40" s="130" t="s">
        <v>403</v>
      </c>
      <c r="R40" s="130" t="s">
        <v>407</v>
      </c>
      <c r="S40" s="130" t="s">
        <v>1542</v>
      </c>
      <c r="T40" s="147" t="s">
        <v>1053</v>
      </c>
    </row>
    <row r="41" spans="1:54" x14ac:dyDescent="0.35">
      <c r="A41" s="364"/>
      <c r="B41" s="131" t="s">
        <v>36</v>
      </c>
      <c r="C41" s="148">
        <f t="shared" ref="C41:C46" si="26">SUM(D41,G41:H41)</f>
        <v>0</v>
      </c>
      <c r="D41" s="133">
        <f>COUNTIFS(MASTER[Dehire Target],$A$40,MASTER[EPC Status (Current Week)],D$13,MASTER[ZH],$B41)</f>
        <v>0</v>
      </c>
      <c r="E41" s="132">
        <f>COUNTIFS(MASTER[Dehire Target],$A$40,MASTER[HOTO Date],"&gt;0",MASTER[ZH],$B41,MASTER[EPC Status (Current Week)],D$40)</f>
        <v>0</v>
      </c>
      <c r="F41" s="132">
        <f>COUNTIFS(MASTER[Dehire Target],$A$40,MASTER[HOTO Date],"",MASTER[ZH],$B41,MASTER[EPC Status (Current Week)],D$40)</f>
        <v>0</v>
      </c>
      <c r="G41" s="180">
        <f>COUNTIFS(MASTER[Dehire Target],$A$40,MASTER[EPC Status (Current Week)],G$13,MASTER[ZH],$B41)</f>
        <v>0</v>
      </c>
      <c r="H41" s="221">
        <f t="shared" ref="H41:H46" si="27">SUM(I41:M41)</f>
        <v>0</v>
      </c>
      <c r="I41" s="132">
        <f>COUNTIFS(MASTER[Dehire Target],$A$40,MASTER[EPC Status (Current Week)],I$13,MASTER[ZH],$B41)</f>
        <v>0</v>
      </c>
      <c r="J41" s="124">
        <f>COUNTIFS(MASTER[Dehire Target],$A$40,MASTER[EPC Status (Current Week)],J$13,MASTER[ZH],$B41)</f>
        <v>0</v>
      </c>
      <c r="K41" s="124">
        <f>COUNTIFS(MASTER[Dehire Target],$A$40,MASTER[EPC Status (Current Week)],K$13,MASTER[ZH],$B41)</f>
        <v>0</v>
      </c>
      <c r="L41" s="124">
        <f>COUNTIFS(MASTER[Dehire Target],$A$40,MASTER[EPC Status (Current Week)],L$13,MASTER[ZH],$B41)</f>
        <v>0</v>
      </c>
      <c r="M41" s="133">
        <f t="shared" ref="M41:M46" si="28">SUM(N41:T41)</f>
        <v>0</v>
      </c>
      <c r="N41" s="132">
        <f>COUNTIFS(MASTER[Dehire Target],$A$40,MASTER[EPC Status (Current Week)],N$13,MASTER[ZH],$B41)</f>
        <v>0</v>
      </c>
      <c r="O41" s="124">
        <f>COUNTIFS(MASTER[Dehire Target],$A$40,MASTER[EPC Status (Current Week)],O$13,MASTER[ZH],$B41)</f>
        <v>0</v>
      </c>
      <c r="P41" s="124">
        <f>COUNTIFS(MASTER[Dehire Target],$A$40,MASTER[EPC Status (Current Week)],P$13,MASTER[ZH],$B41)</f>
        <v>0</v>
      </c>
      <c r="Q41" s="124">
        <f>COUNTIFS(MASTER[Dehire Target],$A$40,MASTER[EPC Status (Current Week)],Q$13,MASTER[ZH],$B41)</f>
        <v>0</v>
      </c>
      <c r="R41" s="124">
        <f>COUNTIFS(MASTER[Dehire Target],$A$40,MASTER[EPC Status (Current Week)],R$13,MASTER[ZH],$B41)</f>
        <v>0</v>
      </c>
      <c r="S41" s="124">
        <f>COUNTIFS(MASTER[Dehire Target],$A$40,MASTER[EPC Status (Current Week)],S$13,MASTER[ZH],$B41)</f>
        <v>0</v>
      </c>
      <c r="T41" s="133">
        <f>COUNTIFS(MASTER[Dehire Target],$A$40,MASTER[EPC Status (Current Week)],T$13,MASTER[ZH],$B41)</f>
        <v>0</v>
      </c>
    </row>
    <row r="42" spans="1:54" x14ac:dyDescent="0.35">
      <c r="A42" s="364"/>
      <c r="B42" s="131" t="s">
        <v>37</v>
      </c>
      <c r="C42" s="148">
        <f t="shared" si="26"/>
        <v>0</v>
      </c>
      <c r="D42" s="133">
        <f>COUNTIFS(MASTER[Dehire Target],$A$40,MASTER[EPC Status (Current Week)],D$13,MASTER[ZH],$B42)</f>
        <v>0</v>
      </c>
      <c r="E42" s="132">
        <f>COUNTIFS(MASTER[Dehire Target],$A$40,MASTER[HOTO Date],"&gt;0",MASTER[ZH],$B42,MASTER[EPC Status (Current Week)],D$40)</f>
        <v>0</v>
      </c>
      <c r="F42" s="132">
        <f>COUNTIFS(MASTER[Dehire Target],$A$40,MASTER[HOTO Date],"",MASTER[ZH],$B42,MASTER[EPC Status (Current Week)],D$40)</f>
        <v>0</v>
      </c>
      <c r="G42" s="180">
        <f>COUNTIFS(MASTER[Dehire Target],$A$40,MASTER[EPC Status (Current Week)],G$13,MASTER[ZH],$B42)</f>
        <v>0</v>
      </c>
      <c r="H42" s="221">
        <f t="shared" si="27"/>
        <v>0</v>
      </c>
      <c r="I42" s="132">
        <f>COUNTIFS(MASTER[Dehire Target],$A$40,MASTER[EPC Status (Current Week)],I$13,MASTER[ZH],$B42)</f>
        <v>0</v>
      </c>
      <c r="J42" s="124">
        <f>COUNTIFS(MASTER[Dehire Target],$A$40,MASTER[EPC Status (Current Week)],J$13,MASTER[ZH],$B42)</f>
        <v>0</v>
      </c>
      <c r="K42" s="124">
        <f>COUNTIFS(MASTER[Dehire Target],$A$40,MASTER[EPC Status (Current Week)],K$13,MASTER[ZH],$B42)</f>
        <v>0</v>
      </c>
      <c r="L42" s="124">
        <f>COUNTIFS(MASTER[Dehire Target],$A$40,MASTER[EPC Status (Current Week)],L$13,MASTER[ZH],$B42)</f>
        <v>0</v>
      </c>
      <c r="M42" s="133">
        <f t="shared" si="28"/>
        <v>0</v>
      </c>
      <c r="N42" s="132">
        <f>COUNTIFS(MASTER[Dehire Target],$A$40,MASTER[EPC Status (Current Week)],N$13,MASTER[ZH],$B42)</f>
        <v>0</v>
      </c>
      <c r="O42" s="124">
        <f>COUNTIFS(MASTER[Dehire Target],$A$40,MASTER[EPC Status (Current Week)],O$13,MASTER[ZH],$B42)</f>
        <v>0</v>
      </c>
      <c r="P42" s="124">
        <f>COUNTIFS(MASTER[Dehire Target],$A$40,MASTER[EPC Status (Current Week)],P$13,MASTER[ZH],$B42)</f>
        <v>0</v>
      </c>
      <c r="Q42" s="124">
        <f>COUNTIFS(MASTER[Dehire Target],$A$40,MASTER[EPC Status (Current Week)],Q$13,MASTER[ZH],$B42)</f>
        <v>0</v>
      </c>
      <c r="R42" s="124">
        <f>COUNTIFS(MASTER[Dehire Target],$A$40,MASTER[EPC Status (Current Week)],R$13,MASTER[ZH],$B42)</f>
        <v>0</v>
      </c>
      <c r="S42" s="124">
        <f>COUNTIFS(MASTER[Dehire Target],$A$40,MASTER[EPC Status (Current Week)],S$13,MASTER[ZH],$B42)</f>
        <v>0</v>
      </c>
      <c r="T42" s="133">
        <f>COUNTIFS(MASTER[Dehire Target],$A$40,MASTER[EPC Status (Current Week)],T$13,MASTER[ZH],$B42)</f>
        <v>0</v>
      </c>
    </row>
    <row r="43" spans="1:54" x14ac:dyDescent="0.35">
      <c r="A43" s="364"/>
      <c r="B43" s="131" t="s">
        <v>50</v>
      </c>
      <c r="C43" s="148">
        <f t="shared" si="26"/>
        <v>0</v>
      </c>
      <c r="D43" s="133">
        <f>COUNTIFS(MASTER[Dehire Target],$A$40,MASTER[EPC Status (Current Week)],D$13,MASTER[ZH],$B43)</f>
        <v>0</v>
      </c>
      <c r="E43" s="132">
        <f>COUNTIFS(MASTER[Dehire Target],$A$40,MASTER[HOTO Date],"&gt;0",MASTER[ZH],$B43,MASTER[EPC Status (Current Week)],D$40)</f>
        <v>0</v>
      </c>
      <c r="F43" s="132">
        <f>COUNTIFS(MASTER[Dehire Target],$A$40,MASTER[HOTO Date],"",MASTER[ZH],$B43,MASTER[EPC Status (Current Week)],D$40)</f>
        <v>0</v>
      </c>
      <c r="G43" s="180">
        <f>COUNTIFS(MASTER[Dehire Target],$A$40,MASTER[EPC Status (Current Week)],G$13,MASTER[ZH],$B43)</f>
        <v>0</v>
      </c>
      <c r="H43" s="221">
        <f t="shared" si="27"/>
        <v>0</v>
      </c>
      <c r="I43" s="132">
        <f>COUNTIFS(MASTER[Dehire Target],$A$40,MASTER[EPC Status (Current Week)],I$13,MASTER[ZH],$B43)</f>
        <v>0</v>
      </c>
      <c r="J43" s="124">
        <f>COUNTIFS(MASTER[Dehire Target],$A$40,MASTER[EPC Status (Current Week)],J$13,MASTER[ZH],$B43)</f>
        <v>0</v>
      </c>
      <c r="K43" s="124">
        <f>COUNTIFS(MASTER[Dehire Target],$A$40,MASTER[EPC Status (Current Week)],K$13,MASTER[ZH],$B43)</f>
        <v>0</v>
      </c>
      <c r="L43" s="124">
        <f>COUNTIFS(MASTER[Dehire Target],$A$40,MASTER[EPC Status (Current Week)],L$13,MASTER[ZH],$B43)</f>
        <v>0</v>
      </c>
      <c r="M43" s="133">
        <f t="shared" si="28"/>
        <v>0</v>
      </c>
      <c r="N43" s="132">
        <f>COUNTIFS(MASTER[Dehire Target],$A$40,MASTER[EPC Status (Current Week)],N$13,MASTER[ZH],$B43)</f>
        <v>0</v>
      </c>
      <c r="O43" s="124">
        <f>COUNTIFS(MASTER[Dehire Target],$A$40,MASTER[EPC Status (Current Week)],O$13,MASTER[ZH],$B43)</f>
        <v>0</v>
      </c>
      <c r="P43" s="124">
        <f>COUNTIFS(MASTER[Dehire Target],$A$40,MASTER[EPC Status (Current Week)],P$13,MASTER[ZH],$B43)</f>
        <v>0</v>
      </c>
      <c r="Q43" s="124">
        <f>COUNTIFS(MASTER[Dehire Target],$A$40,MASTER[EPC Status (Current Week)],Q$13,MASTER[ZH],$B43)</f>
        <v>0</v>
      </c>
      <c r="R43" s="124">
        <f>COUNTIFS(MASTER[Dehire Target],$A$40,MASTER[EPC Status (Current Week)],R$13,MASTER[ZH],$B43)</f>
        <v>0</v>
      </c>
      <c r="S43" s="124">
        <f>COUNTIFS(MASTER[Dehire Target],$A$40,MASTER[EPC Status (Current Week)],S$13,MASTER[ZH],$B43)</f>
        <v>0</v>
      </c>
      <c r="T43" s="133">
        <f>COUNTIFS(MASTER[Dehire Target],$A$40,MASTER[EPC Status (Current Week)],T$13,MASTER[ZH],$B43)</f>
        <v>0</v>
      </c>
    </row>
    <row r="44" spans="1:54" x14ac:dyDescent="0.35">
      <c r="A44" s="364"/>
      <c r="B44" s="131" t="s">
        <v>1</v>
      </c>
      <c r="C44" s="148">
        <f t="shared" si="26"/>
        <v>0</v>
      </c>
      <c r="D44" s="133">
        <f>COUNTIFS(MASTER[Dehire Target],$A$40,MASTER[EPC Status (Current Week)],D$13,MASTER[ZH],$B44)</f>
        <v>0</v>
      </c>
      <c r="E44" s="132">
        <f>COUNTIFS(MASTER[Dehire Target],$A$40,MASTER[HOTO Date],"&gt;0",MASTER[ZH],$B44,MASTER[EPC Status (Current Week)],D$40)</f>
        <v>0</v>
      </c>
      <c r="F44" s="132">
        <f>COUNTIFS(MASTER[Dehire Target],$A$40,MASTER[HOTO Date],"",MASTER[ZH],$B44,MASTER[EPC Status (Current Week)],D$40)</f>
        <v>0</v>
      </c>
      <c r="G44" s="180">
        <f>COUNTIFS(MASTER[Dehire Target],$A$40,MASTER[EPC Status (Current Week)],G$13,MASTER[ZH],$B44)</f>
        <v>0</v>
      </c>
      <c r="H44" s="221">
        <f t="shared" si="27"/>
        <v>0</v>
      </c>
      <c r="I44" s="132">
        <f>COUNTIFS(MASTER[Dehire Target],$A$40,MASTER[EPC Status (Current Week)],I$13,MASTER[ZH],$B44)</f>
        <v>0</v>
      </c>
      <c r="J44" s="124">
        <f>COUNTIFS(MASTER[Dehire Target],$A$40,MASTER[EPC Status (Current Week)],J$13,MASTER[ZH],$B44)</f>
        <v>0</v>
      </c>
      <c r="K44" s="124">
        <f>COUNTIFS(MASTER[Dehire Target],$A$40,MASTER[EPC Status (Current Week)],K$13,MASTER[ZH],$B44)</f>
        <v>0</v>
      </c>
      <c r="L44" s="124">
        <f>COUNTIFS(MASTER[Dehire Target],$A$40,MASTER[EPC Status (Current Week)],L$13,MASTER[ZH],$B44)</f>
        <v>0</v>
      </c>
      <c r="M44" s="133">
        <f t="shared" si="28"/>
        <v>0</v>
      </c>
      <c r="N44" s="132">
        <f>COUNTIFS(MASTER[Dehire Target],$A$40,MASTER[EPC Status (Current Week)],N$13,MASTER[ZH],$B44)</f>
        <v>0</v>
      </c>
      <c r="O44" s="124">
        <f>COUNTIFS(MASTER[Dehire Target],$A$40,MASTER[EPC Status (Current Week)],O$13,MASTER[ZH],$B44)</f>
        <v>0</v>
      </c>
      <c r="P44" s="124">
        <f>COUNTIFS(MASTER[Dehire Target],$A$40,MASTER[EPC Status (Current Week)],P$13,MASTER[ZH],$B44)</f>
        <v>0</v>
      </c>
      <c r="Q44" s="124">
        <f>COUNTIFS(MASTER[Dehire Target],$A$40,MASTER[EPC Status (Current Week)],Q$13,MASTER[ZH],$B44)</f>
        <v>0</v>
      </c>
      <c r="R44" s="124">
        <f>COUNTIFS(MASTER[Dehire Target],$A$40,MASTER[EPC Status (Current Week)],R$13,MASTER[ZH],$B44)</f>
        <v>0</v>
      </c>
      <c r="S44" s="124">
        <f>COUNTIFS(MASTER[Dehire Target],$A$40,MASTER[EPC Status (Current Week)],S$13,MASTER[ZH],$B44)</f>
        <v>0</v>
      </c>
      <c r="T44" s="133">
        <f>COUNTIFS(MASTER[Dehire Target],$A$40,MASTER[EPC Status (Current Week)],T$13,MASTER[ZH],$B44)</f>
        <v>0</v>
      </c>
    </row>
    <row r="45" spans="1:54" x14ac:dyDescent="0.35">
      <c r="A45" s="364"/>
      <c r="B45" s="131" t="s">
        <v>4</v>
      </c>
      <c r="C45" s="148">
        <f t="shared" si="26"/>
        <v>0</v>
      </c>
      <c r="D45" s="133">
        <f>COUNTIFS(MASTER[Dehire Target],$A$40,MASTER[EPC Status (Current Week)],D$13,MASTER[ZH],$B45)</f>
        <v>0</v>
      </c>
      <c r="E45" s="132">
        <f>COUNTIFS(MASTER[Dehire Target],$A$40,MASTER[HOTO Date],"&gt;0",MASTER[ZH],$B45,MASTER[EPC Status (Current Week)],D$40)</f>
        <v>0</v>
      </c>
      <c r="F45" s="132">
        <f>COUNTIFS(MASTER[Dehire Target],$A$40,MASTER[HOTO Date],"",MASTER[ZH],$B45,MASTER[EPC Status (Current Week)],D$40)</f>
        <v>0</v>
      </c>
      <c r="G45" s="180">
        <f>COUNTIFS(MASTER[Dehire Target],$A$40,MASTER[EPC Status (Current Week)],G$13,MASTER[ZH],$B45)</f>
        <v>0</v>
      </c>
      <c r="H45" s="221">
        <f t="shared" si="27"/>
        <v>0</v>
      </c>
      <c r="I45" s="132">
        <f>COUNTIFS(MASTER[Dehire Target],$A$40,MASTER[EPC Status (Current Week)],I$13,MASTER[ZH],$B45)</f>
        <v>0</v>
      </c>
      <c r="J45" s="124">
        <f>COUNTIFS(MASTER[Dehire Target],$A$40,MASTER[EPC Status (Current Week)],J$13,MASTER[ZH],$B45)</f>
        <v>0</v>
      </c>
      <c r="K45" s="124">
        <f>COUNTIFS(MASTER[Dehire Target],$A$40,MASTER[EPC Status (Current Week)],K$13,MASTER[ZH],$B45)</f>
        <v>0</v>
      </c>
      <c r="L45" s="124">
        <f>COUNTIFS(MASTER[Dehire Target],$A$40,MASTER[EPC Status (Current Week)],L$13,MASTER[ZH],$B45)</f>
        <v>0</v>
      </c>
      <c r="M45" s="133">
        <f t="shared" si="28"/>
        <v>0</v>
      </c>
      <c r="N45" s="132">
        <f>COUNTIFS(MASTER[Dehire Target],$A$40,MASTER[EPC Status (Current Week)],N$13,MASTER[ZH],$B45)</f>
        <v>0</v>
      </c>
      <c r="O45" s="124">
        <f>COUNTIFS(MASTER[Dehire Target],$A$40,MASTER[EPC Status (Current Week)],O$13,MASTER[ZH],$B45)</f>
        <v>0</v>
      </c>
      <c r="P45" s="124">
        <f>COUNTIFS(MASTER[Dehire Target],$A$40,MASTER[EPC Status (Current Week)],P$13,MASTER[ZH],$B45)</f>
        <v>0</v>
      </c>
      <c r="Q45" s="124">
        <f>COUNTIFS(MASTER[Dehire Target],$A$40,MASTER[EPC Status (Current Week)],Q$13,MASTER[ZH],$B45)</f>
        <v>0</v>
      </c>
      <c r="R45" s="124">
        <f>COUNTIFS(MASTER[Dehire Target],$A$40,MASTER[EPC Status (Current Week)],R$13,MASTER[ZH],$B45)</f>
        <v>0</v>
      </c>
      <c r="S45" s="124">
        <f>COUNTIFS(MASTER[Dehire Target],$A$40,MASTER[EPC Status (Current Week)],S$13,MASTER[ZH],$B45)</f>
        <v>0</v>
      </c>
      <c r="T45" s="133">
        <f>COUNTIFS(MASTER[Dehire Target],$A$40,MASTER[EPC Status (Current Week)],T$13,MASTER[ZH],$B45)</f>
        <v>0</v>
      </c>
    </row>
    <row r="46" spans="1:54" x14ac:dyDescent="0.35">
      <c r="A46" s="364"/>
      <c r="B46" s="131" t="s">
        <v>49</v>
      </c>
      <c r="C46" s="148">
        <f t="shared" si="26"/>
        <v>0</v>
      </c>
      <c r="D46" s="133">
        <f>COUNTIFS(MASTER[Dehire Target],$A$40,MASTER[EPC Status (Current Week)],D$13,MASTER[ZH],$B46)</f>
        <v>0</v>
      </c>
      <c r="E46" s="132">
        <f>COUNTIFS(MASTER[Dehire Target],$A$40,MASTER[HOTO Date],"&gt;0",MASTER[ZH],$B46,MASTER[EPC Status (Current Week)],D$40)</f>
        <v>0</v>
      </c>
      <c r="F46" s="132">
        <f>COUNTIFS(MASTER[Dehire Target],$A$40,MASTER[HOTO Date],"",MASTER[ZH],$B46,MASTER[EPC Status (Current Week)],D$40)</f>
        <v>0</v>
      </c>
      <c r="G46" s="180">
        <f>COUNTIFS(MASTER[Dehire Target],$A$40,MASTER[EPC Status (Current Week)],G$13,MASTER[ZH],$B46)</f>
        <v>0</v>
      </c>
      <c r="H46" s="221">
        <f t="shared" si="27"/>
        <v>0</v>
      </c>
      <c r="I46" s="132">
        <f>COUNTIFS(MASTER[Dehire Target],$A$40,MASTER[EPC Status (Current Week)],I$13,MASTER[ZH],$B46)</f>
        <v>0</v>
      </c>
      <c r="J46" s="124">
        <f>COUNTIFS(MASTER[Dehire Target],$A$40,MASTER[EPC Status (Current Week)],J$13,MASTER[ZH],$B46)</f>
        <v>0</v>
      </c>
      <c r="K46" s="124">
        <f>COUNTIFS(MASTER[Dehire Target],$A$40,MASTER[EPC Status (Current Week)],K$13,MASTER[ZH],$B46)</f>
        <v>0</v>
      </c>
      <c r="L46" s="124">
        <f>COUNTIFS(MASTER[Dehire Target],$A$40,MASTER[EPC Status (Current Week)],L$13,MASTER[ZH],$B46)</f>
        <v>0</v>
      </c>
      <c r="M46" s="133">
        <f t="shared" si="28"/>
        <v>0</v>
      </c>
      <c r="N46" s="132">
        <f>COUNTIFS(MASTER[Dehire Target],$A$40,MASTER[EPC Status (Current Week)],N$13,MASTER[ZH],$B46)</f>
        <v>0</v>
      </c>
      <c r="O46" s="124">
        <f>COUNTIFS(MASTER[Dehire Target],$A$40,MASTER[EPC Status (Current Week)],O$13,MASTER[ZH],$B46)</f>
        <v>0</v>
      </c>
      <c r="P46" s="124">
        <f>COUNTIFS(MASTER[Dehire Target],$A$40,MASTER[EPC Status (Current Week)],P$13,MASTER[ZH],$B46)</f>
        <v>0</v>
      </c>
      <c r="Q46" s="124">
        <f>COUNTIFS(MASTER[Dehire Target],$A$40,MASTER[EPC Status (Current Week)],Q$13,MASTER[ZH],$B46)</f>
        <v>0</v>
      </c>
      <c r="R46" s="124">
        <f>COUNTIFS(MASTER[Dehire Target],$A$40,MASTER[EPC Status (Current Week)],R$13,MASTER[ZH],$B46)</f>
        <v>0</v>
      </c>
      <c r="S46" s="124">
        <f>COUNTIFS(MASTER[Dehire Target],$A$40,MASTER[EPC Status (Current Week)],S$13,MASTER[ZH],$B46)</f>
        <v>0</v>
      </c>
      <c r="T46" s="133">
        <f>COUNTIFS(MASTER[Dehire Target],$A$40,MASTER[EPC Status (Current Week)],T$13,MASTER[ZH],$B46)</f>
        <v>0</v>
      </c>
    </row>
    <row r="47" spans="1:54" s="123" customFormat="1" x14ac:dyDescent="0.35">
      <c r="A47" s="364"/>
      <c r="B47" s="127" t="s">
        <v>12</v>
      </c>
      <c r="C47" s="158">
        <f t="shared" ref="C47" si="29">SUM(D47:H47)-E47-F47</f>
        <v>0</v>
      </c>
      <c r="D47" s="193">
        <f>SUM(D41:D46)</f>
        <v>0</v>
      </c>
      <c r="E47" s="189">
        <f>SUM(E41:E46)</f>
        <v>0</v>
      </c>
      <c r="F47" s="186">
        <f>SUM(F41:F46)</f>
        <v>0</v>
      </c>
      <c r="G47" s="181">
        <f>SUM(G41:G46)</f>
        <v>0</v>
      </c>
      <c r="H47" s="222">
        <f>SUM(I47:M47)</f>
        <v>0</v>
      </c>
      <c r="I47" s="217">
        <f t="shared" ref="I47:T47" si="30">SUM(I41:I46)</f>
        <v>0</v>
      </c>
      <c r="J47" s="125">
        <f t="shared" si="30"/>
        <v>0</v>
      </c>
      <c r="K47" s="125">
        <f t="shared" si="30"/>
        <v>0</v>
      </c>
      <c r="L47" s="122">
        <f t="shared" si="30"/>
        <v>0</v>
      </c>
      <c r="M47" s="140">
        <f t="shared" si="30"/>
        <v>0</v>
      </c>
      <c r="N47" s="167">
        <f t="shared" si="30"/>
        <v>0</v>
      </c>
      <c r="O47" s="126">
        <f t="shared" si="30"/>
        <v>0</v>
      </c>
      <c r="P47" s="126">
        <f t="shared" ref="P47" si="31">SUM(P41:P46)</f>
        <v>0</v>
      </c>
      <c r="Q47" s="126">
        <f>SUM(Q41:Q46)</f>
        <v>0</v>
      </c>
      <c r="R47" s="126">
        <f>SUM(R41:R46)</f>
        <v>0</v>
      </c>
      <c r="S47" s="126">
        <f>SUM(S41:S46)</f>
        <v>0</v>
      </c>
      <c r="T47" s="140">
        <f t="shared" si="30"/>
        <v>0</v>
      </c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</row>
    <row r="48" spans="1:54" ht="5.15" customHeight="1" x14ac:dyDescent="0.35">
      <c r="A48" s="145"/>
      <c r="B48" s="142"/>
      <c r="C48" s="159"/>
      <c r="D48" s="174"/>
      <c r="E48" s="161"/>
      <c r="F48" s="174"/>
      <c r="G48" s="182"/>
      <c r="H48" s="223"/>
      <c r="I48" s="161"/>
      <c r="J48" s="142"/>
      <c r="K48" s="142"/>
      <c r="L48" s="142"/>
      <c r="M48" s="174"/>
      <c r="N48" s="168"/>
      <c r="O48" s="141"/>
      <c r="P48" s="141"/>
      <c r="Q48" s="141"/>
      <c r="R48" s="141"/>
      <c r="S48" s="141"/>
      <c r="T48" s="146"/>
    </row>
    <row r="49" spans="1:54" ht="30" customHeight="1" x14ac:dyDescent="0.35">
      <c r="A49" s="363" t="s">
        <v>1041</v>
      </c>
      <c r="B49" s="129" t="s">
        <v>984</v>
      </c>
      <c r="C49" s="160" t="s">
        <v>983</v>
      </c>
      <c r="D49" s="194" t="s">
        <v>3</v>
      </c>
      <c r="E49" s="189" t="s">
        <v>1158</v>
      </c>
      <c r="F49" s="186" t="s">
        <v>1159</v>
      </c>
      <c r="G49" s="183" t="s">
        <v>700</v>
      </c>
      <c r="H49" s="224" t="s">
        <v>304</v>
      </c>
      <c r="I49" s="218" t="s">
        <v>5</v>
      </c>
      <c r="J49" s="157" t="s">
        <v>708</v>
      </c>
      <c r="K49" s="157" t="s">
        <v>709</v>
      </c>
      <c r="L49" s="128" t="s">
        <v>11</v>
      </c>
      <c r="M49" s="175" t="s">
        <v>975</v>
      </c>
      <c r="N49" s="169" t="s">
        <v>399</v>
      </c>
      <c r="O49" s="130" t="s">
        <v>402</v>
      </c>
      <c r="P49" s="130" t="s">
        <v>406</v>
      </c>
      <c r="Q49" s="130" t="s">
        <v>403</v>
      </c>
      <c r="R49" s="130" t="s">
        <v>407</v>
      </c>
      <c r="S49" s="130" t="s">
        <v>1542</v>
      </c>
      <c r="T49" s="147" t="s">
        <v>1053</v>
      </c>
    </row>
    <row r="50" spans="1:54" x14ac:dyDescent="0.35">
      <c r="A50" s="364"/>
      <c r="B50" s="131" t="s">
        <v>36</v>
      </c>
      <c r="C50" s="148">
        <f t="shared" ref="C50:C55" si="32">SUM(D50,G50:H50)</f>
        <v>0</v>
      </c>
      <c r="D50" s="133">
        <f>COUNTIFS(MASTER[Dehire Target],$A$49,MASTER[EPC Status (Current Week)],D$13,MASTER[ZH],$B50)</f>
        <v>0</v>
      </c>
      <c r="E50" s="132">
        <f>COUNTIFS(MASTER[Dehire Target],$A$49,MASTER[HOTO Date],"&gt;0",MASTER[ZH],$B50,MASTER[EPC Status (Current Week)],D$49)</f>
        <v>0</v>
      </c>
      <c r="F50" s="132">
        <f>COUNTIFS(MASTER[Dehire Target],$A$49,MASTER[HOTO Date],"",MASTER[ZH],$B50,MASTER[EPC Status (Current Week)],D$49)</f>
        <v>0</v>
      </c>
      <c r="G50" s="180">
        <f>COUNTIFS(MASTER[Dehire Target],$A$49,MASTER[EPC Status (Current Week)],G$13,MASTER[ZH],$B50)</f>
        <v>0</v>
      </c>
      <c r="H50" s="221">
        <f t="shared" ref="H50:H55" si="33">SUM(I50:M50)</f>
        <v>0</v>
      </c>
      <c r="I50" s="132">
        <f>COUNTIFS(MASTER[Dehire Target],$A$49,MASTER[EPC Status (Current Week)],I$13,MASTER[ZH],$B50)</f>
        <v>0</v>
      </c>
      <c r="J50" s="124">
        <f>COUNTIFS(MASTER[Dehire Target],$A$49,MASTER[EPC Status (Current Week)],J$13,MASTER[ZH],$B50)</f>
        <v>0</v>
      </c>
      <c r="K50" s="124">
        <f>COUNTIFS(MASTER[Dehire Target],$A$49,MASTER[EPC Status (Current Week)],K$13,MASTER[ZH],$B50)</f>
        <v>0</v>
      </c>
      <c r="L50" s="124">
        <f>COUNTIFS(MASTER[Dehire Target],$A$49,MASTER[EPC Status (Current Week)],L$13,MASTER[ZH],$B50)</f>
        <v>0</v>
      </c>
      <c r="M50" s="133">
        <f t="shared" ref="M50:M55" si="34">SUM(N50:T50)</f>
        <v>0</v>
      </c>
      <c r="N50" s="132">
        <f>COUNTIFS(MASTER[Dehire Target],$A$49,MASTER[EPC Status (Current Week)],N$13,MASTER[ZH],$B50)</f>
        <v>0</v>
      </c>
      <c r="O50" s="124">
        <f>COUNTIFS(MASTER[Dehire Target],$A$49,MASTER[EPC Status (Current Week)],O$13,MASTER[ZH],$B50)</f>
        <v>0</v>
      </c>
      <c r="P50" s="124">
        <f>COUNTIFS(MASTER[Dehire Target],$A$49,MASTER[EPC Status (Current Week)],P$13,MASTER[ZH],$B50)</f>
        <v>0</v>
      </c>
      <c r="Q50" s="124">
        <f>COUNTIFS(MASTER[Dehire Target],$A$49,MASTER[EPC Status (Current Week)],Q$13,MASTER[ZH],$B50)</f>
        <v>0</v>
      </c>
      <c r="R50" s="124">
        <f>COUNTIFS(MASTER[Dehire Target],$A$49,MASTER[EPC Status (Current Week)],R$13,MASTER[ZH],$B50)</f>
        <v>0</v>
      </c>
      <c r="S50" s="124">
        <f>COUNTIFS(MASTER[Dehire Target],$A$49,MASTER[EPC Status (Current Week)],S$13,MASTER[ZH],$B50)</f>
        <v>0</v>
      </c>
      <c r="T50" s="133">
        <f>COUNTIFS(MASTER[Dehire Target],$A$49,MASTER[EPC Status (Current Week)],T$13,MASTER[ZH],$B50)</f>
        <v>0</v>
      </c>
    </row>
    <row r="51" spans="1:54" x14ac:dyDescent="0.35">
      <c r="A51" s="364"/>
      <c r="B51" s="131" t="s">
        <v>37</v>
      </c>
      <c r="C51" s="148">
        <f t="shared" si="32"/>
        <v>0</v>
      </c>
      <c r="D51" s="133">
        <f>COUNTIFS(MASTER[Dehire Target],$A$49,MASTER[EPC Status (Current Week)],D$13,MASTER[ZH],$B51)</f>
        <v>0</v>
      </c>
      <c r="E51" s="132">
        <f>COUNTIFS(MASTER[Dehire Target],$A$49,MASTER[HOTO Date],"&gt;0",MASTER[ZH],$B51,MASTER[EPC Status (Current Week)],D$49)</f>
        <v>0</v>
      </c>
      <c r="F51" s="132">
        <f>COUNTIFS(MASTER[Dehire Target],$A$49,MASTER[HOTO Date],"",MASTER[ZH],$B51,MASTER[EPC Status (Current Week)],D$49)</f>
        <v>0</v>
      </c>
      <c r="G51" s="180">
        <f>COUNTIFS(MASTER[Dehire Target],$A$49,MASTER[EPC Status (Current Week)],G$13,MASTER[ZH],$B51)</f>
        <v>0</v>
      </c>
      <c r="H51" s="221">
        <f t="shared" si="33"/>
        <v>0</v>
      </c>
      <c r="I51" s="132">
        <f>COUNTIFS(MASTER[Dehire Target],$A$49,MASTER[EPC Status (Current Week)],I$13,MASTER[ZH],$B51)</f>
        <v>0</v>
      </c>
      <c r="J51" s="124">
        <f>COUNTIFS(MASTER[Dehire Target],$A$49,MASTER[EPC Status (Current Week)],J$13,MASTER[ZH],$B51)</f>
        <v>0</v>
      </c>
      <c r="K51" s="124">
        <f>COUNTIFS(MASTER[Dehire Target],$A$49,MASTER[EPC Status (Current Week)],K$13,MASTER[ZH],$B51)</f>
        <v>0</v>
      </c>
      <c r="L51" s="124">
        <f>COUNTIFS(MASTER[Dehire Target],$A$49,MASTER[EPC Status (Current Week)],L$13,MASTER[ZH],$B51)</f>
        <v>0</v>
      </c>
      <c r="M51" s="133">
        <f t="shared" si="34"/>
        <v>0</v>
      </c>
      <c r="N51" s="132">
        <f>COUNTIFS(MASTER[Dehire Target],$A$49,MASTER[EPC Status (Current Week)],N$13,MASTER[ZH],$B51)</f>
        <v>0</v>
      </c>
      <c r="O51" s="124">
        <f>COUNTIFS(MASTER[Dehire Target],$A$49,MASTER[EPC Status (Current Week)],O$13,MASTER[ZH],$B51)</f>
        <v>0</v>
      </c>
      <c r="P51" s="124">
        <f>COUNTIFS(MASTER[Dehire Target],$A$49,MASTER[EPC Status (Current Week)],P$13,MASTER[ZH],$B51)</f>
        <v>0</v>
      </c>
      <c r="Q51" s="124">
        <f>COUNTIFS(MASTER[Dehire Target],$A$49,MASTER[EPC Status (Current Week)],Q$13,MASTER[ZH],$B51)</f>
        <v>0</v>
      </c>
      <c r="R51" s="124">
        <f>COUNTIFS(MASTER[Dehire Target],$A$49,MASTER[EPC Status (Current Week)],R$13,MASTER[ZH],$B51)</f>
        <v>0</v>
      </c>
      <c r="S51" s="124">
        <f>COUNTIFS(MASTER[Dehire Target],$A$49,MASTER[EPC Status (Current Week)],S$13,MASTER[ZH],$B51)</f>
        <v>0</v>
      </c>
      <c r="T51" s="133">
        <f>COUNTIFS(MASTER[Dehire Target],$A$49,MASTER[EPC Status (Current Week)],T$13,MASTER[ZH],$B51)</f>
        <v>0</v>
      </c>
    </row>
    <row r="52" spans="1:54" x14ac:dyDescent="0.35">
      <c r="A52" s="364"/>
      <c r="B52" s="131" t="s">
        <v>50</v>
      </c>
      <c r="C52" s="148">
        <f t="shared" si="32"/>
        <v>0</v>
      </c>
      <c r="D52" s="133">
        <f>COUNTIFS(MASTER[Dehire Target],$A$49,MASTER[EPC Status (Current Week)],D$13,MASTER[ZH],$B52)</f>
        <v>0</v>
      </c>
      <c r="E52" s="132">
        <f>COUNTIFS(MASTER[Dehire Target],$A$49,MASTER[HOTO Date],"&gt;0",MASTER[ZH],$B52,MASTER[EPC Status (Current Week)],D$49)</f>
        <v>0</v>
      </c>
      <c r="F52" s="132">
        <f>COUNTIFS(MASTER[Dehire Target],$A$49,MASTER[HOTO Date],"",MASTER[ZH],$B52,MASTER[EPC Status (Current Week)],D$49)</f>
        <v>0</v>
      </c>
      <c r="G52" s="180">
        <f>COUNTIFS(MASTER[Dehire Target],$A$49,MASTER[EPC Status (Current Week)],G$13,MASTER[ZH],$B52)</f>
        <v>0</v>
      </c>
      <c r="H52" s="221">
        <f t="shared" si="33"/>
        <v>0</v>
      </c>
      <c r="I52" s="132">
        <f>COUNTIFS(MASTER[Dehire Target],$A$49,MASTER[EPC Status (Current Week)],I$13,MASTER[ZH],$B52)</f>
        <v>0</v>
      </c>
      <c r="J52" s="124">
        <f>COUNTIFS(MASTER[Dehire Target],$A$49,MASTER[EPC Status (Current Week)],J$13,MASTER[ZH],$B52)</f>
        <v>0</v>
      </c>
      <c r="K52" s="124">
        <f>COUNTIFS(MASTER[Dehire Target],$A$49,MASTER[EPC Status (Current Week)],K$13,MASTER[ZH],$B52)</f>
        <v>0</v>
      </c>
      <c r="L52" s="124">
        <f>COUNTIFS(MASTER[Dehire Target],$A$49,MASTER[EPC Status (Current Week)],L$13,MASTER[ZH],$B52)</f>
        <v>0</v>
      </c>
      <c r="M52" s="133">
        <f t="shared" si="34"/>
        <v>0</v>
      </c>
      <c r="N52" s="132">
        <f>COUNTIFS(MASTER[Dehire Target],$A$49,MASTER[EPC Status (Current Week)],N$13,MASTER[ZH],$B52)</f>
        <v>0</v>
      </c>
      <c r="O52" s="124">
        <f>COUNTIFS(MASTER[Dehire Target],$A$49,MASTER[EPC Status (Current Week)],O$13,MASTER[ZH],$B52)</f>
        <v>0</v>
      </c>
      <c r="P52" s="124">
        <f>COUNTIFS(MASTER[Dehire Target],$A$49,MASTER[EPC Status (Current Week)],P$13,MASTER[ZH],$B52)</f>
        <v>0</v>
      </c>
      <c r="Q52" s="124">
        <f>COUNTIFS(MASTER[Dehire Target],$A$49,MASTER[EPC Status (Current Week)],Q$13,MASTER[ZH],$B52)</f>
        <v>0</v>
      </c>
      <c r="R52" s="124">
        <f>COUNTIFS(MASTER[Dehire Target],$A$49,MASTER[EPC Status (Current Week)],R$13,MASTER[ZH],$B52)</f>
        <v>0</v>
      </c>
      <c r="S52" s="124">
        <f>COUNTIFS(MASTER[Dehire Target],$A$49,MASTER[EPC Status (Current Week)],S$13,MASTER[ZH],$B52)</f>
        <v>0</v>
      </c>
      <c r="T52" s="133">
        <f>COUNTIFS(MASTER[Dehire Target],$A$49,MASTER[EPC Status (Current Week)],T$13,MASTER[ZH],$B52)</f>
        <v>0</v>
      </c>
    </row>
    <row r="53" spans="1:54" x14ac:dyDescent="0.35">
      <c r="A53" s="364"/>
      <c r="B53" s="131" t="s">
        <v>1</v>
      </c>
      <c r="C53" s="148">
        <f t="shared" si="32"/>
        <v>0</v>
      </c>
      <c r="D53" s="133">
        <f>COUNTIFS(MASTER[Dehire Target],$A$49,MASTER[EPC Status (Current Week)],D$13,MASTER[ZH],$B53)</f>
        <v>0</v>
      </c>
      <c r="E53" s="132">
        <f>COUNTIFS(MASTER[Dehire Target],$A$49,MASTER[HOTO Date],"&gt;0",MASTER[ZH],$B53,MASTER[EPC Status (Current Week)],D$49)</f>
        <v>0</v>
      </c>
      <c r="F53" s="132">
        <f>COUNTIFS(MASTER[Dehire Target],$A$49,MASTER[HOTO Date],"",MASTER[ZH],$B53,MASTER[EPC Status (Current Week)],D$49)</f>
        <v>0</v>
      </c>
      <c r="G53" s="180">
        <f>COUNTIFS(MASTER[Dehire Target],$A$49,MASTER[EPC Status (Current Week)],G$13,MASTER[ZH],$B53)</f>
        <v>0</v>
      </c>
      <c r="H53" s="221">
        <f t="shared" si="33"/>
        <v>0</v>
      </c>
      <c r="I53" s="132">
        <f>COUNTIFS(MASTER[Dehire Target],$A$49,MASTER[EPC Status (Current Week)],I$13,MASTER[ZH],$B53)</f>
        <v>0</v>
      </c>
      <c r="J53" s="124">
        <f>COUNTIFS(MASTER[Dehire Target],$A$49,MASTER[EPC Status (Current Week)],J$13,MASTER[ZH],$B53)</f>
        <v>0</v>
      </c>
      <c r="K53" s="124">
        <f>COUNTIFS(MASTER[Dehire Target],$A$49,MASTER[EPC Status (Current Week)],K$13,MASTER[ZH],$B53)</f>
        <v>0</v>
      </c>
      <c r="L53" s="124">
        <f>COUNTIFS(MASTER[Dehire Target],$A$49,MASTER[EPC Status (Current Week)],L$13,MASTER[ZH],$B53)</f>
        <v>0</v>
      </c>
      <c r="M53" s="133">
        <f t="shared" si="34"/>
        <v>0</v>
      </c>
      <c r="N53" s="132">
        <f>COUNTIFS(MASTER[Dehire Target],$A$49,MASTER[EPC Status (Current Week)],N$13,MASTER[ZH],$B53)</f>
        <v>0</v>
      </c>
      <c r="O53" s="124">
        <f>COUNTIFS(MASTER[Dehire Target],$A$49,MASTER[EPC Status (Current Week)],O$13,MASTER[ZH],$B53)</f>
        <v>0</v>
      </c>
      <c r="P53" s="124">
        <f>COUNTIFS(MASTER[Dehire Target],$A$49,MASTER[EPC Status (Current Week)],P$13,MASTER[ZH],$B53)</f>
        <v>0</v>
      </c>
      <c r="Q53" s="124">
        <f>COUNTIFS(MASTER[Dehire Target],$A$49,MASTER[EPC Status (Current Week)],Q$13,MASTER[ZH],$B53)</f>
        <v>0</v>
      </c>
      <c r="R53" s="124">
        <f>COUNTIFS(MASTER[Dehire Target],$A$49,MASTER[EPC Status (Current Week)],R$13,MASTER[ZH],$B53)</f>
        <v>0</v>
      </c>
      <c r="S53" s="124">
        <f>COUNTIFS(MASTER[Dehire Target],$A$49,MASTER[EPC Status (Current Week)],S$13,MASTER[ZH],$B53)</f>
        <v>0</v>
      </c>
      <c r="T53" s="133">
        <f>COUNTIFS(MASTER[Dehire Target],$A$49,MASTER[EPC Status (Current Week)],T$13,MASTER[ZH],$B53)</f>
        <v>0</v>
      </c>
    </row>
    <row r="54" spans="1:54" x14ac:dyDescent="0.35">
      <c r="A54" s="364"/>
      <c r="B54" s="131" t="s">
        <v>4</v>
      </c>
      <c r="C54" s="148">
        <f t="shared" si="32"/>
        <v>0</v>
      </c>
      <c r="D54" s="133">
        <f>COUNTIFS(MASTER[Dehire Target],$A$49,MASTER[EPC Status (Current Week)],D$13,MASTER[ZH],$B54)</f>
        <v>0</v>
      </c>
      <c r="E54" s="132">
        <f>COUNTIFS(MASTER[Dehire Target],$A$49,MASTER[HOTO Date],"&gt;0",MASTER[ZH],$B54,MASTER[EPC Status (Current Week)],D$49)</f>
        <v>0</v>
      </c>
      <c r="F54" s="132">
        <f>COUNTIFS(MASTER[Dehire Target],$A$49,MASTER[HOTO Date],"",MASTER[ZH],$B54,MASTER[EPC Status (Current Week)],D$49)</f>
        <v>0</v>
      </c>
      <c r="G54" s="180">
        <f>COUNTIFS(MASTER[Dehire Target],$A$49,MASTER[EPC Status (Current Week)],G$13,MASTER[ZH],$B54)</f>
        <v>0</v>
      </c>
      <c r="H54" s="221">
        <f t="shared" si="33"/>
        <v>0</v>
      </c>
      <c r="I54" s="132">
        <f>COUNTIFS(MASTER[Dehire Target],$A$49,MASTER[EPC Status (Current Week)],I$13,MASTER[ZH],$B54)</f>
        <v>0</v>
      </c>
      <c r="J54" s="124">
        <f>COUNTIFS(MASTER[Dehire Target],$A$49,MASTER[EPC Status (Current Week)],J$13,MASTER[ZH],$B54)</f>
        <v>0</v>
      </c>
      <c r="K54" s="124">
        <f>COUNTIFS(MASTER[Dehire Target],$A$49,MASTER[EPC Status (Current Week)],K$13,MASTER[ZH],$B54)</f>
        <v>0</v>
      </c>
      <c r="L54" s="124">
        <f>COUNTIFS(MASTER[Dehire Target],$A$49,MASTER[EPC Status (Current Week)],L$13,MASTER[ZH],$B54)</f>
        <v>0</v>
      </c>
      <c r="M54" s="133">
        <f t="shared" si="34"/>
        <v>0</v>
      </c>
      <c r="N54" s="132">
        <f>COUNTIFS(MASTER[Dehire Target],$A$49,MASTER[EPC Status (Current Week)],N$13,MASTER[ZH],$B54)</f>
        <v>0</v>
      </c>
      <c r="O54" s="124">
        <f>COUNTIFS(MASTER[Dehire Target],$A$49,MASTER[EPC Status (Current Week)],O$13,MASTER[ZH],$B54)</f>
        <v>0</v>
      </c>
      <c r="P54" s="124">
        <f>COUNTIFS(MASTER[Dehire Target],$A$49,MASTER[EPC Status (Current Week)],P$13,MASTER[ZH],$B54)</f>
        <v>0</v>
      </c>
      <c r="Q54" s="124">
        <f>COUNTIFS(MASTER[Dehire Target],$A$49,MASTER[EPC Status (Current Week)],Q$13,MASTER[ZH],$B54)</f>
        <v>0</v>
      </c>
      <c r="R54" s="124">
        <f>COUNTIFS(MASTER[Dehire Target],$A$49,MASTER[EPC Status (Current Week)],R$13,MASTER[ZH],$B54)</f>
        <v>0</v>
      </c>
      <c r="S54" s="124">
        <f>COUNTIFS(MASTER[Dehire Target],$A$49,MASTER[EPC Status (Current Week)],S$13,MASTER[ZH],$B54)</f>
        <v>0</v>
      </c>
      <c r="T54" s="133">
        <f>COUNTIFS(MASTER[Dehire Target],$A$49,MASTER[EPC Status (Current Week)],T$13,MASTER[ZH],$B54)</f>
        <v>0</v>
      </c>
    </row>
    <row r="55" spans="1:54" x14ac:dyDescent="0.35">
      <c r="A55" s="364"/>
      <c r="B55" s="131" t="s">
        <v>49</v>
      </c>
      <c r="C55" s="148">
        <f t="shared" si="32"/>
        <v>0</v>
      </c>
      <c r="D55" s="133">
        <f>COUNTIFS(MASTER[Dehire Target],$A$49,MASTER[EPC Status (Current Week)],D$13,MASTER[ZH],$B55)</f>
        <v>0</v>
      </c>
      <c r="E55" s="132">
        <f>COUNTIFS(MASTER[Dehire Target],$A$49,MASTER[HOTO Date],"&gt;0",MASTER[ZH],$B55,MASTER[EPC Status (Current Week)],D$49)</f>
        <v>0</v>
      </c>
      <c r="F55" s="132">
        <f>COUNTIFS(MASTER[Dehire Target],$A$49,MASTER[HOTO Date],"",MASTER[ZH],$B55,MASTER[EPC Status (Current Week)],D$49)</f>
        <v>0</v>
      </c>
      <c r="G55" s="180">
        <f>COUNTIFS(MASTER[Dehire Target],$A$49,MASTER[EPC Status (Current Week)],G$13,MASTER[ZH],$B55)</f>
        <v>0</v>
      </c>
      <c r="H55" s="221">
        <f t="shared" si="33"/>
        <v>0</v>
      </c>
      <c r="I55" s="132">
        <f>COUNTIFS(MASTER[Dehire Target],$A$49,MASTER[EPC Status (Current Week)],I$13,MASTER[ZH],$B55)</f>
        <v>0</v>
      </c>
      <c r="J55" s="124">
        <f>COUNTIFS(MASTER[Dehire Target],$A$49,MASTER[EPC Status (Current Week)],J$13,MASTER[ZH],$B55)</f>
        <v>0</v>
      </c>
      <c r="K55" s="124">
        <f>COUNTIFS(MASTER[Dehire Target],$A$49,MASTER[EPC Status (Current Week)],K$13,MASTER[ZH],$B55)</f>
        <v>0</v>
      </c>
      <c r="L55" s="124">
        <f>COUNTIFS(MASTER[Dehire Target],$A$49,MASTER[EPC Status (Current Week)],L$13,MASTER[ZH],$B55)</f>
        <v>0</v>
      </c>
      <c r="M55" s="133">
        <f t="shared" si="34"/>
        <v>0</v>
      </c>
      <c r="N55" s="132">
        <f>COUNTIFS(MASTER[Dehire Target],$A$49,MASTER[EPC Status (Current Week)],N$13,MASTER[ZH],$B55)</f>
        <v>0</v>
      </c>
      <c r="O55" s="124">
        <f>COUNTIFS(MASTER[Dehire Target],$A$49,MASTER[EPC Status (Current Week)],O$13,MASTER[ZH],$B55)</f>
        <v>0</v>
      </c>
      <c r="P55" s="124">
        <f>COUNTIFS(MASTER[Dehire Target],$A$49,MASTER[EPC Status (Current Week)],P$13,MASTER[ZH],$B55)</f>
        <v>0</v>
      </c>
      <c r="Q55" s="124">
        <f>COUNTIFS(MASTER[Dehire Target],$A$49,MASTER[EPC Status (Current Week)],Q$13,MASTER[ZH],$B55)</f>
        <v>0</v>
      </c>
      <c r="R55" s="124">
        <f>COUNTIFS(MASTER[Dehire Target],$A$49,MASTER[EPC Status (Current Week)],R$13,MASTER[ZH],$B55)</f>
        <v>0</v>
      </c>
      <c r="S55" s="124">
        <f>COUNTIFS(MASTER[Dehire Target],$A$49,MASTER[EPC Status (Current Week)],S$13,MASTER[ZH],$B55)</f>
        <v>0</v>
      </c>
      <c r="T55" s="133">
        <f>COUNTIFS(MASTER[Dehire Target],$A$49,MASTER[EPC Status (Current Week)],T$13,MASTER[ZH],$B55)</f>
        <v>0</v>
      </c>
    </row>
    <row r="56" spans="1:54" s="123" customFormat="1" x14ac:dyDescent="0.35">
      <c r="A56" s="364"/>
      <c r="B56" s="127" t="s">
        <v>12</v>
      </c>
      <c r="C56" s="158">
        <f t="shared" ref="C56" si="35">SUM(D56:H56)-E56-F56</f>
        <v>0</v>
      </c>
      <c r="D56" s="193">
        <f>SUM(D50:D55)</f>
        <v>0</v>
      </c>
      <c r="E56" s="189">
        <f>SUM(E50:E55)</f>
        <v>0</v>
      </c>
      <c r="F56" s="186">
        <f>SUM(F50:F55)</f>
        <v>0</v>
      </c>
      <c r="G56" s="181">
        <f>SUM(G50:G55)</f>
        <v>0</v>
      </c>
      <c r="H56" s="222">
        <f>SUM(I56:M56)</f>
        <v>0</v>
      </c>
      <c r="I56" s="217">
        <f t="shared" ref="I56:T56" si="36">SUM(I50:I55)</f>
        <v>0</v>
      </c>
      <c r="J56" s="125">
        <f t="shared" si="36"/>
        <v>0</v>
      </c>
      <c r="K56" s="125">
        <f t="shared" si="36"/>
        <v>0</v>
      </c>
      <c r="L56" s="122">
        <f t="shared" si="36"/>
        <v>0</v>
      </c>
      <c r="M56" s="140">
        <f t="shared" si="36"/>
        <v>0</v>
      </c>
      <c r="N56" s="167">
        <f t="shared" si="36"/>
        <v>0</v>
      </c>
      <c r="O56" s="126">
        <f t="shared" si="36"/>
        <v>0</v>
      </c>
      <c r="P56" s="126">
        <f t="shared" ref="P56" si="37">SUM(P50:P55)</f>
        <v>0</v>
      </c>
      <c r="Q56" s="126">
        <f>SUM(Q50:Q55)</f>
        <v>0</v>
      </c>
      <c r="R56" s="126">
        <f>SUM(R50:R55)</f>
        <v>0</v>
      </c>
      <c r="S56" s="126">
        <f>SUM(S50:S55)</f>
        <v>0</v>
      </c>
      <c r="T56" s="140">
        <f t="shared" si="36"/>
        <v>0</v>
      </c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</row>
    <row r="57" spans="1:54" ht="5.15" customHeight="1" x14ac:dyDescent="0.35">
      <c r="A57" s="145"/>
      <c r="B57" s="142"/>
      <c r="C57" s="159"/>
      <c r="D57" s="174"/>
      <c r="E57" s="161"/>
      <c r="F57" s="174"/>
      <c r="G57" s="182"/>
      <c r="H57" s="223"/>
      <c r="I57" s="161"/>
      <c r="J57" s="142"/>
      <c r="K57" s="142"/>
      <c r="L57" s="142"/>
      <c r="M57" s="174"/>
      <c r="N57" s="168"/>
      <c r="O57" s="141"/>
      <c r="P57" s="141"/>
      <c r="Q57" s="141"/>
      <c r="R57" s="141"/>
      <c r="S57" s="141"/>
      <c r="T57" s="146"/>
    </row>
    <row r="58" spans="1:54" ht="30" customHeight="1" x14ac:dyDescent="0.35">
      <c r="A58" s="363" t="s">
        <v>1156</v>
      </c>
      <c r="B58" s="129" t="s">
        <v>984</v>
      </c>
      <c r="C58" s="160" t="s">
        <v>983</v>
      </c>
      <c r="D58" s="194" t="s">
        <v>3</v>
      </c>
      <c r="E58" s="189" t="s">
        <v>1158</v>
      </c>
      <c r="F58" s="186" t="s">
        <v>1159</v>
      </c>
      <c r="G58" s="183" t="s">
        <v>700</v>
      </c>
      <c r="H58" s="224" t="s">
        <v>304</v>
      </c>
      <c r="I58" s="218" t="s">
        <v>5</v>
      </c>
      <c r="J58" s="157" t="s">
        <v>708</v>
      </c>
      <c r="K58" s="157" t="s">
        <v>709</v>
      </c>
      <c r="L58" s="128" t="s">
        <v>11</v>
      </c>
      <c r="M58" s="175" t="s">
        <v>975</v>
      </c>
      <c r="N58" s="169" t="s">
        <v>399</v>
      </c>
      <c r="O58" s="130" t="s">
        <v>402</v>
      </c>
      <c r="P58" s="130" t="s">
        <v>406</v>
      </c>
      <c r="Q58" s="130" t="s">
        <v>403</v>
      </c>
      <c r="R58" s="130" t="s">
        <v>407</v>
      </c>
      <c r="S58" s="130" t="s">
        <v>1542</v>
      </c>
      <c r="T58" s="147" t="s">
        <v>1053</v>
      </c>
    </row>
    <row r="59" spans="1:54" x14ac:dyDescent="0.35">
      <c r="A59" s="364"/>
      <c r="B59" s="131" t="s">
        <v>36</v>
      </c>
      <c r="C59" s="148">
        <f t="shared" ref="C59:C64" si="38">SUM(D59,G59:H59)</f>
        <v>0</v>
      </c>
      <c r="D59" s="133">
        <f>COUNTIFS(MASTER[Dehire Target],$A$58,MASTER[EPC Status (Current Week)],D$13,MASTER[ZH],$B59)</f>
        <v>0</v>
      </c>
      <c r="E59" s="132">
        <f>COUNTIFS(MASTER[Dehire Target],$A$58,MASTER[HOTO Date],"&gt;0",MASTER[ZH],$B59,MASTER[EPC Status (Current Week)],D$58)</f>
        <v>0</v>
      </c>
      <c r="F59" s="132">
        <f>COUNTIFS(MASTER[Dehire Target],$A$58,MASTER[HOTO Date],"",MASTER[ZH],$B59,MASTER[EPC Status (Current Week)],D$58)</f>
        <v>0</v>
      </c>
      <c r="G59" s="180">
        <f>COUNTIFS(MASTER[Dehire Target],$A$58,MASTER[EPC Status (Current Week)],G$13,MASTER[ZH],$B59)</f>
        <v>0</v>
      </c>
      <c r="H59" s="221">
        <f t="shared" ref="H59:H64" si="39">SUM(I59:M59)</f>
        <v>0</v>
      </c>
      <c r="I59" s="132">
        <f>COUNTIFS(MASTER[Dehire Target],$A$58,MASTER[EPC Status (Current Week)],I$13,MASTER[ZH],$B59)</f>
        <v>0</v>
      </c>
      <c r="J59" s="124">
        <f>COUNTIFS(MASTER[Dehire Target],$A$58,MASTER[EPC Status (Current Week)],J$13,MASTER[ZH],$B59)</f>
        <v>0</v>
      </c>
      <c r="K59" s="124">
        <f>COUNTIFS(MASTER[Dehire Target],$A$58,MASTER[EPC Status (Current Week)],K$13,MASTER[ZH],$B59)</f>
        <v>0</v>
      </c>
      <c r="L59" s="124">
        <f>COUNTIFS(MASTER[Dehire Target],$A$58,MASTER[EPC Status (Current Week)],L$13,MASTER[ZH],$B59)</f>
        <v>0</v>
      </c>
      <c r="M59" s="133">
        <f t="shared" ref="M59:M64" si="40">SUM(N59:T59)</f>
        <v>0</v>
      </c>
      <c r="N59" s="132">
        <f>COUNTIFS(MASTER[Dehire Target],$A$58,MASTER[EPC Status (Current Week)],N$13,MASTER[ZH],$B59)</f>
        <v>0</v>
      </c>
      <c r="O59" s="124">
        <f>COUNTIFS(MASTER[Dehire Target],$A$58,MASTER[EPC Status (Current Week)],O$13,MASTER[ZH],$B59)</f>
        <v>0</v>
      </c>
      <c r="P59" s="124">
        <f>COUNTIFS(MASTER[Dehire Target],$A$58,MASTER[EPC Status (Current Week)],P$13,MASTER[ZH],$B59)</f>
        <v>0</v>
      </c>
      <c r="Q59" s="124">
        <f>COUNTIFS(MASTER[Dehire Target],$A$58,MASTER[EPC Status (Current Week)],Q$13,MASTER[ZH],$B59)</f>
        <v>0</v>
      </c>
      <c r="R59" s="124">
        <f>COUNTIFS(MASTER[Dehire Target],$A$58,MASTER[EPC Status (Current Week)],R$13,MASTER[ZH],$B59)</f>
        <v>0</v>
      </c>
      <c r="S59" s="124">
        <f>COUNTIFS(MASTER[Dehire Target],$A$58,MASTER[EPC Status (Current Week)],S$13,MASTER[ZH],$B59)</f>
        <v>0</v>
      </c>
      <c r="T59" s="133">
        <f>COUNTIFS(MASTER[Dehire Target],$A$58,MASTER[EPC Status (Current Week)],T$13,MASTER[ZH],$B59)</f>
        <v>0</v>
      </c>
    </row>
    <row r="60" spans="1:54" x14ac:dyDescent="0.35">
      <c r="A60" s="364"/>
      <c r="B60" s="131" t="s">
        <v>37</v>
      </c>
      <c r="C60" s="148">
        <f t="shared" si="38"/>
        <v>0</v>
      </c>
      <c r="D60" s="133">
        <f>COUNTIFS(MASTER[Dehire Target],$A$58,MASTER[EPC Status (Current Week)],D$13,MASTER[ZH],$B60)</f>
        <v>0</v>
      </c>
      <c r="E60" s="132">
        <f>COUNTIFS(MASTER[Dehire Target],$A$58,MASTER[HOTO Date],"&gt;0",MASTER[ZH],$B60,MASTER[EPC Status (Current Week)],D$58)</f>
        <v>0</v>
      </c>
      <c r="F60" s="132">
        <f>COUNTIFS(MASTER[Dehire Target],$A$58,MASTER[HOTO Date],"",MASTER[ZH],$B60,MASTER[EPC Status (Current Week)],D$58)</f>
        <v>0</v>
      </c>
      <c r="G60" s="180">
        <f>COUNTIFS(MASTER[Dehire Target],$A$58,MASTER[EPC Status (Current Week)],G$13,MASTER[ZH],$B60)</f>
        <v>0</v>
      </c>
      <c r="H60" s="221">
        <f t="shared" si="39"/>
        <v>0</v>
      </c>
      <c r="I60" s="132">
        <f>COUNTIFS(MASTER[Dehire Target],$A$58,MASTER[EPC Status (Current Week)],I$13,MASTER[ZH],$B60)</f>
        <v>0</v>
      </c>
      <c r="J60" s="124">
        <f>COUNTIFS(MASTER[Dehire Target],$A$58,MASTER[EPC Status (Current Week)],J$13,MASTER[ZH],$B60)</f>
        <v>0</v>
      </c>
      <c r="K60" s="124">
        <f>COUNTIFS(MASTER[Dehire Target],$A$58,MASTER[EPC Status (Current Week)],K$13,MASTER[ZH],$B60)</f>
        <v>0</v>
      </c>
      <c r="L60" s="124">
        <f>COUNTIFS(MASTER[Dehire Target],$A$58,MASTER[EPC Status (Current Week)],L$13,MASTER[ZH],$B60)</f>
        <v>0</v>
      </c>
      <c r="M60" s="133">
        <f t="shared" si="40"/>
        <v>0</v>
      </c>
      <c r="N60" s="132">
        <f>COUNTIFS(MASTER[Dehire Target],$A$58,MASTER[EPC Status (Current Week)],N$13,MASTER[ZH],$B60)</f>
        <v>0</v>
      </c>
      <c r="O60" s="124">
        <f>COUNTIFS(MASTER[Dehire Target],$A$58,MASTER[EPC Status (Current Week)],O$13,MASTER[ZH],$B60)</f>
        <v>0</v>
      </c>
      <c r="P60" s="124">
        <f>COUNTIFS(MASTER[Dehire Target],$A$58,MASTER[EPC Status (Current Week)],P$13,MASTER[ZH],$B60)</f>
        <v>0</v>
      </c>
      <c r="Q60" s="124">
        <f>COUNTIFS(MASTER[Dehire Target],$A$58,MASTER[EPC Status (Current Week)],Q$13,MASTER[ZH],$B60)</f>
        <v>0</v>
      </c>
      <c r="R60" s="124">
        <f>COUNTIFS(MASTER[Dehire Target],$A$58,MASTER[EPC Status (Current Week)],R$13,MASTER[ZH],$B60)</f>
        <v>0</v>
      </c>
      <c r="S60" s="124">
        <f>COUNTIFS(MASTER[Dehire Target],$A$58,MASTER[EPC Status (Current Week)],S$13,MASTER[ZH],$B60)</f>
        <v>0</v>
      </c>
      <c r="T60" s="133">
        <f>COUNTIFS(MASTER[Dehire Target],$A$58,MASTER[EPC Status (Current Week)],T$13,MASTER[ZH],$B60)</f>
        <v>0</v>
      </c>
    </row>
    <row r="61" spans="1:54" x14ac:dyDescent="0.35">
      <c r="A61" s="364"/>
      <c r="B61" s="131" t="s">
        <v>50</v>
      </c>
      <c r="C61" s="148">
        <f t="shared" si="38"/>
        <v>0</v>
      </c>
      <c r="D61" s="133">
        <f>COUNTIFS(MASTER[Dehire Target],$A$58,MASTER[EPC Status (Current Week)],D$13,MASTER[ZH],$B61)</f>
        <v>0</v>
      </c>
      <c r="E61" s="132">
        <f>COUNTIFS(MASTER[Dehire Target],$A$58,MASTER[HOTO Date],"&gt;0",MASTER[ZH],$B61,MASTER[EPC Status (Current Week)],D$58)</f>
        <v>0</v>
      </c>
      <c r="F61" s="132">
        <f>COUNTIFS(MASTER[Dehire Target],$A$58,MASTER[HOTO Date],"",MASTER[ZH],$B61,MASTER[EPC Status (Current Week)],D$58)</f>
        <v>0</v>
      </c>
      <c r="G61" s="180">
        <f>COUNTIFS(MASTER[Dehire Target],$A$58,MASTER[EPC Status (Current Week)],G$13,MASTER[ZH],$B61)</f>
        <v>0</v>
      </c>
      <c r="H61" s="221">
        <f t="shared" si="39"/>
        <v>0</v>
      </c>
      <c r="I61" s="132">
        <f>COUNTIFS(MASTER[Dehire Target],$A$58,MASTER[EPC Status (Current Week)],I$13,MASTER[ZH],$B61)</f>
        <v>0</v>
      </c>
      <c r="J61" s="124">
        <f>COUNTIFS(MASTER[Dehire Target],$A$58,MASTER[EPC Status (Current Week)],J$13,MASTER[ZH],$B61)</f>
        <v>0</v>
      </c>
      <c r="K61" s="124">
        <f>COUNTIFS(MASTER[Dehire Target],$A$58,MASTER[EPC Status (Current Week)],K$13,MASTER[ZH],$B61)</f>
        <v>0</v>
      </c>
      <c r="L61" s="124">
        <f>COUNTIFS(MASTER[Dehire Target],$A$58,MASTER[EPC Status (Current Week)],L$13,MASTER[ZH],$B61)</f>
        <v>0</v>
      </c>
      <c r="M61" s="133">
        <f t="shared" si="40"/>
        <v>0</v>
      </c>
      <c r="N61" s="132">
        <f>COUNTIFS(MASTER[Dehire Target],$A$58,MASTER[EPC Status (Current Week)],N$13,MASTER[ZH],$B61)</f>
        <v>0</v>
      </c>
      <c r="O61" s="124">
        <f>COUNTIFS(MASTER[Dehire Target],$A$58,MASTER[EPC Status (Current Week)],O$13,MASTER[ZH],$B61)</f>
        <v>0</v>
      </c>
      <c r="P61" s="124">
        <f>COUNTIFS(MASTER[Dehire Target],$A$58,MASTER[EPC Status (Current Week)],P$13,MASTER[ZH],$B61)</f>
        <v>0</v>
      </c>
      <c r="Q61" s="124">
        <f>COUNTIFS(MASTER[Dehire Target],$A$58,MASTER[EPC Status (Current Week)],Q$13,MASTER[ZH],$B61)</f>
        <v>0</v>
      </c>
      <c r="R61" s="124">
        <f>COUNTIFS(MASTER[Dehire Target],$A$58,MASTER[EPC Status (Current Week)],R$13,MASTER[ZH],$B61)</f>
        <v>0</v>
      </c>
      <c r="S61" s="124">
        <f>COUNTIFS(MASTER[Dehire Target],$A$58,MASTER[EPC Status (Current Week)],S$13,MASTER[ZH],$B61)</f>
        <v>0</v>
      </c>
      <c r="T61" s="133">
        <f>COUNTIFS(MASTER[Dehire Target],$A$58,MASTER[EPC Status (Current Week)],T$13,MASTER[ZH],$B61)</f>
        <v>0</v>
      </c>
    </row>
    <row r="62" spans="1:54" x14ac:dyDescent="0.35">
      <c r="A62" s="364"/>
      <c r="B62" s="131" t="s">
        <v>1</v>
      </c>
      <c r="C62" s="148">
        <f t="shared" si="38"/>
        <v>0</v>
      </c>
      <c r="D62" s="133">
        <f>COUNTIFS(MASTER[Dehire Target],$A$58,MASTER[EPC Status (Current Week)],D$13,MASTER[ZH],$B62)</f>
        <v>0</v>
      </c>
      <c r="E62" s="132">
        <f>COUNTIFS(MASTER[Dehire Target],$A$58,MASTER[HOTO Date],"&gt;0",MASTER[ZH],$B62,MASTER[EPC Status (Current Week)],D$58)</f>
        <v>0</v>
      </c>
      <c r="F62" s="132">
        <f>COUNTIFS(MASTER[Dehire Target],$A$58,MASTER[HOTO Date],"",MASTER[ZH],$B62,MASTER[EPC Status (Current Week)],D$58)</f>
        <v>0</v>
      </c>
      <c r="G62" s="180">
        <f>COUNTIFS(MASTER[Dehire Target],$A$58,MASTER[EPC Status (Current Week)],G$13,MASTER[ZH],$B62)</f>
        <v>0</v>
      </c>
      <c r="H62" s="221">
        <f t="shared" si="39"/>
        <v>0</v>
      </c>
      <c r="I62" s="132">
        <f>COUNTIFS(MASTER[Dehire Target],$A$58,MASTER[EPC Status (Current Week)],I$13,MASTER[ZH],$B62)</f>
        <v>0</v>
      </c>
      <c r="J62" s="124">
        <f>COUNTIFS(MASTER[Dehire Target],$A$58,MASTER[EPC Status (Current Week)],J$13,MASTER[ZH],$B62)</f>
        <v>0</v>
      </c>
      <c r="K62" s="124">
        <f>COUNTIFS(MASTER[Dehire Target],$A$58,MASTER[EPC Status (Current Week)],K$13,MASTER[ZH],$B62)</f>
        <v>0</v>
      </c>
      <c r="L62" s="124">
        <f>COUNTIFS(MASTER[Dehire Target],$A$58,MASTER[EPC Status (Current Week)],L$13,MASTER[ZH],$B62)</f>
        <v>0</v>
      </c>
      <c r="M62" s="133">
        <f t="shared" si="40"/>
        <v>0</v>
      </c>
      <c r="N62" s="132">
        <f>COUNTIFS(MASTER[Dehire Target],$A$58,MASTER[EPC Status (Current Week)],N$13,MASTER[ZH],$B62)</f>
        <v>0</v>
      </c>
      <c r="O62" s="124">
        <f>COUNTIFS(MASTER[Dehire Target],$A$58,MASTER[EPC Status (Current Week)],O$13,MASTER[ZH],$B62)</f>
        <v>0</v>
      </c>
      <c r="P62" s="124">
        <f>COUNTIFS(MASTER[Dehire Target],$A$58,MASTER[EPC Status (Current Week)],P$13,MASTER[ZH],$B62)</f>
        <v>0</v>
      </c>
      <c r="Q62" s="124">
        <f>COUNTIFS(MASTER[Dehire Target],$A$58,MASTER[EPC Status (Current Week)],Q$13,MASTER[ZH],$B62)</f>
        <v>0</v>
      </c>
      <c r="R62" s="124">
        <f>COUNTIFS(MASTER[Dehire Target],$A$58,MASTER[EPC Status (Current Week)],R$13,MASTER[ZH],$B62)</f>
        <v>0</v>
      </c>
      <c r="S62" s="124">
        <f>COUNTIFS(MASTER[Dehire Target],$A$58,MASTER[EPC Status (Current Week)],S$13,MASTER[ZH],$B62)</f>
        <v>0</v>
      </c>
      <c r="T62" s="133">
        <f>COUNTIFS(MASTER[Dehire Target],$A$58,MASTER[EPC Status (Current Week)],T$13,MASTER[ZH],$B62)</f>
        <v>0</v>
      </c>
    </row>
    <row r="63" spans="1:54" x14ac:dyDescent="0.35">
      <c r="A63" s="364"/>
      <c r="B63" s="131" t="s">
        <v>4</v>
      </c>
      <c r="C63" s="148">
        <f t="shared" si="38"/>
        <v>0</v>
      </c>
      <c r="D63" s="133">
        <f>COUNTIFS(MASTER[Dehire Target],$A$58,MASTER[EPC Status (Current Week)],D$13,MASTER[ZH],$B63)</f>
        <v>0</v>
      </c>
      <c r="E63" s="132">
        <f>COUNTIFS(MASTER[Dehire Target],$A$58,MASTER[HOTO Date],"&gt;0",MASTER[ZH],$B63,MASTER[EPC Status (Current Week)],D$58)</f>
        <v>0</v>
      </c>
      <c r="F63" s="132">
        <f>COUNTIFS(MASTER[Dehire Target],$A$58,MASTER[HOTO Date],"",MASTER[ZH],$B63,MASTER[EPC Status (Current Week)],D$58)</f>
        <v>0</v>
      </c>
      <c r="G63" s="180">
        <f>COUNTIFS(MASTER[Dehire Target],$A$58,MASTER[EPC Status (Current Week)],G$13,MASTER[ZH],$B63)</f>
        <v>0</v>
      </c>
      <c r="H63" s="221">
        <f t="shared" si="39"/>
        <v>0</v>
      </c>
      <c r="I63" s="132">
        <f>COUNTIFS(MASTER[Dehire Target],$A$58,MASTER[EPC Status (Current Week)],I$13,MASTER[ZH],$B63)</f>
        <v>0</v>
      </c>
      <c r="J63" s="124">
        <f>COUNTIFS(MASTER[Dehire Target],$A$58,MASTER[EPC Status (Current Week)],J$13,MASTER[ZH],$B63)</f>
        <v>0</v>
      </c>
      <c r="K63" s="124">
        <f>COUNTIFS(MASTER[Dehire Target],$A$58,MASTER[EPC Status (Current Week)],K$13,MASTER[ZH],$B63)</f>
        <v>0</v>
      </c>
      <c r="L63" s="124">
        <f>COUNTIFS(MASTER[Dehire Target],$A$58,MASTER[EPC Status (Current Week)],L$13,MASTER[ZH],$B63)</f>
        <v>0</v>
      </c>
      <c r="M63" s="133">
        <f t="shared" si="40"/>
        <v>0</v>
      </c>
      <c r="N63" s="132">
        <f>COUNTIFS(MASTER[Dehire Target],$A$58,MASTER[EPC Status (Current Week)],N$13,MASTER[ZH],$B63)</f>
        <v>0</v>
      </c>
      <c r="O63" s="124">
        <f>COUNTIFS(MASTER[Dehire Target],$A$58,MASTER[EPC Status (Current Week)],O$13,MASTER[ZH],$B63)</f>
        <v>0</v>
      </c>
      <c r="P63" s="124">
        <f>COUNTIFS(MASTER[Dehire Target],$A$58,MASTER[EPC Status (Current Week)],P$13,MASTER[ZH],$B63)</f>
        <v>0</v>
      </c>
      <c r="Q63" s="124">
        <f>COUNTIFS(MASTER[Dehire Target],$A$58,MASTER[EPC Status (Current Week)],Q$13,MASTER[ZH],$B63)</f>
        <v>0</v>
      </c>
      <c r="R63" s="124">
        <f>COUNTIFS(MASTER[Dehire Target],$A$58,MASTER[EPC Status (Current Week)],R$13,MASTER[ZH],$B63)</f>
        <v>0</v>
      </c>
      <c r="S63" s="124">
        <f>COUNTIFS(MASTER[Dehire Target],$A$58,MASTER[EPC Status (Current Week)],S$13,MASTER[ZH],$B63)</f>
        <v>0</v>
      </c>
      <c r="T63" s="133">
        <f>COUNTIFS(MASTER[Dehire Target],$A$58,MASTER[EPC Status (Current Week)],T$13,MASTER[ZH],$B63)</f>
        <v>0</v>
      </c>
    </row>
    <row r="64" spans="1:54" x14ac:dyDescent="0.35">
      <c r="A64" s="364"/>
      <c r="B64" s="131" t="s">
        <v>49</v>
      </c>
      <c r="C64" s="148">
        <f t="shared" si="38"/>
        <v>0</v>
      </c>
      <c r="D64" s="133">
        <f>COUNTIFS(MASTER[Dehire Target],$A$58,MASTER[EPC Status (Current Week)],D$13,MASTER[ZH],$B64)</f>
        <v>0</v>
      </c>
      <c r="E64" s="132">
        <f>COUNTIFS(MASTER[Dehire Target],$A$58,MASTER[HOTO Date],"&gt;0",MASTER[ZH],$B64,MASTER[EPC Status (Current Week)],D$58)</f>
        <v>0</v>
      </c>
      <c r="F64" s="132">
        <f>COUNTIFS(MASTER[Dehire Target],$A$58,MASTER[HOTO Date],"",MASTER[ZH],$B64,MASTER[EPC Status (Current Week)],D$58)</f>
        <v>0</v>
      </c>
      <c r="G64" s="180">
        <f>COUNTIFS(MASTER[Dehire Target],$A$58,MASTER[EPC Status (Current Week)],G$13,MASTER[ZH],$B64)</f>
        <v>0</v>
      </c>
      <c r="H64" s="221">
        <f t="shared" si="39"/>
        <v>0</v>
      </c>
      <c r="I64" s="132">
        <f>COUNTIFS(MASTER[Dehire Target],$A$58,MASTER[EPC Status (Current Week)],I$13,MASTER[ZH],$B64)</f>
        <v>0</v>
      </c>
      <c r="J64" s="124">
        <f>COUNTIFS(MASTER[Dehire Target],$A$58,MASTER[EPC Status (Current Week)],J$13,MASTER[ZH],$B64)</f>
        <v>0</v>
      </c>
      <c r="K64" s="124">
        <f>COUNTIFS(MASTER[Dehire Target],$A$58,MASTER[EPC Status (Current Week)],K$13,MASTER[ZH],$B64)</f>
        <v>0</v>
      </c>
      <c r="L64" s="124">
        <f>COUNTIFS(MASTER[Dehire Target],$A$58,MASTER[EPC Status (Current Week)],L$13,MASTER[ZH],$B64)</f>
        <v>0</v>
      </c>
      <c r="M64" s="133">
        <f t="shared" si="40"/>
        <v>0</v>
      </c>
      <c r="N64" s="132">
        <f>COUNTIFS(MASTER[Dehire Target],$A$58,MASTER[EPC Status (Current Week)],N$13,MASTER[ZH],$B64)</f>
        <v>0</v>
      </c>
      <c r="O64" s="124">
        <f>COUNTIFS(MASTER[Dehire Target],$A$58,MASTER[EPC Status (Current Week)],O$13,MASTER[ZH],$B64)</f>
        <v>0</v>
      </c>
      <c r="P64" s="124">
        <f>COUNTIFS(MASTER[Dehire Target],$A$58,MASTER[EPC Status (Current Week)],P$13,MASTER[ZH],$B64)</f>
        <v>0</v>
      </c>
      <c r="Q64" s="124">
        <f>COUNTIFS(MASTER[Dehire Target],$A$58,MASTER[EPC Status (Current Week)],Q$13,MASTER[ZH],$B64)</f>
        <v>0</v>
      </c>
      <c r="R64" s="124">
        <f>COUNTIFS(MASTER[Dehire Target],$A$58,MASTER[EPC Status (Current Week)],R$13,MASTER[ZH],$B64)</f>
        <v>0</v>
      </c>
      <c r="S64" s="124">
        <f>COUNTIFS(MASTER[Dehire Target],$A$58,MASTER[EPC Status (Current Week)],S$13,MASTER[ZH],$B64)</f>
        <v>0</v>
      </c>
      <c r="T64" s="133">
        <f>COUNTIFS(MASTER[Dehire Target],$A$58,MASTER[EPC Status (Current Week)],T$13,MASTER[ZH],$B64)</f>
        <v>0</v>
      </c>
    </row>
    <row r="65" spans="1:54" s="123" customFormat="1" ht="15" thickBot="1" x14ac:dyDescent="0.4">
      <c r="A65" s="364"/>
      <c r="B65" s="127" t="s">
        <v>12</v>
      </c>
      <c r="C65" s="158">
        <f t="shared" ref="C65" si="41">SUM(D65:H65)-E65-F65</f>
        <v>0</v>
      </c>
      <c r="D65" s="193">
        <f>SUM(D59:D64)</f>
        <v>0</v>
      </c>
      <c r="E65" s="190">
        <f>SUM(E59:E64)</f>
        <v>0</v>
      </c>
      <c r="F65" s="187">
        <f>SUM(F59:F64)</f>
        <v>0</v>
      </c>
      <c r="G65" s="181">
        <f>SUM(G59:G64)</f>
        <v>0</v>
      </c>
      <c r="H65" s="222">
        <f>SUM(I65:M65)</f>
        <v>0</v>
      </c>
      <c r="I65" s="217">
        <f t="shared" ref="I65:T65" si="42">SUM(I59:I64)</f>
        <v>0</v>
      </c>
      <c r="J65" s="125">
        <f t="shared" si="42"/>
        <v>0</v>
      </c>
      <c r="K65" s="125">
        <f t="shared" si="42"/>
        <v>0</v>
      </c>
      <c r="L65" s="122">
        <f t="shared" si="42"/>
        <v>0</v>
      </c>
      <c r="M65" s="140">
        <f t="shared" si="42"/>
        <v>0</v>
      </c>
      <c r="N65" s="167">
        <f t="shared" si="42"/>
        <v>0</v>
      </c>
      <c r="O65" s="126">
        <f t="shared" si="42"/>
        <v>0</v>
      </c>
      <c r="P65" s="126">
        <f t="shared" ref="P65" si="43">SUM(P59:P64)</f>
        <v>0</v>
      </c>
      <c r="Q65" s="126">
        <f>SUM(Q59:Q64)</f>
        <v>0</v>
      </c>
      <c r="R65" s="126">
        <f>SUM(R59:R64)</f>
        <v>0</v>
      </c>
      <c r="S65" s="126">
        <f>SUM(S59:S64)</f>
        <v>0</v>
      </c>
      <c r="T65" s="140">
        <f t="shared" si="42"/>
        <v>0</v>
      </c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</row>
    <row r="66" spans="1:54" ht="5.15" customHeight="1" thickBot="1" x14ac:dyDescent="0.4">
      <c r="A66" s="176"/>
      <c r="B66" s="177"/>
      <c r="C66" s="177"/>
      <c r="D66" s="178"/>
      <c r="E66" s="191"/>
      <c r="F66" s="184"/>
      <c r="G66" s="159"/>
      <c r="H66" s="225"/>
      <c r="I66" s="219"/>
      <c r="J66" s="177"/>
      <c r="K66" s="177"/>
      <c r="L66" s="177"/>
      <c r="M66" s="178"/>
      <c r="N66" s="168"/>
      <c r="O66" s="141"/>
      <c r="P66" s="141"/>
      <c r="Q66" s="141"/>
      <c r="R66" s="215"/>
      <c r="S66" s="215"/>
      <c r="T66" s="146"/>
    </row>
  </sheetData>
  <mergeCells count="9">
    <mergeCell ref="A40:A47"/>
    <mergeCell ref="A49:A56"/>
    <mergeCell ref="A58:A65"/>
    <mergeCell ref="A4:A11"/>
    <mergeCell ref="A2:M2"/>
    <mergeCell ref="E3:F3"/>
    <mergeCell ref="A13:A20"/>
    <mergeCell ref="A22:A29"/>
    <mergeCell ref="A31:A38"/>
  </mergeCells>
  <pageMargins left="0.7" right="0.7" top="0.75" bottom="0.75" header="0.3" footer="0.3"/>
  <pageSetup paperSize="8" scale="69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3EAF1-C93A-4897-A0E0-319F6595D141}">
  <sheetPr>
    <pageSetUpPr fitToPage="1"/>
  </sheetPr>
  <dimension ref="A1:I15"/>
  <sheetViews>
    <sheetView workbookViewId="0"/>
  </sheetViews>
  <sheetFormatPr defaultRowHeight="14.5" x14ac:dyDescent="0.35"/>
  <cols>
    <col min="1" max="1" width="24.7265625" bestFit="1" customWidth="1"/>
    <col min="2" max="2" width="20.1796875" style="33" bestFit="1" customWidth="1"/>
    <col min="3" max="3" width="17" style="33" bestFit="1" customWidth="1"/>
    <col min="4" max="4" width="16.81640625" style="33" bestFit="1" customWidth="1"/>
    <col min="5" max="5" width="12.26953125" style="33" bestFit="1" customWidth="1"/>
    <col min="6" max="6" width="11.26953125" bestFit="1" customWidth="1"/>
    <col min="7" max="7" width="17.54296875" bestFit="1" customWidth="1"/>
    <col min="8" max="8" width="20" bestFit="1" customWidth="1"/>
    <col min="9" max="9" width="11.26953125" bestFit="1" customWidth="1"/>
    <col min="10" max="10" width="12.1796875" bestFit="1" customWidth="1"/>
    <col min="11" max="11" width="11.26953125" bestFit="1" customWidth="1"/>
  </cols>
  <sheetData>
    <row r="1" spans="1:9" ht="40" customHeight="1" x14ac:dyDescent="0.35">
      <c r="A1" s="208" t="s">
        <v>1508</v>
      </c>
      <c r="B1" s="209"/>
      <c r="C1" s="209"/>
      <c r="D1" s="209"/>
      <c r="E1" s="210"/>
    </row>
    <row r="2" spans="1:9" ht="40" hidden="1" customHeight="1" x14ac:dyDescent="0.35">
      <c r="A2" s="207"/>
      <c r="B2" s="207"/>
      <c r="C2" s="207"/>
      <c r="D2" s="207"/>
      <c r="E2" s="207"/>
    </row>
    <row r="3" spans="1:9" hidden="1" x14ac:dyDescent="0.35">
      <c r="A3" s="204" t="s">
        <v>282</v>
      </c>
      <c r="B3" s="206" t="s">
        <v>1903</v>
      </c>
      <c r="C3" s="206"/>
      <c r="D3" s="206"/>
      <c r="E3" s="206"/>
    </row>
    <row r="4" spans="1:9" hidden="1" x14ac:dyDescent="0.35">
      <c r="A4" s="204" t="s">
        <v>139</v>
      </c>
      <c r="B4" s="116" t="s">
        <v>55</v>
      </c>
      <c r="C4" s="206"/>
      <c r="D4" s="206"/>
      <c r="E4" s="206"/>
    </row>
    <row r="5" spans="1:9" hidden="1" x14ac:dyDescent="0.35">
      <c r="A5" s="116"/>
      <c r="B5" s="206"/>
      <c r="C5" s="206"/>
      <c r="D5" s="206"/>
      <c r="E5" s="206"/>
    </row>
    <row r="6" spans="1:9" hidden="1" x14ac:dyDescent="0.35">
      <c r="A6" s="204" t="s">
        <v>867</v>
      </c>
      <c r="B6" s="205" t="s">
        <v>389</v>
      </c>
      <c r="C6"/>
      <c r="D6"/>
      <c r="E6"/>
    </row>
    <row r="7" spans="1:9" s="203" customFormat="1" ht="30" customHeight="1" x14ac:dyDescent="0.35">
      <c r="A7" s="116"/>
      <c r="B7" s="212" t="s">
        <v>12</v>
      </c>
      <c r="C7"/>
      <c r="D7"/>
      <c r="E7"/>
      <c r="F7"/>
      <c r="G7"/>
      <c r="H7"/>
      <c r="I7"/>
    </row>
    <row r="8" spans="1:9" s="203" customFormat="1" ht="30" customHeight="1" x14ac:dyDescent="0.35">
      <c r="A8" s="213" t="s">
        <v>984</v>
      </c>
      <c r="B8" s="212"/>
      <c r="C8"/>
      <c r="D8"/>
      <c r="E8"/>
      <c r="F8"/>
      <c r="G8"/>
      <c r="H8"/>
      <c r="I8"/>
    </row>
    <row r="9" spans="1:9" x14ac:dyDescent="0.35">
      <c r="A9" s="206" t="s">
        <v>12</v>
      </c>
      <c r="B9" s="206"/>
      <c r="C9"/>
      <c r="D9"/>
      <c r="E9"/>
    </row>
    <row r="10" spans="1:9" x14ac:dyDescent="0.35">
      <c r="B10"/>
      <c r="C10"/>
      <c r="D10"/>
      <c r="E10"/>
    </row>
    <row r="11" spans="1:9" x14ac:dyDescent="0.35">
      <c r="B11"/>
      <c r="C11"/>
      <c r="D11"/>
      <c r="E11"/>
    </row>
    <row r="12" spans="1:9" x14ac:dyDescent="0.35">
      <c r="B12"/>
      <c r="C12"/>
      <c r="D12"/>
      <c r="E12"/>
    </row>
    <row r="13" spans="1:9" x14ac:dyDescent="0.35">
      <c r="B13"/>
      <c r="C13"/>
      <c r="D13"/>
      <c r="E13"/>
    </row>
    <row r="14" spans="1:9" ht="29" x14ac:dyDescent="0.35">
      <c r="B14"/>
      <c r="C14" s="211" t="s">
        <v>1509</v>
      </c>
      <c r="D14"/>
      <c r="E14"/>
    </row>
    <row r="15" spans="1:9" x14ac:dyDescent="0.35">
      <c r="B15"/>
      <c r="C15"/>
      <c r="D15"/>
      <c r="E15"/>
    </row>
  </sheetData>
  <pageMargins left="0.7" right="0.7" top="0.75" bottom="0.75" header="0.3" footer="0.3"/>
  <pageSetup paperSize="9" orientation="landscape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276"/>
  <sheetViews>
    <sheetView workbookViewId="0"/>
  </sheetViews>
  <sheetFormatPr defaultRowHeight="14.5" x14ac:dyDescent="0.35"/>
  <cols>
    <col min="1" max="1" width="22.26953125" customWidth="1"/>
    <col min="2" max="2" width="16.1796875" customWidth="1"/>
    <col min="3" max="3" width="18.54296875" customWidth="1"/>
    <col min="7" max="7" width="13" bestFit="1" customWidth="1"/>
  </cols>
  <sheetData>
    <row r="1" spans="1:10" ht="52" x14ac:dyDescent="0.35">
      <c r="A1" s="117" t="s">
        <v>132</v>
      </c>
      <c r="B1" s="117" t="s">
        <v>15</v>
      </c>
      <c r="C1" s="117" t="s">
        <v>125</v>
      </c>
      <c r="D1" s="117" t="s">
        <v>144</v>
      </c>
      <c r="E1" s="117" t="s">
        <v>3</v>
      </c>
      <c r="F1" s="117" t="s">
        <v>219</v>
      </c>
      <c r="G1" s="117" t="s">
        <v>42</v>
      </c>
      <c r="H1" s="117" t="s">
        <v>152</v>
      </c>
      <c r="I1" s="117" t="s">
        <v>5</v>
      </c>
      <c r="J1" s="117" t="s">
        <v>852</v>
      </c>
    </row>
    <row r="2" spans="1:10" x14ac:dyDescent="0.35">
      <c r="A2" s="116" t="s">
        <v>1960</v>
      </c>
      <c r="B2" s="116" t="s">
        <v>223</v>
      </c>
      <c r="C2" s="28" t="s">
        <v>81</v>
      </c>
      <c r="D2" s="28">
        <f>IFERROR(VLOOKUP(AOP_PBI[[#This Row],[Sub Format]],'PAN INDIA Summary'!$B:$E,4,FALSE),0)</f>
        <v>85</v>
      </c>
      <c r="E2" s="28">
        <f>COUNTIFS(MASTER[Sub Format],AOP_PBI[[#This Row],[Sub Format]],MASTER[EPC Status (Current Week)],AOP_PBI[#Headers])</f>
        <v>7</v>
      </c>
      <c r="F2" s="28">
        <f>COUNTIFS(MASTER[Sub Format],AOP_PBI[[#This Row],[Sub Format]],MASTER[EPC Status (Current Week)],AOP_PBI[#Headers])</f>
        <v>4</v>
      </c>
      <c r="G2" s="28">
        <f>COUNTIFS(MASTER[Sub Format],AOP_PBI[[#This Row],[Sub Format]],MASTER[LAUNCHED / YTL],AOP_PBI[#Headers])</f>
        <v>5</v>
      </c>
      <c r="H2" s="28">
        <f>COUNTIFS(MASTER[Sub Format],AOP_PBI[[#This Row],[Sub Format]],MASTER[LAUNCHED / YTL],AOP_PBI[#Headers])</f>
        <v>6</v>
      </c>
      <c r="I2" s="28">
        <f>COUNTIFS(MASTER[Sub Format],AOP_PBI[[#This Row],[Sub Format]],MASTER[EPC Status (Current Week)],AOP_PBI[#Headers])</f>
        <v>12</v>
      </c>
      <c r="J2" s="28">
        <f>AOP_PBI[[#This Row],[AOP]]-AOP_PBI[[#This Row],[EPC Ready]]-AOP_PBI[[#This Row],[EPC Ready Previous FY]]-AOP_PBI[[#This Row],[WIP]]</f>
        <v>62</v>
      </c>
    </row>
    <row r="3" spans="1:10" x14ac:dyDescent="0.35">
      <c r="A3" s="116" t="s">
        <v>1960</v>
      </c>
      <c r="B3" s="116" t="s">
        <v>223</v>
      </c>
      <c r="C3" s="28" t="s">
        <v>68</v>
      </c>
      <c r="D3" s="28">
        <f>IFERROR(VLOOKUP(AOP_PBI[[#This Row],[Sub Format]],'PAN INDIA Summary'!$B:$E,4,FALSE),0)</f>
        <v>0</v>
      </c>
      <c r="E3" s="28">
        <f>COUNTIFS(MASTER[Sub Format],AOP_PBI[[#This Row],[Sub Format]],MASTER[EPC Status (Current Week)],AOP_PBI[#Headers])</f>
        <v>0</v>
      </c>
      <c r="F3" s="28">
        <f>COUNTIFS(MASTER[Sub Format],AOP_PBI[[#This Row],[Sub Format]],MASTER[EPC Status (Current Week)],AOP_PBI[#Headers])</f>
        <v>0</v>
      </c>
      <c r="G3" s="28">
        <f>COUNTIFS(MASTER[Sub Format],AOP_PBI[[#This Row],[Sub Format]],MASTER[LAUNCHED / YTL],AOP_PBI[#Headers])</f>
        <v>0</v>
      </c>
      <c r="H3" s="28">
        <f>COUNTIFS(MASTER[Sub Format],AOP_PBI[[#This Row],[Sub Format]],MASTER[LAUNCHED / YTL],AOP_PBI[#Headers])</f>
        <v>0</v>
      </c>
      <c r="I3" s="28">
        <f>COUNTIFS(MASTER[Sub Format],AOP_PBI[[#This Row],[Sub Format]],MASTER[EPC Status (Current Week)],AOP_PBI[#Headers])</f>
        <v>0</v>
      </c>
      <c r="J3" s="28">
        <f>AOP_PBI[[#This Row],[AOP]]-AOP_PBI[[#This Row],[EPC Ready]]-AOP_PBI[[#This Row],[EPC Ready Previous FY]]-AOP_PBI[[#This Row],[WIP]]</f>
        <v>0</v>
      </c>
    </row>
    <row r="4" spans="1:10" x14ac:dyDescent="0.35">
      <c r="A4" s="116" t="s">
        <v>1960</v>
      </c>
      <c r="B4" s="116" t="s">
        <v>223</v>
      </c>
      <c r="C4" s="28" t="s">
        <v>1576</v>
      </c>
      <c r="D4" s="28">
        <f>IFERROR(VLOOKUP(AOP_PBI[[#This Row],[Sub Format]],'PAN INDIA Summary'!$B:$E,4,FALSE),0)</f>
        <v>0</v>
      </c>
      <c r="E4" s="28">
        <f>COUNTIFS(MASTER[Sub Format],AOP_PBI[[#This Row],[Sub Format]],MASTER[EPC Status (Current Week)],AOP_PBI[#Headers])</f>
        <v>0</v>
      </c>
      <c r="F4" s="28">
        <f>COUNTIFS(MASTER[Sub Format],AOP_PBI[[#This Row],[Sub Format]],MASTER[EPC Status (Current Week)],AOP_PBI[#Headers])</f>
        <v>0</v>
      </c>
      <c r="G4" s="28">
        <f>COUNTIFS(MASTER[Sub Format],AOP_PBI[[#This Row],[Sub Format]],MASTER[LAUNCHED / YTL],AOP_PBI[#Headers])</f>
        <v>0</v>
      </c>
      <c r="H4" s="28">
        <f>COUNTIFS(MASTER[Sub Format],AOP_PBI[[#This Row],[Sub Format]],MASTER[LAUNCHED / YTL],AOP_PBI[#Headers])</f>
        <v>0</v>
      </c>
      <c r="I4" s="28">
        <f>COUNTIFS(MASTER[Sub Format],AOP_PBI[[#This Row],[Sub Format]],MASTER[EPC Status (Current Week)],AOP_PBI[#Headers])</f>
        <v>0</v>
      </c>
      <c r="J4" s="28">
        <f>AOP_PBI[[#This Row],[AOP]]-AOP_PBI[[#This Row],[EPC Ready]]-AOP_PBI[[#This Row],[EPC Ready Previous FY]]-AOP_PBI[[#This Row],[WIP]]</f>
        <v>0</v>
      </c>
    </row>
    <row r="5" spans="1:10" x14ac:dyDescent="0.35">
      <c r="A5" s="116" t="s">
        <v>1960</v>
      </c>
      <c r="B5" s="116" t="s">
        <v>223</v>
      </c>
      <c r="C5" s="28" t="s">
        <v>1577</v>
      </c>
      <c r="D5" s="28">
        <f>IFERROR(VLOOKUP(AOP_PBI[[#This Row],[Sub Format]],'PAN INDIA Summary'!$B:$E,4,FALSE),0)</f>
        <v>0</v>
      </c>
      <c r="E5" s="28">
        <f>COUNTIFS(MASTER[Sub Format],AOP_PBI[[#This Row],[Sub Format]],MASTER[EPC Status (Current Week)],AOP_PBI[#Headers])</f>
        <v>0</v>
      </c>
      <c r="F5" s="28">
        <f>COUNTIFS(MASTER[Sub Format],AOP_PBI[[#This Row],[Sub Format]],MASTER[EPC Status (Current Week)],AOP_PBI[#Headers])</f>
        <v>0</v>
      </c>
      <c r="G5" s="28">
        <f>COUNTIFS(MASTER[Sub Format],AOP_PBI[[#This Row],[Sub Format]],MASTER[LAUNCHED / YTL],AOP_PBI[#Headers])</f>
        <v>0</v>
      </c>
      <c r="H5" s="28">
        <f>COUNTIFS(MASTER[Sub Format],AOP_PBI[[#This Row],[Sub Format]],MASTER[LAUNCHED / YTL],AOP_PBI[#Headers])</f>
        <v>0</v>
      </c>
      <c r="I5" s="28">
        <f>COUNTIFS(MASTER[Sub Format],AOP_PBI[[#This Row],[Sub Format]],MASTER[EPC Status (Current Week)],AOP_PBI[#Headers])</f>
        <v>0</v>
      </c>
      <c r="J5" s="28">
        <f>AOP_PBI[[#This Row],[AOP]]-AOP_PBI[[#This Row],[EPC Ready]]-AOP_PBI[[#This Row],[EPC Ready Previous FY]]-AOP_PBI[[#This Row],[WIP]]</f>
        <v>0</v>
      </c>
    </row>
    <row r="6" spans="1:10" x14ac:dyDescent="0.35">
      <c r="A6" s="116" t="s">
        <v>1960</v>
      </c>
      <c r="B6" s="116" t="s">
        <v>223</v>
      </c>
      <c r="C6" s="28" t="s">
        <v>1578</v>
      </c>
      <c r="D6" s="28">
        <f>IFERROR(VLOOKUP(AOP_PBI[[#This Row],[Sub Format]],'PAN INDIA Summary'!$B:$E,4,FALSE),0)</f>
        <v>0</v>
      </c>
      <c r="E6" s="28">
        <f>COUNTIFS(MASTER[Sub Format],AOP_PBI[[#This Row],[Sub Format]],MASTER[EPC Status (Current Week)],AOP_PBI[#Headers])</f>
        <v>0</v>
      </c>
      <c r="F6" s="28">
        <f>COUNTIFS(MASTER[Sub Format],AOP_PBI[[#This Row],[Sub Format]],MASTER[EPC Status (Current Week)],AOP_PBI[#Headers])</f>
        <v>0</v>
      </c>
      <c r="G6" s="28">
        <f>COUNTIFS(MASTER[Sub Format],AOP_PBI[[#This Row],[Sub Format]],MASTER[LAUNCHED / YTL],AOP_PBI[#Headers])</f>
        <v>0</v>
      </c>
      <c r="H6" s="28">
        <f>COUNTIFS(MASTER[Sub Format],AOP_PBI[[#This Row],[Sub Format]],MASTER[LAUNCHED / YTL],AOP_PBI[#Headers])</f>
        <v>0</v>
      </c>
      <c r="I6" s="28">
        <f>COUNTIFS(MASTER[Sub Format],AOP_PBI[[#This Row],[Sub Format]],MASTER[EPC Status (Current Week)],AOP_PBI[#Headers])</f>
        <v>0</v>
      </c>
      <c r="J6" s="28">
        <f>AOP_PBI[[#This Row],[AOP]]-AOP_PBI[[#This Row],[EPC Ready]]-AOP_PBI[[#This Row],[EPC Ready Previous FY]]-AOP_PBI[[#This Row],[WIP]]</f>
        <v>0</v>
      </c>
    </row>
    <row r="7" spans="1:10" x14ac:dyDescent="0.35">
      <c r="A7" s="116" t="s">
        <v>1960</v>
      </c>
      <c r="B7" s="116" t="s">
        <v>223</v>
      </c>
      <c r="C7" s="28" t="s">
        <v>192</v>
      </c>
      <c r="D7" s="28">
        <f>IFERROR(VLOOKUP(AOP_PBI[[#This Row],[Sub Format]],'PAN INDIA Summary'!$B:$E,4,FALSE),0)</f>
        <v>0</v>
      </c>
      <c r="E7" s="28">
        <f>COUNTIFS(MASTER[Sub Format],AOP_PBI[[#This Row],[Sub Format]],MASTER[EPC Status (Current Week)],AOP_PBI[#Headers])</f>
        <v>0</v>
      </c>
      <c r="F7" s="28">
        <f>COUNTIFS(MASTER[Sub Format],AOP_PBI[[#This Row],[Sub Format]],MASTER[EPC Status (Current Week)],AOP_PBI[#Headers])</f>
        <v>0</v>
      </c>
      <c r="G7" s="28">
        <f>COUNTIFS(MASTER[Sub Format],AOP_PBI[[#This Row],[Sub Format]],MASTER[LAUNCHED / YTL],AOP_PBI[#Headers])</f>
        <v>0</v>
      </c>
      <c r="H7" s="28">
        <f>COUNTIFS(MASTER[Sub Format],AOP_PBI[[#This Row],[Sub Format]],MASTER[LAUNCHED / YTL],AOP_PBI[#Headers])</f>
        <v>0</v>
      </c>
      <c r="I7" s="28">
        <f>COUNTIFS(MASTER[Sub Format],AOP_PBI[[#This Row],[Sub Format]],MASTER[EPC Status (Current Week)],AOP_PBI[#Headers])</f>
        <v>0</v>
      </c>
      <c r="J7" s="28">
        <f>AOP_PBI[[#This Row],[AOP]]-AOP_PBI[[#This Row],[EPC Ready]]-AOP_PBI[[#This Row],[EPC Ready Previous FY]]-AOP_PBI[[#This Row],[WIP]]</f>
        <v>0</v>
      </c>
    </row>
    <row r="8" spans="1:10" x14ac:dyDescent="0.35">
      <c r="A8" s="116" t="s">
        <v>1960</v>
      </c>
      <c r="B8" s="116" t="s">
        <v>223</v>
      </c>
      <c r="C8" s="28" t="s">
        <v>1579</v>
      </c>
      <c r="D8" s="28">
        <f>IFERROR(VLOOKUP(AOP_PBI[[#This Row],[Sub Format]],'PAN INDIA Summary'!$B:$E,4,FALSE),0)</f>
        <v>0</v>
      </c>
      <c r="E8" s="28">
        <f>COUNTIFS(MASTER[Sub Format],AOP_PBI[[#This Row],[Sub Format]],MASTER[EPC Status (Current Week)],AOP_PBI[#Headers])</f>
        <v>0</v>
      </c>
      <c r="F8" s="28">
        <f>COUNTIFS(MASTER[Sub Format],AOP_PBI[[#This Row],[Sub Format]],MASTER[EPC Status (Current Week)],AOP_PBI[#Headers])</f>
        <v>0</v>
      </c>
      <c r="G8" s="28">
        <f>COUNTIFS(MASTER[Sub Format],AOP_PBI[[#This Row],[Sub Format]],MASTER[LAUNCHED / YTL],AOP_PBI[#Headers])</f>
        <v>0</v>
      </c>
      <c r="H8" s="28">
        <f>COUNTIFS(MASTER[Sub Format],AOP_PBI[[#This Row],[Sub Format]],MASTER[LAUNCHED / YTL],AOP_PBI[#Headers])</f>
        <v>0</v>
      </c>
      <c r="I8" s="28">
        <f>COUNTIFS(MASTER[Sub Format],AOP_PBI[[#This Row],[Sub Format]],MASTER[EPC Status (Current Week)],AOP_PBI[#Headers])</f>
        <v>0</v>
      </c>
      <c r="J8" s="28">
        <f>AOP_PBI[[#This Row],[AOP]]-AOP_PBI[[#This Row],[EPC Ready]]-AOP_PBI[[#This Row],[EPC Ready Previous FY]]-AOP_PBI[[#This Row],[WIP]]</f>
        <v>0</v>
      </c>
    </row>
    <row r="9" spans="1:10" x14ac:dyDescent="0.35">
      <c r="A9" s="116" t="s">
        <v>1960</v>
      </c>
      <c r="B9" s="116" t="s">
        <v>223</v>
      </c>
      <c r="C9" s="28" t="s">
        <v>1962</v>
      </c>
      <c r="D9" s="28">
        <f>IFERROR(VLOOKUP(AOP_PBI[[#This Row],[Sub Format]],'PAN INDIA Summary'!$B:$E,4,FALSE),0)</f>
        <v>89</v>
      </c>
      <c r="E9" s="28">
        <f>COUNTIFS(MASTER[Sub Format],AOP_PBI[[#This Row],[Sub Format]],MASTER[EPC Status (Current Week)],AOP_PBI[#Headers])</f>
        <v>6</v>
      </c>
      <c r="F9" s="28">
        <f>COUNTIFS(MASTER[Sub Format],AOP_PBI[[#This Row],[Sub Format]],MASTER[EPC Status (Current Week)],AOP_PBI[#Headers])</f>
        <v>2</v>
      </c>
      <c r="G9" s="28">
        <f>COUNTIFS(MASTER[Sub Format],AOP_PBI[[#This Row],[Sub Format]],MASTER[LAUNCHED / YTL],AOP_PBI[#Headers])</f>
        <v>3</v>
      </c>
      <c r="H9" s="28">
        <f>COUNTIFS(MASTER[Sub Format],AOP_PBI[[#This Row],[Sub Format]],MASTER[LAUNCHED / YTL],AOP_PBI[#Headers])</f>
        <v>5</v>
      </c>
      <c r="I9" s="28">
        <f>COUNTIFS(MASTER[Sub Format],AOP_PBI[[#This Row],[Sub Format]],MASTER[EPC Status (Current Week)],AOP_PBI[#Headers])</f>
        <v>4</v>
      </c>
      <c r="J9" s="28">
        <f>AOP_PBI[[#This Row],[AOP]]-AOP_PBI[[#This Row],[EPC Ready]]-AOP_PBI[[#This Row],[EPC Ready Previous FY]]-AOP_PBI[[#This Row],[WIP]]</f>
        <v>77</v>
      </c>
    </row>
    <row r="10" spans="1:10" x14ac:dyDescent="0.35">
      <c r="A10" s="116" t="s">
        <v>1960</v>
      </c>
      <c r="B10" s="116" t="s">
        <v>223</v>
      </c>
      <c r="C10" s="28" t="s">
        <v>1963</v>
      </c>
      <c r="D10" s="28">
        <f>IFERROR(VLOOKUP(AOP_PBI[[#This Row],[Sub Format]],'PAN INDIA Summary'!$B:$E,4,FALSE),0)</f>
        <v>0</v>
      </c>
      <c r="E10" s="28">
        <f>COUNTIFS(MASTER[Sub Format],AOP_PBI[[#This Row],[Sub Format]],MASTER[EPC Status (Current Week)],AOP_PBI[#Headers])</f>
        <v>0</v>
      </c>
      <c r="F10" s="28">
        <f>COUNTIFS(MASTER[Sub Format],AOP_PBI[[#This Row],[Sub Format]],MASTER[EPC Status (Current Week)],AOP_PBI[#Headers])</f>
        <v>0</v>
      </c>
      <c r="G10" s="28">
        <f>COUNTIFS(MASTER[Sub Format],AOP_PBI[[#This Row],[Sub Format]],MASTER[LAUNCHED / YTL],AOP_PBI[#Headers])</f>
        <v>0</v>
      </c>
      <c r="H10" s="28">
        <f>COUNTIFS(MASTER[Sub Format],AOP_PBI[[#This Row],[Sub Format]],MASTER[LAUNCHED / YTL],AOP_PBI[#Headers])</f>
        <v>0</v>
      </c>
      <c r="I10" s="28">
        <f>COUNTIFS(MASTER[Sub Format],AOP_PBI[[#This Row],[Sub Format]],MASTER[EPC Status (Current Week)],AOP_PBI[#Headers])</f>
        <v>0</v>
      </c>
      <c r="J10" s="28">
        <f>AOP_PBI[[#This Row],[AOP]]-AOP_PBI[[#This Row],[EPC Ready]]-AOP_PBI[[#This Row],[EPC Ready Previous FY]]-AOP_PBI[[#This Row],[WIP]]</f>
        <v>0</v>
      </c>
    </row>
    <row r="11" spans="1:10" x14ac:dyDescent="0.35">
      <c r="A11" s="116" t="s">
        <v>1960</v>
      </c>
      <c r="B11" s="116" t="s">
        <v>223</v>
      </c>
      <c r="C11" s="28" t="s">
        <v>711</v>
      </c>
      <c r="D11" s="28">
        <f>IFERROR(VLOOKUP(AOP_PBI[[#This Row],[Sub Format]],'PAN INDIA Summary'!$B:$E,4,FALSE),0)</f>
        <v>10</v>
      </c>
      <c r="E11" s="28">
        <f>COUNTIFS(MASTER[Sub Format],AOP_PBI[[#This Row],[Sub Format]],MASTER[EPC Status (Current Week)],AOP_PBI[#Headers])</f>
        <v>2</v>
      </c>
      <c r="F11" s="28">
        <f>COUNTIFS(MASTER[Sub Format],AOP_PBI[[#This Row],[Sub Format]],MASTER[EPC Status (Current Week)],AOP_PBI[#Headers])</f>
        <v>0</v>
      </c>
      <c r="G11" s="28">
        <f>COUNTIFS(MASTER[Sub Format],AOP_PBI[[#This Row],[Sub Format]],MASTER[LAUNCHED / YTL],AOP_PBI[#Headers])</f>
        <v>2</v>
      </c>
      <c r="H11" s="28">
        <f>COUNTIFS(MASTER[Sub Format],AOP_PBI[[#This Row],[Sub Format]],MASTER[LAUNCHED / YTL],AOP_PBI[#Headers])</f>
        <v>0</v>
      </c>
      <c r="I11" s="28">
        <f>COUNTIFS(MASTER[Sub Format],AOP_PBI[[#This Row],[Sub Format]],MASTER[EPC Status (Current Week)],AOP_PBI[#Headers])</f>
        <v>2</v>
      </c>
      <c r="J11" s="28">
        <f>AOP_PBI[[#This Row],[AOP]]-AOP_PBI[[#This Row],[EPC Ready]]-AOP_PBI[[#This Row],[EPC Ready Previous FY]]-AOP_PBI[[#This Row],[WIP]]</f>
        <v>6</v>
      </c>
    </row>
    <row r="12" spans="1:10" x14ac:dyDescent="0.35">
      <c r="A12" s="116" t="s">
        <v>1960</v>
      </c>
      <c r="B12" s="116" t="s">
        <v>223</v>
      </c>
      <c r="C12" s="28" t="s">
        <v>216</v>
      </c>
      <c r="D12" s="28">
        <f>IFERROR(VLOOKUP(AOP_PBI[[#This Row],[Sub Format]],'PAN INDIA Summary'!$B:$E,4,FALSE),0)</f>
        <v>0</v>
      </c>
      <c r="E12" s="28">
        <f>COUNTIFS(MASTER[Sub Format],AOP_PBI[[#This Row],[Sub Format]],MASTER[EPC Status (Current Week)],AOP_PBI[#Headers])</f>
        <v>0</v>
      </c>
      <c r="F12" s="28">
        <f>COUNTIFS(MASTER[Sub Format],AOP_PBI[[#This Row],[Sub Format]],MASTER[EPC Status (Current Week)],AOP_PBI[#Headers])</f>
        <v>0</v>
      </c>
      <c r="G12" s="28">
        <f>COUNTIFS(MASTER[Sub Format],AOP_PBI[[#This Row],[Sub Format]],MASTER[LAUNCHED / YTL],AOP_PBI[#Headers])</f>
        <v>0</v>
      </c>
      <c r="H12" s="28">
        <f>COUNTIFS(MASTER[Sub Format],AOP_PBI[[#This Row],[Sub Format]],MASTER[LAUNCHED / YTL],AOP_PBI[#Headers])</f>
        <v>0</v>
      </c>
      <c r="I12" s="28">
        <f>COUNTIFS(MASTER[Sub Format],AOP_PBI[[#This Row],[Sub Format]],MASTER[EPC Status (Current Week)],AOP_PBI[#Headers])</f>
        <v>0</v>
      </c>
      <c r="J12" s="28">
        <f>AOP_PBI[[#This Row],[AOP]]-AOP_PBI[[#This Row],[EPC Ready]]-AOP_PBI[[#This Row],[EPC Ready Previous FY]]-AOP_PBI[[#This Row],[WIP]]</f>
        <v>0</v>
      </c>
    </row>
    <row r="13" spans="1:10" x14ac:dyDescent="0.35">
      <c r="A13" s="116" t="s">
        <v>1960</v>
      </c>
      <c r="B13" s="116" t="s">
        <v>223</v>
      </c>
      <c r="C13" s="28" t="s">
        <v>1580</v>
      </c>
      <c r="D13" s="28">
        <f>IFERROR(VLOOKUP(AOP_PBI[[#This Row],[Sub Format]],'PAN INDIA Summary'!$B:$E,4,FALSE),0)</f>
        <v>0</v>
      </c>
      <c r="E13" s="28">
        <f>COUNTIFS(MASTER[Sub Format],AOP_PBI[[#This Row],[Sub Format]],MASTER[EPC Status (Current Week)],AOP_PBI[#Headers])</f>
        <v>0</v>
      </c>
      <c r="F13" s="28">
        <f>COUNTIFS(MASTER[Sub Format],AOP_PBI[[#This Row],[Sub Format]],MASTER[EPC Status (Current Week)],AOP_PBI[#Headers])</f>
        <v>0</v>
      </c>
      <c r="G13" s="28">
        <f>COUNTIFS(MASTER[Sub Format],AOP_PBI[[#This Row],[Sub Format]],MASTER[LAUNCHED / YTL],AOP_PBI[#Headers])</f>
        <v>0</v>
      </c>
      <c r="H13" s="28">
        <f>COUNTIFS(MASTER[Sub Format],AOP_PBI[[#This Row],[Sub Format]],MASTER[LAUNCHED / YTL],AOP_PBI[#Headers])</f>
        <v>0</v>
      </c>
      <c r="I13" s="28">
        <f>COUNTIFS(MASTER[Sub Format],AOP_PBI[[#This Row],[Sub Format]],MASTER[EPC Status (Current Week)],AOP_PBI[#Headers])</f>
        <v>0</v>
      </c>
      <c r="J13" s="28">
        <f>AOP_PBI[[#This Row],[AOP]]-AOP_PBI[[#This Row],[EPC Ready]]-AOP_PBI[[#This Row],[EPC Ready Previous FY]]-AOP_PBI[[#This Row],[WIP]]</f>
        <v>0</v>
      </c>
    </row>
    <row r="14" spans="1:10" x14ac:dyDescent="0.35">
      <c r="A14" s="116" t="s">
        <v>1960</v>
      </c>
      <c r="B14" s="116" t="s">
        <v>223</v>
      </c>
      <c r="C14" s="28" t="s">
        <v>1581</v>
      </c>
      <c r="D14" s="28">
        <f>IFERROR(VLOOKUP(AOP_PBI[[#This Row],[Sub Format]],'PAN INDIA Summary'!$B:$E,4,FALSE),0)</f>
        <v>0</v>
      </c>
      <c r="E14" s="28">
        <f>COUNTIFS(MASTER[Sub Format],AOP_PBI[[#This Row],[Sub Format]],MASTER[EPC Status (Current Week)],AOP_PBI[#Headers])</f>
        <v>0</v>
      </c>
      <c r="F14" s="28">
        <f>COUNTIFS(MASTER[Sub Format],AOP_PBI[[#This Row],[Sub Format]],MASTER[EPC Status (Current Week)],AOP_PBI[#Headers])</f>
        <v>0</v>
      </c>
      <c r="G14" s="28">
        <f>COUNTIFS(MASTER[Sub Format],AOP_PBI[[#This Row],[Sub Format]],MASTER[LAUNCHED / YTL],AOP_PBI[#Headers])</f>
        <v>0</v>
      </c>
      <c r="H14" s="28">
        <f>COUNTIFS(MASTER[Sub Format],AOP_PBI[[#This Row],[Sub Format]],MASTER[LAUNCHED / YTL],AOP_PBI[#Headers])</f>
        <v>0</v>
      </c>
      <c r="I14" s="28">
        <f>COUNTIFS(MASTER[Sub Format],AOP_PBI[[#This Row],[Sub Format]],MASTER[EPC Status (Current Week)],AOP_PBI[#Headers])</f>
        <v>0</v>
      </c>
      <c r="J14" s="28">
        <f>AOP_PBI[[#This Row],[AOP]]-AOP_PBI[[#This Row],[EPC Ready]]-AOP_PBI[[#This Row],[EPC Ready Previous FY]]-AOP_PBI[[#This Row],[WIP]]</f>
        <v>0</v>
      </c>
    </row>
    <row r="15" spans="1:10" x14ac:dyDescent="0.35">
      <c r="A15" s="116" t="s">
        <v>1960</v>
      </c>
      <c r="B15" s="116" t="s">
        <v>223</v>
      </c>
      <c r="C15" s="28" t="s">
        <v>1582</v>
      </c>
      <c r="D15" s="28">
        <f>IFERROR(VLOOKUP(AOP_PBI[[#This Row],[Sub Format]],'PAN INDIA Summary'!$B:$E,4,FALSE),0)</f>
        <v>0</v>
      </c>
      <c r="E15" s="28">
        <f>COUNTIFS(MASTER[Sub Format],AOP_PBI[[#This Row],[Sub Format]],MASTER[EPC Status (Current Week)],AOP_PBI[#Headers])</f>
        <v>0</v>
      </c>
      <c r="F15" s="28">
        <f>COUNTIFS(MASTER[Sub Format],AOP_PBI[[#This Row],[Sub Format]],MASTER[EPC Status (Current Week)],AOP_PBI[#Headers])</f>
        <v>0</v>
      </c>
      <c r="G15" s="28">
        <f>COUNTIFS(MASTER[Sub Format],AOP_PBI[[#This Row],[Sub Format]],MASTER[LAUNCHED / YTL],AOP_PBI[#Headers])</f>
        <v>0</v>
      </c>
      <c r="H15" s="28">
        <f>COUNTIFS(MASTER[Sub Format],AOP_PBI[[#This Row],[Sub Format]],MASTER[LAUNCHED / YTL],AOP_PBI[#Headers])</f>
        <v>0</v>
      </c>
      <c r="I15" s="28">
        <f>COUNTIFS(MASTER[Sub Format],AOP_PBI[[#This Row],[Sub Format]],MASTER[EPC Status (Current Week)],AOP_PBI[#Headers])</f>
        <v>0</v>
      </c>
      <c r="J15" s="28">
        <f>AOP_PBI[[#This Row],[AOP]]-AOP_PBI[[#This Row],[EPC Ready]]-AOP_PBI[[#This Row],[EPC Ready Previous FY]]-AOP_PBI[[#This Row],[WIP]]</f>
        <v>0</v>
      </c>
    </row>
    <row r="16" spans="1:10" x14ac:dyDescent="0.35">
      <c r="A16" s="116" t="s">
        <v>1960</v>
      </c>
      <c r="B16" s="116" t="s">
        <v>223</v>
      </c>
      <c r="C16" s="28" t="s">
        <v>218</v>
      </c>
      <c r="D16" s="28">
        <f>IFERROR(VLOOKUP(AOP_PBI[[#This Row],[Sub Format]],'PAN INDIA Summary'!$B:$E,4,FALSE),0)</f>
        <v>10</v>
      </c>
      <c r="E16" s="28">
        <f>COUNTIFS(MASTER[Sub Format],AOP_PBI[[#This Row],[Sub Format]],MASTER[EPC Status (Current Week)],AOP_PBI[#Headers])</f>
        <v>0</v>
      </c>
      <c r="F16" s="28">
        <f>COUNTIFS(MASTER[Sub Format],AOP_PBI[[#This Row],[Sub Format]],MASTER[EPC Status (Current Week)],AOP_PBI[#Headers])</f>
        <v>0</v>
      </c>
      <c r="G16" s="28">
        <f>COUNTIFS(MASTER[Sub Format],AOP_PBI[[#This Row],[Sub Format]],MASTER[LAUNCHED / YTL],AOP_PBI[#Headers])</f>
        <v>0</v>
      </c>
      <c r="H16" s="28">
        <f>COUNTIFS(MASTER[Sub Format],AOP_PBI[[#This Row],[Sub Format]],MASTER[LAUNCHED / YTL],AOP_PBI[#Headers])</f>
        <v>0</v>
      </c>
      <c r="I16" s="28">
        <f>COUNTIFS(MASTER[Sub Format],AOP_PBI[[#This Row],[Sub Format]],MASTER[EPC Status (Current Week)],AOP_PBI[#Headers])</f>
        <v>1</v>
      </c>
      <c r="J16" s="28">
        <f>AOP_PBI[[#This Row],[AOP]]-AOP_PBI[[#This Row],[EPC Ready]]-AOP_PBI[[#This Row],[EPC Ready Previous FY]]-AOP_PBI[[#This Row],[WIP]]</f>
        <v>9</v>
      </c>
    </row>
    <row r="17" spans="1:10" x14ac:dyDescent="0.35">
      <c r="A17" s="116" t="s">
        <v>1960</v>
      </c>
      <c r="B17" s="116" t="s">
        <v>223</v>
      </c>
      <c r="C17" s="28" t="s">
        <v>239</v>
      </c>
      <c r="D17" s="28">
        <f>IFERROR(VLOOKUP(AOP_PBI[[#This Row],[Sub Format]],'PAN INDIA Summary'!$B:$E,4,FALSE),0)</f>
        <v>0</v>
      </c>
      <c r="E17" s="28">
        <f>COUNTIFS(MASTER[Sub Format],AOP_PBI[[#This Row],[Sub Format]],MASTER[EPC Status (Current Week)],AOP_PBI[#Headers])</f>
        <v>0</v>
      </c>
      <c r="F17" s="28">
        <f>COUNTIFS(MASTER[Sub Format],AOP_PBI[[#This Row],[Sub Format]],MASTER[EPC Status (Current Week)],AOP_PBI[#Headers])</f>
        <v>0</v>
      </c>
      <c r="G17" s="28">
        <f>COUNTIFS(MASTER[Sub Format],AOP_PBI[[#This Row],[Sub Format]],MASTER[LAUNCHED / YTL],AOP_PBI[#Headers])</f>
        <v>0</v>
      </c>
      <c r="H17" s="28">
        <f>COUNTIFS(MASTER[Sub Format],AOP_PBI[[#This Row],[Sub Format]],MASTER[LAUNCHED / YTL],AOP_PBI[#Headers])</f>
        <v>0</v>
      </c>
      <c r="I17" s="28">
        <f>COUNTIFS(MASTER[Sub Format],AOP_PBI[[#This Row],[Sub Format]],MASTER[EPC Status (Current Week)],AOP_PBI[#Headers])</f>
        <v>0</v>
      </c>
      <c r="J17" s="28">
        <f>AOP_PBI[[#This Row],[AOP]]-AOP_PBI[[#This Row],[EPC Ready]]-AOP_PBI[[#This Row],[EPC Ready Previous FY]]-AOP_PBI[[#This Row],[WIP]]</f>
        <v>0</v>
      </c>
    </row>
    <row r="18" spans="1:10" x14ac:dyDescent="0.35">
      <c r="A18" s="116" t="s">
        <v>1960</v>
      </c>
      <c r="B18" s="116" t="s">
        <v>223</v>
      </c>
      <c r="C18" s="28" t="s">
        <v>398</v>
      </c>
      <c r="D18" s="28">
        <f>IFERROR(VLOOKUP(AOP_PBI[[#This Row],[Sub Format]],'PAN INDIA Summary'!$B:$E,4,FALSE),0)</f>
        <v>0</v>
      </c>
      <c r="E18" s="28">
        <f>COUNTIFS(MASTER[Sub Format],AOP_PBI[[#This Row],[Sub Format]],MASTER[EPC Status (Current Week)],AOP_PBI[#Headers])</f>
        <v>0</v>
      </c>
      <c r="F18" s="28">
        <f>COUNTIFS(MASTER[Sub Format],AOP_PBI[[#This Row],[Sub Format]],MASTER[EPC Status (Current Week)],AOP_PBI[#Headers])</f>
        <v>0</v>
      </c>
      <c r="G18" s="28">
        <f>COUNTIFS(MASTER[Sub Format],AOP_PBI[[#This Row],[Sub Format]],MASTER[LAUNCHED / YTL],AOP_PBI[#Headers])</f>
        <v>0</v>
      </c>
      <c r="H18" s="28">
        <f>COUNTIFS(MASTER[Sub Format],AOP_PBI[[#This Row],[Sub Format]],MASTER[LAUNCHED / YTL],AOP_PBI[#Headers])</f>
        <v>0</v>
      </c>
      <c r="I18" s="28">
        <f>COUNTIFS(MASTER[Sub Format],AOP_PBI[[#This Row],[Sub Format]],MASTER[EPC Status (Current Week)],AOP_PBI[#Headers])</f>
        <v>1</v>
      </c>
      <c r="J18" s="28">
        <f>AOP_PBI[[#This Row],[AOP]]-AOP_PBI[[#This Row],[EPC Ready]]-AOP_PBI[[#This Row],[EPC Ready Previous FY]]-AOP_PBI[[#This Row],[WIP]]</f>
        <v>-1</v>
      </c>
    </row>
    <row r="19" spans="1:10" x14ac:dyDescent="0.35">
      <c r="A19" s="116" t="s">
        <v>1960</v>
      </c>
      <c r="B19" s="116" t="s">
        <v>194</v>
      </c>
      <c r="C19" s="28" t="s">
        <v>82</v>
      </c>
      <c r="D19" s="28">
        <f>IFERROR(VLOOKUP(AOP_PBI[[#This Row],[Sub Format]],'PAN INDIA Summary'!$B:$E,4,FALSE),0)</f>
        <v>22</v>
      </c>
      <c r="E19" s="28">
        <f>COUNTIFS(MASTER[Sub Format],AOP_PBI[[#This Row],[Sub Format]],MASTER[EPC Status (Current Week)],AOP_PBI[#Headers])</f>
        <v>1</v>
      </c>
      <c r="F19" s="28">
        <f>COUNTIFS(MASTER[Sub Format],AOP_PBI[[#This Row],[Sub Format]],MASTER[EPC Status (Current Week)],AOP_PBI[#Headers])</f>
        <v>0</v>
      </c>
      <c r="G19" s="28">
        <f>COUNTIFS(MASTER[Sub Format],AOP_PBI[[#This Row],[Sub Format]],MASTER[LAUNCHED / YTL],AOP_PBI[#Headers])</f>
        <v>0</v>
      </c>
      <c r="H19" s="28">
        <f>COUNTIFS(MASTER[Sub Format],AOP_PBI[[#This Row],[Sub Format]],MASTER[LAUNCHED / YTL],AOP_PBI[#Headers])</f>
        <v>1</v>
      </c>
      <c r="I19" s="28">
        <f>COUNTIFS(MASTER[Sub Format],AOP_PBI[[#This Row],[Sub Format]],MASTER[EPC Status (Current Week)],AOP_PBI[#Headers])</f>
        <v>1</v>
      </c>
      <c r="J19" s="28">
        <f>AOP_PBI[[#This Row],[AOP]]-AOP_PBI[[#This Row],[EPC Ready]]-AOP_PBI[[#This Row],[EPC Ready Previous FY]]-AOP_PBI[[#This Row],[WIP]]</f>
        <v>20</v>
      </c>
    </row>
    <row r="20" spans="1:10" x14ac:dyDescent="0.35">
      <c r="A20" s="116" t="s">
        <v>1960</v>
      </c>
      <c r="B20" s="116" t="s">
        <v>194</v>
      </c>
      <c r="C20" s="28" t="s">
        <v>1629</v>
      </c>
      <c r="D20" s="28">
        <f>IFERROR(VLOOKUP(AOP_PBI[[#This Row],[Sub Format]],'PAN INDIA Summary'!$B:$E,4,FALSE),0)</f>
        <v>0</v>
      </c>
      <c r="E20" s="28">
        <f>COUNTIFS(MASTER[Sub Format],AOP_PBI[[#This Row],[Sub Format]],MASTER[EPC Status (Current Week)],AOP_PBI[#Headers])</f>
        <v>0</v>
      </c>
      <c r="F20" s="28">
        <f>COUNTIFS(MASTER[Sub Format],AOP_PBI[[#This Row],[Sub Format]],MASTER[EPC Status (Current Week)],AOP_PBI[#Headers])</f>
        <v>0</v>
      </c>
      <c r="G20" s="28">
        <f>COUNTIFS(MASTER[Sub Format],AOP_PBI[[#This Row],[Sub Format]],MASTER[LAUNCHED / YTL],AOP_PBI[#Headers])</f>
        <v>0</v>
      </c>
      <c r="H20" s="28">
        <f>COUNTIFS(MASTER[Sub Format],AOP_PBI[[#This Row],[Sub Format]],MASTER[LAUNCHED / YTL],AOP_PBI[#Headers])</f>
        <v>0</v>
      </c>
      <c r="I20" s="28">
        <f>COUNTIFS(MASTER[Sub Format],AOP_PBI[[#This Row],[Sub Format]],MASTER[EPC Status (Current Week)],AOP_PBI[#Headers])</f>
        <v>0</v>
      </c>
      <c r="J20" s="28">
        <f>AOP_PBI[[#This Row],[AOP]]-AOP_PBI[[#This Row],[EPC Ready]]-AOP_PBI[[#This Row],[EPC Ready Previous FY]]-AOP_PBI[[#This Row],[WIP]]</f>
        <v>0</v>
      </c>
    </row>
    <row r="21" spans="1:10" x14ac:dyDescent="0.35">
      <c r="A21" s="116" t="s">
        <v>1960</v>
      </c>
      <c r="B21" s="116" t="s">
        <v>194</v>
      </c>
      <c r="C21" s="28" t="s">
        <v>1630</v>
      </c>
      <c r="D21" s="28">
        <f>IFERROR(VLOOKUP(AOP_PBI[[#This Row],[Sub Format]],'PAN INDIA Summary'!$B:$E,4,FALSE),0)</f>
        <v>0</v>
      </c>
      <c r="E21" s="28">
        <f>COUNTIFS(MASTER[Sub Format],AOP_PBI[[#This Row],[Sub Format]],MASTER[EPC Status (Current Week)],AOP_PBI[#Headers])</f>
        <v>0</v>
      </c>
      <c r="F21" s="28">
        <f>COUNTIFS(MASTER[Sub Format],AOP_PBI[[#This Row],[Sub Format]],MASTER[EPC Status (Current Week)],AOP_PBI[#Headers])</f>
        <v>0</v>
      </c>
      <c r="G21" s="28">
        <f>COUNTIFS(MASTER[Sub Format],AOP_PBI[[#This Row],[Sub Format]],MASTER[LAUNCHED / YTL],AOP_PBI[#Headers])</f>
        <v>0</v>
      </c>
      <c r="H21" s="28">
        <f>COUNTIFS(MASTER[Sub Format],AOP_PBI[[#This Row],[Sub Format]],MASTER[LAUNCHED / YTL],AOP_PBI[#Headers])</f>
        <v>0</v>
      </c>
      <c r="I21" s="28">
        <f>COUNTIFS(MASTER[Sub Format],AOP_PBI[[#This Row],[Sub Format]],MASTER[EPC Status (Current Week)],AOP_PBI[#Headers])</f>
        <v>0</v>
      </c>
      <c r="J21" s="28">
        <f>AOP_PBI[[#This Row],[AOP]]-AOP_PBI[[#This Row],[EPC Ready]]-AOP_PBI[[#This Row],[EPC Ready Previous FY]]-AOP_PBI[[#This Row],[WIP]]</f>
        <v>0</v>
      </c>
    </row>
    <row r="22" spans="1:10" x14ac:dyDescent="0.35">
      <c r="A22" s="116" t="s">
        <v>1960</v>
      </c>
      <c r="B22" s="116" t="s">
        <v>194</v>
      </c>
      <c r="C22" s="28" t="s">
        <v>1964</v>
      </c>
      <c r="D22" s="28">
        <f>IFERROR(VLOOKUP(AOP_PBI[[#This Row],[Sub Format]],'PAN INDIA Summary'!$B:$E,4,FALSE),0)</f>
        <v>0</v>
      </c>
      <c r="E22" s="28">
        <f>COUNTIFS(MASTER[Sub Format],AOP_PBI[[#This Row],[Sub Format]],MASTER[EPC Status (Current Week)],AOP_PBI[#Headers])</f>
        <v>0</v>
      </c>
      <c r="F22" s="28">
        <f>COUNTIFS(MASTER[Sub Format],AOP_PBI[[#This Row],[Sub Format]],MASTER[EPC Status (Current Week)],AOP_PBI[#Headers])</f>
        <v>0</v>
      </c>
      <c r="G22" s="28">
        <f>COUNTIFS(MASTER[Sub Format],AOP_PBI[[#This Row],[Sub Format]],MASTER[LAUNCHED / YTL],AOP_PBI[#Headers])</f>
        <v>0</v>
      </c>
      <c r="H22" s="28">
        <f>COUNTIFS(MASTER[Sub Format],AOP_PBI[[#This Row],[Sub Format]],MASTER[LAUNCHED / YTL],AOP_PBI[#Headers])</f>
        <v>0</v>
      </c>
      <c r="I22" s="28">
        <f>COUNTIFS(MASTER[Sub Format],AOP_PBI[[#This Row],[Sub Format]],MASTER[EPC Status (Current Week)],AOP_PBI[#Headers])</f>
        <v>0</v>
      </c>
      <c r="J22" s="28">
        <f>AOP_PBI[[#This Row],[AOP]]-AOP_PBI[[#This Row],[EPC Ready]]-AOP_PBI[[#This Row],[EPC Ready Previous FY]]-AOP_PBI[[#This Row],[WIP]]</f>
        <v>0</v>
      </c>
    </row>
    <row r="23" spans="1:10" x14ac:dyDescent="0.35">
      <c r="A23" s="116" t="s">
        <v>1960</v>
      </c>
      <c r="B23" s="116" t="s">
        <v>194</v>
      </c>
      <c r="C23" s="28" t="s">
        <v>1631</v>
      </c>
      <c r="D23" s="28">
        <f>IFERROR(VLOOKUP(AOP_PBI[[#This Row],[Sub Format]],'PAN INDIA Summary'!$B:$E,4,FALSE),0)</f>
        <v>0</v>
      </c>
      <c r="E23" s="28">
        <f>COUNTIFS(MASTER[Sub Format],AOP_PBI[[#This Row],[Sub Format]],MASTER[EPC Status (Current Week)],AOP_PBI[#Headers])</f>
        <v>0</v>
      </c>
      <c r="F23" s="28">
        <f>COUNTIFS(MASTER[Sub Format],AOP_PBI[[#This Row],[Sub Format]],MASTER[EPC Status (Current Week)],AOP_PBI[#Headers])</f>
        <v>0</v>
      </c>
      <c r="G23" s="28">
        <f>COUNTIFS(MASTER[Sub Format],AOP_PBI[[#This Row],[Sub Format]],MASTER[LAUNCHED / YTL],AOP_PBI[#Headers])</f>
        <v>0</v>
      </c>
      <c r="H23" s="28">
        <f>COUNTIFS(MASTER[Sub Format],AOP_PBI[[#This Row],[Sub Format]],MASTER[LAUNCHED / YTL],AOP_PBI[#Headers])</f>
        <v>0</v>
      </c>
      <c r="I23" s="28">
        <f>COUNTIFS(MASTER[Sub Format],AOP_PBI[[#This Row],[Sub Format]],MASTER[EPC Status (Current Week)],AOP_PBI[#Headers])</f>
        <v>0</v>
      </c>
      <c r="J23" s="28">
        <f>AOP_PBI[[#This Row],[AOP]]-AOP_PBI[[#This Row],[EPC Ready]]-AOP_PBI[[#This Row],[EPC Ready Previous FY]]-AOP_PBI[[#This Row],[WIP]]</f>
        <v>0</v>
      </c>
    </row>
    <row r="24" spans="1:10" x14ac:dyDescent="0.35">
      <c r="A24" s="116" t="s">
        <v>1960</v>
      </c>
      <c r="B24" s="116" t="s">
        <v>194</v>
      </c>
      <c r="C24" s="28" t="s">
        <v>396</v>
      </c>
      <c r="D24" s="28">
        <f>IFERROR(VLOOKUP(AOP_PBI[[#This Row],[Sub Format]],'PAN INDIA Summary'!$B:$E,4,FALSE),0)</f>
        <v>0</v>
      </c>
      <c r="E24" s="28">
        <f>COUNTIFS(MASTER[Sub Format],AOP_PBI[[#This Row],[Sub Format]],MASTER[EPC Status (Current Week)],AOP_PBI[#Headers])</f>
        <v>0</v>
      </c>
      <c r="F24" s="28">
        <f>COUNTIFS(MASTER[Sub Format],AOP_PBI[[#This Row],[Sub Format]],MASTER[EPC Status (Current Week)],AOP_PBI[#Headers])</f>
        <v>0</v>
      </c>
      <c r="G24" s="28">
        <f>COUNTIFS(MASTER[Sub Format],AOP_PBI[[#This Row],[Sub Format]],MASTER[LAUNCHED / YTL],AOP_PBI[#Headers])</f>
        <v>0</v>
      </c>
      <c r="H24" s="28">
        <f>COUNTIFS(MASTER[Sub Format],AOP_PBI[[#This Row],[Sub Format]],MASTER[LAUNCHED / YTL],AOP_PBI[#Headers])</f>
        <v>0</v>
      </c>
      <c r="I24" s="28">
        <f>COUNTIFS(MASTER[Sub Format],AOP_PBI[[#This Row],[Sub Format]],MASTER[EPC Status (Current Week)],AOP_PBI[#Headers])</f>
        <v>0</v>
      </c>
      <c r="J24" s="28">
        <f>AOP_PBI[[#This Row],[AOP]]-AOP_PBI[[#This Row],[EPC Ready]]-AOP_PBI[[#This Row],[EPC Ready Previous FY]]-AOP_PBI[[#This Row],[WIP]]</f>
        <v>0</v>
      </c>
    </row>
    <row r="25" spans="1:10" x14ac:dyDescent="0.35">
      <c r="A25" s="116" t="s">
        <v>1960</v>
      </c>
      <c r="B25" s="116" t="s">
        <v>194</v>
      </c>
      <c r="C25" s="28" t="s">
        <v>1632</v>
      </c>
      <c r="D25" s="28">
        <f>IFERROR(VLOOKUP(AOP_PBI[[#This Row],[Sub Format]],'PAN INDIA Summary'!$B:$E,4,FALSE),0)</f>
        <v>0</v>
      </c>
      <c r="E25" s="28">
        <f>COUNTIFS(MASTER[Sub Format],AOP_PBI[[#This Row],[Sub Format]],MASTER[EPC Status (Current Week)],AOP_PBI[#Headers])</f>
        <v>0</v>
      </c>
      <c r="F25" s="28">
        <f>COUNTIFS(MASTER[Sub Format],AOP_PBI[[#This Row],[Sub Format]],MASTER[EPC Status (Current Week)],AOP_PBI[#Headers])</f>
        <v>0</v>
      </c>
      <c r="G25" s="28">
        <f>COUNTIFS(MASTER[Sub Format],AOP_PBI[[#This Row],[Sub Format]],MASTER[LAUNCHED / YTL],AOP_PBI[#Headers])</f>
        <v>0</v>
      </c>
      <c r="H25" s="28">
        <f>COUNTIFS(MASTER[Sub Format],AOP_PBI[[#This Row],[Sub Format]],MASTER[LAUNCHED / YTL],AOP_PBI[#Headers])</f>
        <v>0</v>
      </c>
      <c r="I25" s="28">
        <f>COUNTIFS(MASTER[Sub Format],AOP_PBI[[#This Row],[Sub Format]],MASTER[EPC Status (Current Week)],AOP_PBI[#Headers])</f>
        <v>0</v>
      </c>
      <c r="J25" s="28">
        <f>AOP_PBI[[#This Row],[AOP]]-AOP_PBI[[#This Row],[EPC Ready]]-AOP_PBI[[#This Row],[EPC Ready Previous FY]]-AOP_PBI[[#This Row],[WIP]]</f>
        <v>0</v>
      </c>
    </row>
    <row r="26" spans="1:10" x14ac:dyDescent="0.35">
      <c r="A26" s="116" t="s">
        <v>1960</v>
      </c>
      <c r="B26" s="116" t="s">
        <v>194</v>
      </c>
      <c r="C26" s="28" t="s">
        <v>712</v>
      </c>
      <c r="D26" s="28">
        <f>IFERROR(VLOOKUP(AOP_PBI[[#This Row],[Sub Format]],'PAN INDIA Summary'!$B:$E,4,FALSE),0)</f>
        <v>12</v>
      </c>
      <c r="E26" s="28">
        <f>COUNTIFS(MASTER[Sub Format],AOP_PBI[[#This Row],[Sub Format]],MASTER[EPC Status (Current Week)],AOP_PBI[#Headers])</f>
        <v>0</v>
      </c>
      <c r="F26" s="28">
        <f>COUNTIFS(MASTER[Sub Format],AOP_PBI[[#This Row],[Sub Format]],MASTER[EPC Status (Current Week)],AOP_PBI[#Headers])</f>
        <v>0</v>
      </c>
      <c r="G26" s="28">
        <f>COUNTIFS(MASTER[Sub Format],AOP_PBI[[#This Row],[Sub Format]],MASTER[LAUNCHED / YTL],AOP_PBI[#Headers])</f>
        <v>0</v>
      </c>
      <c r="H26" s="28">
        <f>COUNTIFS(MASTER[Sub Format],AOP_PBI[[#This Row],[Sub Format]],MASTER[LAUNCHED / YTL],AOP_PBI[#Headers])</f>
        <v>0</v>
      </c>
      <c r="I26" s="28">
        <f>COUNTIFS(MASTER[Sub Format],AOP_PBI[[#This Row],[Sub Format]],MASTER[EPC Status (Current Week)],AOP_PBI[#Headers])</f>
        <v>0</v>
      </c>
      <c r="J26" s="28">
        <f>AOP_PBI[[#This Row],[AOP]]-AOP_PBI[[#This Row],[EPC Ready]]-AOP_PBI[[#This Row],[EPC Ready Previous FY]]-AOP_PBI[[#This Row],[WIP]]</f>
        <v>12</v>
      </c>
    </row>
    <row r="27" spans="1:10" x14ac:dyDescent="0.35">
      <c r="A27" s="116" t="s">
        <v>76</v>
      </c>
      <c r="B27" s="116" t="s">
        <v>1980</v>
      </c>
      <c r="C27" s="28" t="s">
        <v>9</v>
      </c>
      <c r="D27" s="28">
        <f>IFERROR(VLOOKUP(AOP_PBI[[#This Row],[Sub Format]],'PAN INDIA Summary'!$B:$E,4,FALSE),0)</f>
        <v>50</v>
      </c>
      <c r="E27" s="28">
        <f>COUNTIFS(MASTER[Sub Format],AOP_PBI[[#This Row],[Sub Format]],MASTER[EPC Status (Current Week)],AOP_PBI[#Headers])</f>
        <v>0</v>
      </c>
      <c r="F27" s="28">
        <f>COUNTIFS(MASTER[Sub Format],AOP_PBI[[#This Row],[Sub Format]],MASTER[EPC Status (Current Week)],AOP_PBI[#Headers])</f>
        <v>0</v>
      </c>
      <c r="G27" s="28">
        <f>COUNTIFS(MASTER[Sub Format],AOP_PBI[[#This Row],[Sub Format]],MASTER[LAUNCHED / YTL],AOP_PBI[#Headers])</f>
        <v>0</v>
      </c>
      <c r="H27" s="28">
        <f>COUNTIFS(MASTER[Sub Format],AOP_PBI[[#This Row],[Sub Format]],MASTER[LAUNCHED / YTL],AOP_PBI[#Headers])</f>
        <v>0</v>
      </c>
      <c r="I27" s="28">
        <f>COUNTIFS(MASTER[Sub Format],AOP_PBI[[#This Row],[Sub Format]],MASTER[EPC Status (Current Week)],AOP_PBI[#Headers])</f>
        <v>0</v>
      </c>
      <c r="J27" s="28">
        <f>AOP_PBI[[#This Row],[AOP]]-AOP_PBI[[#This Row],[EPC Ready]]-AOP_PBI[[#This Row],[EPC Ready Previous FY]]-AOP_PBI[[#This Row],[WIP]]</f>
        <v>50</v>
      </c>
    </row>
    <row r="28" spans="1:10" x14ac:dyDescent="0.35">
      <c r="A28" s="116" t="s">
        <v>76</v>
      </c>
      <c r="B28" s="116" t="s">
        <v>1980</v>
      </c>
      <c r="C28" s="28" t="s">
        <v>6</v>
      </c>
      <c r="D28" s="28">
        <f>IFERROR(VLOOKUP(AOP_PBI[[#This Row],[Sub Format]],'PAN INDIA Summary'!$B:$E,4,FALSE),0)</f>
        <v>0</v>
      </c>
      <c r="E28" s="28">
        <f>COUNTIFS(MASTER[Sub Format],AOP_PBI[[#This Row],[Sub Format]],MASTER[EPC Status (Current Week)],AOP_PBI[#Headers])</f>
        <v>0</v>
      </c>
      <c r="F28" s="28">
        <f>COUNTIFS(MASTER[Sub Format],AOP_PBI[[#This Row],[Sub Format]],MASTER[EPC Status (Current Week)],AOP_PBI[#Headers])</f>
        <v>0</v>
      </c>
      <c r="G28" s="28">
        <f>COUNTIFS(MASTER[Sub Format],AOP_PBI[[#This Row],[Sub Format]],MASTER[LAUNCHED / YTL],AOP_PBI[#Headers])</f>
        <v>0</v>
      </c>
      <c r="H28" s="28">
        <f>COUNTIFS(MASTER[Sub Format],AOP_PBI[[#This Row],[Sub Format]],MASTER[LAUNCHED / YTL],AOP_PBI[#Headers])</f>
        <v>0</v>
      </c>
      <c r="I28" s="28">
        <f>COUNTIFS(MASTER[Sub Format],AOP_PBI[[#This Row],[Sub Format]],MASTER[EPC Status (Current Week)],AOP_PBI[#Headers])</f>
        <v>0</v>
      </c>
      <c r="J28" s="28">
        <f>AOP_PBI[[#This Row],[AOP]]-AOP_PBI[[#This Row],[EPC Ready]]-AOP_PBI[[#This Row],[EPC Ready Previous FY]]-AOP_PBI[[#This Row],[WIP]]</f>
        <v>0</v>
      </c>
    </row>
    <row r="29" spans="1:10" x14ac:dyDescent="0.35">
      <c r="A29" s="116" t="s">
        <v>76</v>
      </c>
      <c r="B29" s="116" t="s">
        <v>1980</v>
      </c>
      <c r="C29" s="28" t="s">
        <v>8</v>
      </c>
      <c r="D29" s="28">
        <f>IFERROR(VLOOKUP(AOP_PBI[[#This Row],[Sub Format]],'PAN INDIA Summary'!$B:$E,4,FALSE),0)</f>
        <v>0</v>
      </c>
      <c r="E29" s="28">
        <f>COUNTIFS(MASTER[Sub Format],AOP_PBI[[#This Row],[Sub Format]],MASTER[EPC Status (Current Week)],AOP_PBI[#Headers])</f>
        <v>0</v>
      </c>
      <c r="F29" s="28">
        <f>COUNTIFS(MASTER[Sub Format],AOP_PBI[[#This Row],[Sub Format]],MASTER[EPC Status (Current Week)],AOP_PBI[#Headers])</f>
        <v>0</v>
      </c>
      <c r="G29" s="28">
        <f>COUNTIFS(MASTER[Sub Format],AOP_PBI[[#This Row],[Sub Format]],MASTER[LAUNCHED / YTL],AOP_PBI[#Headers])</f>
        <v>0</v>
      </c>
      <c r="H29" s="28">
        <f>COUNTIFS(MASTER[Sub Format],AOP_PBI[[#This Row],[Sub Format]],MASTER[LAUNCHED / YTL],AOP_PBI[#Headers])</f>
        <v>0</v>
      </c>
      <c r="I29" s="28">
        <f>COUNTIFS(MASTER[Sub Format],AOP_PBI[[#This Row],[Sub Format]],MASTER[EPC Status (Current Week)],AOP_PBI[#Headers])</f>
        <v>0</v>
      </c>
      <c r="J29" s="28">
        <f>AOP_PBI[[#This Row],[AOP]]-AOP_PBI[[#This Row],[EPC Ready]]-AOP_PBI[[#This Row],[EPC Ready Previous FY]]-AOP_PBI[[#This Row],[WIP]]</f>
        <v>0</v>
      </c>
    </row>
    <row r="30" spans="1:10" x14ac:dyDescent="0.35">
      <c r="A30" s="116" t="s">
        <v>76</v>
      </c>
      <c r="B30" s="116" t="s">
        <v>1980</v>
      </c>
      <c r="C30" s="28" t="s">
        <v>2</v>
      </c>
      <c r="D30" s="28">
        <f>IFERROR(VLOOKUP(AOP_PBI[[#This Row],[Sub Format]],'PAN INDIA Summary'!$B:$E,4,FALSE),0)</f>
        <v>0</v>
      </c>
      <c r="E30" s="28">
        <f>COUNTIFS(MASTER[Sub Format],AOP_PBI[[#This Row],[Sub Format]],MASTER[EPC Status (Current Week)],AOP_PBI[#Headers])</f>
        <v>0</v>
      </c>
      <c r="F30" s="28">
        <f>COUNTIFS(MASTER[Sub Format],AOP_PBI[[#This Row],[Sub Format]],MASTER[EPC Status (Current Week)],AOP_PBI[#Headers])</f>
        <v>0</v>
      </c>
      <c r="G30" s="28">
        <f>COUNTIFS(MASTER[Sub Format],AOP_PBI[[#This Row],[Sub Format]],MASTER[LAUNCHED / YTL],AOP_PBI[#Headers])</f>
        <v>0</v>
      </c>
      <c r="H30" s="28">
        <f>COUNTIFS(MASTER[Sub Format],AOP_PBI[[#This Row],[Sub Format]],MASTER[LAUNCHED / YTL],AOP_PBI[#Headers])</f>
        <v>0</v>
      </c>
      <c r="I30" s="28">
        <f>COUNTIFS(MASTER[Sub Format],AOP_PBI[[#This Row],[Sub Format]],MASTER[EPC Status (Current Week)],AOP_PBI[#Headers])</f>
        <v>0</v>
      </c>
      <c r="J30" s="28">
        <f>AOP_PBI[[#This Row],[AOP]]-AOP_PBI[[#This Row],[EPC Ready]]-AOP_PBI[[#This Row],[EPC Ready Previous FY]]-AOP_PBI[[#This Row],[WIP]]</f>
        <v>0</v>
      </c>
    </row>
    <row r="31" spans="1:10" x14ac:dyDescent="0.35">
      <c r="A31" s="116" t="s">
        <v>76</v>
      </c>
      <c r="B31" s="116" t="s">
        <v>1980</v>
      </c>
      <c r="C31" s="28" t="s">
        <v>90</v>
      </c>
      <c r="D31" s="28">
        <f>IFERROR(VLOOKUP(AOP_PBI[[#This Row],[Sub Format]],'PAN INDIA Summary'!$B:$E,4,FALSE),0)</f>
        <v>0</v>
      </c>
      <c r="E31" s="28">
        <f>COUNTIFS(MASTER[Sub Format],AOP_PBI[[#This Row],[Sub Format]],MASTER[EPC Status (Current Week)],AOP_PBI[#Headers])</f>
        <v>0</v>
      </c>
      <c r="F31" s="28">
        <f>COUNTIFS(MASTER[Sub Format],AOP_PBI[[#This Row],[Sub Format]],MASTER[EPC Status (Current Week)],AOP_PBI[#Headers])</f>
        <v>0</v>
      </c>
      <c r="G31" s="28">
        <f>COUNTIFS(MASTER[Sub Format],AOP_PBI[[#This Row],[Sub Format]],MASTER[LAUNCHED / YTL],AOP_PBI[#Headers])</f>
        <v>0</v>
      </c>
      <c r="H31" s="28">
        <f>COUNTIFS(MASTER[Sub Format],AOP_PBI[[#This Row],[Sub Format]],MASTER[LAUNCHED / YTL],AOP_PBI[#Headers])</f>
        <v>0</v>
      </c>
      <c r="I31" s="28">
        <f>COUNTIFS(MASTER[Sub Format],AOP_PBI[[#This Row],[Sub Format]],MASTER[EPC Status (Current Week)],AOP_PBI[#Headers])</f>
        <v>0</v>
      </c>
      <c r="J31" s="28">
        <f>AOP_PBI[[#This Row],[AOP]]-AOP_PBI[[#This Row],[EPC Ready]]-AOP_PBI[[#This Row],[EPC Ready Previous FY]]-AOP_PBI[[#This Row],[WIP]]</f>
        <v>0</v>
      </c>
    </row>
    <row r="32" spans="1:10" x14ac:dyDescent="0.35">
      <c r="A32" s="116" t="s">
        <v>76</v>
      </c>
      <c r="B32" s="116" t="s">
        <v>1980</v>
      </c>
      <c r="C32" s="28" t="s">
        <v>7</v>
      </c>
      <c r="D32" s="28">
        <f>IFERROR(VLOOKUP(AOP_PBI[[#This Row],[Sub Format]],'PAN INDIA Summary'!$B:$E,4,FALSE),0)</f>
        <v>0</v>
      </c>
      <c r="E32" s="28">
        <f>COUNTIFS(MASTER[Sub Format],AOP_PBI[[#This Row],[Sub Format]],MASTER[EPC Status (Current Week)],AOP_PBI[#Headers])</f>
        <v>0</v>
      </c>
      <c r="F32" s="28">
        <f>COUNTIFS(MASTER[Sub Format],AOP_PBI[[#This Row],[Sub Format]],MASTER[EPC Status (Current Week)],AOP_PBI[#Headers])</f>
        <v>0</v>
      </c>
      <c r="G32" s="28">
        <f>COUNTIFS(MASTER[Sub Format],AOP_PBI[[#This Row],[Sub Format]],MASTER[LAUNCHED / YTL],AOP_PBI[#Headers])</f>
        <v>0</v>
      </c>
      <c r="H32" s="28">
        <f>COUNTIFS(MASTER[Sub Format],AOP_PBI[[#This Row],[Sub Format]],MASTER[LAUNCHED / YTL],AOP_PBI[#Headers])</f>
        <v>0</v>
      </c>
      <c r="I32" s="28">
        <f>COUNTIFS(MASTER[Sub Format],AOP_PBI[[#This Row],[Sub Format]],MASTER[EPC Status (Current Week)],AOP_PBI[#Headers])</f>
        <v>0</v>
      </c>
      <c r="J32" s="28">
        <f>AOP_PBI[[#This Row],[AOP]]-AOP_PBI[[#This Row],[EPC Ready]]-AOP_PBI[[#This Row],[EPC Ready Previous FY]]-AOP_PBI[[#This Row],[WIP]]</f>
        <v>0</v>
      </c>
    </row>
    <row r="33" spans="1:10" x14ac:dyDescent="0.35">
      <c r="A33" s="116" t="s">
        <v>76</v>
      </c>
      <c r="B33" s="116" t="s">
        <v>1980</v>
      </c>
      <c r="C33" s="28" t="s">
        <v>91</v>
      </c>
      <c r="D33" s="28">
        <f>IFERROR(VLOOKUP(AOP_PBI[[#This Row],[Sub Format]],'PAN INDIA Summary'!$B:$E,4,FALSE),0)</f>
        <v>3</v>
      </c>
      <c r="E33" s="28">
        <f>COUNTIFS(MASTER[Sub Format],AOP_PBI[[#This Row],[Sub Format]],MASTER[EPC Status (Current Week)],AOP_PBI[#Headers])</f>
        <v>1</v>
      </c>
      <c r="F33" s="28">
        <f>COUNTIFS(MASTER[Sub Format],AOP_PBI[[#This Row],[Sub Format]],MASTER[EPC Status (Current Week)],AOP_PBI[#Headers])</f>
        <v>0</v>
      </c>
      <c r="G33" s="28">
        <f>COUNTIFS(MASTER[Sub Format],AOP_PBI[[#This Row],[Sub Format]],MASTER[LAUNCHED / YTL],AOP_PBI[#Headers])</f>
        <v>1</v>
      </c>
      <c r="H33" s="28">
        <f>COUNTIFS(MASTER[Sub Format],AOP_PBI[[#This Row],[Sub Format]],MASTER[LAUNCHED / YTL],AOP_PBI[#Headers])</f>
        <v>0</v>
      </c>
      <c r="I33" s="28">
        <f>COUNTIFS(MASTER[Sub Format],AOP_PBI[[#This Row],[Sub Format]],MASTER[EPC Status (Current Week)],AOP_PBI[#Headers])</f>
        <v>1</v>
      </c>
      <c r="J33" s="28">
        <f>AOP_PBI[[#This Row],[AOP]]-AOP_PBI[[#This Row],[EPC Ready]]-AOP_PBI[[#This Row],[EPC Ready Previous FY]]-AOP_PBI[[#This Row],[WIP]]</f>
        <v>1</v>
      </c>
    </row>
    <row r="34" spans="1:10" x14ac:dyDescent="0.35">
      <c r="A34" s="116" t="s">
        <v>76</v>
      </c>
      <c r="B34" s="116" t="s">
        <v>1980</v>
      </c>
      <c r="C34" s="28" t="s">
        <v>10</v>
      </c>
      <c r="D34" s="28">
        <f>IFERROR(VLOOKUP(AOP_PBI[[#This Row],[Sub Format]],'PAN INDIA Summary'!$B:$E,4,FALSE),0)</f>
        <v>1</v>
      </c>
      <c r="E34" s="28">
        <f>COUNTIFS(MASTER[Sub Format],AOP_PBI[[#This Row],[Sub Format]],MASTER[EPC Status (Current Week)],AOP_PBI[#Headers])</f>
        <v>0</v>
      </c>
      <c r="F34" s="28">
        <f>COUNTIFS(MASTER[Sub Format],AOP_PBI[[#This Row],[Sub Format]],MASTER[EPC Status (Current Week)],AOP_PBI[#Headers])</f>
        <v>0</v>
      </c>
      <c r="G34" s="28">
        <f>COUNTIFS(MASTER[Sub Format],AOP_PBI[[#This Row],[Sub Format]],MASTER[LAUNCHED / YTL],AOP_PBI[#Headers])</f>
        <v>0</v>
      </c>
      <c r="H34" s="28">
        <f>COUNTIFS(MASTER[Sub Format],AOP_PBI[[#This Row],[Sub Format]],MASTER[LAUNCHED / YTL],AOP_PBI[#Headers])</f>
        <v>0</v>
      </c>
      <c r="I34" s="28">
        <f>COUNTIFS(MASTER[Sub Format],AOP_PBI[[#This Row],[Sub Format]],MASTER[EPC Status (Current Week)],AOP_PBI[#Headers])</f>
        <v>0</v>
      </c>
      <c r="J34" s="28">
        <f>AOP_PBI[[#This Row],[AOP]]-AOP_PBI[[#This Row],[EPC Ready]]-AOP_PBI[[#This Row],[EPC Ready Previous FY]]-AOP_PBI[[#This Row],[WIP]]</f>
        <v>1</v>
      </c>
    </row>
    <row r="35" spans="1:10" x14ac:dyDescent="0.35">
      <c r="A35" s="116" t="s">
        <v>76</v>
      </c>
      <c r="B35" s="116" t="s">
        <v>1980</v>
      </c>
      <c r="C35" s="28" t="s">
        <v>378</v>
      </c>
      <c r="D35" s="28">
        <f>IFERROR(VLOOKUP(AOP_PBI[[#This Row],[Sub Format]],'PAN INDIA Summary'!$B:$E,4,FALSE),0)</f>
        <v>12</v>
      </c>
      <c r="E35" s="28">
        <f>COUNTIFS(MASTER[Sub Format],AOP_PBI[[#This Row],[Sub Format]],MASTER[EPC Status (Current Week)],AOP_PBI[#Headers])</f>
        <v>1</v>
      </c>
      <c r="F35" s="28">
        <f>COUNTIFS(MASTER[Sub Format],AOP_PBI[[#This Row],[Sub Format]],MASTER[EPC Status (Current Week)],AOP_PBI[#Headers])</f>
        <v>0</v>
      </c>
      <c r="G35" s="28">
        <f>COUNTIFS(MASTER[Sub Format],AOP_PBI[[#This Row],[Sub Format]],MASTER[LAUNCHED / YTL],AOP_PBI[#Headers])</f>
        <v>1</v>
      </c>
      <c r="H35" s="28">
        <f>COUNTIFS(MASTER[Sub Format],AOP_PBI[[#This Row],[Sub Format]],MASTER[LAUNCHED / YTL],AOP_PBI[#Headers])</f>
        <v>0</v>
      </c>
      <c r="I35" s="28">
        <f>COUNTIFS(MASTER[Sub Format],AOP_PBI[[#This Row],[Sub Format]],MASTER[EPC Status (Current Week)],AOP_PBI[#Headers])</f>
        <v>1</v>
      </c>
      <c r="J35" s="28">
        <f>AOP_PBI[[#This Row],[AOP]]-AOP_PBI[[#This Row],[EPC Ready]]-AOP_PBI[[#This Row],[EPC Ready Previous FY]]-AOP_PBI[[#This Row],[WIP]]</f>
        <v>10</v>
      </c>
    </row>
    <row r="36" spans="1:10" x14ac:dyDescent="0.35">
      <c r="A36" s="116" t="s">
        <v>76</v>
      </c>
      <c r="B36" s="116" t="s">
        <v>1980</v>
      </c>
      <c r="C36" s="28" t="s">
        <v>1063</v>
      </c>
      <c r="D36" s="28">
        <f>IFERROR(VLOOKUP(AOP_PBI[[#This Row],[Sub Format]],'PAN INDIA Summary'!$B:$E,4,FALSE),0)</f>
        <v>0</v>
      </c>
      <c r="E36" s="28">
        <f>COUNTIFS(MASTER[Sub Format],AOP_PBI[[#This Row],[Sub Format]],MASTER[EPC Status (Current Week)],AOP_PBI[#Headers])</f>
        <v>2</v>
      </c>
      <c r="F36" s="28">
        <f>COUNTIFS(MASTER[Sub Format],AOP_PBI[[#This Row],[Sub Format]],MASTER[EPC Status (Current Week)],AOP_PBI[#Headers])</f>
        <v>0</v>
      </c>
      <c r="G36" s="28">
        <f>COUNTIFS(MASTER[Sub Format],AOP_PBI[[#This Row],[Sub Format]],MASTER[LAUNCHED / YTL],AOP_PBI[#Headers])</f>
        <v>2</v>
      </c>
      <c r="H36" s="28">
        <f>COUNTIFS(MASTER[Sub Format],AOP_PBI[[#This Row],[Sub Format]],MASTER[LAUNCHED / YTL],AOP_PBI[#Headers])</f>
        <v>0</v>
      </c>
      <c r="I36" s="28">
        <f>COUNTIFS(MASTER[Sub Format],AOP_PBI[[#This Row],[Sub Format]],MASTER[EPC Status (Current Week)],AOP_PBI[#Headers])</f>
        <v>1</v>
      </c>
      <c r="J36" s="28">
        <f>AOP_PBI[[#This Row],[AOP]]-AOP_PBI[[#This Row],[EPC Ready]]-AOP_PBI[[#This Row],[EPC Ready Previous FY]]-AOP_PBI[[#This Row],[WIP]]</f>
        <v>-3</v>
      </c>
    </row>
    <row r="37" spans="1:10" x14ac:dyDescent="0.35">
      <c r="A37" s="116" t="s">
        <v>76</v>
      </c>
      <c r="B37" s="116" t="s">
        <v>1980</v>
      </c>
      <c r="C37" s="28" t="s">
        <v>73</v>
      </c>
      <c r="D37" s="28">
        <f>IFERROR(VLOOKUP(AOP_PBI[[#This Row],[Sub Format]],'PAN INDIA Summary'!$B:$E,4,FALSE),0)</f>
        <v>0</v>
      </c>
      <c r="E37" s="28">
        <f>COUNTIFS(MASTER[Sub Format],AOP_PBI[[#This Row],[Sub Format]],MASTER[EPC Status (Current Week)],AOP_PBI[#Headers])</f>
        <v>0</v>
      </c>
      <c r="F37" s="28">
        <f>COUNTIFS(MASTER[Sub Format],AOP_PBI[[#This Row],[Sub Format]],MASTER[EPC Status (Current Week)],AOP_PBI[#Headers])</f>
        <v>0</v>
      </c>
      <c r="G37" s="28">
        <f>COUNTIFS(MASTER[Sub Format],AOP_PBI[[#This Row],[Sub Format]],MASTER[LAUNCHED / YTL],AOP_PBI[#Headers])</f>
        <v>0</v>
      </c>
      <c r="H37" s="28">
        <f>COUNTIFS(MASTER[Sub Format],AOP_PBI[[#This Row],[Sub Format]],MASTER[LAUNCHED / YTL],AOP_PBI[#Headers])</f>
        <v>0</v>
      </c>
      <c r="I37" s="28">
        <f>COUNTIFS(MASTER[Sub Format],AOP_PBI[[#This Row],[Sub Format]],MASTER[EPC Status (Current Week)],AOP_PBI[#Headers])</f>
        <v>0</v>
      </c>
      <c r="J37" s="28">
        <f>AOP_PBI[[#This Row],[AOP]]-AOP_PBI[[#This Row],[EPC Ready]]-AOP_PBI[[#This Row],[EPC Ready Previous FY]]-AOP_PBI[[#This Row],[WIP]]</f>
        <v>0</v>
      </c>
    </row>
    <row r="38" spans="1:10" x14ac:dyDescent="0.35">
      <c r="A38" s="116" t="s">
        <v>76</v>
      </c>
      <c r="B38" s="116" t="s">
        <v>1980</v>
      </c>
      <c r="C38" s="28" t="s">
        <v>88</v>
      </c>
      <c r="D38" s="28">
        <f>IFERROR(VLOOKUP(AOP_PBI[[#This Row],[Sub Format]],'PAN INDIA Summary'!$B:$E,4,FALSE),0)</f>
        <v>0</v>
      </c>
      <c r="E38" s="28">
        <f>COUNTIFS(MASTER[Sub Format],AOP_PBI[[#This Row],[Sub Format]],MASTER[EPC Status (Current Week)],AOP_PBI[#Headers])</f>
        <v>0</v>
      </c>
      <c r="F38" s="28">
        <f>COUNTIFS(MASTER[Sub Format],AOP_PBI[[#This Row],[Sub Format]],MASTER[EPC Status (Current Week)],AOP_PBI[#Headers])</f>
        <v>0</v>
      </c>
      <c r="G38" s="28">
        <f>COUNTIFS(MASTER[Sub Format],AOP_PBI[[#This Row],[Sub Format]],MASTER[LAUNCHED / YTL],AOP_PBI[#Headers])</f>
        <v>0</v>
      </c>
      <c r="H38" s="28">
        <f>COUNTIFS(MASTER[Sub Format],AOP_PBI[[#This Row],[Sub Format]],MASTER[LAUNCHED / YTL],AOP_PBI[#Headers])</f>
        <v>0</v>
      </c>
      <c r="I38" s="28">
        <f>COUNTIFS(MASTER[Sub Format],AOP_PBI[[#This Row],[Sub Format]],MASTER[EPC Status (Current Week)],AOP_PBI[#Headers])</f>
        <v>0</v>
      </c>
      <c r="J38" s="28">
        <f>AOP_PBI[[#This Row],[AOP]]-AOP_PBI[[#This Row],[EPC Ready]]-AOP_PBI[[#This Row],[EPC Ready Previous FY]]-AOP_PBI[[#This Row],[WIP]]</f>
        <v>0</v>
      </c>
    </row>
    <row r="39" spans="1:10" x14ac:dyDescent="0.35">
      <c r="A39" s="116" t="s">
        <v>76</v>
      </c>
      <c r="B39" s="116" t="s">
        <v>1980</v>
      </c>
      <c r="C39" s="28" t="s">
        <v>1583</v>
      </c>
      <c r="D39" s="28">
        <f>IFERROR(VLOOKUP(AOP_PBI[[#This Row],[Sub Format]],'PAN INDIA Summary'!$B:$E,4,FALSE),0)</f>
        <v>0</v>
      </c>
      <c r="E39" s="28">
        <f>COUNTIFS(MASTER[Sub Format],AOP_PBI[[#This Row],[Sub Format]],MASTER[EPC Status (Current Week)],AOP_PBI[#Headers])</f>
        <v>0</v>
      </c>
      <c r="F39" s="28">
        <f>COUNTIFS(MASTER[Sub Format],AOP_PBI[[#This Row],[Sub Format]],MASTER[EPC Status (Current Week)],AOP_PBI[#Headers])</f>
        <v>0</v>
      </c>
      <c r="G39" s="28">
        <f>COUNTIFS(MASTER[Sub Format],AOP_PBI[[#This Row],[Sub Format]],MASTER[LAUNCHED / YTL],AOP_PBI[#Headers])</f>
        <v>0</v>
      </c>
      <c r="H39" s="28">
        <f>COUNTIFS(MASTER[Sub Format],AOP_PBI[[#This Row],[Sub Format]],MASTER[LAUNCHED / YTL],AOP_PBI[#Headers])</f>
        <v>0</v>
      </c>
      <c r="I39" s="28">
        <f>COUNTIFS(MASTER[Sub Format],AOP_PBI[[#This Row],[Sub Format]],MASTER[EPC Status (Current Week)],AOP_PBI[#Headers])</f>
        <v>0</v>
      </c>
      <c r="J39" s="28">
        <f>AOP_PBI[[#This Row],[AOP]]-AOP_PBI[[#This Row],[EPC Ready]]-AOP_PBI[[#This Row],[EPC Ready Previous FY]]-AOP_PBI[[#This Row],[WIP]]</f>
        <v>0</v>
      </c>
    </row>
    <row r="40" spans="1:10" x14ac:dyDescent="0.35">
      <c r="A40" s="116" t="s">
        <v>76</v>
      </c>
      <c r="B40" s="116" t="s">
        <v>1980</v>
      </c>
      <c r="C40" s="28" t="s">
        <v>211</v>
      </c>
      <c r="D40" s="28">
        <f>IFERROR(VLOOKUP(AOP_PBI[[#This Row],[Sub Format]],'PAN INDIA Summary'!$B:$E,4,FALSE),0)</f>
        <v>0</v>
      </c>
      <c r="E40" s="28">
        <f>COUNTIFS(MASTER[Sub Format],AOP_PBI[[#This Row],[Sub Format]],MASTER[EPC Status (Current Week)],AOP_PBI[#Headers])</f>
        <v>0</v>
      </c>
      <c r="F40" s="28">
        <f>COUNTIFS(MASTER[Sub Format],AOP_PBI[[#This Row],[Sub Format]],MASTER[EPC Status (Current Week)],AOP_PBI[#Headers])</f>
        <v>0</v>
      </c>
      <c r="G40" s="28">
        <f>COUNTIFS(MASTER[Sub Format],AOP_PBI[[#This Row],[Sub Format]],MASTER[LAUNCHED / YTL],AOP_PBI[#Headers])</f>
        <v>0</v>
      </c>
      <c r="H40" s="28">
        <f>COUNTIFS(MASTER[Sub Format],AOP_PBI[[#This Row],[Sub Format]],MASTER[LAUNCHED / YTL],AOP_PBI[#Headers])</f>
        <v>0</v>
      </c>
      <c r="I40" s="28">
        <f>COUNTIFS(MASTER[Sub Format],AOP_PBI[[#This Row],[Sub Format]],MASTER[EPC Status (Current Week)],AOP_PBI[#Headers])</f>
        <v>0</v>
      </c>
      <c r="J40" s="28">
        <f>AOP_PBI[[#This Row],[AOP]]-AOP_PBI[[#This Row],[EPC Ready]]-AOP_PBI[[#This Row],[EPC Ready Previous FY]]-AOP_PBI[[#This Row],[WIP]]</f>
        <v>0</v>
      </c>
    </row>
    <row r="41" spans="1:10" x14ac:dyDescent="0.35">
      <c r="A41" s="116" t="s">
        <v>76</v>
      </c>
      <c r="B41" s="116" t="s">
        <v>1980</v>
      </c>
      <c r="C41" s="28" t="s">
        <v>191</v>
      </c>
      <c r="D41" s="28">
        <f>IFERROR(VLOOKUP(AOP_PBI[[#This Row],[Sub Format]],'PAN INDIA Summary'!$B:$E,4,FALSE),0)</f>
        <v>0</v>
      </c>
      <c r="E41" s="28">
        <f>COUNTIFS(MASTER[Sub Format],AOP_PBI[[#This Row],[Sub Format]],MASTER[EPC Status (Current Week)],AOP_PBI[#Headers])</f>
        <v>0</v>
      </c>
      <c r="F41" s="28">
        <f>COUNTIFS(MASTER[Sub Format],AOP_PBI[[#This Row],[Sub Format]],MASTER[EPC Status (Current Week)],AOP_PBI[#Headers])</f>
        <v>0</v>
      </c>
      <c r="G41" s="28">
        <f>COUNTIFS(MASTER[Sub Format],AOP_PBI[[#This Row],[Sub Format]],MASTER[LAUNCHED / YTL],AOP_PBI[#Headers])</f>
        <v>0</v>
      </c>
      <c r="H41" s="28">
        <f>COUNTIFS(MASTER[Sub Format],AOP_PBI[[#This Row],[Sub Format]],MASTER[LAUNCHED / YTL],AOP_PBI[#Headers])</f>
        <v>0</v>
      </c>
      <c r="I41" s="28">
        <f>COUNTIFS(MASTER[Sub Format],AOP_PBI[[#This Row],[Sub Format]],MASTER[EPC Status (Current Week)],AOP_PBI[#Headers])</f>
        <v>0</v>
      </c>
      <c r="J41" s="28">
        <f>AOP_PBI[[#This Row],[AOP]]-AOP_PBI[[#This Row],[EPC Ready]]-AOP_PBI[[#This Row],[EPC Ready Previous FY]]-AOP_PBI[[#This Row],[WIP]]</f>
        <v>0</v>
      </c>
    </row>
    <row r="42" spans="1:10" x14ac:dyDescent="0.35">
      <c r="A42" s="116" t="s">
        <v>76</v>
      </c>
      <c r="B42" s="116" t="s">
        <v>1980</v>
      </c>
      <c r="C42" s="28" t="s">
        <v>1584</v>
      </c>
      <c r="D42" s="28">
        <f>IFERROR(VLOOKUP(AOP_PBI[[#This Row],[Sub Format]],'PAN INDIA Summary'!$B:$E,4,FALSE),0)</f>
        <v>0</v>
      </c>
      <c r="E42" s="28">
        <f>COUNTIFS(MASTER[Sub Format],AOP_PBI[[#This Row],[Sub Format]],MASTER[EPC Status (Current Week)],AOP_PBI[#Headers])</f>
        <v>0</v>
      </c>
      <c r="F42" s="28">
        <f>COUNTIFS(MASTER[Sub Format],AOP_PBI[[#This Row],[Sub Format]],MASTER[EPC Status (Current Week)],AOP_PBI[#Headers])</f>
        <v>0</v>
      </c>
      <c r="G42" s="28">
        <f>COUNTIFS(MASTER[Sub Format],AOP_PBI[[#This Row],[Sub Format]],MASTER[LAUNCHED / YTL],AOP_PBI[#Headers])</f>
        <v>0</v>
      </c>
      <c r="H42" s="28">
        <f>COUNTIFS(MASTER[Sub Format],AOP_PBI[[#This Row],[Sub Format]],MASTER[LAUNCHED / YTL],AOP_PBI[#Headers])</f>
        <v>0</v>
      </c>
      <c r="I42" s="28">
        <f>COUNTIFS(MASTER[Sub Format],AOP_PBI[[#This Row],[Sub Format]],MASTER[EPC Status (Current Week)],AOP_PBI[#Headers])</f>
        <v>0</v>
      </c>
      <c r="J42" s="28">
        <f>AOP_PBI[[#This Row],[AOP]]-AOP_PBI[[#This Row],[EPC Ready]]-AOP_PBI[[#This Row],[EPC Ready Previous FY]]-AOP_PBI[[#This Row],[WIP]]</f>
        <v>0</v>
      </c>
    </row>
    <row r="43" spans="1:10" x14ac:dyDescent="0.35">
      <c r="A43" s="116" t="s">
        <v>76</v>
      </c>
      <c r="B43" s="116" t="s">
        <v>1980</v>
      </c>
      <c r="C43" s="28" t="s">
        <v>1585</v>
      </c>
      <c r="D43" s="28">
        <f>IFERROR(VLOOKUP(AOP_PBI[[#This Row],[Sub Format]],'PAN INDIA Summary'!$B:$E,4,FALSE),0)</f>
        <v>0</v>
      </c>
      <c r="E43" s="28">
        <f>COUNTIFS(MASTER[Sub Format],AOP_PBI[[#This Row],[Sub Format]],MASTER[EPC Status (Current Week)],AOP_PBI[#Headers])</f>
        <v>0</v>
      </c>
      <c r="F43" s="28">
        <f>COUNTIFS(MASTER[Sub Format],AOP_PBI[[#This Row],[Sub Format]],MASTER[EPC Status (Current Week)],AOP_PBI[#Headers])</f>
        <v>0</v>
      </c>
      <c r="G43" s="28">
        <f>COUNTIFS(MASTER[Sub Format],AOP_PBI[[#This Row],[Sub Format]],MASTER[LAUNCHED / YTL],AOP_PBI[#Headers])</f>
        <v>0</v>
      </c>
      <c r="H43" s="28">
        <f>COUNTIFS(MASTER[Sub Format],AOP_PBI[[#This Row],[Sub Format]],MASTER[LAUNCHED / YTL],AOP_PBI[#Headers])</f>
        <v>0</v>
      </c>
      <c r="I43" s="28">
        <f>COUNTIFS(MASTER[Sub Format],AOP_PBI[[#This Row],[Sub Format]],MASTER[EPC Status (Current Week)],AOP_PBI[#Headers])</f>
        <v>0</v>
      </c>
      <c r="J43" s="28">
        <f>AOP_PBI[[#This Row],[AOP]]-AOP_PBI[[#This Row],[EPC Ready]]-AOP_PBI[[#This Row],[EPC Ready Previous FY]]-AOP_PBI[[#This Row],[WIP]]</f>
        <v>0</v>
      </c>
    </row>
    <row r="44" spans="1:10" x14ac:dyDescent="0.35">
      <c r="A44" s="116" t="s">
        <v>76</v>
      </c>
      <c r="B44" s="116" t="s">
        <v>1980</v>
      </c>
      <c r="C44" s="28" t="s">
        <v>1586</v>
      </c>
      <c r="D44" s="28">
        <f>IFERROR(VLOOKUP(AOP_PBI[[#This Row],[Sub Format]],'PAN INDIA Summary'!$B:$E,4,FALSE),0)</f>
        <v>0</v>
      </c>
      <c r="E44" s="28">
        <f>COUNTIFS(MASTER[Sub Format],AOP_PBI[[#This Row],[Sub Format]],MASTER[EPC Status (Current Week)],AOP_PBI[#Headers])</f>
        <v>0</v>
      </c>
      <c r="F44" s="28">
        <f>COUNTIFS(MASTER[Sub Format],AOP_PBI[[#This Row],[Sub Format]],MASTER[EPC Status (Current Week)],AOP_PBI[#Headers])</f>
        <v>0</v>
      </c>
      <c r="G44" s="28">
        <f>COUNTIFS(MASTER[Sub Format],AOP_PBI[[#This Row],[Sub Format]],MASTER[LAUNCHED / YTL],AOP_PBI[#Headers])</f>
        <v>0</v>
      </c>
      <c r="H44" s="28">
        <f>COUNTIFS(MASTER[Sub Format],AOP_PBI[[#This Row],[Sub Format]],MASTER[LAUNCHED / YTL],AOP_PBI[#Headers])</f>
        <v>0</v>
      </c>
      <c r="I44" s="28">
        <f>COUNTIFS(MASTER[Sub Format],AOP_PBI[[#This Row],[Sub Format]],MASTER[EPC Status (Current Week)],AOP_PBI[#Headers])</f>
        <v>0</v>
      </c>
      <c r="J44" s="28">
        <f>AOP_PBI[[#This Row],[AOP]]-AOP_PBI[[#This Row],[EPC Ready]]-AOP_PBI[[#This Row],[EPC Ready Previous FY]]-AOP_PBI[[#This Row],[WIP]]</f>
        <v>0</v>
      </c>
    </row>
    <row r="45" spans="1:10" x14ac:dyDescent="0.35">
      <c r="A45" s="116" t="s">
        <v>76</v>
      </c>
      <c r="B45" s="116" t="s">
        <v>1980</v>
      </c>
      <c r="C45" s="28" t="s">
        <v>1587</v>
      </c>
      <c r="D45" s="28">
        <f>IFERROR(VLOOKUP(AOP_PBI[[#This Row],[Sub Format]],'PAN INDIA Summary'!$B:$E,4,FALSE),0)</f>
        <v>0</v>
      </c>
      <c r="E45" s="28">
        <f>COUNTIFS(MASTER[Sub Format],AOP_PBI[[#This Row],[Sub Format]],MASTER[EPC Status (Current Week)],AOP_PBI[#Headers])</f>
        <v>0</v>
      </c>
      <c r="F45" s="28">
        <f>COUNTIFS(MASTER[Sub Format],AOP_PBI[[#This Row],[Sub Format]],MASTER[EPC Status (Current Week)],AOP_PBI[#Headers])</f>
        <v>0</v>
      </c>
      <c r="G45" s="28">
        <f>COUNTIFS(MASTER[Sub Format],AOP_PBI[[#This Row],[Sub Format]],MASTER[LAUNCHED / YTL],AOP_PBI[#Headers])</f>
        <v>0</v>
      </c>
      <c r="H45" s="28">
        <f>COUNTIFS(MASTER[Sub Format],AOP_PBI[[#This Row],[Sub Format]],MASTER[LAUNCHED / YTL],AOP_PBI[#Headers])</f>
        <v>0</v>
      </c>
      <c r="I45" s="28">
        <f>COUNTIFS(MASTER[Sub Format],AOP_PBI[[#This Row],[Sub Format]],MASTER[EPC Status (Current Week)],AOP_PBI[#Headers])</f>
        <v>0</v>
      </c>
      <c r="J45" s="28">
        <f>AOP_PBI[[#This Row],[AOP]]-AOP_PBI[[#This Row],[EPC Ready]]-AOP_PBI[[#This Row],[EPC Ready Previous FY]]-AOP_PBI[[#This Row],[WIP]]</f>
        <v>0</v>
      </c>
    </row>
    <row r="46" spans="1:10" x14ac:dyDescent="0.35">
      <c r="A46" s="116" t="s">
        <v>76</v>
      </c>
      <c r="B46" s="116" t="s">
        <v>1980</v>
      </c>
      <c r="C46" s="28" t="s">
        <v>1588</v>
      </c>
      <c r="D46" s="28">
        <f>IFERROR(VLOOKUP(AOP_PBI[[#This Row],[Sub Format]],'PAN INDIA Summary'!$B:$E,4,FALSE),0)</f>
        <v>0</v>
      </c>
      <c r="E46" s="28">
        <f>COUNTIFS(MASTER[Sub Format],AOP_PBI[[#This Row],[Sub Format]],MASTER[EPC Status (Current Week)],AOP_PBI[#Headers])</f>
        <v>0</v>
      </c>
      <c r="F46" s="28">
        <f>COUNTIFS(MASTER[Sub Format],AOP_PBI[[#This Row],[Sub Format]],MASTER[EPC Status (Current Week)],AOP_PBI[#Headers])</f>
        <v>0</v>
      </c>
      <c r="G46" s="28">
        <f>COUNTIFS(MASTER[Sub Format],AOP_PBI[[#This Row],[Sub Format]],MASTER[LAUNCHED / YTL],AOP_PBI[#Headers])</f>
        <v>0</v>
      </c>
      <c r="H46" s="28">
        <f>COUNTIFS(MASTER[Sub Format],AOP_PBI[[#This Row],[Sub Format]],MASTER[LAUNCHED / YTL],AOP_PBI[#Headers])</f>
        <v>0</v>
      </c>
      <c r="I46" s="28">
        <f>COUNTIFS(MASTER[Sub Format],AOP_PBI[[#This Row],[Sub Format]],MASTER[EPC Status (Current Week)],AOP_PBI[#Headers])</f>
        <v>0</v>
      </c>
      <c r="J46" s="28">
        <f>AOP_PBI[[#This Row],[AOP]]-AOP_PBI[[#This Row],[EPC Ready]]-AOP_PBI[[#This Row],[EPC Ready Previous FY]]-AOP_PBI[[#This Row],[WIP]]</f>
        <v>0</v>
      </c>
    </row>
    <row r="47" spans="1:10" x14ac:dyDescent="0.35">
      <c r="A47" s="116" t="s">
        <v>76</v>
      </c>
      <c r="B47" s="116" t="s">
        <v>1980</v>
      </c>
      <c r="C47" s="28" t="s">
        <v>1589</v>
      </c>
      <c r="D47" s="28">
        <f>IFERROR(VLOOKUP(AOP_PBI[[#This Row],[Sub Format]],'PAN INDIA Summary'!$B:$E,4,FALSE),0)</f>
        <v>0</v>
      </c>
      <c r="E47" s="28">
        <f>COUNTIFS(MASTER[Sub Format],AOP_PBI[[#This Row],[Sub Format]],MASTER[EPC Status (Current Week)],AOP_PBI[#Headers])</f>
        <v>0</v>
      </c>
      <c r="F47" s="28">
        <f>COUNTIFS(MASTER[Sub Format],AOP_PBI[[#This Row],[Sub Format]],MASTER[EPC Status (Current Week)],AOP_PBI[#Headers])</f>
        <v>0</v>
      </c>
      <c r="G47" s="28">
        <f>COUNTIFS(MASTER[Sub Format],AOP_PBI[[#This Row],[Sub Format]],MASTER[LAUNCHED / YTL],AOP_PBI[#Headers])</f>
        <v>0</v>
      </c>
      <c r="H47" s="28">
        <f>COUNTIFS(MASTER[Sub Format],AOP_PBI[[#This Row],[Sub Format]],MASTER[LAUNCHED / YTL],AOP_PBI[#Headers])</f>
        <v>0</v>
      </c>
      <c r="I47" s="28">
        <f>COUNTIFS(MASTER[Sub Format],AOP_PBI[[#This Row],[Sub Format]],MASTER[EPC Status (Current Week)],AOP_PBI[#Headers])</f>
        <v>0</v>
      </c>
      <c r="J47" s="28">
        <f>AOP_PBI[[#This Row],[AOP]]-AOP_PBI[[#This Row],[EPC Ready]]-AOP_PBI[[#This Row],[EPC Ready Previous FY]]-AOP_PBI[[#This Row],[WIP]]</f>
        <v>0</v>
      </c>
    </row>
    <row r="48" spans="1:10" x14ac:dyDescent="0.35">
      <c r="A48" s="116" t="s">
        <v>76</v>
      </c>
      <c r="B48" s="116" t="s">
        <v>1980</v>
      </c>
      <c r="C48" s="28" t="s">
        <v>1590</v>
      </c>
      <c r="D48" s="28">
        <f>IFERROR(VLOOKUP(AOP_PBI[[#This Row],[Sub Format]],'PAN INDIA Summary'!$B:$E,4,FALSE),0)</f>
        <v>0</v>
      </c>
      <c r="E48" s="28">
        <f>COUNTIFS(MASTER[Sub Format],AOP_PBI[[#This Row],[Sub Format]],MASTER[EPC Status (Current Week)],AOP_PBI[#Headers])</f>
        <v>0</v>
      </c>
      <c r="F48" s="28">
        <f>COUNTIFS(MASTER[Sub Format],AOP_PBI[[#This Row],[Sub Format]],MASTER[EPC Status (Current Week)],AOP_PBI[#Headers])</f>
        <v>0</v>
      </c>
      <c r="G48" s="28">
        <f>COUNTIFS(MASTER[Sub Format],AOP_PBI[[#This Row],[Sub Format]],MASTER[LAUNCHED / YTL],AOP_PBI[#Headers])</f>
        <v>0</v>
      </c>
      <c r="H48" s="28">
        <f>COUNTIFS(MASTER[Sub Format],AOP_PBI[[#This Row],[Sub Format]],MASTER[LAUNCHED / YTL],AOP_PBI[#Headers])</f>
        <v>0</v>
      </c>
      <c r="I48" s="28">
        <f>COUNTIFS(MASTER[Sub Format],AOP_PBI[[#This Row],[Sub Format]],MASTER[EPC Status (Current Week)],AOP_PBI[#Headers])</f>
        <v>0</v>
      </c>
      <c r="J48" s="28">
        <f>AOP_PBI[[#This Row],[AOP]]-AOP_PBI[[#This Row],[EPC Ready]]-AOP_PBI[[#This Row],[EPC Ready Previous FY]]-AOP_PBI[[#This Row],[WIP]]</f>
        <v>0</v>
      </c>
    </row>
    <row r="49" spans="1:10" x14ac:dyDescent="0.35">
      <c r="A49" s="116" t="s">
        <v>76</v>
      </c>
      <c r="B49" s="116" t="s">
        <v>1980</v>
      </c>
      <c r="C49" s="28" t="s">
        <v>1591</v>
      </c>
      <c r="D49" s="28">
        <f>IFERROR(VLOOKUP(AOP_PBI[[#This Row],[Sub Format]],'PAN INDIA Summary'!$B:$E,4,FALSE),0)</f>
        <v>0</v>
      </c>
      <c r="E49" s="28">
        <f>COUNTIFS(MASTER[Sub Format],AOP_PBI[[#This Row],[Sub Format]],MASTER[EPC Status (Current Week)],AOP_PBI[#Headers])</f>
        <v>0</v>
      </c>
      <c r="F49" s="28">
        <f>COUNTIFS(MASTER[Sub Format],AOP_PBI[[#This Row],[Sub Format]],MASTER[EPC Status (Current Week)],AOP_PBI[#Headers])</f>
        <v>0</v>
      </c>
      <c r="G49" s="28">
        <f>COUNTIFS(MASTER[Sub Format],AOP_PBI[[#This Row],[Sub Format]],MASTER[LAUNCHED / YTL],AOP_PBI[#Headers])</f>
        <v>0</v>
      </c>
      <c r="H49" s="28">
        <f>COUNTIFS(MASTER[Sub Format],AOP_PBI[[#This Row],[Sub Format]],MASTER[LAUNCHED / YTL],AOP_PBI[#Headers])</f>
        <v>0</v>
      </c>
      <c r="I49" s="28">
        <f>COUNTIFS(MASTER[Sub Format],AOP_PBI[[#This Row],[Sub Format]],MASTER[EPC Status (Current Week)],AOP_PBI[#Headers])</f>
        <v>0</v>
      </c>
      <c r="J49" s="28">
        <f>AOP_PBI[[#This Row],[AOP]]-AOP_PBI[[#This Row],[EPC Ready]]-AOP_PBI[[#This Row],[EPC Ready Previous FY]]-AOP_PBI[[#This Row],[WIP]]</f>
        <v>0</v>
      </c>
    </row>
    <row r="50" spans="1:10" x14ac:dyDescent="0.35">
      <c r="A50" s="116" t="s">
        <v>76</v>
      </c>
      <c r="B50" s="116" t="s">
        <v>1980</v>
      </c>
      <c r="C50" s="28" t="s">
        <v>1592</v>
      </c>
      <c r="D50" s="28">
        <f>IFERROR(VLOOKUP(AOP_PBI[[#This Row],[Sub Format]],'PAN INDIA Summary'!$B:$E,4,FALSE),0)</f>
        <v>0</v>
      </c>
      <c r="E50" s="28">
        <f>COUNTIFS(MASTER[Sub Format],AOP_PBI[[#This Row],[Sub Format]],MASTER[EPC Status (Current Week)],AOP_PBI[#Headers])</f>
        <v>0</v>
      </c>
      <c r="F50" s="28">
        <f>COUNTIFS(MASTER[Sub Format],AOP_PBI[[#This Row],[Sub Format]],MASTER[EPC Status (Current Week)],AOP_PBI[#Headers])</f>
        <v>0</v>
      </c>
      <c r="G50" s="28">
        <f>COUNTIFS(MASTER[Sub Format],AOP_PBI[[#This Row],[Sub Format]],MASTER[LAUNCHED / YTL],AOP_PBI[#Headers])</f>
        <v>0</v>
      </c>
      <c r="H50" s="28">
        <f>COUNTIFS(MASTER[Sub Format],AOP_PBI[[#This Row],[Sub Format]],MASTER[LAUNCHED / YTL],AOP_PBI[#Headers])</f>
        <v>0</v>
      </c>
      <c r="I50" s="28">
        <f>COUNTIFS(MASTER[Sub Format],AOP_PBI[[#This Row],[Sub Format]],MASTER[EPC Status (Current Week)],AOP_PBI[#Headers])</f>
        <v>0</v>
      </c>
      <c r="J50" s="28">
        <f>AOP_PBI[[#This Row],[AOP]]-AOP_PBI[[#This Row],[EPC Ready]]-AOP_PBI[[#This Row],[EPC Ready Previous FY]]-AOP_PBI[[#This Row],[WIP]]</f>
        <v>0</v>
      </c>
    </row>
    <row r="51" spans="1:10" x14ac:dyDescent="0.35">
      <c r="A51" s="116" t="s">
        <v>76</v>
      </c>
      <c r="B51" s="116" t="s">
        <v>1980</v>
      </c>
      <c r="C51" s="28" t="s">
        <v>1593</v>
      </c>
      <c r="D51" s="28">
        <f>IFERROR(VLOOKUP(AOP_PBI[[#This Row],[Sub Format]],'PAN INDIA Summary'!$B:$E,4,FALSE),0)</f>
        <v>0</v>
      </c>
      <c r="E51" s="28">
        <f>COUNTIFS(MASTER[Sub Format],AOP_PBI[[#This Row],[Sub Format]],MASTER[EPC Status (Current Week)],AOP_PBI[#Headers])</f>
        <v>0</v>
      </c>
      <c r="F51" s="28">
        <f>COUNTIFS(MASTER[Sub Format],AOP_PBI[[#This Row],[Sub Format]],MASTER[EPC Status (Current Week)],AOP_PBI[#Headers])</f>
        <v>0</v>
      </c>
      <c r="G51" s="28">
        <f>COUNTIFS(MASTER[Sub Format],AOP_PBI[[#This Row],[Sub Format]],MASTER[LAUNCHED / YTL],AOP_PBI[#Headers])</f>
        <v>0</v>
      </c>
      <c r="H51" s="28">
        <f>COUNTIFS(MASTER[Sub Format],AOP_PBI[[#This Row],[Sub Format]],MASTER[LAUNCHED / YTL],AOP_PBI[#Headers])</f>
        <v>0</v>
      </c>
      <c r="I51" s="28">
        <f>COUNTIFS(MASTER[Sub Format],AOP_PBI[[#This Row],[Sub Format]],MASTER[EPC Status (Current Week)],AOP_PBI[#Headers])</f>
        <v>0</v>
      </c>
      <c r="J51" s="28">
        <f>AOP_PBI[[#This Row],[AOP]]-AOP_PBI[[#This Row],[EPC Ready]]-AOP_PBI[[#This Row],[EPC Ready Previous FY]]-AOP_PBI[[#This Row],[WIP]]</f>
        <v>0</v>
      </c>
    </row>
    <row r="52" spans="1:10" x14ac:dyDescent="0.35">
      <c r="A52" s="116" t="s">
        <v>76</v>
      </c>
      <c r="B52" s="116" t="s">
        <v>1980</v>
      </c>
      <c r="C52" s="28" t="s">
        <v>1594</v>
      </c>
      <c r="D52" s="28">
        <f>IFERROR(VLOOKUP(AOP_PBI[[#This Row],[Sub Format]],'PAN INDIA Summary'!$B:$E,4,FALSE),0)</f>
        <v>0</v>
      </c>
      <c r="E52" s="28">
        <f>COUNTIFS(MASTER[Sub Format],AOP_PBI[[#This Row],[Sub Format]],MASTER[EPC Status (Current Week)],AOP_PBI[#Headers])</f>
        <v>0</v>
      </c>
      <c r="F52" s="28">
        <f>COUNTIFS(MASTER[Sub Format],AOP_PBI[[#This Row],[Sub Format]],MASTER[EPC Status (Current Week)],AOP_PBI[#Headers])</f>
        <v>0</v>
      </c>
      <c r="G52" s="28">
        <f>COUNTIFS(MASTER[Sub Format],AOP_PBI[[#This Row],[Sub Format]],MASTER[LAUNCHED / YTL],AOP_PBI[#Headers])</f>
        <v>0</v>
      </c>
      <c r="H52" s="28">
        <f>COUNTIFS(MASTER[Sub Format],AOP_PBI[[#This Row],[Sub Format]],MASTER[LAUNCHED / YTL],AOP_PBI[#Headers])</f>
        <v>0</v>
      </c>
      <c r="I52" s="28">
        <f>COUNTIFS(MASTER[Sub Format],AOP_PBI[[#This Row],[Sub Format]],MASTER[EPC Status (Current Week)],AOP_PBI[#Headers])</f>
        <v>0</v>
      </c>
      <c r="J52" s="28">
        <f>AOP_PBI[[#This Row],[AOP]]-AOP_PBI[[#This Row],[EPC Ready]]-AOP_PBI[[#This Row],[EPC Ready Previous FY]]-AOP_PBI[[#This Row],[WIP]]</f>
        <v>0</v>
      </c>
    </row>
    <row r="53" spans="1:10" x14ac:dyDescent="0.35">
      <c r="A53" s="116" t="s">
        <v>76</v>
      </c>
      <c r="B53" s="116" t="s">
        <v>1980</v>
      </c>
      <c r="C53" s="28" t="s">
        <v>1595</v>
      </c>
      <c r="D53" s="28">
        <f>IFERROR(VLOOKUP(AOP_PBI[[#This Row],[Sub Format]],'PAN INDIA Summary'!$B:$E,4,FALSE),0)</f>
        <v>0</v>
      </c>
      <c r="E53" s="28">
        <f>COUNTIFS(MASTER[Sub Format],AOP_PBI[[#This Row],[Sub Format]],MASTER[EPC Status (Current Week)],AOP_PBI[#Headers])</f>
        <v>0</v>
      </c>
      <c r="F53" s="28">
        <f>COUNTIFS(MASTER[Sub Format],AOP_PBI[[#This Row],[Sub Format]],MASTER[EPC Status (Current Week)],AOP_PBI[#Headers])</f>
        <v>0</v>
      </c>
      <c r="G53" s="28">
        <f>COUNTIFS(MASTER[Sub Format],AOP_PBI[[#This Row],[Sub Format]],MASTER[LAUNCHED / YTL],AOP_PBI[#Headers])</f>
        <v>0</v>
      </c>
      <c r="H53" s="28">
        <f>COUNTIFS(MASTER[Sub Format],AOP_PBI[[#This Row],[Sub Format]],MASTER[LAUNCHED / YTL],AOP_PBI[#Headers])</f>
        <v>0</v>
      </c>
      <c r="I53" s="28">
        <f>COUNTIFS(MASTER[Sub Format],AOP_PBI[[#This Row],[Sub Format]],MASTER[EPC Status (Current Week)],AOP_PBI[#Headers])</f>
        <v>0</v>
      </c>
      <c r="J53" s="28">
        <f>AOP_PBI[[#This Row],[AOP]]-AOP_PBI[[#This Row],[EPC Ready]]-AOP_PBI[[#This Row],[EPC Ready Previous FY]]-AOP_PBI[[#This Row],[WIP]]</f>
        <v>0</v>
      </c>
    </row>
    <row r="54" spans="1:10" x14ac:dyDescent="0.35">
      <c r="A54" s="116" t="s">
        <v>76</v>
      </c>
      <c r="B54" s="116" t="s">
        <v>1980</v>
      </c>
      <c r="C54" s="28" t="s">
        <v>101</v>
      </c>
      <c r="D54" s="28">
        <f>IFERROR(VLOOKUP(AOP_PBI[[#This Row],[Sub Format]],'PAN INDIA Summary'!$B:$E,4,FALSE),0)</f>
        <v>5</v>
      </c>
      <c r="E54" s="28">
        <f>COUNTIFS(MASTER[Sub Format],AOP_PBI[[#This Row],[Sub Format]],MASTER[EPC Status (Current Week)],AOP_PBI[#Headers])</f>
        <v>0</v>
      </c>
      <c r="F54" s="28">
        <f>COUNTIFS(MASTER[Sub Format],AOP_PBI[[#This Row],[Sub Format]],MASTER[EPC Status (Current Week)],AOP_PBI[#Headers])</f>
        <v>0</v>
      </c>
      <c r="G54" s="28">
        <f>COUNTIFS(MASTER[Sub Format],AOP_PBI[[#This Row],[Sub Format]],MASTER[LAUNCHED / YTL],AOP_PBI[#Headers])</f>
        <v>0</v>
      </c>
      <c r="H54" s="28">
        <f>COUNTIFS(MASTER[Sub Format],AOP_PBI[[#This Row],[Sub Format]],MASTER[LAUNCHED / YTL],AOP_PBI[#Headers])</f>
        <v>0</v>
      </c>
      <c r="I54" s="28">
        <f>COUNTIFS(MASTER[Sub Format],AOP_PBI[[#This Row],[Sub Format]],MASTER[EPC Status (Current Week)],AOP_PBI[#Headers])</f>
        <v>0</v>
      </c>
      <c r="J54" s="28">
        <f>AOP_PBI[[#This Row],[AOP]]-AOP_PBI[[#This Row],[EPC Ready]]-AOP_PBI[[#This Row],[EPC Ready Previous FY]]-AOP_PBI[[#This Row],[WIP]]</f>
        <v>5</v>
      </c>
    </row>
    <row r="55" spans="1:10" x14ac:dyDescent="0.35">
      <c r="A55" s="116" t="s">
        <v>76</v>
      </c>
      <c r="B55" s="116" t="s">
        <v>1980</v>
      </c>
      <c r="C55" s="28" t="s">
        <v>111</v>
      </c>
      <c r="D55" s="28">
        <f>IFERROR(VLOOKUP(AOP_PBI[[#This Row],[Sub Format]],'PAN INDIA Summary'!$B:$E,4,FALSE),0)</f>
        <v>3</v>
      </c>
      <c r="E55" s="28">
        <f>COUNTIFS(MASTER[Sub Format],AOP_PBI[[#This Row],[Sub Format]],MASTER[EPC Status (Current Week)],AOP_PBI[#Headers])</f>
        <v>0</v>
      </c>
      <c r="F55" s="28">
        <f>COUNTIFS(MASTER[Sub Format],AOP_PBI[[#This Row],[Sub Format]],MASTER[EPC Status (Current Week)],AOP_PBI[#Headers])</f>
        <v>0</v>
      </c>
      <c r="G55" s="28">
        <f>COUNTIFS(MASTER[Sub Format],AOP_PBI[[#This Row],[Sub Format]],MASTER[LAUNCHED / YTL],AOP_PBI[#Headers])</f>
        <v>0</v>
      </c>
      <c r="H55" s="28">
        <f>COUNTIFS(MASTER[Sub Format],AOP_PBI[[#This Row],[Sub Format]],MASTER[LAUNCHED / YTL],AOP_PBI[#Headers])</f>
        <v>0</v>
      </c>
      <c r="I55" s="28">
        <f>COUNTIFS(MASTER[Sub Format],AOP_PBI[[#This Row],[Sub Format]],MASTER[EPC Status (Current Week)],AOP_PBI[#Headers])</f>
        <v>0</v>
      </c>
      <c r="J55" s="28">
        <f>AOP_PBI[[#This Row],[AOP]]-AOP_PBI[[#This Row],[EPC Ready]]-AOP_PBI[[#This Row],[EPC Ready Previous FY]]-AOP_PBI[[#This Row],[WIP]]</f>
        <v>3</v>
      </c>
    </row>
    <row r="56" spans="1:10" x14ac:dyDescent="0.35">
      <c r="A56" s="116" t="s">
        <v>76</v>
      </c>
      <c r="B56" s="116" t="s">
        <v>1980</v>
      </c>
      <c r="C56" s="28" t="s">
        <v>240</v>
      </c>
      <c r="D56" s="28">
        <f>IFERROR(VLOOKUP(AOP_PBI[[#This Row],[Sub Format]],'PAN INDIA Summary'!$B:$E,4,FALSE),0)</f>
        <v>1</v>
      </c>
      <c r="E56" s="28">
        <f>COUNTIFS(MASTER[Sub Format],AOP_PBI[[#This Row],[Sub Format]],MASTER[EPC Status (Current Week)],AOP_PBI[#Headers])</f>
        <v>0</v>
      </c>
      <c r="F56" s="28">
        <f>COUNTIFS(MASTER[Sub Format],AOP_PBI[[#This Row],[Sub Format]],MASTER[EPC Status (Current Week)],AOP_PBI[#Headers])</f>
        <v>0</v>
      </c>
      <c r="G56" s="28">
        <f>COUNTIFS(MASTER[Sub Format],AOP_PBI[[#This Row],[Sub Format]],MASTER[LAUNCHED / YTL],AOP_PBI[#Headers])</f>
        <v>0</v>
      </c>
      <c r="H56" s="28">
        <f>COUNTIFS(MASTER[Sub Format],AOP_PBI[[#This Row],[Sub Format]],MASTER[LAUNCHED / YTL],AOP_PBI[#Headers])</f>
        <v>0</v>
      </c>
      <c r="I56" s="28">
        <f>COUNTIFS(MASTER[Sub Format],AOP_PBI[[#This Row],[Sub Format]],MASTER[EPC Status (Current Week)],AOP_PBI[#Headers])</f>
        <v>0</v>
      </c>
      <c r="J56" s="28">
        <f>AOP_PBI[[#This Row],[AOP]]-AOP_PBI[[#This Row],[EPC Ready]]-AOP_PBI[[#This Row],[EPC Ready Previous FY]]-AOP_PBI[[#This Row],[WIP]]</f>
        <v>1</v>
      </c>
    </row>
    <row r="57" spans="1:10" x14ac:dyDescent="0.35">
      <c r="A57" s="116" t="s">
        <v>76</v>
      </c>
      <c r="B57" s="116" t="s">
        <v>1980</v>
      </c>
      <c r="C57" s="28" t="s">
        <v>1596</v>
      </c>
      <c r="D57" s="28">
        <f>IFERROR(VLOOKUP(AOP_PBI[[#This Row],[Sub Format]],'PAN INDIA Summary'!$B:$E,4,FALSE),0)</f>
        <v>0</v>
      </c>
      <c r="E57" s="28">
        <f>COUNTIFS(MASTER[Sub Format],AOP_PBI[[#This Row],[Sub Format]],MASTER[EPC Status (Current Week)],AOP_PBI[#Headers])</f>
        <v>0</v>
      </c>
      <c r="F57" s="28">
        <f>COUNTIFS(MASTER[Sub Format],AOP_PBI[[#This Row],[Sub Format]],MASTER[EPC Status (Current Week)],AOP_PBI[#Headers])</f>
        <v>0</v>
      </c>
      <c r="G57" s="28">
        <f>COUNTIFS(MASTER[Sub Format],AOP_PBI[[#This Row],[Sub Format]],MASTER[LAUNCHED / YTL],AOP_PBI[#Headers])</f>
        <v>0</v>
      </c>
      <c r="H57" s="28">
        <f>COUNTIFS(MASTER[Sub Format],AOP_PBI[[#This Row],[Sub Format]],MASTER[LAUNCHED / YTL],AOP_PBI[#Headers])</f>
        <v>0</v>
      </c>
      <c r="I57" s="28">
        <f>COUNTIFS(MASTER[Sub Format],AOP_PBI[[#This Row],[Sub Format]],MASTER[EPC Status (Current Week)],AOP_PBI[#Headers])</f>
        <v>0</v>
      </c>
      <c r="J57" s="28">
        <f>AOP_PBI[[#This Row],[AOP]]-AOP_PBI[[#This Row],[EPC Ready]]-AOP_PBI[[#This Row],[EPC Ready Previous FY]]-AOP_PBI[[#This Row],[WIP]]</f>
        <v>0</v>
      </c>
    </row>
    <row r="58" spans="1:10" x14ac:dyDescent="0.35">
      <c r="A58" s="116" t="s">
        <v>76</v>
      </c>
      <c r="B58" s="116" t="s">
        <v>1980</v>
      </c>
      <c r="C58" s="28" t="s">
        <v>379</v>
      </c>
      <c r="D58" s="28">
        <f>IFERROR(VLOOKUP(AOP_PBI[[#This Row],[Sub Format]],'PAN INDIA Summary'!$B:$E,4,FALSE),0)</f>
        <v>5</v>
      </c>
      <c r="E58" s="28">
        <f>COUNTIFS(MASTER[Sub Format],AOP_PBI[[#This Row],[Sub Format]],MASTER[EPC Status (Current Week)],AOP_PBI[#Headers])</f>
        <v>1</v>
      </c>
      <c r="F58" s="28">
        <f>COUNTIFS(MASTER[Sub Format],AOP_PBI[[#This Row],[Sub Format]],MASTER[EPC Status (Current Week)],AOP_PBI[#Headers])</f>
        <v>1</v>
      </c>
      <c r="G58" s="28">
        <f>COUNTIFS(MASTER[Sub Format],AOP_PBI[[#This Row],[Sub Format]],MASTER[LAUNCHED / YTL],AOP_PBI[#Headers])</f>
        <v>1</v>
      </c>
      <c r="H58" s="28">
        <f>COUNTIFS(MASTER[Sub Format],AOP_PBI[[#This Row],[Sub Format]],MASTER[LAUNCHED / YTL],AOP_PBI[#Headers])</f>
        <v>1</v>
      </c>
      <c r="I58" s="28">
        <f>COUNTIFS(MASTER[Sub Format],AOP_PBI[[#This Row],[Sub Format]],MASTER[EPC Status (Current Week)],AOP_PBI[#Headers])</f>
        <v>2</v>
      </c>
      <c r="J58" s="28">
        <f>AOP_PBI[[#This Row],[AOP]]-AOP_PBI[[#This Row],[EPC Ready]]-AOP_PBI[[#This Row],[EPC Ready Previous FY]]-AOP_PBI[[#This Row],[WIP]]</f>
        <v>1</v>
      </c>
    </row>
    <row r="59" spans="1:10" x14ac:dyDescent="0.35">
      <c r="A59" s="116" t="s">
        <v>76</v>
      </c>
      <c r="B59" s="116" t="s">
        <v>1980</v>
      </c>
      <c r="C59" s="28" t="s">
        <v>1062</v>
      </c>
      <c r="D59" s="28">
        <f>IFERROR(VLOOKUP(AOP_PBI[[#This Row],[Sub Format]],'PAN INDIA Summary'!$B:$E,4,FALSE),0)</f>
        <v>0</v>
      </c>
      <c r="E59" s="28">
        <f>COUNTIFS(MASTER[Sub Format],AOP_PBI[[#This Row],[Sub Format]],MASTER[EPC Status (Current Week)],AOP_PBI[#Headers])</f>
        <v>0</v>
      </c>
      <c r="F59" s="28">
        <f>COUNTIFS(MASTER[Sub Format],AOP_PBI[[#This Row],[Sub Format]],MASTER[EPC Status (Current Week)],AOP_PBI[#Headers])</f>
        <v>0</v>
      </c>
      <c r="G59" s="28">
        <f>COUNTIFS(MASTER[Sub Format],AOP_PBI[[#This Row],[Sub Format]],MASTER[LAUNCHED / YTL],AOP_PBI[#Headers])</f>
        <v>0</v>
      </c>
      <c r="H59" s="28">
        <f>COUNTIFS(MASTER[Sub Format],AOP_PBI[[#This Row],[Sub Format]],MASTER[LAUNCHED / YTL],AOP_PBI[#Headers])</f>
        <v>0</v>
      </c>
      <c r="I59" s="28">
        <f>COUNTIFS(MASTER[Sub Format],AOP_PBI[[#This Row],[Sub Format]],MASTER[EPC Status (Current Week)],AOP_PBI[#Headers])</f>
        <v>1</v>
      </c>
      <c r="J59" s="28">
        <f>AOP_PBI[[#This Row],[AOP]]-AOP_PBI[[#This Row],[EPC Ready]]-AOP_PBI[[#This Row],[EPC Ready Previous FY]]-AOP_PBI[[#This Row],[WIP]]</f>
        <v>-1</v>
      </c>
    </row>
    <row r="60" spans="1:10" x14ac:dyDescent="0.35">
      <c r="A60" s="116" t="s">
        <v>76</v>
      </c>
      <c r="B60" s="116" t="s">
        <v>1980</v>
      </c>
      <c r="C60" s="28" t="s">
        <v>1597</v>
      </c>
      <c r="D60" s="28">
        <f>IFERROR(VLOOKUP(AOP_PBI[[#This Row],[Sub Format]],'PAN INDIA Summary'!$B:$E,4,FALSE),0)</f>
        <v>0</v>
      </c>
      <c r="E60" s="28">
        <f>COUNTIFS(MASTER[Sub Format],AOP_PBI[[#This Row],[Sub Format]],MASTER[EPC Status (Current Week)],AOP_PBI[#Headers])</f>
        <v>0</v>
      </c>
      <c r="F60" s="28">
        <f>COUNTIFS(MASTER[Sub Format],AOP_PBI[[#This Row],[Sub Format]],MASTER[EPC Status (Current Week)],AOP_PBI[#Headers])</f>
        <v>0</v>
      </c>
      <c r="G60" s="28">
        <f>COUNTIFS(MASTER[Sub Format],AOP_PBI[[#This Row],[Sub Format]],MASTER[LAUNCHED / YTL],AOP_PBI[#Headers])</f>
        <v>0</v>
      </c>
      <c r="H60" s="28">
        <f>COUNTIFS(MASTER[Sub Format],AOP_PBI[[#This Row],[Sub Format]],MASTER[LAUNCHED / YTL],AOP_PBI[#Headers])</f>
        <v>0</v>
      </c>
      <c r="I60" s="28">
        <f>COUNTIFS(MASTER[Sub Format],AOP_PBI[[#This Row],[Sub Format]],MASTER[EPC Status (Current Week)],AOP_PBI[#Headers])</f>
        <v>0</v>
      </c>
      <c r="J60" s="28">
        <f>AOP_PBI[[#This Row],[AOP]]-AOP_PBI[[#This Row],[EPC Ready]]-AOP_PBI[[#This Row],[EPC Ready Previous FY]]-AOP_PBI[[#This Row],[WIP]]</f>
        <v>0</v>
      </c>
    </row>
    <row r="61" spans="1:10" x14ac:dyDescent="0.35">
      <c r="A61" s="116" t="s">
        <v>76</v>
      </c>
      <c r="B61" s="116" t="s">
        <v>1980</v>
      </c>
      <c r="C61" s="28" t="s">
        <v>298</v>
      </c>
      <c r="D61" s="28">
        <f>IFERROR(VLOOKUP(AOP_PBI[[#This Row],[Sub Format]],'PAN INDIA Summary'!$B:$E,4,FALSE),0)</f>
        <v>0</v>
      </c>
      <c r="E61" s="28">
        <f>COUNTIFS(MASTER[Sub Format],AOP_PBI[[#This Row],[Sub Format]],MASTER[EPC Status (Current Week)],AOP_PBI[#Headers])</f>
        <v>0</v>
      </c>
      <c r="F61" s="28">
        <f>COUNTIFS(MASTER[Sub Format],AOP_PBI[[#This Row],[Sub Format]],MASTER[EPC Status (Current Week)],AOP_PBI[#Headers])</f>
        <v>0</v>
      </c>
      <c r="G61" s="28">
        <f>COUNTIFS(MASTER[Sub Format],AOP_PBI[[#This Row],[Sub Format]],MASTER[LAUNCHED / YTL],AOP_PBI[#Headers])</f>
        <v>0</v>
      </c>
      <c r="H61" s="28">
        <f>COUNTIFS(MASTER[Sub Format],AOP_PBI[[#This Row],[Sub Format]],MASTER[LAUNCHED / YTL],AOP_PBI[#Headers])</f>
        <v>0</v>
      </c>
      <c r="I61" s="28">
        <f>COUNTIFS(MASTER[Sub Format],AOP_PBI[[#This Row],[Sub Format]],MASTER[EPC Status (Current Week)],AOP_PBI[#Headers])</f>
        <v>0</v>
      </c>
      <c r="J61" s="28">
        <f>AOP_PBI[[#This Row],[AOP]]-AOP_PBI[[#This Row],[EPC Ready]]-AOP_PBI[[#This Row],[EPC Ready Previous FY]]-AOP_PBI[[#This Row],[WIP]]</f>
        <v>0</v>
      </c>
    </row>
    <row r="62" spans="1:10" x14ac:dyDescent="0.35">
      <c r="A62" s="116" t="s">
        <v>76</v>
      </c>
      <c r="B62" s="116" t="s">
        <v>1980</v>
      </c>
      <c r="C62" s="28" t="s">
        <v>1598</v>
      </c>
      <c r="D62" s="28">
        <f>IFERROR(VLOOKUP(AOP_PBI[[#This Row],[Sub Format]],'PAN INDIA Summary'!$B:$E,4,FALSE),0)</f>
        <v>0</v>
      </c>
      <c r="E62" s="28">
        <f>COUNTIFS(MASTER[Sub Format],AOP_PBI[[#This Row],[Sub Format]],MASTER[EPC Status (Current Week)],AOP_PBI[#Headers])</f>
        <v>0</v>
      </c>
      <c r="F62" s="28">
        <f>COUNTIFS(MASTER[Sub Format],AOP_PBI[[#This Row],[Sub Format]],MASTER[EPC Status (Current Week)],AOP_PBI[#Headers])</f>
        <v>0</v>
      </c>
      <c r="G62" s="28">
        <f>COUNTIFS(MASTER[Sub Format],AOP_PBI[[#This Row],[Sub Format]],MASTER[LAUNCHED / YTL],AOP_PBI[#Headers])</f>
        <v>0</v>
      </c>
      <c r="H62" s="28">
        <f>COUNTIFS(MASTER[Sub Format],AOP_PBI[[#This Row],[Sub Format]],MASTER[LAUNCHED / YTL],AOP_PBI[#Headers])</f>
        <v>0</v>
      </c>
      <c r="I62" s="28">
        <f>COUNTIFS(MASTER[Sub Format],AOP_PBI[[#This Row],[Sub Format]],MASTER[EPC Status (Current Week)],AOP_PBI[#Headers])</f>
        <v>0</v>
      </c>
      <c r="J62" s="28">
        <f>AOP_PBI[[#This Row],[AOP]]-AOP_PBI[[#This Row],[EPC Ready]]-AOP_PBI[[#This Row],[EPC Ready Previous FY]]-AOP_PBI[[#This Row],[WIP]]</f>
        <v>0</v>
      </c>
    </row>
    <row r="63" spans="1:10" x14ac:dyDescent="0.35">
      <c r="A63" s="116" t="s">
        <v>76</v>
      </c>
      <c r="B63" s="116" t="s">
        <v>1980</v>
      </c>
      <c r="C63" s="28" t="s">
        <v>1599</v>
      </c>
      <c r="D63" s="28">
        <f>IFERROR(VLOOKUP(AOP_PBI[[#This Row],[Sub Format]],'PAN INDIA Summary'!$B:$E,4,FALSE),0)</f>
        <v>0</v>
      </c>
      <c r="E63" s="28">
        <f>COUNTIFS(MASTER[Sub Format],AOP_PBI[[#This Row],[Sub Format]],MASTER[EPC Status (Current Week)],AOP_PBI[#Headers])</f>
        <v>0</v>
      </c>
      <c r="F63" s="28">
        <f>COUNTIFS(MASTER[Sub Format],AOP_PBI[[#This Row],[Sub Format]],MASTER[EPC Status (Current Week)],AOP_PBI[#Headers])</f>
        <v>0</v>
      </c>
      <c r="G63" s="28">
        <f>COUNTIFS(MASTER[Sub Format],AOP_PBI[[#This Row],[Sub Format]],MASTER[LAUNCHED / YTL],AOP_PBI[#Headers])</f>
        <v>0</v>
      </c>
      <c r="H63" s="28">
        <f>COUNTIFS(MASTER[Sub Format],AOP_PBI[[#This Row],[Sub Format]],MASTER[LAUNCHED / YTL],AOP_PBI[#Headers])</f>
        <v>0</v>
      </c>
      <c r="I63" s="28">
        <f>COUNTIFS(MASTER[Sub Format],AOP_PBI[[#This Row],[Sub Format]],MASTER[EPC Status (Current Week)],AOP_PBI[#Headers])</f>
        <v>0</v>
      </c>
      <c r="J63" s="28">
        <f>AOP_PBI[[#This Row],[AOP]]-AOP_PBI[[#This Row],[EPC Ready]]-AOP_PBI[[#This Row],[EPC Ready Previous FY]]-AOP_PBI[[#This Row],[WIP]]</f>
        <v>0</v>
      </c>
    </row>
    <row r="64" spans="1:10" x14ac:dyDescent="0.35">
      <c r="A64" s="116" t="s">
        <v>76</v>
      </c>
      <c r="B64" s="116" t="s">
        <v>1980</v>
      </c>
      <c r="C64" s="28" t="s">
        <v>699</v>
      </c>
      <c r="D64" s="28">
        <f>IFERROR(VLOOKUP(AOP_PBI[[#This Row],[Sub Format]],'PAN INDIA Summary'!$B:$E,4,FALSE),0)</f>
        <v>0</v>
      </c>
      <c r="E64" s="28">
        <f>COUNTIFS(MASTER[Sub Format],AOP_PBI[[#This Row],[Sub Format]],MASTER[EPC Status (Current Week)],AOP_PBI[#Headers])</f>
        <v>3</v>
      </c>
      <c r="F64" s="28">
        <f>COUNTIFS(MASTER[Sub Format],AOP_PBI[[#This Row],[Sub Format]],MASTER[EPC Status (Current Week)],AOP_PBI[#Headers])</f>
        <v>0</v>
      </c>
      <c r="G64" s="28">
        <f>COUNTIFS(MASTER[Sub Format],AOP_PBI[[#This Row],[Sub Format]],MASTER[LAUNCHED / YTL],AOP_PBI[#Headers])</f>
        <v>1</v>
      </c>
      <c r="H64" s="28">
        <f>COUNTIFS(MASTER[Sub Format],AOP_PBI[[#This Row],[Sub Format]],MASTER[LAUNCHED / YTL],AOP_PBI[#Headers])</f>
        <v>2</v>
      </c>
      <c r="I64" s="28">
        <f>COUNTIFS(MASTER[Sub Format],AOP_PBI[[#This Row],[Sub Format]],MASTER[EPC Status (Current Week)],AOP_PBI[#Headers])</f>
        <v>1</v>
      </c>
      <c r="J64" s="28">
        <f>AOP_PBI[[#This Row],[AOP]]-AOP_PBI[[#This Row],[EPC Ready]]-AOP_PBI[[#This Row],[EPC Ready Previous FY]]-AOP_PBI[[#This Row],[WIP]]</f>
        <v>-4</v>
      </c>
    </row>
    <row r="65" spans="1:10" x14ac:dyDescent="0.35">
      <c r="A65" s="116" t="s">
        <v>76</v>
      </c>
      <c r="B65" s="116" t="s">
        <v>1980</v>
      </c>
      <c r="C65" s="28" t="s">
        <v>1600</v>
      </c>
      <c r="D65" s="28">
        <f>IFERROR(VLOOKUP(AOP_PBI[[#This Row],[Sub Format]],'PAN INDIA Summary'!$B:$E,4,FALSE),0)</f>
        <v>0</v>
      </c>
      <c r="E65" s="28">
        <f>COUNTIFS(MASTER[Sub Format],AOP_PBI[[#This Row],[Sub Format]],MASTER[EPC Status (Current Week)],AOP_PBI[#Headers])</f>
        <v>0</v>
      </c>
      <c r="F65" s="28">
        <f>COUNTIFS(MASTER[Sub Format],AOP_PBI[[#This Row],[Sub Format]],MASTER[EPC Status (Current Week)],AOP_PBI[#Headers])</f>
        <v>0</v>
      </c>
      <c r="G65" s="28">
        <f>COUNTIFS(MASTER[Sub Format],AOP_PBI[[#This Row],[Sub Format]],MASTER[LAUNCHED / YTL],AOP_PBI[#Headers])</f>
        <v>0</v>
      </c>
      <c r="H65" s="28">
        <f>COUNTIFS(MASTER[Sub Format],AOP_PBI[[#This Row],[Sub Format]],MASTER[LAUNCHED / YTL],AOP_PBI[#Headers])</f>
        <v>0</v>
      </c>
      <c r="I65" s="28">
        <f>COUNTIFS(MASTER[Sub Format],AOP_PBI[[#This Row],[Sub Format]],MASTER[EPC Status (Current Week)],AOP_PBI[#Headers])</f>
        <v>0</v>
      </c>
      <c r="J65" s="28">
        <f>AOP_PBI[[#This Row],[AOP]]-AOP_PBI[[#This Row],[EPC Ready]]-AOP_PBI[[#This Row],[EPC Ready Previous FY]]-AOP_PBI[[#This Row],[WIP]]</f>
        <v>0</v>
      </c>
    </row>
    <row r="66" spans="1:10" x14ac:dyDescent="0.35">
      <c r="A66" s="116" t="s">
        <v>76</v>
      </c>
      <c r="B66" s="116" t="s">
        <v>1980</v>
      </c>
      <c r="C66" s="28" t="s">
        <v>242</v>
      </c>
      <c r="D66" s="28">
        <f>IFERROR(VLOOKUP(AOP_PBI[[#This Row],[Sub Format]],'PAN INDIA Summary'!$B:$E,4,FALSE),0)</f>
        <v>0</v>
      </c>
      <c r="E66" s="28">
        <f>COUNTIFS(MASTER[Sub Format],AOP_PBI[[#This Row],[Sub Format]],MASTER[EPC Status (Current Week)],AOP_PBI[#Headers])</f>
        <v>0</v>
      </c>
      <c r="F66" s="28">
        <f>COUNTIFS(MASTER[Sub Format],AOP_PBI[[#This Row],[Sub Format]],MASTER[EPC Status (Current Week)],AOP_PBI[#Headers])</f>
        <v>0</v>
      </c>
      <c r="G66" s="28">
        <f>COUNTIFS(MASTER[Sub Format],AOP_PBI[[#This Row],[Sub Format]],MASTER[LAUNCHED / YTL],AOP_PBI[#Headers])</f>
        <v>0</v>
      </c>
      <c r="H66" s="28">
        <f>COUNTIFS(MASTER[Sub Format],AOP_PBI[[#This Row],[Sub Format]],MASTER[LAUNCHED / YTL],AOP_PBI[#Headers])</f>
        <v>0</v>
      </c>
      <c r="I66" s="28">
        <f>COUNTIFS(MASTER[Sub Format],AOP_PBI[[#This Row],[Sub Format]],MASTER[EPC Status (Current Week)],AOP_PBI[#Headers])</f>
        <v>0</v>
      </c>
      <c r="J66" s="28">
        <f>AOP_PBI[[#This Row],[AOP]]-AOP_PBI[[#This Row],[EPC Ready]]-AOP_PBI[[#This Row],[EPC Ready Previous FY]]-AOP_PBI[[#This Row],[WIP]]</f>
        <v>0</v>
      </c>
    </row>
    <row r="67" spans="1:10" x14ac:dyDescent="0.35">
      <c r="A67" s="116" t="s">
        <v>76</v>
      </c>
      <c r="B67" s="116" t="s">
        <v>1980</v>
      </c>
      <c r="C67" s="28" t="s">
        <v>241</v>
      </c>
      <c r="D67" s="28">
        <f>IFERROR(VLOOKUP(AOP_PBI[[#This Row],[Sub Format]],'PAN INDIA Summary'!$B:$E,4,FALSE),0)</f>
        <v>0</v>
      </c>
      <c r="E67" s="28">
        <f>COUNTIFS(MASTER[Sub Format],AOP_PBI[[#This Row],[Sub Format]],MASTER[EPC Status (Current Week)],AOP_PBI[#Headers])</f>
        <v>0</v>
      </c>
      <c r="F67" s="28">
        <f>COUNTIFS(MASTER[Sub Format],AOP_PBI[[#This Row],[Sub Format]],MASTER[EPC Status (Current Week)],AOP_PBI[#Headers])</f>
        <v>0</v>
      </c>
      <c r="G67" s="28">
        <f>COUNTIFS(MASTER[Sub Format],AOP_PBI[[#This Row],[Sub Format]],MASTER[LAUNCHED / YTL],AOP_PBI[#Headers])</f>
        <v>0</v>
      </c>
      <c r="H67" s="28">
        <f>COUNTIFS(MASTER[Sub Format],AOP_PBI[[#This Row],[Sub Format]],MASTER[LAUNCHED / YTL],AOP_PBI[#Headers])</f>
        <v>0</v>
      </c>
      <c r="I67" s="28">
        <f>COUNTIFS(MASTER[Sub Format],AOP_PBI[[#This Row],[Sub Format]],MASTER[EPC Status (Current Week)],AOP_PBI[#Headers])</f>
        <v>0</v>
      </c>
      <c r="J67" s="28">
        <f>AOP_PBI[[#This Row],[AOP]]-AOP_PBI[[#This Row],[EPC Ready]]-AOP_PBI[[#This Row],[EPC Ready Previous FY]]-AOP_PBI[[#This Row],[WIP]]</f>
        <v>0</v>
      </c>
    </row>
    <row r="68" spans="1:10" x14ac:dyDescent="0.35">
      <c r="A68" s="116" t="s">
        <v>76</v>
      </c>
      <c r="B68" s="116" t="s">
        <v>1980</v>
      </c>
      <c r="C68" s="28" t="s">
        <v>190</v>
      </c>
      <c r="D68" s="28">
        <f>IFERROR(VLOOKUP(AOP_PBI[[#This Row],[Sub Format]],'PAN INDIA Summary'!$B:$E,4,FALSE),0)</f>
        <v>18</v>
      </c>
      <c r="E68" s="28">
        <f>COUNTIFS(MASTER[Sub Format],AOP_PBI[[#This Row],[Sub Format]],MASTER[EPC Status (Current Week)],AOP_PBI[#Headers])</f>
        <v>3</v>
      </c>
      <c r="F68" s="28">
        <f>COUNTIFS(MASTER[Sub Format],AOP_PBI[[#This Row],[Sub Format]],MASTER[EPC Status (Current Week)],AOP_PBI[#Headers])</f>
        <v>1</v>
      </c>
      <c r="G68" s="28">
        <f>COUNTIFS(MASTER[Sub Format],AOP_PBI[[#This Row],[Sub Format]],MASTER[LAUNCHED / YTL],AOP_PBI[#Headers])</f>
        <v>1</v>
      </c>
      <c r="H68" s="28">
        <f>COUNTIFS(MASTER[Sub Format],AOP_PBI[[#This Row],[Sub Format]],MASTER[LAUNCHED / YTL],AOP_PBI[#Headers])</f>
        <v>3</v>
      </c>
      <c r="I68" s="28">
        <f>COUNTIFS(MASTER[Sub Format],AOP_PBI[[#This Row],[Sub Format]],MASTER[EPC Status (Current Week)],AOP_PBI[#Headers])</f>
        <v>1</v>
      </c>
      <c r="J68" s="28">
        <f>AOP_PBI[[#This Row],[AOP]]-AOP_PBI[[#This Row],[EPC Ready]]-AOP_PBI[[#This Row],[EPC Ready Previous FY]]-AOP_PBI[[#This Row],[WIP]]</f>
        <v>13</v>
      </c>
    </row>
    <row r="69" spans="1:10" x14ac:dyDescent="0.35">
      <c r="A69" s="116" t="s">
        <v>76</v>
      </c>
      <c r="B69" s="116" t="s">
        <v>1980</v>
      </c>
      <c r="C69" s="28" t="s">
        <v>1601</v>
      </c>
      <c r="D69" s="28">
        <f>IFERROR(VLOOKUP(AOP_PBI[[#This Row],[Sub Format]],'PAN INDIA Summary'!$B:$E,4,FALSE),0)</f>
        <v>0</v>
      </c>
      <c r="E69" s="28">
        <f>COUNTIFS(MASTER[Sub Format],AOP_PBI[[#This Row],[Sub Format]],MASTER[EPC Status (Current Week)],AOP_PBI[#Headers])</f>
        <v>0</v>
      </c>
      <c r="F69" s="28">
        <f>COUNTIFS(MASTER[Sub Format],AOP_PBI[[#This Row],[Sub Format]],MASTER[EPC Status (Current Week)],AOP_PBI[#Headers])</f>
        <v>0</v>
      </c>
      <c r="G69" s="28">
        <f>COUNTIFS(MASTER[Sub Format],AOP_PBI[[#This Row],[Sub Format]],MASTER[LAUNCHED / YTL],AOP_PBI[#Headers])</f>
        <v>0</v>
      </c>
      <c r="H69" s="28">
        <f>COUNTIFS(MASTER[Sub Format],AOP_PBI[[#This Row],[Sub Format]],MASTER[LAUNCHED / YTL],AOP_PBI[#Headers])</f>
        <v>0</v>
      </c>
      <c r="I69" s="28">
        <f>COUNTIFS(MASTER[Sub Format],AOP_PBI[[#This Row],[Sub Format]],MASTER[EPC Status (Current Week)],AOP_PBI[#Headers])</f>
        <v>0</v>
      </c>
      <c r="J69" s="28">
        <f>AOP_PBI[[#This Row],[AOP]]-AOP_PBI[[#This Row],[EPC Ready]]-AOP_PBI[[#This Row],[EPC Ready Previous FY]]-AOP_PBI[[#This Row],[WIP]]</f>
        <v>0</v>
      </c>
    </row>
    <row r="70" spans="1:10" x14ac:dyDescent="0.35">
      <c r="A70" s="116" t="s">
        <v>76</v>
      </c>
      <c r="B70" s="116" t="s">
        <v>1980</v>
      </c>
      <c r="C70" s="28" t="s">
        <v>1131</v>
      </c>
      <c r="D70" s="28">
        <f>IFERROR(VLOOKUP(AOP_PBI[[#This Row],[Sub Format]],'PAN INDIA Summary'!$B:$E,4,FALSE),0)</f>
        <v>0</v>
      </c>
      <c r="E70" s="28">
        <f>COUNTIFS(MASTER[Sub Format],AOP_PBI[[#This Row],[Sub Format]],MASTER[EPC Status (Current Week)],AOP_PBI[#Headers])</f>
        <v>0</v>
      </c>
      <c r="F70" s="28">
        <f>COUNTIFS(MASTER[Sub Format],AOP_PBI[[#This Row],[Sub Format]],MASTER[EPC Status (Current Week)],AOP_PBI[#Headers])</f>
        <v>0</v>
      </c>
      <c r="G70" s="28">
        <f>COUNTIFS(MASTER[Sub Format],AOP_PBI[[#This Row],[Sub Format]],MASTER[LAUNCHED / YTL],AOP_PBI[#Headers])</f>
        <v>0</v>
      </c>
      <c r="H70" s="28">
        <f>COUNTIFS(MASTER[Sub Format],AOP_PBI[[#This Row],[Sub Format]],MASTER[LAUNCHED / YTL],AOP_PBI[#Headers])</f>
        <v>0</v>
      </c>
      <c r="I70" s="28">
        <f>COUNTIFS(MASTER[Sub Format],AOP_PBI[[#This Row],[Sub Format]],MASTER[EPC Status (Current Week)],AOP_PBI[#Headers])</f>
        <v>0</v>
      </c>
      <c r="J70" s="28">
        <f>AOP_PBI[[#This Row],[AOP]]-AOP_PBI[[#This Row],[EPC Ready]]-AOP_PBI[[#This Row],[EPC Ready Previous FY]]-AOP_PBI[[#This Row],[WIP]]</f>
        <v>0</v>
      </c>
    </row>
    <row r="71" spans="1:10" x14ac:dyDescent="0.35">
      <c r="A71" s="116" t="s">
        <v>76</v>
      </c>
      <c r="B71" s="116" t="s">
        <v>1980</v>
      </c>
      <c r="C71" s="28" t="s">
        <v>1823</v>
      </c>
      <c r="D71" s="28" t="str">
        <f>IFERROR(VLOOKUP(AOP_PBI[[#This Row],[Sub Format]],'PAN INDIA Summary'!$B:$E,4,FALSE),0)</f>
        <v>-</v>
      </c>
      <c r="E71" s="28">
        <f>COUNTIFS(MASTER[Sub Format],AOP_PBI[[#This Row],[Sub Format]],MASTER[EPC Status (Current Week)],AOP_PBI[#Headers])</f>
        <v>5</v>
      </c>
      <c r="F71" s="28">
        <f>COUNTIFS(MASTER[Sub Format],AOP_PBI[[#This Row],[Sub Format]],MASTER[EPC Status (Current Week)],AOP_PBI[#Headers])</f>
        <v>0</v>
      </c>
      <c r="G71" s="28">
        <f>COUNTIFS(MASTER[Sub Format],AOP_PBI[[#This Row],[Sub Format]],MASTER[LAUNCHED / YTL],AOP_PBI[#Headers])</f>
        <v>5</v>
      </c>
      <c r="H71" s="28">
        <f>COUNTIFS(MASTER[Sub Format],AOP_PBI[[#This Row],[Sub Format]],MASTER[LAUNCHED / YTL],AOP_PBI[#Headers])</f>
        <v>0</v>
      </c>
      <c r="I71" s="28">
        <f>COUNTIFS(MASTER[Sub Format],AOP_PBI[[#This Row],[Sub Format]],MASTER[EPC Status (Current Week)],AOP_PBI[#Headers])</f>
        <v>0</v>
      </c>
      <c r="J71" s="28" t="e">
        <f>AOP_PBI[[#This Row],[AOP]]-AOP_PBI[[#This Row],[EPC Ready]]-AOP_PBI[[#This Row],[EPC Ready Previous FY]]-AOP_PBI[[#This Row],[WIP]]</f>
        <v>#VALUE!</v>
      </c>
    </row>
    <row r="72" spans="1:10" x14ac:dyDescent="0.35">
      <c r="A72" s="116" t="s">
        <v>76</v>
      </c>
      <c r="B72" s="116" t="s">
        <v>1980</v>
      </c>
      <c r="C72" s="28" t="s">
        <v>170</v>
      </c>
      <c r="D72" s="28">
        <f>IFERROR(VLOOKUP(AOP_PBI[[#This Row],[Sub Format]],'PAN INDIA Summary'!$B:$E,4,FALSE),0)</f>
        <v>1</v>
      </c>
      <c r="E72" s="28">
        <f>COUNTIFS(MASTER[Sub Format],AOP_PBI[[#This Row],[Sub Format]],MASTER[EPC Status (Current Week)],AOP_PBI[#Headers])</f>
        <v>0</v>
      </c>
      <c r="F72" s="28">
        <f>COUNTIFS(MASTER[Sub Format],AOP_PBI[[#This Row],[Sub Format]],MASTER[EPC Status (Current Week)],AOP_PBI[#Headers])</f>
        <v>0</v>
      </c>
      <c r="G72" s="28">
        <f>COUNTIFS(MASTER[Sub Format],AOP_PBI[[#This Row],[Sub Format]],MASTER[LAUNCHED / YTL],AOP_PBI[#Headers])</f>
        <v>0</v>
      </c>
      <c r="H72" s="28">
        <f>COUNTIFS(MASTER[Sub Format],AOP_PBI[[#This Row],[Sub Format]],MASTER[LAUNCHED / YTL],AOP_PBI[#Headers])</f>
        <v>0</v>
      </c>
      <c r="I72" s="28">
        <f>COUNTIFS(MASTER[Sub Format],AOP_PBI[[#This Row],[Sub Format]],MASTER[EPC Status (Current Week)],AOP_PBI[#Headers])</f>
        <v>0</v>
      </c>
      <c r="J72" s="28">
        <f>AOP_PBI[[#This Row],[AOP]]-AOP_PBI[[#This Row],[EPC Ready]]-AOP_PBI[[#This Row],[EPC Ready Previous FY]]-AOP_PBI[[#This Row],[WIP]]</f>
        <v>1</v>
      </c>
    </row>
    <row r="73" spans="1:10" x14ac:dyDescent="0.35">
      <c r="A73" s="116" t="s">
        <v>76</v>
      </c>
      <c r="B73" s="116" t="s">
        <v>1980</v>
      </c>
      <c r="C73" s="28" t="s">
        <v>117</v>
      </c>
      <c r="D73" s="28">
        <f>IFERROR(VLOOKUP(AOP_PBI[[#This Row],[Sub Format]],'PAN INDIA Summary'!$B:$E,4,FALSE),0)</f>
        <v>5</v>
      </c>
      <c r="E73" s="28">
        <f>COUNTIFS(MASTER[Sub Format],AOP_PBI[[#This Row],[Sub Format]],MASTER[EPC Status (Current Week)],AOP_PBI[#Headers])</f>
        <v>0</v>
      </c>
      <c r="F73" s="28">
        <f>COUNTIFS(MASTER[Sub Format],AOP_PBI[[#This Row],[Sub Format]],MASTER[EPC Status (Current Week)],AOP_PBI[#Headers])</f>
        <v>0</v>
      </c>
      <c r="G73" s="28">
        <f>COUNTIFS(MASTER[Sub Format],AOP_PBI[[#This Row],[Sub Format]],MASTER[LAUNCHED / YTL],AOP_PBI[#Headers])</f>
        <v>0</v>
      </c>
      <c r="H73" s="28">
        <f>COUNTIFS(MASTER[Sub Format],AOP_PBI[[#This Row],[Sub Format]],MASTER[LAUNCHED / YTL],AOP_PBI[#Headers])</f>
        <v>0</v>
      </c>
      <c r="I73" s="28">
        <f>COUNTIFS(MASTER[Sub Format],AOP_PBI[[#This Row],[Sub Format]],MASTER[EPC Status (Current Week)],AOP_PBI[#Headers])</f>
        <v>0</v>
      </c>
      <c r="J73" s="28">
        <f>AOP_PBI[[#This Row],[AOP]]-AOP_PBI[[#This Row],[EPC Ready]]-AOP_PBI[[#This Row],[EPC Ready Previous FY]]-AOP_PBI[[#This Row],[WIP]]</f>
        <v>5</v>
      </c>
    </row>
    <row r="74" spans="1:10" x14ac:dyDescent="0.35">
      <c r="A74" s="116" t="s">
        <v>76</v>
      </c>
      <c r="B74" s="116" t="s">
        <v>1980</v>
      </c>
      <c r="C74" s="28" t="s">
        <v>178</v>
      </c>
      <c r="D74" s="28">
        <f>IFERROR(VLOOKUP(AOP_PBI[[#This Row],[Sub Format]],'PAN INDIA Summary'!$B:$E,4,FALSE),0)</f>
        <v>1</v>
      </c>
      <c r="E74" s="28">
        <f>COUNTIFS(MASTER[Sub Format],AOP_PBI[[#This Row],[Sub Format]],MASTER[EPC Status (Current Week)],AOP_PBI[#Headers])</f>
        <v>0</v>
      </c>
      <c r="F74" s="28">
        <f>COUNTIFS(MASTER[Sub Format],AOP_PBI[[#This Row],[Sub Format]],MASTER[EPC Status (Current Week)],AOP_PBI[#Headers])</f>
        <v>0</v>
      </c>
      <c r="G74" s="28">
        <f>COUNTIFS(MASTER[Sub Format],AOP_PBI[[#This Row],[Sub Format]],MASTER[LAUNCHED / YTL],AOP_PBI[#Headers])</f>
        <v>0</v>
      </c>
      <c r="H74" s="28">
        <f>COUNTIFS(MASTER[Sub Format],AOP_PBI[[#This Row],[Sub Format]],MASTER[LAUNCHED / YTL],AOP_PBI[#Headers])</f>
        <v>0</v>
      </c>
      <c r="I74" s="28">
        <f>COUNTIFS(MASTER[Sub Format],AOP_PBI[[#This Row],[Sub Format]],MASTER[EPC Status (Current Week)],AOP_PBI[#Headers])</f>
        <v>0</v>
      </c>
      <c r="J74" s="28">
        <f>AOP_PBI[[#This Row],[AOP]]-AOP_PBI[[#This Row],[EPC Ready]]-AOP_PBI[[#This Row],[EPC Ready Previous FY]]-AOP_PBI[[#This Row],[WIP]]</f>
        <v>1</v>
      </c>
    </row>
    <row r="75" spans="1:10" x14ac:dyDescent="0.35">
      <c r="A75" s="116" t="s">
        <v>76</v>
      </c>
      <c r="B75" s="116" t="s">
        <v>1980</v>
      </c>
      <c r="C75" s="28" t="s">
        <v>1602</v>
      </c>
      <c r="D75" s="28">
        <f>IFERROR(VLOOKUP(AOP_PBI[[#This Row],[Sub Format]],'PAN INDIA Summary'!$B:$E,4,FALSE),0)</f>
        <v>0</v>
      </c>
      <c r="E75" s="28">
        <f>COUNTIFS(MASTER[Sub Format],AOP_PBI[[#This Row],[Sub Format]],MASTER[EPC Status (Current Week)],AOP_PBI[#Headers])</f>
        <v>0</v>
      </c>
      <c r="F75" s="28">
        <f>COUNTIFS(MASTER[Sub Format],AOP_PBI[[#This Row],[Sub Format]],MASTER[EPC Status (Current Week)],AOP_PBI[#Headers])</f>
        <v>0</v>
      </c>
      <c r="G75" s="28">
        <f>COUNTIFS(MASTER[Sub Format],AOP_PBI[[#This Row],[Sub Format]],MASTER[LAUNCHED / YTL],AOP_PBI[#Headers])</f>
        <v>0</v>
      </c>
      <c r="H75" s="28">
        <f>COUNTIFS(MASTER[Sub Format],AOP_PBI[[#This Row],[Sub Format]],MASTER[LAUNCHED / YTL],AOP_PBI[#Headers])</f>
        <v>0</v>
      </c>
      <c r="I75" s="28">
        <f>COUNTIFS(MASTER[Sub Format],AOP_PBI[[#This Row],[Sub Format]],MASTER[EPC Status (Current Week)],AOP_PBI[#Headers])</f>
        <v>0</v>
      </c>
      <c r="J75" s="28">
        <f>AOP_PBI[[#This Row],[AOP]]-AOP_PBI[[#This Row],[EPC Ready]]-AOP_PBI[[#This Row],[EPC Ready Previous FY]]-AOP_PBI[[#This Row],[WIP]]</f>
        <v>0</v>
      </c>
    </row>
    <row r="76" spans="1:10" x14ac:dyDescent="0.35">
      <c r="A76" s="116" t="s">
        <v>76</v>
      </c>
      <c r="B76" s="116" t="s">
        <v>1980</v>
      </c>
      <c r="C76" s="28" t="s">
        <v>1603</v>
      </c>
      <c r="D76" s="28">
        <f>IFERROR(VLOOKUP(AOP_PBI[[#This Row],[Sub Format]],'PAN INDIA Summary'!$B:$E,4,FALSE),0)</f>
        <v>0</v>
      </c>
      <c r="E76" s="28">
        <f>COUNTIFS(MASTER[Sub Format],AOP_PBI[[#This Row],[Sub Format]],MASTER[EPC Status (Current Week)],AOP_PBI[#Headers])</f>
        <v>0</v>
      </c>
      <c r="F76" s="28">
        <f>COUNTIFS(MASTER[Sub Format],AOP_PBI[[#This Row],[Sub Format]],MASTER[EPC Status (Current Week)],AOP_PBI[#Headers])</f>
        <v>0</v>
      </c>
      <c r="G76" s="28">
        <f>COUNTIFS(MASTER[Sub Format],AOP_PBI[[#This Row],[Sub Format]],MASTER[LAUNCHED / YTL],AOP_PBI[#Headers])</f>
        <v>0</v>
      </c>
      <c r="H76" s="28">
        <f>COUNTIFS(MASTER[Sub Format],AOP_PBI[[#This Row],[Sub Format]],MASTER[LAUNCHED / YTL],AOP_PBI[#Headers])</f>
        <v>0</v>
      </c>
      <c r="I76" s="28">
        <f>COUNTIFS(MASTER[Sub Format],AOP_PBI[[#This Row],[Sub Format]],MASTER[EPC Status (Current Week)],AOP_PBI[#Headers])</f>
        <v>0</v>
      </c>
      <c r="J76" s="28">
        <f>AOP_PBI[[#This Row],[AOP]]-AOP_PBI[[#This Row],[EPC Ready]]-AOP_PBI[[#This Row],[EPC Ready Previous FY]]-AOP_PBI[[#This Row],[WIP]]</f>
        <v>0</v>
      </c>
    </row>
    <row r="77" spans="1:10" x14ac:dyDescent="0.35">
      <c r="A77" s="116" t="s">
        <v>76</v>
      </c>
      <c r="B77" s="116" t="s">
        <v>1980</v>
      </c>
      <c r="C77" s="28" t="s">
        <v>51</v>
      </c>
      <c r="D77" s="28">
        <f>IFERROR(VLOOKUP(AOP_PBI[[#This Row],[Sub Format]],'PAN INDIA Summary'!$B:$E,4,FALSE),0)</f>
        <v>0</v>
      </c>
      <c r="E77" s="28">
        <f>COUNTIFS(MASTER[Sub Format],AOP_PBI[[#This Row],[Sub Format]],MASTER[EPC Status (Current Week)],AOP_PBI[#Headers])</f>
        <v>0</v>
      </c>
      <c r="F77" s="28">
        <f>COUNTIFS(MASTER[Sub Format],AOP_PBI[[#This Row],[Sub Format]],MASTER[EPC Status (Current Week)],AOP_PBI[#Headers])</f>
        <v>0</v>
      </c>
      <c r="G77" s="28">
        <f>COUNTIFS(MASTER[Sub Format],AOP_PBI[[#This Row],[Sub Format]],MASTER[LAUNCHED / YTL],AOP_PBI[#Headers])</f>
        <v>0</v>
      </c>
      <c r="H77" s="28">
        <f>COUNTIFS(MASTER[Sub Format],AOP_PBI[[#This Row],[Sub Format]],MASTER[LAUNCHED / YTL],AOP_PBI[#Headers])</f>
        <v>0</v>
      </c>
      <c r="I77" s="28">
        <f>COUNTIFS(MASTER[Sub Format],AOP_PBI[[#This Row],[Sub Format]],MASTER[EPC Status (Current Week)],AOP_PBI[#Headers])</f>
        <v>0</v>
      </c>
      <c r="J77" s="28">
        <f>AOP_PBI[[#This Row],[AOP]]-AOP_PBI[[#This Row],[EPC Ready]]-AOP_PBI[[#This Row],[EPC Ready Previous FY]]-AOP_PBI[[#This Row],[WIP]]</f>
        <v>0</v>
      </c>
    </row>
    <row r="78" spans="1:10" x14ac:dyDescent="0.35">
      <c r="A78" s="116" t="s">
        <v>76</v>
      </c>
      <c r="B78" s="116" t="s">
        <v>1980</v>
      </c>
      <c r="C78" s="28" t="s">
        <v>100</v>
      </c>
      <c r="D78" s="28">
        <f>IFERROR(VLOOKUP(AOP_PBI[[#This Row],[Sub Format]],'PAN INDIA Summary'!$B:$E,4,FALSE),0)</f>
        <v>0</v>
      </c>
      <c r="E78" s="28">
        <f>COUNTIFS(MASTER[Sub Format],AOP_PBI[[#This Row],[Sub Format]],MASTER[EPC Status (Current Week)],AOP_PBI[#Headers])</f>
        <v>0</v>
      </c>
      <c r="F78" s="28">
        <f>COUNTIFS(MASTER[Sub Format],AOP_PBI[[#This Row],[Sub Format]],MASTER[EPC Status (Current Week)],AOP_PBI[#Headers])</f>
        <v>0</v>
      </c>
      <c r="G78" s="28">
        <f>COUNTIFS(MASTER[Sub Format],AOP_PBI[[#This Row],[Sub Format]],MASTER[LAUNCHED / YTL],AOP_PBI[#Headers])</f>
        <v>0</v>
      </c>
      <c r="H78" s="28">
        <f>COUNTIFS(MASTER[Sub Format],AOP_PBI[[#This Row],[Sub Format]],MASTER[LAUNCHED / YTL],AOP_PBI[#Headers])</f>
        <v>0</v>
      </c>
      <c r="I78" s="28">
        <f>COUNTIFS(MASTER[Sub Format],AOP_PBI[[#This Row],[Sub Format]],MASTER[EPC Status (Current Week)],AOP_PBI[#Headers])</f>
        <v>0</v>
      </c>
      <c r="J78" s="28">
        <f>AOP_PBI[[#This Row],[AOP]]-AOP_PBI[[#This Row],[EPC Ready]]-AOP_PBI[[#This Row],[EPC Ready Previous FY]]-AOP_PBI[[#This Row],[WIP]]</f>
        <v>0</v>
      </c>
    </row>
    <row r="79" spans="1:10" x14ac:dyDescent="0.35">
      <c r="A79" s="116" t="s">
        <v>76</v>
      </c>
      <c r="B79" s="116" t="s">
        <v>1980</v>
      </c>
      <c r="C79" s="28" t="s">
        <v>116</v>
      </c>
      <c r="D79" s="28">
        <f>IFERROR(VLOOKUP(AOP_PBI[[#This Row],[Sub Format]],'PAN INDIA Summary'!$B:$E,4,FALSE),0)</f>
        <v>0</v>
      </c>
      <c r="E79" s="28">
        <f>COUNTIFS(MASTER[Sub Format],AOP_PBI[[#This Row],[Sub Format]],MASTER[EPC Status (Current Week)],AOP_PBI[#Headers])</f>
        <v>0</v>
      </c>
      <c r="F79" s="28">
        <f>COUNTIFS(MASTER[Sub Format],AOP_PBI[[#This Row],[Sub Format]],MASTER[EPC Status (Current Week)],AOP_PBI[#Headers])</f>
        <v>0</v>
      </c>
      <c r="G79" s="28">
        <f>COUNTIFS(MASTER[Sub Format],AOP_PBI[[#This Row],[Sub Format]],MASTER[LAUNCHED / YTL],AOP_PBI[#Headers])</f>
        <v>0</v>
      </c>
      <c r="H79" s="28">
        <f>COUNTIFS(MASTER[Sub Format],AOP_PBI[[#This Row],[Sub Format]],MASTER[LAUNCHED / YTL],AOP_PBI[#Headers])</f>
        <v>0</v>
      </c>
      <c r="I79" s="28">
        <f>COUNTIFS(MASTER[Sub Format],AOP_PBI[[#This Row],[Sub Format]],MASTER[EPC Status (Current Week)],AOP_PBI[#Headers])</f>
        <v>0</v>
      </c>
      <c r="J79" s="28">
        <f>AOP_PBI[[#This Row],[AOP]]-AOP_PBI[[#This Row],[EPC Ready]]-AOP_PBI[[#This Row],[EPC Ready Previous FY]]-AOP_PBI[[#This Row],[WIP]]</f>
        <v>0</v>
      </c>
    </row>
    <row r="80" spans="1:10" x14ac:dyDescent="0.35">
      <c r="A80" s="116" t="s">
        <v>76</v>
      </c>
      <c r="B80" s="116" t="s">
        <v>1980</v>
      </c>
      <c r="C80" s="28" t="s">
        <v>1604</v>
      </c>
      <c r="D80" s="28">
        <f>IFERROR(VLOOKUP(AOP_PBI[[#This Row],[Sub Format]],'PAN INDIA Summary'!$B:$E,4,FALSE),0)</f>
        <v>0</v>
      </c>
      <c r="E80" s="28">
        <f>COUNTIFS(MASTER[Sub Format],AOP_PBI[[#This Row],[Sub Format]],MASTER[EPC Status (Current Week)],AOP_PBI[#Headers])</f>
        <v>0</v>
      </c>
      <c r="F80" s="28">
        <f>COUNTIFS(MASTER[Sub Format],AOP_PBI[[#This Row],[Sub Format]],MASTER[EPC Status (Current Week)],AOP_PBI[#Headers])</f>
        <v>0</v>
      </c>
      <c r="G80" s="28">
        <f>COUNTIFS(MASTER[Sub Format],AOP_PBI[[#This Row],[Sub Format]],MASTER[LAUNCHED / YTL],AOP_PBI[#Headers])</f>
        <v>0</v>
      </c>
      <c r="H80" s="28">
        <f>COUNTIFS(MASTER[Sub Format],AOP_PBI[[#This Row],[Sub Format]],MASTER[LAUNCHED / YTL],AOP_PBI[#Headers])</f>
        <v>0</v>
      </c>
      <c r="I80" s="28">
        <f>COUNTIFS(MASTER[Sub Format],AOP_PBI[[#This Row],[Sub Format]],MASTER[EPC Status (Current Week)],AOP_PBI[#Headers])</f>
        <v>0</v>
      </c>
      <c r="J80" s="28">
        <f>AOP_PBI[[#This Row],[AOP]]-AOP_PBI[[#This Row],[EPC Ready]]-AOP_PBI[[#This Row],[EPC Ready Previous FY]]-AOP_PBI[[#This Row],[WIP]]</f>
        <v>0</v>
      </c>
    </row>
    <row r="81" spans="1:10" x14ac:dyDescent="0.35">
      <c r="A81" s="116" t="s">
        <v>76</v>
      </c>
      <c r="B81" s="116" t="s">
        <v>1980</v>
      </c>
      <c r="C81" s="28" t="s">
        <v>87</v>
      </c>
      <c r="D81" s="28">
        <f>IFERROR(VLOOKUP(AOP_PBI[[#This Row],[Sub Format]],'PAN INDIA Summary'!$B:$E,4,FALSE),0)</f>
        <v>0</v>
      </c>
      <c r="E81" s="28">
        <f>COUNTIFS(MASTER[Sub Format],AOP_PBI[[#This Row],[Sub Format]],MASTER[EPC Status (Current Week)],AOP_PBI[#Headers])</f>
        <v>0</v>
      </c>
      <c r="F81" s="28">
        <f>COUNTIFS(MASTER[Sub Format],AOP_PBI[[#This Row],[Sub Format]],MASTER[EPC Status (Current Week)],AOP_PBI[#Headers])</f>
        <v>0</v>
      </c>
      <c r="G81" s="28">
        <f>COUNTIFS(MASTER[Sub Format],AOP_PBI[[#This Row],[Sub Format]],MASTER[LAUNCHED / YTL],AOP_PBI[#Headers])</f>
        <v>0</v>
      </c>
      <c r="H81" s="28">
        <f>COUNTIFS(MASTER[Sub Format],AOP_PBI[[#This Row],[Sub Format]],MASTER[LAUNCHED / YTL],AOP_PBI[#Headers])</f>
        <v>0</v>
      </c>
      <c r="I81" s="28">
        <f>COUNTIFS(MASTER[Sub Format],AOP_PBI[[#This Row],[Sub Format]],MASTER[EPC Status (Current Week)],AOP_PBI[#Headers])</f>
        <v>0</v>
      </c>
      <c r="J81" s="28">
        <f>AOP_PBI[[#This Row],[AOP]]-AOP_PBI[[#This Row],[EPC Ready]]-AOP_PBI[[#This Row],[EPC Ready Previous FY]]-AOP_PBI[[#This Row],[WIP]]</f>
        <v>0</v>
      </c>
    </row>
    <row r="82" spans="1:10" x14ac:dyDescent="0.35">
      <c r="A82" s="116" t="s">
        <v>76</v>
      </c>
      <c r="B82" s="116" t="s">
        <v>1980</v>
      </c>
      <c r="C82" s="28" t="s">
        <v>1605</v>
      </c>
      <c r="D82" s="28">
        <f>IFERROR(VLOOKUP(AOP_PBI[[#This Row],[Sub Format]],'PAN INDIA Summary'!$B:$E,4,FALSE),0)</f>
        <v>0</v>
      </c>
      <c r="E82" s="28">
        <f>COUNTIFS(MASTER[Sub Format],AOP_PBI[[#This Row],[Sub Format]],MASTER[EPC Status (Current Week)],AOP_PBI[#Headers])</f>
        <v>0</v>
      </c>
      <c r="F82" s="28">
        <f>COUNTIFS(MASTER[Sub Format],AOP_PBI[[#This Row],[Sub Format]],MASTER[EPC Status (Current Week)],AOP_PBI[#Headers])</f>
        <v>0</v>
      </c>
      <c r="G82" s="28">
        <f>COUNTIFS(MASTER[Sub Format],AOP_PBI[[#This Row],[Sub Format]],MASTER[LAUNCHED / YTL],AOP_PBI[#Headers])</f>
        <v>0</v>
      </c>
      <c r="H82" s="28">
        <f>COUNTIFS(MASTER[Sub Format],AOP_PBI[[#This Row],[Sub Format]],MASTER[LAUNCHED / YTL],AOP_PBI[#Headers])</f>
        <v>0</v>
      </c>
      <c r="I82" s="28">
        <f>COUNTIFS(MASTER[Sub Format],AOP_PBI[[#This Row],[Sub Format]],MASTER[EPC Status (Current Week)],AOP_PBI[#Headers])</f>
        <v>0</v>
      </c>
      <c r="J82" s="28">
        <f>AOP_PBI[[#This Row],[AOP]]-AOP_PBI[[#This Row],[EPC Ready]]-AOP_PBI[[#This Row],[EPC Ready Previous FY]]-AOP_PBI[[#This Row],[WIP]]</f>
        <v>0</v>
      </c>
    </row>
    <row r="83" spans="1:10" x14ac:dyDescent="0.35">
      <c r="A83" s="116" t="s">
        <v>76</v>
      </c>
      <c r="B83" s="116" t="s">
        <v>1980</v>
      </c>
      <c r="C83" s="28" t="s">
        <v>1606</v>
      </c>
      <c r="D83" s="28">
        <f>IFERROR(VLOOKUP(AOP_PBI[[#This Row],[Sub Format]],'PAN INDIA Summary'!$B:$E,4,FALSE),0)</f>
        <v>0</v>
      </c>
      <c r="E83" s="28">
        <f>COUNTIFS(MASTER[Sub Format],AOP_PBI[[#This Row],[Sub Format]],MASTER[EPC Status (Current Week)],AOP_PBI[#Headers])</f>
        <v>0</v>
      </c>
      <c r="F83" s="28">
        <f>COUNTIFS(MASTER[Sub Format],AOP_PBI[[#This Row],[Sub Format]],MASTER[EPC Status (Current Week)],AOP_PBI[#Headers])</f>
        <v>0</v>
      </c>
      <c r="G83" s="28">
        <f>COUNTIFS(MASTER[Sub Format],AOP_PBI[[#This Row],[Sub Format]],MASTER[LAUNCHED / YTL],AOP_PBI[#Headers])</f>
        <v>0</v>
      </c>
      <c r="H83" s="28">
        <f>COUNTIFS(MASTER[Sub Format],AOP_PBI[[#This Row],[Sub Format]],MASTER[LAUNCHED / YTL],AOP_PBI[#Headers])</f>
        <v>0</v>
      </c>
      <c r="I83" s="28">
        <f>COUNTIFS(MASTER[Sub Format],AOP_PBI[[#This Row],[Sub Format]],MASTER[EPC Status (Current Week)],AOP_PBI[#Headers])</f>
        <v>0</v>
      </c>
      <c r="J83" s="28">
        <f>AOP_PBI[[#This Row],[AOP]]-AOP_PBI[[#This Row],[EPC Ready]]-AOP_PBI[[#This Row],[EPC Ready Previous FY]]-AOP_PBI[[#This Row],[WIP]]</f>
        <v>0</v>
      </c>
    </row>
    <row r="84" spans="1:10" x14ac:dyDescent="0.35">
      <c r="A84" s="116" t="s">
        <v>76</v>
      </c>
      <c r="B84" s="116" t="s">
        <v>1980</v>
      </c>
      <c r="C84" s="28" t="s">
        <v>1607</v>
      </c>
      <c r="D84" s="28">
        <f>IFERROR(VLOOKUP(AOP_PBI[[#This Row],[Sub Format]],'PAN INDIA Summary'!$B:$E,4,FALSE),0)</f>
        <v>0</v>
      </c>
      <c r="E84" s="28">
        <f>COUNTIFS(MASTER[Sub Format],AOP_PBI[[#This Row],[Sub Format]],MASTER[EPC Status (Current Week)],AOP_PBI[#Headers])</f>
        <v>0</v>
      </c>
      <c r="F84" s="28">
        <f>COUNTIFS(MASTER[Sub Format],AOP_PBI[[#This Row],[Sub Format]],MASTER[EPC Status (Current Week)],AOP_PBI[#Headers])</f>
        <v>0</v>
      </c>
      <c r="G84" s="28">
        <f>COUNTIFS(MASTER[Sub Format],AOP_PBI[[#This Row],[Sub Format]],MASTER[LAUNCHED / YTL],AOP_PBI[#Headers])</f>
        <v>0</v>
      </c>
      <c r="H84" s="28">
        <f>COUNTIFS(MASTER[Sub Format],AOP_PBI[[#This Row],[Sub Format]],MASTER[LAUNCHED / YTL],AOP_PBI[#Headers])</f>
        <v>0</v>
      </c>
      <c r="I84" s="28">
        <f>COUNTIFS(MASTER[Sub Format],AOP_PBI[[#This Row],[Sub Format]],MASTER[EPC Status (Current Week)],AOP_PBI[#Headers])</f>
        <v>0</v>
      </c>
      <c r="J84" s="28">
        <f>AOP_PBI[[#This Row],[AOP]]-AOP_PBI[[#This Row],[EPC Ready]]-AOP_PBI[[#This Row],[EPC Ready Previous FY]]-AOP_PBI[[#This Row],[WIP]]</f>
        <v>0</v>
      </c>
    </row>
    <row r="85" spans="1:10" x14ac:dyDescent="0.35">
      <c r="A85" s="116" t="s">
        <v>76</v>
      </c>
      <c r="B85" s="116" t="s">
        <v>1980</v>
      </c>
      <c r="C85" s="28" t="s">
        <v>1608</v>
      </c>
      <c r="D85" s="28">
        <f>IFERROR(VLOOKUP(AOP_PBI[[#This Row],[Sub Format]],'PAN INDIA Summary'!$B:$E,4,FALSE),0)</f>
        <v>0</v>
      </c>
      <c r="E85" s="28">
        <f>COUNTIFS(MASTER[Sub Format],AOP_PBI[[#This Row],[Sub Format]],MASTER[EPC Status (Current Week)],AOP_PBI[#Headers])</f>
        <v>0</v>
      </c>
      <c r="F85" s="28">
        <f>COUNTIFS(MASTER[Sub Format],AOP_PBI[[#This Row],[Sub Format]],MASTER[EPC Status (Current Week)],AOP_PBI[#Headers])</f>
        <v>0</v>
      </c>
      <c r="G85" s="28">
        <f>COUNTIFS(MASTER[Sub Format],AOP_PBI[[#This Row],[Sub Format]],MASTER[LAUNCHED / YTL],AOP_PBI[#Headers])</f>
        <v>0</v>
      </c>
      <c r="H85" s="28">
        <f>COUNTIFS(MASTER[Sub Format],AOP_PBI[[#This Row],[Sub Format]],MASTER[LAUNCHED / YTL],AOP_PBI[#Headers])</f>
        <v>0</v>
      </c>
      <c r="I85" s="28">
        <f>COUNTIFS(MASTER[Sub Format],AOP_PBI[[#This Row],[Sub Format]],MASTER[EPC Status (Current Week)],AOP_PBI[#Headers])</f>
        <v>0</v>
      </c>
      <c r="J85" s="28">
        <f>AOP_PBI[[#This Row],[AOP]]-AOP_PBI[[#This Row],[EPC Ready]]-AOP_PBI[[#This Row],[EPC Ready Previous FY]]-AOP_PBI[[#This Row],[WIP]]</f>
        <v>0</v>
      </c>
    </row>
    <row r="86" spans="1:10" x14ac:dyDescent="0.35">
      <c r="A86" s="116" t="s">
        <v>76</v>
      </c>
      <c r="B86" s="116" t="s">
        <v>1980</v>
      </c>
      <c r="C86" s="28" t="s">
        <v>1609</v>
      </c>
      <c r="D86" s="28">
        <f>IFERROR(VLOOKUP(AOP_PBI[[#This Row],[Sub Format]],'PAN INDIA Summary'!$B:$E,4,FALSE),0)</f>
        <v>0</v>
      </c>
      <c r="E86" s="28">
        <f>COUNTIFS(MASTER[Sub Format],AOP_PBI[[#This Row],[Sub Format]],MASTER[EPC Status (Current Week)],AOP_PBI[#Headers])</f>
        <v>0</v>
      </c>
      <c r="F86" s="28">
        <f>COUNTIFS(MASTER[Sub Format],AOP_PBI[[#This Row],[Sub Format]],MASTER[EPC Status (Current Week)],AOP_PBI[#Headers])</f>
        <v>0</v>
      </c>
      <c r="G86" s="28">
        <f>COUNTIFS(MASTER[Sub Format],AOP_PBI[[#This Row],[Sub Format]],MASTER[LAUNCHED / YTL],AOP_PBI[#Headers])</f>
        <v>0</v>
      </c>
      <c r="H86" s="28">
        <f>COUNTIFS(MASTER[Sub Format],AOP_PBI[[#This Row],[Sub Format]],MASTER[LAUNCHED / YTL],AOP_PBI[#Headers])</f>
        <v>0</v>
      </c>
      <c r="I86" s="28">
        <f>COUNTIFS(MASTER[Sub Format],AOP_PBI[[#This Row],[Sub Format]],MASTER[EPC Status (Current Week)],AOP_PBI[#Headers])</f>
        <v>0</v>
      </c>
      <c r="J86" s="28">
        <f>AOP_PBI[[#This Row],[AOP]]-AOP_PBI[[#This Row],[EPC Ready]]-AOP_PBI[[#This Row],[EPC Ready Previous FY]]-AOP_PBI[[#This Row],[WIP]]</f>
        <v>0</v>
      </c>
    </row>
    <row r="87" spans="1:10" x14ac:dyDescent="0.35">
      <c r="A87" s="116" t="s">
        <v>76</v>
      </c>
      <c r="B87" s="116" t="s">
        <v>1980</v>
      </c>
      <c r="C87" s="28" t="s">
        <v>1610</v>
      </c>
      <c r="D87" s="28">
        <f>IFERROR(VLOOKUP(AOP_PBI[[#This Row],[Sub Format]],'PAN INDIA Summary'!$B:$E,4,FALSE),0)</f>
        <v>0</v>
      </c>
      <c r="E87" s="28">
        <f>COUNTIFS(MASTER[Sub Format],AOP_PBI[[#This Row],[Sub Format]],MASTER[EPC Status (Current Week)],AOP_PBI[#Headers])</f>
        <v>0</v>
      </c>
      <c r="F87" s="28">
        <f>COUNTIFS(MASTER[Sub Format],AOP_PBI[[#This Row],[Sub Format]],MASTER[EPC Status (Current Week)],AOP_PBI[#Headers])</f>
        <v>0</v>
      </c>
      <c r="G87" s="28">
        <f>COUNTIFS(MASTER[Sub Format],AOP_PBI[[#This Row],[Sub Format]],MASTER[LAUNCHED / YTL],AOP_PBI[#Headers])</f>
        <v>0</v>
      </c>
      <c r="H87" s="28">
        <f>COUNTIFS(MASTER[Sub Format],AOP_PBI[[#This Row],[Sub Format]],MASTER[LAUNCHED / YTL],AOP_PBI[#Headers])</f>
        <v>0</v>
      </c>
      <c r="I87" s="28">
        <f>COUNTIFS(MASTER[Sub Format],AOP_PBI[[#This Row],[Sub Format]],MASTER[EPC Status (Current Week)],AOP_PBI[#Headers])</f>
        <v>0</v>
      </c>
      <c r="J87" s="28">
        <f>AOP_PBI[[#This Row],[AOP]]-AOP_PBI[[#This Row],[EPC Ready]]-AOP_PBI[[#This Row],[EPC Ready Previous FY]]-AOP_PBI[[#This Row],[WIP]]</f>
        <v>0</v>
      </c>
    </row>
    <row r="88" spans="1:10" x14ac:dyDescent="0.35">
      <c r="A88" s="116" t="s">
        <v>76</v>
      </c>
      <c r="B88" s="116" t="s">
        <v>1980</v>
      </c>
      <c r="C88" s="28" t="s">
        <v>1611</v>
      </c>
      <c r="D88" s="28">
        <f>IFERROR(VLOOKUP(AOP_PBI[[#This Row],[Sub Format]],'PAN INDIA Summary'!$B:$E,4,FALSE),0)</f>
        <v>0</v>
      </c>
      <c r="E88" s="28">
        <f>COUNTIFS(MASTER[Sub Format],AOP_PBI[[#This Row],[Sub Format]],MASTER[EPC Status (Current Week)],AOP_PBI[#Headers])</f>
        <v>0</v>
      </c>
      <c r="F88" s="28">
        <f>COUNTIFS(MASTER[Sub Format],AOP_PBI[[#This Row],[Sub Format]],MASTER[EPC Status (Current Week)],AOP_PBI[#Headers])</f>
        <v>0</v>
      </c>
      <c r="G88" s="28">
        <f>COUNTIFS(MASTER[Sub Format],AOP_PBI[[#This Row],[Sub Format]],MASTER[LAUNCHED / YTL],AOP_PBI[#Headers])</f>
        <v>0</v>
      </c>
      <c r="H88" s="28">
        <f>COUNTIFS(MASTER[Sub Format],AOP_PBI[[#This Row],[Sub Format]],MASTER[LAUNCHED / YTL],AOP_PBI[#Headers])</f>
        <v>0</v>
      </c>
      <c r="I88" s="28">
        <f>COUNTIFS(MASTER[Sub Format],AOP_PBI[[#This Row],[Sub Format]],MASTER[EPC Status (Current Week)],AOP_PBI[#Headers])</f>
        <v>0</v>
      </c>
      <c r="J88" s="28">
        <f>AOP_PBI[[#This Row],[AOP]]-AOP_PBI[[#This Row],[EPC Ready]]-AOP_PBI[[#This Row],[EPC Ready Previous FY]]-AOP_PBI[[#This Row],[WIP]]</f>
        <v>0</v>
      </c>
    </row>
    <row r="89" spans="1:10" x14ac:dyDescent="0.35">
      <c r="A89" s="116" t="s">
        <v>76</v>
      </c>
      <c r="B89" s="116" t="s">
        <v>1980</v>
      </c>
      <c r="C89" s="28" t="s">
        <v>1612</v>
      </c>
      <c r="D89" s="28">
        <f>IFERROR(VLOOKUP(AOP_PBI[[#This Row],[Sub Format]],'PAN INDIA Summary'!$B:$E,4,FALSE),0)</f>
        <v>0</v>
      </c>
      <c r="E89" s="28">
        <f>COUNTIFS(MASTER[Sub Format],AOP_PBI[[#This Row],[Sub Format]],MASTER[EPC Status (Current Week)],AOP_PBI[#Headers])</f>
        <v>0</v>
      </c>
      <c r="F89" s="28">
        <f>COUNTIFS(MASTER[Sub Format],AOP_PBI[[#This Row],[Sub Format]],MASTER[EPC Status (Current Week)],AOP_PBI[#Headers])</f>
        <v>0</v>
      </c>
      <c r="G89" s="28">
        <f>COUNTIFS(MASTER[Sub Format],AOP_PBI[[#This Row],[Sub Format]],MASTER[LAUNCHED / YTL],AOP_PBI[#Headers])</f>
        <v>0</v>
      </c>
      <c r="H89" s="28">
        <f>COUNTIFS(MASTER[Sub Format],AOP_PBI[[#This Row],[Sub Format]],MASTER[LAUNCHED / YTL],AOP_PBI[#Headers])</f>
        <v>0</v>
      </c>
      <c r="I89" s="28">
        <f>COUNTIFS(MASTER[Sub Format],AOP_PBI[[#This Row],[Sub Format]],MASTER[EPC Status (Current Week)],AOP_PBI[#Headers])</f>
        <v>0</v>
      </c>
      <c r="J89" s="28">
        <f>AOP_PBI[[#This Row],[AOP]]-AOP_PBI[[#This Row],[EPC Ready]]-AOP_PBI[[#This Row],[EPC Ready Previous FY]]-AOP_PBI[[#This Row],[WIP]]</f>
        <v>0</v>
      </c>
    </row>
    <row r="90" spans="1:10" x14ac:dyDescent="0.35">
      <c r="A90" s="116" t="s">
        <v>76</v>
      </c>
      <c r="B90" s="116" t="s">
        <v>1980</v>
      </c>
      <c r="C90" s="28" t="s">
        <v>1613</v>
      </c>
      <c r="D90" s="28">
        <f>IFERROR(VLOOKUP(AOP_PBI[[#This Row],[Sub Format]],'PAN INDIA Summary'!$B:$E,4,FALSE),0)</f>
        <v>0</v>
      </c>
      <c r="E90" s="28">
        <f>COUNTIFS(MASTER[Sub Format],AOP_PBI[[#This Row],[Sub Format]],MASTER[EPC Status (Current Week)],AOP_PBI[#Headers])</f>
        <v>0</v>
      </c>
      <c r="F90" s="28">
        <f>COUNTIFS(MASTER[Sub Format],AOP_PBI[[#This Row],[Sub Format]],MASTER[EPC Status (Current Week)],AOP_PBI[#Headers])</f>
        <v>0</v>
      </c>
      <c r="G90" s="28">
        <f>COUNTIFS(MASTER[Sub Format],AOP_PBI[[#This Row],[Sub Format]],MASTER[LAUNCHED / YTL],AOP_PBI[#Headers])</f>
        <v>0</v>
      </c>
      <c r="H90" s="28">
        <f>COUNTIFS(MASTER[Sub Format],AOP_PBI[[#This Row],[Sub Format]],MASTER[LAUNCHED / YTL],AOP_PBI[#Headers])</f>
        <v>0</v>
      </c>
      <c r="I90" s="28">
        <f>COUNTIFS(MASTER[Sub Format],AOP_PBI[[#This Row],[Sub Format]],MASTER[EPC Status (Current Week)],AOP_PBI[#Headers])</f>
        <v>0</v>
      </c>
      <c r="J90" s="28">
        <f>AOP_PBI[[#This Row],[AOP]]-AOP_PBI[[#This Row],[EPC Ready]]-AOP_PBI[[#This Row],[EPC Ready Previous FY]]-AOP_PBI[[#This Row],[WIP]]</f>
        <v>0</v>
      </c>
    </row>
    <row r="91" spans="1:10" x14ac:dyDescent="0.35">
      <c r="A91" s="116" t="s">
        <v>76</v>
      </c>
      <c r="B91" s="116" t="s">
        <v>1980</v>
      </c>
      <c r="C91" s="28" t="s">
        <v>1614</v>
      </c>
      <c r="D91" s="28">
        <f>IFERROR(VLOOKUP(AOP_PBI[[#This Row],[Sub Format]],'PAN INDIA Summary'!$B:$E,4,FALSE),0)</f>
        <v>0</v>
      </c>
      <c r="E91" s="28">
        <f>COUNTIFS(MASTER[Sub Format],AOP_PBI[[#This Row],[Sub Format]],MASTER[EPC Status (Current Week)],AOP_PBI[#Headers])</f>
        <v>0</v>
      </c>
      <c r="F91" s="28">
        <f>COUNTIFS(MASTER[Sub Format],AOP_PBI[[#This Row],[Sub Format]],MASTER[EPC Status (Current Week)],AOP_PBI[#Headers])</f>
        <v>0</v>
      </c>
      <c r="G91" s="28">
        <f>COUNTIFS(MASTER[Sub Format],AOP_PBI[[#This Row],[Sub Format]],MASTER[LAUNCHED / YTL],AOP_PBI[#Headers])</f>
        <v>0</v>
      </c>
      <c r="H91" s="28">
        <f>COUNTIFS(MASTER[Sub Format],AOP_PBI[[#This Row],[Sub Format]],MASTER[LAUNCHED / YTL],AOP_PBI[#Headers])</f>
        <v>0</v>
      </c>
      <c r="I91" s="28">
        <f>COUNTIFS(MASTER[Sub Format],AOP_PBI[[#This Row],[Sub Format]],MASTER[EPC Status (Current Week)],AOP_PBI[#Headers])</f>
        <v>0</v>
      </c>
      <c r="J91" s="28">
        <f>AOP_PBI[[#This Row],[AOP]]-AOP_PBI[[#This Row],[EPC Ready]]-AOP_PBI[[#This Row],[EPC Ready Previous FY]]-AOP_PBI[[#This Row],[WIP]]</f>
        <v>0</v>
      </c>
    </row>
    <row r="92" spans="1:10" x14ac:dyDescent="0.35">
      <c r="A92" s="116" t="s">
        <v>76</v>
      </c>
      <c r="B92" s="116" t="s">
        <v>1980</v>
      </c>
      <c r="C92" s="28" t="s">
        <v>1615</v>
      </c>
      <c r="D92" s="28">
        <f>IFERROR(VLOOKUP(AOP_PBI[[#This Row],[Sub Format]],'PAN INDIA Summary'!$B:$E,4,FALSE),0)</f>
        <v>0</v>
      </c>
      <c r="E92" s="28">
        <f>COUNTIFS(MASTER[Sub Format],AOP_PBI[[#This Row],[Sub Format]],MASTER[EPC Status (Current Week)],AOP_PBI[#Headers])</f>
        <v>0</v>
      </c>
      <c r="F92" s="28">
        <f>COUNTIFS(MASTER[Sub Format],AOP_PBI[[#This Row],[Sub Format]],MASTER[EPC Status (Current Week)],AOP_PBI[#Headers])</f>
        <v>0</v>
      </c>
      <c r="G92" s="28">
        <f>COUNTIFS(MASTER[Sub Format],AOP_PBI[[#This Row],[Sub Format]],MASTER[LAUNCHED / YTL],AOP_PBI[#Headers])</f>
        <v>0</v>
      </c>
      <c r="H92" s="28">
        <f>COUNTIFS(MASTER[Sub Format],AOP_PBI[[#This Row],[Sub Format]],MASTER[LAUNCHED / YTL],AOP_PBI[#Headers])</f>
        <v>0</v>
      </c>
      <c r="I92" s="28">
        <f>COUNTIFS(MASTER[Sub Format],AOP_PBI[[#This Row],[Sub Format]],MASTER[EPC Status (Current Week)],AOP_PBI[#Headers])</f>
        <v>0</v>
      </c>
      <c r="J92" s="28">
        <f>AOP_PBI[[#This Row],[AOP]]-AOP_PBI[[#This Row],[EPC Ready]]-AOP_PBI[[#This Row],[EPC Ready Previous FY]]-AOP_PBI[[#This Row],[WIP]]</f>
        <v>0</v>
      </c>
    </row>
    <row r="93" spans="1:10" x14ac:dyDescent="0.35">
      <c r="A93" s="116" t="s">
        <v>76</v>
      </c>
      <c r="B93" s="116" t="s">
        <v>1980</v>
      </c>
      <c r="C93" s="28" t="s">
        <v>1966</v>
      </c>
      <c r="D93" s="28">
        <f>IFERROR(VLOOKUP(AOP_PBI[[#This Row],[Sub Format]],'PAN INDIA Summary'!$B:$E,4,FALSE),0)</f>
        <v>0</v>
      </c>
      <c r="E93" s="28">
        <f>COUNTIFS(MASTER[Sub Format],AOP_PBI[[#This Row],[Sub Format]],MASTER[EPC Status (Current Week)],AOP_PBI[#Headers])</f>
        <v>0</v>
      </c>
      <c r="F93" s="28">
        <f>COUNTIFS(MASTER[Sub Format],AOP_PBI[[#This Row],[Sub Format]],MASTER[EPC Status (Current Week)],AOP_PBI[#Headers])</f>
        <v>0</v>
      </c>
      <c r="G93" s="28">
        <f>COUNTIFS(MASTER[Sub Format],AOP_PBI[[#This Row],[Sub Format]],MASTER[LAUNCHED / YTL],AOP_PBI[#Headers])</f>
        <v>0</v>
      </c>
      <c r="H93" s="28">
        <f>COUNTIFS(MASTER[Sub Format],AOP_PBI[[#This Row],[Sub Format]],MASTER[LAUNCHED / YTL],AOP_PBI[#Headers])</f>
        <v>0</v>
      </c>
      <c r="I93" s="28">
        <f>COUNTIFS(MASTER[Sub Format],AOP_PBI[[#This Row],[Sub Format]],MASTER[EPC Status (Current Week)],AOP_PBI[#Headers])</f>
        <v>0</v>
      </c>
      <c r="J93" s="28">
        <f>AOP_PBI[[#This Row],[AOP]]-AOP_PBI[[#This Row],[EPC Ready]]-AOP_PBI[[#This Row],[EPC Ready Previous FY]]-AOP_PBI[[#This Row],[WIP]]</f>
        <v>0</v>
      </c>
    </row>
    <row r="94" spans="1:10" x14ac:dyDescent="0.35">
      <c r="A94" s="116" t="s">
        <v>76</v>
      </c>
      <c r="B94" s="116" t="s">
        <v>1980</v>
      </c>
      <c r="C94" s="28" t="s">
        <v>89</v>
      </c>
      <c r="D94" s="28" t="str">
        <f>IFERROR(VLOOKUP(AOP_PBI[[#This Row],[Sub Format]],'PAN INDIA Summary'!$B:$E,4,FALSE),0)</f>
        <v>-</v>
      </c>
      <c r="E94" s="28">
        <f>COUNTIFS(MASTER[Sub Format],AOP_PBI[[#This Row],[Sub Format]],MASTER[EPC Status (Current Week)],AOP_PBI[#Headers])</f>
        <v>2</v>
      </c>
      <c r="F94" s="28">
        <f>COUNTIFS(MASTER[Sub Format],AOP_PBI[[#This Row],[Sub Format]],MASTER[EPC Status (Current Week)],AOP_PBI[#Headers])</f>
        <v>0</v>
      </c>
      <c r="G94" s="28">
        <f>COUNTIFS(MASTER[Sub Format],AOP_PBI[[#This Row],[Sub Format]],MASTER[LAUNCHED / YTL],AOP_PBI[#Headers])</f>
        <v>1</v>
      </c>
      <c r="H94" s="28">
        <f>COUNTIFS(MASTER[Sub Format],AOP_PBI[[#This Row],[Sub Format]],MASTER[LAUNCHED / YTL],AOP_PBI[#Headers])</f>
        <v>1</v>
      </c>
      <c r="I94" s="28">
        <f>COUNTIFS(MASTER[Sub Format],AOP_PBI[[#This Row],[Sub Format]],MASTER[EPC Status (Current Week)],AOP_PBI[#Headers])</f>
        <v>2</v>
      </c>
      <c r="J94" s="28" t="e">
        <f>AOP_PBI[[#This Row],[AOP]]-AOP_PBI[[#This Row],[EPC Ready]]-AOP_PBI[[#This Row],[EPC Ready Previous FY]]-AOP_PBI[[#This Row],[WIP]]</f>
        <v>#VALUE!</v>
      </c>
    </row>
    <row r="95" spans="1:10" x14ac:dyDescent="0.35">
      <c r="A95" s="116" t="s">
        <v>76</v>
      </c>
      <c r="B95" s="116" t="s">
        <v>1980</v>
      </c>
      <c r="C95" s="28" t="s">
        <v>1954</v>
      </c>
      <c r="D95" s="28">
        <f>IFERROR(VLOOKUP(AOP_PBI[[#This Row],[Sub Format]],'PAN INDIA Summary'!$B:$E,4,FALSE),0)</f>
        <v>0</v>
      </c>
      <c r="E95" s="28">
        <f>COUNTIFS(MASTER[Sub Format],AOP_PBI[[#This Row],[Sub Format]],MASTER[EPC Status (Current Week)],AOP_PBI[#Headers])</f>
        <v>0</v>
      </c>
      <c r="F95" s="28">
        <f>COUNTIFS(MASTER[Sub Format],AOP_PBI[[#This Row],[Sub Format]],MASTER[EPC Status (Current Week)],AOP_PBI[#Headers])</f>
        <v>0</v>
      </c>
      <c r="G95" s="28">
        <f>COUNTIFS(MASTER[Sub Format],AOP_PBI[[#This Row],[Sub Format]],MASTER[LAUNCHED / YTL],AOP_PBI[#Headers])</f>
        <v>0</v>
      </c>
      <c r="H95" s="28">
        <f>COUNTIFS(MASTER[Sub Format],AOP_PBI[[#This Row],[Sub Format]],MASTER[LAUNCHED / YTL],AOP_PBI[#Headers])</f>
        <v>0</v>
      </c>
      <c r="I95" s="28">
        <f>COUNTIFS(MASTER[Sub Format],AOP_PBI[[#This Row],[Sub Format]],MASTER[EPC Status (Current Week)],AOP_PBI[#Headers])</f>
        <v>0</v>
      </c>
      <c r="J95" s="28">
        <f>AOP_PBI[[#This Row],[AOP]]-AOP_PBI[[#This Row],[EPC Ready]]-AOP_PBI[[#This Row],[EPC Ready Previous FY]]-AOP_PBI[[#This Row],[WIP]]</f>
        <v>0</v>
      </c>
    </row>
    <row r="96" spans="1:10" x14ac:dyDescent="0.35">
      <c r="A96" s="116" t="s">
        <v>76</v>
      </c>
      <c r="B96" s="116" t="s">
        <v>1980</v>
      </c>
      <c r="C96" s="28" t="s">
        <v>380</v>
      </c>
      <c r="D96" s="28">
        <f>IFERROR(VLOOKUP(AOP_PBI[[#This Row],[Sub Format]],'PAN INDIA Summary'!$B:$E,4,FALSE),0)</f>
        <v>115</v>
      </c>
      <c r="E96" s="28">
        <f>COUNTIFS(MASTER[Sub Format],AOP_PBI[[#This Row],[Sub Format]],MASTER[EPC Status (Current Week)],AOP_PBI[#Headers])</f>
        <v>10</v>
      </c>
      <c r="F96" s="28">
        <f>COUNTIFS(MASTER[Sub Format],AOP_PBI[[#This Row],[Sub Format]],MASTER[EPC Status (Current Week)],AOP_PBI[#Headers])</f>
        <v>0</v>
      </c>
      <c r="G96" s="28">
        <f>COUNTIFS(MASTER[Sub Format],AOP_PBI[[#This Row],[Sub Format]],MASTER[LAUNCHED / YTL],AOP_PBI[#Headers])</f>
        <v>10</v>
      </c>
      <c r="H96" s="28">
        <f>COUNTIFS(MASTER[Sub Format],AOP_PBI[[#This Row],[Sub Format]],MASTER[LAUNCHED / YTL],AOP_PBI[#Headers])</f>
        <v>0</v>
      </c>
      <c r="I96" s="28">
        <f>COUNTIFS(MASTER[Sub Format],AOP_PBI[[#This Row],[Sub Format]],MASTER[EPC Status (Current Week)],AOP_PBI[#Headers])</f>
        <v>2</v>
      </c>
      <c r="J96" s="28">
        <f>AOP_PBI[[#This Row],[AOP]]-AOP_PBI[[#This Row],[EPC Ready]]-AOP_PBI[[#This Row],[EPC Ready Previous FY]]-AOP_PBI[[#This Row],[WIP]]</f>
        <v>103</v>
      </c>
    </row>
    <row r="97" spans="1:10" x14ac:dyDescent="0.35">
      <c r="A97" s="116" t="s">
        <v>76</v>
      </c>
      <c r="B97" s="116" t="s">
        <v>1980</v>
      </c>
      <c r="C97" s="28" t="s">
        <v>1616</v>
      </c>
      <c r="D97" s="28">
        <f>IFERROR(VLOOKUP(AOP_PBI[[#This Row],[Sub Format]],'PAN INDIA Summary'!$B:$E,4,FALSE),0)</f>
        <v>0</v>
      </c>
      <c r="E97" s="28">
        <f>COUNTIFS(MASTER[Sub Format],AOP_PBI[[#This Row],[Sub Format]],MASTER[EPC Status (Current Week)],AOP_PBI[#Headers])</f>
        <v>0</v>
      </c>
      <c r="F97" s="28">
        <f>COUNTIFS(MASTER[Sub Format],AOP_PBI[[#This Row],[Sub Format]],MASTER[EPC Status (Current Week)],AOP_PBI[#Headers])</f>
        <v>0</v>
      </c>
      <c r="G97" s="28">
        <f>COUNTIFS(MASTER[Sub Format],AOP_PBI[[#This Row],[Sub Format]],MASTER[LAUNCHED / YTL],AOP_PBI[#Headers])</f>
        <v>0</v>
      </c>
      <c r="H97" s="28">
        <f>COUNTIFS(MASTER[Sub Format],AOP_PBI[[#This Row],[Sub Format]],MASTER[LAUNCHED / YTL],AOP_PBI[#Headers])</f>
        <v>0</v>
      </c>
      <c r="I97" s="28">
        <f>COUNTIFS(MASTER[Sub Format],AOP_PBI[[#This Row],[Sub Format]],MASTER[EPC Status (Current Week)],AOP_PBI[#Headers])</f>
        <v>0</v>
      </c>
      <c r="J97" s="28">
        <f>AOP_PBI[[#This Row],[AOP]]-AOP_PBI[[#This Row],[EPC Ready]]-AOP_PBI[[#This Row],[EPC Ready Previous FY]]-AOP_PBI[[#This Row],[WIP]]</f>
        <v>0</v>
      </c>
    </row>
    <row r="98" spans="1:10" x14ac:dyDescent="0.35">
      <c r="A98" s="116" t="s">
        <v>76</v>
      </c>
      <c r="B98" s="116" t="s">
        <v>1980</v>
      </c>
      <c r="C98" s="28" t="s">
        <v>1617</v>
      </c>
      <c r="D98" s="28">
        <f>IFERROR(VLOOKUP(AOP_PBI[[#This Row],[Sub Format]],'PAN INDIA Summary'!$B:$E,4,FALSE),0)</f>
        <v>0</v>
      </c>
      <c r="E98" s="28">
        <f>COUNTIFS(MASTER[Sub Format],AOP_PBI[[#This Row],[Sub Format]],MASTER[EPC Status (Current Week)],AOP_PBI[#Headers])</f>
        <v>0</v>
      </c>
      <c r="F98" s="28">
        <f>COUNTIFS(MASTER[Sub Format],AOP_PBI[[#This Row],[Sub Format]],MASTER[EPC Status (Current Week)],AOP_PBI[#Headers])</f>
        <v>0</v>
      </c>
      <c r="G98" s="28">
        <f>COUNTIFS(MASTER[Sub Format],AOP_PBI[[#This Row],[Sub Format]],MASTER[LAUNCHED / YTL],AOP_PBI[#Headers])</f>
        <v>0</v>
      </c>
      <c r="H98" s="28">
        <f>COUNTIFS(MASTER[Sub Format],AOP_PBI[[#This Row],[Sub Format]],MASTER[LAUNCHED / YTL],AOP_PBI[#Headers])</f>
        <v>0</v>
      </c>
      <c r="I98" s="28">
        <f>COUNTIFS(MASTER[Sub Format],AOP_PBI[[#This Row],[Sub Format]],MASTER[EPC Status (Current Week)],AOP_PBI[#Headers])</f>
        <v>0</v>
      </c>
      <c r="J98" s="28">
        <f>AOP_PBI[[#This Row],[AOP]]-AOP_PBI[[#This Row],[EPC Ready]]-AOP_PBI[[#This Row],[EPC Ready Previous FY]]-AOP_PBI[[#This Row],[WIP]]</f>
        <v>0</v>
      </c>
    </row>
    <row r="99" spans="1:10" x14ac:dyDescent="0.35">
      <c r="A99" s="116" t="s">
        <v>76</v>
      </c>
      <c r="B99" s="116" t="s">
        <v>1980</v>
      </c>
      <c r="C99" s="28" t="s">
        <v>1618</v>
      </c>
      <c r="D99" s="28">
        <f>IFERROR(VLOOKUP(AOP_PBI[[#This Row],[Sub Format]],'PAN INDIA Summary'!$B:$E,4,FALSE),0)</f>
        <v>0</v>
      </c>
      <c r="E99" s="28">
        <f>COUNTIFS(MASTER[Sub Format],AOP_PBI[[#This Row],[Sub Format]],MASTER[EPC Status (Current Week)],AOP_PBI[#Headers])</f>
        <v>0</v>
      </c>
      <c r="F99" s="28">
        <f>COUNTIFS(MASTER[Sub Format],AOP_PBI[[#This Row],[Sub Format]],MASTER[EPC Status (Current Week)],AOP_PBI[#Headers])</f>
        <v>0</v>
      </c>
      <c r="G99" s="28">
        <f>COUNTIFS(MASTER[Sub Format],AOP_PBI[[#This Row],[Sub Format]],MASTER[LAUNCHED / YTL],AOP_PBI[#Headers])</f>
        <v>0</v>
      </c>
      <c r="H99" s="28">
        <f>COUNTIFS(MASTER[Sub Format],AOP_PBI[[#This Row],[Sub Format]],MASTER[LAUNCHED / YTL],AOP_PBI[#Headers])</f>
        <v>0</v>
      </c>
      <c r="I99" s="28">
        <f>COUNTIFS(MASTER[Sub Format],AOP_PBI[[#This Row],[Sub Format]],MASTER[EPC Status (Current Week)],AOP_PBI[#Headers])</f>
        <v>0</v>
      </c>
      <c r="J99" s="28">
        <f>AOP_PBI[[#This Row],[AOP]]-AOP_PBI[[#This Row],[EPC Ready]]-AOP_PBI[[#This Row],[EPC Ready Previous FY]]-AOP_PBI[[#This Row],[WIP]]</f>
        <v>0</v>
      </c>
    </row>
    <row r="100" spans="1:10" x14ac:dyDescent="0.35">
      <c r="A100" s="116" t="s">
        <v>76</v>
      </c>
      <c r="B100" s="116" t="s">
        <v>1980</v>
      </c>
      <c r="C100" s="28" t="s">
        <v>1619</v>
      </c>
      <c r="D100" s="28">
        <f>IFERROR(VLOOKUP(AOP_PBI[[#This Row],[Sub Format]],'PAN INDIA Summary'!$B:$E,4,FALSE),0)</f>
        <v>0</v>
      </c>
      <c r="E100" s="28">
        <f>COUNTIFS(MASTER[Sub Format],AOP_PBI[[#This Row],[Sub Format]],MASTER[EPC Status (Current Week)],AOP_PBI[#Headers])</f>
        <v>0</v>
      </c>
      <c r="F100" s="28">
        <f>COUNTIFS(MASTER[Sub Format],AOP_PBI[[#This Row],[Sub Format]],MASTER[EPC Status (Current Week)],AOP_PBI[#Headers])</f>
        <v>0</v>
      </c>
      <c r="G100" s="28">
        <f>COUNTIFS(MASTER[Sub Format],AOP_PBI[[#This Row],[Sub Format]],MASTER[LAUNCHED / YTL],AOP_PBI[#Headers])</f>
        <v>0</v>
      </c>
      <c r="H100" s="28">
        <f>COUNTIFS(MASTER[Sub Format],AOP_PBI[[#This Row],[Sub Format]],MASTER[LAUNCHED / YTL],AOP_PBI[#Headers])</f>
        <v>0</v>
      </c>
      <c r="I100" s="28">
        <f>COUNTIFS(MASTER[Sub Format],AOP_PBI[[#This Row],[Sub Format]],MASTER[EPC Status (Current Week)],AOP_PBI[#Headers])</f>
        <v>0</v>
      </c>
      <c r="J100" s="28">
        <f>AOP_PBI[[#This Row],[AOP]]-AOP_PBI[[#This Row],[EPC Ready]]-AOP_PBI[[#This Row],[EPC Ready Previous FY]]-AOP_PBI[[#This Row],[WIP]]</f>
        <v>0</v>
      </c>
    </row>
    <row r="101" spans="1:10" x14ac:dyDescent="0.35">
      <c r="A101" s="116" t="s">
        <v>76</v>
      </c>
      <c r="B101" s="116" t="s">
        <v>1980</v>
      </c>
      <c r="C101" s="28" t="s">
        <v>135</v>
      </c>
      <c r="D101" s="28">
        <f>IFERROR(VLOOKUP(AOP_PBI[[#This Row],[Sub Format]],'PAN INDIA Summary'!$B:$E,4,FALSE),0)</f>
        <v>0</v>
      </c>
      <c r="E101" s="28">
        <f>COUNTIFS(MASTER[Sub Format],AOP_PBI[[#This Row],[Sub Format]],MASTER[EPC Status (Current Week)],AOP_PBI[#Headers])</f>
        <v>0</v>
      </c>
      <c r="F101" s="28">
        <f>COUNTIFS(MASTER[Sub Format],AOP_PBI[[#This Row],[Sub Format]],MASTER[EPC Status (Current Week)],AOP_PBI[#Headers])</f>
        <v>0</v>
      </c>
      <c r="G101" s="28">
        <f>COUNTIFS(MASTER[Sub Format],AOP_PBI[[#This Row],[Sub Format]],MASTER[LAUNCHED / YTL],AOP_PBI[#Headers])</f>
        <v>0</v>
      </c>
      <c r="H101" s="28">
        <f>COUNTIFS(MASTER[Sub Format],AOP_PBI[[#This Row],[Sub Format]],MASTER[LAUNCHED / YTL],AOP_PBI[#Headers])</f>
        <v>0</v>
      </c>
      <c r="I101" s="28">
        <f>COUNTIFS(MASTER[Sub Format],AOP_PBI[[#This Row],[Sub Format]],MASTER[EPC Status (Current Week)],AOP_PBI[#Headers])</f>
        <v>0</v>
      </c>
      <c r="J101" s="28">
        <f>AOP_PBI[[#This Row],[AOP]]-AOP_PBI[[#This Row],[EPC Ready]]-AOP_PBI[[#This Row],[EPC Ready Previous FY]]-AOP_PBI[[#This Row],[WIP]]</f>
        <v>0</v>
      </c>
    </row>
    <row r="102" spans="1:10" x14ac:dyDescent="0.35">
      <c r="A102" s="116" t="s">
        <v>76</v>
      </c>
      <c r="B102" s="116" t="s">
        <v>1980</v>
      </c>
      <c r="C102" s="28" t="s">
        <v>1620</v>
      </c>
      <c r="D102" s="28">
        <f>IFERROR(VLOOKUP(AOP_PBI[[#This Row],[Sub Format]],'PAN INDIA Summary'!$B:$E,4,FALSE),0)</f>
        <v>0</v>
      </c>
      <c r="E102" s="28">
        <f>COUNTIFS(MASTER[Sub Format],AOP_PBI[[#This Row],[Sub Format]],MASTER[EPC Status (Current Week)],AOP_PBI[#Headers])</f>
        <v>0</v>
      </c>
      <c r="F102" s="28">
        <f>COUNTIFS(MASTER[Sub Format],AOP_PBI[[#This Row],[Sub Format]],MASTER[EPC Status (Current Week)],AOP_PBI[#Headers])</f>
        <v>0</v>
      </c>
      <c r="G102" s="28">
        <f>COUNTIFS(MASTER[Sub Format],AOP_PBI[[#This Row],[Sub Format]],MASTER[LAUNCHED / YTL],AOP_PBI[#Headers])</f>
        <v>0</v>
      </c>
      <c r="H102" s="28">
        <f>COUNTIFS(MASTER[Sub Format],AOP_PBI[[#This Row],[Sub Format]],MASTER[LAUNCHED / YTL],AOP_PBI[#Headers])</f>
        <v>0</v>
      </c>
      <c r="I102" s="28">
        <f>COUNTIFS(MASTER[Sub Format],AOP_PBI[[#This Row],[Sub Format]],MASTER[EPC Status (Current Week)],AOP_PBI[#Headers])</f>
        <v>0</v>
      </c>
      <c r="J102" s="28">
        <f>AOP_PBI[[#This Row],[AOP]]-AOP_PBI[[#This Row],[EPC Ready]]-AOP_PBI[[#This Row],[EPC Ready Previous FY]]-AOP_PBI[[#This Row],[WIP]]</f>
        <v>0</v>
      </c>
    </row>
    <row r="103" spans="1:10" x14ac:dyDescent="0.35">
      <c r="A103" s="116" t="s">
        <v>76</v>
      </c>
      <c r="B103" s="116" t="s">
        <v>1980</v>
      </c>
      <c r="C103" s="28" t="s">
        <v>1621</v>
      </c>
      <c r="D103" s="28">
        <f>IFERROR(VLOOKUP(AOP_PBI[[#This Row],[Sub Format]],'PAN INDIA Summary'!$B:$E,4,FALSE),0)</f>
        <v>0</v>
      </c>
      <c r="E103" s="28">
        <f>COUNTIFS(MASTER[Sub Format],AOP_PBI[[#This Row],[Sub Format]],MASTER[EPC Status (Current Week)],AOP_PBI[#Headers])</f>
        <v>0</v>
      </c>
      <c r="F103" s="28">
        <f>COUNTIFS(MASTER[Sub Format],AOP_PBI[[#This Row],[Sub Format]],MASTER[EPC Status (Current Week)],AOP_PBI[#Headers])</f>
        <v>0</v>
      </c>
      <c r="G103" s="28">
        <f>COUNTIFS(MASTER[Sub Format],AOP_PBI[[#This Row],[Sub Format]],MASTER[LAUNCHED / YTL],AOP_PBI[#Headers])</f>
        <v>0</v>
      </c>
      <c r="H103" s="28">
        <f>COUNTIFS(MASTER[Sub Format],AOP_PBI[[#This Row],[Sub Format]],MASTER[LAUNCHED / YTL],AOP_PBI[#Headers])</f>
        <v>0</v>
      </c>
      <c r="I103" s="28">
        <f>COUNTIFS(MASTER[Sub Format],AOP_PBI[[#This Row],[Sub Format]],MASTER[EPC Status (Current Week)],AOP_PBI[#Headers])</f>
        <v>0</v>
      </c>
      <c r="J103" s="28">
        <f>AOP_PBI[[#This Row],[AOP]]-AOP_PBI[[#This Row],[EPC Ready]]-AOP_PBI[[#This Row],[EPC Ready Previous FY]]-AOP_PBI[[#This Row],[WIP]]</f>
        <v>0</v>
      </c>
    </row>
    <row r="104" spans="1:10" x14ac:dyDescent="0.35">
      <c r="A104" s="116" t="s">
        <v>76</v>
      </c>
      <c r="B104" s="116" t="s">
        <v>1980</v>
      </c>
      <c r="C104" s="28" t="s">
        <v>1622</v>
      </c>
      <c r="D104" s="28">
        <f>IFERROR(VLOOKUP(AOP_PBI[[#This Row],[Sub Format]],'PAN INDIA Summary'!$B:$E,4,FALSE),0)</f>
        <v>0</v>
      </c>
      <c r="E104" s="28">
        <f>COUNTIFS(MASTER[Sub Format],AOP_PBI[[#This Row],[Sub Format]],MASTER[EPC Status (Current Week)],AOP_PBI[#Headers])</f>
        <v>0</v>
      </c>
      <c r="F104" s="28">
        <f>COUNTIFS(MASTER[Sub Format],AOP_PBI[[#This Row],[Sub Format]],MASTER[EPC Status (Current Week)],AOP_PBI[#Headers])</f>
        <v>0</v>
      </c>
      <c r="G104" s="28">
        <f>COUNTIFS(MASTER[Sub Format],AOP_PBI[[#This Row],[Sub Format]],MASTER[LAUNCHED / YTL],AOP_PBI[#Headers])</f>
        <v>0</v>
      </c>
      <c r="H104" s="28">
        <f>COUNTIFS(MASTER[Sub Format],AOP_PBI[[#This Row],[Sub Format]],MASTER[LAUNCHED / YTL],AOP_PBI[#Headers])</f>
        <v>0</v>
      </c>
      <c r="I104" s="28">
        <f>COUNTIFS(MASTER[Sub Format],AOP_PBI[[#This Row],[Sub Format]],MASTER[EPC Status (Current Week)],AOP_PBI[#Headers])</f>
        <v>0</v>
      </c>
      <c r="J104" s="28">
        <f>AOP_PBI[[#This Row],[AOP]]-AOP_PBI[[#This Row],[EPC Ready]]-AOP_PBI[[#This Row],[EPC Ready Previous FY]]-AOP_PBI[[#This Row],[WIP]]</f>
        <v>0</v>
      </c>
    </row>
    <row r="105" spans="1:10" x14ac:dyDescent="0.35">
      <c r="A105" s="116" t="s">
        <v>76</v>
      </c>
      <c r="B105" s="116" t="s">
        <v>1980</v>
      </c>
      <c r="C105" s="28" t="s">
        <v>1623</v>
      </c>
      <c r="D105" s="28">
        <f>IFERROR(VLOOKUP(AOP_PBI[[#This Row],[Sub Format]],'PAN INDIA Summary'!$B:$E,4,FALSE),0)</f>
        <v>0</v>
      </c>
      <c r="E105" s="28">
        <f>COUNTIFS(MASTER[Sub Format],AOP_PBI[[#This Row],[Sub Format]],MASTER[EPC Status (Current Week)],AOP_PBI[#Headers])</f>
        <v>0</v>
      </c>
      <c r="F105" s="28">
        <f>COUNTIFS(MASTER[Sub Format],AOP_PBI[[#This Row],[Sub Format]],MASTER[EPC Status (Current Week)],AOP_PBI[#Headers])</f>
        <v>0</v>
      </c>
      <c r="G105" s="28">
        <f>COUNTIFS(MASTER[Sub Format],AOP_PBI[[#This Row],[Sub Format]],MASTER[LAUNCHED / YTL],AOP_PBI[#Headers])</f>
        <v>0</v>
      </c>
      <c r="H105" s="28">
        <f>COUNTIFS(MASTER[Sub Format],AOP_PBI[[#This Row],[Sub Format]],MASTER[LAUNCHED / YTL],AOP_PBI[#Headers])</f>
        <v>0</v>
      </c>
      <c r="I105" s="28">
        <f>COUNTIFS(MASTER[Sub Format],AOP_PBI[[#This Row],[Sub Format]],MASTER[EPC Status (Current Week)],AOP_PBI[#Headers])</f>
        <v>0</v>
      </c>
      <c r="J105" s="28">
        <f>AOP_PBI[[#This Row],[AOP]]-AOP_PBI[[#This Row],[EPC Ready]]-AOP_PBI[[#This Row],[EPC Ready Previous FY]]-AOP_PBI[[#This Row],[WIP]]</f>
        <v>0</v>
      </c>
    </row>
    <row r="106" spans="1:10" x14ac:dyDescent="0.35">
      <c r="A106" s="116" t="s">
        <v>76</v>
      </c>
      <c r="B106" s="116" t="s">
        <v>1980</v>
      </c>
      <c r="C106" s="28" t="s">
        <v>1624</v>
      </c>
      <c r="D106" s="28">
        <f>IFERROR(VLOOKUP(AOP_PBI[[#This Row],[Sub Format]],'PAN INDIA Summary'!$B:$E,4,FALSE),0)</f>
        <v>0</v>
      </c>
      <c r="E106" s="28">
        <f>COUNTIFS(MASTER[Sub Format],AOP_PBI[[#This Row],[Sub Format]],MASTER[EPC Status (Current Week)],AOP_PBI[#Headers])</f>
        <v>0</v>
      </c>
      <c r="F106" s="28">
        <f>COUNTIFS(MASTER[Sub Format],AOP_PBI[[#This Row],[Sub Format]],MASTER[EPC Status (Current Week)],AOP_PBI[#Headers])</f>
        <v>0</v>
      </c>
      <c r="G106" s="28">
        <f>COUNTIFS(MASTER[Sub Format],AOP_PBI[[#This Row],[Sub Format]],MASTER[LAUNCHED / YTL],AOP_PBI[#Headers])</f>
        <v>0</v>
      </c>
      <c r="H106" s="28">
        <f>COUNTIFS(MASTER[Sub Format],AOP_PBI[[#This Row],[Sub Format]],MASTER[LAUNCHED / YTL],AOP_PBI[#Headers])</f>
        <v>0</v>
      </c>
      <c r="I106" s="28">
        <f>COUNTIFS(MASTER[Sub Format],AOP_PBI[[#This Row],[Sub Format]],MASTER[EPC Status (Current Week)],AOP_PBI[#Headers])</f>
        <v>0</v>
      </c>
      <c r="J106" s="28">
        <f>AOP_PBI[[#This Row],[AOP]]-AOP_PBI[[#This Row],[EPC Ready]]-AOP_PBI[[#This Row],[EPC Ready Previous FY]]-AOP_PBI[[#This Row],[WIP]]</f>
        <v>0</v>
      </c>
    </row>
    <row r="107" spans="1:10" x14ac:dyDescent="0.35">
      <c r="A107" s="116" t="s">
        <v>76</v>
      </c>
      <c r="B107" s="116" t="s">
        <v>1980</v>
      </c>
      <c r="C107" s="28" t="s">
        <v>1625</v>
      </c>
      <c r="D107" s="28">
        <f>IFERROR(VLOOKUP(AOP_PBI[[#This Row],[Sub Format]],'PAN INDIA Summary'!$B:$E,4,FALSE),0)</f>
        <v>0</v>
      </c>
      <c r="E107" s="28">
        <f>COUNTIFS(MASTER[Sub Format],AOP_PBI[[#This Row],[Sub Format]],MASTER[EPC Status (Current Week)],AOP_PBI[#Headers])</f>
        <v>0</v>
      </c>
      <c r="F107" s="28">
        <f>COUNTIFS(MASTER[Sub Format],AOP_PBI[[#This Row],[Sub Format]],MASTER[EPC Status (Current Week)],AOP_PBI[#Headers])</f>
        <v>0</v>
      </c>
      <c r="G107" s="28">
        <f>COUNTIFS(MASTER[Sub Format],AOP_PBI[[#This Row],[Sub Format]],MASTER[LAUNCHED / YTL],AOP_PBI[#Headers])</f>
        <v>0</v>
      </c>
      <c r="H107" s="28">
        <f>COUNTIFS(MASTER[Sub Format],AOP_PBI[[#This Row],[Sub Format]],MASTER[LAUNCHED / YTL],AOP_PBI[#Headers])</f>
        <v>0</v>
      </c>
      <c r="I107" s="28">
        <f>COUNTIFS(MASTER[Sub Format],AOP_PBI[[#This Row],[Sub Format]],MASTER[EPC Status (Current Week)],AOP_PBI[#Headers])</f>
        <v>0</v>
      </c>
      <c r="J107" s="28">
        <f>AOP_PBI[[#This Row],[AOP]]-AOP_PBI[[#This Row],[EPC Ready]]-AOP_PBI[[#This Row],[EPC Ready Previous FY]]-AOP_PBI[[#This Row],[WIP]]</f>
        <v>0</v>
      </c>
    </row>
    <row r="108" spans="1:10" x14ac:dyDescent="0.35">
      <c r="A108" s="116" t="s">
        <v>76</v>
      </c>
      <c r="B108" s="116" t="s">
        <v>1980</v>
      </c>
      <c r="C108" s="28" t="s">
        <v>426</v>
      </c>
      <c r="D108" s="28">
        <f>IFERROR(VLOOKUP(AOP_PBI[[#This Row],[Sub Format]],'PAN INDIA Summary'!$B:$E,4,FALSE),0)</f>
        <v>0</v>
      </c>
      <c r="E108" s="28">
        <f>COUNTIFS(MASTER[Sub Format],AOP_PBI[[#This Row],[Sub Format]],MASTER[EPC Status (Current Week)],AOP_PBI[#Headers])</f>
        <v>0</v>
      </c>
      <c r="F108" s="28">
        <f>COUNTIFS(MASTER[Sub Format],AOP_PBI[[#This Row],[Sub Format]],MASTER[EPC Status (Current Week)],AOP_PBI[#Headers])</f>
        <v>0</v>
      </c>
      <c r="G108" s="28">
        <f>COUNTIFS(MASTER[Sub Format],AOP_PBI[[#This Row],[Sub Format]],MASTER[LAUNCHED / YTL],AOP_PBI[#Headers])</f>
        <v>0</v>
      </c>
      <c r="H108" s="28">
        <f>COUNTIFS(MASTER[Sub Format],AOP_PBI[[#This Row],[Sub Format]],MASTER[LAUNCHED / YTL],AOP_PBI[#Headers])</f>
        <v>0</v>
      </c>
      <c r="I108" s="28">
        <f>COUNTIFS(MASTER[Sub Format],AOP_PBI[[#This Row],[Sub Format]],MASTER[EPC Status (Current Week)],AOP_PBI[#Headers])</f>
        <v>0</v>
      </c>
      <c r="J108" s="28">
        <f>AOP_PBI[[#This Row],[AOP]]-AOP_PBI[[#This Row],[EPC Ready]]-AOP_PBI[[#This Row],[EPC Ready Previous FY]]-AOP_PBI[[#This Row],[WIP]]</f>
        <v>0</v>
      </c>
    </row>
    <row r="109" spans="1:10" x14ac:dyDescent="0.35">
      <c r="A109" s="116" t="s">
        <v>76</v>
      </c>
      <c r="B109" s="116" t="s">
        <v>1980</v>
      </c>
      <c r="C109" s="28" t="s">
        <v>460</v>
      </c>
      <c r="D109" s="28">
        <f>IFERROR(VLOOKUP(AOP_PBI[[#This Row],[Sub Format]],'PAN INDIA Summary'!$B:$E,4,FALSE),0)</f>
        <v>0</v>
      </c>
      <c r="E109" s="28">
        <f>COUNTIFS(MASTER[Sub Format],AOP_PBI[[#This Row],[Sub Format]],MASTER[EPC Status (Current Week)],AOP_PBI[#Headers])</f>
        <v>0</v>
      </c>
      <c r="F109" s="28">
        <f>COUNTIFS(MASTER[Sub Format],AOP_PBI[[#This Row],[Sub Format]],MASTER[EPC Status (Current Week)],AOP_PBI[#Headers])</f>
        <v>0</v>
      </c>
      <c r="G109" s="28">
        <f>COUNTIFS(MASTER[Sub Format],AOP_PBI[[#This Row],[Sub Format]],MASTER[LAUNCHED / YTL],AOP_PBI[#Headers])</f>
        <v>0</v>
      </c>
      <c r="H109" s="28">
        <f>COUNTIFS(MASTER[Sub Format],AOP_PBI[[#This Row],[Sub Format]],MASTER[LAUNCHED / YTL],AOP_PBI[#Headers])</f>
        <v>0</v>
      </c>
      <c r="I109" s="28">
        <f>COUNTIFS(MASTER[Sub Format],AOP_PBI[[#This Row],[Sub Format]],MASTER[EPC Status (Current Week)],AOP_PBI[#Headers])</f>
        <v>0</v>
      </c>
      <c r="J109" s="28">
        <f>AOP_PBI[[#This Row],[AOP]]-AOP_PBI[[#This Row],[EPC Ready]]-AOP_PBI[[#This Row],[EPC Ready Previous FY]]-AOP_PBI[[#This Row],[WIP]]</f>
        <v>0</v>
      </c>
    </row>
    <row r="110" spans="1:10" x14ac:dyDescent="0.35">
      <c r="A110" s="116" t="s">
        <v>76</v>
      </c>
      <c r="B110" s="116" t="s">
        <v>1980</v>
      </c>
      <c r="C110" s="28" t="s">
        <v>1626</v>
      </c>
      <c r="D110" s="28">
        <f>IFERROR(VLOOKUP(AOP_PBI[[#This Row],[Sub Format]],'PAN INDIA Summary'!$B:$E,4,FALSE),0)</f>
        <v>0</v>
      </c>
      <c r="E110" s="28">
        <f>COUNTIFS(MASTER[Sub Format],AOP_PBI[[#This Row],[Sub Format]],MASTER[EPC Status (Current Week)],AOP_PBI[#Headers])</f>
        <v>0</v>
      </c>
      <c r="F110" s="28">
        <f>COUNTIFS(MASTER[Sub Format],AOP_PBI[[#This Row],[Sub Format]],MASTER[EPC Status (Current Week)],AOP_PBI[#Headers])</f>
        <v>0</v>
      </c>
      <c r="G110" s="28">
        <f>COUNTIFS(MASTER[Sub Format],AOP_PBI[[#This Row],[Sub Format]],MASTER[LAUNCHED / YTL],AOP_PBI[#Headers])</f>
        <v>0</v>
      </c>
      <c r="H110" s="28">
        <f>COUNTIFS(MASTER[Sub Format],AOP_PBI[[#This Row],[Sub Format]],MASTER[LAUNCHED / YTL],AOP_PBI[#Headers])</f>
        <v>0</v>
      </c>
      <c r="I110" s="28">
        <f>COUNTIFS(MASTER[Sub Format],AOP_PBI[[#This Row],[Sub Format]],MASTER[EPC Status (Current Week)],AOP_PBI[#Headers])</f>
        <v>0</v>
      </c>
      <c r="J110" s="28">
        <f>AOP_PBI[[#This Row],[AOP]]-AOP_PBI[[#This Row],[EPC Ready]]-AOP_PBI[[#This Row],[EPC Ready Previous FY]]-AOP_PBI[[#This Row],[WIP]]</f>
        <v>0</v>
      </c>
    </row>
    <row r="111" spans="1:10" x14ac:dyDescent="0.35">
      <c r="A111" s="116" t="s">
        <v>76</v>
      </c>
      <c r="B111" s="116" t="s">
        <v>1980</v>
      </c>
      <c r="C111" s="28" t="s">
        <v>1472</v>
      </c>
      <c r="D111" s="28">
        <f>IFERROR(VLOOKUP(AOP_PBI[[#This Row],[Sub Format]],'PAN INDIA Summary'!$B:$E,4,FALSE),0)</f>
        <v>0</v>
      </c>
      <c r="E111" s="28">
        <f>COUNTIFS(MASTER[Sub Format],AOP_PBI[[#This Row],[Sub Format]],MASTER[EPC Status (Current Week)],AOP_PBI[#Headers])</f>
        <v>0</v>
      </c>
      <c r="F111" s="28">
        <f>COUNTIFS(MASTER[Sub Format],AOP_PBI[[#This Row],[Sub Format]],MASTER[EPC Status (Current Week)],AOP_PBI[#Headers])</f>
        <v>0</v>
      </c>
      <c r="G111" s="28">
        <f>COUNTIFS(MASTER[Sub Format],AOP_PBI[[#This Row],[Sub Format]],MASTER[LAUNCHED / YTL],AOP_PBI[#Headers])</f>
        <v>0</v>
      </c>
      <c r="H111" s="28">
        <f>COUNTIFS(MASTER[Sub Format],AOP_PBI[[#This Row],[Sub Format]],MASTER[LAUNCHED / YTL],AOP_PBI[#Headers])</f>
        <v>0</v>
      </c>
      <c r="I111" s="28">
        <f>COUNTIFS(MASTER[Sub Format],AOP_PBI[[#This Row],[Sub Format]],MASTER[EPC Status (Current Week)],AOP_PBI[#Headers])</f>
        <v>0</v>
      </c>
      <c r="J111" s="28">
        <f>AOP_PBI[[#This Row],[AOP]]-AOP_PBI[[#This Row],[EPC Ready]]-AOP_PBI[[#This Row],[EPC Ready Previous FY]]-AOP_PBI[[#This Row],[WIP]]</f>
        <v>0</v>
      </c>
    </row>
    <row r="112" spans="1:10" x14ac:dyDescent="0.35">
      <c r="A112" s="116" t="s">
        <v>76</v>
      </c>
      <c r="B112" s="116" t="s">
        <v>299</v>
      </c>
      <c r="C112" s="28" t="s">
        <v>1627</v>
      </c>
      <c r="D112" s="28">
        <f>IFERROR(VLOOKUP(AOP_PBI[[#This Row],[Sub Format]],'PAN INDIA Summary'!$B:$E,4,FALSE),0)</f>
        <v>0</v>
      </c>
      <c r="E112" s="28">
        <f>COUNTIFS(MASTER[Sub Format],AOP_PBI[[#This Row],[Sub Format]],MASTER[EPC Status (Current Week)],AOP_PBI[#Headers])</f>
        <v>0</v>
      </c>
      <c r="F112" s="28">
        <f>COUNTIFS(MASTER[Sub Format],AOP_PBI[[#This Row],[Sub Format]],MASTER[EPC Status (Current Week)],AOP_PBI[#Headers])</f>
        <v>0</v>
      </c>
      <c r="G112" s="28">
        <f>COUNTIFS(MASTER[Sub Format],AOP_PBI[[#This Row],[Sub Format]],MASTER[LAUNCHED / YTL],AOP_PBI[#Headers])</f>
        <v>0</v>
      </c>
      <c r="H112" s="28">
        <f>COUNTIFS(MASTER[Sub Format],AOP_PBI[[#This Row],[Sub Format]],MASTER[LAUNCHED / YTL],AOP_PBI[#Headers])</f>
        <v>0</v>
      </c>
      <c r="I112" s="28">
        <f>COUNTIFS(MASTER[Sub Format],AOP_PBI[[#This Row],[Sub Format]],MASTER[EPC Status (Current Week)],AOP_PBI[#Headers])</f>
        <v>0</v>
      </c>
      <c r="J112" s="28">
        <f>AOP_PBI[[#This Row],[AOP]]-AOP_PBI[[#This Row],[EPC Ready]]-AOP_PBI[[#This Row],[EPC Ready Previous FY]]-AOP_PBI[[#This Row],[WIP]]</f>
        <v>0</v>
      </c>
    </row>
    <row r="113" spans="1:10" x14ac:dyDescent="0.35">
      <c r="A113" s="116" t="s">
        <v>76</v>
      </c>
      <c r="B113" s="116" t="s">
        <v>299</v>
      </c>
      <c r="C113" s="28" t="s">
        <v>1628</v>
      </c>
      <c r="D113" s="28">
        <f>IFERROR(VLOOKUP(AOP_PBI[[#This Row],[Sub Format]],'PAN INDIA Summary'!$B:$E,4,FALSE),0)</f>
        <v>0</v>
      </c>
      <c r="E113" s="28">
        <f>COUNTIFS(MASTER[Sub Format],AOP_PBI[[#This Row],[Sub Format]],MASTER[EPC Status (Current Week)],AOP_PBI[#Headers])</f>
        <v>0</v>
      </c>
      <c r="F113" s="28">
        <f>COUNTIFS(MASTER[Sub Format],AOP_PBI[[#This Row],[Sub Format]],MASTER[EPC Status (Current Week)],AOP_PBI[#Headers])</f>
        <v>0</v>
      </c>
      <c r="G113" s="28">
        <f>COUNTIFS(MASTER[Sub Format],AOP_PBI[[#This Row],[Sub Format]],MASTER[LAUNCHED / YTL],AOP_PBI[#Headers])</f>
        <v>0</v>
      </c>
      <c r="H113" s="28">
        <f>COUNTIFS(MASTER[Sub Format],AOP_PBI[[#This Row],[Sub Format]],MASTER[LAUNCHED / YTL],AOP_PBI[#Headers])</f>
        <v>0</v>
      </c>
      <c r="I113" s="28">
        <f>COUNTIFS(MASTER[Sub Format],AOP_PBI[[#This Row],[Sub Format]],MASTER[EPC Status (Current Week)],AOP_PBI[#Headers])</f>
        <v>0</v>
      </c>
      <c r="J113" s="28">
        <f>AOP_PBI[[#This Row],[AOP]]-AOP_PBI[[#This Row],[EPC Ready]]-AOP_PBI[[#This Row],[EPC Ready Previous FY]]-AOP_PBI[[#This Row],[WIP]]</f>
        <v>0</v>
      </c>
    </row>
    <row r="114" spans="1:10" x14ac:dyDescent="0.35">
      <c r="A114" s="116" t="s">
        <v>76</v>
      </c>
      <c r="B114" s="116" t="s">
        <v>299</v>
      </c>
      <c r="C114" s="28" t="s">
        <v>300</v>
      </c>
      <c r="D114" s="28">
        <f>IFERROR(VLOOKUP(AOP_PBI[[#This Row],[Sub Format]],'PAN INDIA Summary'!$B:$E,4,FALSE),0)</f>
        <v>0</v>
      </c>
      <c r="E114" s="28">
        <f>COUNTIFS(MASTER[Sub Format],AOP_PBI[[#This Row],[Sub Format]],MASTER[EPC Status (Current Week)],AOP_PBI[#Headers])</f>
        <v>0</v>
      </c>
      <c r="F114" s="28">
        <f>COUNTIFS(MASTER[Sub Format],AOP_PBI[[#This Row],[Sub Format]],MASTER[EPC Status (Current Week)],AOP_PBI[#Headers])</f>
        <v>0</v>
      </c>
      <c r="G114" s="28">
        <f>COUNTIFS(MASTER[Sub Format],AOP_PBI[[#This Row],[Sub Format]],MASTER[LAUNCHED / YTL],AOP_PBI[#Headers])</f>
        <v>0</v>
      </c>
      <c r="H114" s="28">
        <f>COUNTIFS(MASTER[Sub Format],AOP_PBI[[#This Row],[Sub Format]],MASTER[LAUNCHED / YTL],AOP_PBI[#Headers])</f>
        <v>0</v>
      </c>
      <c r="I114" s="28">
        <f>COUNTIFS(MASTER[Sub Format],AOP_PBI[[#This Row],[Sub Format]],MASTER[EPC Status (Current Week)],AOP_PBI[#Headers])</f>
        <v>0</v>
      </c>
      <c r="J114" s="28">
        <f>AOP_PBI[[#This Row],[AOP]]-AOP_PBI[[#This Row],[EPC Ready]]-AOP_PBI[[#This Row],[EPC Ready Previous FY]]-AOP_PBI[[#This Row],[WIP]]</f>
        <v>0</v>
      </c>
    </row>
    <row r="115" spans="1:10" x14ac:dyDescent="0.35">
      <c r="A115" s="116" t="s">
        <v>76</v>
      </c>
      <c r="B115" s="116" t="s">
        <v>1980</v>
      </c>
      <c r="C115" s="28" t="s">
        <v>1965</v>
      </c>
      <c r="D115" s="28">
        <f>IFERROR(VLOOKUP(AOP_PBI[[#This Row],[Sub Format]],'PAN INDIA Summary'!$B:$E,4,FALSE),0)</f>
        <v>0</v>
      </c>
      <c r="E115" s="28">
        <f>COUNTIFS(MASTER[Sub Format],AOP_PBI[[#This Row],[Sub Format]],MASTER[EPC Status (Current Week)],AOP_PBI[#Headers])</f>
        <v>0</v>
      </c>
      <c r="F115" s="28">
        <f>COUNTIFS(MASTER[Sub Format],AOP_PBI[[#This Row],[Sub Format]],MASTER[EPC Status (Current Week)],AOP_PBI[#Headers])</f>
        <v>0</v>
      </c>
      <c r="G115" s="28">
        <f>COUNTIFS(MASTER[Sub Format],AOP_PBI[[#This Row],[Sub Format]],MASTER[LAUNCHED / YTL],AOP_PBI[#Headers])</f>
        <v>0</v>
      </c>
      <c r="H115" s="28">
        <f>COUNTIFS(MASTER[Sub Format],AOP_PBI[[#This Row],[Sub Format]],MASTER[LAUNCHED / YTL],AOP_PBI[#Headers])</f>
        <v>0</v>
      </c>
      <c r="I115" s="28">
        <f>COUNTIFS(MASTER[Sub Format],AOP_PBI[[#This Row],[Sub Format]],MASTER[EPC Status (Current Week)],AOP_PBI[#Headers])</f>
        <v>0</v>
      </c>
      <c r="J115" s="28">
        <f>AOP_PBI[[#This Row],[AOP]]-AOP_PBI[[#This Row],[EPC Ready]]-AOP_PBI[[#This Row],[EPC Ready Previous FY]]-AOP_PBI[[#This Row],[WIP]]</f>
        <v>0</v>
      </c>
    </row>
    <row r="116" spans="1:10" x14ac:dyDescent="0.35">
      <c r="A116" s="116" t="s">
        <v>76</v>
      </c>
      <c r="B116" s="116" t="s">
        <v>1980</v>
      </c>
      <c r="C116" s="28" t="s">
        <v>1633</v>
      </c>
      <c r="D116" s="28">
        <f>IFERROR(VLOOKUP(AOP_PBI[[#This Row],[Sub Format]],'PAN INDIA Summary'!$B:$E,4,FALSE),0)</f>
        <v>0</v>
      </c>
      <c r="E116" s="28">
        <f>COUNTIFS(MASTER[Sub Format],AOP_PBI[[#This Row],[Sub Format]],MASTER[EPC Status (Current Week)],AOP_PBI[#Headers])</f>
        <v>0</v>
      </c>
      <c r="F116" s="28">
        <f>COUNTIFS(MASTER[Sub Format],AOP_PBI[[#This Row],[Sub Format]],MASTER[EPC Status (Current Week)],AOP_PBI[#Headers])</f>
        <v>0</v>
      </c>
      <c r="G116" s="28">
        <f>COUNTIFS(MASTER[Sub Format],AOP_PBI[[#This Row],[Sub Format]],MASTER[LAUNCHED / YTL],AOP_PBI[#Headers])</f>
        <v>0</v>
      </c>
      <c r="H116" s="28">
        <f>COUNTIFS(MASTER[Sub Format],AOP_PBI[[#This Row],[Sub Format]],MASTER[LAUNCHED / YTL],AOP_PBI[#Headers])</f>
        <v>0</v>
      </c>
      <c r="I116" s="28">
        <f>COUNTIFS(MASTER[Sub Format],AOP_PBI[[#This Row],[Sub Format]],MASTER[EPC Status (Current Week)],AOP_PBI[#Headers])</f>
        <v>0</v>
      </c>
      <c r="J116" s="28">
        <f>AOP_PBI[[#This Row],[AOP]]-AOP_PBI[[#This Row],[EPC Ready]]-AOP_PBI[[#This Row],[EPC Ready Previous FY]]-AOP_PBI[[#This Row],[WIP]]</f>
        <v>0</v>
      </c>
    </row>
    <row r="117" spans="1:10" x14ac:dyDescent="0.35">
      <c r="A117" s="116" t="s">
        <v>76</v>
      </c>
      <c r="B117" s="116" t="s">
        <v>99</v>
      </c>
      <c r="C117" s="28" t="s">
        <v>1634</v>
      </c>
      <c r="D117" s="28">
        <f>IFERROR(VLOOKUP(AOP_PBI[[#This Row],[Sub Format]],'PAN INDIA Summary'!$B:$E,4,FALSE),0)</f>
        <v>0</v>
      </c>
      <c r="E117" s="28">
        <f>COUNTIFS(MASTER[Sub Format],AOP_PBI[[#This Row],[Sub Format]],MASTER[EPC Status (Current Week)],AOP_PBI[#Headers])</f>
        <v>0</v>
      </c>
      <c r="F117" s="28">
        <f>COUNTIFS(MASTER[Sub Format],AOP_PBI[[#This Row],[Sub Format]],MASTER[EPC Status (Current Week)],AOP_PBI[#Headers])</f>
        <v>0</v>
      </c>
      <c r="G117" s="28">
        <f>COUNTIFS(MASTER[Sub Format],AOP_PBI[[#This Row],[Sub Format]],MASTER[LAUNCHED / YTL],AOP_PBI[#Headers])</f>
        <v>0</v>
      </c>
      <c r="H117" s="28">
        <f>COUNTIFS(MASTER[Sub Format],AOP_PBI[[#This Row],[Sub Format]],MASTER[LAUNCHED / YTL],AOP_PBI[#Headers])</f>
        <v>0</v>
      </c>
      <c r="I117" s="28">
        <f>COUNTIFS(MASTER[Sub Format],AOP_PBI[[#This Row],[Sub Format]],MASTER[EPC Status (Current Week)],AOP_PBI[#Headers])</f>
        <v>0</v>
      </c>
      <c r="J117" s="28">
        <f>AOP_PBI[[#This Row],[AOP]]-AOP_PBI[[#This Row],[EPC Ready]]-AOP_PBI[[#This Row],[EPC Ready Previous FY]]-AOP_PBI[[#This Row],[WIP]]</f>
        <v>0</v>
      </c>
    </row>
    <row r="118" spans="1:10" x14ac:dyDescent="0.35">
      <c r="A118" s="116" t="s">
        <v>76</v>
      </c>
      <c r="B118" s="116" t="s">
        <v>99</v>
      </c>
      <c r="C118" s="28" t="s">
        <v>1641</v>
      </c>
      <c r="D118" s="28">
        <f>IFERROR(VLOOKUP(AOP_PBI[[#This Row],[Sub Format]],'PAN INDIA Summary'!$B:$E,4,FALSE),0)</f>
        <v>0</v>
      </c>
      <c r="E118" s="28">
        <f>COUNTIFS(MASTER[Sub Format],AOP_PBI[[#This Row],[Sub Format]],MASTER[EPC Status (Current Week)],AOP_PBI[#Headers])</f>
        <v>0</v>
      </c>
      <c r="F118" s="28">
        <f>COUNTIFS(MASTER[Sub Format],AOP_PBI[[#This Row],[Sub Format]],MASTER[EPC Status (Current Week)],AOP_PBI[#Headers])</f>
        <v>0</v>
      </c>
      <c r="G118" s="28">
        <f>COUNTIFS(MASTER[Sub Format],AOP_PBI[[#This Row],[Sub Format]],MASTER[LAUNCHED / YTL],AOP_PBI[#Headers])</f>
        <v>0</v>
      </c>
      <c r="H118" s="28">
        <f>COUNTIFS(MASTER[Sub Format],AOP_PBI[[#This Row],[Sub Format]],MASTER[LAUNCHED / YTL],AOP_PBI[#Headers])</f>
        <v>0</v>
      </c>
      <c r="I118" s="28">
        <f>COUNTIFS(MASTER[Sub Format],AOP_PBI[[#This Row],[Sub Format]],MASTER[EPC Status (Current Week)],AOP_PBI[#Headers])</f>
        <v>0</v>
      </c>
      <c r="J118" s="28">
        <f>AOP_PBI[[#This Row],[AOP]]-AOP_PBI[[#This Row],[EPC Ready]]-AOP_PBI[[#This Row],[EPC Ready Previous FY]]-AOP_PBI[[#This Row],[WIP]]</f>
        <v>0</v>
      </c>
    </row>
    <row r="119" spans="1:10" x14ac:dyDescent="0.35">
      <c r="A119" s="116" t="s">
        <v>76</v>
      </c>
      <c r="B119" s="116" t="s">
        <v>99</v>
      </c>
      <c r="C119" s="28" t="s">
        <v>1642</v>
      </c>
      <c r="D119" s="28">
        <f>IFERROR(VLOOKUP(AOP_PBI[[#This Row],[Sub Format]],'PAN INDIA Summary'!$B:$E,4,FALSE),0)</f>
        <v>0</v>
      </c>
      <c r="E119" s="28">
        <f>COUNTIFS(MASTER[Sub Format],AOP_PBI[[#This Row],[Sub Format]],MASTER[EPC Status (Current Week)],AOP_PBI[#Headers])</f>
        <v>0</v>
      </c>
      <c r="F119" s="28">
        <f>COUNTIFS(MASTER[Sub Format],AOP_PBI[[#This Row],[Sub Format]],MASTER[EPC Status (Current Week)],AOP_PBI[#Headers])</f>
        <v>0</v>
      </c>
      <c r="G119" s="28">
        <f>COUNTIFS(MASTER[Sub Format],AOP_PBI[[#This Row],[Sub Format]],MASTER[LAUNCHED / YTL],AOP_PBI[#Headers])</f>
        <v>0</v>
      </c>
      <c r="H119" s="28">
        <f>COUNTIFS(MASTER[Sub Format],AOP_PBI[[#This Row],[Sub Format]],MASTER[LAUNCHED / YTL],AOP_PBI[#Headers])</f>
        <v>0</v>
      </c>
      <c r="I119" s="28">
        <f>COUNTIFS(MASTER[Sub Format],AOP_PBI[[#This Row],[Sub Format]],MASTER[EPC Status (Current Week)],AOP_PBI[#Headers])</f>
        <v>0</v>
      </c>
      <c r="J119" s="28">
        <f>AOP_PBI[[#This Row],[AOP]]-AOP_PBI[[#This Row],[EPC Ready]]-AOP_PBI[[#This Row],[EPC Ready Previous FY]]-AOP_PBI[[#This Row],[WIP]]</f>
        <v>0</v>
      </c>
    </row>
    <row r="120" spans="1:10" x14ac:dyDescent="0.35">
      <c r="A120" s="116" t="s">
        <v>78</v>
      </c>
      <c r="B120" s="116" t="s">
        <v>222</v>
      </c>
      <c r="C120" s="28" t="s">
        <v>114</v>
      </c>
      <c r="D120" s="28">
        <f>IFERROR(VLOOKUP(AOP_PBI[[#This Row],[Sub Format]],'PAN INDIA Summary'!$B:$E,4,FALSE),0)</f>
        <v>0</v>
      </c>
      <c r="E120" s="28">
        <f>COUNTIFS(MASTER[Sub Format],AOP_PBI[[#This Row],[Sub Format]],MASTER[EPC Status (Current Week)],AOP_PBI[#Headers])</f>
        <v>1</v>
      </c>
      <c r="F120" s="28">
        <f>COUNTIFS(MASTER[Sub Format],AOP_PBI[[#This Row],[Sub Format]],MASTER[EPC Status (Current Week)],AOP_PBI[#Headers])</f>
        <v>0</v>
      </c>
      <c r="G120" s="28">
        <f>COUNTIFS(MASTER[Sub Format],AOP_PBI[[#This Row],[Sub Format]],MASTER[LAUNCHED / YTL],AOP_PBI[#Headers])</f>
        <v>1</v>
      </c>
      <c r="H120" s="28">
        <f>COUNTIFS(MASTER[Sub Format],AOP_PBI[[#This Row],[Sub Format]],MASTER[LAUNCHED / YTL],AOP_PBI[#Headers])</f>
        <v>0</v>
      </c>
      <c r="I120" s="28">
        <f>COUNTIFS(MASTER[Sub Format],AOP_PBI[[#This Row],[Sub Format]],MASTER[EPC Status (Current Week)],AOP_PBI[#Headers])</f>
        <v>0</v>
      </c>
      <c r="J120" s="28">
        <f>AOP_PBI[[#This Row],[AOP]]-AOP_PBI[[#This Row],[EPC Ready]]-AOP_PBI[[#This Row],[EPC Ready Previous FY]]-AOP_PBI[[#This Row],[WIP]]</f>
        <v>-1</v>
      </c>
    </row>
    <row r="121" spans="1:10" x14ac:dyDescent="0.35">
      <c r="A121" s="116" t="s">
        <v>78</v>
      </c>
      <c r="B121" s="116" t="s">
        <v>222</v>
      </c>
      <c r="C121" s="28" t="s">
        <v>69</v>
      </c>
      <c r="D121" s="28">
        <f>IFERROR(VLOOKUP(AOP_PBI[[#This Row],[Sub Format]],'PAN INDIA Summary'!$B:$E,4,FALSE),0)</f>
        <v>200</v>
      </c>
      <c r="E121" s="28">
        <f>COUNTIFS(MASTER[Sub Format],AOP_PBI[[#This Row],[Sub Format]],MASTER[EPC Status (Current Week)],AOP_PBI[#Headers])</f>
        <v>8</v>
      </c>
      <c r="F121" s="28">
        <f>COUNTIFS(MASTER[Sub Format],AOP_PBI[[#This Row],[Sub Format]],MASTER[EPC Status (Current Week)],AOP_PBI[#Headers])</f>
        <v>6</v>
      </c>
      <c r="G121" s="28">
        <f>COUNTIFS(MASTER[Sub Format],AOP_PBI[[#This Row],[Sub Format]],MASTER[LAUNCHED / YTL],AOP_PBI[#Headers])</f>
        <v>12</v>
      </c>
      <c r="H121" s="28">
        <f>COUNTIFS(MASTER[Sub Format],AOP_PBI[[#This Row],[Sub Format]],MASTER[LAUNCHED / YTL],AOP_PBI[#Headers])</f>
        <v>2</v>
      </c>
      <c r="I121" s="28">
        <f>COUNTIFS(MASTER[Sub Format],AOP_PBI[[#This Row],[Sub Format]],MASTER[EPC Status (Current Week)],AOP_PBI[#Headers])</f>
        <v>8</v>
      </c>
      <c r="J121" s="28">
        <f>AOP_PBI[[#This Row],[AOP]]-AOP_PBI[[#This Row],[EPC Ready]]-AOP_PBI[[#This Row],[EPC Ready Previous FY]]-AOP_PBI[[#This Row],[WIP]]</f>
        <v>178</v>
      </c>
    </row>
    <row r="122" spans="1:10" x14ac:dyDescent="0.35">
      <c r="A122" s="116" t="s">
        <v>78</v>
      </c>
      <c r="B122" s="116" t="s">
        <v>222</v>
      </c>
      <c r="C122" s="28" t="s">
        <v>1644</v>
      </c>
      <c r="D122" s="28">
        <f>IFERROR(VLOOKUP(AOP_PBI[[#This Row],[Sub Format]],'PAN INDIA Summary'!$B:$E,4,FALSE),0)</f>
        <v>0</v>
      </c>
      <c r="E122" s="28">
        <f>COUNTIFS(MASTER[Sub Format],AOP_PBI[[#This Row],[Sub Format]],MASTER[EPC Status (Current Week)],AOP_PBI[#Headers])</f>
        <v>0</v>
      </c>
      <c r="F122" s="28">
        <f>COUNTIFS(MASTER[Sub Format],AOP_PBI[[#This Row],[Sub Format]],MASTER[EPC Status (Current Week)],AOP_PBI[#Headers])</f>
        <v>0</v>
      </c>
      <c r="G122" s="28">
        <f>COUNTIFS(MASTER[Sub Format],AOP_PBI[[#This Row],[Sub Format]],MASTER[LAUNCHED / YTL],AOP_PBI[#Headers])</f>
        <v>0</v>
      </c>
      <c r="H122" s="28">
        <f>COUNTIFS(MASTER[Sub Format],AOP_PBI[[#This Row],[Sub Format]],MASTER[LAUNCHED / YTL],AOP_PBI[#Headers])</f>
        <v>0</v>
      </c>
      <c r="I122" s="28">
        <f>COUNTIFS(MASTER[Sub Format],AOP_PBI[[#This Row],[Sub Format]],MASTER[EPC Status (Current Week)],AOP_PBI[#Headers])</f>
        <v>0</v>
      </c>
      <c r="J122" s="28">
        <f>AOP_PBI[[#This Row],[AOP]]-AOP_PBI[[#This Row],[EPC Ready]]-AOP_PBI[[#This Row],[EPC Ready Previous FY]]-AOP_PBI[[#This Row],[WIP]]</f>
        <v>0</v>
      </c>
    </row>
    <row r="123" spans="1:10" x14ac:dyDescent="0.35">
      <c r="A123" s="116" t="s">
        <v>78</v>
      </c>
      <c r="B123" s="116" t="s">
        <v>222</v>
      </c>
      <c r="C123" s="28" t="s">
        <v>71</v>
      </c>
      <c r="D123" s="28">
        <f>IFERROR(VLOOKUP(AOP_PBI[[#This Row],[Sub Format]],'PAN INDIA Summary'!$B:$E,4,FALSE),0)</f>
        <v>0</v>
      </c>
      <c r="E123" s="28">
        <f>COUNTIFS(MASTER[Sub Format],AOP_PBI[[#This Row],[Sub Format]],MASTER[EPC Status (Current Week)],AOP_PBI[#Headers])</f>
        <v>0</v>
      </c>
      <c r="F123" s="28">
        <f>COUNTIFS(MASTER[Sub Format],AOP_PBI[[#This Row],[Sub Format]],MASTER[EPC Status (Current Week)],AOP_PBI[#Headers])</f>
        <v>0</v>
      </c>
      <c r="G123" s="28">
        <f>COUNTIFS(MASTER[Sub Format],AOP_PBI[[#This Row],[Sub Format]],MASTER[LAUNCHED / YTL],AOP_PBI[#Headers])</f>
        <v>0</v>
      </c>
      <c r="H123" s="28">
        <f>COUNTIFS(MASTER[Sub Format],AOP_PBI[[#This Row],[Sub Format]],MASTER[LAUNCHED / YTL],AOP_PBI[#Headers])</f>
        <v>0</v>
      </c>
      <c r="I123" s="28">
        <f>COUNTIFS(MASTER[Sub Format],AOP_PBI[[#This Row],[Sub Format]],MASTER[EPC Status (Current Week)],AOP_PBI[#Headers])</f>
        <v>0</v>
      </c>
      <c r="J123" s="28">
        <f>AOP_PBI[[#This Row],[AOP]]-AOP_PBI[[#This Row],[EPC Ready]]-AOP_PBI[[#This Row],[EPC Ready Previous FY]]-AOP_PBI[[#This Row],[WIP]]</f>
        <v>0</v>
      </c>
    </row>
    <row r="124" spans="1:10" x14ac:dyDescent="0.35">
      <c r="A124" s="116" t="s">
        <v>78</v>
      </c>
      <c r="B124" s="116" t="s">
        <v>222</v>
      </c>
      <c r="C124" s="28" t="s">
        <v>1645</v>
      </c>
      <c r="D124" s="28">
        <f>IFERROR(VLOOKUP(AOP_PBI[[#This Row],[Sub Format]],'PAN INDIA Summary'!$B:$E,4,FALSE),0)</f>
        <v>0</v>
      </c>
      <c r="E124" s="28">
        <f>COUNTIFS(MASTER[Sub Format],AOP_PBI[[#This Row],[Sub Format]],MASTER[EPC Status (Current Week)],AOP_PBI[#Headers])</f>
        <v>0</v>
      </c>
      <c r="F124" s="28">
        <f>COUNTIFS(MASTER[Sub Format],AOP_PBI[[#This Row],[Sub Format]],MASTER[EPC Status (Current Week)],AOP_PBI[#Headers])</f>
        <v>0</v>
      </c>
      <c r="G124" s="28">
        <f>COUNTIFS(MASTER[Sub Format],AOP_PBI[[#This Row],[Sub Format]],MASTER[LAUNCHED / YTL],AOP_PBI[#Headers])</f>
        <v>0</v>
      </c>
      <c r="H124" s="28">
        <f>COUNTIFS(MASTER[Sub Format],AOP_PBI[[#This Row],[Sub Format]],MASTER[LAUNCHED / YTL],AOP_PBI[#Headers])</f>
        <v>0</v>
      </c>
      <c r="I124" s="28">
        <f>COUNTIFS(MASTER[Sub Format],AOP_PBI[[#This Row],[Sub Format]],MASTER[EPC Status (Current Week)],AOP_PBI[#Headers])</f>
        <v>0</v>
      </c>
      <c r="J124" s="28">
        <f>AOP_PBI[[#This Row],[AOP]]-AOP_PBI[[#This Row],[EPC Ready]]-AOP_PBI[[#This Row],[EPC Ready Previous FY]]-AOP_PBI[[#This Row],[WIP]]</f>
        <v>0</v>
      </c>
    </row>
    <row r="125" spans="1:10" x14ac:dyDescent="0.35">
      <c r="A125" s="116" t="s">
        <v>78</v>
      </c>
      <c r="B125" s="116" t="s">
        <v>222</v>
      </c>
      <c r="C125" s="28" t="s">
        <v>1646</v>
      </c>
      <c r="D125" s="28">
        <f>IFERROR(VLOOKUP(AOP_PBI[[#This Row],[Sub Format]],'PAN INDIA Summary'!$B:$E,4,FALSE),0)</f>
        <v>0</v>
      </c>
      <c r="E125" s="28">
        <f>COUNTIFS(MASTER[Sub Format],AOP_PBI[[#This Row],[Sub Format]],MASTER[EPC Status (Current Week)],AOP_PBI[#Headers])</f>
        <v>0</v>
      </c>
      <c r="F125" s="28">
        <f>COUNTIFS(MASTER[Sub Format],AOP_PBI[[#This Row],[Sub Format]],MASTER[EPC Status (Current Week)],AOP_PBI[#Headers])</f>
        <v>0</v>
      </c>
      <c r="G125" s="28">
        <f>COUNTIFS(MASTER[Sub Format],AOP_PBI[[#This Row],[Sub Format]],MASTER[LAUNCHED / YTL],AOP_PBI[#Headers])</f>
        <v>0</v>
      </c>
      <c r="H125" s="28">
        <f>COUNTIFS(MASTER[Sub Format],AOP_PBI[[#This Row],[Sub Format]],MASTER[LAUNCHED / YTL],AOP_PBI[#Headers])</f>
        <v>0</v>
      </c>
      <c r="I125" s="28">
        <f>COUNTIFS(MASTER[Sub Format],AOP_PBI[[#This Row],[Sub Format]],MASTER[EPC Status (Current Week)],AOP_PBI[#Headers])</f>
        <v>0</v>
      </c>
      <c r="J125" s="28">
        <f>AOP_PBI[[#This Row],[AOP]]-AOP_PBI[[#This Row],[EPC Ready]]-AOP_PBI[[#This Row],[EPC Ready Previous FY]]-AOP_PBI[[#This Row],[WIP]]</f>
        <v>0</v>
      </c>
    </row>
    <row r="126" spans="1:10" x14ac:dyDescent="0.35">
      <c r="A126" s="116" t="s">
        <v>78</v>
      </c>
      <c r="B126" s="116" t="s">
        <v>222</v>
      </c>
      <c r="C126" s="28" t="s">
        <v>1647</v>
      </c>
      <c r="D126" s="28">
        <f>IFERROR(VLOOKUP(AOP_PBI[[#This Row],[Sub Format]],'PAN INDIA Summary'!$B:$E,4,FALSE),0)</f>
        <v>0</v>
      </c>
      <c r="E126" s="28">
        <f>COUNTIFS(MASTER[Sub Format],AOP_PBI[[#This Row],[Sub Format]],MASTER[EPC Status (Current Week)],AOP_PBI[#Headers])</f>
        <v>0</v>
      </c>
      <c r="F126" s="28">
        <f>COUNTIFS(MASTER[Sub Format],AOP_PBI[[#This Row],[Sub Format]],MASTER[EPC Status (Current Week)],AOP_PBI[#Headers])</f>
        <v>0</v>
      </c>
      <c r="G126" s="28">
        <f>COUNTIFS(MASTER[Sub Format],AOP_PBI[[#This Row],[Sub Format]],MASTER[LAUNCHED / YTL],AOP_PBI[#Headers])</f>
        <v>0</v>
      </c>
      <c r="H126" s="28">
        <f>COUNTIFS(MASTER[Sub Format],AOP_PBI[[#This Row],[Sub Format]],MASTER[LAUNCHED / YTL],AOP_PBI[#Headers])</f>
        <v>0</v>
      </c>
      <c r="I126" s="28">
        <f>COUNTIFS(MASTER[Sub Format],AOP_PBI[[#This Row],[Sub Format]],MASTER[EPC Status (Current Week)],AOP_PBI[#Headers])</f>
        <v>0</v>
      </c>
      <c r="J126" s="28">
        <f>AOP_PBI[[#This Row],[AOP]]-AOP_PBI[[#This Row],[EPC Ready]]-AOP_PBI[[#This Row],[EPC Ready Previous FY]]-AOP_PBI[[#This Row],[WIP]]</f>
        <v>0</v>
      </c>
    </row>
    <row r="127" spans="1:10" x14ac:dyDescent="0.35">
      <c r="A127" s="116" t="s">
        <v>78</v>
      </c>
      <c r="B127" s="116" t="s">
        <v>222</v>
      </c>
      <c r="C127" s="214" t="s">
        <v>1648</v>
      </c>
      <c r="D127" s="28">
        <f>IFERROR(VLOOKUP(AOP_PBI[[#This Row],[Sub Format]],'PAN INDIA Summary'!$B:$E,4,FALSE),0)</f>
        <v>0</v>
      </c>
      <c r="E127" s="214">
        <f>COUNTIFS(MASTER[Sub Format],AOP_PBI[[#This Row],[Sub Format]],MASTER[EPC Status (Current Week)],AOP_PBI[#Headers])</f>
        <v>0</v>
      </c>
      <c r="F127" s="214">
        <f>COUNTIFS(MASTER[Sub Format],AOP_PBI[[#This Row],[Sub Format]],MASTER[EPC Status (Current Week)],AOP_PBI[#Headers])</f>
        <v>0</v>
      </c>
      <c r="G127" s="214">
        <f>COUNTIFS(MASTER[Sub Format],AOP_PBI[[#This Row],[Sub Format]],MASTER[LAUNCHED / YTL],AOP_PBI[#Headers])</f>
        <v>0</v>
      </c>
      <c r="H127" s="214">
        <f>COUNTIFS(MASTER[Sub Format],AOP_PBI[[#This Row],[Sub Format]],MASTER[LAUNCHED / YTL],AOP_PBI[#Headers])</f>
        <v>0</v>
      </c>
      <c r="I127" s="214">
        <f>COUNTIFS(MASTER[Sub Format],AOP_PBI[[#This Row],[Sub Format]],MASTER[EPC Status (Current Week)],AOP_PBI[#Headers])</f>
        <v>0</v>
      </c>
      <c r="J127" s="214">
        <f>AOP_PBI[[#This Row],[AOP]]-AOP_PBI[[#This Row],[EPC Ready]]-AOP_PBI[[#This Row],[EPC Ready Previous FY]]-AOP_PBI[[#This Row],[WIP]]</f>
        <v>0</v>
      </c>
    </row>
    <row r="128" spans="1:10" x14ac:dyDescent="0.35">
      <c r="A128" s="116" t="s">
        <v>78</v>
      </c>
      <c r="B128" s="116" t="s">
        <v>222</v>
      </c>
      <c r="C128" s="227" t="s">
        <v>1649</v>
      </c>
      <c r="D128" s="28">
        <f>IFERROR(VLOOKUP(AOP_PBI[[#This Row],[Sub Format]],'PAN INDIA Summary'!$B:$E,4,FALSE),0)</f>
        <v>0</v>
      </c>
      <c r="E128" s="28">
        <f>COUNTIFS(MASTER[Sub Format],AOP_PBI[[#This Row],[Sub Format]],MASTER[EPC Status (Current Week)],AOP_PBI[#Headers])</f>
        <v>0</v>
      </c>
      <c r="F128" s="227">
        <f>COUNTIFS(MASTER[Sub Format],AOP_PBI[[#This Row],[Sub Format]],MASTER[EPC Status (Current Week)],AOP_PBI[#Headers])</f>
        <v>0</v>
      </c>
      <c r="G128" s="28">
        <f>COUNTIFS(MASTER[Sub Format],AOP_PBI[[#This Row],[Sub Format]],MASTER[LAUNCHED / YTL],AOP_PBI[#Headers])</f>
        <v>0</v>
      </c>
      <c r="H128" s="227">
        <f>COUNTIFS(MASTER[Sub Format],AOP_PBI[[#This Row],[Sub Format]],MASTER[LAUNCHED / YTL],AOP_PBI[#Headers])</f>
        <v>0</v>
      </c>
      <c r="I128" s="227">
        <f>COUNTIFS(MASTER[Sub Format],AOP_PBI[[#This Row],[Sub Format]],MASTER[EPC Status (Current Week)],AOP_PBI[#Headers])</f>
        <v>0</v>
      </c>
      <c r="J128" s="28">
        <f>AOP_PBI[[#This Row],[AOP]]-AOP_PBI[[#This Row],[EPC Ready]]-AOP_PBI[[#This Row],[EPC Ready Previous FY]]-AOP_PBI[[#This Row],[WIP]]</f>
        <v>0</v>
      </c>
    </row>
    <row r="129" spans="1:10" x14ac:dyDescent="0.35">
      <c r="A129" s="116" t="s">
        <v>78</v>
      </c>
      <c r="B129" s="116" t="s">
        <v>222</v>
      </c>
      <c r="C129" s="227" t="s">
        <v>1650</v>
      </c>
      <c r="D129" s="28">
        <f>IFERROR(VLOOKUP(AOP_PBI[[#This Row],[Sub Format]],'PAN INDIA Summary'!$B:$E,4,FALSE),0)</f>
        <v>0</v>
      </c>
      <c r="E129" s="28">
        <f>COUNTIFS(MASTER[Sub Format],AOP_PBI[[#This Row],[Sub Format]],MASTER[EPC Status (Current Week)],AOP_PBI[#Headers])</f>
        <v>0</v>
      </c>
      <c r="F129" s="227">
        <f>COUNTIFS(MASTER[Sub Format],AOP_PBI[[#This Row],[Sub Format]],MASTER[EPC Status (Current Week)],AOP_PBI[#Headers])</f>
        <v>0</v>
      </c>
      <c r="G129" s="28">
        <f>COUNTIFS(MASTER[Sub Format],AOP_PBI[[#This Row],[Sub Format]],MASTER[LAUNCHED / YTL],AOP_PBI[#Headers])</f>
        <v>0</v>
      </c>
      <c r="H129" s="227">
        <f>COUNTIFS(MASTER[Sub Format],AOP_PBI[[#This Row],[Sub Format]],MASTER[LAUNCHED / YTL],AOP_PBI[#Headers])</f>
        <v>0</v>
      </c>
      <c r="I129" s="227">
        <f>COUNTIFS(MASTER[Sub Format],AOP_PBI[[#This Row],[Sub Format]],MASTER[EPC Status (Current Week)],AOP_PBI[#Headers])</f>
        <v>0</v>
      </c>
      <c r="J129" s="28">
        <f>AOP_PBI[[#This Row],[AOP]]-AOP_PBI[[#This Row],[EPC Ready]]-AOP_PBI[[#This Row],[EPC Ready Previous FY]]-AOP_PBI[[#This Row],[WIP]]</f>
        <v>0</v>
      </c>
    </row>
    <row r="130" spans="1:10" x14ac:dyDescent="0.35">
      <c r="A130" s="116" t="s">
        <v>78</v>
      </c>
      <c r="B130" s="116" t="s">
        <v>222</v>
      </c>
      <c r="C130" s="227" t="s">
        <v>705</v>
      </c>
      <c r="D130" s="28">
        <f>IFERROR(VLOOKUP(AOP_PBI[[#This Row],[Sub Format]],'PAN INDIA Summary'!$B:$E,4,FALSE),0)</f>
        <v>268</v>
      </c>
      <c r="E130" s="28">
        <f>COUNTIFS(MASTER[Sub Format],AOP_PBI[[#This Row],[Sub Format]],MASTER[EPC Status (Current Week)],AOP_PBI[#Headers])</f>
        <v>0</v>
      </c>
      <c r="F130" s="227">
        <f>COUNTIFS(MASTER[Sub Format],AOP_PBI[[#This Row],[Sub Format]],MASTER[EPC Status (Current Week)],AOP_PBI[#Headers])</f>
        <v>0</v>
      </c>
      <c r="G130" s="28">
        <f>COUNTIFS(MASTER[Sub Format],AOP_PBI[[#This Row],[Sub Format]],MASTER[LAUNCHED / YTL],AOP_PBI[#Headers])</f>
        <v>0</v>
      </c>
      <c r="H130" s="227">
        <f>COUNTIFS(MASTER[Sub Format],AOP_PBI[[#This Row],[Sub Format]],MASTER[LAUNCHED / YTL],AOP_PBI[#Headers])</f>
        <v>0</v>
      </c>
      <c r="I130" s="227">
        <f>COUNTIFS(MASTER[Sub Format],AOP_PBI[[#This Row],[Sub Format]],MASTER[EPC Status (Current Week)],AOP_PBI[#Headers])</f>
        <v>5</v>
      </c>
      <c r="J130" s="28">
        <f>AOP_PBI[[#This Row],[AOP]]-AOP_PBI[[#This Row],[EPC Ready]]-AOP_PBI[[#This Row],[EPC Ready Previous FY]]-AOP_PBI[[#This Row],[WIP]]</f>
        <v>263</v>
      </c>
    </row>
    <row r="131" spans="1:10" x14ac:dyDescent="0.35">
      <c r="A131" s="116" t="s">
        <v>78</v>
      </c>
      <c r="B131" s="116" t="s">
        <v>222</v>
      </c>
      <c r="C131" s="227" t="s">
        <v>1825</v>
      </c>
      <c r="D131" s="28">
        <f>IFERROR(VLOOKUP(AOP_PBI[[#This Row],[Sub Format]],'PAN INDIA Summary'!$B:$E,4,FALSE),0)</f>
        <v>0</v>
      </c>
      <c r="E131" s="28">
        <f>COUNTIFS(MASTER[Sub Format],AOP_PBI[[#This Row],[Sub Format]],MASTER[EPC Status (Current Week)],AOP_PBI[#Headers])</f>
        <v>0</v>
      </c>
      <c r="F131" s="227">
        <f>COUNTIFS(MASTER[Sub Format],AOP_PBI[[#This Row],[Sub Format]],MASTER[EPC Status (Current Week)],AOP_PBI[#Headers])</f>
        <v>0</v>
      </c>
      <c r="G131" s="28">
        <f>COUNTIFS(MASTER[Sub Format],AOP_PBI[[#This Row],[Sub Format]],MASTER[LAUNCHED / YTL],AOP_PBI[#Headers])</f>
        <v>0</v>
      </c>
      <c r="H131" s="227">
        <f>COUNTIFS(MASTER[Sub Format],AOP_PBI[[#This Row],[Sub Format]],MASTER[LAUNCHED / YTL],AOP_PBI[#Headers])</f>
        <v>0</v>
      </c>
      <c r="I131" s="227">
        <f>COUNTIFS(MASTER[Sub Format],AOP_PBI[[#This Row],[Sub Format]],MASTER[EPC Status (Current Week)],AOP_PBI[#Headers])</f>
        <v>0</v>
      </c>
      <c r="J131" s="28">
        <f>AOP_PBI[[#This Row],[AOP]]-AOP_PBI[[#This Row],[EPC Ready]]-AOP_PBI[[#This Row],[EPC Ready Previous FY]]-AOP_PBI[[#This Row],[WIP]]</f>
        <v>0</v>
      </c>
    </row>
    <row r="132" spans="1:10" x14ac:dyDescent="0.35">
      <c r="A132" s="116" t="s">
        <v>78</v>
      </c>
      <c r="B132" s="116" t="s">
        <v>222</v>
      </c>
      <c r="C132" s="227" t="s">
        <v>1651</v>
      </c>
      <c r="D132" s="28">
        <f>IFERROR(VLOOKUP(AOP_PBI[[#This Row],[Sub Format]],'PAN INDIA Summary'!$B:$E,4,FALSE),0)</f>
        <v>0</v>
      </c>
      <c r="E132" s="28">
        <f>COUNTIFS(MASTER[Sub Format],AOP_PBI[[#This Row],[Sub Format]],MASTER[EPC Status (Current Week)],AOP_PBI[#Headers])</f>
        <v>0</v>
      </c>
      <c r="F132" s="227">
        <f>COUNTIFS(MASTER[Sub Format],AOP_PBI[[#This Row],[Sub Format]],MASTER[EPC Status (Current Week)],AOP_PBI[#Headers])</f>
        <v>0</v>
      </c>
      <c r="G132" s="28">
        <f>COUNTIFS(MASTER[Sub Format],AOP_PBI[[#This Row],[Sub Format]],MASTER[LAUNCHED / YTL],AOP_PBI[#Headers])</f>
        <v>0</v>
      </c>
      <c r="H132" s="227">
        <f>COUNTIFS(MASTER[Sub Format],AOP_PBI[[#This Row],[Sub Format]],MASTER[LAUNCHED / YTL],AOP_PBI[#Headers])</f>
        <v>0</v>
      </c>
      <c r="I132" s="227">
        <f>COUNTIFS(MASTER[Sub Format],AOP_PBI[[#This Row],[Sub Format]],MASTER[EPC Status (Current Week)],AOP_PBI[#Headers])</f>
        <v>0</v>
      </c>
      <c r="J132" s="28">
        <f>AOP_PBI[[#This Row],[AOP]]-AOP_PBI[[#This Row],[EPC Ready]]-AOP_PBI[[#This Row],[EPC Ready Previous FY]]-AOP_PBI[[#This Row],[WIP]]</f>
        <v>0</v>
      </c>
    </row>
    <row r="133" spans="1:10" x14ac:dyDescent="0.35">
      <c r="A133" s="116" t="s">
        <v>78</v>
      </c>
      <c r="B133" s="116" t="s">
        <v>222</v>
      </c>
      <c r="C133" s="227" t="s">
        <v>196</v>
      </c>
      <c r="D133" s="28">
        <f>IFERROR(VLOOKUP(AOP_PBI[[#This Row],[Sub Format]],'PAN INDIA Summary'!$B:$E,4,FALSE),0)</f>
        <v>25</v>
      </c>
      <c r="E133" s="28">
        <f>COUNTIFS(MASTER[Sub Format],AOP_PBI[[#This Row],[Sub Format]],MASTER[EPC Status (Current Week)],AOP_PBI[#Headers])</f>
        <v>0</v>
      </c>
      <c r="F133" s="227">
        <f>COUNTIFS(MASTER[Sub Format],AOP_PBI[[#This Row],[Sub Format]],MASTER[EPC Status (Current Week)],AOP_PBI[#Headers])</f>
        <v>0</v>
      </c>
      <c r="G133" s="28">
        <f>COUNTIFS(MASTER[Sub Format],AOP_PBI[[#This Row],[Sub Format]],MASTER[LAUNCHED / YTL],AOP_PBI[#Headers])</f>
        <v>0</v>
      </c>
      <c r="H133" s="227">
        <f>COUNTIFS(MASTER[Sub Format],AOP_PBI[[#This Row],[Sub Format]],MASTER[LAUNCHED / YTL],AOP_PBI[#Headers])</f>
        <v>0</v>
      </c>
      <c r="I133" s="227">
        <f>COUNTIFS(MASTER[Sub Format],AOP_PBI[[#This Row],[Sub Format]],MASTER[EPC Status (Current Week)],AOP_PBI[#Headers])</f>
        <v>1</v>
      </c>
      <c r="J133" s="28">
        <f>AOP_PBI[[#This Row],[AOP]]-AOP_PBI[[#This Row],[EPC Ready]]-AOP_PBI[[#This Row],[EPC Ready Previous FY]]-AOP_PBI[[#This Row],[WIP]]</f>
        <v>24</v>
      </c>
    </row>
    <row r="134" spans="1:10" x14ac:dyDescent="0.35">
      <c r="A134" s="116" t="s">
        <v>78</v>
      </c>
      <c r="B134" s="116" t="s">
        <v>222</v>
      </c>
      <c r="C134" s="227" t="s">
        <v>205</v>
      </c>
      <c r="D134" s="28" t="str">
        <f>IFERROR(VLOOKUP(AOP_PBI[[#This Row],[Sub Format]],'PAN INDIA Summary'!$B:$E,4,FALSE),0)</f>
        <v>-</v>
      </c>
      <c r="E134" s="28">
        <f>COUNTIFS(MASTER[Sub Format],AOP_PBI[[#This Row],[Sub Format]],MASTER[EPC Status (Current Week)],AOP_PBI[#Headers])</f>
        <v>0</v>
      </c>
      <c r="F134" s="227">
        <f>COUNTIFS(MASTER[Sub Format],AOP_PBI[[#This Row],[Sub Format]],MASTER[EPC Status (Current Week)],AOP_PBI[#Headers])</f>
        <v>0</v>
      </c>
      <c r="G134" s="28">
        <f>COUNTIFS(MASTER[Sub Format],AOP_PBI[[#This Row],[Sub Format]],MASTER[LAUNCHED / YTL],AOP_PBI[#Headers])</f>
        <v>0</v>
      </c>
      <c r="H134" s="227">
        <f>COUNTIFS(MASTER[Sub Format],AOP_PBI[[#This Row],[Sub Format]],MASTER[LAUNCHED / YTL],AOP_PBI[#Headers])</f>
        <v>0</v>
      </c>
      <c r="I134" s="227">
        <f>COUNTIFS(MASTER[Sub Format],AOP_PBI[[#This Row],[Sub Format]],MASTER[EPC Status (Current Week)],AOP_PBI[#Headers])</f>
        <v>0</v>
      </c>
      <c r="J134" s="28" t="e">
        <f>AOP_PBI[[#This Row],[AOP]]-AOP_PBI[[#This Row],[EPC Ready]]-AOP_PBI[[#This Row],[EPC Ready Previous FY]]-AOP_PBI[[#This Row],[WIP]]</f>
        <v>#VALUE!</v>
      </c>
    </row>
    <row r="135" spans="1:10" x14ac:dyDescent="0.35">
      <c r="A135" s="116" t="s">
        <v>78</v>
      </c>
      <c r="B135" s="116" t="s">
        <v>222</v>
      </c>
      <c r="C135" s="227" t="s">
        <v>1652</v>
      </c>
      <c r="D135" s="28">
        <f>IFERROR(VLOOKUP(AOP_PBI[[#This Row],[Sub Format]],'PAN INDIA Summary'!$B:$E,4,FALSE),0)</f>
        <v>0</v>
      </c>
      <c r="E135" s="28">
        <f>COUNTIFS(MASTER[Sub Format],AOP_PBI[[#This Row],[Sub Format]],MASTER[EPC Status (Current Week)],AOP_PBI[#Headers])</f>
        <v>0</v>
      </c>
      <c r="F135" s="227">
        <f>COUNTIFS(MASTER[Sub Format],AOP_PBI[[#This Row],[Sub Format]],MASTER[EPC Status (Current Week)],AOP_PBI[#Headers])</f>
        <v>0</v>
      </c>
      <c r="G135" s="28">
        <f>COUNTIFS(MASTER[Sub Format],AOP_PBI[[#This Row],[Sub Format]],MASTER[LAUNCHED / YTL],AOP_PBI[#Headers])</f>
        <v>0</v>
      </c>
      <c r="H135" s="227">
        <f>COUNTIFS(MASTER[Sub Format],AOP_PBI[[#This Row],[Sub Format]],MASTER[LAUNCHED / YTL],AOP_PBI[#Headers])</f>
        <v>0</v>
      </c>
      <c r="I135" s="227">
        <f>COUNTIFS(MASTER[Sub Format],AOP_PBI[[#This Row],[Sub Format]],MASTER[EPC Status (Current Week)],AOP_PBI[#Headers])</f>
        <v>0</v>
      </c>
      <c r="J135" s="28">
        <f>AOP_PBI[[#This Row],[AOP]]-AOP_PBI[[#This Row],[EPC Ready]]-AOP_PBI[[#This Row],[EPC Ready Previous FY]]-AOP_PBI[[#This Row],[WIP]]</f>
        <v>0</v>
      </c>
    </row>
    <row r="136" spans="1:10" x14ac:dyDescent="0.35">
      <c r="A136" s="116" t="s">
        <v>78</v>
      </c>
      <c r="B136" s="116" t="s">
        <v>222</v>
      </c>
      <c r="C136" s="227" t="s">
        <v>1653</v>
      </c>
      <c r="D136" s="28">
        <f>IFERROR(VLOOKUP(AOP_PBI[[#This Row],[Sub Format]],'PAN INDIA Summary'!$B:$E,4,FALSE),0)</f>
        <v>0</v>
      </c>
      <c r="E136" s="28">
        <f>COUNTIFS(MASTER[Sub Format],AOP_PBI[[#This Row],[Sub Format]],MASTER[EPC Status (Current Week)],AOP_PBI[#Headers])</f>
        <v>0</v>
      </c>
      <c r="F136" s="227">
        <f>COUNTIFS(MASTER[Sub Format],AOP_PBI[[#This Row],[Sub Format]],MASTER[EPC Status (Current Week)],AOP_PBI[#Headers])</f>
        <v>0</v>
      </c>
      <c r="G136" s="28">
        <f>COUNTIFS(MASTER[Sub Format],AOP_PBI[[#This Row],[Sub Format]],MASTER[LAUNCHED / YTL],AOP_PBI[#Headers])</f>
        <v>0</v>
      </c>
      <c r="H136" s="227">
        <f>COUNTIFS(MASTER[Sub Format],AOP_PBI[[#This Row],[Sub Format]],MASTER[LAUNCHED / YTL],AOP_PBI[#Headers])</f>
        <v>0</v>
      </c>
      <c r="I136" s="227">
        <f>COUNTIFS(MASTER[Sub Format],AOP_PBI[[#This Row],[Sub Format]],MASTER[EPC Status (Current Week)],AOP_PBI[#Headers])</f>
        <v>0</v>
      </c>
      <c r="J136" s="28">
        <f>AOP_PBI[[#This Row],[AOP]]-AOP_PBI[[#This Row],[EPC Ready]]-AOP_PBI[[#This Row],[EPC Ready Previous FY]]-AOP_PBI[[#This Row],[WIP]]</f>
        <v>0</v>
      </c>
    </row>
    <row r="137" spans="1:10" x14ac:dyDescent="0.35">
      <c r="A137" s="116" t="s">
        <v>78</v>
      </c>
      <c r="B137" s="116" t="s">
        <v>222</v>
      </c>
      <c r="C137" s="227" t="s">
        <v>1654</v>
      </c>
      <c r="D137" s="28">
        <f>IFERROR(VLOOKUP(AOP_PBI[[#This Row],[Sub Format]],'PAN INDIA Summary'!$B:$E,4,FALSE),0)</f>
        <v>0</v>
      </c>
      <c r="E137" s="28">
        <f>COUNTIFS(MASTER[Sub Format],AOP_PBI[[#This Row],[Sub Format]],MASTER[EPC Status (Current Week)],AOP_PBI[#Headers])</f>
        <v>0</v>
      </c>
      <c r="F137" s="227">
        <f>COUNTIFS(MASTER[Sub Format],AOP_PBI[[#This Row],[Sub Format]],MASTER[EPC Status (Current Week)],AOP_PBI[#Headers])</f>
        <v>0</v>
      </c>
      <c r="G137" s="28">
        <f>COUNTIFS(MASTER[Sub Format],AOP_PBI[[#This Row],[Sub Format]],MASTER[LAUNCHED / YTL],AOP_PBI[#Headers])</f>
        <v>0</v>
      </c>
      <c r="H137" s="227">
        <f>COUNTIFS(MASTER[Sub Format],AOP_PBI[[#This Row],[Sub Format]],MASTER[LAUNCHED / YTL],AOP_PBI[#Headers])</f>
        <v>0</v>
      </c>
      <c r="I137" s="227">
        <f>COUNTIFS(MASTER[Sub Format],AOP_PBI[[#This Row],[Sub Format]],MASTER[EPC Status (Current Week)],AOP_PBI[#Headers])</f>
        <v>0</v>
      </c>
      <c r="J137" s="28">
        <f>AOP_PBI[[#This Row],[AOP]]-AOP_PBI[[#This Row],[EPC Ready]]-AOP_PBI[[#This Row],[EPC Ready Previous FY]]-AOP_PBI[[#This Row],[WIP]]</f>
        <v>0</v>
      </c>
    </row>
    <row r="138" spans="1:10" x14ac:dyDescent="0.35">
      <c r="A138" s="116" t="s">
        <v>78</v>
      </c>
      <c r="B138" s="116" t="s">
        <v>222</v>
      </c>
      <c r="C138" s="227" t="s">
        <v>1655</v>
      </c>
      <c r="D138" s="28">
        <f>IFERROR(VLOOKUP(AOP_PBI[[#This Row],[Sub Format]],'PAN INDIA Summary'!$B:$E,4,FALSE),0)</f>
        <v>0</v>
      </c>
      <c r="E138" s="28">
        <f>COUNTIFS(MASTER[Sub Format],AOP_PBI[[#This Row],[Sub Format]],MASTER[EPC Status (Current Week)],AOP_PBI[#Headers])</f>
        <v>0</v>
      </c>
      <c r="F138" s="227">
        <f>COUNTIFS(MASTER[Sub Format],AOP_PBI[[#This Row],[Sub Format]],MASTER[EPC Status (Current Week)],AOP_PBI[#Headers])</f>
        <v>0</v>
      </c>
      <c r="G138" s="28">
        <f>COUNTIFS(MASTER[Sub Format],AOP_PBI[[#This Row],[Sub Format]],MASTER[LAUNCHED / YTL],AOP_PBI[#Headers])</f>
        <v>0</v>
      </c>
      <c r="H138" s="227">
        <f>COUNTIFS(MASTER[Sub Format],AOP_PBI[[#This Row],[Sub Format]],MASTER[LAUNCHED / YTL],AOP_PBI[#Headers])</f>
        <v>0</v>
      </c>
      <c r="I138" s="227">
        <f>COUNTIFS(MASTER[Sub Format],AOP_PBI[[#This Row],[Sub Format]],MASTER[EPC Status (Current Week)],AOP_PBI[#Headers])</f>
        <v>0</v>
      </c>
      <c r="J138" s="28">
        <f>AOP_PBI[[#This Row],[AOP]]-AOP_PBI[[#This Row],[EPC Ready]]-AOP_PBI[[#This Row],[EPC Ready Previous FY]]-AOP_PBI[[#This Row],[WIP]]</f>
        <v>0</v>
      </c>
    </row>
    <row r="139" spans="1:10" x14ac:dyDescent="0.35">
      <c r="A139" s="116" t="s">
        <v>78</v>
      </c>
      <c r="B139" s="116" t="s">
        <v>222</v>
      </c>
      <c r="C139" s="227" t="s">
        <v>1656</v>
      </c>
      <c r="D139" s="28">
        <f>IFERROR(VLOOKUP(AOP_PBI[[#This Row],[Sub Format]],'PAN INDIA Summary'!$B:$E,4,FALSE),0)</f>
        <v>0</v>
      </c>
      <c r="E139" s="28">
        <f>COUNTIFS(MASTER[Sub Format],AOP_PBI[[#This Row],[Sub Format]],MASTER[EPC Status (Current Week)],AOP_PBI[#Headers])</f>
        <v>0</v>
      </c>
      <c r="F139" s="227">
        <f>COUNTIFS(MASTER[Sub Format],AOP_PBI[[#This Row],[Sub Format]],MASTER[EPC Status (Current Week)],AOP_PBI[#Headers])</f>
        <v>0</v>
      </c>
      <c r="G139" s="28">
        <f>COUNTIFS(MASTER[Sub Format],AOP_PBI[[#This Row],[Sub Format]],MASTER[LAUNCHED / YTL],AOP_PBI[#Headers])</f>
        <v>0</v>
      </c>
      <c r="H139" s="227">
        <f>COUNTIFS(MASTER[Sub Format],AOP_PBI[[#This Row],[Sub Format]],MASTER[LAUNCHED / YTL],AOP_PBI[#Headers])</f>
        <v>0</v>
      </c>
      <c r="I139" s="227">
        <f>COUNTIFS(MASTER[Sub Format],AOP_PBI[[#This Row],[Sub Format]],MASTER[EPC Status (Current Week)],AOP_PBI[#Headers])</f>
        <v>0</v>
      </c>
      <c r="J139" s="28">
        <f>AOP_PBI[[#This Row],[AOP]]-AOP_PBI[[#This Row],[EPC Ready]]-AOP_PBI[[#This Row],[EPC Ready Previous FY]]-AOP_PBI[[#This Row],[WIP]]</f>
        <v>0</v>
      </c>
    </row>
    <row r="140" spans="1:10" x14ac:dyDescent="0.35">
      <c r="A140" s="116" t="s">
        <v>78</v>
      </c>
      <c r="B140" s="116" t="s">
        <v>222</v>
      </c>
      <c r="C140" s="227" t="s">
        <v>1657</v>
      </c>
      <c r="D140" s="28">
        <f>IFERROR(VLOOKUP(AOP_PBI[[#This Row],[Sub Format]],'PAN INDIA Summary'!$B:$E,4,FALSE),0)</f>
        <v>0</v>
      </c>
      <c r="E140" s="28">
        <f>COUNTIFS(MASTER[Sub Format],AOP_PBI[[#This Row],[Sub Format]],MASTER[EPC Status (Current Week)],AOP_PBI[#Headers])</f>
        <v>0</v>
      </c>
      <c r="F140" s="227">
        <f>COUNTIFS(MASTER[Sub Format],AOP_PBI[[#This Row],[Sub Format]],MASTER[EPC Status (Current Week)],AOP_PBI[#Headers])</f>
        <v>0</v>
      </c>
      <c r="G140" s="28">
        <f>COUNTIFS(MASTER[Sub Format],AOP_PBI[[#This Row],[Sub Format]],MASTER[LAUNCHED / YTL],AOP_PBI[#Headers])</f>
        <v>0</v>
      </c>
      <c r="H140" s="227">
        <f>COUNTIFS(MASTER[Sub Format],AOP_PBI[[#This Row],[Sub Format]],MASTER[LAUNCHED / YTL],AOP_PBI[#Headers])</f>
        <v>0</v>
      </c>
      <c r="I140" s="227">
        <f>COUNTIFS(MASTER[Sub Format],AOP_PBI[[#This Row],[Sub Format]],MASTER[EPC Status (Current Week)],AOP_PBI[#Headers])</f>
        <v>0</v>
      </c>
      <c r="J140" s="28">
        <f>AOP_PBI[[#This Row],[AOP]]-AOP_PBI[[#This Row],[EPC Ready]]-AOP_PBI[[#This Row],[EPC Ready Previous FY]]-AOP_PBI[[#This Row],[WIP]]</f>
        <v>0</v>
      </c>
    </row>
    <row r="141" spans="1:10" x14ac:dyDescent="0.35">
      <c r="A141" s="116" t="s">
        <v>78</v>
      </c>
      <c r="B141" s="116" t="s">
        <v>222</v>
      </c>
      <c r="C141" s="227" t="s">
        <v>1658</v>
      </c>
      <c r="D141" s="28">
        <f>IFERROR(VLOOKUP(AOP_PBI[[#This Row],[Sub Format]],'PAN INDIA Summary'!$B:$E,4,FALSE),0)</f>
        <v>0</v>
      </c>
      <c r="E141" s="28">
        <f>COUNTIFS(MASTER[Sub Format],AOP_PBI[[#This Row],[Sub Format]],MASTER[EPC Status (Current Week)],AOP_PBI[#Headers])</f>
        <v>0</v>
      </c>
      <c r="F141" s="227">
        <f>COUNTIFS(MASTER[Sub Format],AOP_PBI[[#This Row],[Sub Format]],MASTER[EPC Status (Current Week)],AOP_PBI[#Headers])</f>
        <v>0</v>
      </c>
      <c r="G141" s="28">
        <f>COUNTIFS(MASTER[Sub Format],AOP_PBI[[#This Row],[Sub Format]],MASTER[LAUNCHED / YTL],AOP_PBI[#Headers])</f>
        <v>0</v>
      </c>
      <c r="H141" s="227">
        <f>COUNTIFS(MASTER[Sub Format],AOP_PBI[[#This Row],[Sub Format]],MASTER[LAUNCHED / YTL],AOP_PBI[#Headers])</f>
        <v>0</v>
      </c>
      <c r="I141" s="227">
        <f>COUNTIFS(MASTER[Sub Format],AOP_PBI[[#This Row],[Sub Format]],MASTER[EPC Status (Current Week)],AOP_PBI[#Headers])</f>
        <v>0</v>
      </c>
      <c r="J141" s="28">
        <f>AOP_PBI[[#This Row],[AOP]]-AOP_PBI[[#This Row],[EPC Ready]]-AOP_PBI[[#This Row],[EPC Ready Previous FY]]-AOP_PBI[[#This Row],[WIP]]</f>
        <v>0</v>
      </c>
    </row>
    <row r="142" spans="1:10" x14ac:dyDescent="0.35">
      <c r="A142" s="116" t="s">
        <v>78</v>
      </c>
      <c r="B142" s="116" t="s">
        <v>222</v>
      </c>
      <c r="C142" s="227" t="s">
        <v>1968</v>
      </c>
      <c r="D142" s="28">
        <f>IFERROR(VLOOKUP(AOP_PBI[[#This Row],[Sub Format]],'PAN INDIA Summary'!$B:$E,4,FALSE),0)</f>
        <v>10</v>
      </c>
      <c r="E142" s="28">
        <f>COUNTIFS(MASTER[Sub Format],AOP_PBI[[#This Row],[Sub Format]],MASTER[EPC Status (Current Week)],AOP_PBI[#Headers])</f>
        <v>1</v>
      </c>
      <c r="F142" s="227">
        <f>COUNTIFS(MASTER[Sub Format],AOP_PBI[[#This Row],[Sub Format]],MASTER[EPC Status (Current Week)],AOP_PBI[#Headers])</f>
        <v>0</v>
      </c>
      <c r="G142" s="28">
        <f>COUNTIFS(MASTER[Sub Format],AOP_PBI[[#This Row],[Sub Format]],MASTER[LAUNCHED / YTL],AOP_PBI[#Headers])</f>
        <v>0</v>
      </c>
      <c r="H142" s="227">
        <f>COUNTIFS(MASTER[Sub Format],AOP_PBI[[#This Row],[Sub Format]],MASTER[LAUNCHED / YTL],AOP_PBI[#Headers])</f>
        <v>1</v>
      </c>
      <c r="I142" s="227">
        <f>COUNTIFS(MASTER[Sub Format],AOP_PBI[[#This Row],[Sub Format]],MASTER[EPC Status (Current Week)],AOP_PBI[#Headers])</f>
        <v>1</v>
      </c>
      <c r="J142" s="28">
        <f>AOP_PBI[[#This Row],[AOP]]-AOP_PBI[[#This Row],[EPC Ready]]-AOP_PBI[[#This Row],[EPC Ready Previous FY]]-AOP_PBI[[#This Row],[WIP]]</f>
        <v>8</v>
      </c>
    </row>
    <row r="143" spans="1:10" x14ac:dyDescent="0.35">
      <c r="A143" s="116" t="s">
        <v>78</v>
      </c>
      <c r="B143" s="116" t="s">
        <v>222</v>
      </c>
      <c r="C143" s="227" t="s">
        <v>1659</v>
      </c>
      <c r="D143" s="28">
        <f>IFERROR(VLOOKUP(AOP_PBI[[#This Row],[Sub Format]],'PAN INDIA Summary'!$B:$E,4,FALSE),0)</f>
        <v>0</v>
      </c>
      <c r="E143" s="28">
        <f>COUNTIFS(MASTER[Sub Format],AOP_PBI[[#This Row],[Sub Format]],MASTER[EPC Status (Current Week)],AOP_PBI[#Headers])</f>
        <v>0</v>
      </c>
      <c r="F143" s="227">
        <f>COUNTIFS(MASTER[Sub Format],AOP_PBI[[#This Row],[Sub Format]],MASTER[EPC Status (Current Week)],AOP_PBI[#Headers])</f>
        <v>0</v>
      </c>
      <c r="G143" s="28">
        <f>COUNTIFS(MASTER[Sub Format],AOP_PBI[[#This Row],[Sub Format]],MASTER[LAUNCHED / YTL],AOP_PBI[#Headers])</f>
        <v>0</v>
      </c>
      <c r="H143" s="227">
        <f>COUNTIFS(MASTER[Sub Format],AOP_PBI[[#This Row],[Sub Format]],MASTER[LAUNCHED / YTL],AOP_PBI[#Headers])</f>
        <v>0</v>
      </c>
      <c r="I143" s="227">
        <f>COUNTIFS(MASTER[Sub Format],AOP_PBI[[#This Row],[Sub Format]],MASTER[EPC Status (Current Week)],AOP_PBI[#Headers])</f>
        <v>0</v>
      </c>
      <c r="J143" s="28">
        <f>AOP_PBI[[#This Row],[AOP]]-AOP_PBI[[#This Row],[EPC Ready]]-AOP_PBI[[#This Row],[EPC Ready Previous FY]]-AOP_PBI[[#This Row],[WIP]]</f>
        <v>0</v>
      </c>
    </row>
    <row r="144" spans="1:10" x14ac:dyDescent="0.35">
      <c r="A144" s="116" t="s">
        <v>78</v>
      </c>
      <c r="B144" s="116" t="s">
        <v>222</v>
      </c>
      <c r="C144" s="227" t="s">
        <v>1660</v>
      </c>
      <c r="D144" s="28">
        <f>IFERROR(VLOOKUP(AOP_PBI[[#This Row],[Sub Format]],'PAN INDIA Summary'!$B:$E,4,FALSE),0)</f>
        <v>0</v>
      </c>
      <c r="E144" s="28">
        <f>COUNTIFS(MASTER[Sub Format],AOP_PBI[[#This Row],[Sub Format]],MASTER[EPC Status (Current Week)],AOP_PBI[#Headers])</f>
        <v>0</v>
      </c>
      <c r="F144" s="227">
        <f>COUNTIFS(MASTER[Sub Format],AOP_PBI[[#This Row],[Sub Format]],MASTER[EPC Status (Current Week)],AOP_PBI[#Headers])</f>
        <v>0</v>
      </c>
      <c r="G144" s="28">
        <f>COUNTIFS(MASTER[Sub Format],AOP_PBI[[#This Row],[Sub Format]],MASTER[LAUNCHED / YTL],AOP_PBI[#Headers])</f>
        <v>0</v>
      </c>
      <c r="H144" s="227">
        <f>COUNTIFS(MASTER[Sub Format],AOP_PBI[[#This Row],[Sub Format]],MASTER[LAUNCHED / YTL],AOP_PBI[#Headers])</f>
        <v>0</v>
      </c>
      <c r="I144" s="227">
        <f>COUNTIFS(MASTER[Sub Format],AOP_PBI[[#This Row],[Sub Format]],MASTER[EPC Status (Current Week)],AOP_PBI[#Headers])</f>
        <v>0</v>
      </c>
      <c r="J144" s="28">
        <f>AOP_PBI[[#This Row],[AOP]]-AOP_PBI[[#This Row],[EPC Ready]]-AOP_PBI[[#This Row],[EPC Ready Previous FY]]-AOP_PBI[[#This Row],[WIP]]</f>
        <v>0</v>
      </c>
    </row>
    <row r="145" spans="1:10" x14ac:dyDescent="0.35">
      <c r="A145" s="116" t="s">
        <v>78</v>
      </c>
      <c r="B145" s="116" t="s">
        <v>222</v>
      </c>
      <c r="C145" s="227" t="s">
        <v>1661</v>
      </c>
      <c r="D145" s="28">
        <f>IFERROR(VLOOKUP(AOP_PBI[[#This Row],[Sub Format]],'PAN INDIA Summary'!$B:$E,4,FALSE),0)</f>
        <v>0</v>
      </c>
      <c r="E145" s="28">
        <f>COUNTIFS(MASTER[Sub Format],AOP_PBI[[#This Row],[Sub Format]],MASTER[EPC Status (Current Week)],AOP_PBI[#Headers])</f>
        <v>0</v>
      </c>
      <c r="F145" s="227">
        <f>COUNTIFS(MASTER[Sub Format],AOP_PBI[[#This Row],[Sub Format]],MASTER[EPC Status (Current Week)],AOP_PBI[#Headers])</f>
        <v>0</v>
      </c>
      <c r="G145" s="28">
        <f>COUNTIFS(MASTER[Sub Format],AOP_PBI[[#This Row],[Sub Format]],MASTER[LAUNCHED / YTL],AOP_PBI[#Headers])</f>
        <v>0</v>
      </c>
      <c r="H145" s="227">
        <f>COUNTIFS(MASTER[Sub Format],AOP_PBI[[#This Row],[Sub Format]],MASTER[LAUNCHED / YTL],AOP_PBI[#Headers])</f>
        <v>0</v>
      </c>
      <c r="I145" s="227">
        <f>COUNTIFS(MASTER[Sub Format],AOP_PBI[[#This Row],[Sub Format]],MASTER[EPC Status (Current Week)],AOP_PBI[#Headers])</f>
        <v>0</v>
      </c>
      <c r="J145" s="28">
        <f>AOP_PBI[[#This Row],[AOP]]-AOP_PBI[[#This Row],[EPC Ready]]-AOP_PBI[[#This Row],[EPC Ready Previous FY]]-AOP_PBI[[#This Row],[WIP]]</f>
        <v>0</v>
      </c>
    </row>
    <row r="146" spans="1:10" x14ac:dyDescent="0.35">
      <c r="A146" s="116" t="s">
        <v>78</v>
      </c>
      <c r="B146" s="116" t="s">
        <v>222</v>
      </c>
      <c r="C146" s="227" t="s">
        <v>1662</v>
      </c>
      <c r="D146" s="28">
        <f>IFERROR(VLOOKUP(AOP_PBI[[#This Row],[Sub Format]],'PAN INDIA Summary'!$B:$E,4,FALSE),0)</f>
        <v>0</v>
      </c>
      <c r="E146" s="28">
        <f>COUNTIFS(MASTER[Sub Format],AOP_PBI[[#This Row],[Sub Format]],MASTER[EPC Status (Current Week)],AOP_PBI[#Headers])</f>
        <v>0</v>
      </c>
      <c r="F146" s="227">
        <f>COUNTIFS(MASTER[Sub Format],AOP_PBI[[#This Row],[Sub Format]],MASTER[EPC Status (Current Week)],AOP_PBI[#Headers])</f>
        <v>0</v>
      </c>
      <c r="G146" s="28">
        <f>COUNTIFS(MASTER[Sub Format],AOP_PBI[[#This Row],[Sub Format]],MASTER[LAUNCHED / YTL],AOP_PBI[#Headers])</f>
        <v>0</v>
      </c>
      <c r="H146" s="227">
        <f>COUNTIFS(MASTER[Sub Format],AOP_PBI[[#This Row],[Sub Format]],MASTER[LAUNCHED / YTL],AOP_PBI[#Headers])</f>
        <v>0</v>
      </c>
      <c r="I146" s="227">
        <f>COUNTIFS(MASTER[Sub Format],AOP_PBI[[#This Row],[Sub Format]],MASTER[EPC Status (Current Week)],AOP_PBI[#Headers])</f>
        <v>0</v>
      </c>
      <c r="J146" s="28">
        <f>AOP_PBI[[#This Row],[AOP]]-AOP_PBI[[#This Row],[EPC Ready]]-AOP_PBI[[#This Row],[EPC Ready Previous FY]]-AOP_PBI[[#This Row],[WIP]]</f>
        <v>0</v>
      </c>
    </row>
    <row r="147" spans="1:10" x14ac:dyDescent="0.35">
      <c r="A147" s="116" t="s">
        <v>78</v>
      </c>
      <c r="B147" s="116" t="s">
        <v>222</v>
      </c>
      <c r="C147" s="227" t="s">
        <v>1967</v>
      </c>
      <c r="D147" s="28">
        <f>IFERROR(VLOOKUP(AOP_PBI[[#This Row],[Sub Format]],'PAN INDIA Summary'!$B:$E,4,FALSE),0)</f>
        <v>0</v>
      </c>
      <c r="E147" s="28">
        <f>COUNTIFS(MASTER[Sub Format],AOP_PBI[[#This Row],[Sub Format]],MASTER[EPC Status (Current Week)],AOP_PBI[#Headers])</f>
        <v>1</v>
      </c>
      <c r="F147" s="227">
        <f>COUNTIFS(MASTER[Sub Format],AOP_PBI[[#This Row],[Sub Format]],MASTER[EPC Status (Current Week)],AOP_PBI[#Headers])</f>
        <v>0</v>
      </c>
      <c r="G147" s="28">
        <f>COUNTIFS(MASTER[Sub Format],AOP_PBI[[#This Row],[Sub Format]],MASTER[LAUNCHED / YTL],AOP_PBI[#Headers])</f>
        <v>0</v>
      </c>
      <c r="H147" s="227">
        <f>COUNTIFS(MASTER[Sub Format],AOP_PBI[[#This Row],[Sub Format]],MASTER[LAUNCHED / YTL],AOP_PBI[#Headers])</f>
        <v>1</v>
      </c>
      <c r="I147" s="227">
        <f>COUNTIFS(MASTER[Sub Format],AOP_PBI[[#This Row],[Sub Format]],MASTER[EPC Status (Current Week)],AOP_PBI[#Headers])</f>
        <v>1</v>
      </c>
      <c r="J147" s="28">
        <f>AOP_PBI[[#This Row],[AOP]]-AOP_PBI[[#This Row],[EPC Ready]]-AOP_PBI[[#This Row],[EPC Ready Previous FY]]-AOP_PBI[[#This Row],[WIP]]</f>
        <v>-2</v>
      </c>
    </row>
    <row r="148" spans="1:10" x14ac:dyDescent="0.35">
      <c r="A148" s="116" t="s">
        <v>78</v>
      </c>
      <c r="B148" s="116" t="s">
        <v>222</v>
      </c>
      <c r="C148" s="227" t="s">
        <v>706</v>
      </c>
      <c r="D148" s="28">
        <f>IFERROR(VLOOKUP(AOP_PBI[[#This Row],[Sub Format]],'PAN INDIA Summary'!$B:$E,4,FALSE),0)</f>
        <v>0</v>
      </c>
      <c r="E148" s="28">
        <f>COUNTIFS(MASTER[Sub Format],AOP_PBI[[#This Row],[Sub Format]],MASTER[EPC Status (Current Week)],AOP_PBI[#Headers])</f>
        <v>0</v>
      </c>
      <c r="F148" s="227">
        <f>COUNTIFS(MASTER[Sub Format],AOP_PBI[[#This Row],[Sub Format]],MASTER[EPC Status (Current Week)],AOP_PBI[#Headers])</f>
        <v>0</v>
      </c>
      <c r="G148" s="28">
        <f>COUNTIFS(MASTER[Sub Format],AOP_PBI[[#This Row],[Sub Format]],MASTER[LAUNCHED / YTL],AOP_PBI[#Headers])</f>
        <v>0</v>
      </c>
      <c r="H148" s="227">
        <f>COUNTIFS(MASTER[Sub Format],AOP_PBI[[#This Row],[Sub Format]],MASTER[LAUNCHED / YTL],AOP_PBI[#Headers])</f>
        <v>0</v>
      </c>
      <c r="I148" s="227">
        <f>COUNTIFS(MASTER[Sub Format],AOP_PBI[[#This Row],[Sub Format]],MASTER[EPC Status (Current Week)],AOP_PBI[#Headers])</f>
        <v>0</v>
      </c>
      <c r="J148" s="28">
        <f>AOP_PBI[[#This Row],[AOP]]-AOP_PBI[[#This Row],[EPC Ready]]-AOP_PBI[[#This Row],[EPC Ready Previous FY]]-AOP_PBI[[#This Row],[WIP]]</f>
        <v>0</v>
      </c>
    </row>
    <row r="149" spans="1:10" x14ac:dyDescent="0.35">
      <c r="A149" s="116" t="s">
        <v>78</v>
      </c>
      <c r="B149" s="116" t="s">
        <v>222</v>
      </c>
      <c r="C149" s="227" t="s">
        <v>1663</v>
      </c>
      <c r="D149" s="28">
        <f>IFERROR(VLOOKUP(AOP_PBI[[#This Row],[Sub Format]],'PAN INDIA Summary'!$B:$E,4,FALSE),0)</f>
        <v>0</v>
      </c>
      <c r="E149" s="28">
        <f>COUNTIFS(MASTER[Sub Format],AOP_PBI[[#This Row],[Sub Format]],MASTER[EPC Status (Current Week)],AOP_PBI[#Headers])</f>
        <v>0</v>
      </c>
      <c r="F149" s="227">
        <f>COUNTIFS(MASTER[Sub Format],AOP_PBI[[#This Row],[Sub Format]],MASTER[EPC Status (Current Week)],AOP_PBI[#Headers])</f>
        <v>0</v>
      </c>
      <c r="G149" s="28">
        <f>COUNTIFS(MASTER[Sub Format],AOP_PBI[[#This Row],[Sub Format]],MASTER[LAUNCHED / YTL],AOP_PBI[#Headers])</f>
        <v>0</v>
      </c>
      <c r="H149" s="227">
        <f>COUNTIFS(MASTER[Sub Format],AOP_PBI[[#This Row],[Sub Format]],MASTER[LAUNCHED / YTL],AOP_PBI[#Headers])</f>
        <v>0</v>
      </c>
      <c r="I149" s="227">
        <f>COUNTIFS(MASTER[Sub Format],AOP_PBI[[#This Row],[Sub Format]],MASTER[EPC Status (Current Week)],AOP_PBI[#Headers])</f>
        <v>0</v>
      </c>
      <c r="J149" s="28">
        <f>AOP_PBI[[#This Row],[AOP]]-AOP_PBI[[#This Row],[EPC Ready]]-AOP_PBI[[#This Row],[EPC Ready Previous FY]]-AOP_PBI[[#This Row],[WIP]]</f>
        <v>0</v>
      </c>
    </row>
    <row r="150" spans="1:10" x14ac:dyDescent="0.35">
      <c r="A150" s="116" t="s">
        <v>78</v>
      </c>
      <c r="B150" s="116" t="s">
        <v>222</v>
      </c>
      <c r="C150" s="227" t="s">
        <v>1664</v>
      </c>
      <c r="D150" s="28">
        <f>IFERROR(VLOOKUP(AOP_PBI[[#This Row],[Sub Format]],'PAN INDIA Summary'!$B:$E,4,FALSE),0)</f>
        <v>0</v>
      </c>
      <c r="E150" s="28">
        <f>COUNTIFS(MASTER[Sub Format],AOP_PBI[[#This Row],[Sub Format]],MASTER[EPC Status (Current Week)],AOP_PBI[#Headers])</f>
        <v>0</v>
      </c>
      <c r="F150" s="227">
        <f>COUNTIFS(MASTER[Sub Format],AOP_PBI[[#This Row],[Sub Format]],MASTER[EPC Status (Current Week)],AOP_PBI[#Headers])</f>
        <v>0</v>
      </c>
      <c r="G150" s="28">
        <f>COUNTIFS(MASTER[Sub Format],AOP_PBI[[#This Row],[Sub Format]],MASTER[LAUNCHED / YTL],AOP_PBI[#Headers])</f>
        <v>0</v>
      </c>
      <c r="H150" s="227">
        <f>COUNTIFS(MASTER[Sub Format],AOP_PBI[[#This Row],[Sub Format]],MASTER[LAUNCHED / YTL],AOP_PBI[#Headers])</f>
        <v>0</v>
      </c>
      <c r="I150" s="227">
        <f>COUNTIFS(MASTER[Sub Format],AOP_PBI[[#This Row],[Sub Format]],MASTER[EPC Status (Current Week)],AOP_PBI[#Headers])</f>
        <v>0</v>
      </c>
      <c r="J150" s="28">
        <f>AOP_PBI[[#This Row],[AOP]]-AOP_PBI[[#This Row],[EPC Ready]]-AOP_PBI[[#This Row],[EPC Ready Previous FY]]-AOP_PBI[[#This Row],[WIP]]</f>
        <v>0</v>
      </c>
    </row>
    <row r="151" spans="1:10" x14ac:dyDescent="0.35">
      <c r="A151" s="116" t="s">
        <v>78</v>
      </c>
      <c r="B151" s="116" t="s">
        <v>222</v>
      </c>
      <c r="C151" s="227" t="s">
        <v>1665</v>
      </c>
      <c r="D151" s="28">
        <f>IFERROR(VLOOKUP(AOP_PBI[[#This Row],[Sub Format]],'PAN INDIA Summary'!$B:$E,4,FALSE),0)</f>
        <v>0</v>
      </c>
      <c r="E151" s="28">
        <f>COUNTIFS(MASTER[Sub Format],AOP_PBI[[#This Row],[Sub Format]],MASTER[EPC Status (Current Week)],AOP_PBI[#Headers])</f>
        <v>0</v>
      </c>
      <c r="F151" s="227">
        <f>COUNTIFS(MASTER[Sub Format],AOP_PBI[[#This Row],[Sub Format]],MASTER[EPC Status (Current Week)],AOP_PBI[#Headers])</f>
        <v>0</v>
      </c>
      <c r="G151" s="28">
        <f>COUNTIFS(MASTER[Sub Format],AOP_PBI[[#This Row],[Sub Format]],MASTER[LAUNCHED / YTL],AOP_PBI[#Headers])</f>
        <v>0</v>
      </c>
      <c r="H151" s="227">
        <f>COUNTIFS(MASTER[Sub Format],AOP_PBI[[#This Row],[Sub Format]],MASTER[LAUNCHED / YTL],AOP_PBI[#Headers])</f>
        <v>0</v>
      </c>
      <c r="I151" s="227">
        <f>COUNTIFS(MASTER[Sub Format],AOP_PBI[[#This Row],[Sub Format]],MASTER[EPC Status (Current Week)],AOP_PBI[#Headers])</f>
        <v>0</v>
      </c>
      <c r="J151" s="28">
        <f>AOP_PBI[[#This Row],[AOP]]-AOP_PBI[[#This Row],[EPC Ready]]-AOP_PBI[[#This Row],[EPC Ready Previous FY]]-AOP_PBI[[#This Row],[WIP]]</f>
        <v>0</v>
      </c>
    </row>
    <row r="152" spans="1:10" x14ac:dyDescent="0.35">
      <c r="A152" s="116" t="s">
        <v>78</v>
      </c>
      <c r="B152" s="116" t="s">
        <v>222</v>
      </c>
      <c r="C152" s="227" t="s">
        <v>1666</v>
      </c>
      <c r="D152" s="28">
        <f>IFERROR(VLOOKUP(AOP_PBI[[#This Row],[Sub Format]],'PAN INDIA Summary'!$B:$E,4,FALSE),0)</f>
        <v>0</v>
      </c>
      <c r="E152" s="28">
        <f>COUNTIFS(MASTER[Sub Format],AOP_PBI[[#This Row],[Sub Format]],MASTER[EPC Status (Current Week)],AOP_PBI[#Headers])</f>
        <v>0</v>
      </c>
      <c r="F152" s="227">
        <f>COUNTIFS(MASTER[Sub Format],AOP_PBI[[#This Row],[Sub Format]],MASTER[EPC Status (Current Week)],AOP_PBI[#Headers])</f>
        <v>0</v>
      </c>
      <c r="G152" s="28">
        <f>COUNTIFS(MASTER[Sub Format],AOP_PBI[[#This Row],[Sub Format]],MASTER[LAUNCHED / YTL],AOP_PBI[#Headers])</f>
        <v>0</v>
      </c>
      <c r="H152" s="227">
        <f>COUNTIFS(MASTER[Sub Format],AOP_PBI[[#This Row],[Sub Format]],MASTER[LAUNCHED / YTL],AOP_PBI[#Headers])</f>
        <v>0</v>
      </c>
      <c r="I152" s="227">
        <f>COUNTIFS(MASTER[Sub Format],AOP_PBI[[#This Row],[Sub Format]],MASTER[EPC Status (Current Week)],AOP_PBI[#Headers])</f>
        <v>0</v>
      </c>
      <c r="J152" s="28">
        <f>AOP_PBI[[#This Row],[AOP]]-AOP_PBI[[#This Row],[EPC Ready]]-AOP_PBI[[#This Row],[EPC Ready Previous FY]]-AOP_PBI[[#This Row],[WIP]]</f>
        <v>0</v>
      </c>
    </row>
    <row r="153" spans="1:10" x14ac:dyDescent="0.35">
      <c r="A153" s="116" t="s">
        <v>78</v>
      </c>
      <c r="B153" s="116" t="s">
        <v>222</v>
      </c>
      <c r="C153" s="227" t="s">
        <v>1667</v>
      </c>
      <c r="D153" s="28">
        <f>IFERROR(VLOOKUP(AOP_PBI[[#This Row],[Sub Format]],'PAN INDIA Summary'!$B:$E,4,FALSE),0)</f>
        <v>0</v>
      </c>
      <c r="E153" s="28">
        <f>COUNTIFS(MASTER[Sub Format],AOP_PBI[[#This Row],[Sub Format]],MASTER[EPC Status (Current Week)],AOP_PBI[#Headers])</f>
        <v>0</v>
      </c>
      <c r="F153" s="227">
        <f>COUNTIFS(MASTER[Sub Format],AOP_PBI[[#This Row],[Sub Format]],MASTER[EPC Status (Current Week)],AOP_PBI[#Headers])</f>
        <v>0</v>
      </c>
      <c r="G153" s="28">
        <f>COUNTIFS(MASTER[Sub Format],AOP_PBI[[#This Row],[Sub Format]],MASTER[LAUNCHED / YTL],AOP_PBI[#Headers])</f>
        <v>0</v>
      </c>
      <c r="H153" s="227">
        <f>COUNTIFS(MASTER[Sub Format],AOP_PBI[[#This Row],[Sub Format]],MASTER[LAUNCHED / YTL],AOP_PBI[#Headers])</f>
        <v>0</v>
      </c>
      <c r="I153" s="227">
        <f>COUNTIFS(MASTER[Sub Format],AOP_PBI[[#This Row],[Sub Format]],MASTER[EPC Status (Current Week)],AOP_PBI[#Headers])</f>
        <v>0</v>
      </c>
      <c r="J153" s="28">
        <f>AOP_PBI[[#This Row],[AOP]]-AOP_PBI[[#This Row],[EPC Ready]]-AOP_PBI[[#This Row],[EPC Ready Previous FY]]-AOP_PBI[[#This Row],[WIP]]</f>
        <v>0</v>
      </c>
    </row>
    <row r="154" spans="1:10" x14ac:dyDescent="0.35">
      <c r="A154" s="116" t="s">
        <v>78</v>
      </c>
      <c r="B154" s="116" t="s">
        <v>222</v>
      </c>
      <c r="C154" s="227" t="s">
        <v>1668</v>
      </c>
      <c r="D154" s="28">
        <f>IFERROR(VLOOKUP(AOP_PBI[[#This Row],[Sub Format]],'PAN INDIA Summary'!$B:$E,4,FALSE),0)</f>
        <v>0</v>
      </c>
      <c r="E154" s="28">
        <f>COUNTIFS(MASTER[Sub Format],AOP_PBI[[#This Row],[Sub Format]],MASTER[EPC Status (Current Week)],AOP_PBI[#Headers])</f>
        <v>0</v>
      </c>
      <c r="F154" s="227">
        <f>COUNTIFS(MASTER[Sub Format],AOP_PBI[[#This Row],[Sub Format]],MASTER[EPC Status (Current Week)],AOP_PBI[#Headers])</f>
        <v>0</v>
      </c>
      <c r="G154" s="28">
        <f>COUNTIFS(MASTER[Sub Format],AOP_PBI[[#This Row],[Sub Format]],MASTER[LAUNCHED / YTL],AOP_PBI[#Headers])</f>
        <v>0</v>
      </c>
      <c r="H154" s="227">
        <f>COUNTIFS(MASTER[Sub Format],AOP_PBI[[#This Row],[Sub Format]],MASTER[LAUNCHED / YTL],AOP_PBI[#Headers])</f>
        <v>0</v>
      </c>
      <c r="I154" s="227">
        <f>COUNTIFS(MASTER[Sub Format],AOP_PBI[[#This Row],[Sub Format]],MASTER[EPC Status (Current Week)],AOP_PBI[#Headers])</f>
        <v>0</v>
      </c>
      <c r="J154" s="28">
        <f>AOP_PBI[[#This Row],[AOP]]-AOP_PBI[[#This Row],[EPC Ready]]-AOP_PBI[[#This Row],[EPC Ready Previous FY]]-AOP_PBI[[#This Row],[WIP]]</f>
        <v>0</v>
      </c>
    </row>
    <row r="155" spans="1:10" x14ac:dyDescent="0.35">
      <c r="A155" s="116" t="s">
        <v>78</v>
      </c>
      <c r="B155" s="116" t="s">
        <v>222</v>
      </c>
      <c r="C155" s="227" t="s">
        <v>382</v>
      </c>
      <c r="D155" s="28" t="str">
        <f>IFERROR(VLOOKUP(AOP_PBI[[#This Row],[Sub Format]],'PAN INDIA Summary'!$B:$E,4,FALSE),0)</f>
        <v>-</v>
      </c>
      <c r="E155" s="28">
        <f>COUNTIFS(MASTER[Sub Format],AOP_PBI[[#This Row],[Sub Format]],MASTER[EPC Status (Current Week)],AOP_PBI[#Headers])</f>
        <v>5</v>
      </c>
      <c r="F155" s="227">
        <f>COUNTIFS(MASTER[Sub Format],AOP_PBI[[#This Row],[Sub Format]],MASTER[EPC Status (Current Week)],AOP_PBI[#Headers])</f>
        <v>0</v>
      </c>
      <c r="G155" s="28">
        <f>COUNTIFS(MASTER[Sub Format],AOP_PBI[[#This Row],[Sub Format]],MASTER[LAUNCHED / YTL],AOP_PBI[#Headers])</f>
        <v>5</v>
      </c>
      <c r="H155" s="227">
        <f>COUNTIFS(MASTER[Sub Format],AOP_PBI[[#This Row],[Sub Format]],MASTER[LAUNCHED / YTL],AOP_PBI[#Headers])</f>
        <v>0</v>
      </c>
      <c r="I155" s="227">
        <f>COUNTIFS(MASTER[Sub Format],AOP_PBI[[#This Row],[Sub Format]],MASTER[EPC Status (Current Week)],AOP_PBI[#Headers])</f>
        <v>0</v>
      </c>
      <c r="J155" s="28" t="e">
        <f>AOP_PBI[[#This Row],[AOP]]-AOP_PBI[[#This Row],[EPC Ready]]-AOP_PBI[[#This Row],[EPC Ready Previous FY]]-AOP_PBI[[#This Row],[WIP]]</f>
        <v>#VALUE!</v>
      </c>
    </row>
    <row r="156" spans="1:10" x14ac:dyDescent="0.35">
      <c r="A156" s="116" t="s">
        <v>78</v>
      </c>
      <c r="B156" s="116" t="s">
        <v>222</v>
      </c>
      <c r="C156" s="227" t="s">
        <v>303</v>
      </c>
      <c r="D156" s="28">
        <f>IFERROR(VLOOKUP(AOP_PBI[[#This Row],[Sub Format]],'PAN INDIA Summary'!$B:$E,4,FALSE),0)</f>
        <v>0</v>
      </c>
      <c r="E156" s="28">
        <f>COUNTIFS(MASTER[Sub Format],AOP_PBI[[#This Row],[Sub Format]],MASTER[EPC Status (Current Week)],AOP_PBI[#Headers])</f>
        <v>0</v>
      </c>
      <c r="F156" s="227">
        <f>COUNTIFS(MASTER[Sub Format],AOP_PBI[[#This Row],[Sub Format]],MASTER[EPC Status (Current Week)],AOP_PBI[#Headers])</f>
        <v>0</v>
      </c>
      <c r="G156" s="28">
        <f>COUNTIFS(MASTER[Sub Format],AOP_PBI[[#This Row],[Sub Format]],MASTER[LAUNCHED / YTL],AOP_PBI[#Headers])</f>
        <v>0</v>
      </c>
      <c r="H156" s="227">
        <f>COUNTIFS(MASTER[Sub Format],AOP_PBI[[#This Row],[Sub Format]],MASTER[LAUNCHED / YTL],AOP_PBI[#Headers])</f>
        <v>0</v>
      </c>
      <c r="I156" s="227">
        <f>COUNTIFS(MASTER[Sub Format],AOP_PBI[[#This Row],[Sub Format]],MASTER[EPC Status (Current Week)],AOP_PBI[#Headers])</f>
        <v>0</v>
      </c>
      <c r="J156" s="28">
        <f>AOP_PBI[[#This Row],[AOP]]-AOP_PBI[[#This Row],[EPC Ready]]-AOP_PBI[[#This Row],[EPC Ready Previous FY]]-AOP_PBI[[#This Row],[WIP]]</f>
        <v>0</v>
      </c>
    </row>
    <row r="157" spans="1:10" x14ac:dyDescent="0.35">
      <c r="A157" s="116" t="s">
        <v>78</v>
      </c>
      <c r="B157" s="116" t="s">
        <v>222</v>
      </c>
      <c r="C157" s="227" t="s">
        <v>1669</v>
      </c>
      <c r="D157" s="28">
        <f>IFERROR(VLOOKUP(AOP_PBI[[#This Row],[Sub Format]],'PAN INDIA Summary'!$B:$E,4,FALSE),0)</f>
        <v>0</v>
      </c>
      <c r="E157" s="28">
        <f>COUNTIFS(MASTER[Sub Format],AOP_PBI[[#This Row],[Sub Format]],MASTER[EPC Status (Current Week)],AOP_PBI[#Headers])</f>
        <v>0</v>
      </c>
      <c r="F157" s="227">
        <f>COUNTIFS(MASTER[Sub Format],AOP_PBI[[#This Row],[Sub Format]],MASTER[EPC Status (Current Week)],AOP_PBI[#Headers])</f>
        <v>0</v>
      </c>
      <c r="G157" s="28">
        <f>COUNTIFS(MASTER[Sub Format],AOP_PBI[[#This Row],[Sub Format]],MASTER[LAUNCHED / YTL],AOP_PBI[#Headers])</f>
        <v>0</v>
      </c>
      <c r="H157" s="227">
        <f>COUNTIFS(MASTER[Sub Format],AOP_PBI[[#This Row],[Sub Format]],MASTER[LAUNCHED / YTL],AOP_PBI[#Headers])</f>
        <v>0</v>
      </c>
      <c r="I157" s="227">
        <f>COUNTIFS(MASTER[Sub Format],AOP_PBI[[#This Row],[Sub Format]],MASTER[EPC Status (Current Week)],AOP_PBI[#Headers])</f>
        <v>0</v>
      </c>
      <c r="J157" s="28">
        <f>AOP_PBI[[#This Row],[AOP]]-AOP_PBI[[#This Row],[EPC Ready]]-AOP_PBI[[#This Row],[EPC Ready Previous FY]]-AOP_PBI[[#This Row],[WIP]]</f>
        <v>0</v>
      </c>
    </row>
    <row r="158" spans="1:10" x14ac:dyDescent="0.35">
      <c r="A158" s="116" t="s">
        <v>78</v>
      </c>
      <c r="B158" s="116" t="s">
        <v>222</v>
      </c>
      <c r="C158" s="227" t="s">
        <v>311</v>
      </c>
      <c r="D158" s="28">
        <f>IFERROR(VLOOKUP(AOP_PBI[[#This Row],[Sub Format]],'PAN INDIA Summary'!$B:$E,4,FALSE),0)</f>
        <v>0</v>
      </c>
      <c r="E158" s="28">
        <f>COUNTIFS(MASTER[Sub Format],AOP_PBI[[#This Row],[Sub Format]],MASTER[EPC Status (Current Week)],AOP_PBI[#Headers])</f>
        <v>0</v>
      </c>
      <c r="F158" s="227">
        <f>COUNTIFS(MASTER[Sub Format],AOP_PBI[[#This Row],[Sub Format]],MASTER[EPC Status (Current Week)],AOP_PBI[#Headers])</f>
        <v>0</v>
      </c>
      <c r="G158" s="28">
        <f>COUNTIFS(MASTER[Sub Format],AOP_PBI[[#This Row],[Sub Format]],MASTER[LAUNCHED / YTL],AOP_PBI[#Headers])</f>
        <v>0</v>
      </c>
      <c r="H158" s="227">
        <f>COUNTIFS(MASTER[Sub Format],AOP_PBI[[#This Row],[Sub Format]],MASTER[LAUNCHED / YTL],AOP_PBI[#Headers])</f>
        <v>0</v>
      </c>
      <c r="I158" s="227">
        <f>COUNTIFS(MASTER[Sub Format],AOP_PBI[[#This Row],[Sub Format]],MASTER[EPC Status (Current Week)],AOP_PBI[#Headers])</f>
        <v>0</v>
      </c>
      <c r="J158" s="28">
        <f>AOP_PBI[[#This Row],[AOP]]-AOP_PBI[[#This Row],[EPC Ready]]-AOP_PBI[[#This Row],[EPC Ready Previous FY]]-AOP_PBI[[#This Row],[WIP]]</f>
        <v>0</v>
      </c>
    </row>
    <row r="159" spans="1:10" x14ac:dyDescent="0.35">
      <c r="A159" s="116" t="s">
        <v>78</v>
      </c>
      <c r="B159" s="116" t="s">
        <v>222</v>
      </c>
      <c r="C159" s="227" t="s">
        <v>1670</v>
      </c>
      <c r="D159" s="28">
        <f>IFERROR(VLOOKUP(AOP_PBI[[#This Row],[Sub Format]],'PAN INDIA Summary'!$B:$E,4,FALSE),0)</f>
        <v>0</v>
      </c>
      <c r="E159" s="28">
        <f>COUNTIFS(MASTER[Sub Format],AOP_PBI[[#This Row],[Sub Format]],MASTER[EPC Status (Current Week)],AOP_PBI[#Headers])</f>
        <v>0</v>
      </c>
      <c r="F159" s="227">
        <f>COUNTIFS(MASTER[Sub Format],AOP_PBI[[#This Row],[Sub Format]],MASTER[EPC Status (Current Week)],AOP_PBI[#Headers])</f>
        <v>0</v>
      </c>
      <c r="G159" s="28">
        <f>COUNTIFS(MASTER[Sub Format],AOP_PBI[[#This Row],[Sub Format]],MASTER[LAUNCHED / YTL],AOP_PBI[#Headers])</f>
        <v>0</v>
      </c>
      <c r="H159" s="227">
        <f>COUNTIFS(MASTER[Sub Format],AOP_PBI[[#This Row],[Sub Format]],MASTER[LAUNCHED / YTL],AOP_PBI[#Headers])</f>
        <v>0</v>
      </c>
      <c r="I159" s="227">
        <f>COUNTIFS(MASTER[Sub Format],AOP_PBI[[#This Row],[Sub Format]],MASTER[EPC Status (Current Week)],AOP_PBI[#Headers])</f>
        <v>0</v>
      </c>
      <c r="J159" s="28">
        <f>AOP_PBI[[#This Row],[AOP]]-AOP_PBI[[#This Row],[EPC Ready]]-AOP_PBI[[#This Row],[EPC Ready Previous FY]]-AOP_PBI[[#This Row],[WIP]]</f>
        <v>0</v>
      </c>
    </row>
    <row r="160" spans="1:10" x14ac:dyDescent="0.35">
      <c r="A160" s="116" t="s">
        <v>78</v>
      </c>
      <c r="B160" s="116" t="s">
        <v>222</v>
      </c>
      <c r="C160" s="227" t="s">
        <v>1671</v>
      </c>
      <c r="D160" s="28">
        <f>IFERROR(VLOOKUP(AOP_PBI[[#This Row],[Sub Format]],'PAN INDIA Summary'!$B:$E,4,FALSE),0)</f>
        <v>0</v>
      </c>
      <c r="E160" s="28">
        <f>COUNTIFS(MASTER[Sub Format],AOP_PBI[[#This Row],[Sub Format]],MASTER[EPC Status (Current Week)],AOP_PBI[#Headers])</f>
        <v>0</v>
      </c>
      <c r="F160" s="227">
        <f>COUNTIFS(MASTER[Sub Format],AOP_PBI[[#This Row],[Sub Format]],MASTER[EPC Status (Current Week)],AOP_PBI[#Headers])</f>
        <v>0</v>
      </c>
      <c r="G160" s="28">
        <f>COUNTIFS(MASTER[Sub Format],AOP_PBI[[#This Row],[Sub Format]],MASTER[LAUNCHED / YTL],AOP_PBI[#Headers])</f>
        <v>0</v>
      </c>
      <c r="H160" s="227">
        <f>COUNTIFS(MASTER[Sub Format],AOP_PBI[[#This Row],[Sub Format]],MASTER[LAUNCHED / YTL],AOP_PBI[#Headers])</f>
        <v>0</v>
      </c>
      <c r="I160" s="227">
        <f>COUNTIFS(MASTER[Sub Format],AOP_PBI[[#This Row],[Sub Format]],MASTER[EPC Status (Current Week)],AOP_PBI[#Headers])</f>
        <v>0</v>
      </c>
      <c r="J160" s="28">
        <f>AOP_PBI[[#This Row],[AOP]]-AOP_PBI[[#This Row],[EPC Ready]]-AOP_PBI[[#This Row],[EPC Ready Previous FY]]-AOP_PBI[[#This Row],[WIP]]</f>
        <v>0</v>
      </c>
    </row>
    <row r="161" spans="1:10" x14ac:dyDescent="0.35">
      <c r="A161" s="116" t="s">
        <v>78</v>
      </c>
      <c r="B161" s="116" t="s">
        <v>222</v>
      </c>
      <c r="C161" s="227" t="s">
        <v>220</v>
      </c>
      <c r="D161" s="28">
        <f>IFERROR(VLOOKUP(AOP_PBI[[#This Row],[Sub Format]],'PAN INDIA Summary'!$B:$E,4,FALSE),0)</f>
        <v>0</v>
      </c>
      <c r="E161" s="28">
        <f>COUNTIFS(MASTER[Sub Format],AOP_PBI[[#This Row],[Sub Format]],MASTER[EPC Status (Current Week)],AOP_PBI[#Headers])</f>
        <v>0</v>
      </c>
      <c r="F161" s="227">
        <f>COUNTIFS(MASTER[Sub Format],AOP_PBI[[#This Row],[Sub Format]],MASTER[EPC Status (Current Week)],AOP_PBI[#Headers])</f>
        <v>0</v>
      </c>
      <c r="G161" s="28">
        <f>COUNTIFS(MASTER[Sub Format],AOP_PBI[[#This Row],[Sub Format]],MASTER[LAUNCHED / YTL],AOP_PBI[#Headers])</f>
        <v>0</v>
      </c>
      <c r="H161" s="227">
        <f>COUNTIFS(MASTER[Sub Format],AOP_PBI[[#This Row],[Sub Format]],MASTER[LAUNCHED / YTL],AOP_PBI[#Headers])</f>
        <v>0</v>
      </c>
      <c r="I161" s="227">
        <f>COUNTIFS(MASTER[Sub Format],AOP_PBI[[#This Row],[Sub Format]],MASTER[EPC Status (Current Week)],AOP_PBI[#Headers])</f>
        <v>0</v>
      </c>
      <c r="J161" s="28">
        <f>AOP_PBI[[#This Row],[AOP]]-AOP_PBI[[#This Row],[EPC Ready]]-AOP_PBI[[#This Row],[EPC Ready Previous FY]]-AOP_PBI[[#This Row],[WIP]]</f>
        <v>0</v>
      </c>
    </row>
    <row r="162" spans="1:10" x14ac:dyDescent="0.35">
      <c r="A162" s="116" t="s">
        <v>78</v>
      </c>
      <c r="B162" s="116" t="s">
        <v>222</v>
      </c>
      <c r="C162" s="227" t="s">
        <v>295</v>
      </c>
      <c r="D162" s="28">
        <f>IFERROR(VLOOKUP(AOP_PBI[[#This Row],[Sub Format]],'PAN INDIA Summary'!$B:$E,4,FALSE),0)</f>
        <v>0</v>
      </c>
      <c r="E162" s="28">
        <f>COUNTIFS(MASTER[Sub Format],AOP_PBI[[#This Row],[Sub Format]],MASTER[EPC Status (Current Week)],AOP_PBI[#Headers])</f>
        <v>0</v>
      </c>
      <c r="F162" s="227">
        <f>COUNTIFS(MASTER[Sub Format],AOP_PBI[[#This Row],[Sub Format]],MASTER[EPC Status (Current Week)],AOP_PBI[#Headers])</f>
        <v>0</v>
      </c>
      <c r="G162" s="28">
        <f>COUNTIFS(MASTER[Sub Format],AOP_PBI[[#This Row],[Sub Format]],MASTER[LAUNCHED / YTL],AOP_PBI[#Headers])</f>
        <v>0</v>
      </c>
      <c r="H162" s="227">
        <f>COUNTIFS(MASTER[Sub Format],AOP_PBI[[#This Row],[Sub Format]],MASTER[LAUNCHED / YTL],AOP_PBI[#Headers])</f>
        <v>0</v>
      </c>
      <c r="I162" s="227">
        <f>COUNTIFS(MASTER[Sub Format],AOP_PBI[[#This Row],[Sub Format]],MASTER[EPC Status (Current Week)],AOP_PBI[#Headers])</f>
        <v>0</v>
      </c>
      <c r="J162" s="28">
        <f>AOP_PBI[[#This Row],[AOP]]-AOP_PBI[[#This Row],[EPC Ready]]-AOP_PBI[[#This Row],[EPC Ready Previous FY]]-AOP_PBI[[#This Row],[WIP]]</f>
        <v>0</v>
      </c>
    </row>
    <row r="163" spans="1:10" x14ac:dyDescent="0.35">
      <c r="A163" s="116" t="s">
        <v>78</v>
      </c>
      <c r="B163" s="116" t="s">
        <v>222</v>
      </c>
      <c r="C163" s="227" t="s">
        <v>1672</v>
      </c>
      <c r="D163" s="28">
        <f>IFERROR(VLOOKUP(AOP_PBI[[#This Row],[Sub Format]],'PAN INDIA Summary'!$B:$E,4,FALSE),0)</f>
        <v>0</v>
      </c>
      <c r="E163" s="28">
        <f>COUNTIFS(MASTER[Sub Format],AOP_PBI[[#This Row],[Sub Format]],MASTER[EPC Status (Current Week)],AOP_PBI[#Headers])</f>
        <v>0</v>
      </c>
      <c r="F163" s="227">
        <f>COUNTIFS(MASTER[Sub Format],AOP_PBI[[#This Row],[Sub Format]],MASTER[EPC Status (Current Week)],AOP_PBI[#Headers])</f>
        <v>0</v>
      </c>
      <c r="G163" s="28">
        <f>COUNTIFS(MASTER[Sub Format],AOP_PBI[[#This Row],[Sub Format]],MASTER[LAUNCHED / YTL],AOP_PBI[#Headers])</f>
        <v>0</v>
      </c>
      <c r="H163" s="227">
        <f>COUNTIFS(MASTER[Sub Format],AOP_PBI[[#This Row],[Sub Format]],MASTER[LAUNCHED / YTL],AOP_PBI[#Headers])</f>
        <v>0</v>
      </c>
      <c r="I163" s="227">
        <f>COUNTIFS(MASTER[Sub Format],AOP_PBI[[#This Row],[Sub Format]],MASTER[EPC Status (Current Week)],AOP_PBI[#Headers])</f>
        <v>0</v>
      </c>
      <c r="J163" s="28">
        <f>AOP_PBI[[#This Row],[AOP]]-AOP_PBI[[#This Row],[EPC Ready]]-AOP_PBI[[#This Row],[EPC Ready Previous FY]]-AOP_PBI[[#This Row],[WIP]]</f>
        <v>0</v>
      </c>
    </row>
    <row r="164" spans="1:10" x14ac:dyDescent="0.35">
      <c r="A164" s="116" t="s">
        <v>78</v>
      </c>
      <c r="B164" s="116" t="s">
        <v>222</v>
      </c>
      <c r="C164" s="227" t="s">
        <v>1673</v>
      </c>
      <c r="D164" s="28">
        <f>IFERROR(VLOOKUP(AOP_PBI[[#This Row],[Sub Format]],'PAN INDIA Summary'!$B:$E,4,FALSE),0)</f>
        <v>0</v>
      </c>
      <c r="E164" s="28">
        <f>COUNTIFS(MASTER[Sub Format],AOP_PBI[[#This Row],[Sub Format]],MASTER[EPC Status (Current Week)],AOP_PBI[#Headers])</f>
        <v>0</v>
      </c>
      <c r="F164" s="227">
        <f>COUNTIFS(MASTER[Sub Format],AOP_PBI[[#This Row],[Sub Format]],MASTER[EPC Status (Current Week)],AOP_PBI[#Headers])</f>
        <v>0</v>
      </c>
      <c r="G164" s="28">
        <f>COUNTIFS(MASTER[Sub Format],AOP_PBI[[#This Row],[Sub Format]],MASTER[LAUNCHED / YTL],AOP_PBI[#Headers])</f>
        <v>0</v>
      </c>
      <c r="H164" s="227">
        <f>COUNTIFS(MASTER[Sub Format],AOP_PBI[[#This Row],[Sub Format]],MASTER[LAUNCHED / YTL],AOP_PBI[#Headers])</f>
        <v>0</v>
      </c>
      <c r="I164" s="227">
        <f>COUNTIFS(MASTER[Sub Format],AOP_PBI[[#This Row],[Sub Format]],MASTER[EPC Status (Current Week)],AOP_PBI[#Headers])</f>
        <v>0</v>
      </c>
      <c r="J164" s="28">
        <f>AOP_PBI[[#This Row],[AOP]]-AOP_PBI[[#This Row],[EPC Ready]]-AOP_PBI[[#This Row],[EPC Ready Previous FY]]-AOP_PBI[[#This Row],[WIP]]</f>
        <v>0</v>
      </c>
    </row>
    <row r="165" spans="1:10" x14ac:dyDescent="0.35">
      <c r="A165" s="116" t="s">
        <v>78</v>
      </c>
      <c r="B165" s="116" t="s">
        <v>222</v>
      </c>
      <c r="C165" s="227" t="s">
        <v>965</v>
      </c>
      <c r="D165" s="28">
        <f>IFERROR(VLOOKUP(AOP_PBI[[#This Row],[Sub Format]],'PAN INDIA Summary'!$B:$E,4,FALSE),0)</f>
        <v>0</v>
      </c>
      <c r="E165" s="28">
        <f>COUNTIFS(MASTER[Sub Format],AOP_PBI[[#This Row],[Sub Format]],MASTER[EPC Status (Current Week)],AOP_PBI[#Headers])</f>
        <v>0</v>
      </c>
      <c r="F165" s="227">
        <f>COUNTIFS(MASTER[Sub Format],AOP_PBI[[#This Row],[Sub Format]],MASTER[EPC Status (Current Week)],AOP_PBI[#Headers])</f>
        <v>0</v>
      </c>
      <c r="G165" s="28">
        <f>COUNTIFS(MASTER[Sub Format],AOP_PBI[[#This Row],[Sub Format]],MASTER[LAUNCHED / YTL],AOP_PBI[#Headers])</f>
        <v>0</v>
      </c>
      <c r="H165" s="227">
        <f>COUNTIFS(MASTER[Sub Format],AOP_PBI[[#This Row],[Sub Format]],MASTER[LAUNCHED / YTL],AOP_PBI[#Headers])</f>
        <v>0</v>
      </c>
      <c r="I165" s="227">
        <f>COUNTIFS(MASTER[Sub Format],AOP_PBI[[#This Row],[Sub Format]],MASTER[EPC Status (Current Week)],AOP_PBI[#Headers])</f>
        <v>0</v>
      </c>
      <c r="J165" s="28">
        <f>AOP_PBI[[#This Row],[AOP]]-AOP_PBI[[#This Row],[EPC Ready]]-AOP_PBI[[#This Row],[EPC Ready Previous FY]]-AOP_PBI[[#This Row],[WIP]]</f>
        <v>0</v>
      </c>
    </row>
    <row r="166" spans="1:10" x14ac:dyDescent="0.35">
      <c r="A166" s="116" t="s">
        <v>78</v>
      </c>
      <c r="B166" s="116" t="s">
        <v>222</v>
      </c>
      <c r="C166" s="227" t="s">
        <v>973</v>
      </c>
      <c r="D166" s="28">
        <f>IFERROR(VLOOKUP(AOP_PBI[[#This Row],[Sub Format]],'PAN INDIA Summary'!$B:$E,4,FALSE),0)</f>
        <v>0</v>
      </c>
      <c r="E166" s="28">
        <f>COUNTIFS(MASTER[Sub Format],AOP_PBI[[#This Row],[Sub Format]],MASTER[EPC Status (Current Week)],AOP_PBI[#Headers])</f>
        <v>0</v>
      </c>
      <c r="F166" s="227">
        <f>COUNTIFS(MASTER[Sub Format],AOP_PBI[[#This Row],[Sub Format]],MASTER[EPC Status (Current Week)],AOP_PBI[#Headers])</f>
        <v>0</v>
      </c>
      <c r="G166" s="28">
        <f>COUNTIFS(MASTER[Sub Format],AOP_PBI[[#This Row],[Sub Format]],MASTER[LAUNCHED / YTL],AOP_PBI[#Headers])</f>
        <v>0</v>
      </c>
      <c r="H166" s="227">
        <f>COUNTIFS(MASTER[Sub Format],AOP_PBI[[#This Row],[Sub Format]],MASTER[LAUNCHED / YTL],AOP_PBI[#Headers])</f>
        <v>0</v>
      </c>
      <c r="I166" s="227">
        <f>COUNTIFS(MASTER[Sub Format],AOP_PBI[[#This Row],[Sub Format]],MASTER[EPC Status (Current Week)],AOP_PBI[#Headers])</f>
        <v>0</v>
      </c>
      <c r="J166" s="28">
        <f>AOP_PBI[[#This Row],[AOP]]-AOP_PBI[[#This Row],[EPC Ready]]-AOP_PBI[[#This Row],[EPC Ready Previous FY]]-AOP_PBI[[#This Row],[WIP]]</f>
        <v>0</v>
      </c>
    </row>
    <row r="167" spans="1:10" x14ac:dyDescent="0.35">
      <c r="A167" s="116" t="s">
        <v>78</v>
      </c>
      <c r="B167" s="116" t="s">
        <v>222</v>
      </c>
      <c r="C167" s="227" t="s">
        <v>974</v>
      </c>
      <c r="D167" s="28">
        <f>IFERROR(VLOOKUP(AOP_PBI[[#This Row],[Sub Format]],'PAN INDIA Summary'!$B:$E,4,FALSE),0)</f>
        <v>0</v>
      </c>
      <c r="E167" s="28">
        <f>COUNTIFS(MASTER[Sub Format],AOP_PBI[[#This Row],[Sub Format]],MASTER[EPC Status (Current Week)],AOP_PBI[#Headers])</f>
        <v>0</v>
      </c>
      <c r="F167" s="227">
        <f>COUNTIFS(MASTER[Sub Format],AOP_PBI[[#This Row],[Sub Format]],MASTER[EPC Status (Current Week)],AOP_PBI[#Headers])</f>
        <v>0</v>
      </c>
      <c r="G167" s="28">
        <f>COUNTIFS(MASTER[Sub Format],AOP_PBI[[#This Row],[Sub Format]],MASTER[LAUNCHED / YTL],AOP_PBI[#Headers])</f>
        <v>0</v>
      </c>
      <c r="H167" s="227">
        <f>COUNTIFS(MASTER[Sub Format],AOP_PBI[[#This Row],[Sub Format]],MASTER[LAUNCHED / YTL],AOP_PBI[#Headers])</f>
        <v>0</v>
      </c>
      <c r="I167" s="227">
        <f>COUNTIFS(MASTER[Sub Format],AOP_PBI[[#This Row],[Sub Format]],MASTER[EPC Status (Current Week)],AOP_PBI[#Headers])</f>
        <v>0</v>
      </c>
      <c r="J167" s="28">
        <f>AOP_PBI[[#This Row],[AOP]]-AOP_PBI[[#This Row],[EPC Ready]]-AOP_PBI[[#This Row],[EPC Ready Previous FY]]-AOP_PBI[[#This Row],[WIP]]</f>
        <v>0</v>
      </c>
    </row>
    <row r="168" spans="1:10" x14ac:dyDescent="0.35">
      <c r="A168" s="116" t="s">
        <v>78</v>
      </c>
      <c r="B168" s="116" t="s">
        <v>222</v>
      </c>
      <c r="C168" s="227" t="s">
        <v>1983</v>
      </c>
      <c r="D168" s="28">
        <f>IFERROR(VLOOKUP(AOP_PBI[[#This Row],[Sub Format]],'PAN INDIA Summary'!$B:$E,4,FALSE),0)</f>
        <v>0</v>
      </c>
      <c r="E168" s="28">
        <f>COUNTIFS(MASTER[Sub Format],AOP_PBI[[#This Row],[Sub Format]],MASTER[EPC Status (Current Week)],AOP_PBI[#Headers])</f>
        <v>0</v>
      </c>
      <c r="F168" s="227">
        <f>COUNTIFS(MASTER[Sub Format],AOP_PBI[[#This Row],[Sub Format]],MASTER[EPC Status (Current Week)],AOP_PBI[#Headers])</f>
        <v>0</v>
      </c>
      <c r="G168" s="28">
        <f>COUNTIFS(MASTER[Sub Format],AOP_PBI[[#This Row],[Sub Format]],MASTER[LAUNCHED / YTL],AOP_PBI[#Headers])</f>
        <v>0</v>
      </c>
      <c r="H168" s="227">
        <f>COUNTIFS(MASTER[Sub Format],AOP_PBI[[#This Row],[Sub Format]],MASTER[LAUNCHED / YTL],AOP_PBI[#Headers])</f>
        <v>0</v>
      </c>
      <c r="I168" s="227">
        <f>COUNTIFS(MASTER[Sub Format],AOP_PBI[[#This Row],[Sub Format]],MASTER[EPC Status (Current Week)],AOP_PBI[#Headers])</f>
        <v>0</v>
      </c>
      <c r="J168" s="28">
        <f>AOP_PBI[[#This Row],[AOP]]-AOP_PBI[[#This Row],[EPC Ready]]-AOP_PBI[[#This Row],[EPC Ready Previous FY]]-AOP_PBI[[#This Row],[WIP]]</f>
        <v>0</v>
      </c>
    </row>
    <row r="169" spans="1:10" x14ac:dyDescent="0.35">
      <c r="A169" s="116" t="s">
        <v>78</v>
      </c>
      <c r="B169" s="116" t="s">
        <v>222</v>
      </c>
      <c r="C169" s="227" t="s">
        <v>1984</v>
      </c>
      <c r="D169" s="28">
        <f>IFERROR(VLOOKUP(AOP_PBI[[#This Row],[Sub Format]],'PAN INDIA Summary'!$B:$E,4,FALSE),0)</f>
        <v>0</v>
      </c>
      <c r="E169" s="28">
        <f>COUNTIFS(MASTER[Sub Format],AOP_PBI[[#This Row],[Sub Format]],MASTER[EPC Status (Current Week)],AOP_PBI[#Headers])</f>
        <v>0</v>
      </c>
      <c r="F169" s="227">
        <f>COUNTIFS(MASTER[Sub Format],AOP_PBI[[#This Row],[Sub Format]],MASTER[EPC Status (Current Week)],AOP_PBI[#Headers])</f>
        <v>0</v>
      </c>
      <c r="G169" s="28">
        <f>COUNTIFS(MASTER[Sub Format],AOP_PBI[[#This Row],[Sub Format]],MASTER[LAUNCHED / YTL],AOP_PBI[#Headers])</f>
        <v>0</v>
      </c>
      <c r="H169" s="227">
        <f>COUNTIFS(MASTER[Sub Format],AOP_PBI[[#This Row],[Sub Format]],MASTER[LAUNCHED / YTL],AOP_PBI[#Headers])</f>
        <v>0</v>
      </c>
      <c r="I169" s="227">
        <f>COUNTIFS(MASTER[Sub Format],AOP_PBI[[#This Row],[Sub Format]],MASTER[EPC Status (Current Week)],AOP_PBI[#Headers])</f>
        <v>0</v>
      </c>
      <c r="J169" s="28">
        <f>AOP_PBI[[#This Row],[AOP]]-AOP_PBI[[#This Row],[EPC Ready]]-AOP_PBI[[#This Row],[EPC Ready Previous FY]]-AOP_PBI[[#This Row],[WIP]]</f>
        <v>0</v>
      </c>
    </row>
    <row r="170" spans="1:10" x14ac:dyDescent="0.35">
      <c r="A170" s="116" t="s">
        <v>78</v>
      </c>
      <c r="B170" s="116" t="s">
        <v>1981</v>
      </c>
      <c r="C170" s="227" t="s">
        <v>296</v>
      </c>
      <c r="D170" s="28">
        <f>IFERROR(VLOOKUP(AOP_PBI[[#This Row],[Sub Format]],'PAN INDIA Summary'!$B:$E,4,FALSE),0)</f>
        <v>0</v>
      </c>
      <c r="E170" s="28">
        <f>COUNTIFS(MASTER[Sub Format],AOP_PBI[[#This Row],[Sub Format]],MASTER[EPC Status (Current Week)],AOP_PBI[#Headers])</f>
        <v>1</v>
      </c>
      <c r="F170" s="227">
        <f>COUNTIFS(MASTER[Sub Format],AOP_PBI[[#This Row],[Sub Format]],MASTER[EPC Status (Current Week)],AOP_PBI[#Headers])</f>
        <v>0</v>
      </c>
      <c r="G170" s="28">
        <f>COUNTIFS(MASTER[Sub Format],AOP_PBI[[#This Row],[Sub Format]],MASTER[LAUNCHED / YTL],AOP_PBI[#Headers])</f>
        <v>0</v>
      </c>
      <c r="H170" s="227">
        <f>COUNTIFS(MASTER[Sub Format],AOP_PBI[[#This Row],[Sub Format]],MASTER[LAUNCHED / YTL],AOP_PBI[#Headers])</f>
        <v>1</v>
      </c>
      <c r="I170" s="227">
        <f>COUNTIFS(MASTER[Sub Format],AOP_PBI[[#This Row],[Sub Format]],MASTER[EPC Status (Current Week)],AOP_PBI[#Headers])</f>
        <v>2</v>
      </c>
      <c r="J170" s="28">
        <f>AOP_PBI[[#This Row],[AOP]]-AOP_PBI[[#This Row],[EPC Ready]]-AOP_PBI[[#This Row],[EPC Ready Previous FY]]-AOP_PBI[[#This Row],[WIP]]</f>
        <v>-3</v>
      </c>
    </row>
    <row r="171" spans="1:10" x14ac:dyDescent="0.35">
      <c r="A171" s="116" t="s">
        <v>78</v>
      </c>
      <c r="B171" s="116" t="s">
        <v>1981</v>
      </c>
      <c r="C171" s="227" t="s">
        <v>297</v>
      </c>
      <c r="D171" s="28">
        <f>IFERROR(VLOOKUP(AOP_PBI[[#This Row],[Sub Format]],'PAN INDIA Summary'!$B:$E,4,FALSE),0)</f>
        <v>0</v>
      </c>
      <c r="E171" s="28">
        <f>COUNTIFS(MASTER[Sub Format],AOP_PBI[[#This Row],[Sub Format]],MASTER[EPC Status (Current Week)],AOP_PBI[#Headers])</f>
        <v>0</v>
      </c>
      <c r="F171" s="227">
        <f>COUNTIFS(MASTER[Sub Format],AOP_PBI[[#This Row],[Sub Format]],MASTER[EPC Status (Current Week)],AOP_PBI[#Headers])</f>
        <v>0</v>
      </c>
      <c r="G171" s="28">
        <f>COUNTIFS(MASTER[Sub Format],AOP_PBI[[#This Row],[Sub Format]],MASTER[LAUNCHED / YTL],AOP_PBI[#Headers])</f>
        <v>0</v>
      </c>
      <c r="H171" s="227">
        <f>COUNTIFS(MASTER[Sub Format],AOP_PBI[[#This Row],[Sub Format]],MASTER[LAUNCHED / YTL],AOP_PBI[#Headers])</f>
        <v>0</v>
      </c>
      <c r="I171" s="227">
        <f>COUNTIFS(MASTER[Sub Format],AOP_PBI[[#This Row],[Sub Format]],MASTER[EPC Status (Current Week)],AOP_PBI[#Headers])</f>
        <v>0</v>
      </c>
      <c r="J171" s="28">
        <f>AOP_PBI[[#This Row],[AOP]]-AOP_PBI[[#This Row],[EPC Ready]]-AOP_PBI[[#This Row],[EPC Ready Previous FY]]-AOP_PBI[[#This Row],[WIP]]</f>
        <v>0</v>
      </c>
    </row>
    <row r="172" spans="1:10" x14ac:dyDescent="0.35">
      <c r="A172" s="116" t="s">
        <v>78</v>
      </c>
      <c r="B172" s="116" t="s">
        <v>1981</v>
      </c>
      <c r="C172" s="227" t="s">
        <v>307</v>
      </c>
      <c r="D172" s="28">
        <f>IFERROR(VLOOKUP(AOP_PBI[[#This Row],[Sub Format]],'PAN INDIA Summary'!$B:$E,4,FALSE),0)</f>
        <v>0</v>
      </c>
      <c r="E172" s="28">
        <f>COUNTIFS(MASTER[Sub Format],AOP_PBI[[#This Row],[Sub Format]],MASTER[EPC Status (Current Week)],AOP_PBI[#Headers])</f>
        <v>0</v>
      </c>
      <c r="F172" s="227">
        <f>COUNTIFS(MASTER[Sub Format],AOP_PBI[[#This Row],[Sub Format]],MASTER[EPC Status (Current Week)],AOP_PBI[#Headers])</f>
        <v>0</v>
      </c>
      <c r="G172" s="28">
        <f>COUNTIFS(MASTER[Sub Format],AOP_PBI[[#This Row],[Sub Format]],MASTER[LAUNCHED / YTL],AOP_PBI[#Headers])</f>
        <v>0</v>
      </c>
      <c r="H172" s="227">
        <f>COUNTIFS(MASTER[Sub Format],AOP_PBI[[#This Row],[Sub Format]],MASTER[LAUNCHED / YTL],AOP_PBI[#Headers])</f>
        <v>0</v>
      </c>
      <c r="I172" s="227">
        <f>COUNTIFS(MASTER[Sub Format],AOP_PBI[[#This Row],[Sub Format]],MASTER[EPC Status (Current Week)],AOP_PBI[#Headers])</f>
        <v>0</v>
      </c>
      <c r="J172" s="28">
        <f>AOP_PBI[[#This Row],[AOP]]-AOP_PBI[[#This Row],[EPC Ready]]-AOP_PBI[[#This Row],[EPC Ready Previous FY]]-AOP_PBI[[#This Row],[WIP]]</f>
        <v>0</v>
      </c>
    </row>
    <row r="173" spans="1:10" x14ac:dyDescent="0.35">
      <c r="A173" s="116" t="s">
        <v>78</v>
      </c>
      <c r="B173" s="116" t="s">
        <v>1981</v>
      </c>
      <c r="C173" s="227" t="s">
        <v>1559</v>
      </c>
      <c r="D173" s="28">
        <f>IFERROR(VLOOKUP(AOP_PBI[[#This Row],[Sub Format]],'PAN INDIA Summary'!$B:$E,4,FALSE),0)</f>
        <v>0</v>
      </c>
      <c r="E173" s="28">
        <f>COUNTIFS(MASTER[Sub Format],AOP_PBI[[#This Row],[Sub Format]],MASTER[EPC Status (Current Week)],AOP_PBI[#Headers])</f>
        <v>0</v>
      </c>
      <c r="F173" s="227">
        <f>COUNTIFS(MASTER[Sub Format],AOP_PBI[[#This Row],[Sub Format]],MASTER[EPC Status (Current Week)],AOP_PBI[#Headers])</f>
        <v>0</v>
      </c>
      <c r="G173" s="28">
        <f>COUNTIFS(MASTER[Sub Format],AOP_PBI[[#This Row],[Sub Format]],MASTER[LAUNCHED / YTL],AOP_PBI[#Headers])</f>
        <v>0</v>
      </c>
      <c r="H173" s="227">
        <f>COUNTIFS(MASTER[Sub Format],AOP_PBI[[#This Row],[Sub Format]],MASTER[LAUNCHED / YTL],AOP_PBI[#Headers])</f>
        <v>0</v>
      </c>
      <c r="I173" s="227">
        <f>COUNTIFS(MASTER[Sub Format],AOP_PBI[[#This Row],[Sub Format]],MASTER[EPC Status (Current Week)],AOP_PBI[#Headers])</f>
        <v>0</v>
      </c>
      <c r="J173" s="28">
        <f>AOP_PBI[[#This Row],[AOP]]-AOP_PBI[[#This Row],[EPC Ready]]-AOP_PBI[[#This Row],[EPC Ready Previous FY]]-AOP_PBI[[#This Row],[WIP]]</f>
        <v>0</v>
      </c>
    </row>
    <row r="174" spans="1:10" x14ac:dyDescent="0.35">
      <c r="A174" s="116" t="s">
        <v>78</v>
      </c>
      <c r="B174" s="116" t="s">
        <v>1981</v>
      </c>
      <c r="C174" s="227" t="s">
        <v>964</v>
      </c>
      <c r="D174" s="28">
        <f>IFERROR(VLOOKUP(AOP_PBI[[#This Row],[Sub Format]],'PAN INDIA Summary'!$B:$E,4,FALSE),0)</f>
        <v>0</v>
      </c>
      <c r="E174" s="28">
        <f>COUNTIFS(MASTER[Sub Format],AOP_PBI[[#This Row],[Sub Format]],MASTER[EPC Status (Current Week)],AOP_PBI[#Headers])</f>
        <v>0</v>
      </c>
      <c r="F174" s="227">
        <f>COUNTIFS(MASTER[Sub Format],AOP_PBI[[#This Row],[Sub Format]],MASTER[EPC Status (Current Week)],AOP_PBI[#Headers])</f>
        <v>0</v>
      </c>
      <c r="G174" s="28">
        <f>COUNTIFS(MASTER[Sub Format],AOP_PBI[[#This Row],[Sub Format]],MASTER[LAUNCHED / YTL],AOP_PBI[#Headers])</f>
        <v>0</v>
      </c>
      <c r="H174" s="227">
        <f>COUNTIFS(MASTER[Sub Format],AOP_PBI[[#This Row],[Sub Format]],MASTER[LAUNCHED / YTL],AOP_PBI[#Headers])</f>
        <v>0</v>
      </c>
      <c r="I174" s="227">
        <f>COUNTIFS(MASTER[Sub Format],AOP_PBI[[#This Row],[Sub Format]],MASTER[EPC Status (Current Week)],AOP_PBI[#Headers])</f>
        <v>0</v>
      </c>
      <c r="J174" s="28">
        <f>AOP_PBI[[#This Row],[AOP]]-AOP_PBI[[#This Row],[EPC Ready]]-AOP_PBI[[#This Row],[EPC Ready Previous FY]]-AOP_PBI[[#This Row],[WIP]]</f>
        <v>0</v>
      </c>
    </row>
    <row r="175" spans="1:10" x14ac:dyDescent="0.35">
      <c r="A175" s="116" t="s">
        <v>92</v>
      </c>
      <c r="B175" s="116" t="s">
        <v>224</v>
      </c>
      <c r="C175" s="227" t="s">
        <v>1674</v>
      </c>
      <c r="D175" s="28">
        <f>IFERROR(VLOOKUP(AOP_PBI[[#This Row],[Sub Format]],'PAN INDIA Summary'!$B:$E,4,FALSE),0)</f>
        <v>0</v>
      </c>
      <c r="E175" s="28">
        <f>COUNTIFS(MASTER[Sub Format],AOP_PBI[[#This Row],[Sub Format]],MASTER[EPC Status (Current Week)],AOP_PBI[#Headers])</f>
        <v>0</v>
      </c>
      <c r="F175" s="227">
        <f>COUNTIFS(MASTER[Sub Format],AOP_PBI[[#This Row],[Sub Format]],MASTER[EPC Status (Current Week)],AOP_PBI[#Headers])</f>
        <v>0</v>
      </c>
      <c r="G175" s="28">
        <f>COUNTIFS(MASTER[Sub Format],AOP_PBI[[#This Row],[Sub Format]],MASTER[LAUNCHED / YTL],AOP_PBI[#Headers])</f>
        <v>0</v>
      </c>
      <c r="H175" s="227">
        <f>COUNTIFS(MASTER[Sub Format],AOP_PBI[[#This Row],[Sub Format]],MASTER[LAUNCHED / YTL],AOP_PBI[#Headers])</f>
        <v>0</v>
      </c>
      <c r="I175" s="227">
        <f>COUNTIFS(MASTER[Sub Format],AOP_PBI[[#This Row],[Sub Format]],MASTER[EPC Status (Current Week)],AOP_PBI[#Headers])</f>
        <v>0</v>
      </c>
      <c r="J175" s="28">
        <f>AOP_PBI[[#This Row],[AOP]]-AOP_PBI[[#This Row],[EPC Ready]]-AOP_PBI[[#This Row],[EPC Ready Previous FY]]-AOP_PBI[[#This Row],[WIP]]</f>
        <v>0</v>
      </c>
    </row>
    <row r="176" spans="1:10" x14ac:dyDescent="0.35">
      <c r="A176" s="116" t="s">
        <v>92</v>
      </c>
      <c r="B176" s="116" t="s">
        <v>224</v>
      </c>
      <c r="C176" s="227" t="s">
        <v>1675</v>
      </c>
      <c r="D176" s="28">
        <f>IFERROR(VLOOKUP(AOP_PBI[[#This Row],[Sub Format]],'PAN INDIA Summary'!$B:$E,4,FALSE),0)</f>
        <v>0</v>
      </c>
      <c r="E176" s="28">
        <f>COUNTIFS(MASTER[Sub Format],AOP_PBI[[#This Row],[Sub Format]],MASTER[EPC Status (Current Week)],AOP_PBI[#Headers])</f>
        <v>0</v>
      </c>
      <c r="F176" s="227">
        <f>COUNTIFS(MASTER[Sub Format],AOP_PBI[[#This Row],[Sub Format]],MASTER[EPC Status (Current Week)],AOP_PBI[#Headers])</f>
        <v>0</v>
      </c>
      <c r="G176" s="28">
        <f>COUNTIFS(MASTER[Sub Format],AOP_PBI[[#This Row],[Sub Format]],MASTER[LAUNCHED / YTL],AOP_PBI[#Headers])</f>
        <v>0</v>
      </c>
      <c r="H176" s="227">
        <f>COUNTIFS(MASTER[Sub Format],AOP_PBI[[#This Row],[Sub Format]],MASTER[LAUNCHED / YTL],AOP_PBI[#Headers])</f>
        <v>0</v>
      </c>
      <c r="I176" s="227">
        <f>COUNTIFS(MASTER[Sub Format],AOP_PBI[[#This Row],[Sub Format]],MASTER[EPC Status (Current Week)],AOP_PBI[#Headers])</f>
        <v>0</v>
      </c>
      <c r="J176" s="28">
        <f>AOP_PBI[[#This Row],[AOP]]-AOP_PBI[[#This Row],[EPC Ready]]-AOP_PBI[[#This Row],[EPC Ready Previous FY]]-AOP_PBI[[#This Row],[WIP]]</f>
        <v>0</v>
      </c>
    </row>
    <row r="177" spans="1:10" x14ac:dyDescent="0.35">
      <c r="A177" s="116" t="s">
        <v>92</v>
      </c>
      <c r="B177" s="116" t="s">
        <v>224</v>
      </c>
      <c r="C177" s="227" t="s">
        <v>1676</v>
      </c>
      <c r="D177" s="28">
        <f>IFERROR(VLOOKUP(AOP_PBI[[#This Row],[Sub Format]],'PAN INDIA Summary'!$B:$E,4,FALSE),0)</f>
        <v>0</v>
      </c>
      <c r="E177" s="28">
        <f>COUNTIFS(MASTER[Sub Format],AOP_PBI[[#This Row],[Sub Format]],MASTER[EPC Status (Current Week)],AOP_PBI[#Headers])</f>
        <v>0</v>
      </c>
      <c r="F177" s="227">
        <f>COUNTIFS(MASTER[Sub Format],AOP_PBI[[#This Row],[Sub Format]],MASTER[EPC Status (Current Week)],AOP_PBI[#Headers])</f>
        <v>0</v>
      </c>
      <c r="G177" s="28">
        <f>COUNTIFS(MASTER[Sub Format],AOP_PBI[[#This Row],[Sub Format]],MASTER[LAUNCHED / YTL],AOP_PBI[#Headers])</f>
        <v>0</v>
      </c>
      <c r="H177" s="227">
        <f>COUNTIFS(MASTER[Sub Format],AOP_PBI[[#This Row],[Sub Format]],MASTER[LAUNCHED / YTL],AOP_PBI[#Headers])</f>
        <v>0</v>
      </c>
      <c r="I177" s="227">
        <f>COUNTIFS(MASTER[Sub Format],AOP_PBI[[#This Row],[Sub Format]],MASTER[EPC Status (Current Week)],AOP_PBI[#Headers])</f>
        <v>0</v>
      </c>
      <c r="J177" s="28">
        <f>AOP_PBI[[#This Row],[AOP]]-AOP_PBI[[#This Row],[EPC Ready]]-AOP_PBI[[#This Row],[EPC Ready Previous FY]]-AOP_PBI[[#This Row],[WIP]]</f>
        <v>0</v>
      </c>
    </row>
    <row r="178" spans="1:10" x14ac:dyDescent="0.35">
      <c r="A178" s="116" t="s">
        <v>92</v>
      </c>
      <c r="B178" s="116" t="s">
        <v>224</v>
      </c>
      <c r="C178" s="227" t="s">
        <v>1677</v>
      </c>
      <c r="D178" s="28">
        <f>IFERROR(VLOOKUP(AOP_PBI[[#This Row],[Sub Format]],'PAN INDIA Summary'!$B:$E,4,FALSE),0)</f>
        <v>0</v>
      </c>
      <c r="E178" s="28">
        <f>COUNTIFS(MASTER[Sub Format],AOP_PBI[[#This Row],[Sub Format]],MASTER[EPC Status (Current Week)],AOP_PBI[#Headers])</f>
        <v>0</v>
      </c>
      <c r="F178" s="227">
        <f>COUNTIFS(MASTER[Sub Format],AOP_PBI[[#This Row],[Sub Format]],MASTER[EPC Status (Current Week)],AOP_PBI[#Headers])</f>
        <v>0</v>
      </c>
      <c r="G178" s="28">
        <f>COUNTIFS(MASTER[Sub Format],AOP_PBI[[#This Row],[Sub Format]],MASTER[LAUNCHED / YTL],AOP_PBI[#Headers])</f>
        <v>0</v>
      </c>
      <c r="H178" s="227">
        <f>COUNTIFS(MASTER[Sub Format],AOP_PBI[[#This Row],[Sub Format]],MASTER[LAUNCHED / YTL],AOP_PBI[#Headers])</f>
        <v>0</v>
      </c>
      <c r="I178" s="227">
        <f>COUNTIFS(MASTER[Sub Format],AOP_PBI[[#This Row],[Sub Format]],MASTER[EPC Status (Current Week)],AOP_PBI[#Headers])</f>
        <v>0</v>
      </c>
      <c r="J178" s="28">
        <f>AOP_PBI[[#This Row],[AOP]]-AOP_PBI[[#This Row],[EPC Ready]]-AOP_PBI[[#This Row],[EPC Ready Previous FY]]-AOP_PBI[[#This Row],[WIP]]</f>
        <v>0</v>
      </c>
    </row>
    <row r="179" spans="1:10" x14ac:dyDescent="0.35">
      <c r="A179" s="116" t="s">
        <v>92</v>
      </c>
      <c r="B179" s="116" t="s">
        <v>224</v>
      </c>
      <c r="C179" s="227" t="s">
        <v>93</v>
      </c>
      <c r="D179" s="28">
        <f>IFERROR(VLOOKUP(AOP_PBI[[#This Row],[Sub Format]],'PAN INDIA Summary'!$B:$E,4,FALSE),0)</f>
        <v>75</v>
      </c>
      <c r="E179" s="28">
        <f>COUNTIFS(MASTER[Sub Format],AOP_PBI[[#This Row],[Sub Format]],MASTER[EPC Status (Current Week)],AOP_PBI[#Headers])</f>
        <v>0</v>
      </c>
      <c r="F179" s="227">
        <f>COUNTIFS(MASTER[Sub Format],AOP_PBI[[#This Row],[Sub Format]],MASTER[EPC Status (Current Week)],AOP_PBI[#Headers])</f>
        <v>0</v>
      </c>
      <c r="G179" s="28">
        <f>COUNTIFS(MASTER[Sub Format],AOP_PBI[[#This Row],[Sub Format]],MASTER[LAUNCHED / YTL],AOP_PBI[#Headers])</f>
        <v>0</v>
      </c>
      <c r="H179" s="227">
        <f>COUNTIFS(MASTER[Sub Format],AOP_PBI[[#This Row],[Sub Format]],MASTER[LAUNCHED / YTL],AOP_PBI[#Headers])</f>
        <v>0</v>
      </c>
      <c r="I179" s="227">
        <f>COUNTIFS(MASTER[Sub Format],AOP_PBI[[#This Row],[Sub Format]],MASTER[EPC Status (Current Week)],AOP_PBI[#Headers])</f>
        <v>0</v>
      </c>
      <c r="J179" s="28">
        <f>AOP_PBI[[#This Row],[AOP]]-AOP_PBI[[#This Row],[EPC Ready]]-AOP_PBI[[#This Row],[EPC Ready Previous FY]]-AOP_PBI[[#This Row],[WIP]]</f>
        <v>75</v>
      </c>
    </row>
    <row r="180" spans="1:10" x14ac:dyDescent="0.35">
      <c r="A180" s="116" t="s">
        <v>92</v>
      </c>
      <c r="B180" s="116" t="s">
        <v>224</v>
      </c>
      <c r="C180" s="227" t="s">
        <v>1678</v>
      </c>
      <c r="D180" s="28">
        <f>IFERROR(VLOOKUP(AOP_PBI[[#This Row],[Sub Format]],'PAN INDIA Summary'!$B:$E,4,FALSE),0)</f>
        <v>0</v>
      </c>
      <c r="E180" s="28">
        <f>COUNTIFS(MASTER[Sub Format],AOP_PBI[[#This Row],[Sub Format]],MASTER[EPC Status (Current Week)],AOP_PBI[#Headers])</f>
        <v>0</v>
      </c>
      <c r="F180" s="227">
        <f>COUNTIFS(MASTER[Sub Format],AOP_PBI[[#This Row],[Sub Format]],MASTER[EPC Status (Current Week)],AOP_PBI[#Headers])</f>
        <v>0</v>
      </c>
      <c r="G180" s="28">
        <f>COUNTIFS(MASTER[Sub Format],AOP_PBI[[#This Row],[Sub Format]],MASTER[LAUNCHED / YTL],AOP_PBI[#Headers])</f>
        <v>0</v>
      </c>
      <c r="H180" s="227">
        <f>COUNTIFS(MASTER[Sub Format],AOP_PBI[[#This Row],[Sub Format]],MASTER[LAUNCHED / YTL],AOP_PBI[#Headers])</f>
        <v>0</v>
      </c>
      <c r="I180" s="227">
        <f>COUNTIFS(MASTER[Sub Format],AOP_PBI[[#This Row],[Sub Format]],MASTER[EPC Status (Current Week)],AOP_PBI[#Headers])</f>
        <v>0</v>
      </c>
      <c r="J180" s="28">
        <f>AOP_PBI[[#This Row],[AOP]]-AOP_PBI[[#This Row],[EPC Ready]]-AOP_PBI[[#This Row],[EPC Ready Previous FY]]-AOP_PBI[[#This Row],[WIP]]</f>
        <v>0</v>
      </c>
    </row>
    <row r="181" spans="1:10" x14ac:dyDescent="0.35">
      <c r="A181" s="116" t="s">
        <v>92</v>
      </c>
      <c r="B181" s="116" t="s">
        <v>224</v>
      </c>
      <c r="C181" s="227" t="s">
        <v>212</v>
      </c>
      <c r="D181" s="28">
        <f>IFERROR(VLOOKUP(AOP_PBI[[#This Row],[Sub Format]],'PAN INDIA Summary'!$B:$E,4,FALSE),0)</f>
        <v>0</v>
      </c>
      <c r="E181" s="28">
        <f>COUNTIFS(MASTER[Sub Format],AOP_PBI[[#This Row],[Sub Format]],MASTER[EPC Status (Current Week)],AOP_PBI[#Headers])</f>
        <v>0</v>
      </c>
      <c r="F181" s="227">
        <f>COUNTIFS(MASTER[Sub Format],AOP_PBI[[#This Row],[Sub Format]],MASTER[EPC Status (Current Week)],AOP_PBI[#Headers])</f>
        <v>0</v>
      </c>
      <c r="G181" s="28">
        <f>COUNTIFS(MASTER[Sub Format],AOP_PBI[[#This Row],[Sub Format]],MASTER[LAUNCHED / YTL],AOP_PBI[#Headers])</f>
        <v>0</v>
      </c>
      <c r="H181" s="227">
        <f>COUNTIFS(MASTER[Sub Format],AOP_PBI[[#This Row],[Sub Format]],MASTER[LAUNCHED / YTL],AOP_PBI[#Headers])</f>
        <v>0</v>
      </c>
      <c r="I181" s="227">
        <f>COUNTIFS(MASTER[Sub Format],AOP_PBI[[#This Row],[Sub Format]],MASTER[EPC Status (Current Week)],AOP_PBI[#Headers])</f>
        <v>0</v>
      </c>
      <c r="J181" s="28">
        <f>AOP_PBI[[#This Row],[AOP]]-AOP_PBI[[#This Row],[EPC Ready]]-AOP_PBI[[#This Row],[EPC Ready Previous FY]]-AOP_PBI[[#This Row],[WIP]]</f>
        <v>0</v>
      </c>
    </row>
    <row r="182" spans="1:10" x14ac:dyDescent="0.35">
      <c r="A182" s="116" t="s">
        <v>92</v>
      </c>
      <c r="B182" s="116" t="s">
        <v>224</v>
      </c>
      <c r="C182" s="227" t="s">
        <v>1679</v>
      </c>
      <c r="D182" s="28">
        <f>IFERROR(VLOOKUP(AOP_PBI[[#This Row],[Sub Format]],'PAN INDIA Summary'!$B:$E,4,FALSE),0)</f>
        <v>0</v>
      </c>
      <c r="E182" s="28">
        <f>COUNTIFS(MASTER[Sub Format],AOP_PBI[[#This Row],[Sub Format]],MASTER[EPC Status (Current Week)],AOP_PBI[#Headers])</f>
        <v>0</v>
      </c>
      <c r="F182" s="227">
        <f>COUNTIFS(MASTER[Sub Format],AOP_PBI[[#This Row],[Sub Format]],MASTER[EPC Status (Current Week)],AOP_PBI[#Headers])</f>
        <v>0</v>
      </c>
      <c r="G182" s="28">
        <f>COUNTIFS(MASTER[Sub Format],AOP_PBI[[#This Row],[Sub Format]],MASTER[LAUNCHED / YTL],AOP_PBI[#Headers])</f>
        <v>0</v>
      </c>
      <c r="H182" s="227">
        <f>COUNTIFS(MASTER[Sub Format],AOP_PBI[[#This Row],[Sub Format]],MASTER[LAUNCHED / YTL],AOP_PBI[#Headers])</f>
        <v>0</v>
      </c>
      <c r="I182" s="227">
        <f>COUNTIFS(MASTER[Sub Format],AOP_PBI[[#This Row],[Sub Format]],MASTER[EPC Status (Current Week)],AOP_PBI[#Headers])</f>
        <v>0</v>
      </c>
      <c r="J182" s="28">
        <f>AOP_PBI[[#This Row],[AOP]]-AOP_PBI[[#This Row],[EPC Ready]]-AOP_PBI[[#This Row],[EPC Ready Previous FY]]-AOP_PBI[[#This Row],[WIP]]</f>
        <v>0</v>
      </c>
    </row>
    <row r="183" spans="1:10" x14ac:dyDescent="0.35">
      <c r="A183" s="228" t="s">
        <v>92</v>
      </c>
      <c r="B183" s="228" t="s">
        <v>224</v>
      </c>
      <c r="C183" s="229" t="s">
        <v>1680</v>
      </c>
      <c r="D183" s="28">
        <f>IFERROR(VLOOKUP(AOP_PBI[[#This Row],[Sub Format]],'PAN INDIA Summary'!$B:$E,4,FALSE),0)</f>
        <v>0</v>
      </c>
      <c r="E183" s="230">
        <f>COUNTIFS(MASTER[Sub Format],AOP_PBI[[#This Row],[Sub Format]],MASTER[EPC Status (Current Week)],AOP_PBI[#Headers])</f>
        <v>0</v>
      </c>
      <c r="F183" s="229">
        <f>COUNTIFS(MASTER[Sub Format],AOP_PBI[[#This Row],[Sub Format]],MASTER[EPC Status (Current Week)],AOP_PBI[#Headers])</f>
        <v>0</v>
      </c>
      <c r="G183" s="230">
        <f>COUNTIFS(MASTER[Sub Format],AOP_PBI[[#This Row],[Sub Format]],MASTER[LAUNCHED / YTL],AOP_PBI[#Headers])</f>
        <v>0</v>
      </c>
      <c r="H183" s="229">
        <f>COUNTIFS(MASTER[Sub Format],AOP_PBI[[#This Row],[Sub Format]],MASTER[LAUNCHED / YTL],AOP_PBI[#Headers])</f>
        <v>0</v>
      </c>
      <c r="I183" s="229">
        <f>COUNTIFS(MASTER[Sub Format],AOP_PBI[[#This Row],[Sub Format]],MASTER[EPC Status (Current Week)],AOP_PBI[#Headers])</f>
        <v>0</v>
      </c>
      <c r="J183" s="230">
        <f>AOP_PBI[[#This Row],[AOP]]-AOP_PBI[[#This Row],[EPC Ready]]-AOP_PBI[[#This Row],[EPC Ready Previous FY]]-AOP_PBI[[#This Row],[WIP]]</f>
        <v>0</v>
      </c>
    </row>
    <row r="184" spans="1:10" x14ac:dyDescent="0.35">
      <c r="A184" s="116" t="s">
        <v>80</v>
      </c>
      <c r="B184" s="116" t="s">
        <v>225</v>
      </c>
      <c r="C184" s="227" t="s">
        <v>72</v>
      </c>
      <c r="D184" s="28">
        <f>IFERROR(VLOOKUP(AOP_PBI[[#This Row],[Sub Format]],'PAN INDIA Summary'!$B:$E,4,FALSE),0)</f>
        <v>100</v>
      </c>
      <c r="E184" s="28">
        <f>COUNTIFS(MASTER[Sub Format],AOP_PBI[[#This Row],[Sub Format]],MASTER[EPC Status (Current Week)],AOP_PBI[#Headers])</f>
        <v>1</v>
      </c>
      <c r="F184" s="227">
        <f>COUNTIFS(MASTER[Sub Format],AOP_PBI[[#This Row],[Sub Format]],MASTER[EPC Status (Current Week)],AOP_PBI[#Headers])</f>
        <v>0</v>
      </c>
      <c r="G184" s="28">
        <f>COUNTIFS(MASTER[Sub Format],AOP_PBI[[#This Row],[Sub Format]],MASTER[LAUNCHED / YTL],AOP_PBI[#Headers])</f>
        <v>1</v>
      </c>
      <c r="H184" s="227">
        <f>COUNTIFS(MASTER[Sub Format],AOP_PBI[[#This Row],[Sub Format]],MASTER[LAUNCHED / YTL],AOP_PBI[#Headers])</f>
        <v>0</v>
      </c>
      <c r="I184" s="227">
        <f>COUNTIFS(MASTER[Sub Format],AOP_PBI[[#This Row],[Sub Format]],MASTER[EPC Status (Current Week)],AOP_PBI[#Headers])</f>
        <v>1</v>
      </c>
      <c r="J184" s="28">
        <f>AOP_PBI[[#This Row],[AOP]]-AOP_PBI[[#This Row],[EPC Ready]]-AOP_PBI[[#This Row],[EPC Ready Previous FY]]-AOP_PBI[[#This Row],[WIP]]</f>
        <v>98</v>
      </c>
    </row>
    <row r="185" spans="1:10" x14ac:dyDescent="0.35">
      <c r="A185" s="116" t="s">
        <v>80</v>
      </c>
      <c r="B185" s="116" t="s">
        <v>225</v>
      </c>
      <c r="C185" s="227" t="s">
        <v>97</v>
      </c>
      <c r="D185" s="28">
        <f>IFERROR(VLOOKUP(AOP_PBI[[#This Row],[Sub Format]],'PAN INDIA Summary'!$B:$E,4,FALSE),0)</f>
        <v>0</v>
      </c>
      <c r="E185" s="28">
        <f>COUNTIFS(MASTER[Sub Format],AOP_PBI[[#This Row],[Sub Format]],MASTER[EPC Status (Current Week)],AOP_PBI[#Headers])</f>
        <v>0</v>
      </c>
      <c r="F185" s="227">
        <f>COUNTIFS(MASTER[Sub Format],AOP_PBI[[#This Row],[Sub Format]],MASTER[EPC Status (Current Week)],AOP_PBI[#Headers])</f>
        <v>0</v>
      </c>
      <c r="G185" s="28">
        <f>COUNTIFS(MASTER[Sub Format],AOP_PBI[[#This Row],[Sub Format]],MASTER[LAUNCHED / YTL],AOP_PBI[#Headers])</f>
        <v>0</v>
      </c>
      <c r="H185" s="227">
        <f>COUNTIFS(MASTER[Sub Format],AOP_PBI[[#This Row],[Sub Format]],MASTER[LAUNCHED / YTL],AOP_PBI[#Headers])</f>
        <v>0</v>
      </c>
      <c r="I185" s="227">
        <f>COUNTIFS(MASTER[Sub Format],AOP_PBI[[#This Row],[Sub Format]],MASTER[EPC Status (Current Week)],AOP_PBI[#Headers])</f>
        <v>0</v>
      </c>
      <c r="J185" s="28">
        <f>AOP_PBI[[#This Row],[AOP]]-AOP_PBI[[#This Row],[EPC Ready]]-AOP_PBI[[#This Row],[EPC Ready Previous FY]]-AOP_PBI[[#This Row],[WIP]]</f>
        <v>0</v>
      </c>
    </row>
    <row r="186" spans="1:10" x14ac:dyDescent="0.35">
      <c r="A186" s="116" t="s">
        <v>80</v>
      </c>
      <c r="B186" s="116" t="s">
        <v>225</v>
      </c>
      <c r="C186" s="227" t="s">
        <v>1575</v>
      </c>
      <c r="D186" s="28">
        <f>IFERROR(VLOOKUP(AOP_PBI[[#This Row],[Sub Format]],'PAN INDIA Summary'!$B:$E,4,FALSE),0)</f>
        <v>0</v>
      </c>
      <c r="E186" s="28">
        <f>COUNTIFS(MASTER[Sub Format],AOP_PBI[[#This Row],[Sub Format]],MASTER[EPC Status (Current Week)],AOP_PBI[#Headers])</f>
        <v>4</v>
      </c>
      <c r="F186" s="227">
        <f>COUNTIFS(MASTER[Sub Format],AOP_PBI[[#This Row],[Sub Format]],MASTER[EPC Status (Current Week)],AOP_PBI[#Headers])</f>
        <v>0</v>
      </c>
      <c r="G186" s="28">
        <f>COUNTIFS(MASTER[Sub Format],AOP_PBI[[#This Row],[Sub Format]],MASTER[LAUNCHED / YTL],AOP_PBI[#Headers])</f>
        <v>4</v>
      </c>
      <c r="H186" s="227">
        <f>COUNTIFS(MASTER[Sub Format],AOP_PBI[[#This Row],[Sub Format]],MASTER[LAUNCHED / YTL],AOP_PBI[#Headers])</f>
        <v>0</v>
      </c>
      <c r="I186" s="227">
        <f>COUNTIFS(MASTER[Sub Format],AOP_PBI[[#This Row],[Sub Format]],MASTER[EPC Status (Current Week)],AOP_PBI[#Headers])</f>
        <v>0</v>
      </c>
      <c r="J186" s="28">
        <f>AOP_PBI[[#This Row],[AOP]]-AOP_PBI[[#This Row],[EPC Ready]]-AOP_PBI[[#This Row],[EPC Ready Previous FY]]-AOP_PBI[[#This Row],[WIP]]</f>
        <v>-4</v>
      </c>
    </row>
    <row r="187" spans="1:10" x14ac:dyDescent="0.35">
      <c r="A187" s="116" t="s">
        <v>80</v>
      </c>
      <c r="B187" s="116" t="s">
        <v>225</v>
      </c>
      <c r="C187" s="227" t="s">
        <v>74</v>
      </c>
      <c r="D187" s="28">
        <f>IFERROR(VLOOKUP(AOP_PBI[[#This Row],[Sub Format]],'PAN INDIA Summary'!$B:$E,4,FALSE),0)</f>
        <v>9</v>
      </c>
      <c r="E187" s="28">
        <f>COUNTIFS(MASTER[Sub Format],AOP_PBI[[#This Row],[Sub Format]],MASTER[EPC Status (Current Week)],AOP_PBI[#Headers])</f>
        <v>0</v>
      </c>
      <c r="F187" s="227">
        <f>COUNTIFS(MASTER[Sub Format],AOP_PBI[[#This Row],[Sub Format]],MASTER[EPC Status (Current Week)],AOP_PBI[#Headers])</f>
        <v>0</v>
      </c>
      <c r="G187" s="28">
        <f>COUNTIFS(MASTER[Sub Format],AOP_PBI[[#This Row],[Sub Format]],MASTER[LAUNCHED / YTL],AOP_PBI[#Headers])</f>
        <v>0</v>
      </c>
      <c r="H187" s="227">
        <f>COUNTIFS(MASTER[Sub Format],AOP_PBI[[#This Row],[Sub Format]],MASTER[LAUNCHED / YTL],AOP_PBI[#Headers])</f>
        <v>0</v>
      </c>
      <c r="I187" s="227">
        <f>COUNTIFS(MASTER[Sub Format],AOP_PBI[[#This Row],[Sub Format]],MASTER[EPC Status (Current Week)],AOP_PBI[#Headers])</f>
        <v>0</v>
      </c>
      <c r="J187" s="28">
        <f>AOP_PBI[[#This Row],[AOP]]-AOP_PBI[[#This Row],[EPC Ready]]-AOP_PBI[[#This Row],[EPC Ready Previous FY]]-AOP_PBI[[#This Row],[WIP]]</f>
        <v>9</v>
      </c>
    </row>
    <row r="188" spans="1:10" x14ac:dyDescent="0.35">
      <c r="A188" s="116" t="s">
        <v>80</v>
      </c>
      <c r="B188" s="116" t="s">
        <v>225</v>
      </c>
      <c r="C188" s="227" t="s">
        <v>1635</v>
      </c>
      <c r="D188" s="28">
        <f>IFERROR(VLOOKUP(AOP_PBI[[#This Row],[Sub Format]],'PAN INDIA Summary'!$B:$E,4,FALSE),0)</f>
        <v>0</v>
      </c>
      <c r="E188" s="28">
        <f>COUNTIFS(MASTER[Sub Format],AOP_PBI[[#This Row],[Sub Format]],MASTER[EPC Status (Current Week)],AOP_PBI[#Headers])</f>
        <v>0</v>
      </c>
      <c r="F188" s="227">
        <f>COUNTIFS(MASTER[Sub Format],AOP_PBI[[#This Row],[Sub Format]],MASTER[EPC Status (Current Week)],AOP_PBI[#Headers])</f>
        <v>0</v>
      </c>
      <c r="G188" s="28">
        <f>COUNTIFS(MASTER[Sub Format],AOP_PBI[[#This Row],[Sub Format]],MASTER[LAUNCHED / YTL],AOP_PBI[#Headers])</f>
        <v>0</v>
      </c>
      <c r="H188" s="227">
        <f>COUNTIFS(MASTER[Sub Format],AOP_PBI[[#This Row],[Sub Format]],MASTER[LAUNCHED / YTL],AOP_PBI[#Headers])</f>
        <v>0</v>
      </c>
      <c r="I188" s="227">
        <f>COUNTIFS(MASTER[Sub Format],AOP_PBI[[#This Row],[Sub Format]],MASTER[EPC Status (Current Week)],AOP_PBI[#Headers])</f>
        <v>0</v>
      </c>
      <c r="J188" s="28">
        <f>AOP_PBI[[#This Row],[AOP]]-AOP_PBI[[#This Row],[EPC Ready]]-AOP_PBI[[#This Row],[EPC Ready Previous FY]]-AOP_PBI[[#This Row],[WIP]]</f>
        <v>0</v>
      </c>
    </row>
    <row r="189" spans="1:10" x14ac:dyDescent="0.35">
      <c r="A189" s="116" t="s">
        <v>80</v>
      </c>
      <c r="B189" s="116" t="s">
        <v>225</v>
      </c>
      <c r="C189" s="227" t="s">
        <v>1759</v>
      </c>
      <c r="D189" s="28">
        <f>IFERROR(VLOOKUP(AOP_PBI[[#This Row],[Sub Format]],'PAN INDIA Summary'!$B:$E,4,FALSE),0)</f>
        <v>0</v>
      </c>
      <c r="E189" s="28">
        <f>COUNTIFS(MASTER[Sub Format],AOP_PBI[[#This Row],[Sub Format]],MASTER[EPC Status (Current Week)],AOP_PBI[#Headers])</f>
        <v>1</v>
      </c>
      <c r="F189" s="227">
        <f>COUNTIFS(MASTER[Sub Format],AOP_PBI[[#This Row],[Sub Format]],MASTER[EPC Status (Current Week)],AOP_PBI[#Headers])</f>
        <v>0</v>
      </c>
      <c r="G189" s="28">
        <f>COUNTIFS(MASTER[Sub Format],AOP_PBI[[#This Row],[Sub Format]],MASTER[LAUNCHED / YTL],AOP_PBI[#Headers])</f>
        <v>1</v>
      </c>
      <c r="H189" s="227">
        <f>COUNTIFS(MASTER[Sub Format],AOP_PBI[[#This Row],[Sub Format]],MASTER[LAUNCHED / YTL],AOP_PBI[#Headers])</f>
        <v>0</v>
      </c>
      <c r="I189" s="227">
        <f>COUNTIFS(MASTER[Sub Format],AOP_PBI[[#This Row],[Sub Format]],MASTER[EPC Status (Current Week)],AOP_PBI[#Headers])</f>
        <v>0</v>
      </c>
      <c r="J189" s="28">
        <f>AOP_PBI[[#This Row],[AOP]]-AOP_PBI[[#This Row],[EPC Ready]]-AOP_PBI[[#This Row],[EPC Ready Previous FY]]-AOP_PBI[[#This Row],[WIP]]</f>
        <v>-1</v>
      </c>
    </row>
    <row r="190" spans="1:10" x14ac:dyDescent="0.35">
      <c r="A190" s="116" t="s">
        <v>80</v>
      </c>
      <c r="B190" s="116" t="s">
        <v>225</v>
      </c>
      <c r="C190" s="227" t="s">
        <v>1638</v>
      </c>
      <c r="D190" s="28">
        <f>IFERROR(VLOOKUP(AOP_PBI[[#This Row],[Sub Format]],'PAN INDIA Summary'!$B:$E,4,FALSE),0)</f>
        <v>0</v>
      </c>
      <c r="E190" s="28">
        <f>COUNTIFS(MASTER[Sub Format],AOP_PBI[[#This Row],[Sub Format]],MASTER[EPC Status (Current Week)],AOP_PBI[#Headers])</f>
        <v>0</v>
      </c>
      <c r="F190" s="227">
        <f>COUNTIFS(MASTER[Sub Format],AOP_PBI[[#This Row],[Sub Format]],MASTER[EPC Status (Current Week)],AOP_PBI[#Headers])</f>
        <v>0</v>
      </c>
      <c r="G190" s="28">
        <f>COUNTIFS(MASTER[Sub Format],AOP_PBI[[#This Row],[Sub Format]],MASTER[LAUNCHED / YTL],AOP_PBI[#Headers])</f>
        <v>0</v>
      </c>
      <c r="H190" s="227">
        <f>COUNTIFS(MASTER[Sub Format],AOP_PBI[[#This Row],[Sub Format]],MASTER[LAUNCHED / YTL],AOP_PBI[#Headers])</f>
        <v>0</v>
      </c>
      <c r="I190" s="227">
        <f>COUNTIFS(MASTER[Sub Format],AOP_PBI[[#This Row],[Sub Format]],MASTER[EPC Status (Current Week)],AOP_PBI[#Headers])</f>
        <v>0</v>
      </c>
      <c r="J190" s="28">
        <f>AOP_PBI[[#This Row],[AOP]]-AOP_PBI[[#This Row],[EPC Ready]]-AOP_PBI[[#This Row],[EPC Ready Previous FY]]-AOP_PBI[[#This Row],[WIP]]</f>
        <v>0</v>
      </c>
    </row>
    <row r="191" spans="1:10" x14ac:dyDescent="0.35">
      <c r="A191" s="116" t="s">
        <v>80</v>
      </c>
      <c r="B191" s="116" t="s">
        <v>225</v>
      </c>
      <c r="C191" s="227" t="s">
        <v>381</v>
      </c>
      <c r="D191" s="28">
        <f>IFERROR(VLOOKUP(AOP_PBI[[#This Row],[Sub Format]],'PAN INDIA Summary'!$B:$E,4,FALSE),0)</f>
        <v>0</v>
      </c>
      <c r="E191" s="28">
        <f>COUNTIFS(MASTER[Sub Format],AOP_PBI[[#This Row],[Sub Format]],MASTER[EPC Status (Current Week)],AOP_PBI[#Headers])</f>
        <v>0</v>
      </c>
      <c r="F191" s="227">
        <f>COUNTIFS(MASTER[Sub Format],AOP_PBI[[#This Row],[Sub Format]],MASTER[EPC Status (Current Week)],AOP_PBI[#Headers])</f>
        <v>0</v>
      </c>
      <c r="G191" s="28">
        <f>COUNTIFS(MASTER[Sub Format],AOP_PBI[[#This Row],[Sub Format]],MASTER[LAUNCHED / YTL],AOP_PBI[#Headers])</f>
        <v>0</v>
      </c>
      <c r="H191" s="227">
        <f>COUNTIFS(MASTER[Sub Format],AOP_PBI[[#This Row],[Sub Format]],MASTER[LAUNCHED / YTL],AOP_PBI[#Headers])</f>
        <v>0</v>
      </c>
      <c r="I191" s="227">
        <f>COUNTIFS(MASTER[Sub Format],AOP_PBI[[#This Row],[Sub Format]],MASTER[EPC Status (Current Week)],AOP_PBI[#Headers])</f>
        <v>0</v>
      </c>
      <c r="J191" s="28">
        <f>AOP_PBI[[#This Row],[AOP]]-AOP_PBI[[#This Row],[EPC Ready]]-AOP_PBI[[#This Row],[EPC Ready Previous FY]]-AOP_PBI[[#This Row],[WIP]]</f>
        <v>0</v>
      </c>
    </row>
    <row r="192" spans="1:10" x14ac:dyDescent="0.35">
      <c r="A192" s="228" t="s">
        <v>80</v>
      </c>
      <c r="B192" s="228" t="s">
        <v>225</v>
      </c>
      <c r="C192" s="229" t="s">
        <v>96</v>
      </c>
      <c r="D192" s="28">
        <f>IFERROR(VLOOKUP(AOP_PBI[[#This Row],[Sub Format]],'PAN INDIA Summary'!$B:$E,4,FALSE),0)</f>
        <v>0</v>
      </c>
      <c r="E192" s="230">
        <f>COUNTIFS(MASTER[Sub Format],AOP_PBI[[#This Row],[Sub Format]],MASTER[EPC Status (Current Week)],AOP_PBI[#Headers])</f>
        <v>0</v>
      </c>
      <c r="F192" s="229">
        <f>COUNTIFS(MASTER[Sub Format],AOP_PBI[[#This Row],[Sub Format]],MASTER[EPC Status (Current Week)],AOP_PBI[#Headers])</f>
        <v>0</v>
      </c>
      <c r="G192" s="230">
        <f>COUNTIFS(MASTER[Sub Format],AOP_PBI[[#This Row],[Sub Format]],MASTER[LAUNCHED / YTL],AOP_PBI[#Headers])</f>
        <v>0</v>
      </c>
      <c r="H192" s="229">
        <f>COUNTIFS(MASTER[Sub Format],AOP_PBI[[#This Row],[Sub Format]],MASTER[LAUNCHED / YTL],AOP_PBI[#Headers])</f>
        <v>0</v>
      </c>
      <c r="I192" s="229">
        <f>COUNTIFS(MASTER[Sub Format],AOP_PBI[[#This Row],[Sub Format]],MASTER[EPC Status (Current Week)],AOP_PBI[#Headers])</f>
        <v>0</v>
      </c>
      <c r="J192" s="230">
        <f>AOP_PBI[[#This Row],[AOP]]-AOP_PBI[[#This Row],[EPC Ready]]-AOP_PBI[[#This Row],[EPC Ready Previous FY]]-AOP_PBI[[#This Row],[WIP]]</f>
        <v>0</v>
      </c>
    </row>
    <row r="193" spans="1:10" x14ac:dyDescent="0.35">
      <c r="A193" s="116" t="s">
        <v>80</v>
      </c>
      <c r="B193" s="116" t="s">
        <v>225</v>
      </c>
      <c r="C193" s="227" t="s">
        <v>136</v>
      </c>
      <c r="D193" s="28">
        <f>IFERROR(VLOOKUP(AOP_PBI[[#This Row],[Sub Format]],'PAN INDIA Summary'!$B:$E,4,FALSE),0)</f>
        <v>0</v>
      </c>
      <c r="E193" s="28">
        <f>COUNTIFS(MASTER[Sub Format],AOP_PBI[[#This Row],[Sub Format]],MASTER[EPC Status (Current Week)],AOP_PBI[#Headers])</f>
        <v>0</v>
      </c>
      <c r="F193" s="227">
        <f>COUNTIFS(MASTER[Sub Format],AOP_PBI[[#This Row],[Sub Format]],MASTER[EPC Status (Current Week)],AOP_PBI[#Headers])</f>
        <v>0</v>
      </c>
      <c r="G193" s="28">
        <f>COUNTIFS(MASTER[Sub Format],AOP_PBI[[#This Row],[Sub Format]],MASTER[LAUNCHED / YTL],AOP_PBI[#Headers])</f>
        <v>0</v>
      </c>
      <c r="H193" s="227">
        <f>COUNTIFS(MASTER[Sub Format],AOP_PBI[[#This Row],[Sub Format]],MASTER[LAUNCHED / YTL],AOP_PBI[#Headers])</f>
        <v>0</v>
      </c>
      <c r="I193" s="227">
        <f>COUNTIFS(MASTER[Sub Format],AOP_PBI[[#This Row],[Sub Format]],MASTER[EPC Status (Current Week)],AOP_PBI[#Headers])</f>
        <v>0</v>
      </c>
      <c r="J193" s="28">
        <f>AOP_PBI[[#This Row],[AOP]]-AOP_PBI[[#This Row],[EPC Ready]]-AOP_PBI[[#This Row],[EPC Ready Previous FY]]-AOP_PBI[[#This Row],[WIP]]</f>
        <v>0</v>
      </c>
    </row>
    <row r="194" spans="1:10" x14ac:dyDescent="0.35">
      <c r="A194" s="116" t="s">
        <v>80</v>
      </c>
      <c r="B194" s="116" t="s">
        <v>225</v>
      </c>
      <c r="C194" s="227" t="s">
        <v>1636</v>
      </c>
      <c r="D194" s="28">
        <f>IFERROR(VLOOKUP(AOP_PBI[[#This Row],[Sub Format]],'PAN INDIA Summary'!$B:$E,4,FALSE),0)</f>
        <v>0</v>
      </c>
      <c r="E194" s="28">
        <f>COUNTIFS(MASTER[Sub Format],AOP_PBI[[#This Row],[Sub Format]],MASTER[EPC Status (Current Week)],AOP_PBI[#Headers])</f>
        <v>0</v>
      </c>
      <c r="F194" s="227">
        <f>COUNTIFS(MASTER[Sub Format],AOP_PBI[[#This Row],[Sub Format]],MASTER[EPC Status (Current Week)],AOP_PBI[#Headers])</f>
        <v>0</v>
      </c>
      <c r="G194" s="28">
        <f>COUNTIFS(MASTER[Sub Format],AOP_PBI[[#This Row],[Sub Format]],MASTER[LAUNCHED / YTL],AOP_PBI[#Headers])</f>
        <v>0</v>
      </c>
      <c r="H194" s="227">
        <f>COUNTIFS(MASTER[Sub Format],AOP_PBI[[#This Row],[Sub Format]],MASTER[LAUNCHED / YTL],AOP_PBI[#Headers])</f>
        <v>0</v>
      </c>
      <c r="I194" s="227">
        <f>COUNTIFS(MASTER[Sub Format],AOP_PBI[[#This Row],[Sub Format]],MASTER[EPC Status (Current Week)],AOP_PBI[#Headers])</f>
        <v>0</v>
      </c>
      <c r="J194" s="28">
        <f>AOP_PBI[[#This Row],[AOP]]-AOP_PBI[[#This Row],[EPC Ready]]-AOP_PBI[[#This Row],[EPC Ready Previous FY]]-AOP_PBI[[#This Row],[WIP]]</f>
        <v>0</v>
      </c>
    </row>
    <row r="195" spans="1:10" x14ac:dyDescent="0.35">
      <c r="A195" s="116" t="s">
        <v>80</v>
      </c>
      <c r="B195" s="116" t="s">
        <v>225</v>
      </c>
      <c r="C195" s="227" t="s">
        <v>1637</v>
      </c>
      <c r="D195" s="28">
        <f>IFERROR(VLOOKUP(AOP_PBI[[#This Row],[Sub Format]],'PAN INDIA Summary'!$B:$E,4,FALSE),0)</f>
        <v>0</v>
      </c>
      <c r="E195" s="28">
        <f>COUNTIFS(MASTER[Sub Format],AOP_PBI[[#This Row],[Sub Format]],MASTER[EPC Status (Current Week)],AOP_PBI[#Headers])</f>
        <v>0</v>
      </c>
      <c r="F195" s="227">
        <f>COUNTIFS(MASTER[Sub Format],AOP_PBI[[#This Row],[Sub Format]],MASTER[EPC Status (Current Week)],AOP_PBI[#Headers])</f>
        <v>0</v>
      </c>
      <c r="G195" s="28">
        <f>COUNTIFS(MASTER[Sub Format],AOP_PBI[[#This Row],[Sub Format]],MASTER[LAUNCHED / YTL],AOP_PBI[#Headers])</f>
        <v>0</v>
      </c>
      <c r="H195" s="227">
        <f>COUNTIFS(MASTER[Sub Format],AOP_PBI[[#This Row],[Sub Format]],MASTER[LAUNCHED / YTL],AOP_PBI[#Headers])</f>
        <v>0</v>
      </c>
      <c r="I195" s="227">
        <f>COUNTIFS(MASTER[Sub Format],AOP_PBI[[#This Row],[Sub Format]],MASTER[EPC Status (Current Week)],AOP_PBI[#Headers])</f>
        <v>0</v>
      </c>
      <c r="J195" s="28">
        <f>AOP_PBI[[#This Row],[AOP]]-AOP_PBI[[#This Row],[EPC Ready]]-AOP_PBI[[#This Row],[EPC Ready Previous FY]]-AOP_PBI[[#This Row],[WIP]]</f>
        <v>0</v>
      </c>
    </row>
    <row r="196" spans="1:10" x14ac:dyDescent="0.35">
      <c r="A196" s="228" t="s">
        <v>80</v>
      </c>
      <c r="B196" s="228" t="s">
        <v>225</v>
      </c>
      <c r="C196" s="229" t="s">
        <v>1639</v>
      </c>
      <c r="D196" s="28">
        <f>IFERROR(VLOOKUP(AOP_PBI[[#This Row],[Sub Format]],'PAN INDIA Summary'!$B:$E,4,FALSE),0)</f>
        <v>0</v>
      </c>
      <c r="E196" s="230">
        <f>COUNTIFS(MASTER[Sub Format],AOP_PBI[[#This Row],[Sub Format]],MASTER[EPC Status (Current Week)],AOP_PBI[#Headers])</f>
        <v>0</v>
      </c>
      <c r="F196" s="229">
        <f>COUNTIFS(MASTER[Sub Format],AOP_PBI[[#This Row],[Sub Format]],MASTER[EPC Status (Current Week)],AOP_PBI[#Headers])</f>
        <v>0</v>
      </c>
      <c r="G196" s="230">
        <f>COUNTIFS(MASTER[Sub Format],AOP_PBI[[#This Row],[Sub Format]],MASTER[LAUNCHED / YTL],AOP_PBI[#Headers])</f>
        <v>0</v>
      </c>
      <c r="H196" s="229">
        <f>COUNTIFS(MASTER[Sub Format],AOP_PBI[[#This Row],[Sub Format]],MASTER[LAUNCHED / YTL],AOP_PBI[#Headers])</f>
        <v>0</v>
      </c>
      <c r="I196" s="229">
        <f>COUNTIFS(MASTER[Sub Format],AOP_PBI[[#This Row],[Sub Format]],MASTER[EPC Status (Current Week)],AOP_PBI[#Headers])</f>
        <v>0</v>
      </c>
      <c r="J196" s="230">
        <f>AOP_PBI[[#This Row],[AOP]]-AOP_PBI[[#This Row],[EPC Ready]]-AOP_PBI[[#This Row],[EPC Ready Previous FY]]-AOP_PBI[[#This Row],[WIP]]</f>
        <v>0</v>
      </c>
    </row>
    <row r="197" spans="1:10" x14ac:dyDescent="0.35">
      <c r="A197" s="116" t="s">
        <v>80</v>
      </c>
      <c r="B197" s="116" t="s">
        <v>225</v>
      </c>
      <c r="C197" s="227" t="s">
        <v>1640</v>
      </c>
      <c r="D197" s="28">
        <f>IFERROR(VLOOKUP(AOP_PBI[[#This Row],[Sub Format]],'PAN INDIA Summary'!$B:$E,4,FALSE),0)</f>
        <v>0</v>
      </c>
      <c r="E197" s="28">
        <f>COUNTIFS(MASTER[Sub Format],AOP_PBI[[#This Row],[Sub Format]],MASTER[EPC Status (Current Week)],AOP_PBI[#Headers])</f>
        <v>0</v>
      </c>
      <c r="F197" s="227">
        <f>COUNTIFS(MASTER[Sub Format],AOP_PBI[[#This Row],[Sub Format]],MASTER[EPC Status (Current Week)],AOP_PBI[#Headers])</f>
        <v>0</v>
      </c>
      <c r="G197" s="28">
        <f>COUNTIFS(MASTER[Sub Format],AOP_PBI[[#This Row],[Sub Format]],MASTER[LAUNCHED / YTL],AOP_PBI[#Headers])</f>
        <v>0</v>
      </c>
      <c r="H197" s="227">
        <f>COUNTIFS(MASTER[Sub Format],AOP_PBI[[#This Row],[Sub Format]],MASTER[LAUNCHED / YTL],AOP_PBI[#Headers])</f>
        <v>0</v>
      </c>
      <c r="I197" s="227">
        <f>COUNTIFS(MASTER[Sub Format],AOP_PBI[[#This Row],[Sub Format]],MASTER[EPC Status (Current Week)],AOP_PBI[#Headers])</f>
        <v>0</v>
      </c>
      <c r="J197" s="28">
        <f>AOP_PBI[[#This Row],[AOP]]-AOP_PBI[[#This Row],[EPC Ready]]-AOP_PBI[[#This Row],[EPC Ready Previous FY]]-AOP_PBI[[#This Row],[WIP]]</f>
        <v>0</v>
      </c>
    </row>
    <row r="198" spans="1:10" x14ac:dyDescent="0.35">
      <c r="A198" s="116" t="s">
        <v>80</v>
      </c>
      <c r="B198" s="116" t="s">
        <v>225</v>
      </c>
      <c r="C198" s="227" t="s">
        <v>227</v>
      </c>
      <c r="D198" s="28">
        <f>IFERROR(VLOOKUP(AOP_PBI[[#This Row],[Sub Format]],'PAN INDIA Summary'!$B:$E,4,FALSE),0)</f>
        <v>0</v>
      </c>
      <c r="E198" s="28">
        <f>COUNTIFS(MASTER[Sub Format],AOP_PBI[[#This Row],[Sub Format]],MASTER[EPC Status (Current Week)],AOP_PBI[#Headers])</f>
        <v>0</v>
      </c>
      <c r="F198" s="227">
        <f>COUNTIFS(MASTER[Sub Format],AOP_PBI[[#This Row],[Sub Format]],MASTER[EPC Status (Current Week)],AOP_PBI[#Headers])</f>
        <v>0</v>
      </c>
      <c r="G198" s="28">
        <f>COUNTIFS(MASTER[Sub Format],AOP_PBI[[#This Row],[Sub Format]],MASTER[LAUNCHED / YTL],AOP_PBI[#Headers])</f>
        <v>0</v>
      </c>
      <c r="H198" s="227">
        <f>COUNTIFS(MASTER[Sub Format],AOP_PBI[[#This Row],[Sub Format]],MASTER[LAUNCHED / YTL],AOP_PBI[#Headers])</f>
        <v>0</v>
      </c>
      <c r="I198" s="227">
        <f>COUNTIFS(MASTER[Sub Format],AOP_PBI[[#This Row],[Sub Format]],MASTER[EPC Status (Current Week)],AOP_PBI[#Headers])</f>
        <v>0</v>
      </c>
      <c r="J198" s="28">
        <f>AOP_PBI[[#This Row],[AOP]]-AOP_PBI[[#This Row],[EPC Ready]]-AOP_PBI[[#This Row],[EPC Ready Previous FY]]-AOP_PBI[[#This Row],[WIP]]</f>
        <v>0</v>
      </c>
    </row>
    <row r="199" spans="1:10" x14ac:dyDescent="0.35">
      <c r="A199" s="116" t="s">
        <v>80</v>
      </c>
      <c r="B199" s="116" t="s">
        <v>225</v>
      </c>
      <c r="C199" s="227" t="s">
        <v>1643</v>
      </c>
      <c r="D199" s="28">
        <f>IFERROR(VLOOKUP(AOP_PBI[[#This Row],[Sub Format]],'PAN INDIA Summary'!$B:$E,4,FALSE),0)</f>
        <v>0</v>
      </c>
      <c r="E199" s="28">
        <f>COUNTIFS(MASTER[Sub Format],AOP_PBI[[#This Row],[Sub Format]],MASTER[EPC Status (Current Week)],AOP_PBI[#Headers])</f>
        <v>0</v>
      </c>
      <c r="F199" s="227">
        <f>COUNTIFS(MASTER[Sub Format],AOP_PBI[[#This Row],[Sub Format]],MASTER[EPC Status (Current Week)],AOP_PBI[#Headers])</f>
        <v>0</v>
      </c>
      <c r="G199" s="28">
        <f>COUNTIFS(MASTER[Sub Format],AOP_PBI[[#This Row],[Sub Format]],MASTER[LAUNCHED / YTL],AOP_PBI[#Headers])</f>
        <v>0</v>
      </c>
      <c r="H199" s="227">
        <f>COUNTIFS(MASTER[Sub Format],AOP_PBI[[#This Row],[Sub Format]],MASTER[LAUNCHED / YTL],AOP_PBI[#Headers])</f>
        <v>0</v>
      </c>
      <c r="I199" s="227">
        <f>COUNTIFS(MASTER[Sub Format],AOP_PBI[[#This Row],[Sub Format]],MASTER[EPC Status (Current Week)],AOP_PBI[#Headers])</f>
        <v>0</v>
      </c>
      <c r="J199" s="28">
        <f>AOP_PBI[[#This Row],[AOP]]-AOP_PBI[[#This Row],[EPC Ready]]-AOP_PBI[[#This Row],[EPC Ready Previous FY]]-AOP_PBI[[#This Row],[WIP]]</f>
        <v>0</v>
      </c>
    </row>
    <row r="200" spans="1:10" x14ac:dyDescent="0.35">
      <c r="A200" s="116" t="s">
        <v>52</v>
      </c>
      <c r="B200" s="116" t="s">
        <v>221</v>
      </c>
      <c r="C200" s="227" t="s">
        <v>59</v>
      </c>
      <c r="D200" s="28" t="str">
        <f>IFERROR(VLOOKUP(AOP_PBI[[#This Row],[Sub Format]],'PAN INDIA Summary'!$B:$E,4,FALSE),0)</f>
        <v>-</v>
      </c>
      <c r="E200" s="28">
        <f>COUNTIFS(MASTER[Sub Format],AOP_PBI[[#This Row],[Sub Format]],MASTER[EPC Status (Current Week)],AOP_PBI[#Headers])</f>
        <v>0</v>
      </c>
      <c r="F200" s="227">
        <f>COUNTIFS(MASTER[Sub Format],AOP_PBI[[#This Row],[Sub Format]],MASTER[EPC Status (Current Week)],AOP_PBI[#Headers])</f>
        <v>0</v>
      </c>
      <c r="G200" s="28">
        <f>COUNTIFS(MASTER[Sub Format],AOP_PBI[[#This Row],[Sub Format]],MASTER[LAUNCHED / YTL],AOP_PBI[#Headers])</f>
        <v>0</v>
      </c>
      <c r="H200" s="227">
        <f>COUNTIFS(MASTER[Sub Format],AOP_PBI[[#This Row],[Sub Format]],MASTER[LAUNCHED / YTL],AOP_PBI[#Headers])</f>
        <v>0</v>
      </c>
      <c r="I200" s="227">
        <f>COUNTIFS(MASTER[Sub Format],AOP_PBI[[#This Row],[Sub Format]],MASTER[EPC Status (Current Week)],AOP_PBI[#Headers])</f>
        <v>0</v>
      </c>
      <c r="J200" s="28" t="e">
        <f>AOP_PBI[[#This Row],[AOP]]-AOP_PBI[[#This Row],[EPC Ready]]-AOP_PBI[[#This Row],[EPC Ready Previous FY]]-AOP_PBI[[#This Row],[WIP]]</f>
        <v>#VALUE!</v>
      </c>
    </row>
    <row r="201" spans="1:10" x14ac:dyDescent="0.35">
      <c r="A201" s="116" t="s">
        <v>52</v>
      </c>
      <c r="B201" s="116" t="s">
        <v>221</v>
      </c>
      <c r="C201" s="227" t="s">
        <v>61</v>
      </c>
      <c r="D201" s="28">
        <f>IFERROR(VLOOKUP(AOP_PBI[[#This Row],[Sub Format]],'PAN INDIA Summary'!$B:$E,4,FALSE),0)</f>
        <v>0</v>
      </c>
      <c r="E201" s="28">
        <f>COUNTIFS(MASTER[Sub Format],AOP_PBI[[#This Row],[Sub Format]],MASTER[EPC Status (Current Week)],AOP_PBI[#Headers])</f>
        <v>1</v>
      </c>
      <c r="F201" s="227">
        <f>COUNTIFS(MASTER[Sub Format],AOP_PBI[[#This Row],[Sub Format]],MASTER[EPC Status (Current Week)],AOP_PBI[#Headers])</f>
        <v>0</v>
      </c>
      <c r="G201" s="28">
        <f>COUNTIFS(MASTER[Sub Format],AOP_PBI[[#This Row],[Sub Format]],MASTER[LAUNCHED / YTL],AOP_PBI[#Headers])</f>
        <v>0</v>
      </c>
      <c r="H201" s="227">
        <f>COUNTIFS(MASTER[Sub Format],AOP_PBI[[#This Row],[Sub Format]],MASTER[LAUNCHED / YTL],AOP_PBI[#Headers])</f>
        <v>1</v>
      </c>
      <c r="I201" s="227">
        <f>COUNTIFS(MASTER[Sub Format],AOP_PBI[[#This Row],[Sub Format]],MASTER[EPC Status (Current Week)],AOP_PBI[#Headers])</f>
        <v>0</v>
      </c>
      <c r="J201" s="28">
        <f>AOP_PBI[[#This Row],[AOP]]-AOP_PBI[[#This Row],[EPC Ready]]-AOP_PBI[[#This Row],[EPC Ready Previous FY]]-AOP_PBI[[#This Row],[WIP]]</f>
        <v>-1</v>
      </c>
    </row>
    <row r="202" spans="1:10" x14ac:dyDescent="0.35">
      <c r="A202" s="116" t="s">
        <v>52</v>
      </c>
      <c r="B202" s="116" t="s">
        <v>221</v>
      </c>
      <c r="C202" s="227" t="s">
        <v>98</v>
      </c>
      <c r="D202" s="28">
        <f>IFERROR(VLOOKUP(AOP_PBI[[#This Row],[Sub Format]],'PAN INDIA Summary'!$B:$E,4,FALSE),0)</f>
        <v>15</v>
      </c>
      <c r="E202" s="28">
        <f>COUNTIFS(MASTER[Sub Format],AOP_PBI[[#This Row],[Sub Format]],MASTER[EPC Status (Current Week)],AOP_PBI[#Headers])</f>
        <v>0</v>
      </c>
      <c r="F202" s="227">
        <f>COUNTIFS(MASTER[Sub Format],AOP_PBI[[#This Row],[Sub Format]],MASTER[EPC Status (Current Week)],AOP_PBI[#Headers])</f>
        <v>0</v>
      </c>
      <c r="G202" s="28">
        <f>COUNTIFS(MASTER[Sub Format],AOP_PBI[[#This Row],[Sub Format]],MASTER[LAUNCHED / YTL],AOP_PBI[#Headers])</f>
        <v>0</v>
      </c>
      <c r="H202" s="227">
        <f>COUNTIFS(MASTER[Sub Format],AOP_PBI[[#This Row],[Sub Format]],MASTER[LAUNCHED / YTL],AOP_PBI[#Headers])</f>
        <v>0</v>
      </c>
      <c r="I202" s="227">
        <f>COUNTIFS(MASTER[Sub Format],AOP_PBI[[#This Row],[Sub Format]],MASTER[EPC Status (Current Week)],AOP_PBI[#Headers])</f>
        <v>0</v>
      </c>
      <c r="J202" s="28">
        <f>AOP_PBI[[#This Row],[AOP]]-AOP_PBI[[#This Row],[EPC Ready]]-AOP_PBI[[#This Row],[EPC Ready Previous FY]]-AOP_PBI[[#This Row],[WIP]]</f>
        <v>15</v>
      </c>
    </row>
    <row r="203" spans="1:10" x14ac:dyDescent="0.35">
      <c r="A203" s="116" t="s">
        <v>52</v>
      </c>
      <c r="B203" s="116" t="s">
        <v>221</v>
      </c>
      <c r="C203" s="227" t="s">
        <v>110</v>
      </c>
      <c r="D203" s="28">
        <f>IFERROR(VLOOKUP(AOP_PBI[[#This Row],[Sub Format]],'PAN INDIA Summary'!$B:$E,4,FALSE),0)</f>
        <v>0</v>
      </c>
      <c r="E203" s="28">
        <f>COUNTIFS(MASTER[Sub Format],AOP_PBI[[#This Row],[Sub Format]],MASTER[EPC Status (Current Week)],AOP_PBI[#Headers])</f>
        <v>0</v>
      </c>
      <c r="F203" s="227">
        <f>COUNTIFS(MASTER[Sub Format],AOP_PBI[[#This Row],[Sub Format]],MASTER[EPC Status (Current Week)],AOP_PBI[#Headers])</f>
        <v>0</v>
      </c>
      <c r="G203" s="28">
        <f>COUNTIFS(MASTER[Sub Format],AOP_PBI[[#This Row],[Sub Format]],MASTER[LAUNCHED / YTL],AOP_PBI[#Headers])</f>
        <v>0</v>
      </c>
      <c r="H203" s="227">
        <f>COUNTIFS(MASTER[Sub Format],AOP_PBI[[#This Row],[Sub Format]],MASTER[LAUNCHED / YTL],AOP_PBI[#Headers])</f>
        <v>0</v>
      </c>
      <c r="I203" s="227">
        <f>COUNTIFS(MASTER[Sub Format],AOP_PBI[[#This Row],[Sub Format]],MASTER[EPC Status (Current Week)],AOP_PBI[#Headers])</f>
        <v>0</v>
      </c>
      <c r="J203" s="28">
        <f>AOP_PBI[[#This Row],[AOP]]-AOP_PBI[[#This Row],[EPC Ready]]-AOP_PBI[[#This Row],[EPC Ready Previous FY]]-AOP_PBI[[#This Row],[WIP]]</f>
        <v>0</v>
      </c>
    </row>
    <row r="204" spans="1:10" x14ac:dyDescent="0.35">
      <c r="A204" s="116" t="s">
        <v>52</v>
      </c>
      <c r="B204" s="116" t="s">
        <v>221</v>
      </c>
      <c r="C204" s="227" t="s">
        <v>1681</v>
      </c>
      <c r="D204" s="28">
        <f>IFERROR(VLOOKUP(AOP_PBI[[#This Row],[Sub Format]],'PAN INDIA Summary'!$B:$E,4,FALSE),0)</f>
        <v>0</v>
      </c>
      <c r="E204" s="28">
        <f>COUNTIFS(MASTER[Sub Format],AOP_PBI[[#This Row],[Sub Format]],MASTER[EPC Status (Current Week)],AOP_PBI[#Headers])</f>
        <v>0</v>
      </c>
      <c r="F204" s="227">
        <f>COUNTIFS(MASTER[Sub Format],AOP_PBI[[#This Row],[Sub Format]],MASTER[EPC Status (Current Week)],AOP_PBI[#Headers])</f>
        <v>0</v>
      </c>
      <c r="G204" s="28">
        <f>COUNTIFS(MASTER[Sub Format],AOP_PBI[[#This Row],[Sub Format]],MASTER[LAUNCHED / YTL],AOP_PBI[#Headers])</f>
        <v>0</v>
      </c>
      <c r="H204" s="227">
        <f>COUNTIFS(MASTER[Sub Format],AOP_PBI[[#This Row],[Sub Format]],MASTER[LAUNCHED / YTL],AOP_PBI[#Headers])</f>
        <v>0</v>
      </c>
      <c r="I204" s="227">
        <f>COUNTIFS(MASTER[Sub Format],AOP_PBI[[#This Row],[Sub Format]],MASTER[EPC Status (Current Week)],AOP_PBI[#Headers])</f>
        <v>0</v>
      </c>
      <c r="J204" s="28">
        <f>AOP_PBI[[#This Row],[AOP]]-AOP_PBI[[#This Row],[EPC Ready]]-AOP_PBI[[#This Row],[EPC Ready Previous FY]]-AOP_PBI[[#This Row],[WIP]]</f>
        <v>0</v>
      </c>
    </row>
    <row r="205" spans="1:10" x14ac:dyDescent="0.35">
      <c r="A205" s="116" t="s">
        <v>52</v>
      </c>
      <c r="B205" s="116" t="s">
        <v>221</v>
      </c>
      <c r="C205" s="227" t="s">
        <v>1682</v>
      </c>
      <c r="D205" s="28">
        <f>IFERROR(VLOOKUP(AOP_PBI[[#This Row],[Sub Format]],'PAN INDIA Summary'!$B:$E,4,FALSE),0)</f>
        <v>0</v>
      </c>
      <c r="E205" s="28">
        <f>COUNTIFS(MASTER[Sub Format],AOP_PBI[[#This Row],[Sub Format]],MASTER[EPC Status (Current Week)],AOP_PBI[#Headers])</f>
        <v>0</v>
      </c>
      <c r="F205" s="227">
        <f>COUNTIFS(MASTER[Sub Format],AOP_PBI[[#This Row],[Sub Format]],MASTER[EPC Status (Current Week)],AOP_PBI[#Headers])</f>
        <v>0</v>
      </c>
      <c r="G205" s="28">
        <f>COUNTIFS(MASTER[Sub Format],AOP_PBI[[#This Row],[Sub Format]],MASTER[LAUNCHED / YTL],AOP_PBI[#Headers])</f>
        <v>0</v>
      </c>
      <c r="H205" s="227">
        <f>COUNTIFS(MASTER[Sub Format],AOP_PBI[[#This Row],[Sub Format]],MASTER[LAUNCHED / YTL],AOP_PBI[#Headers])</f>
        <v>0</v>
      </c>
      <c r="I205" s="227">
        <f>COUNTIFS(MASTER[Sub Format],AOP_PBI[[#This Row],[Sub Format]],MASTER[EPC Status (Current Week)],AOP_PBI[#Headers])</f>
        <v>0</v>
      </c>
      <c r="J205" s="28">
        <f>AOP_PBI[[#This Row],[AOP]]-AOP_PBI[[#This Row],[EPC Ready]]-AOP_PBI[[#This Row],[EPC Ready Previous FY]]-AOP_PBI[[#This Row],[WIP]]</f>
        <v>0</v>
      </c>
    </row>
    <row r="206" spans="1:10" x14ac:dyDescent="0.35">
      <c r="A206" s="116" t="s">
        <v>52</v>
      </c>
      <c r="B206" s="116" t="s">
        <v>221</v>
      </c>
      <c r="C206" s="227" t="s">
        <v>1683</v>
      </c>
      <c r="D206" s="28">
        <f>IFERROR(VLOOKUP(AOP_PBI[[#This Row],[Sub Format]],'PAN INDIA Summary'!$B:$E,4,FALSE),0)</f>
        <v>0</v>
      </c>
      <c r="E206" s="28">
        <f>COUNTIFS(MASTER[Sub Format],AOP_PBI[[#This Row],[Sub Format]],MASTER[EPC Status (Current Week)],AOP_PBI[#Headers])</f>
        <v>0</v>
      </c>
      <c r="F206" s="227">
        <f>COUNTIFS(MASTER[Sub Format],AOP_PBI[[#This Row],[Sub Format]],MASTER[EPC Status (Current Week)],AOP_PBI[#Headers])</f>
        <v>0</v>
      </c>
      <c r="G206" s="28">
        <f>COUNTIFS(MASTER[Sub Format],AOP_PBI[[#This Row],[Sub Format]],MASTER[LAUNCHED / YTL],AOP_PBI[#Headers])</f>
        <v>0</v>
      </c>
      <c r="H206" s="227">
        <f>COUNTIFS(MASTER[Sub Format],AOP_PBI[[#This Row],[Sub Format]],MASTER[LAUNCHED / YTL],AOP_PBI[#Headers])</f>
        <v>0</v>
      </c>
      <c r="I206" s="227">
        <f>COUNTIFS(MASTER[Sub Format],AOP_PBI[[#This Row],[Sub Format]],MASTER[EPC Status (Current Week)],AOP_PBI[#Headers])</f>
        <v>0</v>
      </c>
      <c r="J206" s="28">
        <f>AOP_PBI[[#This Row],[AOP]]-AOP_PBI[[#This Row],[EPC Ready]]-AOP_PBI[[#This Row],[EPC Ready Previous FY]]-AOP_PBI[[#This Row],[WIP]]</f>
        <v>0</v>
      </c>
    </row>
    <row r="207" spans="1:10" x14ac:dyDescent="0.35">
      <c r="A207" s="116" t="s">
        <v>52</v>
      </c>
      <c r="B207" s="116" t="s">
        <v>221</v>
      </c>
      <c r="C207" s="227" t="s">
        <v>353</v>
      </c>
      <c r="D207" s="28">
        <f>IFERROR(VLOOKUP(AOP_PBI[[#This Row],[Sub Format]],'PAN INDIA Summary'!$B:$E,4,FALSE),0)</f>
        <v>0</v>
      </c>
      <c r="E207" s="28">
        <f>COUNTIFS(MASTER[Sub Format],AOP_PBI[[#This Row],[Sub Format]],MASTER[EPC Status (Current Week)],AOP_PBI[#Headers])</f>
        <v>1</v>
      </c>
      <c r="F207" s="227">
        <f>COUNTIFS(MASTER[Sub Format],AOP_PBI[[#This Row],[Sub Format]],MASTER[EPC Status (Current Week)],AOP_PBI[#Headers])</f>
        <v>0</v>
      </c>
      <c r="G207" s="28">
        <f>COUNTIFS(MASTER[Sub Format],AOP_PBI[[#This Row],[Sub Format]],MASTER[LAUNCHED / YTL],AOP_PBI[#Headers])</f>
        <v>1</v>
      </c>
      <c r="H207" s="227">
        <f>COUNTIFS(MASTER[Sub Format],AOP_PBI[[#This Row],[Sub Format]],MASTER[LAUNCHED / YTL],AOP_PBI[#Headers])</f>
        <v>0</v>
      </c>
      <c r="I207" s="227">
        <f>COUNTIFS(MASTER[Sub Format],AOP_PBI[[#This Row],[Sub Format]],MASTER[EPC Status (Current Week)],AOP_PBI[#Headers])</f>
        <v>1</v>
      </c>
      <c r="J207" s="28">
        <f>AOP_PBI[[#This Row],[AOP]]-AOP_PBI[[#This Row],[EPC Ready]]-AOP_PBI[[#This Row],[EPC Ready Previous FY]]-AOP_PBI[[#This Row],[WIP]]</f>
        <v>-2</v>
      </c>
    </row>
    <row r="208" spans="1:10" x14ac:dyDescent="0.35">
      <c r="A208" s="228" t="s">
        <v>52</v>
      </c>
      <c r="B208" s="228" t="s">
        <v>221</v>
      </c>
      <c r="C208" s="229" t="s">
        <v>1684</v>
      </c>
      <c r="D208" s="28">
        <f>IFERROR(VLOOKUP(AOP_PBI[[#This Row],[Sub Format]],'PAN INDIA Summary'!$B:$E,4,FALSE),0)</f>
        <v>0</v>
      </c>
      <c r="E208" s="230">
        <f>COUNTIFS(MASTER[Sub Format],AOP_PBI[[#This Row],[Sub Format]],MASTER[EPC Status (Current Week)],AOP_PBI[#Headers])</f>
        <v>0</v>
      </c>
      <c r="F208" s="229">
        <f>COUNTIFS(MASTER[Sub Format],AOP_PBI[[#This Row],[Sub Format]],MASTER[EPC Status (Current Week)],AOP_PBI[#Headers])</f>
        <v>0</v>
      </c>
      <c r="G208" s="230">
        <f>COUNTIFS(MASTER[Sub Format],AOP_PBI[[#This Row],[Sub Format]],MASTER[LAUNCHED / YTL],AOP_PBI[#Headers])</f>
        <v>0</v>
      </c>
      <c r="H208" s="229">
        <f>COUNTIFS(MASTER[Sub Format],AOP_PBI[[#This Row],[Sub Format]],MASTER[LAUNCHED / YTL],AOP_PBI[#Headers])</f>
        <v>0</v>
      </c>
      <c r="I208" s="229">
        <f>COUNTIFS(MASTER[Sub Format],AOP_PBI[[#This Row],[Sub Format]],MASTER[EPC Status (Current Week)],AOP_PBI[#Headers])</f>
        <v>0</v>
      </c>
      <c r="J208" s="230">
        <f>AOP_PBI[[#This Row],[AOP]]-AOP_PBI[[#This Row],[EPC Ready]]-AOP_PBI[[#This Row],[EPC Ready Previous FY]]-AOP_PBI[[#This Row],[WIP]]</f>
        <v>0</v>
      </c>
    </row>
    <row r="209" spans="1:10" x14ac:dyDescent="0.35">
      <c r="A209" s="116" t="s">
        <v>52</v>
      </c>
      <c r="B209" s="116" t="s">
        <v>221</v>
      </c>
      <c r="C209" s="227" t="s">
        <v>58</v>
      </c>
      <c r="D209" s="28">
        <f>IFERROR(VLOOKUP(AOP_PBI[[#This Row],[Sub Format]],'PAN INDIA Summary'!$B:$E,4,FALSE),0)</f>
        <v>0</v>
      </c>
      <c r="E209" s="28">
        <f>COUNTIFS(MASTER[Sub Format],AOP_PBI[[#This Row],[Sub Format]],MASTER[EPC Status (Current Week)],AOP_PBI[#Headers])</f>
        <v>0</v>
      </c>
      <c r="F209" s="227">
        <f>COUNTIFS(MASTER[Sub Format],AOP_PBI[[#This Row],[Sub Format]],MASTER[EPC Status (Current Week)],AOP_PBI[#Headers])</f>
        <v>0</v>
      </c>
      <c r="G209" s="28">
        <f>COUNTIFS(MASTER[Sub Format],AOP_PBI[[#This Row],[Sub Format]],MASTER[LAUNCHED / YTL],AOP_PBI[#Headers])</f>
        <v>0</v>
      </c>
      <c r="H209" s="227">
        <f>COUNTIFS(MASTER[Sub Format],AOP_PBI[[#This Row],[Sub Format]],MASTER[LAUNCHED / YTL],AOP_PBI[#Headers])</f>
        <v>0</v>
      </c>
      <c r="I209" s="227">
        <f>COUNTIFS(MASTER[Sub Format],AOP_PBI[[#This Row],[Sub Format]],MASTER[EPC Status (Current Week)],AOP_PBI[#Headers])</f>
        <v>0</v>
      </c>
      <c r="J209" s="28">
        <f>AOP_PBI[[#This Row],[AOP]]-AOP_PBI[[#This Row],[EPC Ready]]-AOP_PBI[[#This Row],[EPC Ready Previous FY]]-AOP_PBI[[#This Row],[WIP]]</f>
        <v>0</v>
      </c>
    </row>
    <row r="210" spans="1:10" x14ac:dyDescent="0.35">
      <c r="A210" s="116" t="s">
        <v>52</v>
      </c>
      <c r="B210" s="116" t="s">
        <v>221</v>
      </c>
      <c r="C210" s="227" t="s">
        <v>666</v>
      </c>
      <c r="D210" s="28">
        <f>IFERROR(VLOOKUP(AOP_PBI[[#This Row],[Sub Format]],'PAN INDIA Summary'!$B:$E,4,FALSE),0)</f>
        <v>0</v>
      </c>
      <c r="E210" s="28">
        <f>COUNTIFS(MASTER[Sub Format],AOP_PBI[[#This Row],[Sub Format]],MASTER[EPC Status (Current Week)],AOP_PBI[#Headers])</f>
        <v>0</v>
      </c>
      <c r="F210" s="227">
        <f>COUNTIFS(MASTER[Sub Format],AOP_PBI[[#This Row],[Sub Format]],MASTER[EPC Status (Current Week)],AOP_PBI[#Headers])</f>
        <v>0</v>
      </c>
      <c r="G210" s="28">
        <f>COUNTIFS(MASTER[Sub Format],AOP_PBI[[#This Row],[Sub Format]],MASTER[LAUNCHED / YTL],AOP_PBI[#Headers])</f>
        <v>0</v>
      </c>
      <c r="H210" s="227">
        <f>COUNTIFS(MASTER[Sub Format],AOP_PBI[[#This Row],[Sub Format]],MASTER[LAUNCHED / YTL],AOP_PBI[#Headers])</f>
        <v>0</v>
      </c>
      <c r="I210" s="227">
        <f>COUNTIFS(MASTER[Sub Format],AOP_PBI[[#This Row],[Sub Format]],MASTER[EPC Status (Current Week)],AOP_PBI[#Headers])</f>
        <v>0</v>
      </c>
      <c r="J210" s="28">
        <f>AOP_PBI[[#This Row],[AOP]]-AOP_PBI[[#This Row],[EPC Ready]]-AOP_PBI[[#This Row],[EPC Ready Previous FY]]-AOP_PBI[[#This Row],[WIP]]</f>
        <v>0</v>
      </c>
    </row>
    <row r="211" spans="1:10" x14ac:dyDescent="0.35">
      <c r="A211" s="116" t="s">
        <v>52</v>
      </c>
      <c r="B211" s="116" t="s">
        <v>221</v>
      </c>
      <c r="C211" s="227" t="s">
        <v>1685</v>
      </c>
      <c r="D211" s="28">
        <f>IFERROR(VLOOKUP(AOP_PBI[[#This Row],[Sub Format]],'PAN INDIA Summary'!$B:$E,4,FALSE),0)</f>
        <v>0</v>
      </c>
      <c r="E211" s="28">
        <f>COUNTIFS(MASTER[Sub Format],AOP_PBI[[#This Row],[Sub Format]],MASTER[EPC Status (Current Week)],AOP_PBI[#Headers])</f>
        <v>0</v>
      </c>
      <c r="F211" s="227">
        <f>COUNTIFS(MASTER[Sub Format],AOP_PBI[[#This Row],[Sub Format]],MASTER[EPC Status (Current Week)],AOP_PBI[#Headers])</f>
        <v>0</v>
      </c>
      <c r="G211" s="28">
        <f>COUNTIFS(MASTER[Sub Format],AOP_PBI[[#This Row],[Sub Format]],MASTER[LAUNCHED / YTL],AOP_PBI[#Headers])</f>
        <v>0</v>
      </c>
      <c r="H211" s="227">
        <f>COUNTIFS(MASTER[Sub Format],AOP_PBI[[#This Row],[Sub Format]],MASTER[LAUNCHED / YTL],AOP_PBI[#Headers])</f>
        <v>0</v>
      </c>
      <c r="I211" s="227">
        <f>COUNTIFS(MASTER[Sub Format],AOP_PBI[[#This Row],[Sub Format]],MASTER[EPC Status (Current Week)],AOP_PBI[#Headers])</f>
        <v>0</v>
      </c>
      <c r="J211" s="28">
        <f>AOP_PBI[[#This Row],[AOP]]-AOP_PBI[[#This Row],[EPC Ready]]-AOP_PBI[[#This Row],[EPC Ready Previous FY]]-AOP_PBI[[#This Row],[WIP]]</f>
        <v>0</v>
      </c>
    </row>
    <row r="212" spans="1:10" x14ac:dyDescent="0.35">
      <c r="A212" s="116" t="s">
        <v>52</v>
      </c>
      <c r="B212" s="116" t="s">
        <v>95</v>
      </c>
      <c r="C212" s="227" t="s">
        <v>118</v>
      </c>
      <c r="D212" s="28">
        <f>IFERROR(VLOOKUP(AOP_PBI[[#This Row],[Sub Format]],'PAN INDIA Summary'!$B:$E,4,FALSE),0)</f>
        <v>0</v>
      </c>
      <c r="E212" s="28">
        <f>COUNTIFS(MASTER[Sub Format],AOP_PBI[[#This Row],[Sub Format]],MASTER[EPC Status (Current Week)],AOP_PBI[#Headers])</f>
        <v>0</v>
      </c>
      <c r="F212" s="227">
        <f>COUNTIFS(MASTER[Sub Format],AOP_PBI[[#This Row],[Sub Format]],MASTER[EPC Status (Current Week)],AOP_PBI[#Headers])</f>
        <v>0</v>
      </c>
      <c r="G212" s="28">
        <f>COUNTIFS(MASTER[Sub Format],AOP_PBI[[#This Row],[Sub Format]],MASTER[LAUNCHED / YTL],AOP_PBI[#Headers])</f>
        <v>0</v>
      </c>
      <c r="H212" s="227">
        <f>COUNTIFS(MASTER[Sub Format],AOP_PBI[[#This Row],[Sub Format]],MASTER[LAUNCHED / YTL],AOP_PBI[#Headers])</f>
        <v>0</v>
      </c>
      <c r="I212" s="227">
        <f>COUNTIFS(MASTER[Sub Format],AOP_PBI[[#This Row],[Sub Format]],MASTER[EPC Status (Current Week)],AOP_PBI[#Headers])</f>
        <v>0</v>
      </c>
      <c r="J212" s="28">
        <f>AOP_PBI[[#This Row],[AOP]]-AOP_PBI[[#This Row],[EPC Ready]]-AOP_PBI[[#This Row],[EPC Ready Previous FY]]-AOP_PBI[[#This Row],[WIP]]</f>
        <v>0</v>
      </c>
    </row>
    <row r="213" spans="1:10" x14ac:dyDescent="0.35">
      <c r="A213" s="116" t="s">
        <v>52</v>
      </c>
      <c r="B213" s="116" t="s">
        <v>95</v>
      </c>
      <c r="C213" s="227" t="s">
        <v>179</v>
      </c>
      <c r="D213" s="28">
        <f>IFERROR(VLOOKUP(AOP_PBI[[#This Row],[Sub Format]],'PAN INDIA Summary'!$B:$E,4,FALSE),0)</f>
        <v>0</v>
      </c>
      <c r="E213" s="28">
        <f>COUNTIFS(MASTER[Sub Format],AOP_PBI[[#This Row],[Sub Format]],MASTER[EPC Status (Current Week)],AOP_PBI[#Headers])</f>
        <v>0</v>
      </c>
      <c r="F213" s="227">
        <f>COUNTIFS(MASTER[Sub Format],AOP_PBI[[#This Row],[Sub Format]],MASTER[EPC Status (Current Week)],AOP_PBI[#Headers])</f>
        <v>0</v>
      </c>
      <c r="G213" s="28">
        <f>COUNTIFS(MASTER[Sub Format],AOP_PBI[[#This Row],[Sub Format]],MASTER[LAUNCHED / YTL],AOP_PBI[#Headers])</f>
        <v>0</v>
      </c>
      <c r="H213" s="227">
        <f>COUNTIFS(MASTER[Sub Format],AOP_PBI[[#This Row],[Sub Format]],MASTER[LAUNCHED / YTL],AOP_PBI[#Headers])</f>
        <v>0</v>
      </c>
      <c r="I213" s="227">
        <f>COUNTIFS(MASTER[Sub Format],AOP_PBI[[#This Row],[Sub Format]],MASTER[EPC Status (Current Week)],AOP_PBI[#Headers])</f>
        <v>0</v>
      </c>
      <c r="J213" s="28">
        <f>AOP_PBI[[#This Row],[AOP]]-AOP_PBI[[#This Row],[EPC Ready]]-AOP_PBI[[#This Row],[EPC Ready Previous FY]]-AOP_PBI[[#This Row],[WIP]]</f>
        <v>0</v>
      </c>
    </row>
    <row r="214" spans="1:10" x14ac:dyDescent="0.35">
      <c r="A214" s="116" t="s">
        <v>52</v>
      </c>
      <c r="B214" s="116" t="s">
        <v>95</v>
      </c>
      <c r="C214" s="227" t="s">
        <v>119</v>
      </c>
      <c r="D214" s="28">
        <f>IFERROR(VLOOKUP(AOP_PBI[[#This Row],[Sub Format]],'PAN INDIA Summary'!$B:$E,4,FALSE),0)</f>
        <v>0</v>
      </c>
      <c r="E214" s="28">
        <f>COUNTIFS(MASTER[Sub Format],AOP_PBI[[#This Row],[Sub Format]],MASTER[EPC Status (Current Week)],AOP_PBI[#Headers])</f>
        <v>1</v>
      </c>
      <c r="F214" s="227">
        <f>COUNTIFS(MASTER[Sub Format],AOP_PBI[[#This Row],[Sub Format]],MASTER[EPC Status (Current Week)],AOP_PBI[#Headers])</f>
        <v>3</v>
      </c>
      <c r="G214" s="28">
        <f>COUNTIFS(MASTER[Sub Format],AOP_PBI[[#This Row],[Sub Format]],MASTER[LAUNCHED / YTL],AOP_PBI[#Headers])</f>
        <v>0</v>
      </c>
      <c r="H214" s="227">
        <f>COUNTIFS(MASTER[Sub Format],AOP_PBI[[#This Row],[Sub Format]],MASTER[LAUNCHED / YTL],AOP_PBI[#Headers])</f>
        <v>4</v>
      </c>
      <c r="I214" s="227">
        <f>COUNTIFS(MASTER[Sub Format],AOP_PBI[[#This Row],[Sub Format]],MASTER[EPC Status (Current Week)],AOP_PBI[#Headers])</f>
        <v>2</v>
      </c>
      <c r="J214" s="28">
        <f>AOP_PBI[[#This Row],[AOP]]-AOP_PBI[[#This Row],[EPC Ready]]-AOP_PBI[[#This Row],[EPC Ready Previous FY]]-AOP_PBI[[#This Row],[WIP]]</f>
        <v>-6</v>
      </c>
    </row>
    <row r="215" spans="1:10" x14ac:dyDescent="0.35">
      <c r="A215" s="116" t="s">
        <v>52</v>
      </c>
      <c r="B215" s="116" t="s">
        <v>95</v>
      </c>
      <c r="C215" s="227" t="s">
        <v>1686</v>
      </c>
      <c r="D215" s="28">
        <f>IFERROR(VLOOKUP(AOP_PBI[[#This Row],[Sub Format]],'PAN INDIA Summary'!$B:$E,4,FALSE),0)</f>
        <v>0</v>
      </c>
      <c r="E215" s="28">
        <f>COUNTIFS(MASTER[Sub Format],AOP_PBI[[#This Row],[Sub Format]],MASTER[EPC Status (Current Week)],AOP_PBI[#Headers])</f>
        <v>0</v>
      </c>
      <c r="F215" s="227">
        <f>COUNTIFS(MASTER[Sub Format],AOP_PBI[[#This Row],[Sub Format]],MASTER[EPC Status (Current Week)],AOP_PBI[#Headers])</f>
        <v>0</v>
      </c>
      <c r="G215" s="28">
        <f>COUNTIFS(MASTER[Sub Format],AOP_PBI[[#This Row],[Sub Format]],MASTER[LAUNCHED / YTL],AOP_PBI[#Headers])</f>
        <v>0</v>
      </c>
      <c r="H215" s="227">
        <f>COUNTIFS(MASTER[Sub Format],AOP_PBI[[#This Row],[Sub Format]],MASTER[LAUNCHED / YTL],AOP_PBI[#Headers])</f>
        <v>0</v>
      </c>
      <c r="I215" s="227">
        <f>COUNTIFS(MASTER[Sub Format],AOP_PBI[[#This Row],[Sub Format]],MASTER[EPC Status (Current Week)],AOP_PBI[#Headers])</f>
        <v>0</v>
      </c>
      <c r="J215" s="28">
        <f>AOP_PBI[[#This Row],[AOP]]-AOP_PBI[[#This Row],[EPC Ready]]-AOP_PBI[[#This Row],[EPC Ready Previous FY]]-AOP_PBI[[#This Row],[WIP]]</f>
        <v>0</v>
      </c>
    </row>
    <row r="216" spans="1:10" x14ac:dyDescent="0.35">
      <c r="A216" s="116" t="s">
        <v>52</v>
      </c>
      <c r="B216" s="116" t="s">
        <v>95</v>
      </c>
      <c r="C216" s="227" t="s">
        <v>180</v>
      </c>
      <c r="D216" s="28">
        <f>IFERROR(VLOOKUP(AOP_PBI[[#This Row],[Sub Format]],'PAN INDIA Summary'!$B:$E,4,FALSE),0)</f>
        <v>0</v>
      </c>
      <c r="E216" s="28">
        <f>COUNTIFS(MASTER[Sub Format],AOP_PBI[[#This Row],[Sub Format]],MASTER[EPC Status (Current Week)],AOP_PBI[#Headers])</f>
        <v>0</v>
      </c>
      <c r="F216" s="227">
        <f>COUNTIFS(MASTER[Sub Format],AOP_PBI[[#This Row],[Sub Format]],MASTER[EPC Status (Current Week)],AOP_PBI[#Headers])</f>
        <v>0</v>
      </c>
      <c r="G216" s="28">
        <f>COUNTIFS(MASTER[Sub Format],AOP_PBI[[#This Row],[Sub Format]],MASTER[LAUNCHED / YTL],AOP_PBI[#Headers])</f>
        <v>0</v>
      </c>
      <c r="H216" s="227">
        <f>COUNTIFS(MASTER[Sub Format],AOP_PBI[[#This Row],[Sub Format]],MASTER[LAUNCHED / YTL],AOP_PBI[#Headers])</f>
        <v>0</v>
      </c>
      <c r="I216" s="227">
        <f>COUNTIFS(MASTER[Sub Format],AOP_PBI[[#This Row],[Sub Format]],MASTER[EPC Status (Current Week)],AOP_PBI[#Headers])</f>
        <v>0</v>
      </c>
      <c r="J216" s="28">
        <f>AOP_PBI[[#This Row],[AOP]]-AOP_PBI[[#This Row],[EPC Ready]]-AOP_PBI[[#This Row],[EPC Ready Previous FY]]-AOP_PBI[[#This Row],[WIP]]</f>
        <v>0</v>
      </c>
    </row>
    <row r="217" spans="1:10" x14ac:dyDescent="0.35">
      <c r="A217" s="116" t="s">
        <v>52</v>
      </c>
      <c r="B217" s="116" t="s">
        <v>95</v>
      </c>
      <c r="C217" s="227" t="s">
        <v>56</v>
      </c>
      <c r="D217" s="28">
        <f>IFERROR(VLOOKUP(AOP_PBI[[#This Row],[Sub Format]],'PAN INDIA Summary'!$B:$E,4,FALSE),0)</f>
        <v>0</v>
      </c>
      <c r="E217" s="28">
        <f>COUNTIFS(MASTER[Sub Format],AOP_PBI[[#This Row],[Sub Format]],MASTER[EPC Status (Current Week)],AOP_PBI[#Headers])</f>
        <v>0</v>
      </c>
      <c r="F217" s="227">
        <f>COUNTIFS(MASTER[Sub Format],AOP_PBI[[#This Row],[Sub Format]],MASTER[EPC Status (Current Week)],AOP_PBI[#Headers])</f>
        <v>0</v>
      </c>
      <c r="G217" s="28">
        <f>COUNTIFS(MASTER[Sub Format],AOP_PBI[[#This Row],[Sub Format]],MASTER[LAUNCHED / YTL],AOP_PBI[#Headers])</f>
        <v>0</v>
      </c>
      <c r="H217" s="227">
        <f>COUNTIFS(MASTER[Sub Format],AOP_PBI[[#This Row],[Sub Format]],MASTER[LAUNCHED / YTL],AOP_PBI[#Headers])</f>
        <v>0</v>
      </c>
      <c r="I217" s="227">
        <f>COUNTIFS(MASTER[Sub Format],AOP_PBI[[#This Row],[Sub Format]],MASTER[EPC Status (Current Week)],AOP_PBI[#Headers])</f>
        <v>0</v>
      </c>
      <c r="J217" s="28">
        <f>AOP_PBI[[#This Row],[AOP]]-AOP_PBI[[#This Row],[EPC Ready]]-AOP_PBI[[#This Row],[EPC Ready Previous FY]]-AOP_PBI[[#This Row],[WIP]]</f>
        <v>0</v>
      </c>
    </row>
    <row r="218" spans="1:10" x14ac:dyDescent="0.35">
      <c r="A218" s="116" t="s">
        <v>52</v>
      </c>
      <c r="B218" s="116" t="s">
        <v>95</v>
      </c>
      <c r="C218" s="227" t="s">
        <v>57</v>
      </c>
      <c r="D218" s="28">
        <f>IFERROR(VLOOKUP(AOP_PBI[[#This Row],[Sub Format]],'PAN INDIA Summary'!$B:$E,4,FALSE),0)</f>
        <v>0</v>
      </c>
      <c r="E218" s="28">
        <f>COUNTIFS(MASTER[Sub Format],AOP_PBI[[#This Row],[Sub Format]],MASTER[EPC Status (Current Week)],AOP_PBI[#Headers])</f>
        <v>0</v>
      </c>
      <c r="F218" s="227">
        <f>COUNTIFS(MASTER[Sub Format],AOP_PBI[[#This Row],[Sub Format]],MASTER[EPC Status (Current Week)],AOP_PBI[#Headers])</f>
        <v>0</v>
      </c>
      <c r="G218" s="28">
        <f>COUNTIFS(MASTER[Sub Format],AOP_PBI[[#This Row],[Sub Format]],MASTER[LAUNCHED / YTL],AOP_PBI[#Headers])</f>
        <v>0</v>
      </c>
      <c r="H218" s="227">
        <f>COUNTIFS(MASTER[Sub Format],AOP_PBI[[#This Row],[Sub Format]],MASTER[LAUNCHED / YTL],AOP_PBI[#Headers])</f>
        <v>0</v>
      </c>
      <c r="I218" s="227">
        <f>COUNTIFS(MASTER[Sub Format],AOP_PBI[[#This Row],[Sub Format]],MASTER[EPC Status (Current Week)],AOP_PBI[#Headers])</f>
        <v>2</v>
      </c>
      <c r="J218" s="28">
        <f>AOP_PBI[[#This Row],[AOP]]-AOP_PBI[[#This Row],[EPC Ready]]-AOP_PBI[[#This Row],[EPC Ready Previous FY]]-AOP_PBI[[#This Row],[WIP]]</f>
        <v>-2</v>
      </c>
    </row>
    <row r="219" spans="1:10" x14ac:dyDescent="0.35">
      <c r="A219" s="116" t="s">
        <v>52</v>
      </c>
      <c r="B219" s="116" t="s">
        <v>95</v>
      </c>
      <c r="C219" s="227" t="s">
        <v>65</v>
      </c>
      <c r="D219" s="28">
        <f>IFERROR(VLOOKUP(AOP_PBI[[#This Row],[Sub Format]],'PAN INDIA Summary'!$B:$E,4,FALSE),0)</f>
        <v>0</v>
      </c>
      <c r="E219" s="28">
        <f>COUNTIFS(MASTER[Sub Format],AOP_PBI[[#This Row],[Sub Format]],MASTER[EPC Status (Current Week)],AOP_PBI[#Headers])</f>
        <v>1</v>
      </c>
      <c r="F219" s="227">
        <f>COUNTIFS(MASTER[Sub Format],AOP_PBI[[#This Row],[Sub Format]],MASTER[EPC Status (Current Week)],AOP_PBI[#Headers])</f>
        <v>0</v>
      </c>
      <c r="G219" s="28">
        <f>COUNTIFS(MASTER[Sub Format],AOP_PBI[[#This Row],[Sub Format]],MASTER[LAUNCHED / YTL],AOP_PBI[#Headers])</f>
        <v>0</v>
      </c>
      <c r="H219" s="227">
        <f>COUNTIFS(MASTER[Sub Format],AOP_PBI[[#This Row],[Sub Format]],MASTER[LAUNCHED / YTL],AOP_PBI[#Headers])</f>
        <v>1</v>
      </c>
      <c r="I219" s="227">
        <f>COUNTIFS(MASTER[Sub Format],AOP_PBI[[#This Row],[Sub Format]],MASTER[EPC Status (Current Week)],AOP_PBI[#Headers])</f>
        <v>1</v>
      </c>
      <c r="J219" s="28">
        <f>AOP_PBI[[#This Row],[AOP]]-AOP_PBI[[#This Row],[EPC Ready]]-AOP_PBI[[#This Row],[EPC Ready Previous FY]]-AOP_PBI[[#This Row],[WIP]]</f>
        <v>-2</v>
      </c>
    </row>
    <row r="220" spans="1:10" x14ac:dyDescent="0.35">
      <c r="A220" s="116" t="s">
        <v>52</v>
      </c>
      <c r="B220" s="116" t="s">
        <v>95</v>
      </c>
      <c r="C220" s="227" t="s">
        <v>54</v>
      </c>
      <c r="D220" s="28">
        <f>IFERROR(VLOOKUP(AOP_PBI[[#This Row],[Sub Format]],'PAN INDIA Summary'!$B:$E,4,FALSE),0)</f>
        <v>0</v>
      </c>
      <c r="E220" s="28">
        <f>COUNTIFS(MASTER[Sub Format],AOP_PBI[[#This Row],[Sub Format]],MASTER[EPC Status (Current Week)],AOP_PBI[#Headers])</f>
        <v>3</v>
      </c>
      <c r="F220" s="227">
        <f>COUNTIFS(MASTER[Sub Format],AOP_PBI[[#This Row],[Sub Format]],MASTER[EPC Status (Current Week)],AOP_PBI[#Headers])</f>
        <v>1</v>
      </c>
      <c r="G220" s="28">
        <f>COUNTIFS(MASTER[Sub Format],AOP_PBI[[#This Row],[Sub Format]],MASTER[LAUNCHED / YTL],AOP_PBI[#Headers])</f>
        <v>0</v>
      </c>
      <c r="H220" s="227">
        <f>COUNTIFS(MASTER[Sub Format],AOP_PBI[[#This Row],[Sub Format]],MASTER[LAUNCHED / YTL],AOP_PBI[#Headers])</f>
        <v>4</v>
      </c>
      <c r="I220" s="227">
        <f>COUNTIFS(MASTER[Sub Format],AOP_PBI[[#This Row],[Sub Format]],MASTER[EPC Status (Current Week)],AOP_PBI[#Headers])</f>
        <v>5</v>
      </c>
      <c r="J220" s="28">
        <f>AOP_PBI[[#This Row],[AOP]]-AOP_PBI[[#This Row],[EPC Ready]]-AOP_PBI[[#This Row],[EPC Ready Previous FY]]-AOP_PBI[[#This Row],[WIP]]</f>
        <v>-9</v>
      </c>
    </row>
    <row r="221" spans="1:10" x14ac:dyDescent="0.35">
      <c r="A221" s="116" t="s">
        <v>52</v>
      </c>
      <c r="B221" s="116" t="s">
        <v>95</v>
      </c>
      <c r="C221" s="227" t="s">
        <v>181</v>
      </c>
      <c r="D221" s="28">
        <f>IFERROR(VLOOKUP(AOP_PBI[[#This Row],[Sub Format]],'PAN INDIA Summary'!$B:$E,4,FALSE),0)</f>
        <v>0</v>
      </c>
      <c r="E221" s="28">
        <f>COUNTIFS(MASTER[Sub Format],AOP_PBI[[#This Row],[Sub Format]],MASTER[EPC Status (Current Week)],AOP_PBI[#Headers])</f>
        <v>0</v>
      </c>
      <c r="F221" s="227">
        <f>COUNTIFS(MASTER[Sub Format],AOP_PBI[[#This Row],[Sub Format]],MASTER[EPC Status (Current Week)],AOP_PBI[#Headers])</f>
        <v>0</v>
      </c>
      <c r="G221" s="28">
        <f>COUNTIFS(MASTER[Sub Format],AOP_PBI[[#This Row],[Sub Format]],MASTER[LAUNCHED / YTL],AOP_PBI[#Headers])</f>
        <v>0</v>
      </c>
      <c r="H221" s="227">
        <f>COUNTIFS(MASTER[Sub Format],AOP_PBI[[#This Row],[Sub Format]],MASTER[LAUNCHED / YTL],AOP_PBI[#Headers])</f>
        <v>0</v>
      </c>
      <c r="I221" s="227">
        <f>COUNTIFS(MASTER[Sub Format],AOP_PBI[[#This Row],[Sub Format]],MASTER[EPC Status (Current Week)],AOP_PBI[#Headers])</f>
        <v>0</v>
      </c>
      <c r="J221" s="28">
        <f>AOP_PBI[[#This Row],[AOP]]-AOP_PBI[[#This Row],[EPC Ready]]-AOP_PBI[[#This Row],[EPC Ready Previous FY]]-AOP_PBI[[#This Row],[WIP]]</f>
        <v>0</v>
      </c>
    </row>
    <row r="222" spans="1:10" x14ac:dyDescent="0.35">
      <c r="A222" s="116" t="s">
        <v>52</v>
      </c>
      <c r="B222" s="116" t="s">
        <v>95</v>
      </c>
      <c r="C222" s="227" t="s">
        <v>60</v>
      </c>
      <c r="D222" s="28">
        <f>IFERROR(VLOOKUP(AOP_PBI[[#This Row],[Sub Format]],'PAN INDIA Summary'!$B:$E,4,FALSE),0)</f>
        <v>0</v>
      </c>
      <c r="E222" s="28">
        <f>COUNTIFS(MASTER[Sub Format],AOP_PBI[[#This Row],[Sub Format]],MASTER[EPC Status (Current Week)],AOP_PBI[#Headers])</f>
        <v>0</v>
      </c>
      <c r="F222" s="227">
        <f>COUNTIFS(MASTER[Sub Format],AOP_PBI[[#This Row],[Sub Format]],MASTER[EPC Status (Current Week)],AOP_PBI[#Headers])</f>
        <v>0</v>
      </c>
      <c r="G222" s="28">
        <f>COUNTIFS(MASTER[Sub Format],AOP_PBI[[#This Row],[Sub Format]],MASTER[LAUNCHED / YTL],AOP_PBI[#Headers])</f>
        <v>0</v>
      </c>
      <c r="H222" s="227">
        <f>COUNTIFS(MASTER[Sub Format],AOP_PBI[[#This Row],[Sub Format]],MASTER[LAUNCHED / YTL],AOP_PBI[#Headers])</f>
        <v>0</v>
      </c>
      <c r="I222" s="227">
        <f>COUNTIFS(MASTER[Sub Format],AOP_PBI[[#This Row],[Sub Format]],MASTER[EPC Status (Current Week)],AOP_PBI[#Headers])</f>
        <v>0</v>
      </c>
      <c r="J222" s="28">
        <f>AOP_PBI[[#This Row],[AOP]]-AOP_PBI[[#This Row],[EPC Ready]]-AOP_PBI[[#This Row],[EPC Ready Previous FY]]-AOP_PBI[[#This Row],[WIP]]</f>
        <v>0</v>
      </c>
    </row>
    <row r="223" spans="1:10" x14ac:dyDescent="0.35">
      <c r="A223" s="116" t="s">
        <v>52</v>
      </c>
      <c r="B223" s="116" t="s">
        <v>95</v>
      </c>
      <c r="C223" s="227" t="s">
        <v>113</v>
      </c>
      <c r="D223" s="28">
        <f>IFERROR(VLOOKUP(AOP_PBI[[#This Row],[Sub Format]],'PAN INDIA Summary'!$B:$E,4,FALSE),0)</f>
        <v>0</v>
      </c>
      <c r="E223" s="28">
        <f>COUNTIFS(MASTER[Sub Format],AOP_PBI[[#This Row],[Sub Format]],MASTER[EPC Status (Current Week)],AOP_PBI[#Headers])</f>
        <v>0</v>
      </c>
      <c r="F223" s="227">
        <f>COUNTIFS(MASTER[Sub Format],AOP_PBI[[#This Row],[Sub Format]],MASTER[EPC Status (Current Week)],AOP_PBI[#Headers])</f>
        <v>0</v>
      </c>
      <c r="G223" s="28">
        <f>COUNTIFS(MASTER[Sub Format],AOP_PBI[[#This Row],[Sub Format]],MASTER[LAUNCHED / YTL],AOP_PBI[#Headers])</f>
        <v>0</v>
      </c>
      <c r="H223" s="227">
        <f>COUNTIFS(MASTER[Sub Format],AOP_PBI[[#This Row],[Sub Format]],MASTER[LAUNCHED / YTL],AOP_PBI[#Headers])</f>
        <v>0</v>
      </c>
      <c r="I223" s="227">
        <f>COUNTIFS(MASTER[Sub Format],AOP_PBI[[#This Row],[Sub Format]],MASTER[EPC Status (Current Week)],AOP_PBI[#Headers])</f>
        <v>0</v>
      </c>
      <c r="J223" s="28">
        <f>AOP_PBI[[#This Row],[AOP]]-AOP_PBI[[#This Row],[EPC Ready]]-AOP_PBI[[#This Row],[EPC Ready Previous FY]]-AOP_PBI[[#This Row],[WIP]]</f>
        <v>0</v>
      </c>
    </row>
    <row r="224" spans="1:10" x14ac:dyDescent="0.35">
      <c r="A224" s="116" t="s">
        <v>52</v>
      </c>
      <c r="B224" s="116" t="s">
        <v>95</v>
      </c>
      <c r="C224" s="227" t="s">
        <v>182</v>
      </c>
      <c r="D224" s="28">
        <f>IFERROR(VLOOKUP(AOP_PBI[[#This Row],[Sub Format]],'PAN INDIA Summary'!$B:$E,4,FALSE),0)</f>
        <v>0</v>
      </c>
      <c r="E224" s="28">
        <f>COUNTIFS(MASTER[Sub Format],AOP_PBI[[#This Row],[Sub Format]],MASTER[EPC Status (Current Week)],AOP_PBI[#Headers])</f>
        <v>0</v>
      </c>
      <c r="F224" s="227">
        <f>COUNTIFS(MASTER[Sub Format],AOP_PBI[[#This Row],[Sub Format]],MASTER[EPC Status (Current Week)],AOP_PBI[#Headers])</f>
        <v>0</v>
      </c>
      <c r="G224" s="28">
        <f>COUNTIFS(MASTER[Sub Format],AOP_PBI[[#This Row],[Sub Format]],MASTER[LAUNCHED / YTL],AOP_PBI[#Headers])</f>
        <v>0</v>
      </c>
      <c r="H224" s="227">
        <f>COUNTIFS(MASTER[Sub Format],AOP_PBI[[#This Row],[Sub Format]],MASTER[LAUNCHED / YTL],AOP_PBI[#Headers])</f>
        <v>0</v>
      </c>
      <c r="I224" s="227">
        <f>COUNTIFS(MASTER[Sub Format],AOP_PBI[[#This Row],[Sub Format]],MASTER[EPC Status (Current Week)],AOP_PBI[#Headers])</f>
        <v>0</v>
      </c>
      <c r="J224" s="28">
        <f>AOP_PBI[[#This Row],[AOP]]-AOP_PBI[[#This Row],[EPC Ready]]-AOP_PBI[[#This Row],[EPC Ready Previous FY]]-AOP_PBI[[#This Row],[WIP]]</f>
        <v>0</v>
      </c>
    </row>
    <row r="225" spans="1:10" x14ac:dyDescent="0.35">
      <c r="A225" s="116" t="s">
        <v>52</v>
      </c>
      <c r="B225" s="116" t="s">
        <v>95</v>
      </c>
      <c r="C225" s="227" t="s">
        <v>1687</v>
      </c>
      <c r="D225" s="28">
        <f>IFERROR(VLOOKUP(AOP_PBI[[#This Row],[Sub Format]],'PAN INDIA Summary'!$B:$E,4,FALSE),0)</f>
        <v>0</v>
      </c>
      <c r="E225" s="28">
        <f>COUNTIFS(MASTER[Sub Format],AOP_PBI[[#This Row],[Sub Format]],MASTER[EPC Status (Current Week)],AOP_PBI[#Headers])</f>
        <v>0</v>
      </c>
      <c r="F225" s="227">
        <f>COUNTIFS(MASTER[Sub Format],AOP_PBI[[#This Row],[Sub Format]],MASTER[EPC Status (Current Week)],AOP_PBI[#Headers])</f>
        <v>0</v>
      </c>
      <c r="G225" s="28">
        <f>COUNTIFS(MASTER[Sub Format],AOP_PBI[[#This Row],[Sub Format]],MASTER[LAUNCHED / YTL],AOP_PBI[#Headers])</f>
        <v>0</v>
      </c>
      <c r="H225" s="227">
        <f>COUNTIFS(MASTER[Sub Format],AOP_PBI[[#This Row],[Sub Format]],MASTER[LAUNCHED / YTL],AOP_PBI[#Headers])</f>
        <v>0</v>
      </c>
      <c r="I225" s="227">
        <f>COUNTIFS(MASTER[Sub Format],AOP_PBI[[#This Row],[Sub Format]],MASTER[EPC Status (Current Week)],AOP_PBI[#Headers])</f>
        <v>0</v>
      </c>
      <c r="J225" s="28">
        <f>AOP_PBI[[#This Row],[AOP]]-AOP_PBI[[#This Row],[EPC Ready]]-AOP_PBI[[#This Row],[EPC Ready Previous FY]]-AOP_PBI[[#This Row],[WIP]]</f>
        <v>0</v>
      </c>
    </row>
    <row r="226" spans="1:10" x14ac:dyDescent="0.35">
      <c r="A226" s="116" t="s">
        <v>52</v>
      </c>
      <c r="B226" s="116" t="s">
        <v>95</v>
      </c>
      <c r="C226" s="227" t="s">
        <v>1688</v>
      </c>
      <c r="D226" s="28">
        <f>IFERROR(VLOOKUP(AOP_PBI[[#This Row],[Sub Format]],'PAN INDIA Summary'!$B:$E,4,FALSE),0)</f>
        <v>0</v>
      </c>
      <c r="E226" s="28">
        <f>COUNTIFS(MASTER[Sub Format],AOP_PBI[[#This Row],[Sub Format]],MASTER[EPC Status (Current Week)],AOP_PBI[#Headers])</f>
        <v>0</v>
      </c>
      <c r="F226" s="227">
        <f>COUNTIFS(MASTER[Sub Format],AOP_PBI[[#This Row],[Sub Format]],MASTER[EPC Status (Current Week)],AOP_PBI[#Headers])</f>
        <v>0</v>
      </c>
      <c r="G226" s="28">
        <f>COUNTIFS(MASTER[Sub Format],AOP_PBI[[#This Row],[Sub Format]],MASTER[LAUNCHED / YTL],AOP_PBI[#Headers])</f>
        <v>0</v>
      </c>
      <c r="H226" s="227">
        <f>COUNTIFS(MASTER[Sub Format],AOP_PBI[[#This Row],[Sub Format]],MASTER[LAUNCHED / YTL],AOP_PBI[#Headers])</f>
        <v>0</v>
      </c>
      <c r="I226" s="227">
        <f>COUNTIFS(MASTER[Sub Format],AOP_PBI[[#This Row],[Sub Format]],MASTER[EPC Status (Current Week)],AOP_PBI[#Headers])</f>
        <v>0</v>
      </c>
      <c r="J226" s="28">
        <f>AOP_PBI[[#This Row],[AOP]]-AOP_PBI[[#This Row],[EPC Ready]]-AOP_PBI[[#This Row],[EPC Ready Previous FY]]-AOP_PBI[[#This Row],[WIP]]</f>
        <v>0</v>
      </c>
    </row>
    <row r="227" spans="1:10" x14ac:dyDescent="0.35">
      <c r="A227" s="116" t="s">
        <v>52</v>
      </c>
      <c r="B227" s="116" t="s">
        <v>95</v>
      </c>
      <c r="C227" s="227" t="s">
        <v>183</v>
      </c>
      <c r="D227" s="28">
        <f>IFERROR(VLOOKUP(AOP_PBI[[#This Row],[Sub Format]],'PAN INDIA Summary'!$B:$E,4,FALSE),0)</f>
        <v>0</v>
      </c>
      <c r="E227" s="28">
        <f>COUNTIFS(MASTER[Sub Format],AOP_PBI[[#This Row],[Sub Format]],MASTER[EPC Status (Current Week)],AOP_PBI[#Headers])</f>
        <v>0</v>
      </c>
      <c r="F227" s="227">
        <f>COUNTIFS(MASTER[Sub Format],AOP_PBI[[#This Row],[Sub Format]],MASTER[EPC Status (Current Week)],AOP_PBI[#Headers])</f>
        <v>0</v>
      </c>
      <c r="G227" s="28">
        <f>COUNTIFS(MASTER[Sub Format],AOP_PBI[[#This Row],[Sub Format]],MASTER[LAUNCHED / YTL],AOP_PBI[#Headers])</f>
        <v>0</v>
      </c>
      <c r="H227" s="227">
        <f>COUNTIFS(MASTER[Sub Format],AOP_PBI[[#This Row],[Sub Format]],MASTER[LAUNCHED / YTL],AOP_PBI[#Headers])</f>
        <v>0</v>
      </c>
      <c r="I227" s="227">
        <f>COUNTIFS(MASTER[Sub Format],AOP_PBI[[#This Row],[Sub Format]],MASTER[EPC Status (Current Week)],AOP_PBI[#Headers])</f>
        <v>0</v>
      </c>
      <c r="J227" s="28">
        <f>AOP_PBI[[#This Row],[AOP]]-AOP_PBI[[#This Row],[EPC Ready]]-AOP_PBI[[#This Row],[EPC Ready Previous FY]]-AOP_PBI[[#This Row],[WIP]]</f>
        <v>0</v>
      </c>
    </row>
    <row r="228" spans="1:10" x14ac:dyDescent="0.35">
      <c r="A228" s="116" t="s">
        <v>52</v>
      </c>
      <c r="B228" s="116" t="s">
        <v>95</v>
      </c>
      <c r="C228" s="227" t="s">
        <v>184</v>
      </c>
      <c r="D228" s="28">
        <f>IFERROR(VLOOKUP(AOP_PBI[[#This Row],[Sub Format]],'PAN INDIA Summary'!$B:$E,4,FALSE),0)</f>
        <v>0</v>
      </c>
      <c r="E228" s="28">
        <f>COUNTIFS(MASTER[Sub Format],AOP_PBI[[#This Row],[Sub Format]],MASTER[EPC Status (Current Week)],AOP_PBI[#Headers])</f>
        <v>0</v>
      </c>
      <c r="F228" s="227">
        <f>COUNTIFS(MASTER[Sub Format],AOP_PBI[[#This Row],[Sub Format]],MASTER[EPC Status (Current Week)],AOP_PBI[#Headers])</f>
        <v>0</v>
      </c>
      <c r="G228" s="28">
        <f>COUNTIFS(MASTER[Sub Format],AOP_PBI[[#This Row],[Sub Format]],MASTER[LAUNCHED / YTL],AOP_PBI[#Headers])</f>
        <v>0</v>
      </c>
      <c r="H228" s="227">
        <f>COUNTIFS(MASTER[Sub Format],AOP_PBI[[#This Row],[Sub Format]],MASTER[LAUNCHED / YTL],AOP_PBI[#Headers])</f>
        <v>0</v>
      </c>
      <c r="I228" s="227">
        <f>COUNTIFS(MASTER[Sub Format],AOP_PBI[[#This Row],[Sub Format]],MASTER[EPC Status (Current Week)],AOP_PBI[#Headers])</f>
        <v>0</v>
      </c>
      <c r="J228" s="28">
        <f>AOP_PBI[[#This Row],[AOP]]-AOP_PBI[[#This Row],[EPC Ready]]-AOP_PBI[[#This Row],[EPC Ready Previous FY]]-AOP_PBI[[#This Row],[WIP]]</f>
        <v>0</v>
      </c>
    </row>
    <row r="229" spans="1:10" x14ac:dyDescent="0.35">
      <c r="A229" s="116" t="s">
        <v>52</v>
      </c>
      <c r="B229" s="116" t="s">
        <v>95</v>
      </c>
      <c r="C229" s="227" t="s">
        <v>1689</v>
      </c>
      <c r="D229" s="28">
        <f>IFERROR(VLOOKUP(AOP_PBI[[#This Row],[Sub Format]],'PAN INDIA Summary'!$B:$E,4,FALSE),0)</f>
        <v>0</v>
      </c>
      <c r="E229" s="28">
        <f>COUNTIFS(MASTER[Sub Format],AOP_PBI[[#This Row],[Sub Format]],MASTER[EPC Status (Current Week)],AOP_PBI[#Headers])</f>
        <v>0</v>
      </c>
      <c r="F229" s="227">
        <f>COUNTIFS(MASTER[Sub Format],AOP_PBI[[#This Row],[Sub Format]],MASTER[EPC Status (Current Week)],AOP_PBI[#Headers])</f>
        <v>0</v>
      </c>
      <c r="G229" s="28">
        <f>COUNTIFS(MASTER[Sub Format],AOP_PBI[[#This Row],[Sub Format]],MASTER[LAUNCHED / YTL],AOP_PBI[#Headers])</f>
        <v>0</v>
      </c>
      <c r="H229" s="227">
        <f>COUNTIFS(MASTER[Sub Format],AOP_PBI[[#This Row],[Sub Format]],MASTER[LAUNCHED / YTL],AOP_PBI[#Headers])</f>
        <v>0</v>
      </c>
      <c r="I229" s="227">
        <f>COUNTIFS(MASTER[Sub Format],AOP_PBI[[#This Row],[Sub Format]],MASTER[EPC Status (Current Week)],AOP_PBI[#Headers])</f>
        <v>0</v>
      </c>
      <c r="J229" s="28">
        <f>AOP_PBI[[#This Row],[AOP]]-AOP_PBI[[#This Row],[EPC Ready]]-AOP_PBI[[#This Row],[EPC Ready Previous FY]]-AOP_PBI[[#This Row],[WIP]]</f>
        <v>0</v>
      </c>
    </row>
    <row r="230" spans="1:10" x14ac:dyDescent="0.35">
      <c r="A230" s="116" t="s">
        <v>52</v>
      </c>
      <c r="B230" s="116" t="s">
        <v>95</v>
      </c>
      <c r="C230" s="227" t="s">
        <v>1690</v>
      </c>
      <c r="D230" s="28">
        <f>IFERROR(VLOOKUP(AOP_PBI[[#This Row],[Sub Format]],'PAN INDIA Summary'!$B:$E,4,FALSE),0)</f>
        <v>0</v>
      </c>
      <c r="E230" s="28">
        <f>COUNTIFS(MASTER[Sub Format],AOP_PBI[[#This Row],[Sub Format]],MASTER[EPC Status (Current Week)],AOP_PBI[#Headers])</f>
        <v>0</v>
      </c>
      <c r="F230" s="227">
        <f>COUNTIFS(MASTER[Sub Format],AOP_PBI[[#This Row],[Sub Format]],MASTER[EPC Status (Current Week)],AOP_PBI[#Headers])</f>
        <v>0</v>
      </c>
      <c r="G230" s="28">
        <f>COUNTIFS(MASTER[Sub Format],AOP_PBI[[#This Row],[Sub Format]],MASTER[LAUNCHED / YTL],AOP_PBI[#Headers])</f>
        <v>0</v>
      </c>
      <c r="H230" s="227">
        <f>COUNTIFS(MASTER[Sub Format],AOP_PBI[[#This Row],[Sub Format]],MASTER[LAUNCHED / YTL],AOP_PBI[#Headers])</f>
        <v>0</v>
      </c>
      <c r="I230" s="227">
        <f>COUNTIFS(MASTER[Sub Format],AOP_PBI[[#This Row],[Sub Format]],MASTER[EPC Status (Current Week)],AOP_PBI[#Headers])</f>
        <v>1</v>
      </c>
      <c r="J230" s="28">
        <f>AOP_PBI[[#This Row],[AOP]]-AOP_PBI[[#This Row],[EPC Ready]]-AOP_PBI[[#This Row],[EPC Ready Previous FY]]-AOP_PBI[[#This Row],[WIP]]</f>
        <v>-1</v>
      </c>
    </row>
    <row r="231" spans="1:10" x14ac:dyDescent="0.35">
      <c r="A231" s="116" t="s">
        <v>52</v>
      </c>
      <c r="B231" s="116" t="s">
        <v>95</v>
      </c>
      <c r="C231" s="227" t="s">
        <v>1691</v>
      </c>
      <c r="D231" s="28">
        <f>IFERROR(VLOOKUP(AOP_PBI[[#This Row],[Sub Format]],'PAN INDIA Summary'!$B:$E,4,FALSE),0)</f>
        <v>0</v>
      </c>
      <c r="E231" s="28">
        <f>COUNTIFS(MASTER[Sub Format],AOP_PBI[[#This Row],[Sub Format]],MASTER[EPC Status (Current Week)],AOP_PBI[#Headers])</f>
        <v>0</v>
      </c>
      <c r="F231" s="227">
        <f>COUNTIFS(MASTER[Sub Format],AOP_PBI[[#This Row],[Sub Format]],MASTER[EPC Status (Current Week)],AOP_PBI[#Headers])</f>
        <v>0</v>
      </c>
      <c r="G231" s="28">
        <f>COUNTIFS(MASTER[Sub Format],AOP_PBI[[#This Row],[Sub Format]],MASTER[LAUNCHED / YTL],AOP_PBI[#Headers])</f>
        <v>0</v>
      </c>
      <c r="H231" s="227">
        <f>COUNTIFS(MASTER[Sub Format],AOP_PBI[[#This Row],[Sub Format]],MASTER[LAUNCHED / YTL],AOP_PBI[#Headers])</f>
        <v>0</v>
      </c>
      <c r="I231" s="227">
        <f>COUNTIFS(MASTER[Sub Format],AOP_PBI[[#This Row],[Sub Format]],MASTER[EPC Status (Current Week)],AOP_PBI[#Headers])</f>
        <v>0</v>
      </c>
      <c r="J231" s="28">
        <f>AOP_PBI[[#This Row],[AOP]]-AOP_PBI[[#This Row],[EPC Ready]]-AOP_PBI[[#This Row],[EPC Ready Previous FY]]-AOP_PBI[[#This Row],[WIP]]</f>
        <v>0</v>
      </c>
    </row>
    <row r="232" spans="1:10" x14ac:dyDescent="0.35">
      <c r="A232" s="116" t="s">
        <v>52</v>
      </c>
      <c r="B232" s="116" t="s">
        <v>95</v>
      </c>
      <c r="C232" s="227" t="s">
        <v>1692</v>
      </c>
      <c r="D232" s="28">
        <f>IFERROR(VLOOKUP(AOP_PBI[[#This Row],[Sub Format]],'PAN INDIA Summary'!$B:$E,4,FALSE),0)</f>
        <v>0</v>
      </c>
      <c r="E232" s="28">
        <f>COUNTIFS(MASTER[Sub Format],AOP_PBI[[#This Row],[Sub Format]],MASTER[EPC Status (Current Week)],AOP_PBI[#Headers])</f>
        <v>0</v>
      </c>
      <c r="F232" s="227">
        <f>COUNTIFS(MASTER[Sub Format],AOP_PBI[[#This Row],[Sub Format]],MASTER[EPC Status (Current Week)],AOP_PBI[#Headers])</f>
        <v>0</v>
      </c>
      <c r="G232" s="28">
        <f>COUNTIFS(MASTER[Sub Format],AOP_PBI[[#This Row],[Sub Format]],MASTER[LAUNCHED / YTL],AOP_PBI[#Headers])</f>
        <v>0</v>
      </c>
      <c r="H232" s="227">
        <f>COUNTIFS(MASTER[Sub Format],AOP_PBI[[#This Row],[Sub Format]],MASTER[LAUNCHED / YTL],AOP_PBI[#Headers])</f>
        <v>0</v>
      </c>
      <c r="I232" s="227">
        <f>COUNTIFS(MASTER[Sub Format],AOP_PBI[[#This Row],[Sub Format]],MASTER[EPC Status (Current Week)],AOP_PBI[#Headers])</f>
        <v>0</v>
      </c>
      <c r="J232" s="28">
        <f>AOP_PBI[[#This Row],[AOP]]-AOP_PBI[[#This Row],[EPC Ready]]-AOP_PBI[[#This Row],[EPC Ready Previous FY]]-AOP_PBI[[#This Row],[WIP]]</f>
        <v>0</v>
      </c>
    </row>
    <row r="233" spans="1:10" x14ac:dyDescent="0.35">
      <c r="A233" s="116" t="s">
        <v>52</v>
      </c>
      <c r="B233" s="116" t="s">
        <v>95</v>
      </c>
      <c r="C233" s="227" t="s">
        <v>206</v>
      </c>
      <c r="D233" s="28">
        <f>IFERROR(VLOOKUP(AOP_PBI[[#This Row],[Sub Format]],'PAN INDIA Summary'!$B:$E,4,FALSE),0)</f>
        <v>0</v>
      </c>
      <c r="E233" s="28">
        <f>COUNTIFS(MASTER[Sub Format],AOP_PBI[[#This Row],[Sub Format]],MASTER[EPC Status (Current Week)],AOP_PBI[#Headers])</f>
        <v>0</v>
      </c>
      <c r="F233" s="227">
        <f>COUNTIFS(MASTER[Sub Format],AOP_PBI[[#This Row],[Sub Format]],MASTER[EPC Status (Current Week)],AOP_PBI[#Headers])</f>
        <v>0</v>
      </c>
      <c r="G233" s="28">
        <f>COUNTIFS(MASTER[Sub Format],AOP_PBI[[#This Row],[Sub Format]],MASTER[LAUNCHED / YTL],AOP_PBI[#Headers])</f>
        <v>0</v>
      </c>
      <c r="H233" s="227">
        <f>COUNTIFS(MASTER[Sub Format],AOP_PBI[[#This Row],[Sub Format]],MASTER[LAUNCHED / YTL],AOP_PBI[#Headers])</f>
        <v>0</v>
      </c>
      <c r="I233" s="227">
        <f>COUNTIFS(MASTER[Sub Format],AOP_PBI[[#This Row],[Sub Format]],MASTER[EPC Status (Current Week)],AOP_PBI[#Headers])</f>
        <v>0</v>
      </c>
      <c r="J233" s="28">
        <f>AOP_PBI[[#This Row],[AOP]]-AOP_PBI[[#This Row],[EPC Ready]]-AOP_PBI[[#This Row],[EPC Ready Previous FY]]-AOP_PBI[[#This Row],[WIP]]</f>
        <v>0</v>
      </c>
    </row>
    <row r="234" spans="1:10" x14ac:dyDescent="0.35">
      <c r="A234" s="116" t="s">
        <v>52</v>
      </c>
      <c r="B234" s="116" t="s">
        <v>95</v>
      </c>
      <c r="C234" s="227" t="s">
        <v>1693</v>
      </c>
      <c r="D234" s="28">
        <f>IFERROR(VLOOKUP(AOP_PBI[[#This Row],[Sub Format]],'PAN INDIA Summary'!$B:$E,4,FALSE),0)</f>
        <v>0</v>
      </c>
      <c r="E234" s="28">
        <f>COUNTIFS(MASTER[Sub Format],AOP_PBI[[#This Row],[Sub Format]],MASTER[EPC Status (Current Week)],AOP_PBI[#Headers])</f>
        <v>0</v>
      </c>
      <c r="F234" s="227">
        <f>COUNTIFS(MASTER[Sub Format],AOP_PBI[[#This Row],[Sub Format]],MASTER[EPC Status (Current Week)],AOP_PBI[#Headers])</f>
        <v>0</v>
      </c>
      <c r="G234" s="28">
        <f>COUNTIFS(MASTER[Sub Format],AOP_PBI[[#This Row],[Sub Format]],MASTER[LAUNCHED / YTL],AOP_PBI[#Headers])</f>
        <v>0</v>
      </c>
      <c r="H234" s="227">
        <f>COUNTIFS(MASTER[Sub Format],AOP_PBI[[#This Row],[Sub Format]],MASTER[LAUNCHED / YTL],AOP_PBI[#Headers])</f>
        <v>0</v>
      </c>
      <c r="I234" s="227">
        <f>COUNTIFS(MASTER[Sub Format],AOP_PBI[[#This Row],[Sub Format]],MASTER[EPC Status (Current Week)],AOP_PBI[#Headers])</f>
        <v>0</v>
      </c>
      <c r="J234" s="28">
        <f>AOP_PBI[[#This Row],[AOP]]-AOP_PBI[[#This Row],[EPC Ready]]-AOP_PBI[[#This Row],[EPC Ready Previous FY]]-AOP_PBI[[#This Row],[WIP]]</f>
        <v>0</v>
      </c>
    </row>
    <row r="235" spans="1:10" x14ac:dyDescent="0.35">
      <c r="A235" s="116" t="s">
        <v>52</v>
      </c>
      <c r="B235" s="116" t="s">
        <v>95</v>
      </c>
      <c r="C235" s="227" t="s">
        <v>1694</v>
      </c>
      <c r="D235" s="28">
        <f>IFERROR(VLOOKUP(AOP_PBI[[#This Row],[Sub Format]],'PAN INDIA Summary'!$B:$E,4,FALSE),0)</f>
        <v>0</v>
      </c>
      <c r="E235" s="28">
        <f>COUNTIFS(MASTER[Sub Format],AOP_PBI[[#This Row],[Sub Format]],MASTER[EPC Status (Current Week)],AOP_PBI[#Headers])</f>
        <v>0</v>
      </c>
      <c r="F235" s="227">
        <f>COUNTIFS(MASTER[Sub Format],AOP_PBI[[#This Row],[Sub Format]],MASTER[EPC Status (Current Week)],AOP_PBI[#Headers])</f>
        <v>0</v>
      </c>
      <c r="G235" s="28">
        <f>COUNTIFS(MASTER[Sub Format],AOP_PBI[[#This Row],[Sub Format]],MASTER[LAUNCHED / YTL],AOP_PBI[#Headers])</f>
        <v>0</v>
      </c>
      <c r="H235" s="227">
        <f>COUNTIFS(MASTER[Sub Format],AOP_PBI[[#This Row],[Sub Format]],MASTER[LAUNCHED / YTL],AOP_PBI[#Headers])</f>
        <v>0</v>
      </c>
      <c r="I235" s="227">
        <f>COUNTIFS(MASTER[Sub Format],AOP_PBI[[#This Row],[Sub Format]],MASTER[EPC Status (Current Week)],AOP_PBI[#Headers])</f>
        <v>0</v>
      </c>
      <c r="J235" s="28">
        <f>AOP_PBI[[#This Row],[AOP]]-AOP_PBI[[#This Row],[EPC Ready]]-AOP_PBI[[#This Row],[EPC Ready Previous FY]]-AOP_PBI[[#This Row],[WIP]]</f>
        <v>0</v>
      </c>
    </row>
    <row r="236" spans="1:10" x14ac:dyDescent="0.35">
      <c r="A236" s="116" t="s">
        <v>52</v>
      </c>
      <c r="B236" s="116" t="s">
        <v>95</v>
      </c>
      <c r="C236" s="227" t="s">
        <v>1695</v>
      </c>
      <c r="D236" s="28">
        <f>IFERROR(VLOOKUP(AOP_PBI[[#This Row],[Sub Format]],'PAN INDIA Summary'!$B:$E,4,FALSE),0)</f>
        <v>0</v>
      </c>
      <c r="E236" s="28">
        <f>COUNTIFS(MASTER[Sub Format],AOP_PBI[[#This Row],[Sub Format]],MASTER[EPC Status (Current Week)],AOP_PBI[#Headers])</f>
        <v>0</v>
      </c>
      <c r="F236" s="227">
        <f>COUNTIFS(MASTER[Sub Format],AOP_PBI[[#This Row],[Sub Format]],MASTER[EPC Status (Current Week)],AOP_PBI[#Headers])</f>
        <v>0</v>
      </c>
      <c r="G236" s="28">
        <f>COUNTIFS(MASTER[Sub Format],AOP_PBI[[#This Row],[Sub Format]],MASTER[LAUNCHED / YTL],AOP_PBI[#Headers])</f>
        <v>0</v>
      </c>
      <c r="H236" s="227">
        <f>COUNTIFS(MASTER[Sub Format],AOP_PBI[[#This Row],[Sub Format]],MASTER[LAUNCHED / YTL],AOP_PBI[#Headers])</f>
        <v>0</v>
      </c>
      <c r="I236" s="227">
        <f>COUNTIFS(MASTER[Sub Format],AOP_PBI[[#This Row],[Sub Format]],MASTER[EPC Status (Current Week)],AOP_PBI[#Headers])</f>
        <v>0</v>
      </c>
      <c r="J236" s="28">
        <f>AOP_PBI[[#This Row],[AOP]]-AOP_PBI[[#This Row],[EPC Ready]]-AOP_PBI[[#This Row],[EPC Ready Previous FY]]-AOP_PBI[[#This Row],[WIP]]</f>
        <v>0</v>
      </c>
    </row>
    <row r="237" spans="1:10" x14ac:dyDescent="0.35">
      <c r="A237" s="228" t="s">
        <v>52</v>
      </c>
      <c r="B237" s="228" t="s">
        <v>95</v>
      </c>
      <c r="C237" s="229" t="s">
        <v>189</v>
      </c>
      <c r="D237" s="28">
        <f>IFERROR(VLOOKUP(AOP_PBI[[#This Row],[Sub Format]],'PAN INDIA Summary'!$B:$E,4,FALSE),0)</f>
        <v>0</v>
      </c>
      <c r="E237" s="230">
        <f>COUNTIFS(MASTER[Sub Format],AOP_PBI[[#This Row],[Sub Format]],MASTER[EPC Status (Current Week)],AOP_PBI[#Headers])</f>
        <v>0</v>
      </c>
      <c r="F237" s="229">
        <f>COUNTIFS(MASTER[Sub Format],AOP_PBI[[#This Row],[Sub Format]],MASTER[EPC Status (Current Week)],AOP_PBI[#Headers])</f>
        <v>0</v>
      </c>
      <c r="G237" s="230">
        <f>COUNTIFS(MASTER[Sub Format],AOP_PBI[[#This Row],[Sub Format]],MASTER[LAUNCHED / YTL],AOP_PBI[#Headers])</f>
        <v>0</v>
      </c>
      <c r="H237" s="229">
        <f>COUNTIFS(MASTER[Sub Format],AOP_PBI[[#This Row],[Sub Format]],MASTER[LAUNCHED / YTL],AOP_PBI[#Headers])</f>
        <v>0</v>
      </c>
      <c r="I237" s="229">
        <f>COUNTIFS(MASTER[Sub Format],AOP_PBI[[#This Row],[Sub Format]],MASTER[EPC Status (Current Week)],AOP_PBI[#Headers])</f>
        <v>1</v>
      </c>
      <c r="J237" s="230">
        <f>AOP_PBI[[#This Row],[AOP]]-AOP_PBI[[#This Row],[EPC Ready]]-AOP_PBI[[#This Row],[EPC Ready Previous FY]]-AOP_PBI[[#This Row],[WIP]]</f>
        <v>-1</v>
      </c>
    </row>
    <row r="238" spans="1:10" x14ac:dyDescent="0.35">
      <c r="A238" s="116" t="s">
        <v>52</v>
      </c>
      <c r="B238" s="116" t="s">
        <v>95</v>
      </c>
      <c r="C238" s="227" t="s">
        <v>294</v>
      </c>
      <c r="D238" s="28">
        <f>IFERROR(VLOOKUP(AOP_PBI[[#This Row],[Sub Format]],'PAN INDIA Summary'!$B:$E,4,FALSE),0)</f>
        <v>0</v>
      </c>
      <c r="E238" s="28">
        <f>COUNTIFS(MASTER[Sub Format],AOP_PBI[[#This Row],[Sub Format]],MASTER[EPC Status (Current Week)],AOP_PBI[#Headers])</f>
        <v>0</v>
      </c>
      <c r="F238" s="227">
        <f>COUNTIFS(MASTER[Sub Format],AOP_PBI[[#This Row],[Sub Format]],MASTER[EPC Status (Current Week)],AOP_PBI[#Headers])</f>
        <v>0</v>
      </c>
      <c r="G238" s="28">
        <f>COUNTIFS(MASTER[Sub Format],AOP_PBI[[#This Row],[Sub Format]],MASTER[LAUNCHED / YTL],AOP_PBI[#Headers])</f>
        <v>0</v>
      </c>
      <c r="H238" s="227">
        <f>COUNTIFS(MASTER[Sub Format],AOP_PBI[[#This Row],[Sub Format]],MASTER[LAUNCHED / YTL],AOP_PBI[#Headers])</f>
        <v>0</v>
      </c>
      <c r="I238" s="227">
        <f>COUNTIFS(MASTER[Sub Format],AOP_PBI[[#This Row],[Sub Format]],MASTER[EPC Status (Current Week)],AOP_PBI[#Headers])</f>
        <v>0</v>
      </c>
      <c r="J238" s="28">
        <f>AOP_PBI[[#This Row],[AOP]]-AOP_PBI[[#This Row],[EPC Ready]]-AOP_PBI[[#This Row],[EPC Ready Previous FY]]-AOP_PBI[[#This Row],[WIP]]</f>
        <v>0</v>
      </c>
    </row>
    <row r="239" spans="1:10" x14ac:dyDescent="0.35">
      <c r="A239" s="116" t="s">
        <v>52</v>
      </c>
      <c r="B239" s="116" t="s">
        <v>95</v>
      </c>
      <c r="C239" s="227" t="s">
        <v>1696</v>
      </c>
      <c r="D239" s="28">
        <f>IFERROR(VLOOKUP(AOP_PBI[[#This Row],[Sub Format]],'PAN INDIA Summary'!$B:$E,4,FALSE),0)</f>
        <v>0</v>
      </c>
      <c r="E239" s="28">
        <f>COUNTIFS(MASTER[Sub Format],AOP_PBI[[#This Row],[Sub Format]],MASTER[EPC Status (Current Week)],AOP_PBI[#Headers])</f>
        <v>0</v>
      </c>
      <c r="F239" s="227">
        <f>COUNTIFS(MASTER[Sub Format],AOP_PBI[[#This Row],[Sub Format]],MASTER[EPC Status (Current Week)],AOP_PBI[#Headers])</f>
        <v>0</v>
      </c>
      <c r="G239" s="28">
        <f>COUNTIFS(MASTER[Sub Format],AOP_PBI[[#This Row],[Sub Format]],MASTER[LAUNCHED / YTL],AOP_PBI[#Headers])</f>
        <v>0</v>
      </c>
      <c r="H239" s="227">
        <f>COUNTIFS(MASTER[Sub Format],AOP_PBI[[#This Row],[Sub Format]],MASTER[LAUNCHED / YTL],AOP_PBI[#Headers])</f>
        <v>0</v>
      </c>
      <c r="I239" s="227">
        <f>COUNTIFS(MASTER[Sub Format],AOP_PBI[[#This Row],[Sub Format]],MASTER[EPC Status (Current Week)],AOP_PBI[#Headers])</f>
        <v>0</v>
      </c>
      <c r="J239" s="28">
        <f>AOP_PBI[[#This Row],[AOP]]-AOP_PBI[[#This Row],[EPC Ready]]-AOP_PBI[[#This Row],[EPC Ready Previous FY]]-AOP_PBI[[#This Row],[WIP]]</f>
        <v>0</v>
      </c>
    </row>
    <row r="240" spans="1:10" x14ac:dyDescent="0.35">
      <c r="A240" s="116" t="s">
        <v>52</v>
      </c>
      <c r="B240" s="116" t="s">
        <v>95</v>
      </c>
      <c r="C240" s="227" t="s">
        <v>393</v>
      </c>
      <c r="D240" s="28">
        <f>IFERROR(VLOOKUP(AOP_PBI[[#This Row],[Sub Format]],'PAN INDIA Summary'!$B:$E,4,FALSE),0)</f>
        <v>0</v>
      </c>
      <c r="E240" s="28">
        <f>COUNTIFS(MASTER[Sub Format],AOP_PBI[[#This Row],[Sub Format]],MASTER[EPC Status (Current Week)],AOP_PBI[#Headers])</f>
        <v>0</v>
      </c>
      <c r="F240" s="227">
        <f>COUNTIFS(MASTER[Sub Format],AOP_PBI[[#This Row],[Sub Format]],MASTER[EPC Status (Current Week)],AOP_PBI[#Headers])</f>
        <v>0</v>
      </c>
      <c r="G240" s="28">
        <f>COUNTIFS(MASTER[Sub Format],AOP_PBI[[#This Row],[Sub Format]],MASTER[LAUNCHED / YTL],AOP_PBI[#Headers])</f>
        <v>0</v>
      </c>
      <c r="H240" s="227">
        <f>COUNTIFS(MASTER[Sub Format],AOP_PBI[[#This Row],[Sub Format]],MASTER[LAUNCHED / YTL],AOP_PBI[#Headers])</f>
        <v>0</v>
      </c>
      <c r="I240" s="227">
        <f>COUNTIFS(MASTER[Sub Format],AOP_PBI[[#This Row],[Sub Format]],MASTER[EPC Status (Current Week)],AOP_PBI[#Headers])</f>
        <v>0</v>
      </c>
      <c r="J240" s="28">
        <f>AOP_PBI[[#This Row],[AOP]]-AOP_PBI[[#This Row],[EPC Ready]]-AOP_PBI[[#This Row],[EPC Ready Previous FY]]-AOP_PBI[[#This Row],[WIP]]</f>
        <v>0</v>
      </c>
    </row>
    <row r="241" spans="1:10" x14ac:dyDescent="0.35">
      <c r="A241" s="116" t="s">
        <v>66</v>
      </c>
      <c r="B241" s="116" t="s">
        <v>687</v>
      </c>
      <c r="C241" s="227" t="s">
        <v>185</v>
      </c>
      <c r="D241" s="28">
        <f>IFERROR(VLOOKUP(AOP_PBI[[#This Row],[Sub Format]],'PAN INDIA Summary'!$B:$E,4,FALSE),0)</f>
        <v>0</v>
      </c>
      <c r="E241" s="28">
        <f>COUNTIFS(MASTER[Sub Format],AOP_PBI[[#This Row],[Sub Format]],MASTER[EPC Status (Current Week)],AOP_PBI[#Headers])</f>
        <v>0</v>
      </c>
      <c r="F241" s="227">
        <f>COUNTIFS(MASTER[Sub Format],AOP_PBI[[#This Row],[Sub Format]],MASTER[EPC Status (Current Week)],AOP_PBI[#Headers])</f>
        <v>0</v>
      </c>
      <c r="G241" s="28">
        <f>COUNTIFS(MASTER[Sub Format],AOP_PBI[[#This Row],[Sub Format]],MASTER[LAUNCHED / YTL],AOP_PBI[#Headers])</f>
        <v>0</v>
      </c>
      <c r="H241" s="227">
        <f>COUNTIFS(MASTER[Sub Format],AOP_PBI[[#This Row],[Sub Format]],MASTER[LAUNCHED / YTL],AOP_PBI[#Headers])</f>
        <v>0</v>
      </c>
      <c r="I241" s="227">
        <f>COUNTIFS(MASTER[Sub Format],AOP_PBI[[#This Row],[Sub Format]],MASTER[EPC Status (Current Week)],AOP_PBI[#Headers])</f>
        <v>2</v>
      </c>
      <c r="J241" s="28">
        <f>AOP_PBI[[#This Row],[AOP]]-AOP_PBI[[#This Row],[EPC Ready]]-AOP_PBI[[#This Row],[EPC Ready Previous FY]]-AOP_PBI[[#This Row],[WIP]]</f>
        <v>-2</v>
      </c>
    </row>
    <row r="242" spans="1:10" x14ac:dyDescent="0.35">
      <c r="A242" s="228" t="s">
        <v>66</v>
      </c>
      <c r="B242" s="228" t="s">
        <v>687</v>
      </c>
      <c r="C242" s="229" t="s">
        <v>67</v>
      </c>
      <c r="D242" s="28">
        <f>IFERROR(VLOOKUP(AOP_PBI[[#This Row],[Sub Format]],'PAN INDIA Summary'!$B:$E,4,FALSE),0)</f>
        <v>0</v>
      </c>
      <c r="E242" s="230">
        <f>COUNTIFS(MASTER[Sub Format],AOP_PBI[[#This Row],[Sub Format]],MASTER[EPC Status (Current Week)],AOP_PBI[#Headers])</f>
        <v>0</v>
      </c>
      <c r="F242" s="229">
        <f>COUNTIFS(MASTER[Sub Format],AOP_PBI[[#This Row],[Sub Format]],MASTER[EPC Status (Current Week)],AOP_PBI[#Headers])</f>
        <v>0</v>
      </c>
      <c r="G242" s="230">
        <f>COUNTIFS(MASTER[Sub Format],AOP_PBI[[#This Row],[Sub Format]],MASTER[LAUNCHED / YTL],AOP_PBI[#Headers])</f>
        <v>0</v>
      </c>
      <c r="H242" s="229">
        <f>COUNTIFS(MASTER[Sub Format],AOP_PBI[[#This Row],[Sub Format]],MASTER[LAUNCHED / YTL],AOP_PBI[#Headers])</f>
        <v>0</v>
      </c>
      <c r="I242" s="229">
        <f>COUNTIFS(MASTER[Sub Format],AOP_PBI[[#This Row],[Sub Format]],MASTER[EPC Status (Current Week)],AOP_PBI[#Headers])</f>
        <v>0</v>
      </c>
      <c r="J242" s="230">
        <f>AOP_PBI[[#This Row],[AOP]]-AOP_PBI[[#This Row],[EPC Ready]]-AOP_PBI[[#This Row],[EPC Ready Previous FY]]-AOP_PBI[[#This Row],[WIP]]</f>
        <v>0</v>
      </c>
    </row>
    <row r="243" spans="1:10" x14ac:dyDescent="0.35">
      <c r="A243" s="228" t="s">
        <v>66</v>
      </c>
      <c r="B243" s="228" t="s">
        <v>687</v>
      </c>
      <c r="C243" s="229" t="s">
        <v>690</v>
      </c>
      <c r="D243" s="28">
        <f>IFERROR(VLOOKUP(AOP_PBI[[#This Row],[Sub Format]],'PAN INDIA Summary'!$B:$E,4,FALSE),0)</f>
        <v>0</v>
      </c>
      <c r="E243" s="230">
        <f>COUNTIFS(MASTER[Sub Format],AOP_PBI[[#This Row],[Sub Format]],MASTER[EPC Status (Current Week)],AOP_PBI[#Headers])</f>
        <v>0</v>
      </c>
      <c r="F243" s="229">
        <f>COUNTIFS(MASTER[Sub Format],AOP_PBI[[#This Row],[Sub Format]],MASTER[EPC Status (Current Week)],AOP_PBI[#Headers])</f>
        <v>0</v>
      </c>
      <c r="G243" s="230">
        <f>COUNTIFS(MASTER[Sub Format],AOP_PBI[[#This Row],[Sub Format]],MASTER[LAUNCHED / YTL],AOP_PBI[#Headers])</f>
        <v>0</v>
      </c>
      <c r="H243" s="229">
        <f>COUNTIFS(MASTER[Sub Format],AOP_PBI[[#This Row],[Sub Format]],MASTER[LAUNCHED / YTL],AOP_PBI[#Headers])</f>
        <v>0</v>
      </c>
      <c r="I243" s="229">
        <f>COUNTIFS(MASTER[Sub Format],AOP_PBI[[#This Row],[Sub Format]],MASTER[EPC Status (Current Week)],AOP_PBI[#Headers])</f>
        <v>0</v>
      </c>
      <c r="J243" s="230">
        <f>AOP_PBI[[#This Row],[AOP]]-AOP_PBI[[#This Row],[EPC Ready]]-AOP_PBI[[#This Row],[EPC Ready Previous FY]]-AOP_PBI[[#This Row],[WIP]]</f>
        <v>0</v>
      </c>
    </row>
    <row r="244" spans="1:10" x14ac:dyDescent="0.35">
      <c r="A244" s="116" t="s">
        <v>66</v>
      </c>
      <c r="B244" s="116" t="s">
        <v>687</v>
      </c>
      <c r="C244" s="227" t="s">
        <v>689</v>
      </c>
      <c r="D244" s="28">
        <f>IFERROR(VLOOKUP(AOP_PBI[[#This Row],[Sub Format]],'PAN INDIA Summary'!$B:$E,4,FALSE),0)</f>
        <v>0</v>
      </c>
      <c r="E244" s="28">
        <f>COUNTIFS(MASTER[Sub Format],AOP_PBI[[#This Row],[Sub Format]],MASTER[EPC Status (Current Week)],AOP_PBI[#Headers])</f>
        <v>0</v>
      </c>
      <c r="F244" s="227">
        <f>COUNTIFS(MASTER[Sub Format],AOP_PBI[[#This Row],[Sub Format]],MASTER[EPC Status (Current Week)],AOP_PBI[#Headers])</f>
        <v>0</v>
      </c>
      <c r="G244" s="28">
        <f>COUNTIFS(MASTER[Sub Format],AOP_PBI[[#This Row],[Sub Format]],MASTER[LAUNCHED / YTL],AOP_PBI[#Headers])</f>
        <v>0</v>
      </c>
      <c r="H244" s="227">
        <f>COUNTIFS(MASTER[Sub Format],AOP_PBI[[#This Row],[Sub Format]],MASTER[LAUNCHED / YTL],AOP_PBI[#Headers])</f>
        <v>0</v>
      </c>
      <c r="I244" s="227">
        <f>COUNTIFS(MASTER[Sub Format],AOP_PBI[[#This Row],[Sub Format]],MASTER[EPC Status (Current Week)],AOP_PBI[#Headers])</f>
        <v>0</v>
      </c>
      <c r="J244" s="28">
        <f>AOP_PBI[[#This Row],[AOP]]-AOP_PBI[[#This Row],[EPC Ready]]-AOP_PBI[[#This Row],[EPC Ready Previous FY]]-AOP_PBI[[#This Row],[WIP]]</f>
        <v>0</v>
      </c>
    </row>
    <row r="245" spans="1:10" x14ac:dyDescent="0.35">
      <c r="A245" s="116" t="s">
        <v>66</v>
      </c>
      <c r="B245" s="116" t="s">
        <v>687</v>
      </c>
      <c r="C245" s="227" t="s">
        <v>688</v>
      </c>
      <c r="D245" s="28">
        <f>IFERROR(VLOOKUP(AOP_PBI[[#This Row],[Sub Format]],'PAN INDIA Summary'!$B:$E,4,FALSE),0)</f>
        <v>0</v>
      </c>
      <c r="E245" s="28">
        <f>COUNTIFS(MASTER[Sub Format],AOP_PBI[[#This Row],[Sub Format]],MASTER[EPC Status (Current Week)],AOP_PBI[#Headers])</f>
        <v>0</v>
      </c>
      <c r="F245" s="227">
        <f>COUNTIFS(MASTER[Sub Format],AOP_PBI[[#This Row],[Sub Format]],MASTER[EPC Status (Current Week)],AOP_PBI[#Headers])</f>
        <v>0</v>
      </c>
      <c r="G245" s="28">
        <f>COUNTIFS(MASTER[Sub Format],AOP_PBI[[#This Row],[Sub Format]],MASTER[LAUNCHED / YTL],AOP_PBI[#Headers])</f>
        <v>0</v>
      </c>
      <c r="H245" s="227">
        <f>COUNTIFS(MASTER[Sub Format],AOP_PBI[[#This Row],[Sub Format]],MASTER[LAUNCHED / YTL],AOP_PBI[#Headers])</f>
        <v>0</v>
      </c>
      <c r="I245" s="227">
        <f>COUNTIFS(MASTER[Sub Format],AOP_PBI[[#This Row],[Sub Format]],MASTER[EPC Status (Current Week)],AOP_PBI[#Headers])</f>
        <v>0</v>
      </c>
      <c r="J245" s="28">
        <f>AOP_PBI[[#This Row],[AOP]]-AOP_PBI[[#This Row],[EPC Ready]]-AOP_PBI[[#This Row],[EPC Ready Previous FY]]-AOP_PBI[[#This Row],[WIP]]</f>
        <v>0</v>
      </c>
    </row>
    <row r="246" spans="1:10" x14ac:dyDescent="0.35">
      <c r="A246" s="228" t="s">
        <v>1697</v>
      </c>
      <c r="B246" s="228" t="s">
        <v>1698</v>
      </c>
      <c r="C246" s="229" t="s">
        <v>1699</v>
      </c>
      <c r="D246" s="28">
        <f>IFERROR(VLOOKUP(AOP_PBI[[#This Row],[Sub Format]],'PAN INDIA Summary'!$B:$E,4,FALSE),0)</f>
        <v>0</v>
      </c>
      <c r="E246" s="230">
        <f>COUNTIFS(MASTER[Sub Format],AOP_PBI[[#This Row],[Sub Format]],MASTER[EPC Status (Current Week)],AOP_PBI[#Headers])</f>
        <v>0</v>
      </c>
      <c r="F246" s="229">
        <f>COUNTIFS(MASTER[Sub Format],AOP_PBI[[#This Row],[Sub Format]],MASTER[EPC Status (Current Week)],AOP_PBI[#Headers])</f>
        <v>0</v>
      </c>
      <c r="G246" s="230">
        <f>COUNTIFS(MASTER[Sub Format],AOP_PBI[[#This Row],[Sub Format]],MASTER[LAUNCHED / YTL],AOP_PBI[#Headers])</f>
        <v>0</v>
      </c>
      <c r="H246" s="229">
        <f>COUNTIFS(MASTER[Sub Format],AOP_PBI[[#This Row],[Sub Format]],MASTER[LAUNCHED / YTL],AOP_PBI[#Headers])</f>
        <v>0</v>
      </c>
      <c r="I246" s="229">
        <f>COUNTIFS(MASTER[Sub Format],AOP_PBI[[#This Row],[Sub Format]],MASTER[EPC Status (Current Week)],AOP_PBI[#Headers])</f>
        <v>0</v>
      </c>
      <c r="J246" s="230">
        <f>AOP_PBI[[#This Row],[AOP]]-AOP_PBI[[#This Row],[EPC Ready]]-AOP_PBI[[#This Row],[EPC Ready Previous FY]]-AOP_PBI[[#This Row],[WIP]]</f>
        <v>0</v>
      </c>
    </row>
    <row r="247" spans="1:10" x14ac:dyDescent="0.35">
      <c r="A247" s="116" t="s">
        <v>77</v>
      </c>
      <c r="B247" s="116" t="s">
        <v>83</v>
      </c>
      <c r="C247" s="227" t="s">
        <v>84</v>
      </c>
      <c r="D247" s="28">
        <f>IFERROR(VLOOKUP(AOP_PBI[[#This Row],[Sub Format]],'PAN INDIA Summary'!$B:$E,4,FALSE),0)</f>
        <v>0</v>
      </c>
      <c r="E247" s="28">
        <f>COUNTIFS(MASTER[Sub Format],AOP_PBI[[#This Row],[Sub Format]],MASTER[EPC Status (Current Week)],AOP_PBI[#Headers])</f>
        <v>0</v>
      </c>
      <c r="F247" s="227">
        <f>COUNTIFS(MASTER[Sub Format],AOP_PBI[[#This Row],[Sub Format]],MASTER[EPC Status (Current Week)],AOP_PBI[#Headers])</f>
        <v>0</v>
      </c>
      <c r="G247" s="28">
        <f>COUNTIFS(MASTER[Sub Format],AOP_PBI[[#This Row],[Sub Format]],MASTER[LAUNCHED / YTL],AOP_PBI[#Headers])</f>
        <v>0</v>
      </c>
      <c r="H247" s="227">
        <f>COUNTIFS(MASTER[Sub Format],AOP_PBI[[#This Row],[Sub Format]],MASTER[LAUNCHED / YTL],AOP_PBI[#Headers])</f>
        <v>0</v>
      </c>
      <c r="I247" s="227">
        <f>COUNTIFS(MASTER[Sub Format],AOP_PBI[[#This Row],[Sub Format]],MASTER[EPC Status (Current Week)],AOP_PBI[#Headers])</f>
        <v>3</v>
      </c>
      <c r="J247" s="28">
        <f>AOP_PBI[[#This Row],[AOP]]-AOP_PBI[[#This Row],[EPC Ready]]-AOP_PBI[[#This Row],[EPC Ready Previous FY]]-AOP_PBI[[#This Row],[WIP]]</f>
        <v>-3</v>
      </c>
    </row>
    <row r="248" spans="1:10" x14ac:dyDescent="0.35">
      <c r="A248" s="116" t="s">
        <v>77</v>
      </c>
      <c r="B248" s="116" t="s">
        <v>83</v>
      </c>
      <c r="C248" s="227" t="s">
        <v>85</v>
      </c>
      <c r="D248" s="28">
        <f>IFERROR(VLOOKUP(AOP_PBI[[#This Row],[Sub Format]],'PAN INDIA Summary'!$B:$E,4,FALSE),0)</f>
        <v>0</v>
      </c>
      <c r="E248" s="28">
        <f>COUNTIFS(MASTER[Sub Format],AOP_PBI[[#This Row],[Sub Format]],MASTER[EPC Status (Current Week)],AOP_PBI[#Headers])</f>
        <v>4</v>
      </c>
      <c r="F248" s="227">
        <f>COUNTIFS(MASTER[Sub Format],AOP_PBI[[#This Row],[Sub Format]],MASTER[EPC Status (Current Week)],AOP_PBI[#Headers])</f>
        <v>0</v>
      </c>
      <c r="G248" s="28">
        <f>COUNTIFS(MASTER[Sub Format],AOP_PBI[[#This Row],[Sub Format]],MASTER[LAUNCHED / YTL],AOP_PBI[#Headers])</f>
        <v>4</v>
      </c>
      <c r="H248" s="227">
        <f>COUNTIFS(MASTER[Sub Format],AOP_PBI[[#This Row],[Sub Format]],MASTER[LAUNCHED / YTL],AOP_PBI[#Headers])</f>
        <v>0</v>
      </c>
      <c r="I248" s="227">
        <f>COUNTIFS(MASTER[Sub Format],AOP_PBI[[#This Row],[Sub Format]],MASTER[EPC Status (Current Week)],AOP_PBI[#Headers])</f>
        <v>2</v>
      </c>
      <c r="J248" s="28">
        <f>AOP_PBI[[#This Row],[AOP]]-AOP_PBI[[#This Row],[EPC Ready]]-AOP_PBI[[#This Row],[EPC Ready Previous FY]]-AOP_PBI[[#This Row],[WIP]]</f>
        <v>-6</v>
      </c>
    </row>
    <row r="249" spans="1:10" x14ac:dyDescent="0.35">
      <c r="A249" s="116" t="s">
        <v>77</v>
      </c>
      <c r="B249" s="116" t="s">
        <v>83</v>
      </c>
      <c r="C249" s="227" t="s">
        <v>186</v>
      </c>
      <c r="D249" s="28">
        <f>IFERROR(VLOOKUP(AOP_PBI[[#This Row],[Sub Format]],'PAN INDIA Summary'!$B:$E,4,FALSE),0)</f>
        <v>0</v>
      </c>
      <c r="E249" s="28">
        <f>COUNTIFS(MASTER[Sub Format],AOP_PBI[[#This Row],[Sub Format]],MASTER[EPC Status (Current Week)],AOP_PBI[#Headers])</f>
        <v>1</v>
      </c>
      <c r="F249" s="227">
        <f>COUNTIFS(MASTER[Sub Format],AOP_PBI[[#This Row],[Sub Format]],MASTER[EPC Status (Current Week)],AOP_PBI[#Headers])</f>
        <v>0</v>
      </c>
      <c r="G249" s="28">
        <f>COUNTIFS(MASTER[Sub Format],AOP_PBI[[#This Row],[Sub Format]],MASTER[LAUNCHED / YTL],AOP_PBI[#Headers])</f>
        <v>1</v>
      </c>
      <c r="H249" s="227">
        <f>COUNTIFS(MASTER[Sub Format],AOP_PBI[[#This Row],[Sub Format]],MASTER[LAUNCHED / YTL],AOP_PBI[#Headers])</f>
        <v>0</v>
      </c>
      <c r="I249" s="227">
        <f>COUNTIFS(MASTER[Sub Format],AOP_PBI[[#This Row],[Sub Format]],MASTER[EPC Status (Current Week)],AOP_PBI[#Headers])</f>
        <v>1</v>
      </c>
      <c r="J249" s="28">
        <f>AOP_PBI[[#This Row],[AOP]]-AOP_PBI[[#This Row],[EPC Ready]]-AOP_PBI[[#This Row],[EPC Ready Previous FY]]-AOP_PBI[[#This Row],[WIP]]</f>
        <v>-2</v>
      </c>
    </row>
    <row r="250" spans="1:10" x14ac:dyDescent="0.35">
      <c r="A250" s="116" t="s">
        <v>77</v>
      </c>
      <c r="B250" s="116" t="s">
        <v>1982</v>
      </c>
      <c r="C250" s="227" t="s">
        <v>197</v>
      </c>
      <c r="D250" s="28">
        <f>IFERROR(VLOOKUP(AOP_PBI[[#This Row],[Sub Format]],'PAN INDIA Summary'!$B:$E,4,FALSE),0)</f>
        <v>0</v>
      </c>
      <c r="E250" s="28">
        <f>COUNTIFS(MASTER[Sub Format],AOP_PBI[[#This Row],[Sub Format]],MASTER[EPC Status (Current Week)],AOP_PBI[#Headers])</f>
        <v>0</v>
      </c>
      <c r="F250" s="227">
        <f>COUNTIFS(MASTER[Sub Format],AOP_PBI[[#This Row],[Sub Format]],MASTER[EPC Status (Current Week)],AOP_PBI[#Headers])</f>
        <v>0</v>
      </c>
      <c r="G250" s="28">
        <f>COUNTIFS(MASTER[Sub Format],AOP_PBI[[#This Row],[Sub Format]],MASTER[LAUNCHED / YTL],AOP_PBI[#Headers])</f>
        <v>0</v>
      </c>
      <c r="H250" s="227">
        <f>COUNTIFS(MASTER[Sub Format],AOP_PBI[[#This Row],[Sub Format]],MASTER[LAUNCHED / YTL],AOP_PBI[#Headers])</f>
        <v>0</v>
      </c>
      <c r="I250" s="227">
        <f>COUNTIFS(MASTER[Sub Format],AOP_PBI[[#This Row],[Sub Format]],MASTER[EPC Status (Current Week)],AOP_PBI[#Headers])</f>
        <v>0</v>
      </c>
      <c r="J250" s="28">
        <f>AOP_PBI[[#This Row],[AOP]]-AOP_PBI[[#This Row],[EPC Ready]]-AOP_PBI[[#This Row],[EPC Ready Previous FY]]-AOP_PBI[[#This Row],[WIP]]</f>
        <v>0</v>
      </c>
    </row>
    <row r="251" spans="1:10" x14ac:dyDescent="0.35">
      <c r="A251" s="116" t="s">
        <v>77</v>
      </c>
      <c r="B251" s="116" t="s">
        <v>1700</v>
      </c>
      <c r="C251" s="227" t="s">
        <v>1701</v>
      </c>
      <c r="D251" s="28">
        <f>IFERROR(VLOOKUP(AOP_PBI[[#This Row],[Sub Format]],'PAN INDIA Summary'!$B:$E,4,FALSE),0)</f>
        <v>0</v>
      </c>
      <c r="E251" s="28">
        <f>COUNTIFS(MASTER[Sub Format],AOP_PBI[[#This Row],[Sub Format]],MASTER[EPC Status (Current Week)],AOP_PBI[#Headers])</f>
        <v>0</v>
      </c>
      <c r="F251" s="227">
        <f>COUNTIFS(MASTER[Sub Format],AOP_PBI[[#This Row],[Sub Format]],MASTER[EPC Status (Current Week)],AOP_PBI[#Headers])</f>
        <v>0</v>
      </c>
      <c r="G251" s="28">
        <f>COUNTIFS(MASTER[Sub Format],AOP_PBI[[#This Row],[Sub Format]],MASTER[LAUNCHED / YTL],AOP_PBI[#Headers])</f>
        <v>0</v>
      </c>
      <c r="H251" s="227">
        <f>COUNTIFS(MASTER[Sub Format],AOP_PBI[[#This Row],[Sub Format]],MASTER[LAUNCHED / YTL],AOP_PBI[#Headers])</f>
        <v>0</v>
      </c>
      <c r="I251" s="227">
        <f>COUNTIFS(MASTER[Sub Format],AOP_PBI[[#This Row],[Sub Format]],MASTER[EPC Status (Current Week)],AOP_PBI[#Headers])</f>
        <v>0</v>
      </c>
      <c r="J251" s="28">
        <f>AOP_PBI[[#This Row],[AOP]]-AOP_PBI[[#This Row],[EPC Ready]]-AOP_PBI[[#This Row],[EPC Ready Previous FY]]-AOP_PBI[[#This Row],[WIP]]</f>
        <v>0</v>
      </c>
    </row>
    <row r="252" spans="1:10" x14ac:dyDescent="0.35">
      <c r="A252" s="116" t="s">
        <v>77</v>
      </c>
      <c r="B252" s="116" t="s">
        <v>1700</v>
      </c>
      <c r="C252" s="227" t="s">
        <v>1702</v>
      </c>
      <c r="D252" s="28">
        <f>IFERROR(VLOOKUP(AOP_PBI[[#This Row],[Sub Format]],'PAN INDIA Summary'!$B:$E,4,FALSE),0)</f>
        <v>0</v>
      </c>
      <c r="E252" s="28">
        <f>COUNTIFS(MASTER[Sub Format],AOP_PBI[[#This Row],[Sub Format]],MASTER[EPC Status (Current Week)],AOP_PBI[#Headers])</f>
        <v>0</v>
      </c>
      <c r="F252" s="227">
        <f>COUNTIFS(MASTER[Sub Format],AOP_PBI[[#This Row],[Sub Format]],MASTER[EPC Status (Current Week)],AOP_PBI[#Headers])</f>
        <v>0</v>
      </c>
      <c r="G252" s="28">
        <f>COUNTIFS(MASTER[Sub Format],AOP_PBI[[#This Row],[Sub Format]],MASTER[LAUNCHED / YTL],AOP_PBI[#Headers])</f>
        <v>0</v>
      </c>
      <c r="H252" s="227">
        <f>COUNTIFS(MASTER[Sub Format],AOP_PBI[[#This Row],[Sub Format]],MASTER[LAUNCHED / YTL],AOP_PBI[#Headers])</f>
        <v>0</v>
      </c>
      <c r="I252" s="227">
        <f>COUNTIFS(MASTER[Sub Format],AOP_PBI[[#This Row],[Sub Format]],MASTER[EPC Status (Current Week)],AOP_PBI[#Headers])</f>
        <v>0</v>
      </c>
      <c r="J252" s="28">
        <f>AOP_PBI[[#This Row],[AOP]]-AOP_PBI[[#This Row],[EPC Ready]]-AOP_PBI[[#This Row],[EPC Ready Previous FY]]-AOP_PBI[[#This Row],[WIP]]</f>
        <v>0</v>
      </c>
    </row>
    <row r="253" spans="1:10" x14ac:dyDescent="0.35">
      <c r="A253" s="116" t="s">
        <v>77</v>
      </c>
      <c r="B253" s="116" t="s">
        <v>1700</v>
      </c>
      <c r="C253" s="227" t="s">
        <v>1703</v>
      </c>
      <c r="D253" s="28">
        <f>IFERROR(VLOOKUP(AOP_PBI[[#This Row],[Sub Format]],'PAN INDIA Summary'!$B:$E,4,FALSE),0)</f>
        <v>0</v>
      </c>
      <c r="E253" s="28">
        <f>COUNTIFS(MASTER[Sub Format],AOP_PBI[[#This Row],[Sub Format]],MASTER[EPC Status (Current Week)],AOP_PBI[#Headers])</f>
        <v>0</v>
      </c>
      <c r="F253" s="227">
        <f>COUNTIFS(MASTER[Sub Format],AOP_PBI[[#This Row],[Sub Format]],MASTER[EPC Status (Current Week)],AOP_PBI[#Headers])</f>
        <v>0</v>
      </c>
      <c r="G253" s="28">
        <f>COUNTIFS(MASTER[Sub Format],AOP_PBI[[#This Row],[Sub Format]],MASTER[LAUNCHED / YTL],AOP_PBI[#Headers])</f>
        <v>0</v>
      </c>
      <c r="H253" s="227">
        <f>COUNTIFS(MASTER[Sub Format],AOP_PBI[[#This Row],[Sub Format]],MASTER[LAUNCHED / YTL],AOP_PBI[#Headers])</f>
        <v>0</v>
      </c>
      <c r="I253" s="227">
        <f>COUNTIFS(MASTER[Sub Format],AOP_PBI[[#This Row],[Sub Format]],MASTER[EPC Status (Current Week)],AOP_PBI[#Headers])</f>
        <v>0</v>
      </c>
      <c r="J253" s="28">
        <f>AOP_PBI[[#This Row],[AOP]]-AOP_PBI[[#This Row],[EPC Ready]]-AOP_PBI[[#This Row],[EPC Ready Previous FY]]-AOP_PBI[[#This Row],[WIP]]</f>
        <v>0</v>
      </c>
    </row>
    <row r="254" spans="1:10" x14ac:dyDescent="0.35">
      <c r="A254" s="116" t="s">
        <v>77</v>
      </c>
      <c r="B254" s="116" t="s">
        <v>1700</v>
      </c>
      <c r="C254" s="227" t="s">
        <v>1704</v>
      </c>
      <c r="D254" s="28">
        <f>IFERROR(VLOOKUP(AOP_PBI[[#This Row],[Sub Format]],'PAN INDIA Summary'!$B:$E,4,FALSE),0)</f>
        <v>0</v>
      </c>
      <c r="E254" s="28">
        <f>COUNTIFS(MASTER[Sub Format],AOP_PBI[[#This Row],[Sub Format]],MASTER[EPC Status (Current Week)],AOP_PBI[#Headers])</f>
        <v>0</v>
      </c>
      <c r="F254" s="227">
        <f>COUNTIFS(MASTER[Sub Format],AOP_PBI[[#This Row],[Sub Format]],MASTER[EPC Status (Current Week)],AOP_PBI[#Headers])</f>
        <v>0</v>
      </c>
      <c r="G254" s="28">
        <f>COUNTIFS(MASTER[Sub Format],AOP_PBI[[#This Row],[Sub Format]],MASTER[LAUNCHED / YTL],AOP_PBI[#Headers])</f>
        <v>0</v>
      </c>
      <c r="H254" s="227">
        <f>COUNTIFS(MASTER[Sub Format],AOP_PBI[[#This Row],[Sub Format]],MASTER[LAUNCHED / YTL],AOP_PBI[#Headers])</f>
        <v>0</v>
      </c>
      <c r="I254" s="227">
        <f>COUNTIFS(MASTER[Sub Format],AOP_PBI[[#This Row],[Sub Format]],MASTER[EPC Status (Current Week)],AOP_PBI[#Headers])</f>
        <v>0</v>
      </c>
      <c r="J254" s="28">
        <f>AOP_PBI[[#This Row],[AOP]]-AOP_PBI[[#This Row],[EPC Ready]]-AOP_PBI[[#This Row],[EPC Ready Previous FY]]-AOP_PBI[[#This Row],[WIP]]</f>
        <v>0</v>
      </c>
    </row>
    <row r="255" spans="1:10" x14ac:dyDescent="0.35">
      <c r="A255" s="116" t="s">
        <v>77</v>
      </c>
      <c r="B255" s="116" t="s">
        <v>1700</v>
      </c>
      <c r="C255" s="227" t="s">
        <v>1705</v>
      </c>
      <c r="D255" s="28">
        <f>IFERROR(VLOOKUP(AOP_PBI[[#This Row],[Sub Format]],'PAN INDIA Summary'!$B:$E,4,FALSE),0)</f>
        <v>0</v>
      </c>
      <c r="E255" s="28">
        <f>COUNTIFS(MASTER[Sub Format],AOP_PBI[[#This Row],[Sub Format]],MASTER[EPC Status (Current Week)],AOP_PBI[#Headers])</f>
        <v>0</v>
      </c>
      <c r="F255" s="227">
        <f>COUNTIFS(MASTER[Sub Format],AOP_PBI[[#This Row],[Sub Format]],MASTER[EPC Status (Current Week)],AOP_PBI[#Headers])</f>
        <v>0</v>
      </c>
      <c r="G255" s="28">
        <f>COUNTIFS(MASTER[Sub Format],AOP_PBI[[#This Row],[Sub Format]],MASTER[LAUNCHED / YTL],AOP_PBI[#Headers])</f>
        <v>0</v>
      </c>
      <c r="H255" s="227">
        <f>COUNTIFS(MASTER[Sub Format],AOP_PBI[[#This Row],[Sub Format]],MASTER[LAUNCHED / YTL],AOP_PBI[#Headers])</f>
        <v>0</v>
      </c>
      <c r="I255" s="227">
        <f>COUNTIFS(MASTER[Sub Format],AOP_PBI[[#This Row],[Sub Format]],MASTER[EPC Status (Current Week)],AOP_PBI[#Headers])</f>
        <v>0</v>
      </c>
      <c r="J255" s="28">
        <f>AOP_PBI[[#This Row],[AOP]]-AOP_PBI[[#This Row],[EPC Ready]]-AOP_PBI[[#This Row],[EPC Ready Previous FY]]-AOP_PBI[[#This Row],[WIP]]</f>
        <v>0</v>
      </c>
    </row>
    <row r="256" spans="1:10" x14ac:dyDescent="0.35">
      <c r="A256" s="116" t="s">
        <v>77</v>
      </c>
      <c r="B256" s="116" t="s">
        <v>1700</v>
      </c>
      <c r="C256" s="227" t="s">
        <v>1706</v>
      </c>
      <c r="D256" s="28">
        <f>IFERROR(VLOOKUP(AOP_PBI[[#This Row],[Sub Format]],'PAN INDIA Summary'!$B:$E,4,FALSE),0)</f>
        <v>0</v>
      </c>
      <c r="E256" s="28">
        <f>COUNTIFS(MASTER[Sub Format],AOP_PBI[[#This Row],[Sub Format]],MASTER[EPC Status (Current Week)],AOP_PBI[#Headers])</f>
        <v>0</v>
      </c>
      <c r="F256" s="227">
        <f>COUNTIFS(MASTER[Sub Format],AOP_PBI[[#This Row],[Sub Format]],MASTER[EPC Status (Current Week)],AOP_PBI[#Headers])</f>
        <v>0</v>
      </c>
      <c r="G256" s="28">
        <f>COUNTIFS(MASTER[Sub Format],AOP_PBI[[#This Row],[Sub Format]],MASTER[LAUNCHED / YTL],AOP_PBI[#Headers])</f>
        <v>0</v>
      </c>
      <c r="H256" s="227">
        <f>COUNTIFS(MASTER[Sub Format],AOP_PBI[[#This Row],[Sub Format]],MASTER[LAUNCHED / YTL],AOP_PBI[#Headers])</f>
        <v>0</v>
      </c>
      <c r="I256" s="227">
        <f>COUNTIFS(MASTER[Sub Format],AOP_PBI[[#This Row],[Sub Format]],MASTER[EPC Status (Current Week)],AOP_PBI[#Headers])</f>
        <v>0</v>
      </c>
      <c r="J256" s="28">
        <f>AOP_PBI[[#This Row],[AOP]]-AOP_PBI[[#This Row],[EPC Ready]]-AOP_PBI[[#This Row],[EPC Ready Previous FY]]-AOP_PBI[[#This Row],[WIP]]</f>
        <v>0</v>
      </c>
    </row>
    <row r="257" spans="1:10" x14ac:dyDescent="0.35">
      <c r="A257" s="116" t="s">
        <v>77</v>
      </c>
      <c r="B257" s="116" t="s">
        <v>1700</v>
      </c>
      <c r="C257" s="227" t="s">
        <v>1707</v>
      </c>
      <c r="D257" s="28">
        <f>IFERROR(VLOOKUP(AOP_PBI[[#This Row],[Sub Format]],'PAN INDIA Summary'!$B:$E,4,FALSE),0)</f>
        <v>0</v>
      </c>
      <c r="E257" s="28">
        <f>COUNTIFS(MASTER[Sub Format],AOP_PBI[[#This Row],[Sub Format]],MASTER[EPC Status (Current Week)],AOP_PBI[#Headers])</f>
        <v>0</v>
      </c>
      <c r="F257" s="227">
        <f>COUNTIFS(MASTER[Sub Format],AOP_PBI[[#This Row],[Sub Format]],MASTER[EPC Status (Current Week)],AOP_PBI[#Headers])</f>
        <v>0</v>
      </c>
      <c r="G257" s="28">
        <f>COUNTIFS(MASTER[Sub Format],AOP_PBI[[#This Row],[Sub Format]],MASTER[LAUNCHED / YTL],AOP_PBI[#Headers])</f>
        <v>0</v>
      </c>
      <c r="H257" s="227">
        <f>COUNTIFS(MASTER[Sub Format],AOP_PBI[[#This Row],[Sub Format]],MASTER[LAUNCHED / YTL],AOP_PBI[#Headers])</f>
        <v>0</v>
      </c>
      <c r="I257" s="227">
        <f>COUNTIFS(MASTER[Sub Format],AOP_PBI[[#This Row],[Sub Format]],MASTER[EPC Status (Current Week)],AOP_PBI[#Headers])</f>
        <v>0</v>
      </c>
      <c r="J257" s="28">
        <f>AOP_PBI[[#This Row],[AOP]]-AOP_PBI[[#This Row],[EPC Ready]]-AOP_PBI[[#This Row],[EPC Ready Previous FY]]-AOP_PBI[[#This Row],[WIP]]</f>
        <v>0</v>
      </c>
    </row>
    <row r="258" spans="1:10" x14ac:dyDescent="0.35">
      <c r="A258" s="116" t="s">
        <v>77</v>
      </c>
      <c r="B258" s="116" t="s">
        <v>1700</v>
      </c>
      <c r="C258" s="227" t="s">
        <v>1708</v>
      </c>
      <c r="D258" s="28">
        <f>IFERROR(VLOOKUP(AOP_PBI[[#This Row],[Sub Format]],'PAN INDIA Summary'!$B:$E,4,FALSE),0)</f>
        <v>0</v>
      </c>
      <c r="E258" s="28">
        <f>COUNTIFS(MASTER[Sub Format],AOP_PBI[[#This Row],[Sub Format]],MASTER[EPC Status (Current Week)],AOP_PBI[#Headers])</f>
        <v>0</v>
      </c>
      <c r="F258" s="227">
        <f>COUNTIFS(MASTER[Sub Format],AOP_PBI[[#This Row],[Sub Format]],MASTER[EPC Status (Current Week)],AOP_PBI[#Headers])</f>
        <v>0</v>
      </c>
      <c r="G258" s="28">
        <f>COUNTIFS(MASTER[Sub Format],AOP_PBI[[#This Row],[Sub Format]],MASTER[LAUNCHED / YTL],AOP_PBI[#Headers])</f>
        <v>0</v>
      </c>
      <c r="H258" s="227">
        <f>COUNTIFS(MASTER[Sub Format],AOP_PBI[[#This Row],[Sub Format]],MASTER[LAUNCHED / YTL],AOP_PBI[#Headers])</f>
        <v>0</v>
      </c>
      <c r="I258" s="227">
        <f>COUNTIFS(MASTER[Sub Format],AOP_PBI[[#This Row],[Sub Format]],MASTER[EPC Status (Current Week)],AOP_PBI[#Headers])</f>
        <v>0</v>
      </c>
      <c r="J258" s="28">
        <f>AOP_PBI[[#This Row],[AOP]]-AOP_PBI[[#This Row],[EPC Ready]]-AOP_PBI[[#This Row],[EPC Ready Previous FY]]-AOP_PBI[[#This Row],[WIP]]</f>
        <v>0</v>
      </c>
    </row>
    <row r="259" spans="1:10" x14ac:dyDescent="0.35">
      <c r="A259" s="116" t="s">
        <v>77</v>
      </c>
      <c r="B259" s="116" t="s">
        <v>1700</v>
      </c>
      <c r="C259" s="227" t="s">
        <v>1709</v>
      </c>
      <c r="D259" s="28">
        <f>IFERROR(VLOOKUP(AOP_PBI[[#This Row],[Sub Format]],'PAN INDIA Summary'!$B:$E,4,FALSE),0)</f>
        <v>0</v>
      </c>
      <c r="E259" s="28">
        <f>COUNTIFS(MASTER[Sub Format],AOP_PBI[[#This Row],[Sub Format]],MASTER[EPC Status (Current Week)],AOP_PBI[#Headers])</f>
        <v>0</v>
      </c>
      <c r="F259" s="227">
        <f>COUNTIFS(MASTER[Sub Format],AOP_PBI[[#This Row],[Sub Format]],MASTER[EPC Status (Current Week)],AOP_PBI[#Headers])</f>
        <v>0</v>
      </c>
      <c r="G259" s="28">
        <f>COUNTIFS(MASTER[Sub Format],AOP_PBI[[#This Row],[Sub Format]],MASTER[LAUNCHED / YTL],AOP_PBI[#Headers])</f>
        <v>0</v>
      </c>
      <c r="H259" s="227">
        <f>COUNTIFS(MASTER[Sub Format],AOP_PBI[[#This Row],[Sub Format]],MASTER[LAUNCHED / YTL],AOP_PBI[#Headers])</f>
        <v>0</v>
      </c>
      <c r="I259" s="227">
        <f>COUNTIFS(MASTER[Sub Format],AOP_PBI[[#This Row],[Sub Format]],MASTER[EPC Status (Current Week)],AOP_PBI[#Headers])</f>
        <v>0</v>
      </c>
      <c r="J259" s="28">
        <f>AOP_PBI[[#This Row],[AOP]]-AOP_PBI[[#This Row],[EPC Ready]]-AOP_PBI[[#This Row],[EPC Ready Previous FY]]-AOP_PBI[[#This Row],[WIP]]</f>
        <v>0</v>
      </c>
    </row>
    <row r="260" spans="1:10" x14ac:dyDescent="0.35">
      <c r="A260" s="116" t="s">
        <v>77</v>
      </c>
      <c r="B260" s="116" t="s">
        <v>1700</v>
      </c>
      <c r="C260" s="227" t="s">
        <v>1710</v>
      </c>
      <c r="D260" s="28">
        <f>IFERROR(VLOOKUP(AOP_PBI[[#This Row],[Sub Format]],'PAN INDIA Summary'!$B:$E,4,FALSE),0)</f>
        <v>0</v>
      </c>
      <c r="E260" s="28">
        <f>COUNTIFS(MASTER[Sub Format],AOP_PBI[[#This Row],[Sub Format]],MASTER[EPC Status (Current Week)],AOP_PBI[#Headers])</f>
        <v>0</v>
      </c>
      <c r="F260" s="227">
        <f>COUNTIFS(MASTER[Sub Format],AOP_PBI[[#This Row],[Sub Format]],MASTER[EPC Status (Current Week)],AOP_PBI[#Headers])</f>
        <v>0</v>
      </c>
      <c r="G260" s="28">
        <f>COUNTIFS(MASTER[Sub Format],AOP_PBI[[#This Row],[Sub Format]],MASTER[LAUNCHED / YTL],AOP_PBI[#Headers])</f>
        <v>0</v>
      </c>
      <c r="H260" s="227">
        <f>COUNTIFS(MASTER[Sub Format],AOP_PBI[[#This Row],[Sub Format]],MASTER[LAUNCHED / YTL],AOP_PBI[#Headers])</f>
        <v>0</v>
      </c>
      <c r="I260" s="227">
        <f>COUNTIFS(MASTER[Sub Format],AOP_PBI[[#This Row],[Sub Format]],MASTER[EPC Status (Current Week)],AOP_PBI[#Headers])</f>
        <v>0</v>
      </c>
      <c r="J260" s="28">
        <f>AOP_PBI[[#This Row],[AOP]]-AOP_PBI[[#This Row],[EPC Ready]]-AOP_PBI[[#This Row],[EPC Ready Previous FY]]-AOP_PBI[[#This Row],[WIP]]</f>
        <v>0</v>
      </c>
    </row>
    <row r="261" spans="1:10" x14ac:dyDescent="0.35">
      <c r="A261" s="228" t="s">
        <v>77</v>
      </c>
      <c r="B261" s="228" t="s">
        <v>1700</v>
      </c>
      <c r="C261" s="229" t="s">
        <v>1711</v>
      </c>
      <c r="D261" s="28">
        <f>IFERROR(VLOOKUP(AOP_PBI[[#This Row],[Sub Format]],'PAN INDIA Summary'!$B:$E,4,FALSE),0)</f>
        <v>0</v>
      </c>
      <c r="E261" s="230">
        <f>COUNTIFS(MASTER[Sub Format],AOP_PBI[[#This Row],[Sub Format]],MASTER[EPC Status (Current Week)],AOP_PBI[#Headers])</f>
        <v>0</v>
      </c>
      <c r="F261" s="229">
        <f>COUNTIFS(MASTER[Sub Format],AOP_PBI[[#This Row],[Sub Format]],MASTER[EPC Status (Current Week)],AOP_PBI[#Headers])</f>
        <v>0</v>
      </c>
      <c r="G261" s="230">
        <f>COUNTIFS(MASTER[Sub Format],AOP_PBI[[#This Row],[Sub Format]],MASTER[LAUNCHED / YTL],AOP_PBI[#Headers])</f>
        <v>0</v>
      </c>
      <c r="H261" s="229">
        <f>COUNTIFS(MASTER[Sub Format],AOP_PBI[[#This Row],[Sub Format]],MASTER[LAUNCHED / YTL],AOP_PBI[#Headers])</f>
        <v>0</v>
      </c>
      <c r="I261" s="229">
        <f>COUNTIFS(MASTER[Sub Format],AOP_PBI[[#This Row],[Sub Format]],MASTER[EPC Status (Current Week)],AOP_PBI[#Headers])</f>
        <v>0</v>
      </c>
      <c r="J261" s="230">
        <f>AOP_PBI[[#This Row],[AOP]]-AOP_PBI[[#This Row],[EPC Ready]]-AOP_PBI[[#This Row],[EPC Ready Previous FY]]-AOP_PBI[[#This Row],[WIP]]</f>
        <v>0</v>
      </c>
    </row>
    <row r="262" spans="1:10" x14ac:dyDescent="0.35">
      <c r="A262" s="116" t="s">
        <v>77</v>
      </c>
      <c r="B262" s="116" t="s">
        <v>1700</v>
      </c>
      <c r="C262" s="227" t="s">
        <v>1712</v>
      </c>
      <c r="D262" s="28">
        <f>IFERROR(VLOOKUP(AOP_PBI[[#This Row],[Sub Format]],'PAN INDIA Summary'!$B:$E,4,FALSE),0)</f>
        <v>0</v>
      </c>
      <c r="E262" s="28">
        <f>COUNTIFS(MASTER[Sub Format],AOP_PBI[[#This Row],[Sub Format]],MASTER[EPC Status (Current Week)],AOP_PBI[#Headers])</f>
        <v>0</v>
      </c>
      <c r="F262" s="227">
        <f>COUNTIFS(MASTER[Sub Format],AOP_PBI[[#This Row],[Sub Format]],MASTER[EPC Status (Current Week)],AOP_PBI[#Headers])</f>
        <v>0</v>
      </c>
      <c r="G262" s="28">
        <f>COUNTIFS(MASTER[Sub Format],AOP_PBI[[#This Row],[Sub Format]],MASTER[LAUNCHED / YTL],AOP_PBI[#Headers])</f>
        <v>0</v>
      </c>
      <c r="H262" s="227">
        <f>COUNTIFS(MASTER[Sub Format],AOP_PBI[[#This Row],[Sub Format]],MASTER[LAUNCHED / YTL],AOP_PBI[#Headers])</f>
        <v>0</v>
      </c>
      <c r="I262" s="227">
        <f>COUNTIFS(MASTER[Sub Format],AOP_PBI[[#This Row],[Sub Format]],MASTER[EPC Status (Current Week)],AOP_PBI[#Headers])</f>
        <v>0</v>
      </c>
      <c r="J262" s="28">
        <f>AOP_PBI[[#This Row],[AOP]]-AOP_PBI[[#This Row],[EPC Ready]]-AOP_PBI[[#This Row],[EPC Ready Previous FY]]-AOP_PBI[[#This Row],[WIP]]</f>
        <v>0</v>
      </c>
    </row>
    <row r="263" spans="1:10" x14ac:dyDescent="0.35">
      <c r="A263" s="116" t="s">
        <v>77</v>
      </c>
      <c r="B263" s="116" t="s">
        <v>1700</v>
      </c>
      <c r="C263" s="227" t="s">
        <v>1713</v>
      </c>
      <c r="D263" s="28">
        <f>IFERROR(VLOOKUP(AOP_PBI[[#This Row],[Sub Format]],'PAN INDIA Summary'!$B:$E,4,FALSE),0)</f>
        <v>0</v>
      </c>
      <c r="E263" s="28">
        <f>COUNTIFS(MASTER[Sub Format],AOP_PBI[[#This Row],[Sub Format]],MASTER[EPC Status (Current Week)],AOP_PBI[#Headers])</f>
        <v>0</v>
      </c>
      <c r="F263" s="227">
        <f>COUNTIFS(MASTER[Sub Format],AOP_PBI[[#This Row],[Sub Format]],MASTER[EPC Status (Current Week)],AOP_PBI[#Headers])</f>
        <v>0</v>
      </c>
      <c r="G263" s="28">
        <f>COUNTIFS(MASTER[Sub Format],AOP_PBI[[#This Row],[Sub Format]],MASTER[LAUNCHED / YTL],AOP_PBI[#Headers])</f>
        <v>0</v>
      </c>
      <c r="H263" s="227">
        <f>COUNTIFS(MASTER[Sub Format],AOP_PBI[[#This Row],[Sub Format]],MASTER[LAUNCHED / YTL],AOP_PBI[#Headers])</f>
        <v>0</v>
      </c>
      <c r="I263" s="227">
        <f>COUNTIFS(MASTER[Sub Format],AOP_PBI[[#This Row],[Sub Format]],MASTER[EPC Status (Current Week)],AOP_PBI[#Headers])</f>
        <v>0</v>
      </c>
      <c r="J263" s="28">
        <f>AOP_PBI[[#This Row],[AOP]]-AOP_PBI[[#This Row],[EPC Ready]]-AOP_PBI[[#This Row],[EPC Ready Previous FY]]-AOP_PBI[[#This Row],[WIP]]</f>
        <v>0</v>
      </c>
    </row>
    <row r="264" spans="1:10" x14ac:dyDescent="0.35">
      <c r="A264" s="116" t="s">
        <v>77</v>
      </c>
      <c r="B264" s="116" t="s">
        <v>1700</v>
      </c>
      <c r="C264" s="227" t="s">
        <v>1714</v>
      </c>
      <c r="D264" s="28">
        <f>IFERROR(VLOOKUP(AOP_PBI[[#This Row],[Sub Format]],'PAN INDIA Summary'!$B:$E,4,FALSE),0)</f>
        <v>0</v>
      </c>
      <c r="E264" s="28">
        <f>COUNTIFS(MASTER[Sub Format],AOP_PBI[[#This Row],[Sub Format]],MASTER[EPC Status (Current Week)],AOP_PBI[#Headers])</f>
        <v>0</v>
      </c>
      <c r="F264" s="227">
        <f>COUNTIFS(MASTER[Sub Format],AOP_PBI[[#This Row],[Sub Format]],MASTER[EPC Status (Current Week)],AOP_PBI[#Headers])</f>
        <v>0</v>
      </c>
      <c r="G264" s="28">
        <f>COUNTIFS(MASTER[Sub Format],AOP_PBI[[#This Row],[Sub Format]],MASTER[LAUNCHED / YTL],AOP_PBI[#Headers])</f>
        <v>0</v>
      </c>
      <c r="H264" s="227">
        <f>COUNTIFS(MASTER[Sub Format],AOP_PBI[[#This Row],[Sub Format]],MASTER[LAUNCHED / YTL],AOP_PBI[#Headers])</f>
        <v>0</v>
      </c>
      <c r="I264" s="227">
        <f>COUNTIFS(MASTER[Sub Format],AOP_PBI[[#This Row],[Sub Format]],MASTER[EPC Status (Current Week)],AOP_PBI[#Headers])</f>
        <v>0</v>
      </c>
      <c r="J264" s="28">
        <f>AOP_PBI[[#This Row],[AOP]]-AOP_PBI[[#This Row],[EPC Ready]]-AOP_PBI[[#This Row],[EPC Ready Previous FY]]-AOP_PBI[[#This Row],[WIP]]</f>
        <v>0</v>
      </c>
    </row>
    <row r="265" spans="1:10" x14ac:dyDescent="0.35">
      <c r="A265" s="228" t="s">
        <v>77</v>
      </c>
      <c r="B265" s="228" t="s">
        <v>1700</v>
      </c>
      <c r="C265" s="229" t="s">
        <v>1715</v>
      </c>
      <c r="D265" s="28">
        <f>IFERROR(VLOOKUP(AOP_PBI[[#This Row],[Sub Format]],'PAN INDIA Summary'!$B:$E,4,FALSE),0)</f>
        <v>0</v>
      </c>
      <c r="E265" s="230">
        <f>COUNTIFS(MASTER[Sub Format],AOP_PBI[[#This Row],[Sub Format]],MASTER[EPC Status (Current Week)],AOP_PBI[#Headers])</f>
        <v>0</v>
      </c>
      <c r="F265" s="229">
        <f>COUNTIFS(MASTER[Sub Format],AOP_PBI[[#This Row],[Sub Format]],MASTER[EPC Status (Current Week)],AOP_PBI[#Headers])</f>
        <v>0</v>
      </c>
      <c r="G265" s="230">
        <f>COUNTIFS(MASTER[Sub Format],AOP_PBI[[#This Row],[Sub Format]],MASTER[LAUNCHED / YTL],AOP_PBI[#Headers])</f>
        <v>0</v>
      </c>
      <c r="H265" s="229">
        <f>COUNTIFS(MASTER[Sub Format],AOP_PBI[[#This Row],[Sub Format]],MASTER[LAUNCHED / YTL],AOP_PBI[#Headers])</f>
        <v>0</v>
      </c>
      <c r="I265" s="229">
        <f>COUNTIFS(MASTER[Sub Format],AOP_PBI[[#This Row],[Sub Format]],MASTER[EPC Status (Current Week)],AOP_PBI[#Headers])</f>
        <v>0</v>
      </c>
      <c r="J265" s="230">
        <f>AOP_PBI[[#This Row],[AOP]]-AOP_PBI[[#This Row],[EPC Ready]]-AOP_PBI[[#This Row],[EPC Ready Previous FY]]-AOP_PBI[[#This Row],[WIP]]</f>
        <v>0</v>
      </c>
    </row>
    <row r="266" spans="1:10" x14ac:dyDescent="0.35">
      <c r="A266" s="116" t="s">
        <v>86</v>
      </c>
      <c r="B266" s="116" t="s">
        <v>226</v>
      </c>
      <c r="C266" s="227" t="s">
        <v>1716</v>
      </c>
      <c r="D266" s="28">
        <f>IFERROR(VLOOKUP(AOP_PBI[[#This Row],[Sub Format]],'PAN INDIA Summary'!$B:$E,4,FALSE),0)</f>
        <v>0</v>
      </c>
      <c r="E266" s="28">
        <f>COUNTIFS(MASTER[Sub Format],AOP_PBI[[#This Row],[Sub Format]],MASTER[EPC Status (Current Week)],AOP_PBI[#Headers])</f>
        <v>0</v>
      </c>
      <c r="F266" s="227">
        <f>COUNTIFS(MASTER[Sub Format],AOP_PBI[[#This Row],[Sub Format]],MASTER[EPC Status (Current Week)],AOP_PBI[#Headers])</f>
        <v>0</v>
      </c>
      <c r="G266" s="28">
        <f>COUNTIFS(MASTER[Sub Format],AOP_PBI[[#This Row],[Sub Format]],MASTER[LAUNCHED / YTL],AOP_PBI[#Headers])</f>
        <v>0</v>
      </c>
      <c r="H266" s="227">
        <f>COUNTIFS(MASTER[Sub Format],AOP_PBI[[#This Row],[Sub Format]],MASTER[LAUNCHED / YTL],AOP_PBI[#Headers])</f>
        <v>0</v>
      </c>
      <c r="I266" s="227">
        <f>COUNTIFS(MASTER[Sub Format],AOP_PBI[[#This Row],[Sub Format]],MASTER[EPC Status (Current Week)],AOP_PBI[#Headers])</f>
        <v>0</v>
      </c>
      <c r="J266" s="28">
        <f>AOP_PBI[[#This Row],[AOP]]-AOP_PBI[[#This Row],[EPC Ready]]-AOP_PBI[[#This Row],[EPC Ready Previous FY]]-AOP_PBI[[#This Row],[WIP]]</f>
        <v>0</v>
      </c>
    </row>
    <row r="267" spans="1:10" x14ac:dyDescent="0.35">
      <c r="A267" s="116" t="s">
        <v>86</v>
      </c>
      <c r="B267" s="116" t="s">
        <v>226</v>
      </c>
      <c r="C267" s="227" t="s">
        <v>243</v>
      </c>
      <c r="D267" s="28">
        <f>IFERROR(VLOOKUP(AOP_PBI[[#This Row],[Sub Format]],'PAN INDIA Summary'!$B:$E,4,FALSE),0)</f>
        <v>185</v>
      </c>
      <c r="E267" s="28">
        <f>COUNTIFS(MASTER[Sub Format],AOP_PBI[[#This Row],[Sub Format]],MASTER[EPC Status (Current Week)],AOP_PBI[#Headers])</f>
        <v>7</v>
      </c>
      <c r="F267" s="227">
        <f>COUNTIFS(MASTER[Sub Format],AOP_PBI[[#This Row],[Sub Format]],MASTER[EPC Status (Current Week)],AOP_PBI[#Headers])</f>
        <v>0</v>
      </c>
      <c r="G267" s="28">
        <f>COUNTIFS(MASTER[Sub Format],AOP_PBI[[#This Row],[Sub Format]],MASTER[LAUNCHED / YTL],AOP_PBI[#Headers])</f>
        <v>7</v>
      </c>
      <c r="H267" s="227">
        <f>COUNTIFS(MASTER[Sub Format],AOP_PBI[[#This Row],[Sub Format]],MASTER[LAUNCHED / YTL],AOP_PBI[#Headers])</f>
        <v>0</v>
      </c>
      <c r="I267" s="227">
        <f>COUNTIFS(MASTER[Sub Format],AOP_PBI[[#This Row],[Sub Format]],MASTER[EPC Status (Current Week)],AOP_PBI[#Headers])</f>
        <v>1</v>
      </c>
      <c r="J267" s="28">
        <f>AOP_PBI[[#This Row],[AOP]]-AOP_PBI[[#This Row],[EPC Ready]]-AOP_PBI[[#This Row],[EPC Ready Previous FY]]-AOP_PBI[[#This Row],[WIP]]</f>
        <v>177</v>
      </c>
    </row>
    <row r="268" spans="1:10" x14ac:dyDescent="0.35">
      <c r="A268" s="116" t="s">
        <v>86</v>
      </c>
      <c r="B268" s="116" t="s">
        <v>226</v>
      </c>
      <c r="C268" s="227" t="s">
        <v>1717</v>
      </c>
      <c r="D268" s="28">
        <f>IFERROR(VLOOKUP(AOP_PBI[[#This Row],[Sub Format]],'PAN INDIA Summary'!$B:$E,4,FALSE),0)</f>
        <v>0</v>
      </c>
      <c r="E268" s="28">
        <f>COUNTIFS(MASTER[Sub Format],AOP_PBI[[#This Row],[Sub Format]],MASTER[EPC Status (Current Week)],AOP_PBI[#Headers])</f>
        <v>0</v>
      </c>
      <c r="F268" s="227">
        <f>COUNTIFS(MASTER[Sub Format],AOP_PBI[[#This Row],[Sub Format]],MASTER[EPC Status (Current Week)],AOP_PBI[#Headers])</f>
        <v>0</v>
      </c>
      <c r="G268" s="28">
        <f>COUNTIFS(MASTER[Sub Format],AOP_PBI[[#This Row],[Sub Format]],MASTER[LAUNCHED / YTL],AOP_PBI[#Headers])</f>
        <v>0</v>
      </c>
      <c r="H268" s="227">
        <f>COUNTIFS(MASTER[Sub Format],AOP_PBI[[#This Row],[Sub Format]],MASTER[LAUNCHED / YTL],AOP_PBI[#Headers])</f>
        <v>0</v>
      </c>
      <c r="I268" s="227">
        <f>COUNTIFS(MASTER[Sub Format],AOP_PBI[[#This Row],[Sub Format]],MASTER[EPC Status (Current Week)],AOP_PBI[#Headers])</f>
        <v>0</v>
      </c>
      <c r="J268" s="28">
        <f>AOP_PBI[[#This Row],[AOP]]-AOP_PBI[[#This Row],[EPC Ready]]-AOP_PBI[[#This Row],[EPC Ready Previous FY]]-AOP_PBI[[#This Row],[WIP]]</f>
        <v>0</v>
      </c>
    </row>
    <row r="269" spans="1:10" x14ac:dyDescent="0.35">
      <c r="A269" s="116" t="s">
        <v>86</v>
      </c>
      <c r="B269" s="116" t="s">
        <v>226</v>
      </c>
      <c r="C269" s="227" t="s">
        <v>203</v>
      </c>
      <c r="D269" s="28">
        <f>IFERROR(VLOOKUP(AOP_PBI[[#This Row],[Sub Format]],'PAN INDIA Summary'!$B:$E,4,FALSE),0)</f>
        <v>8</v>
      </c>
      <c r="E269" s="28">
        <f>COUNTIFS(MASTER[Sub Format],AOP_PBI[[#This Row],[Sub Format]],MASTER[EPC Status (Current Week)],AOP_PBI[#Headers])</f>
        <v>0</v>
      </c>
      <c r="F269" s="227">
        <f>COUNTIFS(MASTER[Sub Format],AOP_PBI[[#This Row],[Sub Format]],MASTER[EPC Status (Current Week)],AOP_PBI[#Headers])</f>
        <v>0</v>
      </c>
      <c r="G269" s="28">
        <f>COUNTIFS(MASTER[Sub Format],AOP_PBI[[#This Row],[Sub Format]],MASTER[LAUNCHED / YTL],AOP_PBI[#Headers])</f>
        <v>0</v>
      </c>
      <c r="H269" s="227">
        <f>COUNTIFS(MASTER[Sub Format],AOP_PBI[[#This Row],[Sub Format]],MASTER[LAUNCHED / YTL],AOP_PBI[#Headers])</f>
        <v>0</v>
      </c>
      <c r="I269" s="227">
        <f>COUNTIFS(MASTER[Sub Format],AOP_PBI[[#This Row],[Sub Format]],MASTER[EPC Status (Current Week)],AOP_PBI[#Headers])</f>
        <v>2</v>
      </c>
      <c r="J269" s="28">
        <f>AOP_PBI[[#This Row],[AOP]]-AOP_PBI[[#This Row],[EPC Ready]]-AOP_PBI[[#This Row],[EPC Ready Previous FY]]-AOP_PBI[[#This Row],[WIP]]</f>
        <v>6</v>
      </c>
    </row>
    <row r="270" spans="1:10" x14ac:dyDescent="0.35">
      <c r="A270" s="116" t="s">
        <v>187</v>
      </c>
      <c r="B270" s="116" t="s">
        <v>691</v>
      </c>
      <c r="C270" s="227" t="s">
        <v>1718</v>
      </c>
      <c r="D270" s="28">
        <f>IFERROR(VLOOKUP(AOP_PBI[[#This Row],[Sub Format]],'PAN INDIA Summary'!$B:$E,4,FALSE),0)</f>
        <v>0</v>
      </c>
      <c r="E270" s="28">
        <f>COUNTIFS(MASTER[Sub Format],AOP_PBI[[#This Row],[Sub Format]],MASTER[EPC Status (Current Week)],AOP_PBI[#Headers])</f>
        <v>0</v>
      </c>
      <c r="F270" s="227">
        <f>COUNTIFS(MASTER[Sub Format],AOP_PBI[[#This Row],[Sub Format]],MASTER[EPC Status (Current Week)],AOP_PBI[#Headers])</f>
        <v>0</v>
      </c>
      <c r="G270" s="28">
        <f>COUNTIFS(MASTER[Sub Format],AOP_PBI[[#This Row],[Sub Format]],MASTER[LAUNCHED / YTL],AOP_PBI[#Headers])</f>
        <v>0</v>
      </c>
      <c r="H270" s="227">
        <f>COUNTIFS(MASTER[Sub Format],AOP_PBI[[#This Row],[Sub Format]],MASTER[LAUNCHED / YTL],AOP_PBI[#Headers])</f>
        <v>0</v>
      </c>
      <c r="I270" s="227">
        <f>COUNTIFS(MASTER[Sub Format],AOP_PBI[[#This Row],[Sub Format]],MASTER[EPC Status (Current Week)],AOP_PBI[#Headers])</f>
        <v>0</v>
      </c>
      <c r="J270" s="28">
        <f>AOP_PBI[[#This Row],[AOP]]-AOP_PBI[[#This Row],[EPC Ready]]-AOP_PBI[[#This Row],[EPC Ready Previous FY]]-AOP_PBI[[#This Row],[WIP]]</f>
        <v>0</v>
      </c>
    </row>
    <row r="271" spans="1:10" x14ac:dyDescent="0.35">
      <c r="A271" s="228" t="s">
        <v>187</v>
      </c>
      <c r="B271" s="228" t="s">
        <v>691</v>
      </c>
      <c r="C271" s="229" t="s">
        <v>112</v>
      </c>
      <c r="D271" s="28">
        <f>IFERROR(VLOOKUP(AOP_PBI[[#This Row],[Sub Format]],'PAN INDIA Summary'!$B:$E,4,FALSE),0)</f>
        <v>0</v>
      </c>
      <c r="E271" s="230">
        <f>COUNTIFS(MASTER[Sub Format],AOP_PBI[[#This Row],[Sub Format]],MASTER[EPC Status (Current Week)],AOP_PBI[#Headers])</f>
        <v>0</v>
      </c>
      <c r="F271" s="229">
        <f>COUNTIFS(MASTER[Sub Format],AOP_PBI[[#This Row],[Sub Format]],MASTER[EPC Status (Current Week)],AOP_PBI[#Headers])</f>
        <v>0</v>
      </c>
      <c r="G271" s="230">
        <f>COUNTIFS(MASTER[Sub Format],AOP_PBI[[#This Row],[Sub Format]],MASTER[LAUNCHED / YTL],AOP_PBI[#Headers])</f>
        <v>0</v>
      </c>
      <c r="H271" s="229">
        <f>COUNTIFS(MASTER[Sub Format],AOP_PBI[[#This Row],[Sub Format]],MASTER[LAUNCHED / YTL],AOP_PBI[#Headers])</f>
        <v>0</v>
      </c>
      <c r="I271" s="229">
        <f>COUNTIFS(MASTER[Sub Format],AOP_PBI[[#This Row],[Sub Format]],MASTER[EPC Status (Current Week)],AOP_PBI[#Headers])</f>
        <v>0</v>
      </c>
      <c r="J271" s="230">
        <f>AOP_PBI[[#This Row],[AOP]]-AOP_PBI[[#This Row],[EPC Ready]]-AOP_PBI[[#This Row],[EPC Ready Previous FY]]-AOP_PBI[[#This Row],[WIP]]</f>
        <v>0</v>
      </c>
    </row>
    <row r="272" spans="1:10" x14ac:dyDescent="0.35">
      <c r="A272" s="116" t="s">
        <v>187</v>
      </c>
      <c r="B272" s="116" t="s">
        <v>691</v>
      </c>
      <c r="C272" s="256" t="s">
        <v>1719</v>
      </c>
      <c r="D272" s="28">
        <f>IFERROR(VLOOKUP(AOP_PBI[[#This Row],[Sub Format]],'PAN INDIA Summary'!$B:$E,4,FALSE),0)</f>
        <v>0</v>
      </c>
      <c r="E272" s="28">
        <f>COUNTIFS(MASTER[Sub Format],AOP_PBI[[#This Row],[Sub Format]],MASTER[EPC Status (Current Week)],AOP_PBI[#Headers])</f>
        <v>0</v>
      </c>
      <c r="F272" s="256">
        <f>COUNTIFS(MASTER[Sub Format],AOP_PBI[[#This Row],[Sub Format]],MASTER[EPC Status (Current Week)],AOP_PBI[#Headers])</f>
        <v>0</v>
      </c>
      <c r="G272" s="28">
        <f>COUNTIFS(MASTER[Sub Format],AOP_PBI[[#This Row],[Sub Format]],MASTER[LAUNCHED / YTL],AOP_PBI[#Headers])</f>
        <v>0</v>
      </c>
      <c r="H272" s="256">
        <f>COUNTIFS(MASTER[Sub Format],AOP_PBI[[#This Row],[Sub Format]],MASTER[LAUNCHED / YTL],AOP_PBI[#Headers])</f>
        <v>0</v>
      </c>
      <c r="I272" s="256">
        <f>COUNTIFS(MASTER[Sub Format],AOP_PBI[[#This Row],[Sub Format]],MASTER[EPC Status (Current Week)],AOP_PBI[#Headers])</f>
        <v>0</v>
      </c>
      <c r="J272" s="28">
        <f>AOP_PBI[[#This Row],[AOP]]-AOP_PBI[[#This Row],[EPC Ready]]-AOP_PBI[[#This Row],[EPC Ready Previous FY]]-AOP_PBI[[#This Row],[WIP]]</f>
        <v>0</v>
      </c>
    </row>
    <row r="273" spans="1:10" x14ac:dyDescent="0.35">
      <c r="A273" s="116" t="s">
        <v>187</v>
      </c>
      <c r="B273" s="116" t="s">
        <v>691</v>
      </c>
      <c r="C273" s="256" t="s">
        <v>1720</v>
      </c>
      <c r="D273" s="28">
        <f>IFERROR(VLOOKUP(AOP_PBI[[#This Row],[Sub Format]],'PAN INDIA Summary'!$B:$E,4,FALSE),0)</f>
        <v>0</v>
      </c>
      <c r="E273" s="28">
        <f>COUNTIFS(MASTER[Sub Format],AOP_PBI[[#This Row],[Sub Format]],MASTER[EPC Status (Current Week)],AOP_PBI[#Headers])</f>
        <v>0</v>
      </c>
      <c r="F273" s="256">
        <f>COUNTIFS(MASTER[Sub Format],AOP_PBI[[#This Row],[Sub Format]],MASTER[EPC Status (Current Week)],AOP_PBI[#Headers])</f>
        <v>0</v>
      </c>
      <c r="G273" s="28">
        <f>COUNTIFS(MASTER[Sub Format],AOP_PBI[[#This Row],[Sub Format]],MASTER[LAUNCHED / YTL],AOP_PBI[#Headers])</f>
        <v>0</v>
      </c>
      <c r="H273" s="256">
        <f>COUNTIFS(MASTER[Sub Format],AOP_PBI[[#This Row],[Sub Format]],MASTER[LAUNCHED / YTL],AOP_PBI[#Headers])</f>
        <v>0</v>
      </c>
      <c r="I273" s="256">
        <f>COUNTIFS(MASTER[Sub Format],AOP_PBI[[#This Row],[Sub Format]],MASTER[EPC Status (Current Week)],AOP_PBI[#Headers])</f>
        <v>0</v>
      </c>
      <c r="J273" s="28">
        <f>AOP_PBI[[#This Row],[AOP]]-AOP_PBI[[#This Row],[EPC Ready]]-AOP_PBI[[#This Row],[EPC Ready Previous FY]]-AOP_PBI[[#This Row],[WIP]]</f>
        <v>0</v>
      </c>
    </row>
    <row r="274" spans="1:10" x14ac:dyDescent="0.35">
      <c r="A274" s="116" t="s">
        <v>187</v>
      </c>
      <c r="B274" s="116" t="s">
        <v>691</v>
      </c>
      <c r="C274" s="256" t="s">
        <v>1721</v>
      </c>
      <c r="D274" s="28">
        <f>IFERROR(VLOOKUP(AOP_PBI[[#This Row],[Sub Format]],'PAN INDIA Summary'!$B:$E,4,FALSE),0)</f>
        <v>0</v>
      </c>
      <c r="E274" s="28">
        <f>COUNTIFS(MASTER[Sub Format],AOP_PBI[[#This Row],[Sub Format]],MASTER[EPC Status (Current Week)],AOP_PBI[#Headers])</f>
        <v>0</v>
      </c>
      <c r="F274" s="256">
        <f>COUNTIFS(MASTER[Sub Format],AOP_PBI[[#This Row],[Sub Format]],MASTER[EPC Status (Current Week)],AOP_PBI[#Headers])</f>
        <v>0</v>
      </c>
      <c r="G274" s="28">
        <f>COUNTIFS(MASTER[Sub Format],AOP_PBI[[#This Row],[Sub Format]],MASTER[LAUNCHED / YTL],AOP_PBI[#Headers])</f>
        <v>0</v>
      </c>
      <c r="H274" s="256">
        <f>COUNTIFS(MASTER[Sub Format],AOP_PBI[[#This Row],[Sub Format]],MASTER[LAUNCHED / YTL],AOP_PBI[#Headers])</f>
        <v>0</v>
      </c>
      <c r="I274" s="256">
        <f>COUNTIFS(MASTER[Sub Format],AOP_PBI[[#This Row],[Sub Format]],MASTER[EPC Status (Current Week)],AOP_PBI[#Headers])</f>
        <v>0</v>
      </c>
      <c r="J274" s="28">
        <f>AOP_PBI[[#This Row],[AOP]]-AOP_PBI[[#This Row],[EPC Ready]]-AOP_PBI[[#This Row],[EPC Ready Previous FY]]-AOP_PBI[[#This Row],[WIP]]</f>
        <v>0</v>
      </c>
    </row>
    <row r="275" spans="1:10" x14ac:dyDescent="0.35">
      <c r="A275" s="116" t="s">
        <v>187</v>
      </c>
      <c r="B275" s="116" t="s">
        <v>691</v>
      </c>
      <c r="C275" s="265" t="s">
        <v>394</v>
      </c>
      <c r="D275" s="28">
        <f>IFERROR(VLOOKUP(AOP_PBI[[#This Row],[Sub Format]],'PAN INDIA Summary'!$B:$E,4,FALSE),0)</f>
        <v>0</v>
      </c>
      <c r="E275" s="28">
        <f>COUNTIFS(MASTER[Sub Format],AOP_PBI[[#This Row],[Sub Format]],MASTER[EPC Status (Current Week)],AOP_PBI[#Headers])</f>
        <v>0</v>
      </c>
      <c r="F275" s="265">
        <f>COUNTIFS(MASTER[Sub Format],AOP_PBI[[#This Row],[Sub Format]],MASTER[EPC Status (Current Week)],AOP_PBI[#Headers])</f>
        <v>0</v>
      </c>
      <c r="G275" s="28">
        <f>COUNTIFS(MASTER[Sub Format],AOP_PBI[[#This Row],[Sub Format]],MASTER[LAUNCHED / YTL],AOP_PBI[#Headers])</f>
        <v>0</v>
      </c>
      <c r="H275" s="265">
        <f>COUNTIFS(MASTER[Sub Format],AOP_PBI[[#This Row],[Sub Format]],MASTER[LAUNCHED / YTL],AOP_PBI[#Headers])</f>
        <v>0</v>
      </c>
      <c r="I275" s="265">
        <f>COUNTIFS(MASTER[Sub Format],AOP_PBI[[#This Row],[Sub Format]],MASTER[EPC Status (Current Week)],AOP_PBI[#Headers])</f>
        <v>0</v>
      </c>
      <c r="J275" s="28">
        <f>AOP_PBI[[#This Row],[AOP]]-AOP_PBI[[#This Row],[EPC Ready]]-AOP_PBI[[#This Row],[EPC Ready Previous FY]]-AOP_PBI[[#This Row],[WIP]]</f>
        <v>0</v>
      </c>
    </row>
    <row r="276" spans="1:10" x14ac:dyDescent="0.35">
      <c r="A276" s="228" t="s">
        <v>1977</v>
      </c>
      <c r="B276" s="228" t="s">
        <v>1978</v>
      </c>
      <c r="C276" s="266" t="s">
        <v>1978</v>
      </c>
      <c r="D276" s="230">
        <f>IFERROR(VLOOKUP(AOP_PBI[[#This Row],[Sub Format]],'PAN INDIA Summary'!$B:$E,4,FALSE),0)</f>
        <v>450</v>
      </c>
      <c r="E276" s="230">
        <f>COUNTIFS(MASTER[Sub Format],AOP_PBI[[#This Row],[Sub Format]],MASTER[EPC Status (Current Week)],AOP_PBI[#Headers])</f>
        <v>18</v>
      </c>
      <c r="F276" s="266">
        <f>COUNTIFS(MASTER[Sub Format],AOP_PBI[[#This Row],[Sub Format]],MASTER[EPC Status (Current Week)],AOP_PBI[#Headers])</f>
        <v>16</v>
      </c>
      <c r="G276" s="230">
        <f>COUNTIFS(MASTER[Sub Format],AOP_PBI[[#This Row],[Sub Format]],MASTER[LAUNCHED / YTL],AOP_PBI[#Headers])</f>
        <v>22</v>
      </c>
      <c r="H276" s="266">
        <f>COUNTIFS(MASTER[Sub Format],AOP_PBI[[#This Row],[Sub Format]],MASTER[LAUNCHED / YTL],AOP_PBI[#Headers])</f>
        <v>12</v>
      </c>
      <c r="I276" s="266">
        <f>COUNTIFS(MASTER[Sub Format],AOP_PBI[[#This Row],[Sub Format]],MASTER[EPC Status (Current Week)],AOP_PBI[#Headers])</f>
        <v>4</v>
      </c>
      <c r="J276" s="230">
        <f>AOP_PBI[[#This Row],[AOP]]-AOP_PBI[[#This Row],[EPC Ready]]-AOP_PBI[[#This Row],[EPC Ready Previous FY]]-AOP_PBI[[#This Row],[WIP]]</f>
        <v>412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2923"/>
  <sheetViews>
    <sheetView zoomScale="80" zoomScaleNormal="80" workbookViewId="0"/>
  </sheetViews>
  <sheetFormatPr defaultColWidth="20.7265625" defaultRowHeight="14.5" x14ac:dyDescent="0.35"/>
  <cols>
    <col min="1" max="2" width="20.7265625" customWidth="1"/>
    <col min="4" max="4" width="20.7265625" customWidth="1"/>
    <col min="6" max="6" width="20.7265625" customWidth="1"/>
    <col min="8" max="10" width="20.7265625" customWidth="1"/>
  </cols>
  <sheetData>
    <row r="1" spans="1:11" ht="26" x14ac:dyDescent="0.35">
      <c r="A1" s="3" t="s">
        <v>105</v>
      </c>
      <c r="B1" s="4" t="s">
        <v>244</v>
      </c>
      <c r="C1" s="5" t="s">
        <v>245</v>
      </c>
      <c r="D1" s="5" t="s">
        <v>250</v>
      </c>
      <c r="E1" s="3" t="s">
        <v>246</v>
      </c>
      <c r="F1" s="3" t="s">
        <v>247</v>
      </c>
      <c r="G1" s="3" t="s">
        <v>248</v>
      </c>
      <c r="H1" s="3" t="s">
        <v>249</v>
      </c>
      <c r="I1" s="3" t="s">
        <v>262</v>
      </c>
      <c r="J1" s="3" t="s">
        <v>263</v>
      </c>
      <c r="K1" s="3" t="s">
        <v>264</v>
      </c>
    </row>
    <row r="2" spans="1:11" x14ac:dyDescent="0.35">
      <c r="A2" s="6">
        <f t="shared" ref="A2:A65" si="0">IF(G2=G1,A1+1,1)</f>
        <v>1</v>
      </c>
      <c r="B2" s="7">
        <v>44652</v>
      </c>
      <c r="C2" s="8" t="s">
        <v>251</v>
      </c>
      <c r="D2" s="8">
        <v>22</v>
      </c>
      <c r="E2" s="6">
        <f>DAY(TableAopCalendar[[#This Row],[Date]])</f>
        <v>1</v>
      </c>
      <c r="F2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" s="6" t="str">
        <f t="shared" ref="G2:G65" si="1">"Week"&amp;" "&amp;F2</f>
        <v>Week 1</v>
      </c>
      <c r="H2" s="6" t="str">
        <f t="shared" ref="H2:H65" si="2">CONCATENATE(C2," ",D2," ",G2)</f>
        <v>April 22 Week 1</v>
      </c>
      <c r="I2" s="6" t="str">
        <f>CONCATENATE(UPPER(TableAopCalendar[[#This Row],[Month]])," ",TableAopCalendar[[#This Row],[Year]])</f>
        <v>APRIL 22</v>
      </c>
      <c r="J2" s="6" t="s">
        <v>261</v>
      </c>
      <c r="K2" s="6" t="str">
        <f>CONCATENATE(TableAopCalendar[[#This Row],[Month for Plan]]," ",TableAopCalendar[[#This Row],[Plan]])</f>
        <v>APRIL 22 PLANNED</v>
      </c>
    </row>
    <row r="3" spans="1:11" x14ac:dyDescent="0.35">
      <c r="A3" s="6">
        <f t="shared" si="0"/>
        <v>2</v>
      </c>
      <c r="B3" s="7">
        <v>44653</v>
      </c>
      <c r="C3" s="8" t="s">
        <v>251</v>
      </c>
      <c r="D3" s="8">
        <v>22</v>
      </c>
      <c r="E3" s="6">
        <f>DAY(TableAopCalendar[[#This Row],[Date]])</f>
        <v>2</v>
      </c>
      <c r="F3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3" s="6" t="str">
        <f t="shared" si="1"/>
        <v>Week 1</v>
      </c>
      <c r="H3" s="6" t="str">
        <f t="shared" si="2"/>
        <v>April 22 Week 1</v>
      </c>
      <c r="I3" s="6" t="str">
        <f>CONCATENATE(UPPER(TableAopCalendar[[#This Row],[Month]])," ",TableAopCalendar[[#This Row],[Year]])</f>
        <v>APRIL 22</v>
      </c>
      <c r="J3" s="6" t="s">
        <v>261</v>
      </c>
      <c r="K3" s="6" t="str">
        <f>CONCATENATE(TableAopCalendar[[#This Row],[Month for Plan]]," ",TableAopCalendar[[#This Row],[Plan]])</f>
        <v>APRIL 22 PLANNED</v>
      </c>
    </row>
    <row r="4" spans="1:11" x14ac:dyDescent="0.35">
      <c r="A4" s="6">
        <f t="shared" si="0"/>
        <v>3</v>
      </c>
      <c r="B4" s="7">
        <v>44654</v>
      </c>
      <c r="C4" s="8" t="s">
        <v>251</v>
      </c>
      <c r="D4" s="8">
        <v>22</v>
      </c>
      <c r="E4" s="6">
        <f>DAY(TableAopCalendar[[#This Row],[Date]])</f>
        <v>3</v>
      </c>
      <c r="F4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4" s="6" t="str">
        <f t="shared" si="1"/>
        <v>Week 1</v>
      </c>
      <c r="H4" s="6" t="str">
        <f t="shared" si="2"/>
        <v>April 22 Week 1</v>
      </c>
      <c r="I4" s="6" t="str">
        <f>CONCATENATE(UPPER(TableAopCalendar[[#This Row],[Month]])," ",TableAopCalendar[[#This Row],[Year]])</f>
        <v>APRIL 22</v>
      </c>
      <c r="J4" s="6" t="s">
        <v>261</v>
      </c>
      <c r="K4" s="6" t="str">
        <f>CONCATENATE(TableAopCalendar[[#This Row],[Month for Plan]]," ",TableAopCalendar[[#This Row],[Plan]])</f>
        <v>APRIL 22 PLANNED</v>
      </c>
    </row>
    <row r="5" spans="1:11" x14ac:dyDescent="0.35">
      <c r="A5" s="6">
        <f t="shared" si="0"/>
        <v>4</v>
      </c>
      <c r="B5" s="7">
        <v>44655</v>
      </c>
      <c r="C5" s="8" t="s">
        <v>251</v>
      </c>
      <c r="D5" s="8">
        <v>22</v>
      </c>
      <c r="E5" s="6">
        <f>DAY(TableAopCalendar[[#This Row],[Date]])</f>
        <v>4</v>
      </c>
      <c r="F5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5" s="6" t="str">
        <f t="shared" si="1"/>
        <v>Week 1</v>
      </c>
      <c r="H5" s="6" t="str">
        <f t="shared" si="2"/>
        <v>April 22 Week 1</v>
      </c>
      <c r="I5" s="6" t="str">
        <f>CONCATENATE(UPPER(TableAopCalendar[[#This Row],[Month]])," ",TableAopCalendar[[#This Row],[Year]])</f>
        <v>APRIL 22</v>
      </c>
      <c r="J5" s="6" t="s">
        <v>261</v>
      </c>
      <c r="K5" s="6" t="str">
        <f>CONCATENATE(TableAopCalendar[[#This Row],[Month for Plan]]," ",TableAopCalendar[[#This Row],[Plan]])</f>
        <v>APRIL 22 PLANNED</v>
      </c>
    </row>
    <row r="6" spans="1:11" x14ac:dyDescent="0.35">
      <c r="A6" s="6">
        <f t="shared" si="0"/>
        <v>5</v>
      </c>
      <c r="B6" s="7">
        <v>44656</v>
      </c>
      <c r="C6" s="8" t="s">
        <v>251</v>
      </c>
      <c r="D6" s="8">
        <v>22</v>
      </c>
      <c r="E6" s="6">
        <f>DAY(TableAopCalendar[[#This Row],[Date]])</f>
        <v>5</v>
      </c>
      <c r="F6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6" s="6" t="str">
        <f t="shared" si="1"/>
        <v>Week 1</v>
      </c>
      <c r="H6" s="6" t="str">
        <f t="shared" si="2"/>
        <v>April 22 Week 1</v>
      </c>
      <c r="I6" s="6" t="str">
        <f>CONCATENATE(UPPER(TableAopCalendar[[#This Row],[Month]])," ",TableAopCalendar[[#This Row],[Year]])</f>
        <v>APRIL 22</v>
      </c>
      <c r="J6" s="6" t="s">
        <v>261</v>
      </c>
      <c r="K6" s="6" t="str">
        <f>CONCATENATE(TableAopCalendar[[#This Row],[Month for Plan]]," ",TableAopCalendar[[#This Row],[Plan]])</f>
        <v>APRIL 22 PLANNED</v>
      </c>
    </row>
    <row r="7" spans="1:11" x14ac:dyDescent="0.35">
      <c r="A7" s="6">
        <f t="shared" si="0"/>
        <v>6</v>
      </c>
      <c r="B7" s="7">
        <v>44657</v>
      </c>
      <c r="C7" s="8" t="s">
        <v>251</v>
      </c>
      <c r="D7" s="8">
        <v>22</v>
      </c>
      <c r="E7" s="6">
        <f>DAY(TableAopCalendar[[#This Row],[Date]])</f>
        <v>6</v>
      </c>
      <c r="F7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7" s="6" t="str">
        <f t="shared" si="1"/>
        <v>Week 1</v>
      </c>
      <c r="H7" s="6" t="str">
        <f t="shared" si="2"/>
        <v>April 22 Week 1</v>
      </c>
      <c r="I7" s="6" t="str">
        <f>CONCATENATE(UPPER(TableAopCalendar[[#This Row],[Month]])," ",TableAopCalendar[[#This Row],[Year]])</f>
        <v>APRIL 22</v>
      </c>
      <c r="J7" s="6" t="s">
        <v>261</v>
      </c>
      <c r="K7" s="6" t="str">
        <f>CONCATENATE(TableAopCalendar[[#This Row],[Month for Plan]]," ",TableAopCalendar[[#This Row],[Plan]])</f>
        <v>APRIL 22 PLANNED</v>
      </c>
    </row>
    <row r="8" spans="1:11" x14ac:dyDescent="0.35">
      <c r="A8" s="6">
        <f t="shared" si="0"/>
        <v>7</v>
      </c>
      <c r="B8" s="7">
        <v>44658</v>
      </c>
      <c r="C8" s="8" t="s">
        <v>251</v>
      </c>
      <c r="D8" s="8">
        <v>22</v>
      </c>
      <c r="E8" s="6">
        <f>DAY(TableAopCalendar[[#This Row],[Date]])</f>
        <v>7</v>
      </c>
      <c r="F8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8" s="6" t="str">
        <f t="shared" si="1"/>
        <v>Week 1</v>
      </c>
      <c r="H8" s="6" t="str">
        <f t="shared" si="2"/>
        <v>April 22 Week 1</v>
      </c>
      <c r="I8" s="6" t="str">
        <f>CONCATENATE(UPPER(TableAopCalendar[[#This Row],[Month]])," ",TableAopCalendar[[#This Row],[Year]])</f>
        <v>APRIL 22</v>
      </c>
      <c r="J8" s="6" t="s">
        <v>261</v>
      </c>
      <c r="K8" s="6" t="str">
        <f>CONCATENATE(TableAopCalendar[[#This Row],[Month for Plan]]," ",TableAopCalendar[[#This Row],[Plan]])</f>
        <v>APRIL 22 PLANNED</v>
      </c>
    </row>
    <row r="9" spans="1:11" x14ac:dyDescent="0.35">
      <c r="A9" s="6">
        <f t="shared" si="0"/>
        <v>1</v>
      </c>
      <c r="B9" s="7">
        <v>44659</v>
      </c>
      <c r="C9" s="8" t="s">
        <v>251</v>
      </c>
      <c r="D9" s="8">
        <v>22</v>
      </c>
      <c r="E9" s="6">
        <f>DAY(TableAopCalendar[[#This Row],[Date]])</f>
        <v>8</v>
      </c>
      <c r="F9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9" s="6" t="str">
        <f t="shared" si="1"/>
        <v>Week 2</v>
      </c>
      <c r="H9" s="6" t="str">
        <f t="shared" si="2"/>
        <v>April 22 Week 2</v>
      </c>
      <c r="I9" s="6" t="str">
        <f>CONCATENATE(UPPER(TableAopCalendar[[#This Row],[Month]])," ",TableAopCalendar[[#This Row],[Year]])</f>
        <v>APRIL 22</v>
      </c>
      <c r="J9" s="6" t="s">
        <v>261</v>
      </c>
      <c r="K9" s="6" t="str">
        <f>CONCATENATE(TableAopCalendar[[#This Row],[Month for Plan]]," ",TableAopCalendar[[#This Row],[Plan]])</f>
        <v>APRIL 22 PLANNED</v>
      </c>
    </row>
    <row r="10" spans="1:11" x14ac:dyDescent="0.35">
      <c r="A10" s="6">
        <f t="shared" si="0"/>
        <v>2</v>
      </c>
      <c r="B10" s="7">
        <v>44660</v>
      </c>
      <c r="C10" s="8" t="s">
        <v>251</v>
      </c>
      <c r="D10" s="8">
        <v>22</v>
      </c>
      <c r="E10" s="6">
        <f>DAY(TableAopCalendar[[#This Row],[Date]])</f>
        <v>9</v>
      </c>
      <c r="F10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0" s="6" t="str">
        <f t="shared" si="1"/>
        <v>Week 2</v>
      </c>
      <c r="H10" s="6" t="str">
        <f t="shared" si="2"/>
        <v>April 22 Week 2</v>
      </c>
      <c r="I10" s="6" t="str">
        <f>CONCATENATE(UPPER(TableAopCalendar[[#This Row],[Month]])," ",TableAopCalendar[[#This Row],[Year]])</f>
        <v>APRIL 22</v>
      </c>
      <c r="J10" s="6" t="s">
        <v>261</v>
      </c>
      <c r="K10" s="6" t="str">
        <f>CONCATENATE(TableAopCalendar[[#This Row],[Month for Plan]]," ",TableAopCalendar[[#This Row],[Plan]])</f>
        <v>APRIL 22 PLANNED</v>
      </c>
    </row>
    <row r="11" spans="1:11" x14ac:dyDescent="0.35">
      <c r="A11" s="6">
        <f t="shared" si="0"/>
        <v>3</v>
      </c>
      <c r="B11" s="7">
        <v>44661</v>
      </c>
      <c r="C11" s="8" t="s">
        <v>251</v>
      </c>
      <c r="D11" s="8">
        <v>22</v>
      </c>
      <c r="E11" s="6">
        <f>DAY(TableAopCalendar[[#This Row],[Date]])</f>
        <v>10</v>
      </c>
      <c r="F11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1" s="6" t="str">
        <f t="shared" si="1"/>
        <v>Week 2</v>
      </c>
      <c r="H11" s="6" t="str">
        <f t="shared" si="2"/>
        <v>April 22 Week 2</v>
      </c>
      <c r="I11" s="6" t="str">
        <f>CONCATENATE(UPPER(TableAopCalendar[[#This Row],[Month]])," ",TableAopCalendar[[#This Row],[Year]])</f>
        <v>APRIL 22</v>
      </c>
      <c r="J11" s="6" t="s">
        <v>261</v>
      </c>
      <c r="K11" s="6" t="str">
        <f>CONCATENATE(TableAopCalendar[[#This Row],[Month for Plan]]," ",TableAopCalendar[[#This Row],[Plan]])</f>
        <v>APRIL 22 PLANNED</v>
      </c>
    </row>
    <row r="12" spans="1:11" x14ac:dyDescent="0.35">
      <c r="A12" s="6">
        <f t="shared" si="0"/>
        <v>4</v>
      </c>
      <c r="B12" s="7">
        <v>44662</v>
      </c>
      <c r="C12" s="8" t="s">
        <v>251</v>
      </c>
      <c r="D12" s="8">
        <v>22</v>
      </c>
      <c r="E12" s="6">
        <f>DAY(TableAopCalendar[[#This Row],[Date]])</f>
        <v>11</v>
      </c>
      <c r="F12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2" s="6" t="str">
        <f t="shared" si="1"/>
        <v>Week 2</v>
      </c>
      <c r="H12" s="6" t="str">
        <f t="shared" si="2"/>
        <v>April 22 Week 2</v>
      </c>
      <c r="I12" s="6" t="str">
        <f>CONCATENATE(UPPER(TableAopCalendar[[#This Row],[Month]])," ",TableAopCalendar[[#This Row],[Year]])</f>
        <v>APRIL 22</v>
      </c>
      <c r="J12" s="6" t="s">
        <v>261</v>
      </c>
      <c r="K12" s="6" t="str">
        <f>CONCATENATE(TableAopCalendar[[#This Row],[Month for Plan]]," ",TableAopCalendar[[#This Row],[Plan]])</f>
        <v>APRIL 22 PLANNED</v>
      </c>
    </row>
    <row r="13" spans="1:11" x14ac:dyDescent="0.35">
      <c r="A13" s="6">
        <f t="shared" si="0"/>
        <v>5</v>
      </c>
      <c r="B13" s="7">
        <v>44663</v>
      </c>
      <c r="C13" s="8" t="s">
        <v>251</v>
      </c>
      <c r="D13" s="8">
        <v>22</v>
      </c>
      <c r="E13" s="6">
        <f>DAY(TableAopCalendar[[#This Row],[Date]])</f>
        <v>12</v>
      </c>
      <c r="F13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3" s="6" t="str">
        <f t="shared" si="1"/>
        <v>Week 2</v>
      </c>
      <c r="H13" s="6" t="str">
        <f t="shared" si="2"/>
        <v>April 22 Week 2</v>
      </c>
      <c r="I13" s="6" t="str">
        <f>CONCATENATE(UPPER(TableAopCalendar[[#This Row],[Month]])," ",TableAopCalendar[[#This Row],[Year]])</f>
        <v>APRIL 22</v>
      </c>
      <c r="J13" s="6" t="s">
        <v>261</v>
      </c>
      <c r="K13" s="6" t="str">
        <f>CONCATENATE(TableAopCalendar[[#This Row],[Month for Plan]]," ",TableAopCalendar[[#This Row],[Plan]])</f>
        <v>APRIL 22 PLANNED</v>
      </c>
    </row>
    <row r="14" spans="1:11" x14ac:dyDescent="0.35">
      <c r="A14" s="6">
        <f t="shared" si="0"/>
        <v>6</v>
      </c>
      <c r="B14" s="7">
        <v>44664</v>
      </c>
      <c r="C14" s="8" t="s">
        <v>251</v>
      </c>
      <c r="D14" s="8">
        <v>22</v>
      </c>
      <c r="E14" s="6">
        <f>DAY(TableAopCalendar[[#This Row],[Date]])</f>
        <v>13</v>
      </c>
      <c r="F14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4" s="6" t="str">
        <f t="shared" si="1"/>
        <v>Week 2</v>
      </c>
      <c r="H14" s="6" t="str">
        <f t="shared" si="2"/>
        <v>April 22 Week 2</v>
      </c>
      <c r="I14" s="6" t="str">
        <f>CONCATENATE(UPPER(TableAopCalendar[[#This Row],[Month]])," ",TableAopCalendar[[#This Row],[Year]])</f>
        <v>APRIL 22</v>
      </c>
      <c r="J14" s="6" t="s">
        <v>261</v>
      </c>
      <c r="K14" s="6" t="str">
        <f>CONCATENATE(TableAopCalendar[[#This Row],[Month for Plan]]," ",TableAopCalendar[[#This Row],[Plan]])</f>
        <v>APRIL 22 PLANNED</v>
      </c>
    </row>
    <row r="15" spans="1:11" x14ac:dyDescent="0.35">
      <c r="A15" s="6">
        <f t="shared" si="0"/>
        <v>7</v>
      </c>
      <c r="B15" s="7">
        <v>44665</v>
      </c>
      <c r="C15" s="8" t="s">
        <v>251</v>
      </c>
      <c r="D15" s="8">
        <v>22</v>
      </c>
      <c r="E15" s="6">
        <f>DAY(TableAopCalendar[[#This Row],[Date]])</f>
        <v>14</v>
      </c>
      <c r="F15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5" s="6" t="str">
        <f t="shared" si="1"/>
        <v>Week 2</v>
      </c>
      <c r="H15" s="6" t="str">
        <f t="shared" si="2"/>
        <v>April 22 Week 2</v>
      </c>
      <c r="I15" s="6" t="str">
        <f>CONCATENATE(UPPER(TableAopCalendar[[#This Row],[Month]])," ",TableAopCalendar[[#This Row],[Year]])</f>
        <v>APRIL 22</v>
      </c>
      <c r="J15" s="6" t="s">
        <v>261</v>
      </c>
      <c r="K15" s="6" t="str">
        <f>CONCATENATE(TableAopCalendar[[#This Row],[Month for Plan]]," ",TableAopCalendar[[#This Row],[Plan]])</f>
        <v>APRIL 22 PLANNED</v>
      </c>
    </row>
    <row r="16" spans="1:11" x14ac:dyDescent="0.35">
      <c r="A16" s="6">
        <f t="shared" si="0"/>
        <v>1</v>
      </c>
      <c r="B16" s="7">
        <v>44666</v>
      </c>
      <c r="C16" s="8" t="s">
        <v>251</v>
      </c>
      <c r="D16" s="8">
        <v>22</v>
      </c>
      <c r="E16" s="6">
        <f>DAY(TableAopCalendar[[#This Row],[Date]])</f>
        <v>15</v>
      </c>
      <c r="F16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6" s="6" t="str">
        <f t="shared" si="1"/>
        <v>Week 3</v>
      </c>
      <c r="H16" s="6" t="str">
        <f t="shared" si="2"/>
        <v>April 22 Week 3</v>
      </c>
      <c r="I16" s="6" t="str">
        <f>CONCATENATE(UPPER(TableAopCalendar[[#This Row],[Month]])," ",TableAopCalendar[[#This Row],[Year]])</f>
        <v>APRIL 22</v>
      </c>
      <c r="J16" s="6" t="s">
        <v>261</v>
      </c>
      <c r="K16" s="6" t="str">
        <f>CONCATENATE(TableAopCalendar[[#This Row],[Month for Plan]]," ",TableAopCalendar[[#This Row],[Plan]])</f>
        <v>APRIL 22 PLANNED</v>
      </c>
    </row>
    <row r="17" spans="1:11" x14ac:dyDescent="0.35">
      <c r="A17" s="6">
        <f t="shared" si="0"/>
        <v>2</v>
      </c>
      <c r="B17" s="7">
        <v>44667</v>
      </c>
      <c r="C17" s="8" t="s">
        <v>251</v>
      </c>
      <c r="D17" s="8">
        <v>22</v>
      </c>
      <c r="E17" s="6">
        <f>DAY(TableAopCalendar[[#This Row],[Date]])</f>
        <v>16</v>
      </c>
      <c r="F17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7" s="6" t="str">
        <f t="shared" si="1"/>
        <v>Week 3</v>
      </c>
      <c r="H17" s="6" t="str">
        <f t="shared" si="2"/>
        <v>April 22 Week 3</v>
      </c>
      <c r="I17" s="6" t="str">
        <f>CONCATENATE(UPPER(TableAopCalendar[[#This Row],[Month]])," ",TableAopCalendar[[#This Row],[Year]])</f>
        <v>APRIL 22</v>
      </c>
      <c r="J17" s="6" t="s">
        <v>261</v>
      </c>
      <c r="K17" s="6" t="str">
        <f>CONCATENATE(TableAopCalendar[[#This Row],[Month for Plan]]," ",TableAopCalendar[[#This Row],[Plan]])</f>
        <v>APRIL 22 PLANNED</v>
      </c>
    </row>
    <row r="18" spans="1:11" x14ac:dyDescent="0.35">
      <c r="A18" s="6">
        <f t="shared" si="0"/>
        <v>3</v>
      </c>
      <c r="B18" s="7">
        <v>44668</v>
      </c>
      <c r="C18" s="8" t="s">
        <v>251</v>
      </c>
      <c r="D18" s="8">
        <v>22</v>
      </c>
      <c r="E18" s="6">
        <f>DAY(TableAopCalendar[[#This Row],[Date]])</f>
        <v>17</v>
      </c>
      <c r="F18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8" s="6" t="str">
        <f t="shared" si="1"/>
        <v>Week 3</v>
      </c>
      <c r="H18" s="6" t="str">
        <f t="shared" si="2"/>
        <v>April 22 Week 3</v>
      </c>
      <c r="I18" s="6" t="str">
        <f>CONCATENATE(UPPER(TableAopCalendar[[#This Row],[Month]])," ",TableAopCalendar[[#This Row],[Year]])</f>
        <v>APRIL 22</v>
      </c>
      <c r="J18" s="6" t="s">
        <v>261</v>
      </c>
      <c r="K18" s="6" t="str">
        <f>CONCATENATE(TableAopCalendar[[#This Row],[Month for Plan]]," ",TableAopCalendar[[#This Row],[Plan]])</f>
        <v>APRIL 22 PLANNED</v>
      </c>
    </row>
    <row r="19" spans="1:11" x14ac:dyDescent="0.35">
      <c r="A19" s="6">
        <f t="shared" si="0"/>
        <v>4</v>
      </c>
      <c r="B19" s="7">
        <v>44669</v>
      </c>
      <c r="C19" s="8" t="s">
        <v>251</v>
      </c>
      <c r="D19" s="8">
        <v>22</v>
      </c>
      <c r="E19" s="6">
        <f>DAY(TableAopCalendar[[#This Row],[Date]])</f>
        <v>18</v>
      </c>
      <c r="F19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9" s="6" t="str">
        <f t="shared" si="1"/>
        <v>Week 3</v>
      </c>
      <c r="H19" s="6" t="str">
        <f t="shared" si="2"/>
        <v>April 22 Week 3</v>
      </c>
      <c r="I19" s="6" t="str">
        <f>CONCATENATE(UPPER(TableAopCalendar[[#This Row],[Month]])," ",TableAopCalendar[[#This Row],[Year]])</f>
        <v>APRIL 22</v>
      </c>
      <c r="J19" s="6" t="s">
        <v>261</v>
      </c>
      <c r="K19" s="6" t="str">
        <f>CONCATENATE(TableAopCalendar[[#This Row],[Month for Plan]]," ",TableAopCalendar[[#This Row],[Plan]])</f>
        <v>APRIL 22 PLANNED</v>
      </c>
    </row>
    <row r="20" spans="1:11" x14ac:dyDescent="0.35">
      <c r="A20" s="6">
        <f t="shared" si="0"/>
        <v>5</v>
      </c>
      <c r="B20" s="7">
        <v>44670</v>
      </c>
      <c r="C20" s="8" t="s">
        <v>251</v>
      </c>
      <c r="D20" s="8">
        <v>22</v>
      </c>
      <c r="E20" s="6">
        <f>DAY(TableAopCalendar[[#This Row],[Date]])</f>
        <v>19</v>
      </c>
      <c r="F20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0" s="6" t="str">
        <f t="shared" si="1"/>
        <v>Week 3</v>
      </c>
      <c r="H20" s="6" t="str">
        <f t="shared" si="2"/>
        <v>April 22 Week 3</v>
      </c>
      <c r="I20" s="6" t="str">
        <f>CONCATENATE(UPPER(TableAopCalendar[[#This Row],[Month]])," ",TableAopCalendar[[#This Row],[Year]])</f>
        <v>APRIL 22</v>
      </c>
      <c r="J20" s="6" t="s">
        <v>261</v>
      </c>
      <c r="K20" s="6" t="str">
        <f>CONCATENATE(TableAopCalendar[[#This Row],[Month for Plan]]," ",TableAopCalendar[[#This Row],[Plan]])</f>
        <v>APRIL 22 PLANNED</v>
      </c>
    </row>
    <row r="21" spans="1:11" x14ac:dyDescent="0.35">
      <c r="A21" s="6">
        <f t="shared" si="0"/>
        <v>6</v>
      </c>
      <c r="B21" s="7">
        <v>44671</v>
      </c>
      <c r="C21" s="8" t="s">
        <v>251</v>
      </c>
      <c r="D21" s="8">
        <v>22</v>
      </c>
      <c r="E21" s="6">
        <f>DAY(TableAopCalendar[[#This Row],[Date]])</f>
        <v>20</v>
      </c>
      <c r="F21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1" s="6" t="str">
        <f t="shared" si="1"/>
        <v>Week 3</v>
      </c>
      <c r="H21" s="6" t="str">
        <f t="shared" si="2"/>
        <v>April 22 Week 3</v>
      </c>
      <c r="I21" s="6" t="str">
        <f>CONCATENATE(UPPER(TableAopCalendar[[#This Row],[Month]])," ",TableAopCalendar[[#This Row],[Year]])</f>
        <v>APRIL 22</v>
      </c>
      <c r="J21" s="6" t="s">
        <v>261</v>
      </c>
      <c r="K21" s="6" t="str">
        <f>CONCATENATE(TableAopCalendar[[#This Row],[Month for Plan]]," ",TableAopCalendar[[#This Row],[Plan]])</f>
        <v>APRIL 22 PLANNED</v>
      </c>
    </row>
    <row r="22" spans="1:11" x14ac:dyDescent="0.35">
      <c r="A22" s="6">
        <f t="shared" si="0"/>
        <v>7</v>
      </c>
      <c r="B22" s="7">
        <v>44672</v>
      </c>
      <c r="C22" s="8" t="s">
        <v>251</v>
      </c>
      <c r="D22" s="8">
        <v>22</v>
      </c>
      <c r="E22" s="6">
        <f>DAY(TableAopCalendar[[#This Row],[Date]])</f>
        <v>21</v>
      </c>
      <c r="F22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2" s="6" t="str">
        <f t="shared" si="1"/>
        <v>Week 3</v>
      </c>
      <c r="H22" s="6" t="str">
        <f t="shared" si="2"/>
        <v>April 22 Week 3</v>
      </c>
      <c r="I22" s="6" t="str">
        <f>CONCATENATE(UPPER(TableAopCalendar[[#This Row],[Month]])," ",TableAopCalendar[[#This Row],[Year]])</f>
        <v>APRIL 22</v>
      </c>
      <c r="J22" s="6" t="s">
        <v>261</v>
      </c>
      <c r="K22" s="6" t="str">
        <f>CONCATENATE(TableAopCalendar[[#This Row],[Month for Plan]]," ",TableAopCalendar[[#This Row],[Plan]])</f>
        <v>APRIL 22 PLANNED</v>
      </c>
    </row>
    <row r="23" spans="1:11" x14ac:dyDescent="0.35">
      <c r="A23" s="6">
        <f t="shared" si="0"/>
        <v>1</v>
      </c>
      <c r="B23" s="7">
        <v>44673</v>
      </c>
      <c r="C23" s="8" t="s">
        <v>251</v>
      </c>
      <c r="D23" s="8">
        <v>22</v>
      </c>
      <c r="E23" s="6">
        <f>DAY(TableAopCalendar[[#This Row],[Date]])</f>
        <v>22</v>
      </c>
      <c r="F23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3" s="6" t="str">
        <f t="shared" si="1"/>
        <v>Week 4</v>
      </c>
      <c r="H23" s="6" t="str">
        <f t="shared" si="2"/>
        <v>April 22 Week 4</v>
      </c>
      <c r="I23" s="6" t="str">
        <f>CONCATENATE(UPPER(TableAopCalendar[[#This Row],[Month]])," ",TableAopCalendar[[#This Row],[Year]])</f>
        <v>APRIL 22</v>
      </c>
      <c r="J23" s="6" t="s">
        <v>261</v>
      </c>
      <c r="K23" s="6" t="str">
        <f>CONCATENATE(TableAopCalendar[[#This Row],[Month for Plan]]," ",TableAopCalendar[[#This Row],[Plan]])</f>
        <v>APRIL 22 PLANNED</v>
      </c>
    </row>
    <row r="24" spans="1:11" x14ac:dyDescent="0.35">
      <c r="A24" s="6">
        <f t="shared" si="0"/>
        <v>2</v>
      </c>
      <c r="B24" s="7">
        <v>44674</v>
      </c>
      <c r="C24" s="8" t="s">
        <v>251</v>
      </c>
      <c r="D24" s="8">
        <v>22</v>
      </c>
      <c r="E24" s="6">
        <f>DAY(TableAopCalendar[[#This Row],[Date]])</f>
        <v>23</v>
      </c>
      <c r="F24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4" s="6" t="str">
        <f t="shared" si="1"/>
        <v>Week 4</v>
      </c>
      <c r="H24" s="6" t="str">
        <f t="shared" si="2"/>
        <v>April 22 Week 4</v>
      </c>
      <c r="I24" s="6" t="str">
        <f>CONCATENATE(UPPER(TableAopCalendar[[#This Row],[Month]])," ",TableAopCalendar[[#This Row],[Year]])</f>
        <v>APRIL 22</v>
      </c>
      <c r="J24" s="6" t="s">
        <v>261</v>
      </c>
      <c r="K24" s="6" t="str">
        <f>CONCATENATE(TableAopCalendar[[#This Row],[Month for Plan]]," ",TableAopCalendar[[#This Row],[Plan]])</f>
        <v>APRIL 22 PLANNED</v>
      </c>
    </row>
    <row r="25" spans="1:11" x14ac:dyDescent="0.35">
      <c r="A25" s="6">
        <f t="shared" si="0"/>
        <v>3</v>
      </c>
      <c r="B25" s="7">
        <v>44675</v>
      </c>
      <c r="C25" s="8" t="s">
        <v>251</v>
      </c>
      <c r="D25" s="8">
        <v>22</v>
      </c>
      <c r="E25" s="6">
        <f>DAY(TableAopCalendar[[#This Row],[Date]])</f>
        <v>24</v>
      </c>
      <c r="F25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5" s="6" t="str">
        <f t="shared" si="1"/>
        <v>Week 4</v>
      </c>
      <c r="H25" s="6" t="str">
        <f t="shared" si="2"/>
        <v>April 22 Week 4</v>
      </c>
      <c r="I25" s="6" t="str">
        <f>CONCATENATE(UPPER(TableAopCalendar[[#This Row],[Month]])," ",TableAopCalendar[[#This Row],[Year]])</f>
        <v>APRIL 22</v>
      </c>
      <c r="J25" s="6" t="s">
        <v>261</v>
      </c>
      <c r="K25" s="6" t="str">
        <f>CONCATENATE(TableAopCalendar[[#This Row],[Month for Plan]]," ",TableAopCalendar[[#This Row],[Plan]])</f>
        <v>APRIL 22 PLANNED</v>
      </c>
    </row>
    <row r="26" spans="1:11" x14ac:dyDescent="0.35">
      <c r="A26" s="6">
        <f t="shared" si="0"/>
        <v>4</v>
      </c>
      <c r="B26" s="7">
        <v>44676</v>
      </c>
      <c r="C26" s="8" t="s">
        <v>251</v>
      </c>
      <c r="D26" s="8">
        <v>22</v>
      </c>
      <c r="E26" s="6">
        <f>DAY(TableAopCalendar[[#This Row],[Date]])</f>
        <v>25</v>
      </c>
      <c r="F26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6" s="6" t="str">
        <f t="shared" si="1"/>
        <v>Week 4</v>
      </c>
      <c r="H26" s="6" t="str">
        <f t="shared" si="2"/>
        <v>April 22 Week 4</v>
      </c>
      <c r="I26" s="6" t="str">
        <f>CONCATENATE(UPPER(TableAopCalendar[[#This Row],[Month]])," ",TableAopCalendar[[#This Row],[Year]])</f>
        <v>APRIL 22</v>
      </c>
      <c r="J26" s="6" t="s">
        <v>261</v>
      </c>
      <c r="K26" s="6" t="str">
        <f>CONCATENATE(TableAopCalendar[[#This Row],[Month for Plan]]," ",TableAopCalendar[[#This Row],[Plan]])</f>
        <v>APRIL 22 PLANNED</v>
      </c>
    </row>
    <row r="27" spans="1:11" x14ac:dyDescent="0.35">
      <c r="A27" s="6">
        <f t="shared" si="0"/>
        <v>5</v>
      </c>
      <c r="B27" s="7">
        <v>44677</v>
      </c>
      <c r="C27" s="8" t="s">
        <v>251</v>
      </c>
      <c r="D27" s="8">
        <v>22</v>
      </c>
      <c r="E27" s="6">
        <f>DAY(TableAopCalendar[[#This Row],[Date]])</f>
        <v>26</v>
      </c>
      <c r="F27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7" s="6" t="str">
        <f t="shared" si="1"/>
        <v>Week 4</v>
      </c>
      <c r="H27" s="6" t="str">
        <f t="shared" si="2"/>
        <v>April 22 Week 4</v>
      </c>
      <c r="I27" s="6" t="str">
        <f>CONCATENATE(UPPER(TableAopCalendar[[#This Row],[Month]])," ",TableAopCalendar[[#This Row],[Year]])</f>
        <v>APRIL 22</v>
      </c>
      <c r="J27" s="6" t="s">
        <v>261</v>
      </c>
      <c r="K27" s="6" t="str">
        <f>CONCATENATE(TableAopCalendar[[#This Row],[Month for Plan]]," ",TableAopCalendar[[#This Row],[Plan]])</f>
        <v>APRIL 22 PLANNED</v>
      </c>
    </row>
    <row r="28" spans="1:11" x14ac:dyDescent="0.35">
      <c r="A28" s="6">
        <f t="shared" si="0"/>
        <v>6</v>
      </c>
      <c r="B28" s="7">
        <v>44678</v>
      </c>
      <c r="C28" s="8" t="s">
        <v>251</v>
      </c>
      <c r="D28" s="8">
        <v>22</v>
      </c>
      <c r="E28" s="6">
        <f>DAY(TableAopCalendar[[#This Row],[Date]])</f>
        <v>27</v>
      </c>
      <c r="F28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8" s="6" t="str">
        <f t="shared" si="1"/>
        <v>Week 4</v>
      </c>
      <c r="H28" s="6" t="str">
        <f t="shared" si="2"/>
        <v>April 22 Week 4</v>
      </c>
      <c r="I28" s="6" t="str">
        <f>CONCATENATE(UPPER(TableAopCalendar[[#This Row],[Month]])," ",TableAopCalendar[[#This Row],[Year]])</f>
        <v>APRIL 22</v>
      </c>
      <c r="J28" s="6" t="s">
        <v>261</v>
      </c>
      <c r="K28" s="6" t="str">
        <f>CONCATENATE(TableAopCalendar[[#This Row],[Month for Plan]]," ",TableAopCalendar[[#This Row],[Plan]])</f>
        <v>APRIL 22 PLANNED</v>
      </c>
    </row>
    <row r="29" spans="1:11" x14ac:dyDescent="0.35">
      <c r="A29" s="6">
        <f t="shared" si="0"/>
        <v>7</v>
      </c>
      <c r="B29" s="7">
        <v>44679</v>
      </c>
      <c r="C29" s="8" t="s">
        <v>251</v>
      </c>
      <c r="D29" s="8">
        <v>22</v>
      </c>
      <c r="E29" s="6">
        <f>DAY(TableAopCalendar[[#This Row],[Date]])</f>
        <v>28</v>
      </c>
      <c r="F29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9" s="6" t="str">
        <f t="shared" si="1"/>
        <v>Week 4</v>
      </c>
      <c r="H29" s="6" t="str">
        <f t="shared" si="2"/>
        <v>April 22 Week 4</v>
      </c>
      <c r="I29" s="6" t="str">
        <f>CONCATENATE(UPPER(TableAopCalendar[[#This Row],[Month]])," ",TableAopCalendar[[#This Row],[Year]])</f>
        <v>APRIL 22</v>
      </c>
      <c r="J29" s="6" t="s">
        <v>261</v>
      </c>
      <c r="K29" s="6" t="str">
        <f>CONCATENATE(TableAopCalendar[[#This Row],[Month for Plan]]," ",TableAopCalendar[[#This Row],[Plan]])</f>
        <v>APRIL 22 PLANNED</v>
      </c>
    </row>
    <row r="30" spans="1:11" x14ac:dyDescent="0.35">
      <c r="A30" s="6">
        <f t="shared" si="0"/>
        <v>1</v>
      </c>
      <c r="B30" s="7">
        <v>44680</v>
      </c>
      <c r="C30" s="8" t="s">
        <v>251</v>
      </c>
      <c r="D30" s="8">
        <v>22</v>
      </c>
      <c r="E30" s="6">
        <f>DAY(TableAopCalendar[[#This Row],[Date]])</f>
        <v>29</v>
      </c>
      <c r="F30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30" s="6" t="str">
        <f t="shared" si="1"/>
        <v>Week 5</v>
      </c>
      <c r="H30" s="6" t="str">
        <f t="shared" si="2"/>
        <v>April 22 Week 5</v>
      </c>
      <c r="I30" s="6" t="str">
        <f>CONCATENATE(UPPER(TableAopCalendar[[#This Row],[Month]])," ",TableAopCalendar[[#This Row],[Year]])</f>
        <v>APRIL 22</v>
      </c>
      <c r="J30" s="6" t="s">
        <v>261</v>
      </c>
      <c r="K30" s="6" t="str">
        <f>CONCATENATE(TableAopCalendar[[#This Row],[Month for Plan]]," ",TableAopCalendar[[#This Row],[Plan]])</f>
        <v>APRIL 22 PLANNED</v>
      </c>
    </row>
    <row r="31" spans="1:11" x14ac:dyDescent="0.35">
      <c r="A31" s="6">
        <f t="shared" si="0"/>
        <v>2</v>
      </c>
      <c r="B31" s="7">
        <v>44681</v>
      </c>
      <c r="C31" s="8" t="s">
        <v>251</v>
      </c>
      <c r="D31" s="8">
        <v>22</v>
      </c>
      <c r="E31" s="6">
        <f>DAY(TableAopCalendar[[#This Row],[Date]])</f>
        <v>30</v>
      </c>
      <c r="F31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31" s="6" t="str">
        <f t="shared" si="1"/>
        <v>Week 5</v>
      </c>
      <c r="H31" s="6" t="str">
        <f t="shared" si="2"/>
        <v>April 22 Week 5</v>
      </c>
      <c r="I31" s="6" t="str">
        <f>CONCATENATE(UPPER(TableAopCalendar[[#This Row],[Month]])," ",TableAopCalendar[[#This Row],[Year]])</f>
        <v>APRIL 22</v>
      </c>
      <c r="J31" s="6" t="s">
        <v>261</v>
      </c>
      <c r="K31" s="6" t="str">
        <f>CONCATENATE(TableAopCalendar[[#This Row],[Month for Plan]]," ",TableAopCalendar[[#This Row],[Plan]])</f>
        <v>APRIL 22 PLANNED</v>
      </c>
    </row>
    <row r="32" spans="1:11" x14ac:dyDescent="0.35">
      <c r="A32" s="6">
        <f t="shared" si="0"/>
        <v>1</v>
      </c>
      <c r="B32" s="7">
        <v>44682</v>
      </c>
      <c r="C32" s="8" t="s">
        <v>252</v>
      </c>
      <c r="D32" s="8">
        <v>22</v>
      </c>
      <c r="E32" s="6">
        <f>DAY(TableAopCalendar[[#This Row],[Date]])</f>
        <v>1</v>
      </c>
      <c r="F32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32" s="6" t="str">
        <f t="shared" si="1"/>
        <v>Week 1</v>
      </c>
      <c r="H32" s="6" t="str">
        <f t="shared" si="2"/>
        <v>May 22 Week 1</v>
      </c>
      <c r="I32" s="6" t="str">
        <f>CONCATENATE(UPPER(TableAopCalendar[[#This Row],[Month]])," ",TableAopCalendar[[#This Row],[Year]])</f>
        <v>MAY 22</v>
      </c>
      <c r="J32" s="6" t="s">
        <v>261</v>
      </c>
      <c r="K32" s="6" t="str">
        <f>CONCATENATE(TableAopCalendar[[#This Row],[Month for Plan]]," ",TableAopCalendar[[#This Row],[Plan]])</f>
        <v>MAY 22 PLANNED</v>
      </c>
    </row>
    <row r="33" spans="1:11" x14ac:dyDescent="0.35">
      <c r="A33" s="6">
        <f t="shared" si="0"/>
        <v>2</v>
      </c>
      <c r="B33" s="7">
        <v>44683</v>
      </c>
      <c r="C33" s="8" t="s">
        <v>252</v>
      </c>
      <c r="D33" s="8">
        <v>22</v>
      </c>
      <c r="E33" s="6">
        <f>DAY(TableAopCalendar[[#This Row],[Date]])</f>
        <v>2</v>
      </c>
      <c r="F33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33" s="6" t="str">
        <f t="shared" si="1"/>
        <v>Week 1</v>
      </c>
      <c r="H33" s="6" t="str">
        <f t="shared" si="2"/>
        <v>May 22 Week 1</v>
      </c>
      <c r="I33" s="6" t="str">
        <f>CONCATENATE(UPPER(TableAopCalendar[[#This Row],[Month]])," ",TableAopCalendar[[#This Row],[Year]])</f>
        <v>MAY 22</v>
      </c>
      <c r="J33" s="6" t="s">
        <v>261</v>
      </c>
      <c r="K33" s="6" t="str">
        <f>CONCATENATE(TableAopCalendar[[#This Row],[Month for Plan]]," ",TableAopCalendar[[#This Row],[Plan]])</f>
        <v>MAY 22 PLANNED</v>
      </c>
    </row>
    <row r="34" spans="1:11" x14ac:dyDescent="0.35">
      <c r="A34" s="6">
        <f t="shared" si="0"/>
        <v>3</v>
      </c>
      <c r="B34" s="7">
        <v>44684</v>
      </c>
      <c r="C34" s="8" t="s">
        <v>252</v>
      </c>
      <c r="D34" s="8">
        <v>22</v>
      </c>
      <c r="E34" s="6">
        <f>DAY(TableAopCalendar[[#This Row],[Date]])</f>
        <v>3</v>
      </c>
      <c r="F34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34" s="6" t="str">
        <f t="shared" si="1"/>
        <v>Week 1</v>
      </c>
      <c r="H34" s="6" t="str">
        <f t="shared" si="2"/>
        <v>May 22 Week 1</v>
      </c>
      <c r="I34" s="6" t="str">
        <f>CONCATENATE(UPPER(TableAopCalendar[[#This Row],[Month]])," ",TableAopCalendar[[#This Row],[Year]])</f>
        <v>MAY 22</v>
      </c>
      <c r="J34" s="6" t="s">
        <v>261</v>
      </c>
      <c r="K34" s="6" t="str">
        <f>CONCATENATE(TableAopCalendar[[#This Row],[Month for Plan]]," ",TableAopCalendar[[#This Row],[Plan]])</f>
        <v>MAY 22 PLANNED</v>
      </c>
    </row>
    <row r="35" spans="1:11" x14ac:dyDescent="0.35">
      <c r="A35" s="6">
        <f t="shared" si="0"/>
        <v>4</v>
      </c>
      <c r="B35" s="7">
        <v>44685</v>
      </c>
      <c r="C35" s="8" t="s">
        <v>252</v>
      </c>
      <c r="D35" s="8">
        <v>22</v>
      </c>
      <c r="E35" s="6">
        <f>DAY(TableAopCalendar[[#This Row],[Date]])</f>
        <v>4</v>
      </c>
      <c r="F35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35" s="6" t="str">
        <f t="shared" si="1"/>
        <v>Week 1</v>
      </c>
      <c r="H35" s="6" t="str">
        <f t="shared" si="2"/>
        <v>May 22 Week 1</v>
      </c>
      <c r="I35" s="6" t="str">
        <f>CONCATENATE(UPPER(TableAopCalendar[[#This Row],[Month]])," ",TableAopCalendar[[#This Row],[Year]])</f>
        <v>MAY 22</v>
      </c>
      <c r="J35" s="6" t="s">
        <v>261</v>
      </c>
      <c r="K35" s="6" t="str">
        <f>CONCATENATE(TableAopCalendar[[#This Row],[Month for Plan]]," ",TableAopCalendar[[#This Row],[Plan]])</f>
        <v>MAY 22 PLANNED</v>
      </c>
    </row>
    <row r="36" spans="1:11" x14ac:dyDescent="0.35">
      <c r="A36" s="6">
        <f t="shared" si="0"/>
        <v>5</v>
      </c>
      <c r="B36" s="7">
        <v>44686</v>
      </c>
      <c r="C36" s="8" t="s">
        <v>252</v>
      </c>
      <c r="D36" s="8">
        <v>22</v>
      </c>
      <c r="E36" s="6">
        <f>DAY(TableAopCalendar[[#This Row],[Date]])</f>
        <v>5</v>
      </c>
      <c r="F36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36" s="6" t="str">
        <f t="shared" si="1"/>
        <v>Week 1</v>
      </c>
      <c r="H36" s="6" t="str">
        <f t="shared" si="2"/>
        <v>May 22 Week 1</v>
      </c>
      <c r="I36" s="6" t="str">
        <f>CONCATENATE(UPPER(TableAopCalendar[[#This Row],[Month]])," ",TableAopCalendar[[#This Row],[Year]])</f>
        <v>MAY 22</v>
      </c>
      <c r="J36" s="6" t="s">
        <v>261</v>
      </c>
      <c r="K36" s="6" t="str">
        <f>CONCATENATE(TableAopCalendar[[#This Row],[Month for Plan]]," ",TableAopCalendar[[#This Row],[Plan]])</f>
        <v>MAY 22 PLANNED</v>
      </c>
    </row>
    <row r="37" spans="1:11" x14ac:dyDescent="0.35">
      <c r="A37" s="6">
        <f t="shared" si="0"/>
        <v>6</v>
      </c>
      <c r="B37" s="7">
        <v>44687</v>
      </c>
      <c r="C37" s="8" t="s">
        <v>252</v>
      </c>
      <c r="D37" s="8">
        <v>22</v>
      </c>
      <c r="E37" s="6">
        <f>DAY(TableAopCalendar[[#This Row],[Date]])</f>
        <v>6</v>
      </c>
      <c r="F37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37" s="6" t="str">
        <f t="shared" si="1"/>
        <v>Week 1</v>
      </c>
      <c r="H37" s="6" t="str">
        <f t="shared" si="2"/>
        <v>May 22 Week 1</v>
      </c>
      <c r="I37" s="6" t="str">
        <f>CONCATENATE(UPPER(TableAopCalendar[[#This Row],[Month]])," ",TableAopCalendar[[#This Row],[Year]])</f>
        <v>MAY 22</v>
      </c>
      <c r="J37" s="6" t="s">
        <v>261</v>
      </c>
      <c r="K37" s="6" t="str">
        <f>CONCATENATE(TableAopCalendar[[#This Row],[Month for Plan]]," ",TableAopCalendar[[#This Row],[Plan]])</f>
        <v>MAY 22 PLANNED</v>
      </c>
    </row>
    <row r="38" spans="1:11" x14ac:dyDescent="0.35">
      <c r="A38" s="6">
        <f t="shared" si="0"/>
        <v>7</v>
      </c>
      <c r="B38" s="7">
        <v>44688</v>
      </c>
      <c r="C38" s="8" t="s">
        <v>252</v>
      </c>
      <c r="D38" s="8">
        <v>22</v>
      </c>
      <c r="E38" s="6">
        <f>DAY(TableAopCalendar[[#This Row],[Date]])</f>
        <v>7</v>
      </c>
      <c r="F38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38" s="6" t="str">
        <f t="shared" si="1"/>
        <v>Week 1</v>
      </c>
      <c r="H38" s="6" t="str">
        <f t="shared" si="2"/>
        <v>May 22 Week 1</v>
      </c>
      <c r="I38" s="6" t="str">
        <f>CONCATENATE(UPPER(TableAopCalendar[[#This Row],[Month]])," ",TableAopCalendar[[#This Row],[Year]])</f>
        <v>MAY 22</v>
      </c>
      <c r="J38" s="6" t="s">
        <v>261</v>
      </c>
      <c r="K38" s="6" t="str">
        <f>CONCATENATE(TableAopCalendar[[#This Row],[Month for Plan]]," ",TableAopCalendar[[#This Row],[Plan]])</f>
        <v>MAY 22 PLANNED</v>
      </c>
    </row>
    <row r="39" spans="1:11" x14ac:dyDescent="0.35">
      <c r="A39" s="6">
        <f t="shared" si="0"/>
        <v>1</v>
      </c>
      <c r="B39" s="7">
        <v>44689</v>
      </c>
      <c r="C39" s="8" t="s">
        <v>252</v>
      </c>
      <c r="D39" s="8">
        <v>22</v>
      </c>
      <c r="E39" s="6">
        <f>DAY(TableAopCalendar[[#This Row],[Date]])</f>
        <v>8</v>
      </c>
      <c r="F39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39" s="6" t="str">
        <f t="shared" si="1"/>
        <v>Week 2</v>
      </c>
      <c r="H39" s="6" t="str">
        <f t="shared" si="2"/>
        <v>May 22 Week 2</v>
      </c>
      <c r="I39" s="6" t="str">
        <f>CONCATENATE(UPPER(TableAopCalendar[[#This Row],[Month]])," ",TableAopCalendar[[#This Row],[Year]])</f>
        <v>MAY 22</v>
      </c>
      <c r="J39" s="6" t="s">
        <v>261</v>
      </c>
      <c r="K39" s="6" t="str">
        <f>CONCATENATE(TableAopCalendar[[#This Row],[Month for Plan]]," ",TableAopCalendar[[#This Row],[Plan]])</f>
        <v>MAY 22 PLANNED</v>
      </c>
    </row>
    <row r="40" spans="1:11" x14ac:dyDescent="0.35">
      <c r="A40" s="6">
        <f t="shared" si="0"/>
        <v>2</v>
      </c>
      <c r="B40" s="7">
        <v>44690</v>
      </c>
      <c r="C40" s="8" t="s">
        <v>252</v>
      </c>
      <c r="D40" s="8">
        <v>22</v>
      </c>
      <c r="E40" s="6">
        <f>DAY(TableAopCalendar[[#This Row],[Date]])</f>
        <v>9</v>
      </c>
      <c r="F40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40" s="6" t="str">
        <f t="shared" si="1"/>
        <v>Week 2</v>
      </c>
      <c r="H40" s="6" t="str">
        <f t="shared" si="2"/>
        <v>May 22 Week 2</v>
      </c>
      <c r="I40" s="6" t="str">
        <f>CONCATENATE(UPPER(TableAopCalendar[[#This Row],[Month]])," ",TableAopCalendar[[#This Row],[Year]])</f>
        <v>MAY 22</v>
      </c>
      <c r="J40" s="6" t="s">
        <v>261</v>
      </c>
      <c r="K40" s="6" t="str">
        <f>CONCATENATE(TableAopCalendar[[#This Row],[Month for Plan]]," ",TableAopCalendar[[#This Row],[Plan]])</f>
        <v>MAY 22 PLANNED</v>
      </c>
    </row>
    <row r="41" spans="1:11" x14ac:dyDescent="0.35">
      <c r="A41" s="6">
        <f t="shared" si="0"/>
        <v>3</v>
      </c>
      <c r="B41" s="7">
        <v>44691</v>
      </c>
      <c r="C41" s="8" t="s">
        <v>252</v>
      </c>
      <c r="D41" s="8">
        <v>22</v>
      </c>
      <c r="E41" s="6">
        <f>DAY(TableAopCalendar[[#This Row],[Date]])</f>
        <v>10</v>
      </c>
      <c r="F41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41" s="6" t="str">
        <f t="shared" si="1"/>
        <v>Week 2</v>
      </c>
      <c r="H41" s="6" t="str">
        <f t="shared" si="2"/>
        <v>May 22 Week 2</v>
      </c>
      <c r="I41" s="6" t="str">
        <f>CONCATENATE(UPPER(TableAopCalendar[[#This Row],[Month]])," ",TableAopCalendar[[#This Row],[Year]])</f>
        <v>MAY 22</v>
      </c>
      <c r="J41" s="6" t="s">
        <v>261</v>
      </c>
      <c r="K41" s="6" t="str">
        <f>CONCATENATE(TableAopCalendar[[#This Row],[Month for Plan]]," ",TableAopCalendar[[#This Row],[Plan]])</f>
        <v>MAY 22 PLANNED</v>
      </c>
    </row>
    <row r="42" spans="1:11" x14ac:dyDescent="0.35">
      <c r="A42" s="6">
        <f t="shared" si="0"/>
        <v>4</v>
      </c>
      <c r="B42" s="7">
        <v>44692</v>
      </c>
      <c r="C42" s="8" t="s">
        <v>252</v>
      </c>
      <c r="D42" s="8">
        <v>22</v>
      </c>
      <c r="E42" s="6">
        <f>DAY(TableAopCalendar[[#This Row],[Date]])</f>
        <v>11</v>
      </c>
      <c r="F42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42" s="6" t="str">
        <f t="shared" si="1"/>
        <v>Week 2</v>
      </c>
      <c r="H42" s="6" t="str">
        <f t="shared" si="2"/>
        <v>May 22 Week 2</v>
      </c>
      <c r="I42" s="6" t="str">
        <f>CONCATENATE(UPPER(TableAopCalendar[[#This Row],[Month]])," ",TableAopCalendar[[#This Row],[Year]])</f>
        <v>MAY 22</v>
      </c>
      <c r="J42" s="6" t="s">
        <v>261</v>
      </c>
      <c r="K42" s="6" t="str">
        <f>CONCATENATE(TableAopCalendar[[#This Row],[Month for Plan]]," ",TableAopCalendar[[#This Row],[Plan]])</f>
        <v>MAY 22 PLANNED</v>
      </c>
    </row>
    <row r="43" spans="1:11" x14ac:dyDescent="0.35">
      <c r="A43" s="6">
        <f t="shared" si="0"/>
        <v>5</v>
      </c>
      <c r="B43" s="7">
        <v>44693</v>
      </c>
      <c r="C43" s="8" t="s">
        <v>252</v>
      </c>
      <c r="D43" s="8">
        <v>22</v>
      </c>
      <c r="E43" s="6">
        <f>DAY(TableAopCalendar[[#This Row],[Date]])</f>
        <v>12</v>
      </c>
      <c r="F43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43" s="6" t="str">
        <f t="shared" si="1"/>
        <v>Week 2</v>
      </c>
      <c r="H43" s="6" t="str">
        <f t="shared" si="2"/>
        <v>May 22 Week 2</v>
      </c>
      <c r="I43" s="6" t="str">
        <f>CONCATENATE(UPPER(TableAopCalendar[[#This Row],[Month]])," ",TableAopCalendar[[#This Row],[Year]])</f>
        <v>MAY 22</v>
      </c>
      <c r="J43" s="6" t="s">
        <v>261</v>
      </c>
      <c r="K43" s="6" t="str">
        <f>CONCATENATE(TableAopCalendar[[#This Row],[Month for Plan]]," ",TableAopCalendar[[#This Row],[Plan]])</f>
        <v>MAY 22 PLANNED</v>
      </c>
    </row>
    <row r="44" spans="1:11" x14ac:dyDescent="0.35">
      <c r="A44" s="6">
        <f t="shared" si="0"/>
        <v>6</v>
      </c>
      <c r="B44" s="7">
        <v>44694</v>
      </c>
      <c r="C44" s="8" t="s">
        <v>252</v>
      </c>
      <c r="D44" s="8">
        <v>22</v>
      </c>
      <c r="E44" s="6">
        <f>DAY(TableAopCalendar[[#This Row],[Date]])</f>
        <v>13</v>
      </c>
      <c r="F44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44" s="6" t="str">
        <f t="shared" si="1"/>
        <v>Week 2</v>
      </c>
      <c r="H44" s="6" t="str">
        <f t="shared" si="2"/>
        <v>May 22 Week 2</v>
      </c>
      <c r="I44" s="6" t="str">
        <f>CONCATENATE(UPPER(TableAopCalendar[[#This Row],[Month]])," ",TableAopCalendar[[#This Row],[Year]])</f>
        <v>MAY 22</v>
      </c>
      <c r="J44" s="6" t="s">
        <v>261</v>
      </c>
      <c r="K44" s="6" t="str">
        <f>CONCATENATE(TableAopCalendar[[#This Row],[Month for Plan]]," ",TableAopCalendar[[#This Row],[Plan]])</f>
        <v>MAY 22 PLANNED</v>
      </c>
    </row>
    <row r="45" spans="1:11" x14ac:dyDescent="0.35">
      <c r="A45" s="6">
        <f t="shared" si="0"/>
        <v>7</v>
      </c>
      <c r="B45" s="7">
        <v>44695</v>
      </c>
      <c r="C45" s="8" t="s">
        <v>252</v>
      </c>
      <c r="D45" s="8">
        <v>22</v>
      </c>
      <c r="E45" s="6">
        <f>DAY(TableAopCalendar[[#This Row],[Date]])</f>
        <v>14</v>
      </c>
      <c r="F45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45" s="6" t="str">
        <f t="shared" si="1"/>
        <v>Week 2</v>
      </c>
      <c r="H45" s="6" t="str">
        <f t="shared" si="2"/>
        <v>May 22 Week 2</v>
      </c>
      <c r="I45" s="6" t="str">
        <f>CONCATENATE(UPPER(TableAopCalendar[[#This Row],[Month]])," ",TableAopCalendar[[#This Row],[Year]])</f>
        <v>MAY 22</v>
      </c>
      <c r="J45" s="6" t="s">
        <v>261</v>
      </c>
      <c r="K45" s="6" t="str">
        <f>CONCATENATE(TableAopCalendar[[#This Row],[Month for Plan]]," ",TableAopCalendar[[#This Row],[Plan]])</f>
        <v>MAY 22 PLANNED</v>
      </c>
    </row>
    <row r="46" spans="1:11" x14ac:dyDescent="0.35">
      <c r="A46" s="6">
        <f t="shared" si="0"/>
        <v>1</v>
      </c>
      <c r="B46" s="7">
        <v>44696</v>
      </c>
      <c r="C46" s="8" t="s">
        <v>252</v>
      </c>
      <c r="D46" s="8">
        <v>22</v>
      </c>
      <c r="E46" s="6">
        <f>DAY(TableAopCalendar[[#This Row],[Date]])</f>
        <v>15</v>
      </c>
      <c r="F46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46" s="6" t="str">
        <f t="shared" si="1"/>
        <v>Week 3</v>
      </c>
      <c r="H46" s="6" t="str">
        <f t="shared" si="2"/>
        <v>May 22 Week 3</v>
      </c>
      <c r="I46" s="6" t="str">
        <f>CONCATENATE(UPPER(TableAopCalendar[[#This Row],[Month]])," ",TableAopCalendar[[#This Row],[Year]])</f>
        <v>MAY 22</v>
      </c>
      <c r="J46" s="6" t="s">
        <v>261</v>
      </c>
      <c r="K46" s="6" t="str">
        <f>CONCATENATE(TableAopCalendar[[#This Row],[Month for Plan]]," ",TableAopCalendar[[#This Row],[Plan]])</f>
        <v>MAY 22 PLANNED</v>
      </c>
    </row>
    <row r="47" spans="1:11" x14ac:dyDescent="0.35">
      <c r="A47" s="6">
        <f t="shared" si="0"/>
        <v>2</v>
      </c>
      <c r="B47" s="7">
        <v>44697</v>
      </c>
      <c r="C47" s="8" t="s">
        <v>252</v>
      </c>
      <c r="D47" s="8">
        <v>22</v>
      </c>
      <c r="E47" s="6">
        <f>DAY(TableAopCalendar[[#This Row],[Date]])</f>
        <v>16</v>
      </c>
      <c r="F47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47" s="6" t="str">
        <f t="shared" si="1"/>
        <v>Week 3</v>
      </c>
      <c r="H47" s="6" t="str">
        <f t="shared" si="2"/>
        <v>May 22 Week 3</v>
      </c>
      <c r="I47" s="6" t="str">
        <f>CONCATENATE(UPPER(TableAopCalendar[[#This Row],[Month]])," ",TableAopCalendar[[#This Row],[Year]])</f>
        <v>MAY 22</v>
      </c>
      <c r="J47" s="6" t="s">
        <v>261</v>
      </c>
      <c r="K47" s="6" t="str">
        <f>CONCATENATE(TableAopCalendar[[#This Row],[Month for Plan]]," ",TableAopCalendar[[#This Row],[Plan]])</f>
        <v>MAY 22 PLANNED</v>
      </c>
    </row>
    <row r="48" spans="1:11" x14ac:dyDescent="0.35">
      <c r="A48" s="6">
        <f t="shared" si="0"/>
        <v>3</v>
      </c>
      <c r="B48" s="7">
        <v>44698</v>
      </c>
      <c r="C48" s="8" t="s">
        <v>252</v>
      </c>
      <c r="D48" s="8">
        <v>22</v>
      </c>
      <c r="E48" s="6">
        <f>DAY(TableAopCalendar[[#This Row],[Date]])</f>
        <v>17</v>
      </c>
      <c r="F48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48" s="6" t="str">
        <f t="shared" si="1"/>
        <v>Week 3</v>
      </c>
      <c r="H48" s="6" t="str">
        <f t="shared" si="2"/>
        <v>May 22 Week 3</v>
      </c>
      <c r="I48" s="6" t="str">
        <f>CONCATENATE(UPPER(TableAopCalendar[[#This Row],[Month]])," ",TableAopCalendar[[#This Row],[Year]])</f>
        <v>MAY 22</v>
      </c>
      <c r="J48" s="6" t="s">
        <v>261</v>
      </c>
      <c r="K48" s="6" t="str">
        <f>CONCATENATE(TableAopCalendar[[#This Row],[Month for Plan]]," ",TableAopCalendar[[#This Row],[Plan]])</f>
        <v>MAY 22 PLANNED</v>
      </c>
    </row>
    <row r="49" spans="1:11" x14ac:dyDescent="0.35">
      <c r="A49" s="6">
        <f t="shared" si="0"/>
        <v>4</v>
      </c>
      <c r="B49" s="7">
        <v>44699</v>
      </c>
      <c r="C49" s="8" t="s">
        <v>252</v>
      </c>
      <c r="D49" s="8">
        <v>22</v>
      </c>
      <c r="E49" s="6">
        <f>DAY(TableAopCalendar[[#This Row],[Date]])</f>
        <v>18</v>
      </c>
      <c r="F49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49" s="6" t="str">
        <f t="shared" si="1"/>
        <v>Week 3</v>
      </c>
      <c r="H49" s="6" t="str">
        <f t="shared" si="2"/>
        <v>May 22 Week 3</v>
      </c>
      <c r="I49" s="6" t="str">
        <f>CONCATENATE(UPPER(TableAopCalendar[[#This Row],[Month]])," ",TableAopCalendar[[#This Row],[Year]])</f>
        <v>MAY 22</v>
      </c>
      <c r="J49" s="6" t="s">
        <v>261</v>
      </c>
      <c r="K49" s="6" t="str">
        <f>CONCATENATE(TableAopCalendar[[#This Row],[Month for Plan]]," ",TableAopCalendar[[#This Row],[Plan]])</f>
        <v>MAY 22 PLANNED</v>
      </c>
    </row>
    <row r="50" spans="1:11" x14ac:dyDescent="0.35">
      <c r="A50" s="6">
        <f t="shared" si="0"/>
        <v>5</v>
      </c>
      <c r="B50" s="7">
        <v>44700</v>
      </c>
      <c r="C50" s="8" t="s">
        <v>252</v>
      </c>
      <c r="D50" s="8">
        <v>22</v>
      </c>
      <c r="E50" s="6">
        <f>DAY(TableAopCalendar[[#This Row],[Date]])</f>
        <v>19</v>
      </c>
      <c r="F50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50" s="6" t="str">
        <f t="shared" si="1"/>
        <v>Week 3</v>
      </c>
      <c r="H50" s="6" t="str">
        <f t="shared" si="2"/>
        <v>May 22 Week 3</v>
      </c>
      <c r="I50" s="6" t="str">
        <f>CONCATENATE(UPPER(TableAopCalendar[[#This Row],[Month]])," ",TableAopCalendar[[#This Row],[Year]])</f>
        <v>MAY 22</v>
      </c>
      <c r="J50" s="6" t="s">
        <v>261</v>
      </c>
      <c r="K50" s="6" t="str">
        <f>CONCATENATE(TableAopCalendar[[#This Row],[Month for Plan]]," ",TableAopCalendar[[#This Row],[Plan]])</f>
        <v>MAY 22 PLANNED</v>
      </c>
    </row>
    <row r="51" spans="1:11" x14ac:dyDescent="0.35">
      <c r="A51" s="6">
        <f t="shared" si="0"/>
        <v>6</v>
      </c>
      <c r="B51" s="7">
        <v>44701</v>
      </c>
      <c r="C51" s="8" t="s">
        <v>252</v>
      </c>
      <c r="D51" s="8">
        <v>22</v>
      </c>
      <c r="E51" s="6">
        <f>DAY(TableAopCalendar[[#This Row],[Date]])</f>
        <v>20</v>
      </c>
      <c r="F51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51" s="6" t="str">
        <f t="shared" si="1"/>
        <v>Week 3</v>
      </c>
      <c r="H51" s="6" t="str">
        <f t="shared" si="2"/>
        <v>May 22 Week 3</v>
      </c>
      <c r="I51" s="6" t="str">
        <f>CONCATENATE(UPPER(TableAopCalendar[[#This Row],[Month]])," ",TableAopCalendar[[#This Row],[Year]])</f>
        <v>MAY 22</v>
      </c>
      <c r="J51" s="6" t="s">
        <v>261</v>
      </c>
      <c r="K51" s="6" t="str">
        <f>CONCATENATE(TableAopCalendar[[#This Row],[Month for Plan]]," ",TableAopCalendar[[#This Row],[Plan]])</f>
        <v>MAY 22 PLANNED</v>
      </c>
    </row>
    <row r="52" spans="1:11" x14ac:dyDescent="0.35">
      <c r="A52" s="6">
        <f t="shared" si="0"/>
        <v>7</v>
      </c>
      <c r="B52" s="7">
        <v>44702</v>
      </c>
      <c r="C52" s="8" t="s">
        <v>252</v>
      </c>
      <c r="D52" s="8">
        <v>22</v>
      </c>
      <c r="E52" s="6">
        <f>DAY(TableAopCalendar[[#This Row],[Date]])</f>
        <v>21</v>
      </c>
      <c r="F52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52" s="6" t="str">
        <f t="shared" si="1"/>
        <v>Week 3</v>
      </c>
      <c r="H52" s="6" t="str">
        <f t="shared" si="2"/>
        <v>May 22 Week 3</v>
      </c>
      <c r="I52" s="6" t="str">
        <f>CONCATENATE(UPPER(TableAopCalendar[[#This Row],[Month]])," ",TableAopCalendar[[#This Row],[Year]])</f>
        <v>MAY 22</v>
      </c>
      <c r="J52" s="6" t="s">
        <v>261</v>
      </c>
      <c r="K52" s="6" t="str">
        <f>CONCATENATE(TableAopCalendar[[#This Row],[Month for Plan]]," ",TableAopCalendar[[#This Row],[Plan]])</f>
        <v>MAY 22 PLANNED</v>
      </c>
    </row>
    <row r="53" spans="1:11" x14ac:dyDescent="0.35">
      <c r="A53" s="6">
        <f t="shared" si="0"/>
        <v>1</v>
      </c>
      <c r="B53" s="7">
        <v>44703</v>
      </c>
      <c r="C53" s="8" t="s">
        <v>252</v>
      </c>
      <c r="D53" s="8">
        <v>22</v>
      </c>
      <c r="E53" s="6">
        <f>DAY(TableAopCalendar[[#This Row],[Date]])</f>
        <v>22</v>
      </c>
      <c r="F53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53" s="6" t="str">
        <f t="shared" si="1"/>
        <v>Week 4</v>
      </c>
      <c r="H53" s="6" t="str">
        <f t="shared" si="2"/>
        <v>May 22 Week 4</v>
      </c>
      <c r="I53" s="6" t="str">
        <f>CONCATENATE(UPPER(TableAopCalendar[[#This Row],[Month]])," ",TableAopCalendar[[#This Row],[Year]])</f>
        <v>MAY 22</v>
      </c>
      <c r="J53" s="6" t="s">
        <v>261</v>
      </c>
      <c r="K53" s="6" t="str">
        <f>CONCATENATE(TableAopCalendar[[#This Row],[Month for Plan]]," ",TableAopCalendar[[#This Row],[Plan]])</f>
        <v>MAY 22 PLANNED</v>
      </c>
    </row>
    <row r="54" spans="1:11" x14ac:dyDescent="0.35">
      <c r="A54" s="6">
        <f t="shared" si="0"/>
        <v>2</v>
      </c>
      <c r="B54" s="7">
        <v>44704</v>
      </c>
      <c r="C54" s="8" t="s">
        <v>252</v>
      </c>
      <c r="D54" s="8">
        <v>22</v>
      </c>
      <c r="E54" s="6">
        <f>DAY(TableAopCalendar[[#This Row],[Date]])</f>
        <v>23</v>
      </c>
      <c r="F54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54" s="6" t="str">
        <f t="shared" si="1"/>
        <v>Week 4</v>
      </c>
      <c r="H54" s="6" t="str">
        <f t="shared" si="2"/>
        <v>May 22 Week 4</v>
      </c>
      <c r="I54" s="6" t="str">
        <f>CONCATENATE(UPPER(TableAopCalendar[[#This Row],[Month]])," ",TableAopCalendar[[#This Row],[Year]])</f>
        <v>MAY 22</v>
      </c>
      <c r="J54" s="6" t="s">
        <v>261</v>
      </c>
      <c r="K54" s="6" t="str">
        <f>CONCATENATE(TableAopCalendar[[#This Row],[Month for Plan]]," ",TableAopCalendar[[#This Row],[Plan]])</f>
        <v>MAY 22 PLANNED</v>
      </c>
    </row>
    <row r="55" spans="1:11" x14ac:dyDescent="0.35">
      <c r="A55" s="6">
        <f t="shared" si="0"/>
        <v>3</v>
      </c>
      <c r="B55" s="7">
        <v>44705</v>
      </c>
      <c r="C55" s="8" t="s">
        <v>252</v>
      </c>
      <c r="D55" s="8">
        <v>22</v>
      </c>
      <c r="E55" s="6">
        <f>DAY(TableAopCalendar[[#This Row],[Date]])</f>
        <v>24</v>
      </c>
      <c r="F55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55" s="6" t="str">
        <f t="shared" si="1"/>
        <v>Week 4</v>
      </c>
      <c r="H55" s="6" t="str">
        <f t="shared" si="2"/>
        <v>May 22 Week 4</v>
      </c>
      <c r="I55" s="6" t="str">
        <f>CONCATENATE(UPPER(TableAopCalendar[[#This Row],[Month]])," ",TableAopCalendar[[#This Row],[Year]])</f>
        <v>MAY 22</v>
      </c>
      <c r="J55" s="6" t="s">
        <v>261</v>
      </c>
      <c r="K55" s="6" t="str">
        <f>CONCATENATE(TableAopCalendar[[#This Row],[Month for Plan]]," ",TableAopCalendar[[#This Row],[Plan]])</f>
        <v>MAY 22 PLANNED</v>
      </c>
    </row>
    <row r="56" spans="1:11" x14ac:dyDescent="0.35">
      <c r="A56" s="6">
        <f t="shared" si="0"/>
        <v>4</v>
      </c>
      <c r="B56" s="7">
        <v>44706</v>
      </c>
      <c r="C56" s="8" t="s">
        <v>252</v>
      </c>
      <c r="D56" s="8">
        <v>22</v>
      </c>
      <c r="E56" s="6">
        <f>DAY(TableAopCalendar[[#This Row],[Date]])</f>
        <v>25</v>
      </c>
      <c r="F56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56" s="6" t="str">
        <f t="shared" si="1"/>
        <v>Week 4</v>
      </c>
      <c r="H56" s="6" t="str">
        <f t="shared" si="2"/>
        <v>May 22 Week 4</v>
      </c>
      <c r="I56" s="6" t="str">
        <f>CONCATENATE(UPPER(TableAopCalendar[[#This Row],[Month]])," ",TableAopCalendar[[#This Row],[Year]])</f>
        <v>MAY 22</v>
      </c>
      <c r="J56" s="6" t="s">
        <v>261</v>
      </c>
      <c r="K56" s="6" t="str">
        <f>CONCATENATE(TableAopCalendar[[#This Row],[Month for Plan]]," ",TableAopCalendar[[#This Row],[Plan]])</f>
        <v>MAY 22 PLANNED</v>
      </c>
    </row>
    <row r="57" spans="1:11" x14ac:dyDescent="0.35">
      <c r="A57" s="6">
        <f t="shared" si="0"/>
        <v>5</v>
      </c>
      <c r="B57" s="7">
        <v>44707</v>
      </c>
      <c r="C57" s="8" t="s">
        <v>252</v>
      </c>
      <c r="D57" s="8">
        <v>22</v>
      </c>
      <c r="E57" s="6">
        <f>DAY(TableAopCalendar[[#This Row],[Date]])</f>
        <v>26</v>
      </c>
      <c r="F57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57" s="6" t="str">
        <f t="shared" si="1"/>
        <v>Week 4</v>
      </c>
      <c r="H57" s="6" t="str">
        <f t="shared" si="2"/>
        <v>May 22 Week 4</v>
      </c>
      <c r="I57" s="6" t="str">
        <f>CONCATENATE(UPPER(TableAopCalendar[[#This Row],[Month]])," ",TableAopCalendar[[#This Row],[Year]])</f>
        <v>MAY 22</v>
      </c>
      <c r="J57" s="6" t="s">
        <v>261</v>
      </c>
      <c r="K57" s="6" t="str">
        <f>CONCATENATE(TableAopCalendar[[#This Row],[Month for Plan]]," ",TableAopCalendar[[#This Row],[Plan]])</f>
        <v>MAY 22 PLANNED</v>
      </c>
    </row>
    <row r="58" spans="1:11" x14ac:dyDescent="0.35">
      <c r="A58" s="6">
        <f t="shared" si="0"/>
        <v>6</v>
      </c>
      <c r="B58" s="7">
        <v>44708</v>
      </c>
      <c r="C58" s="8" t="s">
        <v>252</v>
      </c>
      <c r="D58" s="8">
        <v>22</v>
      </c>
      <c r="E58" s="6">
        <f>DAY(TableAopCalendar[[#This Row],[Date]])</f>
        <v>27</v>
      </c>
      <c r="F58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58" s="6" t="str">
        <f t="shared" si="1"/>
        <v>Week 4</v>
      </c>
      <c r="H58" s="6" t="str">
        <f t="shared" si="2"/>
        <v>May 22 Week 4</v>
      </c>
      <c r="I58" s="6" t="str">
        <f>CONCATENATE(UPPER(TableAopCalendar[[#This Row],[Month]])," ",TableAopCalendar[[#This Row],[Year]])</f>
        <v>MAY 22</v>
      </c>
      <c r="J58" s="6" t="s">
        <v>261</v>
      </c>
      <c r="K58" s="6" t="str">
        <f>CONCATENATE(TableAopCalendar[[#This Row],[Month for Plan]]," ",TableAopCalendar[[#This Row],[Plan]])</f>
        <v>MAY 22 PLANNED</v>
      </c>
    </row>
    <row r="59" spans="1:11" x14ac:dyDescent="0.35">
      <c r="A59" s="6">
        <f t="shared" si="0"/>
        <v>7</v>
      </c>
      <c r="B59" s="7">
        <v>44709</v>
      </c>
      <c r="C59" s="8" t="s">
        <v>252</v>
      </c>
      <c r="D59" s="8">
        <v>22</v>
      </c>
      <c r="E59" s="6">
        <f>DAY(TableAopCalendar[[#This Row],[Date]])</f>
        <v>28</v>
      </c>
      <c r="F59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59" s="6" t="str">
        <f t="shared" si="1"/>
        <v>Week 4</v>
      </c>
      <c r="H59" s="6" t="str">
        <f t="shared" si="2"/>
        <v>May 22 Week 4</v>
      </c>
      <c r="I59" s="6" t="str">
        <f>CONCATENATE(UPPER(TableAopCalendar[[#This Row],[Month]])," ",TableAopCalendar[[#This Row],[Year]])</f>
        <v>MAY 22</v>
      </c>
      <c r="J59" s="6" t="s">
        <v>261</v>
      </c>
      <c r="K59" s="6" t="str">
        <f>CONCATENATE(TableAopCalendar[[#This Row],[Month for Plan]]," ",TableAopCalendar[[#This Row],[Plan]])</f>
        <v>MAY 22 PLANNED</v>
      </c>
    </row>
    <row r="60" spans="1:11" x14ac:dyDescent="0.35">
      <c r="A60" s="6">
        <f t="shared" si="0"/>
        <v>1</v>
      </c>
      <c r="B60" s="7">
        <v>44710</v>
      </c>
      <c r="C60" s="8" t="s">
        <v>252</v>
      </c>
      <c r="D60" s="8">
        <v>22</v>
      </c>
      <c r="E60" s="6">
        <f>DAY(TableAopCalendar[[#This Row],[Date]])</f>
        <v>29</v>
      </c>
      <c r="F60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60" s="6" t="str">
        <f t="shared" si="1"/>
        <v>Week 5</v>
      </c>
      <c r="H60" s="6" t="str">
        <f t="shared" si="2"/>
        <v>May 22 Week 5</v>
      </c>
      <c r="I60" s="6" t="str">
        <f>CONCATENATE(UPPER(TableAopCalendar[[#This Row],[Month]])," ",TableAopCalendar[[#This Row],[Year]])</f>
        <v>MAY 22</v>
      </c>
      <c r="J60" s="6" t="s">
        <v>261</v>
      </c>
      <c r="K60" s="6" t="str">
        <f>CONCATENATE(TableAopCalendar[[#This Row],[Month for Plan]]," ",TableAopCalendar[[#This Row],[Plan]])</f>
        <v>MAY 22 PLANNED</v>
      </c>
    </row>
    <row r="61" spans="1:11" x14ac:dyDescent="0.35">
      <c r="A61" s="6">
        <f t="shared" si="0"/>
        <v>2</v>
      </c>
      <c r="B61" s="7">
        <v>44711</v>
      </c>
      <c r="C61" s="8" t="s">
        <v>252</v>
      </c>
      <c r="D61" s="8">
        <v>22</v>
      </c>
      <c r="E61" s="6">
        <f>DAY(TableAopCalendar[[#This Row],[Date]])</f>
        <v>30</v>
      </c>
      <c r="F61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61" s="6" t="str">
        <f t="shared" si="1"/>
        <v>Week 5</v>
      </c>
      <c r="H61" s="6" t="str">
        <f t="shared" si="2"/>
        <v>May 22 Week 5</v>
      </c>
      <c r="I61" s="6" t="str">
        <f>CONCATENATE(UPPER(TableAopCalendar[[#This Row],[Month]])," ",TableAopCalendar[[#This Row],[Year]])</f>
        <v>MAY 22</v>
      </c>
      <c r="J61" s="6" t="s">
        <v>261</v>
      </c>
      <c r="K61" s="6" t="str">
        <f>CONCATENATE(TableAopCalendar[[#This Row],[Month for Plan]]," ",TableAopCalendar[[#This Row],[Plan]])</f>
        <v>MAY 22 PLANNED</v>
      </c>
    </row>
    <row r="62" spans="1:11" x14ac:dyDescent="0.35">
      <c r="A62" s="6">
        <f t="shared" si="0"/>
        <v>3</v>
      </c>
      <c r="B62" s="7">
        <v>44712</v>
      </c>
      <c r="C62" s="8" t="s">
        <v>252</v>
      </c>
      <c r="D62" s="8">
        <v>22</v>
      </c>
      <c r="E62" s="6">
        <f>DAY(TableAopCalendar[[#This Row],[Date]])</f>
        <v>31</v>
      </c>
      <c r="F62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62" s="6" t="str">
        <f t="shared" si="1"/>
        <v>Week 5</v>
      </c>
      <c r="H62" s="6" t="str">
        <f t="shared" si="2"/>
        <v>May 22 Week 5</v>
      </c>
      <c r="I62" s="6" t="str">
        <f>CONCATENATE(UPPER(TableAopCalendar[[#This Row],[Month]])," ",TableAopCalendar[[#This Row],[Year]])</f>
        <v>MAY 22</v>
      </c>
      <c r="J62" s="6" t="s">
        <v>261</v>
      </c>
      <c r="K62" s="6" t="str">
        <f>CONCATENATE(TableAopCalendar[[#This Row],[Month for Plan]]," ",TableAopCalendar[[#This Row],[Plan]])</f>
        <v>MAY 22 PLANNED</v>
      </c>
    </row>
    <row r="63" spans="1:11" x14ac:dyDescent="0.35">
      <c r="A63" s="6">
        <f t="shared" si="0"/>
        <v>1</v>
      </c>
      <c r="B63" s="7">
        <v>44713</v>
      </c>
      <c r="C63" s="8" t="s">
        <v>253</v>
      </c>
      <c r="D63" s="8">
        <v>22</v>
      </c>
      <c r="E63" s="6">
        <f>DAY(TableAopCalendar[[#This Row],[Date]])</f>
        <v>1</v>
      </c>
      <c r="F63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63" s="6" t="str">
        <f t="shared" si="1"/>
        <v>Week 1</v>
      </c>
      <c r="H63" s="6" t="str">
        <f t="shared" si="2"/>
        <v>June 22 Week 1</v>
      </c>
      <c r="I63" s="6" t="str">
        <f>CONCATENATE(UPPER(TableAopCalendar[[#This Row],[Month]])," ",TableAopCalendar[[#This Row],[Year]])</f>
        <v>JUNE 22</v>
      </c>
      <c r="J63" s="6" t="s">
        <v>261</v>
      </c>
      <c r="K63" s="6" t="str">
        <f>CONCATENATE(TableAopCalendar[[#This Row],[Month for Plan]]," ",TableAopCalendar[[#This Row],[Plan]])</f>
        <v>JUNE 22 PLANNED</v>
      </c>
    </row>
    <row r="64" spans="1:11" x14ac:dyDescent="0.35">
      <c r="A64" s="6">
        <f t="shared" si="0"/>
        <v>2</v>
      </c>
      <c r="B64" s="7">
        <v>44714</v>
      </c>
      <c r="C64" s="8" t="s">
        <v>253</v>
      </c>
      <c r="D64" s="8">
        <v>22</v>
      </c>
      <c r="E64" s="6">
        <f>DAY(TableAopCalendar[[#This Row],[Date]])</f>
        <v>2</v>
      </c>
      <c r="F64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64" s="6" t="str">
        <f t="shared" si="1"/>
        <v>Week 1</v>
      </c>
      <c r="H64" s="6" t="str">
        <f t="shared" si="2"/>
        <v>June 22 Week 1</v>
      </c>
      <c r="I64" s="6" t="str">
        <f>CONCATENATE(UPPER(TableAopCalendar[[#This Row],[Month]])," ",TableAopCalendar[[#This Row],[Year]])</f>
        <v>JUNE 22</v>
      </c>
      <c r="J64" s="6" t="s">
        <v>261</v>
      </c>
      <c r="K64" s="6" t="str">
        <f>CONCATENATE(TableAopCalendar[[#This Row],[Month for Plan]]," ",TableAopCalendar[[#This Row],[Plan]])</f>
        <v>JUNE 22 PLANNED</v>
      </c>
    </row>
    <row r="65" spans="1:11" x14ac:dyDescent="0.35">
      <c r="A65" s="6">
        <f t="shared" si="0"/>
        <v>3</v>
      </c>
      <c r="B65" s="7">
        <v>44715</v>
      </c>
      <c r="C65" s="8" t="s">
        <v>253</v>
      </c>
      <c r="D65" s="8">
        <v>22</v>
      </c>
      <c r="E65" s="6">
        <f>DAY(TableAopCalendar[[#This Row],[Date]])</f>
        <v>3</v>
      </c>
      <c r="F65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65" s="6" t="str">
        <f t="shared" si="1"/>
        <v>Week 1</v>
      </c>
      <c r="H65" s="6" t="str">
        <f t="shared" si="2"/>
        <v>June 22 Week 1</v>
      </c>
      <c r="I65" s="6" t="str">
        <f>CONCATENATE(UPPER(TableAopCalendar[[#This Row],[Month]])," ",TableAopCalendar[[#This Row],[Year]])</f>
        <v>JUNE 22</v>
      </c>
      <c r="J65" s="6" t="s">
        <v>261</v>
      </c>
      <c r="K65" s="6" t="str">
        <f>CONCATENATE(TableAopCalendar[[#This Row],[Month for Plan]]," ",TableAopCalendar[[#This Row],[Plan]])</f>
        <v>JUNE 22 PLANNED</v>
      </c>
    </row>
    <row r="66" spans="1:11" x14ac:dyDescent="0.35">
      <c r="A66" s="6">
        <f t="shared" ref="A66:A129" si="3">IF(G66=G65,A65+1,1)</f>
        <v>4</v>
      </c>
      <c r="B66" s="7">
        <v>44716</v>
      </c>
      <c r="C66" s="8" t="s">
        <v>253</v>
      </c>
      <c r="D66" s="8">
        <v>22</v>
      </c>
      <c r="E66" s="6">
        <f>DAY(TableAopCalendar[[#This Row],[Date]])</f>
        <v>4</v>
      </c>
      <c r="F66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66" s="6" t="str">
        <f t="shared" ref="G66:G129" si="4">"Week"&amp;" "&amp;F66</f>
        <v>Week 1</v>
      </c>
      <c r="H66" s="6" t="str">
        <f t="shared" ref="H66:H129" si="5">CONCATENATE(C66," ",D66," ",G66)</f>
        <v>June 22 Week 1</v>
      </c>
      <c r="I66" s="6" t="str">
        <f>CONCATENATE(UPPER(TableAopCalendar[[#This Row],[Month]])," ",TableAopCalendar[[#This Row],[Year]])</f>
        <v>JUNE 22</v>
      </c>
      <c r="J66" s="6" t="s">
        <v>261</v>
      </c>
      <c r="K66" s="6" t="str">
        <f>CONCATENATE(TableAopCalendar[[#This Row],[Month for Plan]]," ",TableAopCalendar[[#This Row],[Plan]])</f>
        <v>JUNE 22 PLANNED</v>
      </c>
    </row>
    <row r="67" spans="1:11" x14ac:dyDescent="0.35">
      <c r="A67" s="6">
        <f t="shared" si="3"/>
        <v>5</v>
      </c>
      <c r="B67" s="7">
        <v>44717</v>
      </c>
      <c r="C67" s="8" t="s">
        <v>253</v>
      </c>
      <c r="D67" s="8">
        <v>22</v>
      </c>
      <c r="E67" s="6">
        <f>DAY(TableAopCalendar[[#This Row],[Date]])</f>
        <v>5</v>
      </c>
      <c r="F67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67" s="6" t="str">
        <f t="shared" si="4"/>
        <v>Week 1</v>
      </c>
      <c r="H67" s="6" t="str">
        <f t="shared" si="5"/>
        <v>June 22 Week 1</v>
      </c>
      <c r="I67" s="6" t="str">
        <f>CONCATENATE(UPPER(TableAopCalendar[[#This Row],[Month]])," ",TableAopCalendar[[#This Row],[Year]])</f>
        <v>JUNE 22</v>
      </c>
      <c r="J67" s="6" t="s">
        <v>261</v>
      </c>
      <c r="K67" s="6" t="str">
        <f>CONCATENATE(TableAopCalendar[[#This Row],[Month for Plan]]," ",TableAopCalendar[[#This Row],[Plan]])</f>
        <v>JUNE 22 PLANNED</v>
      </c>
    </row>
    <row r="68" spans="1:11" x14ac:dyDescent="0.35">
      <c r="A68" s="6">
        <f t="shared" si="3"/>
        <v>6</v>
      </c>
      <c r="B68" s="7">
        <v>44718</v>
      </c>
      <c r="C68" s="8" t="s">
        <v>253</v>
      </c>
      <c r="D68" s="8">
        <v>22</v>
      </c>
      <c r="E68" s="6">
        <f>DAY(TableAopCalendar[[#This Row],[Date]])</f>
        <v>6</v>
      </c>
      <c r="F68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68" s="6" t="str">
        <f t="shared" si="4"/>
        <v>Week 1</v>
      </c>
      <c r="H68" s="6" t="str">
        <f t="shared" si="5"/>
        <v>June 22 Week 1</v>
      </c>
      <c r="I68" s="6" t="str">
        <f>CONCATENATE(UPPER(TableAopCalendar[[#This Row],[Month]])," ",TableAopCalendar[[#This Row],[Year]])</f>
        <v>JUNE 22</v>
      </c>
      <c r="J68" s="6" t="s">
        <v>261</v>
      </c>
      <c r="K68" s="6" t="str">
        <f>CONCATENATE(TableAopCalendar[[#This Row],[Month for Plan]]," ",TableAopCalendar[[#This Row],[Plan]])</f>
        <v>JUNE 22 PLANNED</v>
      </c>
    </row>
    <row r="69" spans="1:11" x14ac:dyDescent="0.35">
      <c r="A69" s="6">
        <f t="shared" si="3"/>
        <v>7</v>
      </c>
      <c r="B69" s="7">
        <v>44719</v>
      </c>
      <c r="C69" s="8" t="s">
        <v>253</v>
      </c>
      <c r="D69" s="8">
        <v>22</v>
      </c>
      <c r="E69" s="6">
        <f>DAY(TableAopCalendar[[#This Row],[Date]])</f>
        <v>7</v>
      </c>
      <c r="F69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69" s="6" t="str">
        <f t="shared" si="4"/>
        <v>Week 1</v>
      </c>
      <c r="H69" s="6" t="str">
        <f t="shared" si="5"/>
        <v>June 22 Week 1</v>
      </c>
      <c r="I69" s="6" t="str">
        <f>CONCATENATE(UPPER(TableAopCalendar[[#This Row],[Month]])," ",TableAopCalendar[[#This Row],[Year]])</f>
        <v>JUNE 22</v>
      </c>
      <c r="J69" s="6" t="s">
        <v>261</v>
      </c>
      <c r="K69" s="6" t="str">
        <f>CONCATENATE(TableAopCalendar[[#This Row],[Month for Plan]]," ",TableAopCalendar[[#This Row],[Plan]])</f>
        <v>JUNE 22 PLANNED</v>
      </c>
    </row>
    <row r="70" spans="1:11" x14ac:dyDescent="0.35">
      <c r="A70" s="6">
        <f t="shared" si="3"/>
        <v>1</v>
      </c>
      <c r="B70" s="7">
        <v>44720</v>
      </c>
      <c r="C70" s="8" t="s">
        <v>253</v>
      </c>
      <c r="D70" s="8">
        <v>22</v>
      </c>
      <c r="E70" s="6">
        <f>DAY(TableAopCalendar[[#This Row],[Date]])</f>
        <v>8</v>
      </c>
      <c r="F70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70" s="6" t="str">
        <f t="shared" si="4"/>
        <v>Week 2</v>
      </c>
      <c r="H70" s="6" t="str">
        <f t="shared" si="5"/>
        <v>June 22 Week 2</v>
      </c>
      <c r="I70" s="6" t="str">
        <f>CONCATENATE(UPPER(TableAopCalendar[[#This Row],[Month]])," ",TableAopCalendar[[#This Row],[Year]])</f>
        <v>JUNE 22</v>
      </c>
      <c r="J70" s="6" t="s">
        <v>261</v>
      </c>
      <c r="K70" s="6" t="str">
        <f>CONCATENATE(TableAopCalendar[[#This Row],[Month for Plan]]," ",TableAopCalendar[[#This Row],[Plan]])</f>
        <v>JUNE 22 PLANNED</v>
      </c>
    </row>
    <row r="71" spans="1:11" x14ac:dyDescent="0.35">
      <c r="A71" s="6">
        <f t="shared" si="3"/>
        <v>2</v>
      </c>
      <c r="B71" s="7">
        <v>44721</v>
      </c>
      <c r="C71" s="8" t="s">
        <v>253</v>
      </c>
      <c r="D71" s="8">
        <v>22</v>
      </c>
      <c r="E71" s="6">
        <f>DAY(TableAopCalendar[[#This Row],[Date]])</f>
        <v>9</v>
      </c>
      <c r="F71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71" s="6" t="str">
        <f t="shared" si="4"/>
        <v>Week 2</v>
      </c>
      <c r="H71" s="6" t="str">
        <f t="shared" si="5"/>
        <v>June 22 Week 2</v>
      </c>
      <c r="I71" s="6" t="str">
        <f>CONCATENATE(UPPER(TableAopCalendar[[#This Row],[Month]])," ",TableAopCalendar[[#This Row],[Year]])</f>
        <v>JUNE 22</v>
      </c>
      <c r="J71" s="6" t="s">
        <v>261</v>
      </c>
      <c r="K71" s="6" t="str">
        <f>CONCATENATE(TableAopCalendar[[#This Row],[Month for Plan]]," ",TableAopCalendar[[#This Row],[Plan]])</f>
        <v>JUNE 22 PLANNED</v>
      </c>
    </row>
    <row r="72" spans="1:11" x14ac:dyDescent="0.35">
      <c r="A72" s="6">
        <f t="shared" si="3"/>
        <v>3</v>
      </c>
      <c r="B72" s="7">
        <v>44722</v>
      </c>
      <c r="C72" s="8" t="s">
        <v>253</v>
      </c>
      <c r="D72" s="8">
        <v>22</v>
      </c>
      <c r="E72" s="6">
        <f>DAY(TableAopCalendar[[#This Row],[Date]])</f>
        <v>10</v>
      </c>
      <c r="F72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72" s="6" t="str">
        <f t="shared" si="4"/>
        <v>Week 2</v>
      </c>
      <c r="H72" s="6" t="str">
        <f t="shared" si="5"/>
        <v>June 22 Week 2</v>
      </c>
      <c r="I72" s="6" t="str">
        <f>CONCATENATE(UPPER(TableAopCalendar[[#This Row],[Month]])," ",TableAopCalendar[[#This Row],[Year]])</f>
        <v>JUNE 22</v>
      </c>
      <c r="J72" s="6" t="s">
        <v>261</v>
      </c>
      <c r="K72" s="6" t="str">
        <f>CONCATENATE(TableAopCalendar[[#This Row],[Month for Plan]]," ",TableAopCalendar[[#This Row],[Plan]])</f>
        <v>JUNE 22 PLANNED</v>
      </c>
    </row>
    <row r="73" spans="1:11" x14ac:dyDescent="0.35">
      <c r="A73" s="6">
        <f t="shared" si="3"/>
        <v>4</v>
      </c>
      <c r="B73" s="7">
        <v>44723</v>
      </c>
      <c r="C73" s="8" t="s">
        <v>253</v>
      </c>
      <c r="D73" s="8">
        <v>22</v>
      </c>
      <c r="E73" s="6">
        <f>DAY(TableAopCalendar[[#This Row],[Date]])</f>
        <v>11</v>
      </c>
      <c r="F73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73" s="6" t="str">
        <f t="shared" si="4"/>
        <v>Week 2</v>
      </c>
      <c r="H73" s="6" t="str">
        <f t="shared" si="5"/>
        <v>June 22 Week 2</v>
      </c>
      <c r="I73" s="6" t="str">
        <f>CONCATENATE(UPPER(TableAopCalendar[[#This Row],[Month]])," ",TableAopCalendar[[#This Row],[Year]])</f>
        <v>JUNE 22</v>
      </c>
      <c r="J73" s="6" t="s">
        <v>261</v>
      </c>
      <c r="K73" s="6" t="str">
        <f>CONCATENATE(TableAopCalendar[[#This Row],[Month for Plan]]," ",TableAopCalendar[[#This Row],[Plan]])</f>
        <v>JUNE 22 PLANNED</v>
      </c>
    </row>
    <row r="74" spans="1:11" x14ac:dyDescent="0.35">
      <c r="A74" s="6">
        <f t="shared" si="3"/>
        <v>5</v>
      </c>
      <c r="B74" s="7">
        <v>44724</v>
      </c>
      <c r="C74" s="8" t="s">
        <v>253</v>
      </c>
      <c r="D74" s="8">
        <v>22</v>
      </c>
      <c r="E74" s="6">
        <f>DAY(TableAopCalendar[[#This Row],[Date]])</f>
        <v>12</v>
      </c>
      <c r="F74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74" s="6" t="str">
        <f t="shared" si="4"/>
        <v>Week 2</v>
      </c>
      <c r="H74" s="6" t="str">
        <f t="shared" si="5"/>
        <v>June 22 Week 2</v>
      </c>
      <c r="I74" s="6" t="str">
        <f>CONCATENATE(UPPER(TableAopCalendar[[#This Row],[Month]])," ",TableAopCalendar[[#This Row],[Year]])</f>
        <v>JUNE 22</v>
      </c>
      <c r="J74" s="6" t="s">
        <v>261</v>
      </c>
      <c r="K74" s="6" t="str">
        <f>CONCATENATE(TableAopCalendar[[#This Row],[Month for Plan]]," ",TableAopCalendar[[#This Row],[Plan]])</f>
        <v>JUNE 22 PLANNED</v>
      </c>
    </row>
    <row r="75" spans="1:11" x14ac:dyDescent="0.35">
      <c r="A75" s="6">
        <f t="shared" si="3"/>
        <v>6</v>
      </c>
      <c r="B75" s="7">
        <v>44725</v>
      </c>
      <c r="C75" s="8" t="s">
        <v>253</v>
      </c>
      <c r="D75" s="8">
        <v>22</v>
      </c>
      <c r="E75" s="6">
        <f>DAY(TableAopCalendar[[#This Row],[Date]])</f>
        <v>13</v>
      </c>
      <c r="F75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75" s="6" t="str">
        <f t="shared" si="4"/>
        <v>Week 2</v>
      </c>
      <c r="H75" s="6" t="str">
        <f t="shared" si="5"/>
        <v>June 22 Week 2</v>
      </c>
      <c r="I75" s="6" t="str">
        <f>CONCATENATE(UPPER(TableAopCalendar[[#This Row],[Month]])," ",TableAopCalendar[[#This Row],[Year]])</f>
        <v>JUNE 22</v>
      </c>
      <c r="J75" s="6" t="s">
        <v>261</v>
      </c>
      <c r="K75" s="6" t="str">
        <f>CONCATENATE(TableAopCalendar[[#This Row],[Month for Plan]]," ",TableAopCalendar[[#This Row],[Plan]])</f>
        <v>JUNE 22 PLANNED</v>
      </c>
    </row>
    <row r="76" spans="1:11" x14ac:dyDescent="0.35">
      <c r="A76" s="6">
        <f t="shared" si="3"/>
        <v>7</v>
      </c>
      <c r="B76" s="7">
        <v>44726</v>
      </c>
      <c r="C76" s="8" t="s">
        <v>253</v>
      </c>
      <c r="D76" s="8">
        <v>22</v>
      </c>
      <c r="E76" s="6">
        <f>DAY(TableAopCalendar[[#This Row],[Date]])</f>
        <v>14</v>
      </c>
      <c r="F76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76" s="6" t="str">
        <f t="shared" si="4"/>
        <v>Week 2</v>
      </c>
      <c r="H76" s="6" t="str">
        <f t="shared" si="5"/>
        <v>June 22 Week 2</v>
      </c>
      <c r="I76" s="6" t="str">
        <f>CONCATENATE(UPPER(TableAopCalendar[[#This Row],[Month]])," ",TableAopCalendar[[#This Row],[Year]])</f>
        <v>JUNE 22</v>
      </c>
      <c r="J76" s="6" t="s">
        <v>261</v>
      </c>
      <c r="K76" s="6" t="str">
        <f>CONCATENATE(TableAopCalendar[[#This Row],[Month for Plan]]," ",TableAopCalendar[[#This Row],[Plan]])</f>
        <v>JUNE 22 PLANNED</v>
      </c>
    </row>
    <row r="77" spans="1:11" x14ac:dyDescent="0.35">
      <c r="A77" s="6">
        <f t="shared" si="3"/>
        <v>1</v>
      </c>
      <c r="B77" s="7">
        <v>44727</v>
      </c>
      <c r="C77" s="8" t="s">
        <v>253</v>
      </c>
      <c r="D77" s="8">
        <v>22</v>
      </c>
      <c r="E77" s="6">
        <f>DAY(TableAopCalendar[[#This Row],[Date]])</f>
        <v>15</v>
      </c>
      <c r="F77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77" s="6" t="str">
        <f t="shared" si="4"/>
        <v>Week 3</v>
      </c>
      <c r="H77" s="6" t="str">
        <f t="shared" si="5"/>
        <v>June 22 Week 3</v>
      </c>
      <c r="I77" s="6" t="str">
        <f>CONCATENATE(UPPER(TableAopCalendar[[#This Row],[Month]])," ",TableAopCalendar[[#This Row],[Year]])</f>
        <v>JUNE 22</v>
      </c>
      <c r="J77" s="6" t="s">
        <v>261</v>
      </c>
      <c r="K77" s="6" t="str">
        <f>CONCATENATE(TableAopCalendar[[#This Row],[Month for Plan]]," ",TableAopCalendar[[#This Row],[Plan]])</f>
        <v>JUNE 22 PLANNED</v>
      </c>
    </row>
    <row r="78" spans="1:11" x14ac:dyDescent="0.35">
      <c r="A78" s="6">
        <f t="shared" si="3"/>
        <v>2</v>
      </c>
      <c r="B78" s="7">
        <v>44728</v>
      </c>
      <c r="C78" s="8" t="s">
        <v>253</v>
      </c>
      <c r="D78" s="8">
        <v>22</v>
      </c>
      <c r="E78" s="6">
        <f>DAY(TableAopCalendar[[#This Row],[Date]])</f>
        <v>16</v>
      </c>
      <c r="F78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78" s="6" t="str">
        <f t="shared" si="4"/>
        <v>Week 3</v>
      </c>
      <c r="H78" s="6" t="str">
        <f t="shared" si="5"/>
        <v>June 22 Week 3</v>
      </c>
      <c r="I78" s="6" t="str">
        <f>CONCATENATE(UPPER(TableAopCalendar[[#This Row],[Month]])," ",TableAopCalendar[[#This Row],[Year]])</f>
        <v>JUNE 22</v>
      </c>
      <c r="J78" s="6" t="s">
        <v>261</v>
      </c>
      <c r="K78" s="6" t="str">
        <f>CONCATENATE(TableAopCalendar[[#This Row],[Month for Plan]]," ",TableAopCalendar[[#This Row],[Plan]])</f>
        <v>JUNE 22 PLANNED</v>
      </c>
    </row>
    <row r="79" spans="1:11" x14ac:dyDescent="0.35">
      <c r="A79" s="6">
        <f t="shared" si="3"/>
        <v>3</v>
      </c>
      <c r="B79" s="7">
        <v>44729</v>
      </c>
      <c r="C79" s="8" t="s">
        <v>253</v>
      </c>
      <c r="D79" s="8">
        <v>22</v>
      </c>
      <c r="E79" s="6">
        <f>DAY(TableAopCalendar[[#This Row],[Date]])</f>
        <v>17</v>
      </c>
      <c r="F79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79" s="6" t="str">
        <f t="shared" si="4"/>
        <v>Week 3</v>
      </c>
      <c r="H79" s="6" t="str">
        <f t="shared" si="5"/>
        <v>June 22 Week 3</v>
      </c>
      <c r="I79" s="6" t="str">
        <f>CONCATENATE(UPPER(TableAopCalendar[[#This Row],[Month]])," ",TableAopCalendar[[#This Row],[Year]])</f>
        <v>JUNE 22</v>
      </c>
      <c r="J79" s="6" t="s">
        <v>261</v>
      </c>
      <c r="K79" s="6" t="str">
        <f>CONCATENATE(TableAopCalendar[[#This Row],[Month for Plan]]," ",TableAopCalendar[[#This Row],[Plan]])</f>
        <v>JUNE 22 PLANNED</v>
      </c>
    </row>
    <row r="80" spans="1:11" x14ac:dyDescent="0.35">
      <c r="A80" s="6">
        <f t="shared" si="3"/>
        <v>4</v>
      </c>
      <c r="B80" s="7">
        <v>44730</v>
      </c>
      <c r="C80" s="8" t="s">
        <v>253</v>
      </c>
      <c r="D80" s="8">
        <v>22</v>
      </c>
      <c r="E80" s="6">
        <f>DAY(TableAopCalendar[[#This Row],[Date]])</f>
        <v>18</v>
      </c>
      <c r="F80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80" s="6" t="str">
        <f t="shared" si="4"/>
        <v>Week 3</v>
      </c>
      <c r="H80" s="6" t="str">
        <f t="shared" si="5"/>
        <v>June 22 Week 3</v>
      </c>
      <c r="I80" s="6" t="str">
        <f>CONCATENATE(UPPER(TableAopCalendar[[#This Row],[Month]])," ",TableAopCalendar[[#This Row],[Year]])</f>
        <v>JUNE 22</v>
      </c>
      <c r="J80" s="6" t="s">
        <v>261</v>
      </c>
      <c r="K80" s="6" t="str">
        <f>CONCATENATE(TableAopCalendar[[#This Row],[Month for Plan]]," ",TableAopCalendar[[#This Row],[Plan]])</f>
        <v>JUNE 22 PLANNED</v>
      </c>
    </row>
    <row r="81" spans="1:11" x14ac:dyDescent="0.35">
      <c r="A81" s="6">
        <f t="shared" si="3"/>
        <v>5</v>
      </c>
      <c r="B81" s="7">
        <v>44731</v>
      </c>
      <c r="C81" s="8" t="s">
        <v>253</v>
      </c>
      <c r="D81" s="8">
        <v>22</v>
      </c>
      <c r="E81" s="6">
        <f>DAY(TableAopCalendar[[#This Row],[Date]])</f>
        <v>19</v>
      </c>
      <c r="F81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81" s="6" t="str">
        <f t="shared" si="4"/>
        <v>Week 3</v>
      </c>
      <c r="H81" s="6" t="str">
        <f t="shared" si="5"/>
        <v>June 22 Week 3</v>
      </c>
      <c r="I81" s="6" t="str">
        <f>CONCATENATE(UPPER(TableAopCalendar[[#This Row],[Month]])," ",TableAopCalendar[[#This Row],[Year]])</f>
        <v>JUNE 22</v>
      </c>
      <c r="J81" s="6" t="s">
        <v>261</v>
      </c>
      <c r="K81" s="6" t="str">
        <f>CONCATENATE(TableAopCalendar[[#This Row],[Month for Plan]]," ",TableAopCalendar[[#This Row],[Plan]])</f>
        <v>JUNE 22 PLANNED</v>
      </c>
    </row>
    <row r="82" spans="1:11" x14ac:dyDescent="0.35">
      <c r="A82" s="6">
        <f t="shared" si="3"/>
        <v>6</v>
      </c>
      <c r="B82" s="7">
        <v>44732</v>
      </c>
      <c r="C82" s="8" t="s">
        <v>253</v>
      </c>
      <c r="D82" s="8">
        <v>22</v>
      </c>
      <c r="E82" s="6">
        <f>DAY(TableAopCalendar[[#This Row],[Date]])</f>
        <v>20</v>
      </c>
      <c r="F82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82" s="6" t="str">
        <f t="shared" si="4"/>
        <v>Week 3</v>
      </c>
      <c r="H82" s="6" t="str">
        <f t="shared" si="5"/>
        <v>June 22 Week 3</v>
      </c>
      <c r="I82" s="6" t="str">
        <f>CONCATENATE(UPPER(TableAopCalendar[[#This Row],[Month]])," ",TableAopCalendar[[#This Row],[Year]])</f>
        <v>JUNE 22</v>
      </c>
      <c r="J82" s="6" t="s">
        <v>261</v>
      </c>
      <c r="K82" s="6" t="str">
        <f>CONCATENATE(TableAopCalendar[[#This Row],[Month for Plan]]," ",TableAopCalendar[[#This Row],[Plan]])</f>
        <v>JUNE 22 PLANNED</v>
      </c>
    </row>
    <row r="83" spans="1:11" x14ac:dyDescent="0.35">
      <c r="A83" s="6">
        <f t="shared" si="3"/>
        <v>7</v>
      </c>
      <c r="B83" s="7">
        <v>44733</v>
      </c>
      <c r="C83" s="8" t="s">
        <v>253</v>
      </c>
      <c r="D83" s="8">
        <v>22</v>
      </c>
      <c r="E83" s="6">
        <f>DAY(TableAopCalendar[[#This Row],[Date]])</f>
        <v>21</v>
      </c>
      <c r="F83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83" s="6" t="str">
        <f t="shared" si="4"/>
        <v>Week 3</v>
      </c>
      <c r="H83" s="6" t="str">
        <f t="shared" si="5"/>
        <v>June 22 Week 3</v>
      </c>
      <c r="I83" s="6" t="str">
        <f>CONCATENATE(UPPER(TableAopCalendar[[#This Row],[Month]])," ",TableAopCalendar[[#This Row],[Year]])</f>
        <v>JUNE 22</v>
      </c>
      <c r="J83" s="6" t="s">
        <v>261</v>
      </c>
      <c r="K83" s="6" t="str">
        <f>CONCATENATE(TableAopCalendar[[#This Row],[Month for Plan]]," ",TableAopCalendar[[#This Row],[Plan]])</f>
        <v>JUNE 22 PLANNED</v>
      </c>
    </row>
    <row r="84" spans="1:11" x14ac:dyDescent="0.35">
      <c r="A84" s="6">
        <f t="shared" si="3"/>
        <v>1</v>
      </c>
      <c r="B84" s="7">
        <v>44734</v>
      </c>
      <c r="C84" s="8" t="s">
        <v>253</v>
      </c>
      <c r="D84" s="8">
        <v>22</v>
      </c>
      <c r="E84" s="6">
        <f>DAY(TableAopCalendar[[#This Row],[Date]])</f>
        <v>22</v>
      </c>
      <c r="F84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84" s="6" t="str">
        <f t="shared" si="4"/>
        <v>Week 4</v>
      </c>
      <c r="H84" s="6" t="str">
        <f t="shared" si="5"/>
        <v>June 22 Week 4</v>
      </c>
      <c r="I84" s="6" t="str">
        <f>CONCATENATE(UPPER(TableAopCalendar[[#This Row],[Month]])," ",TableAopCalendar[[#This Row],[Year]])</f>
        <v>JUNE 22</v>
      </c>
      <c r="J84" s="6" t="s">
        <v>261</v>
      </c>
      <c r="K84" s="6" t="str">
        <f>CONCATENATE(TableAopCalendar[[#This Row],[Month for Plan]]," ",TableAopCalendar[[#This Row],[Plan]])</f>
        <v>JUNE 22 PLANNED</v>
      </c>
    </row>
    <row r="85" spans="1:11" x14ac:dyDescent="0.35">
      <c r="A85" s="6">
        <f t="shared" si="3"/>
        <v>2</v>
      </c>
      <c r="B85" s="7">
        <v>44735</v>
      </c>
      <c r="C85" s="8" t="s">
        <v>253</v>
      </c>
      <c r="D85" s="8">
        <v>22</v>
      </c>
      <c r="E85" s="6">
        <f>DAY(TableAopCalendar[[#This Row],[Date]])</f>
        <v>23</v>
      </c>
      <c r="F85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85" s="6" t="str">
        <f t="shared" si="4"/>
        <v>Week 4</v>
      </c>
      <c r="H85" s="6" t="str">
        <f t="shared" si="5"/>
        <v>June 22 Week 4</v>
      </c>
      <c r="I85" s="6" t="str">
        <f>CONCATENATE(UPPER(TableAopCalendar[[#This Row],[Month]])," ",TableAopCalendar[[#This Row],[Year]])</f>
        <v>JUNE 22</v>
      </c>
      <c r="J85" s="6" t="s">
        <v>261</v>
      </c>
      <c r="K85" s="6" t="str">
        <f>CONCATENATE(TableAopCalendar[[#This Row],[Month for Plan]]," ",TableAopCalendar[[#This Row],[Plan]])</f>
        <v>JUNE 22 PLANNED</v>
      </c>
    </row>
    <row r="86" spans="1:11" x14ac:dyDescent="0.35">
      <c r="A86" s="6">
        <f t="shared" si="3"/>
        <v>3</v>
      </c>
      <c r="B86" s="7">
        <v>44736</v>
      </c>
      <c r="C86" s="8" t="s">
        <v>253</v>
      </c>
      <c r="D86" s="8">
        <v>22</v>
      </c>
      <c r="E86" s="6">
        <f>DAY(TableAopCalendar[[#This Row],[Date]])</f>
        <v>24</v>
      </c>
      <c r="F86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86" s="6" t="str">
        <f t="shared" si="4"/>
        <v>Week 4</v>
      </c>
      <c r="H86" s="6" t="str">
        <f t="shared" si="5"/>
        <v>June 22 Week 4</v>
      </c>
      <c r="I86" s="6" t="str">
        <f>CONCATENATE(UPPER(TableAopCalendar[[#This Row],[Month]])," ",TableAopCalendar[[#This Row],[Year]])</f>
        <v>JUNE 22</v>
      </c>
      <c r="J86" s="6" t="s">
        <v>261</v>
      </c>
      <c r="K86" s="6" t="str">
        <f>CONCATENATE(TableAopCalendar[[#This Row],[Month for Plan]]," ",TableAopCalendar[[#This Row],[Plan]])</f>
        <v>JUNE 22 PLANNED</v>
      </c>
    </row>
    <row r="87" spans="1:11" x14ac:dyDescent="0.35">
      <c r="A87" s="6">
        <f t="shared" si="3"/>
        <v>4</v>
      </c>
      <c r="B87" s="7">
        <v>44737</v>
      </c>
      <c r="C87" s="8" t="s">
        <v>253</v>
      </c>
      <c r="D87" s="8">
        <v>22</v>
      </c>
      <c r="E87" s="6">
        <f>DAY(TableAopCalendar[[#This Row],[Date]])</f>
        <v>25</v>
      </c>
      <c r="F87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87" s="6" t="str">
        <f t="shared" si="4"/>
        <v>Week 4</v>
      </c>
      <c r="H87" s="6" t="str">
        <f t="shared" si="5"/>
        <v>June 22 Week 4</v>
      </c>
      <c r="I87" s="6" t="str">
        <f>CONCATENATE(UPPER(TableAopCalendar[[#This Row],[Month]])," ",TableAopCalendar[[#This Row],[Year]])</f>
        <v>JUNE 22</v>
      </c>
      <c r="J87" s="6" t="s">
        <v>261</v>
      </c>
      <c r="K87" s="6" t="str">
        <f>CONCATENATE(TableAopCalendar[[#This Row],[Month for Plan]]," ",TableAopCalendar[[#This Row],[Plan]])</f>
        <v>JUNE 22 PLANNED</v>
      </c>
    </row>
    <row r="88" spans="1:11" x14ac:dyDescent="0.35">
      <c r="A88" s="6">
        <f t="shared" si="3"/>
        <v>5</v>
      </c>
      <c r="B88" s="7">
        <v>44738</v>
      </c>
      <c r="C88" s="8" t="s">
        <v>253</v>
      </c>
      <c r="D88" s="8">
        <v>22</v>
      </c>
      <c r="E88" s="6">
        <f>DAY(TableAopCalendar[[#This Row],[Date]])</f>
        <v>26</v>
      </c>
      <c r="F88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88" s="6" t="str">
        <f t="shared" si="4"/>
        <v>Week 4</v>
      </c>
      <c r="H88" s="6" t="str">
        <f t="shared" si="5"/>
        <v>June 22 Week 4</v>
      </c>
      <c r="I88" s="6" t="str">
        <f>CONCATENATE(UPPER(TableAopCalendar[[#This Row],[Month]])," ",TableAopCalendar[[#This Row],[Year]])</f>
        <v>JUNE 22</v>
      </c>
      <c r="J88" s="6" t="s">
        <v>261</v>
      </c>
      <c r="K88" s="6" t="str">
        <f>CONCATENATE(TableAopCalendar[[#This Row],[Month for Plan]]," ",TableAopCalendar[[#This Row],[Plan]])</f>
        <v>JUNE 22 PLANNED</v>
      </c>
    </row>
    <row r="89" spans="1:11" x14ac:dyDescent="0.35">
      <c r="A89" s="6">
        <f t="shared" si="3"/>
        <v>6</v>
      </c>
      <c r="B89" s="7">
        <v>44739</v>
      </c>
      <c r="C89" s="8" t="s">
        <v>253</v>
      </c>
      <c r="D89" s="8">
        <v>22</v>
      </c>
      <c r="E89" s="6">
        <f>DAY(TableAopCalendar[[#This Row],[Date]])</f>
        <v>27</v>
      </c>
      <c r="F89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89" s="6" t="str">
        <f t="shared" si="4"/>
        <v>Week 4</v>
      </c>
      <c r="H89" s="6" t="str">
        <f t="shared" si="5"/>
        <v>June 22 Week 4</v>
      </c>
      <c r="I89" s="6" t="str">
        <f>CONCATENATE(UPPER(TableAopCalendar[[#This Row],[Month]])," ",TableAopCalendar[[#This Row],[Year]])</f>
        <v>JUNE 22</v>
      </c>
      <c r="J89" s="6" t="s">
        <v>261</v>
      </c>
      <c r="K89" s="6" t="str">
        <f>CONCATENATE(TableAopCalendar[[#This Row],[Month for Plan]]," ",TableAopCalendar[[#This Row],[Plan]])</f>
        <v>JUNE 22 PLANNED</v>
      </c>
    </row>
    <row r="90" spans="1:11" x14ac:dyDescent="0.35">
      <c r="A90" s="6">
        <f t="shared" si="3"/>
        <v>7</v>
      </c>
      <c r="B90" s="7">
        <v>44740</v>
      </c>
      <c r="C90" s="8" t="s">
        <v>253</v>
      </c>
      <c r="D90" s="8">
        <v>22</v>
      </c>
      <c r="E90" s="6">
        <f>DAY(TableAopCalendar[[#This Row],[Date]])</f>
        <v>28</v>
      </c>
      <c r="F90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90" s="6" t="str">
        <f t="shared" si="4"/>
        <v>Week 4</v>
      </c>
      <c r="H90" s="6" t="str">
        <f t="shared" si="5"/>
        <v>June 22 Week 4</v>
      </c>
      <c r="I90" s="6" t="str">
        <f>CONCATENATE(UPPER(TableAopCalendar[[#This Row],[Month]])," ",TableAopCalendar[[#This Row],[Year]])</f>
        <v>JUNE 22</v>
      </c>
      <c r="J90" s="6" t="s">
        <v>261</v>
      </c>
      <c r="K90" s="6" t="str">
        <f>CONCATENATE(TableAopCalendar[[#This Row],[Month for Plan]]," ",TableAopCalendar[[#This Row],[Plan]])</f>
        <v>JUNE 22 PLANNED</v>
      </c>
    </row>
    <row r="91" spans="1:11" x14ac:dyDescent="0.35">
      <c r="A91" s="6">
        <f t="shared" si="3"/>
        <v>1</v>
      </c>
      <c r="B91" s="7">
        <v>44741</v>
      </c>
      <c r="C91" s="8" t="s">
        <v>253</v>
      </c>
      <c r="D91" s="8">
        <v>22</v>
      </c>
      <c r="E91" s="6">
        <f>DAY(TableAopCalendar[[#This Row],[Date]])</f>
        <v>29</v>
      </c>
      <c r="F91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91" s="6" t="str">
        <f t="shared" si="4"/>
        <v>Week 5</v>
      </c>
      <c r="H91" s="6" t="str">
        <f t="shared" si="5"/>
        <v>June 22 Week 5</v>
      </c>
      <c r="I91" s="6" t="str">
        <f>CONCATENATE(UPPER(TableAopCalendar[[#This Row],[Month]])," ",TableAopCalendar[[#This Row],[Year]])</f>
        <v>JUNE 22</v>
      </c>
      <c r="J91" s="6" t="s">
        <v>261</v>
      </c>
      <c r="K91" s="6" t="str">
        <f>CONCATENATE(TableAopCalendar[[#This Row],[Month for Plan]]," ",TableAopCalendar[[#This Row],[Plan]])</f>
        <v>JUNE 22 PLANNED</v>
      </c>
    </row>
    <row r="92" spans="1:11" x14ac:dyDescent="0.35">
      <c r="A92" s="6">
        <f t="shared" si="3"/>
        <v>2</v>
      </c>
      <c r="B92" s="7">
        <v>44742</v>
      </c>
      <c r="C92" s="8" t="s">
        <v>253</v>
      </c>
      <c r="D92" s="8">
        <v>22</v>
      </c>
      <c r="E92" s="6">
        <f>DAY(TableAopCalendar[[#This Row],[Date]])</f>
        <v>30</v>
      </c>
      <c r="F92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92" s="6" t="str">
        <f t="shared" si="4"/>
        <v>Week 5</v>
      </c>
      <c r="H92" s="6" t="str">
        <f t="shared" si="5"/>
        <v>June 22 Week 5</v>
      </c>
      <c r="I92" s="6" t="str">
        <f>CONCATENATE(UPPER(TableAopCalendar[[#This Row],[Month]])," ",TableAopCalendar[[#This Row],[Year]])</f>
        <v>JUNE 22</v>
      </c>
      <c r="J92" s="6" t="s">
        <v>261</v>
      </c>
      <c r="K92" s="6" t="str">
        <f>CONCATENATE(TableAopCalendar[[#This Row],[Month for Plan]]," ",TableAopCalendar[[#This Row],[Plan]])</f>
        <v>JUNE 22 PLANNED</v>
      </c>
    </row>
    <row r="93" spans="1:11" x14ac:dyDescent="0.35">
      <c r="A93" s="6">
        <f t="shared" si="3"/>
        <v>1</v>
      </c>
      <c r="B93" s="7">
        <v>44743</v>
      </c>
      <c r="C93" s="8" t="s">
        <v>254</v>
      </c>
      <c r="D93" s="8">
        <v>22</v>
      </c>
      <c r="E93" s="6">
        <f>DAY(TableAopCalendar[[#This Row],[Date]])</f>
        <v>1</v>
      </c>
      <c r="F93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93" s="6" t="str">
        <f t="shared" si="4"/>
        <v>Week 1</v>
      </c>
      <c r="H93" s="6" t="str">
        <f t="shared" si="5"/>
        <v>July 22 Week 1</v>
      </c>
      <c r="I93" s="6" t="str">
        <f>CONCATENATE(UPPER(TableAopCalendar[[#This Row],[Month]])," ",TableAopCalendar[[#This Row],[Year]])</f>
        <v>JULY 22</v>
      </c>
      <c r="J93" s="6" t="s">
        <v>261</v>
      </c>
      <c r="K93" s="6" t="str">
        <f>CONCATENATE(TableAopCalendar[[#This Row],[Month for Plan]]," ",TableAopCalendar[[#This Row],[Plan]])</f>
        <v>JULY 22 PLANNED</v>
      </c>
    </row>
    <row r="94" spans="1:11" x14ac:dyDescent="0.35">
      <c r="A94" s="6">
        <f t="shared" si="3"/>
        <v>2</v>
      </c>
      <c r="B94" s="7">
        <v>44744</v>
      </c>
      <c r="C94" s="8" t="s">
        <v>254</v>
      </c>
      <c r="D94" s="8">
        <v>22</v>
      </c>
      <c r="E94" s="6">
        <f>DAY(TableAopCalendar[[#This Row],[Date]])</f>
        <v>2</v>
      </c>
      <c r="F94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94" s="6" t="str">
        <f t="shared" si="4"/>
        <v>Week 1</v>
      </c>
      <c r="H94" s="6" t="str">
        <f t="shared" si="5"/>
        <v>July 22 Week 1</v>
      </c>
      <c r="I94" s="6" t="str">
        <f>CONCATENATE(UPPER(TableAopCalendar[[#This Row],[Month]])," ",TableAopCalendar[[#This Row],[Year]])</f>
        <v>JULY 22</v>
      </c>
      <c r="J94" s="6" t="s">
        <v>261</v>
      </c>
      <c r="K94" s="6" t="str">
        <f>CONCATENATE(TableAopCalendar[[#This Row],[Month for Plan]]," ",TableAopCalendar[[#This Row],[Plan]])</f>
        <v>JULY 22 PLANNED</v>
      </c>
    </row>
    <row r="95" spans="1:11" x14ac:dyDescent="0.35">
      <c r="A95" s="6">
        <f t="shared" si="3"/>
        <v>3</v>
      </c>
      <c r="B95" s="7">
        <v>44745</v>
      </c>
      <c r="C95" s="8" t="s">
        <v>254</v>
      </c>
      <c r="D95" s="8">
        <v>22</v>
      </c>
      <c r="E95" s="6">
        <f>DAY(TableAopCalendar[[#This Row],[Date]])</f>
        <v>3</v>
      </c>
      <c r="F95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95" s="6" t="str">
        <f t="shared" si="4"/>
        <v>Week 1</v>
      </c>
      <c r="H95" s="6" t="str">
        <f t="shared" si="5"/>
        <v>July 22 Week 1</v>
      </c>
      <c r="I95" s="6" t="str">
        <f>CONCATENATE(UPPER(TableAopCalendar[[#This Row],[Month]])," ",TableAopCalendar[[#This Row],[Year]])</f>
        <v>JULY 22</v>
      </c>
      <c r="J95" s="6" t="s">
        <v>261</v>
      </c>
      <c r="K95" s="6" t="str">
        <f>CONCATENATE(TableAopCalendar[[#This Row],[Month for Plan]]," ",TableAopCalendar[[#This Row],[Plan]])</f>
        <v>JULY 22 PLANNED</v>
      </c>
    </row>
    <row r="96" spans="1:11" x14ac:dyDescent="0.35">
      <c r="A96" s="6">
        <f t="shared" si="3"/>
        <v>4</v>
      </c>
      <c r="B96" s="7">
        <v>44746</v>
      </c>
      <c r="C96" s="8" t="s">
        <v>254</v>
      </c>
      <c r="D96" s="8">
        <v>22</v>
      </c>
      <c r="E96" s="6">
        <f>DAY(TableAopCalendar[[#This Row],[Date]])</f>
        <v>4</v>
      </c>
      <c r="F96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96" s="6" t="str">
        <f t="shared" si="4"/>
        <v>Week 1</v>
      </c>
      <c r="H96" s="6" t="str">
        <f t="shared" si="5"/>
        <v>July 22 Week 1</v>
      </c>
      <c r="I96" s="6" t="str">
        <f>CONCATENATE(UPPER(TableAopCalendar[[#This Row],[Month]])," ",TableAopCalendar[[#This Row],[Year]])</f>
        <v>JULY 22</v>
      </c>
      <c r="J96" s="6" t="s">
        <v>261</v>
      </c>
      <c r="K96" s="6" t="str">
        <f>CONCATENATE(TableAopCalendar[[#This Row],[Month for Plan]]," ",TableAopCalendar[[#This Row],[Plan]])</f>
        <v>JULY 22 PLANNED</v>
      </c>
    </row>
    <row r="97" spans="1:11" x14ac:dyDescent="0.35">
      <c r="A97" s="6">
        <f t="shared" si="3"/>
        <v>5</v>
      </c>
      <c r="B97" s="7">
        <v>44747</v>
      </c>
      <c r="C97" s="8" t="s">
        <v>254</v>
      </c>
      <c r="D97" s="8">
        <v>22</v>
      </c>
      <c r="E97" s="6">
        <f>DAY(TableAopCalendar[[#This Row],[Date]])</f>
        <v>5</v>
      </c>
      <c r="F97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97" s="6" t="str">
        <f t="shared" si="4"/>
        <v>Week 1</v>
      </c>
      <c r="H97" s="6" t="str">
        <f t="shared" si="5"/>
        <v>July 22 Week 1</v>
      </c>
      <c r="I97" s="6" t="str">
        <f>CONCATENATE(UPPER(TableAopCalendar[[#This Row],[Month]])," ",TableAopCalendar[[#This Row],[Year]])</f>
        <v>JULY 22</v>
      </c>
      <c r="J97" s="6" t="s">
        <v>261</v>
      </c>
      <c r="K97" s="6" t="str">
        <f>CONCATENATE(TableAopCalendar[[#This Row],[Month for Plan]]," ",TableAopCalendar[[#This Row],[Plan]])</f>
        <v>JULY 22 PLANNED</v>
      </c>
    </row>
    <row r="98" spans="1:11" x14ac:dyDescent="0.35">
      <c r="A98" s="6">
        <f t="shared" si="3"/>
        <v>6</v>
      </c>
      <c r="B98" s="7">
        <v>44748</v>
      </c>
      <c r="C98" s="8" t="s">
        <v>254</v>
      </c>
      <c r="D98" s="8">
        <v>22</v>
      </c>
      <c r="E98" s="6">
        <f>DAY(TableAopCalendar[[#This Row],[Date]])</f>
        <v>6</v>
      </c>
      <c r="F98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98" s="6" t="str">
        <f t="shared" si="4"/>
        <v>Week 1</v>
      </c>
      <c r="H98" s="6" t="str">
        <f t="shared" si="5"/>
        <v>July 22 Week 1</v>
      </c>
      <c r="I98" s="6" t="str">
        <f>CONCATENATE(UPPER(TableAopCalendar[[#This Row],[Month]])," ",TableAopCalendar[[#This Row],[Year]])</f>
        <v>JULY 22</v>
      </c>
      <c r="J98" s="6" t="s">
        <v>261</v>
      </c>
      <c r="K98" s="6" t="str">
        <f>CONCATENATE(TableAopCalendar[[#This Row],[Month for Plan]]," ",TableAopCalendar[[#This Row],[Plan]])</f>
        <v>JULY 22 PLANNED</v>
      </c>
    </row>
    <row r="99" spans="1:11" x14ac:dyDescent="0.35">
      <c r="A99" s="6">
        <f t="shared" si="3"/>
        <v>7</v>
      </c>
      <c r="B99" s="7">
        <v>44749</v>
      </c>
      <c r="C99" s="8" t="s">
        <v>254</v>
      </c>
      <c r="D99" s="8">
        <v>22</v>
      </c>
      <c r="E99" s="6">
        <f>DAY(TableAopCalendar[[#This Row],[Date]])</f>
        <v>7</v>
      </c>
      <c r="F99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99" s="6" t="str">
        <f t="shared" si="4"/>
        <v>Week 1</v>
      </c>
      <c r="H99" s="6" t="str">
        <f t="shared" si="5"/>
        <v>July 22 Week 1</v>
      </c>
      <c r="I99" s="6" t="str">
        <f>CONCATENATE(UPPER(TableAopCalendar[[#This Row],[Month]])," ",TableAopCalendar[[#This Row],[Year]])</f>
        <v>JULY 22</v>
      </c>
      <c r="J99" s="6" t="s">
        <v>261</v>
      </c>
      <c r="K99" s="6" t="str">
        <f>CONCATENATE(TableAopCalendar[[#This Row],[Month for Plan]]," ",TableAopCalendar[[#This Row],[Plan]])</f>
        <v>JULY 22 PLANNED</v>
      </c>
    </row>
    <row r="100" spans="1:11" x14ac:dyDescent="0.35">
      <c r="A100" s="6">
        <f t="shared" si="3"/>
        <v>1</v>
      </c>
      <c r="B100" s="7">
        <v>44750</v>
      </c>
      <c r="C100" s="8" t="s">
        <v>254</v>
      </c>
      <c r="D100" s="8">
        <v>22</v>
      </c>
      <c r="E100" s="6">
        <f>DAY(TableAopCalendar[[#This Row],[Date]])</f>
        <v>8</v>
      </c>
      <c r="F100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00" s="6" t="str">
        <f t="shared" si="4"/>
        <v>Week 2</v>
      </c>
      <c r="H100" s="6" t="str">
        <f t="shared" si="5"/>
        <v>July 22 Week 2</v>
      </c>
      <c r="I100" s="6" t="str">
        <f>CONCATENATE(UPPER(TableAopCalendar[[#This Row],[Month]])," ",TableAopCalendar[[#This Row],[Year]])</f>
        <v>JULY 22</v>
      </c>
      <c r="J100" s="6" t="s">
        <v>261</v>
      </c>
      <c r="K100" s="6" t="str">
        <f>CONCATENATE(TableAopCalendar[[#This Row],[Month for Plan]]," ",TableAopCalendar[[#This Row],[Plan]])</f>
        <v>JULY 22 PLANNED</v>
      </c>
    </row>
    <row r="101" spans="1:11" x14ac:dyDescent="0.35">
      <c r="A101" s="6">
        <f t="shared" si="3"/>
        <v>2</v>
      </c>
      <c r="B101" s="7">
        <v>44751</v>
      </c>
      <c r="C101" s="8" t="s">
        <v>254</v>
      </c>
      <c r="D101" s="8">
        <v>22</v>
      </c>
      <c r="E101" s="6">
        <f>DAY(TableAopCalendar[[#This Row],[Date]])</f>
        <v>9</v>
      </c>
      <c r="F101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01" s="6" t="str">
        <f t="shared" si="4"/>
        <v>Week 2</v>
      </c>
      <c r="H101" s="6" t="str">
        <f t="shared" si="5"/>
        <v>July 22 Week 2</v>
      </c>
      <c r="I101" s="6" t="str">
        <f>CONCATENATE(UPPER(TableAopCalendar[[#This Row],[Month]])," ",TableAopCalendar[[#This Row],[Year]])</f>
        <v>JULY 22</v>
      </c>
      <c r="J101" s="6" t="s">
        <v>261</v>
      </c>
      <c r="K101" s="6" t="str">
        <f>CONCATENATE(TableAopCalendar[[#This Row],[Month for Plan]]," ",TableAopCalendar[[#This Row],[Plan]])</f>
        <v>JULY 22 PLANNED</v>
      </c>
    </row>
    <row r="102" spans="1:11" x14ac:dyDescent="0.35">
      <c r="A102" s="6">
        <f t="shared" si="3"/>
        <v>3</v>
      </c>
      <c r="B102" s="7">
        <v>44752</v>
      </c>
      <c r="C102" s="8" t="s">
        <v>254</v>
      </c>
      <c r="D102" s="8">
        <v>22</v>
      </c>
      <c r="E102" s="6">
        <f>DAY(TableAopCalendar[[#This Row],[Date]])</f>
        <v>10</v>
      </c>
      <c r="F102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02" s="6" t="str">
        <f t="shared" si="4"/>
        <v>Week 2</v>
      </c>
      <c r="H102" s="6" t="str">
        <f t="shared" si="5"/>
        <v>July 22 Week 2</v>
      </c>
      <c r="I102" s="6" t="str">
        <f>CONCATENATE(UPPER(TableAopCalendar[[#This Row],[Month]])," ",TableAopCalendar[[#This Row],[Year]])</f>
        <v>JULY 22</v>
      </c>
      <c r="J102" s="6" t="s">
        <v>261</v>
      </c>
      <c r="K102" s="6" t="str">
        <f>CONCATENATE(TableAopCalendar[[#This Row],[Month for Plan]]," ",TableAopCalendar[[#This Row],[Plan]])</f>
        <v>JULY 22 PLANNED</v>
      </c>
    </row>
    <row r="103" spans="1:11" x14ac:dyDescent="0.35">
      <c r="A103" s="6">
        <f t="shared" si="3"/>
        <v>4</v>
      </c>
      <c r="B103" s="7">
        <v>44753</v>
      </c>
      <c r="C103" s="8" t="s">
        <v>254</v>
      </c>
      <c r="D103" s="8">
        <v>22</v>
      </c>
      <c r="E103" s="6">
        <f>DAY(TableAopCalendar[[#This Row],[Date]])</f>
        <v>11</v>
      </c>
      <c r="F103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03" s="6" t="str">
        <f t="shared" si="4"/>
        <v>Week 2</v>
      </c>
      <c r="H103" s="6" t="str">
        <f t="shared" si="5"/>
        <v>July 22 Week 2</v>
      </c>
      <c r="I103" s="6" t="str">
        <f>CONCATENATE(UPPER(TableAopCalendar[[#This Row],[Month]])," ",TableAopCalendar[[#This Row],[Year]])</f>
        <v>JULY 22</v>
      </c>
      <c r="J103" s="6" t="s">
        <v>261</v>
      </c>
      <c r="K103" s="6" t="str">
        <f>CONCATENATE(TableAopCalendar[[#This Row],[Month for Plan]]," ",TableAopCalendar[[#This Row],[Plan]])</f>
        <v>JULY 22 PLANNED</v>
      </c>
    </row>
    <row r="104" spans="1:11" x14ac:dyDescent="0.35">
      <c r="A104" s="6">
        <f t="shared" si="3"/>
        <v>5</v>
      </c>
      <c r="B104" s="7">
        <v>44754</v>
      </c>
      <c r="C104" s="8" t="s">
        <v>254</v>
      </c>
      <c r="D104" s="8">
        <v>22</v>
      </c>
      <c r="E104" s="6">
        <f>DAY(TableAopCalendar[[#This Row],[Date]])</f>
        <v>12</v>
      </c>
      <c r="F104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04" s="6" t="str">
        <f t="shared" si="4"/>
        <v>Week 2</v>
      </c>
      <c r="H104" s="6" t="str">
        <f t="shared" si="5"/>
        <v>July 22 Week 2</v>
      </c>
      <c r="I104" s="6" t="str">
        <f>CONCATENATE(UPPER(TableAopCalendar[[#This Row],[Month]])," ",TableAopCalendar[[#This Row],[Year]])</f>
        <v>JULY 22</v>
      </c>
      <c r="J104" s="6" t="s">
        <v>261</v>
      </c>
      <c r="K104" s="6" t="str">
        <f>CONCATENATE(TableAopCalendar[[#This Row],[Month for Plan]]," ",TableAopCalendar[[#This Row],[Plan]])</f>
        <v>JULY 22 PLANNED</v>
      </c>
    </row>
    <row r="105" spans="1:11" x14ac:dyDescent="0.35">
      <c r="A105" s="6">
        <f t="shared" si="3"/>
        <v>6</v>
      </c>
      <c r="B105" s="7">
        <v>44755</v>
      </c>
      <c r="C105" s="8" t="s">
        <v>254</v>
      </c>
      <c r="D105" s="8">
        <v>22</v>
      </c>
      <c r="E105" s="6">
        <f>DAY(TableAopCalendar[[#This Row],[Date]])</f>
        <v>13</v>
      </c>
      <c r="F105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05" s="6" t="str">
        <f t="shared" si="4"/>
        <v>Week 2</v>
      </c>
      <c r="H105" s="6" t="str">
        <f t="shared" si="5"/>
        <v>July 22 Week 2</v>
      </c>
      <c r="I105" s="6" t="str">
        <f>CONCATENATE(UPPER(TableAopCalendar[[#This Row],[Month]])," ",TableAopCalendar[[#This Row],[Year]])</f>
        <v>JULY 22</v>
      </c>
      <c r="J105" s="6" t="s">
        <v>261</v>
      </c>
      <c r="K105" s="6" t="str">
        <f>CONCATENATE(TableAopCalendar[[#This Row],[Month for Plan]]," ",TableAopCalendar[[#This Row],[Plan]])</f>
        <v>JULY 22 PLANNED</v>
      </c>
    </row>
    <row r="106" spans="1:11" x14ac:dyDescent="0.35">
      <c r="A106" s="6">
        <f t="shared" si="3"/>
        <v>7</v>
      </c>
      <c r="B106" s="7">
        <v>44756</v>
      </c>
      <c r="C106" s="8" t="s">
        <v>254</v>
      </c>
      <c r="D106" s="8">
        <v>22</v>
      </c>
      <c r="E106" s="6">
        <f>DAY(TableAopCalendar[[#This Row],[Date]])</f>
        <v>14</v>
      </c>
      <c r="F106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06" s="6" t="str">
        <f t="shared" si="4"/>
        <v>Week 2</v>
      </c>
      <c r="H106" s="6" t="str">
        <f t="shared" si="5"/>
        <v>July 22 Week 2</v>
      </c>
      <c r="I106" s="6" t="str">
        <f>CONCATENATE(UPPER(TableAopCalendar[[#This Row],[Month]])," ",TableAopCalendar[[#This Row],[Year]])</f>
        <v>JULY 22</v>
      </c>
      <c r="J106" s="6" t="s">
        <v>261</v>
      </c>
      <c r="K106" s="6" t="str">
        <f>CONCATENATE(TableAopCalendar[[#This Row],[Month for Plan]]," ",TableAopCalendar[[#This Row],[Plan]])</f>
        <v>JULY 22 PLANNED</v>
      </c>
    </row>
    <row r="107" spans="1:11" x14ac:dyDescent="0.35">
      <c r="A107" s="6">
        <f t="shared" si="3"/>
        <v>1</v>
      </c>
      <c r="B107" s="7">
        <v>44757</v>
      </c>
      <c r="C107" s="8" t="s">
        <v>254</v>
      </c>
      <c r="D107" s="8">
        <v>22</v>
      </c>
      <c r="E107" s="6">
        <f>DAY(TableAopCalendar[[#This Row],[Date]])</f>
        <v>15</v>
      </c>
      <c r="F107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07" s="6" t="str">
        <f t="shared" si="4"/>
        <v>Week 3</v>
      </c>
      <c r="H107" s="6" t="str">
        <f t="shared" si="5"/>
        <v>July 22 Week 3</v>
      </c>
      <c r="I107" s="6" t="str">
        <f>CONCATENATE(UPPER(TableAopCalendar[[#This Row],[Month]])," ",TableAopCalendar[[#This Row],[Year]])</f>
        <v>JULY 22</v>
      </c>
      <c r="J107" s="6" t="s">
        <v>261</v>
      </c>
      <c r="K107" s="6" t="str">
        <f>CONCATENATE(TableAopCalendar[[#This Row],[Month for Plan]]," ",TableAopCalendar[[#This Row],[Plan]])</f>
        <v>JULY 22 PLANNED</v>
      </c>
    </row>
    <row r="108" spans="1:11" x14ac:dyDescent="0.35">
      <c r="A108" s="6">
        <f t="shared" si="3"/>
        <v>2</v>
      </c>
      <c r="B108" s="7">
        <v>44758</v>
      </c>
      <c r="C108" s="8" t="s">
        <v>254</v>
      </c>
      <c r="D108" s="8">
        <v>22</v>
      </c>
      <c r="E108" s="6">
        <f>DAY(TableAopCalendar[[#This Row],[Date]])</f>
        <v>16</v>
      </c>
      <c r="F108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08" s="6" t="str">
        <f t="shared" si="4"/>
        <v>Week 3</v>
      </c>
      <c r="H108" s="6" t="str">
        <f t="shared" si="5"/>
        <v>July 22 Week 3</v>
      </c>
      <c r="I108" s="6" t="str">
        <f>CONCATENATE(UPPER(TableAopCalendar[[#This Row],[Month]])," ",TableAopCalendar[[#This Row],[Year]])</f>
        <v>JULY 22</v>
      </c>
      <c r="J108" s="6" t="s">
        <v>261</v>
      </c>
      <c r="K108" s="6" t="str">
        <f>CONCATENATE(TableAopCalendar[[#This Row],[Month for Plan]]," ",TableAopCalendar[[#This Row],[Plan]])</f>
        <v>JULY 22 PLANNED</v>
      </c>
    </row>
    <row r="109" spans="1:11" x14ac:dyDescent="0.35">
      <c r="A109" s="6">
        <f t="shared" si="3"/>
        <v>3</v>
      </c>
      <c r="B109" s="7">
        <v>44759</v>
      </c>
      <c r="C109" s="8" t="s">
        <v>254</v>
      </c>
      <c r="D109" s="8">
        <v>22</v>
      </c>
      <c r="E109" s="6">
        <f>DAY(TableAopCalendar[[#This Row],[Date]])</f>
        <v>17</v>
      </c>
      <c r="F109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09" s="6" t="str">
        <f t="shared" si="4"/>
        <v>Week 3</v>
      </c>
      <c r="H109" s="6" t="str">
        <f t="shared" si="5"/>
        <v>July 22 Week 3</v>
      </c>
      <c r="I109" s="6" t="str">
        <f>CONCATENATE(UPPER(TableAopCalendar[[#This Row],[Month]])," ",TableAopCalendar[[#This Row],[Year]])</f>
        <v>JULY 22</v>
      </c>
      <c r="J109" s="6" t="s">
        <v>261</v>
      </c>
      <c r="K109" s="6" t="str">
        <f>CONCATENATE(TableAopCalendar[[#This Row],[Month for Plan]]," ",TableAopCalendar[[#This Row],[Plan]])</f>
        <v>JULY 22 PLANNED</v>
      </c>
    </row>
    <row r="110" spans="1:11" x14ac:dyDescent="0.35">
      <c r="A110" s="6">
        <f t="shared" si="3"/>
        <v>4</v>
      </c>
      <c r="B110" s="7">
        <v>44760</v>
      </c>
      <c r="C110" s="8" t="s">
        <v>254</v>
      </c>
      <c r="D110" s="8">
        <v>22</v>
      </c>
      <c r="E110" s="6">
        <f>DAY(TableAopCalendar[[#This Row],[Date]])</f>
        <v>18</v>
      </c>
      <c r="F110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10" s="6" t="str">
        <f t="shared" si="4"/>
        <v>Week 3</v>
      </c>
      <c r="H110" s="6" t="str">
        <f t="shared" si="5"/>
        <v>July 22 Week 3</v>
      </c>
      <c r="I110" s="6" t="str">
        <f>CONCATENATE(UPPER(TableAopCalendar[[#This Row],[Month]])," ",TableAopCalendar[[#This Row],[Year]])</f>
        <v>JULY 22</v>
      </c>
      <c r="J110" s="6" t="s">
        <v>261</v>
      </c>
      <c r="K110" s="6" t="str">
        <f>CONCATENATE(TableAopCalendar[[#This Row],[Month for Plan]]," ",TableAopCalendar[[#This Row],[Plan]])</f>
        <v>JULY 22 PLANNED</v>
      </c>
    </row>
    <row r="111" spans="1:11" x14ac:dyDescent="0.35">
      <c r="A111" s="6">
        <f t="shared" si="3"/>
        <v>5</v>
      </c>
      <c r="B111" s="7">
        <v>44761</v>
      </c>
      <c r="C111" s="8" t="s">
        <v>254</v>
      </c>
      <c r="D111" s="8">
        <v>22</v>
      </c>
      <c r="E111" s="6">
        <f>DAY(TableAopCalendar[[#This Row],[Date]])</f>
        <v>19</v>
      </c>
      <c r="F111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11" s="6" t="str">
        <f t="shared" si="4"/>
        <v>Week 3</v>
      </c>
      <c r="H111" s="6" t="str">
        <f t="shared" si="5"/>
        <v>July 22 Week 3</v>
      </c>
      <c r="I111" s="6" t="str">
        <f>CONCATENATE(UPPER(TableAopCalendar[[#This Row],[Month]])," ",TableAopCalendar[[#This Row],[Year]])</f>
        <v>JULY 22</v>
      </c>
      <c r="J111" s="6" t="s">
        <v>261</v>
      </c>
      <c r="K111" s="6" t="str">
        <f>CONCATENATE(TableAopCalendar[[#This Row],[Month for Plan]]," ",TableAopCalendar[[#This Row],[Plan]])</f>
        <v>JULY 22 PLANNED</v>
      </c>
    </row>
    <row r="112" spans="1:11" x14ac:dyDescent="0.35">
      <c r="A112" s="6">
        <f t="shared" si="3"/>
        <v>6</v>
      </c>
      <c r="B112" s="7">
        <v>44762</v>
      </c>
      <c r="C112" s="8" t="s">
        <v>254</v>
      </c>
      <c r="D112" s="8">
        <v>22</v>
      </c>
      <c r="E112" s="6">
        <f>DAY(TableAopCalendar[[#This Row],[Date]])</f>
        <v>20</v>
      </c>
      <c r="F112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12" s="6" t="str">
        <f t="shared" si="4"/>
        <v>Week 3</v>
      </c>
      <c r="H112" s="6" t="str">
        <f t="shared" si="5"/>
        <v>July 22 Week 3</v>
      </c>
      <c r="I112" s="6" t="str">
        <f>CONCATENATE(UPPER(TableAopCalendar[[#This Row],[Month]])," ",TableAopCalendar[[#This Row],[Year]])</f>
        <v>JULY 22</v>
      </c>
      <c r="J112" s="6" t="s">
        <v>261</v>
      </c>
      <c r="K112" s="6" t="str">
        <f>CONCATENATE(TableAopCalendar[[#This Row],[Month for Plan]]," ",TableAopCalendar[[#This Row],[Plan]])</f>
        <v>JULY 22 PLANNED</v>
      </c>
    </row>
    <row r="113" spans="1:11" x14ac:dyDescent="0.35">
      <c r="A113" s="6">
        <f t="shared" si="3"/>
        <v>7</v>
      </c>
      <c r="B113" s="7">
        <v>44763</v>
      </c>
      <c r="C113" s="8" t="s">
        <v>254</v>
      </c>
      <c r="D113" s="8">
        <v>22</v>
      </c>
      <c r="E113" s="6">
        <f>DAY(TableAopCalendar[[#This Row],[Date]])</f>
        <v>21</v>
      </c>
      <c r="F113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13" s="6" t="str">
        <f t="shared" si="4"/>
        <v>Week 3</v>
      </c>
      <c r="H113" s="6" t="str">
        <f t="shared" si="5"/>
        <v>July 22 Week 3</v>
      </c>
      <c r="I113" s="6" t="str">
        <f>CONCATENATE(UPPER(TableAopCalendar[[#This Row],[Month]])," ",TableAopCalendar[[#This Row],[Year]])</f>
        <v>JULY 22</v>
      </c>
      <c r="J113" s="6" t="s">
        <v>261</v>
      </c>
      <c r="K113" s="6" t="str">
        <f>CONCATENATE(TableAopCalendar[[#This Row],[Month for Plan]]," ",TableAopCalendar[[#This Row],[Plan]])</f>
        <v>JULY 22 PLANNED</v>
      </c>
    </row>
    <row r="114" spans="1:11" x14ac:dyDescent="0.35">
      <c r="A114" s="6">
        <f t="shared" si="3"/>
        <v>1</v>
      </c>
      <c r="B114" s="7">
        <v>44764</v>
      </c>
      <c r="C114" s="8" t="s">
        <v>254</v>
      </c>
      <c r="D114" s="8">
        <v>22</v>
      </c>
      <c r="E114" s="6">
        <f>DAY(TableAopCalendar[[#This Row],[Date]])</f>
        <v>22</v>
      </c>
      <c r="F114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14" s="6" t="str">
        <f t="shared" si="4"/>
        <v>Week 4</v>
      </c>
      <c r="H114" s="6" t="str">
        <f t="shared" si="5"/>
        <v>July 22 Week 4</v>
      </c>
      <c r="I114" s="6" t="str">
        <f>CONCATENATE(UPPER(TableAopCalendar[[#This Row],[Month]])," ",TableAopCalendar[[#This Row],[Year]])</f>
        <v>JULY 22</v>
      </c>
      <c r="J114" s="6" t="s">
        <v>261</v>
      </c>
      <c r="K114" s="6" t="str">
        <f>CONCATENATE(TableAopCalendar[[#This Row],[Month for Plan]]," ",TableAopCalendar[[#This Row],[Plan]])</f>
        <v>JULY 22 PLANNED</v>
      </c>
    </row>
    <row r="115" spans="1:11" x14ac:dyDescent="0.35">
      <c r="A115" s="6">
        <f t="shared" si="3"/>
        <v>2</v>
      </c>
      <c r="B115" s="7">
        <v>44765</v>
      </c>
      <c r="C115" s="8" t="s">
        <v>254</v>
      </c>
      <c r="D115" s="8">
        <v>22</v>
      </c>
      <c r="E115" s="6">
        <f>DAY(TableAopCalendar[[#This Row],[Date]])</f>
        <v>23</v>
      </c>
      <c r="F115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15" s="6" t="str">
        <f t="shared" si="4"/>
        <v>Week 4</v>
      </c>
      <c r="H115" s="6" t="str">
        <f t="shared" si="5"/>
        <v>July 22 Week 4</v>
      </c>
      <c r="I115" s="6" t="str">
        <f>CONCATENATE(UPPER(TableAopCalendar[[#This Row],[Month]])," ",TableAopCalendar[[#This Row],[Year]])</f>
        <v>JULY 22</v>
      </c>
      <c r="J115" s="6" t="s">
        <v>261</v>
      </c>
      <c r="K115" s="6" t="str">
        <f>CONCATENATE(TableAopCalendar[[#This Row],[Month for Plan]]," ",TableAopCalendar[[#This Row],[Plan]])</f>
        <v>JULY 22 PLANNED</v>
      </c>
    </row>
    <row r="116" spans="1:11" x14ac:dyDescent="0.35">
      <c r="A116" s="6">
        <f t="shared" si="3"/>
        <v>3</v>
      </c>
      <c r="B116" s="7">
        <v>44766</v>
      </c>
      <c r="C116" s="8" t="s">
        <v>254</v>
      </c>
      <c r="D116" s="8">
        <v>22</v>
      </c>
      <c r="E116" s="6">
        <f>DAY(TableAopCalendar[[#This Row],[Date]])</f>
        <v>24</v>
      </c>
      <c r="F116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16" s="6" t="str">
        <f t="shared" si="4"/>
        <v>Week 4</v>
      </c>
      <c r="H116" s="6" t="str">
        <f t="shared" si="5"/>
        <v>July 22 Week 4</v>
      </c>
      <c r="I116" s="6" t="str">
        <f>CONCATENATE(UPPER(TableAopCalendar[[#This Row],[Month]])," ",TableAopCalendar[[#This Row],[Year]])</f>
        <v>JULY 22</v>
      </c>
      <c r="J116" s="6" t="s">
        <v>261</v>
      </c>
      <c r="K116" s="6" t="str">
        <f>CONCATENATE(TableAopCalendar[[#This Row],[Month for Plan]]," ",TableAopCalendar[[#This Row],[Plan]])</f>
        <v>JULY 22 PLANNED</v>
      </c>
    </row>
    <row r="117" spans="1:11" x14ac:dyDescent="0.35">
      <c r="A117" s="6">
        <f t="shared" si="3"/>
        <v>4</v>
      </c>
      <c r="B117" s="7">
        <v>44767</v>
      </c>
      <c r="C117" s="8" t="s">
        <v>254</v>
      </c>
      <c r="D117" s="8">
        <v>22</v>
      </c>
      <c r="E117" s="6">
        <f>DAY(TableAopCalendar[[#This Row],[Date]])</f>
        <v>25</v>
      </c>
      <c r="F117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17" s="6" t="str">
        <f t="shared" si="4"/>
        <v>Week 4</v>
      </c>
      <c r="H117" s="6" t="str">
        <f t="shared" si="5"/>
        <v>July 22 Week 4</v>
      </c>
      <c r="I117" s="6" t="str">
        <f>CONCATENATE(UPPER(TableAopCalendar[[#This Row],[Month]])," ",TableAopCalendar[[#This Row],[Year]])</f>
        <v>JULY 22</v>
      </c>
      <c r="J117" s="6" t="s">
        <v>261</v>
      </c>
      <c r="K117" s="6" t="str">
        <f>CONCATENATE(TableAopCalendar[[#This Row],[Month for Plan]]," ",TableAopCalendar[[#This Row],[Plan]])</f>
        <v>JULY 22 PLANNED</v>
      </c>
    </row>
    <row r="118" spans="1:11" x14ac:dyDescent="0.35">
      <c r="A118" s="6">
        <f t="shared" si="3"/>
        <v>5</v>
      </c>
      <c r="B118" s="7">
        <v>44768</v>
      </c>
      <c r="C118" s="8" t="s">
        <v>254</v>
      </c>
      <c r="D118" s="8">
        <v>22</v>
      </c>
      <c r="E118" s="6">
        <f>DAY(TableAopCalendar[[#This Row],[Date]])</f>
        <v>26</v>
      </c>
      <c r="F118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18" s="6" t="str">
        <f t="shared" si="4"/>
        <v>Week 4</v>
      </c>
      <c r="H118" s="6" t="str">
        <f t="shared" si="5"/>
        <v>July 22 Week 4</v>
      </c>
      <c r="I118" s="6" t="str">
        <f>CONCATENATE(UPPER(TableAopCalendar[[#This Row],[Month]])," ",TableAopCalendar[[#This Row],[Year]])</f>
        <v>JULY 22</v>
      </c>
      <c r="J118" s="6" t="s">
        <v>261</v>
      </c>
      <c r="K118" s="6" t="str">
        <f>CONCATENATE(TableAopCalendar[[#This Row],[Month for Plan]]," ",TableAopCalendar[[#This Row],[Plan]])</f>
        <v>JULY 22 PLANNED</v>
      </c>
    </row>
    <row r="119" spans="1:11" x14ac:dyDescent="0.35">
      <c r="A119" s="6">
        <f t="shared" si="3"/>
        <v>6</v>
      </c>
      <c r="B119" s="7">
        <v>44769</v>
      </c>
      <c r="C119" s="8" t="s">
        <v>254</v>
      </c>
      <c r="D119" s="8">
        <v>22</v>
      </c>
      <c r="E119" s="6">
        <f>DAY(TableAopCalendar[[#This Row],[Date]])</f>
        <v>27</v>
      </c>
      <c r="F119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19" s="6" t="str">
        <f t="shared" si="4"/>
        <v>Week 4</v>
      </c>
      <c r="H119" s="6" t="str">
        <f t="shared" si="5"/>
        <v>July 22 Week 4</v>
      </c>
      <c r="I119" s="6" t="str">
        <f>CONCATENATE(UPPER(TableAopCalendar[[#This Row],[Month]])," ",TableAopCalendar[[#This Row],[Year]])</f>
        <v>JULY 22</v>
      </c>
      <c r="J119" s="6" t="s">
        <v>261</v>
      </c>
      <c r="K119" s="6" t="str">
        <f>CONCATENATE(TableAopCalendar[[#This Row],[Month for Plan]]," ",TableAopCalendar[[#This Row],[Plan]])</f>
        <v>JULY 22 PLANNED</v>
      </c>
    </row>
    <row r="120" spans="1:11" x14ac:dyDescent="0.35">
      <c r="A120" s="6">
        <f t="shared" si="3"/>
        <v>7</v>
      </c>
      <c r="B120" s="7">
        <v>44770</v>
      </c>
      <c r="C120" s="8" t="s">
        <v>254</v>
      </c>
      <c r="D120" s="8">
        <v>22</v>
      </c>
      <c r="E120" s="6">
        <f>DAY(TableAopCalendar[[#This Row],[Date]])</f>
        <v>28</v>
      </c>
      <c r="F120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20" s="6" t="str">
        <f t="shared" si="4"/>
        <v>Week 4</v>
      </c>
      <c r="H120" s="6" t="str">
        <f t="shared" si="5"/>
        <v>July 22 Week 4</v>
      </c>
      <c r="I120" s="6" t="str">
        <f>CONCATENATE(UPPER(TableAopCalendar[[#This Row],[Month]])," ",TableAopCalendar[[#This Row],[Year]])</f>
        <v>JULY 22</v>
      </c>
      <c r="J120" s="6" t="s">
        <v>261</v>
      </c>
      <c r="K120" s="6" t="str">
        <f>CONCATENATE(TableAopCalendar[[#This Row],[Month for Plan]]," ",TableAopCalendar[[#This Row],[Plan]])</f>
        <v>JULY 22 PLANNED</v>
      </c>
    </row>
    <row r="121" spans="1:11" x14ac:dyDescent="0.35">
      <c r="A121" s="6">
        <f t="shared" si="3"/>
        <v>1</v>
      </c>
      <c r="B121" s="7">
        <v>44771</v>
      </c>
      <c r="C121" s="8" t="s">
        <v>254</v>
      </c>
      <c r="D121" s="8">
        <v>22</v>
      </c>
      <c r="E121" s="6">
        <f>DAY(TableAopCalendar[[#This Row],[Date]])</f>
        <v>29</v>
      </c>
      <c r="F121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21" s="6" t="str">
        <f t="shared" si="4"/>
        <v>Week 5</v>
      </c>
      <c r="H121" s="6" t="str">
        <f t="shared" si="5"/>
        <v>July 22 Week 5</v>
      </c>
      <c r="I121" s="6" t="str">
        <f>CONCATENATE(UPPER(TableAopCalendar[[#This Row],[Month]])," ",TableAopCalendar[[#This Row],[Year]])</f>
        <v>JULY 22</v>
      </c>
      <c r="J121" s="6" t="s">
        <v>261</v>
      </c>
      <c r="K121" s="6" t="str">
        <f>CONCATENATE(TableAopCalendar[[#This Row],[Month for Plan]]," ",TableAopCalendar[[#This Row],[Plan]])</f>
        <v>JULY 22 PLANNED</v>
      </c>
    </row>
    <row r="122" spans="1:11" x14ac:dyDescent="0.35">
      <c r="A122" s="6">
        <f t="shared" si="3"/>
        <v>2</v>
      </c>
      <c r="B122" s="7">
        <v>44772</v>
      </c>
      <c r="C122" s="8" t="s">
        <v>254</v>
      </c>
      <c r="D122" s="8">
        <v>22</v>
      </c>
      <c r="E122" s="6">
        <f>DAY(TableAopCalendar[[#This Row],[Date]])</f>
        <v>30</v>
      </c>
      <c r="F122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22" s="6" t="str">
        <f t="shared" si="4"/>
        <v>Week 5</v>
      </c>
      <c r="H122" s="6" t="str">
        <f t="shared" si="5"/>
        <v>July 22 Week 5</v>
      </c>
      <c r="I122" s="6" t="str">
        <f>CONCATENATE(UPPER(TableAopCalendar[[#This Row],[Month]])," ",TableAopCalendar[[#This Row],[Year]])</f>
        <v>JULY 22</v>
      </c>
      <c r="J122" s="6" t="s">
        <v>261</v>
      </c>
      <c r="K122" s="6" t="str">
        <f>CONCATENATE(TableAopCalendar[[#This Row],[Month for Plan]]," ",TableAopCalendar[[#This Row],[Plan]])</f>
        <v>JULY 22 PLANNED</v>
      </c>
    </row>
    <row r="123" spans="1:11" x14ac:dyDescent="0.35">
      <c r="A123" s="6">
        <f t="shared" si="3"/>
        <v>3</v>
      </c>
      <c r="B123" s="7">
        <v>44773</v>
      </c>
      <c r="C123" s="8" t="s">
        <v>254</v>
      </c>
      <c r="D123" s="8">
        <v>22</v>
      </c>
      <c r="E123" s="6">
        <f>DAY(TableAopCalendar[[#This Row],[Date]])</f>
        <v>31</v>
      </c>
      <c r="F123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23" s="6" t="str">
        <f t="shared" si="4"/>
        <v>Week 5</v>
      </c>
      <c r="H123" s="6" t="str">
        <f t="shared" si="5"/>
        <v>July 22 Week 5</v>
      </c>
      <c r="I123" s="6" t="str">
        <f>CONCATENATE(UPPER(TableAopCalendar[[#This Row],[Month]])," ",TableAopCalendar[[#This Row],[Year]])</f>
        <v>JULY 22</v>
      </c>
      <c r="J123" s="6" t="s">
        <v>261</v>
      </c>
      <c r="K123" s="6" t="str">
        <f>CONCATENATE(TableAopCalendar[[#This Row],[Month for Plan]]," ",TableAopCalendar[[#This Row],[Plan]])</f>
        <v>JULY 22 PLANNED</v>
      </c>
    </row>
    <row r="124" spans="1:11" x14ac:dyDescent="0.35">
      <c r="A124" s="6">
        <f t="shared" si="3"/>
        <v>1</v>
      </c>
      <c r="B124" s="7">
        <v>44774</v>
      </c>
      <c r="C124" s="8" t="s">
        <v>255</v>
      </c>
      <c r="D124" s="8">
        <v>22</v>
      </c>
      <c r="E124" s="6">
        <f>DAY(TableAopCalendar[[#This Row],[Date]])</f>
        <v>1</v>
      </c>
      <c r="F124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24" s="6" t="str">
        <f t="shared" si="4"/>
        <v>Week 1</v>
      </c>
      <c r="H124" s="6" t="str">
        <f t="shared" si="5"/>
        <v>August 22 Week 1</v>
      </c>
      <c r="I124" s="6" t="str">
        <f>CONCATENATE(UPPER(TableAopCalendar[[#This Row],[Month]])," ",TableAopCalendar[[#This Row],[Year]])</f>
        <v>AUGUST 22</v>
      </c>
      <c r="J124" s="6" t="s">
        <v>261</v>
      </c>
      <c r="K124" s="6" t="str">
        <f>CONCATENATE(TableAopCalendar[[#This Row],[Month for Plan]]," ",TableAopCalendar[[#This Row],[Plan]])</f>
        <v>AUGUST 22 PLANNED</v>
      </c>
    </row>
    <row r="125" spans="1:11" x14ac:dyDescent="0.35">
      <c r="A125" s="6">
        <f t="shared" si="3"/>
        <v>2</v>
      </c>
      <c r="B125" s="7">
        <v>44775</v>
      </c>
      <c r="C125" s="8" t="s">
        <v>255</v>
      </c>
      <c r="D125" s="8">
        <v>22</v>
      </c>
      <c r="E125" s="6">
        <f>DAY(TableAopCalendar[[#This Row],[Date]])</f>
        <v>2</v>
      </c>
      <c r="F125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25" s="6" t="str">
        <f t="shared" si="4"/>
        <v>Week 1</v>
      </c>
      <c r="H125" s="6" t="str">
        <f t="shared" si="5"/>
        <v>August 22 Week 1</v>
      </c>
      <c r="I125" s="6" t="str">
        <f>CONCATENATE(UPPER(TableAopCalendar[[#This Row],[Month]])," ",TableAopCalendar[[#This Row],[Year]])</f>
        <v>AUGUST 22</v>
      </c>
      <c r="J125" s="6" t="s">
        <v>261</v>
      </c>
      <c r="K125" s="6" t="str">
        <f>CONCATENATE(TableAopCalendar[[#This Row],[Month for Plan]]," ",TableAopCalendar[[#This Row],[Plan]])</f>
        <v>AUGUST 22 PLANNED</v>
      </c>
    </row>
    <row r="126" spans="1:11" x14ac:dyDescent="0.35">
      <c r="A126" s="6">
        <f t="shared" si="3"/>
        <v>3</v>
      </c>
      <c r="B126" s="7">
        <v>44776</v>
      </c>
      <c r="C126" s="8" t="s">
        <v>255</v>
      </c>
      <c r="D126" s="8">
        <v>22</v>
      </c>
      <c r="E126" s="6">
        <f>DAY(TableAopCalendar[[#This Row],[Date]])</f>
        <v>3</v>
      </c>
      <c r="F126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26" s="6" t="str">
        <f t="shared" si="4"/>
        <v>Week 1</v>
      </c>
      <c r="H126" s="6" t="str">
        <f t="shared" si="5"/>
        <v>August 22 Week 1</v>
      </c>
      <c r="I126" s="6" t="str">
        <f>CONCATENATE(UPPER(TableAopCalendar[[#This Row],[Month]])," ",TableAopCalendar[[#This Row],[Year]])</f>
        <v>AUGUST 22</v>
      </c>
      <c r="J126" s="6" t="s">
        <v>261</v>
      </c>
      <c r="K126" s="6" t="str">
        <f>CONCATENATE(TableAopCalendar[[#This Row],[Month for Plan]]," ",TableAopCalendar[[#This Row],[Plan]])</f>
        <v>AUGUST 22 PLANNED</v>
      </c>
    </row>
    <row r="127" spans="1:11" x14ac:dyDescent="0.35">
      <c r="A127" s="6">
        <f t="shared" si="3"/>
        <v>4</v>
      </c>
      <c r="B127" s="7">
        <v>44777</v>
      </c>
      <c r="C127" s="8" t="s">
        <v>255</v>
      </c>
      <c r="D127" s="8">
        <v>22</v>
      </c>
      <c r="E127" s="6">
        <f>DAY(TableAopCalendar[[#This Row],[Date]])</f>
        <v>4</v>
      </c>
      <c r="F127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27" s="6" t="str">
        <f t="shared" si="4"/>
        <v>Week 1</v>
      </c>
      <c r="H127" s="6" t="str">
        <f t="shared" si="5"/>
        <v>August 22 Week 1</v>
      </c>
      <c r="I127" s="6" t="str">
        <f>CONCATENATE(UPPER(TableAopCalendar[[#This Row],[Month]])," ",TableAopCalendar[[#This Row],[Year]])</f>
        <v>AUGUST 22</v>
      </c>
      <c r="J127" s="6" t="s">
        <v>261</v>
      </c>
      <c r="K127" s="6" t="str">
        <f>CONCATENATE(TableAopCalendar[[#This Row],[Month for Plan]]," ",TableAopCalendar[[#This Row],[Plan]])</f>
        <v>AUGUST 22 PLANNED</v>
      </c>
    </row>
    <row r="128" spans="1:11" x14ac:dyDescent="0.35">
      <c r="A128" s="6">
        <f t="shared" si="3"/>
        <v>5</v>
      </c>
      <c r="B128" s="7">
        <v>44778</v>
      </c>
      <c r="C128" s="8" t="s">
        <v>255</v>
      </c>
      <c r="D128" s="8">
        <v>22</v>
      </c>
      <c r="E128" s="6">
        <f>DAY(TableAopCalendar[[#This Row],[Date]])</f>
        <v>5</v>
      </c>
      <c r="F128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28" s="6" t="str">
        <f t="shared" si="4"/>
        <v>Week 1</v>
      </c>
      <c r="H128" s="6" t="str">
        <f t="shared" si="5"/>
        <v>August 22 Week 1</v>
      </c>
      <c r="I128" s="6" t="str">
        <f>CONCATENATE(UPPER(TableAopCalendar[[#This Row],[Month]])," ",TableAopCalendar[[#This Row],[Year]])</f>
        <v>AUGUST 22</v>
      </c>
      <c r="J128" s="6" t="s">
        <v>261</v>
      </c>
      <c r="K128" s="6" t="str">
        <f>CONCATENATE(TableAopCalendar[[#This Row],[Month for Plan]]," ",TableAopCalendar[[#This Row],[Plan]])</f>
        <v>AUGUST 22 PLANNED</v>
      </c>
    </row>
    <row r="129" spans="1:11" x14ac:dyDescent="0.35">
      <c r="A129" s="6">
        <f t="shared" si="3"/>
        <v>6</v>
      </c>
      <c r="B129" s="7">
        <v>44779</v>
      </c>
      <c r="C129" s="8" t="s">
        <v>255</v>
      </c>
      <c r="D129" s="8">
        <v>22</v>
      </c>
      <c r="E129" s="6">
        <f>DAY(TableAopCalendar[[#This Row],[Date]])</f>
        <v>6</v>
      </c>
      <c r="F129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29" s="6" t="str">
        <f t="shared" si="4"/>
        <v>Week 1</v>
      </c>
      <c r="H129" s="6" t="str">
        <f t="shared" si="5"/>
        <v>August 22 Week 1</v>
      </c>
      <c r="I129" s="6" t="str">
        <f>CONCATENATE(UPPER(TableAopCalendar[[#This Row],[Month]])," ",TableAopCalendar[[#This Row],[Year]])</f>
        <v>AUGUST 22</v>
      </c>
      <c r="J129" s="6" t="s">
        <v>261</v>
      </c>
      <c r="K129" s="6" t="str">
        <f>CONCATENATE(TableAopCalendar[[#This Row],[Month for Plan]]," ",TableAopCalendar[[#This Row],[Plan]])</f>
        <v>AUGUST 22 PLANNED</v>
      </c>
    </row>
    <row r="130" spans="1:11" x14ac:dyDescent="0.35">
      <c r="A130" s="6">
        <f t="shared" ref="A130:A193" si="6">IF(G130=G129,A129+1,1)</f>
        <v>7</v>
      </c>
      <c r="B130" s="7">
        <v>44780</v>
      </c>
      <c r="C130" s="8" t="s">
        <v>255</v>
      </c>
      <c r="D130" s="8">
        <v>22</v>
      </c>
      <c r="E130" s="6">
        <f>DAY(TableAopCalendar[[#This Row],[Date]])</f>
        <v>7</v>
      </c>
      <c r="F130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30" s="6" t="str">
        <f t="shared" ref="G130:G193" si="7">"Week"&amp;" "&amp;F130</f>
        <v>Week 1</v>
      </c>
      <c r="H130" s="6" t="str">
        <f t="shared" ref="H130:H193" si="8">CONCATENATE(C130," ",D130," ",G130)</f>
        <v>August 22 Week 1</v>
      </c>
      <c r="I130" s="6" t="str">
        <f>CONCATENATE(UPPER(TableAopCalendar[[#This Row],[Month]])," ",TableAopCalendar[[#This Row],[Year]])</f>
        <v>AUGUST 22</v>
      </c>
      <c r="J130" s="6" t="s">
        <v>261</v>
      </c>
      <c r="K130" s="6" t="str">
        <f>CONCATENATE(TableAopCalendar[[#This Row],[Month for Plan]]," ",TableAopCalendar[[#This Row],[Plan]])</f>
        <v>AUGUST 22 PLANNED</v>
      </c>
    </row>
    <row r="131" spans="1:11" x14ac:dyDescent="0.35">
      <c r="A131" s="6">
        <f t="shared" si="6"/>
        <v>1</v>
      </c>
      <c r="B131" s="7">
        <v>44781</v>
      </c>
      <c r="C131" s="8" t="s">
        <v>255</v>
      </c>
      <c r="D131" s="8">
        <v>22</v>
      </c>
      <c r="E131" s="6">
        <f>DAY(TableAopCalendar[[#This Row],[Date]])</f>
        <v>8</v>
      </c>
      <c r="F131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31" s="6" t="str">
        <f t="shared" si="7"/>
        <v>Week 2</v>
      </c>
      <c r="H131" s="6" t="str">
        <f t="shared" si="8"/>
        <v>August 22 Week 2</v>
      </c>
      <c r="I131" s="6" t="str">
        <f>CONCATENATE(UPPER(TableAopCalendar[[#This Row],[Month]])," ",TableAopCalendar[[#This Row],[Year]])</f>
        <v>AUGUST 22</v>
      </c>
      <c r="J131" s="6" t="s">
        <v>261</v>
      </c>
      <c r="K131" s="6" t="str">
        <f>CONCATENATE(TableAopCalendar[[#This Row],[Month for Plan]]," ",TableAopCalendar[[#This Row],[Plan]])</f>
        <v>AUGUST 22 PLANNED</v>
      </c>
    </row>
    <row r="132" spans="1:11" x14ac:dyDescent="0.35">
      <c r="A132" s="6">
        <f t="shared" si="6"/>
        <v>2</v>
      </c>
      <c r="B132" s="7">
        <v>44782</v>
      </c>
      <c r="C132" s="8" t="s">
        <v>255</v>
      </c>
      <c r="D132" s="8">
        <v>22</v>
      </c>
      <c r="E132" s="6">
        <f>DAY(TableAopCalendar[[#This Row],[Date]])</f>
        <v>9</v>
      </c>
      <c r="F132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32" s="6" t="str">
        <f t="shared" si="7"/>
        <v>Week 2</v>
      </c>
      <c r="H132" s="6" t="str">
        <f t="shared" si="8"/>
        <v>August 22 Week 2</v>
      </c>
      <c r="I132" s="6" t="str">
        <f>CONCATENATE(UPPER(TableAopCalendar[[#This Row],[Month]])," ",TableAopCalendar[[#This Row],[Year]])</f>
        <v>AUGUST 22</v>
      </c>
      <c r="J132" s="6" t="s">
        <v>261</v>
      </c>
      <c r="K132" s="6" t="str">
        <f>CONCATENATE(TableAopCalendar[[#This Row],[Month for Plan]]," ",TableAopCalendar[[#This Row],[Plan]])</f>
        <v>AUGUST 22 PLANNED</v>
      </c>
    </row>
    <row r="133" spans="1:11" x14ac:dyDescent="0.35">
      <c r="A133" s="6">
        <f t="shared" si="6"/>
        <v>3</v>
      </c>
      <c r="B133" s="7">
        <v>44783</v>
      </c>
      <c r="C133" s="8" t="s">
        <v>255</v>
      </c>
      <c r="D133" s="8">
        <v>22</v>
      </c>
      <c r="E133" s="6">
        <f>DAY(TableAopCalendar[[#This Row],[Date]])</f>
        <v>10</v>
      </c>
      <c r="F133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33" s="6" t="str">
        <f t="shared" si="7"/>
        <v>Week 2</v>
      </c>
      <c r="H133" s="6" t="str">
        <f t="shared" si="8"/>
        <v>August 22 Week 2</v>
      </c>
      <c r="I133" s="6" t="str">
        <f>CONCATENATE(UPPER(TableAopCalendar[[#This Row],[Month]])," ",TableAopCalendar[[#This Row],[Year]])</f>
        <v>AUGUST 22</v>
      </c>
      <c r="J133" s="6" t="s">
        <v>261</v>
      </c>
      <c r="K133" s="6" t="str">
        <f>CONCATENATE(TableAopCalendar[[#This Row],[Month for Plan]]," ",TableAopCalendar[[#This Row],[Plan]])</f>
        <v>AUGUST 22 PLANNED</v>
      </c>
    </row>
    <row r="134" spans="1:11" x14ac:dyDescent="0.35">
      <c r="A134" s="6">
        <f t="shared" si="6"/>
        <v>4</v>
      </c>
      <c r="B134" s="7">
        <v>44784</v>
      </c>
      <c r="C134" s="8" t="s">
        <v>255</v>
      </c>
      <c r="D134" s="8">
        <v>22</v>
      </c>
      <c r="E134" s="6">
        <f>DAY(TableAopCalendar[[#This Row],[Date]])</f>
        <v>11</v>
      </c>
      <c r="F134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34" s="6" t="str">
        <f t="shared" si="7"/>
        <v>Week 2</v>
      </c>
      <c r="H134" s="6" t="str">
        <f t="shared" si="8"/>
        <v>August 22 Week 2</v>
      </c>
      <c r="I134" s="6" t="str">
        <f>CONCATENATE(UPPER(TableAopCalendar[[#This Row],[Month]])," ",TableAopCalendar[[#This Row],[Year]])</f>
        <v>AUGUST 22</v>
      </c>
      <c r="J134" s="6" t="s">
        <v>261</v>
      </c>
      <c r="K134" s="6" t="str">
        <f>CONCATENATE(TableAopCalendar[[#This Row],[Month for Plan]]," ",TableAopCalendar[[#This Row],[Plan]])</f>
        <v>AUGUST 22 PLANNED</v>
      </c>
    </row>
    <row r="135" spans="1:11" x14ac:dyDescent="0.35">
      <c r="A135" s="6">
        <f t="shared" si="6"/>
        <v>5</v>
      </c>
      <c r="B135" s="7">
        <v>44785</v>
      </c>
      <c r="C135" s="8" t="s">
        <v>255</v>
      </c>
      <c r="D135" s="8">
        <v>22</v>
      </c>
      <c r="E135" s="6">
        <f>DAY(TableAopCalendar[[#This Row],[Date]])</f>
        <v>12</v>
      </c>
      <c r="F135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35" s="6" t="str">
        <f t="shared" si="7"/>
        <v>Week 2</v>
      </c>
      <c r="H135" s="6" t="str">
        <f t="shared" si="8"/>
        <v>August 22 Week 2</v>
      </c>
      <c r="I135" s="6" t="str">
        <f>CONCATENATE(UPPER(TableAopCalendar[[#This Row],[Month]])," ",TableAopCalendar[[#This Row],[Year]])</f>
        <v>AUGUST 22</v>
      </c>
      <c r="J135" s="6" t="s">
        <v>261</v>
      </c>
      <c r="K135" s="6" t="str">
        <f>CONCATENATE(TableAopCalendar[[#This Row],[Month for Plan]]," ",TableAopCalendar[[#This Row],[Plan]])</f>
        <v>AUGUST 22 PLANNED</v>
      </c>
    </row>
    <row r="136" spans="1:11" x14ac:dyDescent="0.35">
      <c r="A136" s="6">
        <f t="shared" si="6"/>
        <v>6</v>
      </c>
      <c r="B136" s="7">
        <v>44786</v>
      </c>
      <c r="C136" s="8" t="s">
        <v>255</v>
      </c>
      <c r="D136" s="8">
        <v>22</v>
      </c>
      <c r="E136" s="6">
        <f>DAY(TableAopCalendar[[#This Row],[Date]])</f>
        <v>13</v>
      </c>
      <c r="F136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36" s="6" t="str">
        <f t="shared" si="7"/>
        <v>Week 2</v>
      </c>
      <c r="H136" s="6" t="str">
        <f t="shared" si="8"/>
        <v>August 22 Week 2</v>
      </c>
      <c r="I136" s="6" t="str">
        <f>CONCATENATE(UPPER(TableAopCalendar[[#This Row],[Month]])," ",TableAopCalendar[[#This Row],[Year]])</f>
        <v>AUGUST 22</v>
      </c>
      <c r="J136" s="6" t="s">
        <v>261</v>
      </c>
      <c r="K136" s="6" t="str">
        <f>CONCATENATE(TableAopCalendar[[#This Row],[Month for Plan]]," ",TableAopCalendar[[#This Row],[Plan]])</f>
        <v>AUGUST 22 PLANNED</v>
      </c>
    </row>
    <row r="137" spans="1:11" x14ac:dyDescent="0.35">
      <c r="A137" s="6">
        <f t="shared" si="6"/>
        <v>7</v>
      </c>
      <c r="B137" s="7">
        <v>44787</v>
      </c>
      <c r="C137" s="8" t="s">
        <v>255</v>
      </c>
      <c r="D137" s="8">
        <v>22</v>
      </c>
      <c r="E137" s="6">
        <f>DAY(TableAopCalendar[[#This Row],[Date]])</f>
        <v>14</v>
      </c>
      <c r="F137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37" s="6" t="str">
        <f t="shared" si="7"/>
        <v>Week 2</v>
      </c>
      <c r="H137" s="6" t="str">
        <f t="shared" si="8"/>
        <v>August 22 Week 2</v>
      </c>
      <c r="I137" s="6" t="str">
        <f>CONCATENATE(UPPER(TableAopCalendar[[#This Row],[Month]])," ",TableAopCalendar[[#This Row],[Year]])</f>
        <v>AUGUST 22</v>
      </c>
      <c r="J137" s="6" t="s">
        <v>261</v>
      </c>
      <c r="K137" s="6" t="str">
        <f>CONCATENATE(TableAopCalendar[[#This Row],[Month for Plan]]," ",TableAopCalendar[[#This Row],[Plan]])</f>
        <v>AUGUST 22 PLANNED</v>
      </c>
    </row>
    <row r="138" spans="1:11" x14ac:dyDescent="0.35">
      <c r="A138" s="6">
        <f t="shared" si="6"/>
        <v>1</v>
      </c>
      <c r="B138" s="7">
        <v>44788</v>
      </c>
      <c r="C138" s="8" t="s">
        <v>255</v>
      </c>
      <c r="D138" s="8">
        <v>22</v>
      </c>
      <c r="E138" s="6">
        <f>DAY(TableAopCalendar[[#This Row],[Date]])</f>
        <v>15</v>
      </c>
      <c r="F138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38" s="6" t="str">
        <f t="shared" si="7"/>
        <v>Week 3</v>
      </c>
      <c r="H138" s="6" t="str">
        <f t="shared" si="8"/>
        <v>August 22 Week 3</v>
      </c>
      <c r="I138" s="6" t="str">
        <f>CONCATENATE(UPPER(TableAopCalendar[[#This Row],[Month]])," ",TableAopCalendar[[#This Row],[Year]])</f>
        <v>AUGUST 22</v>
      </c>
      <c r="J138" s="6" t="s">
        <v>261</v>
      </c>
      <c r="K138" s="6" t="str">
        <f>CONCATENATE(TableAopCalendar[[#This Row],[Month for Plan]]," ",TableAopCalendar[[#This Row],[Plan]])</f>
        <v>AUGUST 22 PLANNED</v>
      </c>
    </row>
    <row r="139" spans="1:11" x14ac:dyDescent="0.35">
      <c r="A139" s="6">
        <f t="shared" si="6"/>
        <v>2</v>
      </c>
      <c r="B139" s="7">
        <v>44789</v>
      </c>
      <c r="C139" s="8" t="s">
        <v>255</v>
      </c>
      <c r="D139" s="8">
        <v>22</v>
      </c>
      <c r="E139" s="6">
        <f>DAY(TableAopCalendar[[#This Row],[Date]])</f>
        <v>16</v>
      </c>
      <c r="F139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39" s="6" t="str">
        <f t="shared" si="7"/>
        <v>Week 3</v>
      </c>
      <c r="H139" s="6" t="str">
        <f t="shared" si="8"/>
        <v>August 22 Week 3</v>
      </c>
      <c r="I139" s="6" t="str">
        <f>CONCATENATE(UPPER(TableAopCalendar[[#This Row],[Month]])," ",TableAopCalendar[[#This Row],[Year]])</f>
        <v>AUGUST 22</v>
      </c>
      <c r="J139" s="6" t="s">
        <v>261</v>
      </c>
      <c r="K139" s="6" t="str">
        <f>CONCATENATE(TableAopCalendar[[#This Row],[Month for Plan]]," ",TableAopCalendar[[#This Row],[Plan]])</f>
        <v>AUGUST 22 PLANNED</v>
      </c>
    </row>
    <row r="140" spans="1:11" x14ac:dyDescent="0.35">
      <c r="A140" s="6">
        <f t="shared" si="6"/>
        <v>3</v>
      </c>
      <c r="B140" s="7">
        <v>44790</v>
      </c>
      <c r="C140" s="8" t="s">
        <v>255</v>
      </c>
      <c r="D140" s="8">
        <v>22</v>
      </c>
      <c r="E140" s="6">
        <f>DAY(TableAopCalendar[[#This Row],[Date]])</f>
        <v>17</v>
      </c>
      <c r="F140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40" s="6" t="str">
        <f t="shared" si="7"/>
        <v>Week 3</v>
      </c>
      <c r="H140" s="6" t="str">
        <f t="shared" si="8"/>
        <v>August 22 Week 3</v>
      </c>
      <c r="I140" s="6" t="str">
        <f>CONCATENATE(UPPER(TableAopCalendar[[#This Row],[Month]])," ",TableAopCalendar[[#This Row],[Year]])</f>
        <v>AUGUST 22</v>
      </c>
      <c r="J140" s="6" t="s">
        <v>261</v>
      </c>
      <c r="K140" s="6" t="str">
        <f>CONCATENATE(TableAopCalendar[[#This Row],[Month for Plan]]," ",TableAopCalendar[[#This Row],[Plan]])</f>
        <v>AUGUST 22 PLANNED</v>
      </c>
    </row>
    <row r="141" spans="1:11" x14ac:dyDescent="0.35">
      <c r="A141" s="6">
        <f t="shared" si="6"/>
        <v>4</v>
      </c>
      <c r="B141" s="7">
        <v>44791</v>
      </c>
      <c r="C141" s="8" t="s">
        <v>255</v>
      </c>
      <c r="D141" s="8">
        <v>22</v>
      </c>
      <c r="E141" s="6">
        <f>DAY(TableAopCalendar[[#This Row],[Date]])</f>
        <v>18</v>
      </c>
      <c r="F141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41" s="6" t="str">
        <f t="shared" si="7"/>
        <v>Week 3</v>
      </c>
      <c r="H141" s="6" t="str">
        <f t="shared" si="8"/>
        <v>August 22 Week 3</v>
      </c>
      <c r="I141" s="6" t="str">
        <f>CONCATENATE(UPPER(TableAopCalendar[[#This Row],[Month]])," ",TableAopCalendar[[#This Row],[Year]])</f>
        <v>AUGUST 22</v>
      </c>
      <c r="J141" s="6" t="s">
        <v>261</v>
      </c>
      <c r="K141" s="6" t="str">
        <f>CONCATENATE(TableAopCalendar[[#This Row],[Month for Plan]]," ",TableAopCalendar[[#This Row],[Plan]])</f>
        <v>AUGUST 22 PLANNED</v>
      </c>
    </row>
    <row r="142" spans="1:11" x14ac:dyDescent="0.35">
      <c r="A142" s="6">
        <f t="shared" si="6"/>
        <v>5</v>
      </c>
      <c r="B142" s="7">
        <v>44792</v>
      </c>
      <c r="C142" s="8" t="s">
        <v>255</v>
      </c>
      <c r="D142" s="8">
        <v>22</v>
      </c>
      <c r="E142" s="6">
        <f>DAY(TableAopCalendar[[#This Row],[Date]])</f>
        <v>19</v>
      </c>
      <c r="F142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42" s="6" t="str">
        <f t="shared" si="7"/>
        <v>Week 3</v>
      </c>
      <c r="H142" s="6" t="str">
        <f t="shared" si="8"/>
        <v>August 22 Week 3</v>
      </c>
      <c r="I142" s="6" t="str">
        <f>CONCATENATE(UPPER(TableAopCalendar[[#This Row],[Month]])," ",TableAopCalendar[[#This Row],[Year]])</f>
        <v>AUGUST 22</v>
      </c>
      <c r="J142" s="6" t="s">
        <v>261</v>
      </c>
      <c r="K142" s="6" t="str">
        <f>CONCATENATE(TableAopCalendar[[#This Row],[Month for Plan]]," ",TableAopCalendar[[#This Row],[Plan]])</f>
        <v>AUGUST 22 PLANNED</v>
      </c>
    </row>
    <row r="143" spans="1:11" x14ac:dyDescent="0.35">
      <c r="A143" s="6">
        <f t="shared" si="6"/>
        <v>6</v>
      </c>
      <c r="B143" s="7">
        <v>44793</v>
      </c>
      <c r="C143" s="8" t="s">
        <v>255</v>
      </c>
      <c r="D143" s="8">
        <v>22</v>
      </c>
      <c r="E143" s="6">
        <f>DAY(TableAopCalendar[[#This Row],[Date]])</f>
        <v>20</v>
      </c>
      <c r="F143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43" s="6" t="str">
        <f t="shared" si="7"/>
        <v>Week 3</v>
      </c>
      <c r="H143" s="6" t="str">
        <f t="shared" si="8"/>
        <v>August 22 Week 3</v>
      </c>
      <c r="I143" s="6" t="str">
        <f>CONCATENATE(UPPER(TableAopCalendar[[#This Row],[Month]])," ",TableAopCalendar[[#This Row],[Year]])</f>
        <v>AUGUST 22</v>
      </c>
      <c r="J143" s="6" t="s">
        <v>261</v>
      </c>
      <c r="K143" s="6" t="str">
        <f>CONCATENATE(TableAopCalendar[[#This Row],[Month for Plan]]," ",TableAopCalendar[[#This Row],[Plan]])</f>
        <v>AUGUST 22 PLANNED</v>
      </c>
    </row>
    <row r="144" spans="1:11" x14ac:dyDescent="0.35">
      <c r="A144" s="6">
        <f t="shared" si="6"/>
        <v>7</v>
      </c>
      <c r="B144" s="7">
        <v>44794</v>
      </c>
      <c r="C144" s="8" t="s">
        <v>255</v>
      </c>
      <c r="D144" s="8">
        <v>22</v>
      </c>
      <c r="E144" s="6">
        <f>DAY(TableAopCalendar[[#This Row],[Date]])</f>
        <v>21</v>
      </c>
      <c r="F144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44" s="6" t="str">
        <f t="shared" si="7"/>
        <v>Week 3</v>
      </c>
      <c r="H144" s="6" t="str">
        <f t="shared" si="8"/>
        <v>August 22 Week 3</v>
      </c>
      <c r="I144" s="6" t="str">
        <f>CONCATENATE(UPPER(TableAopCalendar[[#This Row],[Month]])," ",TableAopCalendar[[#This Row],[Year]])</f>
        <v>AUGUST 22</v>
      </c>
      <c r="J144" s="6" t="s">
        <v>261</v>
      </c>
      <c r="K144" s="6" t="str">
        <f>CONCATENATE(TableAopCalendar[[#This Row],[Month for Plan]]," ",TableAopCalendar[[#This Row],[Plan]])</f>
        <v>AUGUST 22 PLANNED</v>
      </c>
    </row>
    <row r="145" spans="1:11" x14ac:dyDescent="0.35">
      <c r="A145" s="6">
        <f t="shared" si="6"/>
        <v>1</v>
      </c>
      <c r="B145" s="7">
        <v>44795</v>
      </c>
      <c r="C145" s="8" t="s">
        <v>255</v>
      </c>
      <c r="D145" s="8">
        <v>22</v>
      </c>
      <c r="E145" s="6">
        <f>DAY(TableAopCalendar[[#This Row],[Date]])</f>
        <v>22</v>
      </c>
      <c r="F145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45" s="6" t="str">
        <f t="shared" si="7"/>
        <v>Week 4</v>
      </c>
      <c r="H145" s="6" t="str">
        <f t="shared" si="8"/>
        <v>August 22 Week 4</v>
      </c>
      <c r="I145" s="6" t="str">
        <f>CONCATENATE(UPPER(TableAopCalendar[[#This Row],[Month]])," ",TableAopCalendar[[#This Row],[Year]])</f>
        <v>AUGUST 22</v>
      </c>
      <c r="J145" s="6" t="s">
        <v>261</v>
      </c>
      <c r="K145" s="6" t="str">
        <f>CONCATENATE(TableAopCalendar[[#This Row],[Month for Plan]]," ",TableAopCalendar[[#This Row],[Plan]])</f>
        <v>AUGUST 22 PLANNED</v>
      </c>
    </row>
    <row r="146" spans="1:11" x14ac:dyDescent="0.35">
      <c r="A146" s="6">
        <f t="shared" si="6"/>
        <v>2</v>
      </c>
      <c r="B146" s="7">
        <v>44796</v>
      </c>
      <c r="C146" s="8" t="s">
        <v>255</v>
      </c>
      <c r="D146" s="8">
        <v>22</v>
      </c>
      <c r="E146" s="6">
        <f>DAY(TableAopCalendar[[#This Row],[Date]])</f>
        <v>23</v>
      </c>
      <c r="F146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46" s="6" t="str">
        <f t="shared" si="7"/>
        <v>Week 4</v>
      </c>
      <c r="H146" s="6" t="str">
        <f t="shared" si="8"/>
        <v>August 22 Week 4</v>
      </c>
      <c r="I146" s="6" t="str">
        <f>CONCATENATE(UPPER(TableAopCalendar[[#This Row],[Month]])," ",TableAopCalendar[[#This Row],[Year]])</f>
        <v>AUGUST 22</v>
      </c>
      <c r="J146" s="6" t="s">
        <v>261</v>
      </c>
      <c r="K146" s="6" t="str">
        <f>CONCATENATE(TableAopCalendar[[#This Row],[Month for Plan]]," ",TableAopCalendar[[#This Row],[Plan]])</f>
        <v>AUGUST 22 PLANNED</v>
      </c>
    </row>
    <row r="147" spans="1:11" x14ac:dyDescent="0.35">
      <c r="A147" s="6">
        <f t="shared" si="6"/>
        <v>3</v>
      </c>
      <c r="B147" s="7">
        <v>44797</v>
      </c>
      <c r="C147" s="8" t="s">
        <v>255</v>
      </c>
      <c r="D147" s="8">
        <v>22</v>
      </c>
      <c r="E147" s="6">
        <f>DAY(TableAopCalendar[[#This Row],[Date]])</f>
        <v>24</v>
      </c>
      <c r="F147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47" s="6" t="str">
        <f t="shared" si="7"/>
        <v>Week 4</v>
      </c>
      <c r="H147" s="6" t="str">
        <f t="shared" si="8"/>
        <v>August 22 Week 4</v>
      </c>
      <c r="I147" s="6" t="str">
        <f>CONCATENATE(UPPER(TableAopCalendar[[#This Row],[Month]])," ",TableAopCalendar[[#This Row],[Year]])</f>
        <v>AUGUST 22</v>
      </c>
      <c r="J147" s="6" t="s">
        <v>261</v>
      </c>
      <c r="K147" s="6" t="str">
        <f>CONCATENATE(TableAopCalendar[[#This Row],[Month for Plan]]," ",TableAopCalendar[[#This Row],[Plan]])</f>
        <v>AUGUST 22 PLANNED</v>
      </c>
    </row>
    <row r="148" spans="1:11" x14ac:dyDescent="0.35">
      <c r="A148" s="6">
        <f t="shared" si="6"/>
        <v>4</v>
      </c>
      <c r="B148" s="7">
        <v>44798</v>
      </c>
      <c r="C148" s="8" t="s">
        <v>255</v>
      </c>
      <c r="D148" s="8">
        <v>22</v>
      </c>
      <c r="E148" s="6">
        <f>DAY(TableAopCalendar[[#This Row],[Date]])</f>
        <v>25</v>
      </c>
      <c r="F148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48" s="6" t="str">
        <f t="shared" si="7"/>
        <v>Week 4</v>
      </c>
      <c r="H148" s="6" t="str">
        <f t="shared" si="8"/>
        <v>August 22 Week 4</v>
      </c>
      <c r="I148" s="6" t="str">
        <f>CONCATENATE(UPPER(TableAopCalendar[[#This Row],[Month]])," ",TableAopCalendar[[#This Row],[Year]])</f>
        <v>AUGUST 22</v>
      </c>
      <c r="J148" s="6" t="s">
        <v>261</v>
      </c>
      <c r="K148" s="6" t="str">
        <f>CONCATENATE(TableAopCalendar[[#This Row],[Month for Plan]]," ",TableAopCalendar[[#This Row],[Plan]])</f>
        <v>AUGUST 22 PLANNED</v>
      </c>
    </row>
    <row r="149" spans="1:11" x14ac:dyDescent="0.35">
      <c r="A149" s="6">
        <f t="shared" si="6"/>
        <v>5</v>
      </c>
      <c r="B149" s="7">
        <v>44799</v>
      </c>
      <c r="C149" s="8" t="s">
        <v>255</v>
      </c>
      <c r="D149" s="8">
        <v>22</v>
      </c>
      <c r="E149" s="6">
        <f>DAY(TableAopCalendar[[#This Row],[Date]])</f>
        <v>26</v>
      </c>
      <c r="F149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49" s="6" t="str">
        <f t="shared" si="7"/>
        <v>Week 4</v>
      </c>
      <c r="H149" s="6" t="str">
        <f t="shared" si="8"/>
        <v>August 22 Week 4</v>
      </c>
      <c r="I149" s="6" t="str">
        <f>CONCATENATE(UPPER(TableAopCalendar[[#This Row],[Month]])," ",TableAopCalendar[[#This Row],[Year]])</f>
        <v>AUGUST 22</v>
      </c>
      <c r="J149" s="6" t="s">
        <v>261</v>
      </c>
      <c r="K149" s="6" t="str">
        <f>CONCATENATE(TableAopCalendar[[#This Row],[Month for Plan]]," ",TableAopCalendar[[#This Row],[Plan]])</f>
        <v>AUGUST 22 PLANNED</v>
      </c>
    </row>
    <row r="150" spans="1:11" x14ac:dyDescent="0.35">
      <c r="A150" s="6">
        <f t="shared" si="6"/>
        <v>6</v>
      </c>
      <c r="B150" s="7">
        <v>44800</v>
      </c>
      <c r="C150" s="8" t="s">
        <v>255</v>
      </c>
      <c r="D150" s="8">
        <v>22</v>
      </c>
      <c r="E150" s="6">
        <f>DAY(TableAopCalendar[[#This Row],[Date]])</f>
        <v>27</v>
      </c>
      <c r="F150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50" s="6" t="str">
        <f t="shared" si="7"/>
        <v>Week 4</v>
      </c>
      <c r="H150" s="6" t="str">
        <f t="shared" si="8"/>
        <v>August 22 Week 4</v>
      </c>
      <c r="I150" s="6" t="str">
        <f>CONCATENATE(UPPER(TableAopCalendar[[#This Row],[Month]])," ",TableAopCalendar[[#This Row],[Year]])</f>
        <v>AUGUST 22</v>
      </c>
      <c r="J150" s="6" t="s">
        <v>261</v>
      </c>
      <c r="K150" s="6" t="str">
        <f>CONCATENATE(TableAopCalendar[[#This Row],[Month for Plan]]," ",TableAopCalendar[[#This Row],[Plan]])</f>
        <v>AUGUST 22 PLANNED</v>
      </c>
    </row>
    <row r="151" spans="1:11" x14ac:dyDescent="0.35">
      <c r="A151" s="6">
        <f t="shared" si="6"/>
        <v>7</v>
      </c>
      <c r="B151" s="7">
        <v>44801</v>
      </c>
      <c r="C151" s="8" t="s">
        <v>255</v>
      </c>
      <c r="D151" s="8">
        <v>22</v>
      </c>
      <c r="E151" s="6">
        <f>DAY(TableAopCalendar[[#This Row],[Date]])</f>
        <v>28</v>
      </c>
      <c r="F151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51" s="6" t="str">
        <f t="shared" si="7"/>
        <v>Week 4</v>
      </c>
      <c r="H151" s="6" t="str">
        <f t="shared" si="8"/>
        <v>August 22 Week 4</v>
      </c>
      <c r="I151" s="6" t="str">
        <f>CONCATENATE(UPPER(TableAopCalendar[[#This Row],[Month]])," ",TableAopCalendar[[#This Row],[Year]])</f>
        <v>AUGUST 22</v>
      </c>
      <c r="J151" s="6" t="s">
        <v>261</v>
      </c>
      <c r="K151" s="6" t="str">
        <f>CONCATENATE(TableAopCalendar[[#This Row],[Month for Plan]]," ",TableAopCalendar[[#This Row],[Plan]])</f>
        <v>AUGUST 22 PLANNED</v>
      </c>
    </row>
    <row r="152" spans="1:11" x14ac:dyDescent="0.35">
      <c r="A152" s="6">
        <f t="shared" si="6"/>
        <v>1</v>
      </c>
      <c r="B152" s="7">
        <v>44802</v>
      </c>
      <c r="C152" s="8" t="s">
        <v>255</v>
      </c>
      <c r="D152" s="8">
        <v>22</v>
      </c>
      <c r="E152" s="6">
        <f>DAY(TableAopCalendar[[#This Row],[Date]])</f>
        <v>29</v>
      </c>
      <c r="F152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52" s="6" t="str">
        <f t="shared" si="7"/>
        <v>Week 5</v>
      </c>
      <c r="H152" s="6" t="str">
        <f t="shared" si="8"/>
        <v>August 22 Week 5</v>
      </c>
      <c r="I152" s="6" t="str">
        <f>CONCATENATE(UPPER(TableAopCalendar[[#This Row],[Month]])," ",TableAopCalendar[[#This Row],[Year]])</f>
        <v>AUGUST 22</v>
      </c>
      <c r="J152" s="6" t="s">
        <v>261</v>
      </c>
      <c r="K152" s="6" t="str">
        <f>CONCATENATE(TableAopCalendar[[#This Row],[Month for Plan]]," ",TableAopCalendar[[#This Row],[Plan]])</f>
        <v>AUGUST 22 PLANNED</v>
      </c>
    </row>
    <row r="153" spans="1:11" x14ac:dyDescent="0.35">
      <c r="A153" s="6">
        <f t="shared" si="6"/>
        <v>2</v>
      </c>
      <c r="B153" s="7">
        <v>44803</v>
      </c>
      <c r="C153" s="8" t="s">
        <v>255</v>
      </c>
      <c r="D153" s="8">
        <v>22</v>
      </c>
      <c r="E153" s="6">
        <f>DAY(TableAopCalendar[[#This Row],[Date]])</f>
        <v>30</v>
      </c>
      <c r="F153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53" s="6" t="str">
        <f t="shared" si="7"/>
        <v>Week 5</v>
      </c>
      <c r="H153" s="6" t="str">
        <f t="shared" si="8"/>
        <v>August 22 Week 5</v>
      </c>
      <c r="I153" s="6" t="str">
        <f>CONCATENATE(UPPER(TableAopCalendar[[#This Row],[Month]])," ",TableAopCalendar[[#This Row],[Year]])</f>
        <v>AUGUST 22</v>
      </c>
      <c r="J153" s="6" t="s">
        <v>261</v>
      </c>
      <c r="K153" s="6" t="str">
        <f>CONCATENATE(TableAopCalendar[[#This Row],[Month for Plan]]," ",TableAopCalendar[[#This Row],[Plan]])</f>
        <v>AUGUST 22 PLANNED</v>
      </c>
    </row>
    <row r="154" spans="1:11" x14ac:dyDescent="0.35">
      <c r="A154" s="6">
        <f t="shared" si="6"/>
        <v>3</v>
      </c>
      <c r="B154" s="7">
        <v>44804</v>
      </c>
      <c r="C154" s="8" t="s">
        <v>255</v>
      </c>
      <c r="D154" s="8">
        <v>22</v>
      </c>
      <c r="E154" s="6">
        <f>DAY(TableAopCalendar[[#This Row],[Date]])</f>
        <v>31</v>
      </c>
      <c r="F154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54" s="6" t="str">
        <f t="shared" si="7"/>
        <v>Week 5</v>
      </c>
      <c r="H154" s="6" t="str">
        <f t="shared" si="8"/>
        <v>August 22 Week 5</v>
      </c>
      <c r="I154" s="6" t="str">
        <f>CONCATENATE(UPPER(TableAopCalendar[[#This Row],[Month]])," ",TableAopCalendar[[#This Row],[Year]])</f>
        <v>AUGUST 22</v>
      </c>
      <c r="J154" s="6" t="s">
        <v>261</v>
      </c>
      <c r="K154" s="6" t="str">
        <f>CONCATENATE(TableAopCalendar[[#This Row],[Month for Plan]]," ",TableAopCalendar[[#This Row],[Plan]])</f>
        <v>AUGUST 22 PLANNED</v>
      </c>
    </row>
    <row r="155" spans="1:11" x14ac:dyDescent="0.35">
      <c r="A155" s="6">
        <f t="shared" si="6"/>
        <v>1</v>
      </c>
      <c r="B155" s="7">
        <v>44805</v>
      </c>
      <c r="C155" s="8" t="s">
        <v>256</v>
      </c>
      <c r="D155" s="8">
        <v>22</v>
      </c>
      <c r="E155" s="6">
        <f>DAY(TableAopCalendar[[#This Row],[Date]])</f>
        <v>1</v>
      </c>
      <c r="F155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55" s="6" t="str">
        <f t="shared" si="7"/>
        <v>Week 1</v>
      </c>
      <c r="H155" s="6" t="str">
        <f t="shared" si="8"/>
        <v>September 22 Week 1</v>
      </c>
      <c r="I155" s="6" t="str">
        <f>CONCATENATE(UPPER(TableAopCalendar[[#This Row],[Month]])," ",TableAopCalendar[[#This Row],[Year]])</f>
        <v>SEPTEMBER 22</v>
      </c>
      <c r="J155" s="6" t="s">
        <v>261</v>
      </c>
      <c r="K155" s="6" t="str">
        <f>CONCATENATE(TableAopCalendar[[#This Row],[Month for Plan]]," ",TableAopCalendar[[#This Row],[Plan]])</f>
        <v>SEPTEMBER 22 PLANNED</v>
      </c>
    </row>
    <row r="156" spans="1:11" x14ac:dyDescent="0.35">
      <c r="A156" s="6">
        <f t="shared" si="6"/>
        <v>2</v>
      </c>
      <c r="B156" s="7">
        <v>44806</v>
      </c>
      <c r="C156" s="8" t="s">
        <v>256</v>
      </c>
      <c r="D156" s="8">
        <v>22</v>
      </c>
      <c r="E156" s="6">
        <f>DAY(TableAopCalendar[[#This Row],[Date]])</f>
        <v>2</v>
      </c>
      <c r="F156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56" s="6" t="str">
        <f t="shared" si="7"/>
        <v>Week 1</v>
      </c>
      <c r="H156" s="6" t="str">
        <f t="shared" si="8"/>
        <v>September 22 Week 1</v>
      </c>
      <c r="I156" s="6" t="str">
        <f>CONCATENATE(UPPER(TableAopCalendar[[#This Row],[Month]])," ",TableAopCalendar[[#This Row],[Year]])</f>
        <v>SEPTEMBER 22</v>
      </c>
      <c r="J156" s="6" t="s">
        <v>261</v>
      </c>
      <c r="K156" s="6" t="str">
        <f>CONCATENATE(TableAopCalendar[[#This Row],[Month for Plan]]," ",TableAopCalendar[[#This Row],[Plan]])</f>
        <v>SEPTEMBER 22 PLANNED</v>
      </c>
    </row>
    <row r="157" spans="1:11" x14ac:dyDescent="0.35">
      <c r="A157" s="6">
        <f t="shared" si="6"/>
        <v>3</v>
      </c>
      <c r="B157" s="7">
        <v>44807</v>
      </c>
      <c r="C157" s="8" t="s">
        <v>256</v>
      </c>
      <c r="D157" s="8">
        <v>22</v>
      </c>
      <c r="E157" s="6">
        <f>DAY(TableAopCalendar[[#This Row],[Date]])</f>
        <v>3</v>
      </c>
      <c r="F157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57" s="6" t="str">
        <f t="shared" si="7"/>
        <v>Week 1</v>
      </c>
      <c r="H157" s="6" t="str">
        <f t="shared" si="8"/>
        <v>September 22 Week 1</v>
      </c>
      <c r="I157" s="6" t="str">
        <f>CONCATENATE(UPPER(TableAopCalendar[[#This Row],[Month]])," ",TableAopCalendar[[#This Row],[Year]])</f>
        <v>SEPTEMBER 22</v>
      </c>
      <c r="J157" s="6" t="s">
        <v>261</v>
      </c>
      <c r="K157" s="6" t="str">
        <f>CONCATENATE(TableAopCalendar[[#This Row],[Month for Plan]]," ",TableAopCalendar[[#This Row],[Plan]])</f>
        <v>SEPTEMBER 22 PLANNED</v>
      </c>
    </row>
    <row r="158" spans="1:11" x14ac:dyDescent="0.35">
      <c r="A158" s="6">
        <f t="shared" si="6"/>
        <v>4</v>
      </c>
      <c r="B158" s="7">
        <v>44808</v>
      </c>
      <c r="C158" s="8" t="s">
        <v>256</v>
      </c>
      <c r="D158" s="8">
        <v>22</v>
      </c>
      <c r="E158" s="6">
        <f>DAY(TableAopCalendar[[#This Row],[Date]])</f>
        <v>4</v>
      </c>
      <c r="F158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58" s="6" t="str">
        <f t="shared" si="7"/>
        <v>Week 1</v>
      </c>
      <c r="H158" s="6" t="str">
        <f t="shared" si="8"/>
        <v>September 22 Week 1</v>
      </c>
      <c r="I158" s="6" t="str">
        <f>CONCATENATE(UPPER(TableAopCalendar[[#This Row],[Month]])," ",TableAopCalendar[[#This Row],[Year]])</f>
        <v>SEPTEMBER 22</v>
      </c>
      <c r="J158" s="6" t="s">
        <v>261</v>
      </c>
      <c r="K158" s="6" t="str">
        <f>CONCATENATE(TableAopCalendar[[#This Row],[Month for Plan]]," ",TableAopCalendar[[#This Row],[Plan]])</f>
        <v>SEPTEMBER 22 PLANNED</v>
      </c>
    </row>
    <row r="159" spans="1:11" x14ac:dyDescent="0.35">
      <c r="A159" s="6">
        <f t="shared" si="6"/>
        <v>5</v>
      </c>
      <c r="B159" s="7">
        <v>44809</v>
      </c>
      <c r="C159" s="8" t="s">
        <v>256</v>
      </c>
      <c r="D159" s="8">
        <v>22</v>
      </c>
      <c r="E159" s="6">
        <f>DAY(TableAopCalendar[[#This Row],[Date]])</f>
        <v>5</v>
      </c>
      <c r="F159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59" s="6" t="str">
        <f t="shared" si="7"/>
        <v>Week 1</v>
      </c>
      <c r="H159" s="6" t="str">
        <f t="shared" si="8"/>
        <v>September 22 Week 1</v>
      </c>
      <c r="I159" s="6" t="str">
        <f>CONCATENATE(UPPER(TableAopCalendar[[#This Row],[Month]])," ",TableAopCalendar[[#This Row],[Year]])</f>
        <v>SEPTEMBER 22</v>
      </c>
      <c r="J159" s="6" t="s">
        <v>261</v>
      </c>
      <c r="K159" s="6" t="str">
        <f>CONCATENATE(TableAopCalendar[[#This Row],[Month for Plan]]," ",TableAopCalendar[[#This Row],[Plan]])</f>
        <v>SEPTEMBER 22 PLANNED</v>
      </c>
    </row>
    <row r="160" spans="1:11" x14ac:dyDescent="0.35">
      <c r="A160" s="6">
        <f t="shared" si="6"/>
        <v>6</v>
      </c>
      <c r="B160" s="7">
        <v>44810</v>
      </c>
      <c r="C160" s="8" t="s">
        <v>256</v>
      </c>
      <c r="D160" s="8">
        <v>22</v>
      </c>
      <c r="E160" s="6">
        <f>DAY(TableAopCalendar[[#This Row],[Date]])</f>
        <v>6</v>
      </c>
      <c r="F160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60" s="6" t="str">
        <f t="shared" si="7"/>
        <v>Week 1</v>
      </c>
      <c r="H160" s="6" t="str">
        <f t="shared" si="8"/>
        <v>September 22 Week 1</v>
      </c>
      <c r="I160" s="6" t="str">
        <f>CONCATENATE(UPPER(TableAopCalendar[[#This Row],[Month]])," ",TableAopCalendar[[#This Row],[Year]])</f>
        <v>SEPTEMBER 22</v>
      </c>
      <c r="J160" s="6" t="s">
        <v>261</v>
      </c>
      <c r="K160" s="6" t="str">
        <f>CONCATENATE(TableAopCalendar[[#This Row],[Month for Plan]]," ",TableAopCalendar[[#This Row],[Plan]])</f>
        <v>SEPTEMBER 22 PLANNED</v>
      </c>
    </row>
    <row r="161" spans="1:11" x14ac:dyDescent="0.35">
      <c r="A161" s="6">
        <f t="shared" si="6"/>
        <v>7</v>
      </c>
      <c r="B161" s="7">
        <v>44811</v>
      </c>
      <c r="C161" s="8" t="s">
        <v>256</v>
      </c>
      <c r="D161" s="8">
        <v>22</v>
      </c>
      <c r="E161" s="6">
        <f>DAY(TableAopCalendar[[#This Row],[Date]])</f>
        <v>7</v>
      </c>
      <c r="F161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61" s="6" t="str">
        <f t="shared" si="7"/>
        <v>Week 1</v>
      </c>
      <c r="H161" s="6" t="str">
        <f t="shared" si="8"/>
        <v>September 22 Week 1</v>
      </c>
      <c r="I161" s="6" t="str">
        <f>CONCATENATE(UPPER(TableAopCalendar[[#This Row],[Month]])," ",TableAopCalendar[[#This Row],[Year]])</f>
        <v>SEPTEMBER 22</v>
      </c>
      <c r="J161" s="6" t="s">
        <v>261</v>
      </c>
      <c r="K161" s="6" t="str">
        <f>CONCATENATE(TableAopCalendar[[#This Row],[Month for Plan]]," ",TableAopCalendar[[#This Row],[Plan]])</f>
        <v>SEPTEMBER 22 PLANNED</v>
      </c>
    </row>
    <row r="162" spans="1:11" x14ac:dyDescent="0.35">
      <c r="A162" s="6">
        <f t="shared" si="6"/>
        <v>1</v>
      </c>
      <c r="B162" s="7">
        <v>44812</v>
      </c>
      <c r="C162" s="8" t="s">
        <v>256</v>
      </c>
      <c r="D162" s="8">
        <v>22</v>
      </c>
      <c r="E162" s="6">
        <f>DAY(TableAopCalendar[[#This Row],[Date]])</f>
        <v>8</v>
      </c>
      <c r="F162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62" s="6" t="str">
        <f t="shared" si="7"/>
        <v>Week 2</v>
      </c>
      <c r="H162" s="6" t="str">
        <f t="shared" si="8"/>
        <v>September 22 Week 2</v>
      </c>
      <c r="I162" s="6" t="str">
        <f>CONCATENATE(UPPER(TableAopCalendar[[#This Row],[Month]])," ",TableAopCalendar[[#This Row],[Year]])</f>
        <v>SEPTEMBER 22</v>
      </c>
      <c r="J162" s="6" t="s">
        <v>261</v>
      </c>
      <c r="K162" s="6" t="str">
        <f>CONCATENATE(TableAopCalendar[[#This Row],[Month for Plan]]," ",TableAopCalendar[[#This Row],[Plan]])</f>
        <v>SEPTEMBER 22 PLANNED</v>
      </c>
    </row>
    <row r="163" spans="1:11" x14ac:dyDescent="0.35">
      <c r="A163" s="6">
        <f t="shared" si="6"/>
        <v>2</v>
      </c>
      <c r="B163" s="7">
        <v>44813</v>
      </c>
      <c r="C163" s="8" t="s">
        <v>256</v>
      </c>
      <c r="D163" s="8">
        <v>22</v>
      </c>
      <c r="E163" s="6">
        <f>DAY(TableAopCalendar[[#This Row],[Date]])</f>
        <v>9</v>
      </c>
      <c r="F163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63" s="6" t="str">
        <f t="shared" si="7"/>
        <v>Week 2</v>
      </c>
      <c r="H163" s="6" t="str">
        <f t="shared" si="8"/>
        <v>September 22 Week 2</v>
      </c>
      <c r="I163" s="6" t="str">
        <f>CONCATENATE(UPPER(TableAopCalendar[[#This Row],[Month]])," ",TableAopCalendar[[#This Row],[Year]])</f>
        <v>SEPTEMBER 22</v>
      </c>
      <c r="J163" s="6" t="s">
        <v>261</v>
      </c>
      <c r="K163" s="6" t="str">
        <f>CONCATENATE(TableAopCalendar[[#This Row],[Month for Plan]]," ",TableAopCalendar[[#This Row],[Plan]])</f>
        <v>SEPTEMBER 22 PLANNED</v>
      </c>
    </row>
    <row r="164" spans="1:11" x14ac:dyDescent="0.35">
      <c r="A164" s="6">
        <f t="shared" si="6"/>
        <v>3</v>
      </c>
      <c r="B164" s="7">
        <v>44814</v>
      </c>
      <c r="C164" s="8" t="s">
        <v>256</v>
      </c>
      <c r="D164" s="8">
        <v>22</v>
      </c>
      <c r="E164" s="6">
        <f>DAY(TableAopCalendar[[#This Row],[Date]])</f>
        <v>10</v>
      </c>
      <c r="F164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64" s="6" t="str">
        <f t="shared" si="7"/>
        <v>Week 2</v>
      </c>
      <c r="H164" s="6" t="str">
        <f t="shared" si="8"/>
        <v>September 22 Week 2</v>
      </c>
      <c r="I164" s="6" t="str">
        <f>CONCATENATE(UPPER(TableAopCalendar[[#This Row],[Month]])," ",TableAopCalendar[[#This Row],[Year]])</f>
        <v>SEPTEMBER 22</v>
      </c>
      <c r="J164" s="6" t="s">
        <v>261</v>
      </c>
      <c r="K164" s="6" t="str">
        <f>CONCATENATE(TableAopCalendar[[#This Row],[Month for Plan]]," ",TableAopCalendar[[#This Row],[Plan]])</f>
        <v>SEPTEMBER 22 PLANNED</v>
      </c>
    </row>
    <row r="165" spans="1:11" x14ac:dyDescent="0.35">
      <c r="A165" s="6">
        <f t="shared" si="6"/>
        <v>4</v>
      </c>
      <c r="B165" s="7">
        <v>44815</v>
      </c>
      <c r="C165" s="8" t="s">
        <v>256</v>
      </c>
      <c r="D165" s="8">
        <v>22</v>
      </c>
      <c r="E165" s="6">
        <f>DAY(TableAopCalendar[[#This Row],[Date]])</f>
        <v>11</v>
      </c>
      <c r="F165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65" s="6" t="str">
        <f t="shared" si="7"/>
        <v>Week 2</v>
      </c>
      <c r="H165" s="6" t="str">
        <f t="shared" si="8"/>
        <v>September 22 Week 2</v>
      </c>
      <c r="I165" s="6" t="str">
        <f>CONCATENATE(UPPER(TableAopCalendar[[#This Row],[Month]])," ",TableAopCalendar[[#This Row],[Year]])</f>
        <v>SEPTEMBER 22</v>
      </c>
      <c r="J165" s="6" t="s">
        <v>261</v>
      </c>
      <c r="K165" s="6" t="str">
        <f>CONCATENATE(TableAopCalendar[[#This Row],[Month for Plan]]," ",TableAopCalendar[[#This Row],[Plan]])</f>
        <v>SEPTEMBER 22 PLANNED</v>
      </c>
    </row>
    <row r="166" spans="1:11" x14ac:dyDescent="0.35">
      <c r="A166" s="6">
        <f t="shared" si="6"/>
        <v>5</v>
      </c>
      <c r="B166" s="7">
        <v>44816</v>
      </c>
      <c r="C166" s="8" t="s">
        <v>256</v>
      </c>
      <c r="D166" s="8">
        <v>22</v>
      </c>
      <c r="E166" s="6">
        <f>DAY(TableAopCalendar[[#This Row],[Date]])</f>
        <v>12</v>
      </c>
      <c r="F166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66" s="6" t="str">
        <f t="shared" si="7"/>
        <v>Week 2</v>
      </c>
      <c r="H166" s="6" t="str">
        <f t="shared" si="8"/>
        <v>September 22 Week 2</v>
      </c>
      <c r="I166" s="6" t="str">
        <f>CONCATENATE(UPPER(TableAopCalendar[[#This Row],[Month]])," ",TableAopCalendar[[#This Row],[Year]])</f>
        <v>SEPTEMBER 22</v>
      </c>
      <c r="J166" s="6" t="s">
        <v>261</v>
      </c>
      <c r="K166" s="6" t="str">
        <f>CONCATENATE(TableAopCalendar[[#This Row],[Month for Plan]]," ",TableAopCalendar[[#This Row],[Plan]])</f>
        <v>SEPTEMBER 22 PLANNED</v>
      </c>
    </row>
    <row r="167" spans="1:11" x14ac:dyDescent="0.35">
      <c r="A167" s="6">
        <f t="shared" si="6"/>
        <v>6</v>
      </c>
      <c r="B167" s="7">
        <v>44817</v>
      </c>
      <c r="C167" s="8" t="s">
        <v>256</v>
      </c>
      <c r="D167" s="8">
        <v>22</v>
      </c>
      <c r="E167" s="6">
        <f>DAY(TableAopCalendar[[#This Row],[Date]])</f>
        <v>13</v>
      </c>
      <c r="F167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67" s="6" t="str">
        <f t="shared" si="7"/>
        <v>Week 2</v>
      </c>
      <c r="H167" s="6" t="str">
        <f t="shared" si="8"/>
        <v>September 22 Week 2</v>
      </c>
      <c r="I167" s="6" t="str">
        <f>CONCATENATE(UPPER(TableAopCalendar[[#This Row],[Month]])," ",TableAopCalendar[[#This Row],[Year]])</f>
        <v>SEPTEMBER 22</v>
      </c>
      <c r="J167" s="6" t="s">
        <v>261</v>
      </c>
      <c r="K167" s="6" t="str">
        <f>CONCATENATE(TableAopCalendar[[#This Row],[Month for Plan]]," ",TableAopCalendar[[#This Row],[Plan]])</f>
        <v>SEPTEMBER 22 PLANNED</v>
      </c>
    </row>
    <row r="168" spans="1:11" x14ac:dyDescent="0.35">
      <c r="A168" s="6">
        <f t="shared" si="6"/>
        <v>7</v>
      </c>
      <c r="B168" s="7">
        <v>44818</v>
      </c>
      <c r="C168" s="8" t="s">
        <v>256</v>
      </c>
      <c r="D168" s="8">
        <v>22</v>
      </c>
      <c r="E168" s="6">
        <f>DAY(TableAopCalendar[[#This Row],[Date]])</f>
        <v>14</v>
      </c>
      <c r="F168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68" s="6" t="str">
        <f t="shared" si="7"/>
        <v>Week 2</v>
      </c>
      <c r="H168" s="6" t="str">
        <f t="shared" si="8"/>
        <v>September 22 Week 2</v>
      </c>
      <c r="I168" s="6" t="str">
        <f>CONCATENATE(UPPER(TableAopCalendar[[#This Row],[Month]])," ",TableAopCalendar[[#This Row],[Year]])</f>
        <v>SEPTEMBER 22</v>
      </c>
      <c r="J168" s="6" t="s">
        <v>261</v>
      </c>
      <c r="K168" s="6" t="str">
        <f>CONCATENATE(TableAopCalendar[[#This Row],[Month for Plan]]," ",TableAopCalendar[[#This Row],[Plan]])</f>
        <v>SEPTEMBER 22 PLANNED</v>
      </c>
    </row>
    <row r="169" spans="1:11" x14ac:dyDescent="0.35">
      <c r="A169" s="6">
        <f t="shared" si="6"/>
        <v>1</v>
      </c>
      <c r="B169" s="7">
        <v>44819</v>
      </c>
      <c r="C169" s="8" t="s">
        <v>256</v>
      </c>
      <c r="D169" s="8">
        <v>22</v>
      </c>
      <c r="E169" s="6">
        <f>DAY(TableAopCalendar[[#This Row],[Date]])</f>
        <v>15</v>
      </c>
      <c r="F169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69" s="6" t="str">
        <f t="shared" si="7"/>
        <v>Week 3</v>
      </c>
      <c r="H169" s="6" t="str">
        <f t="shared" si="8"/>
        <v>September 22 Week 3</v>
      </c>
      <c r="I169" s="6" t="str">
        <f>CONCATENATE(UPPER(TableAopCalendar[[#This Row],[Month]])," ",TableAopCalendar[[#This Row],[Year]])</f>
        <v>SEPTEMBER 22</v>
      </c>
      <c r="J169" s="6" t="s">
        <v>261</v>
      </c>
      <c r="K169" s="6" t="str">
        <f>CONCATENATE(TableAopCalendar[[#This Row],[Month for Plan]]," ",TableAopCalendar[[#This Row],[Plan]])</f>
        <v>SEPTEMBER 22 PLANNED</v>
      </c>
    </row>
    <row r="170" spans="1:11" x14ac:dyDescent="0.35">
      <c r="A170" s="6">
        <f t="shared" si="6"/>
        <v>2</v>
      </c>
      <c r="B170" s="7">
        <v>44820</v>
      </c>
      <c r="C170" s="8" t="s">
        <v>256</v>
      </c>
      <c r="D170" s="8">
        <v>22</v>
      </c>
      <c r="E170" s="6">
        <f>DAY(TableAopCalendar[[#This Row],[Date]])</f>
        <v>16</v>
      </c>
      <c r="F170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70" s="6" t="str">
        <f t="shared" si="7"/>
        <v>Week 3</v>
      </c>
      <c r="H170" s="6" t="str">
        <f t="shared" si="8"/>
        <v>September 22 Week 3</v>
      </c>
      <c r="I170" s="6" t="str">
        <f>CONCATENATE(UPPER(TableAopCalendar[[#This Row],[Month]])," ",TableAopCalendar[[#This Row],[Year]])</f>
        <v>SEPTEMBER 22</v>
      </c>
      <c r="J170" s="6" t="s">
        <v>261</v>
      </c>
      <c r="K170" s="6" t="str">
        <f>CONCATENATE(TableAopCalendar[[#This Row],[Month for Plan]]," ",TableAopCalendar[[#This Row],[Plan]])</f>
        <v>SEPTEMBER 22 PLANNED</v>
      </c>
    </row>
    <row r="171" spans="1:11" x14ac:dyDescent="0.35">
      <c r="A171" s="6">
        <f t="shared" si="6"/>
        <v>3</v>
      </c>
      <c r="B171" s="7">
        <v>44821</v>
      </c>
      <c r="C171" s="8" t="s">
        <v>256</v>
      </c>
      <c r="D171" s="8">
        <v>22</v>
      </c>
      <c r="E171" s="6">
        <f>DAY(TableAopCalendar[[#This Row],[Date]])</f>
        <v>17</v>
      </c>
      <c r="F171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71" s="6" t="str">
        <f t="shared" si="7"/>
        <v>Week 3</v>
      </c>
      <c r="H171" s="6" t="str">
        <f t="shared" si="8"/>
        <v>September 22 Week 3</v>
      </c>
      <c r="I171" s="6" t="str">
        <f>CONCATENATE(UPPER(TableAopCalendar[[#This Row],[Month]])," ",TableAopCalendar[[#This Row],[Year]])</f>
        <v>SEPTEMBER 22</v>
      </c>
      <c r="J171" s="6" t="s">
        <v>261</v>
      </c>
      <c r="K171" s="6" t="str">
        <f>CONCATENATE(TableAopCalendar[[#This Row],[Month for Plan]]," ",TableAopCalendar[[#This Row],[Plan]])</f>
        <v>SEPTEMBER 22 PLANNED</v>
      </c>
    </row>
    <row r="172" spans="1:11" x14ac:dyDescent="0.35">
      <c r="A172" s="6">
        <f t="shared" si="6"/>
        <v>4</v>
      </c>
      <c r="B172" s="7">
        <v>44822</v>
      </c>
      <c r="C172" s="8" t="s">
        <v>256</v>
      </c>
      <c r="D172" s="8">
        <v>22</v>
      </c>
      <c r="E172" s="6">
        <f>DAY(TableAopCalendar[[#This Row],[Date]])</f>
        <v>18</v>
      </c>
      <c r="F172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72" s="6" t="str">
        <f t="shared" si="7"/>
        <v>Week 3</v>
      </c>
      <c r="H172" s="6" t="str">
        <f t="shared" si="8"/>
        <v>September 22 Week 3</v>
      </c>
      <c r="I172" s="6" t="str">
        <f>CONCATENATE(UPPER(TableAopCalendar[[#This Row],[Month]])," ",TableAopCalendar[[#This Row],[Year]])</f>
        <v>SEPTEMBER 22</v>
      </c>
      <c r="J172" s="6" t="s">
        <v>261</v>
      </c>
      <c r="K172" s="6" t="str">
        <f>CONCATENATE(TableAopCalendar[[#This Row],[Month for Plan]]," ",TableAopCalendar[[#This Row],[Plan]])</f>
        <v>SEPTEMBER 22 PLANNED</v>
      </c>
    </row>
    <row r="173" spans="1:11" x14ac:dyDescent="0.35">
      <c r="A173" s="6">
        <f t="shared" si="6"/>
        <v>5</v>
      </c>
      <c r="B173" s="7">
        <v>44823</v>
      </c>
      <c r="C173" s="8" t="s">
        <v>256</v>
      </c>
      <c r="D173" s="8">
        <v>22</v>
      </c>
      <c r="E173" s="6">
        <f>DAY(TableAopCalendar[[#This Row],[Date]])</f>
        <v>19</v>
      </c>
      <c r="F173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73" s="6" t="str">
        <f t="shared" si="7"/>
        <v>Week 3</v>
      </c>
      <c r="H173" s="6" t="str">
        <f t="shared" si="8"/>
        <v>September 22 Week 3</v>
      </c>
      <c r="I173" s="6" t="str">
        <f>CONCATENATE(UPPER(TableAopCalendar[[#This Row],[Month]])," ",TableAopCalendar[[#This Row],[Year]])</f>
        <v>SEPTEMBER 22</v>
      </c>
      <c r="J173" s="6" t="s">
        <v>261</v>
      </c>
      <c r="K173" s="6" t="str">
        <f>CONCATENATE(TableAopCalendar[[#This Row],[Month for Plan]]," ",TableAopCalendar[[#This Row],[Plan]])</f>
        <v>SEPTEMBER 22 PLANNED</v>
      </c>
    </row>
    <row r="174" spans="1:11" x14ac:dyDescent="0.35">
      <c r="A174" s="6">
        <f t="shared" si="6"/>
        <v>6</v>
      </c>
      <c r="B174" s="7">
        <v>44824</v>
      </c>
      <c r="C174" s="8" t="s">
        <v>256</v>
      </c>
      <c r="D174" s="8">
        <v>22</v>
      </c>
      <c r="E174" s="6">
        <f>DAY(TableAopCalendar[[#This Row],[Date]])</f>
        <v>20</v>
      </c>
      <c r="F174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74" s="6" t="str">
        <f t="shared" si="7"/>
        <v>Week 3</v>
      </c>
      <c r="H174" s="6" t="str">
        <f t="shared" si="8"/>
        <v>September 22 Week 3</v>
      </c>
      <c r="I174" s="6" t="str">
        <f>CONCATENATE(UPPER(TableAopCalendar[[#This Row],[Month]])," ",TableAopCalendar[[#This Row],[Year]])</f>
        <v>SEPTEMBER 22</v>
      </c>
      <c r="J174" s="6" t="s">
        <v>261</v>
      </c>
      <c r="K174" s="6" t="str">
        <f>CONCATENATE(TableAopCalendar[[#This Row],[Month for Plan]]," ",TableAopCalendar[[#This Row],[Plan]])</f>
        <v>SEPTEMBER 22 PLANNED</v>
      </c>
    </row>
    <row r="175" spans="1:11" x14ac:dyDescent="0.35">
      <c r="A175" s="6">
        <f t="shared" si="6"/>
        <v>7</v>
      </c>
      <c r="B175" s="7">
        <v>44825</v>
      </c>
      <c r="C175" s="8" t="s">
        <v>256</v>
      </c>
      <c r="D175" s="8">
        <v>22</v>
      </c>
      <c r="E175" s="6">
        <f>DAY(TableAopCalendar[[#This Row],[Date]])</f>
        <v>21</v>
      </c>
      <c r="F175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75" s="6" t="str">
        <f t="shared" si="7"/>
        <v>Week 3</v>
      </c>
      <c r="H175" s="6" t="str">
        <f t="shared" si="8"/>
        <v>September 22 Week 3</v>
      </c>
      <c r="I175" s="6" t="str">
        <f>CONCATENATE(UPPER(TableAopCalendar[[#This Row],[Month]])," ",TableAopCalendar[[#This Row],[Year]])</f>
        <v>SEPTEMBER 22</v>
      </c>
      <c r="J175" s="6" t="s">
        <v>261</v>
      </c>
      <c r="K175" s="6" t="str">
        <f>CONCATENATE(TableAopCalendar[[#This Row],[Month for Plan]]," ",TableAopCalendar[[#This Row],[Plan]])</f>
        <v>SEPTEMBER 22 PLANNED</v>
      </c>
    </row>
    <row r="176" spans="1:11" x14ac:dyDescent="0.35">
      <c r="A176" s="6">
        <f t="shared" si="6"/>
        <v>1</v>
      </c>
      <c r="B176" s="7">
        <v>44826</v>
      </c>
      <c r="C176" s="8" t="s">
        <v>256</v>
      </c>
      <c r="D176" s="8">
        <v>22</v>
      </c>
      <c r="E176" s="6">
        <f>DAY(TableAopCalendar[[#This Row],[Date]])</f>
        <v>22</v>
      </c>
      <c r="F176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76" s="6" t="str">
        <f t="shared" si="7"/>
        <v>Week 4</v>
      </c>
      <c r="H176" s="6" t="str">
        <f t="shared" si="8"/>
        <v>September 22 Week 4</v>
      </c>
      <c r="I176" s="6" t="str">
        <f>CONCATENATE(UPPER(TableAopCalendar[[#This Row],[Month]])," ",TableAopCalendar[[#This Row],[Year]])</f>
        <v>SEPTEMBER 22</v>
      </c>
      <c r="J176" s="6" t="s">
        <v>261</v>
      </c>
      <c r="K176" s="6" t="str">
        <f>CONCATENATE(TableAopCalendar[[#This Row],[Month for Plan]]," ",TableAopCalendar[[#This Row],[Plan]])</f>
        <v>SEPTEMBER 22 PLANNED</v>
      </c>
    </row>
    <row r="177" spans="1:11" x14ac:dyDescent="0.35">
      <c r="A177" s="6">
        <f t="shared" si="6"/>
        <v>2</v>
      </c>
      <c r="B177" s="7">
        <v>44827</v>
      </c>
      <c r="C177" s="8" t="s">
        <v>256</v>
      </c>
      <c r="D177" s="8">
        <v>22</v>
      </c>
      <c r="E177" s="6">
        <f>DAY(TableAopCalendar[[#This Row],[Date]])</f>
        <v>23</v>
      </c>
      <c r="F177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77" s="6" t="str">
        <f t="shared" si="7"/>
        <v>Week 4</v>
      </c>
      <c r="H177" s="6" t="str">
        <f t="shared" si="8"/>
        <v>September 22 Week 4</v>
      </c>
      <c r="I177" s="6" t="str">
        <f>CONCATENATE(UPPER(TableAopCalendar[[#This Row],[Month]])," ",TableAopCalendar[[#This Row],[Year]])</f>
        <v>SEPTEMBER 22</v>
      </c>
      <c r="J177" s="6" t="s">
        <v>261</v>
      </c>
      <c r="K177" s="6" t="str">
        <f>CONCATENATE(TableAopCalendar[[#This Row],[Month for Plan]]," ",TableAopCalendar[[#This Row],[Plan]])</f>
        <v>SEPTEMBER 22 PLANNED</v>
      </c>
    </row>
    <row r="178" spans="1:11" x14ac:dyDescent="0.35">
      <c r="A178" s="6">
        <f t="shared" si="6"/>
        <v>3</v>
      </c>
      <c r="B178" s="7">
        <v>44828</v>
      </c>
      <c r="C178" s="8" t="s">
        <v>256</v>
      </c>
      <c r="D178" s="8">
        <v>22</v>
      </c>
      <c r="E178" s="6">
        <f>DAY(TableAopCalendar[[#This Row],[Date]])</f>
        <v>24</v>
      </c>
      <c r="F178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78" s="6" t="str">
        <f t="shared" si="7"/>
        <v>Week 4</v>
      </c>
      <c r="H178" s="6" t="str">
        <f t="shared" si="8"/>
        <v>September 22 Week 4</v>
      </c>
      <c r="I178" s="6" t="str">
        <f>CONCATENATE(UPPER(TableAopCalendar[[#This Row],[Month]])," ",TableAopCalendar[[#This Row],[Year]])</f>
        <v>SEPTEMBER 22</v>
      </c>
      <c r="J178" s="6" t="s">
        <v>261</v>
      </c>
      <c r="K178" s="6" t="str">
        <f>CONCATENATE(TableAopCalendar[[#This Row],[Month for Plan]]," ",TableAopCalendar[[#This Row],[Plan]])</f>
        <v>SEPTEMBER 22 PLANNED</v>
      </c>
    </row>
    <row r="179" spans="1:11" x14ac:dyDescent="0.35">
      <c r="A179" s="6">
        <f t="shared" si="6"/>
        <v>4</v>
      </c>
      <c r="B179" s="7">
        <v>44829</v>
      </c>
      <c r="C179" s="8" t="s">
        <v>256</v>
      </c>
      <c r="D179" s="8">
        <v>22</v>
      </c>
      <c r="E179" s="6">
        <f>DAY(TableAopCalendar[[#This Row],[Date]])</f>
        <v>25</v>
      </c>
      <c r="F179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79" s="6" t="str">
        <f t="shared" si="7"/>
        <v>Week 4</v>
      </c>
      <c r="H179" s="6" t="str">
        <f t="shared" si="8"/>
        <v>September 22 Week 4</v>
      </c>
      <c r="I179" s="6" t="str">
        <f>CONCATENATE(UPPER(TableAopCalendar[[#This Row],[Month]])," ",TableAopCalendar[[#This Row],[Year]])</f>
        <v>SEPTEMBER 22</v>
      </c>
      <c r="J179" s="6" t="s">
        <v>261</v>
      </c>
      <c r="K179" s="6" t="str">
        <f>CONCATENATE(TableAopCalendar[[#This Row],[Month for Plan]]," ",TableAopCalendar[[#This Row],[Plan]])</f>
        <v>SEPTEMBER 22 PLANNED</v>
      </c>
    </row>
    <row r="180" spans="1:11" x14ac:dyDescent="0.35">
      <c r="A180" s="6">
        <f t="shared" si="6"/>
        <v>5</v>
      </c>
      <c r="B180" s="7">
        <v>44830</v>
      </c>
      <c r="C180" s="8" t="s">
        <v>256</v>
      </c>
      <c r="D180" s="8">
        <v>22</v>
      </c>
      <c r="E180" s="6">
        <f>DAY(TableAopCalendar[[#This Row],[Date]])</f>
        <v>26</v>
      </c>
      <c r="F180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80" s="6" t="str">
        <f t="shared" si="7"/>
        <v>Week 4</v>
      </c>
      <c r="H180" s="6" t="str">
        <f t="shared" si="8"/>
        <v>September 22 Week 4</v>
      </c>
      <c r="I180" s="6" t="str">
        <f>CONCATENATE(UPPER(TableAopCalendar[[#This Row],[Month]])," ",TableAopCalendar[[#This Row],[Year]])</f>
        <v>SEPTEMBER 22</v>
      </c>
      <c r="J180" s="6" t="s">
        <v>261</v>
      </c>
      <c r="K180" s="6" t="str">
        <f>CONCATENATE(TableAopCalendar[[#This Row],[Month for Plan]]," ",TableAopCalendar[[#This Row],[Plan]])</f>
        <v>SEPTEMBER 22 PLANNED</v>
      </c>
    </row>
    <row r="181" spans="1:11" x14ac:dyDescent="0.35">
      <c r="A181" s="6">
        <f t="shared" si="6"/>
        <v>6</v>
      </c>
      <c r="B181" s="7">
        <v>44831</v>
      </c>
      <c r="C181" s="8" t="s">
        <v>256</v>
      </c>
      <c r="D181" s="8">
        <v>22</v>
      </c>
      <c r="E181" s="6">
        <f>DAY(TableAopCalendar[[#This Row],[Date]])</f>
        <v>27</v>
      </c>
      <c r="F181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81" s="6" t="str">
        <f t="shared" si="7"/>
        <v>Week 4</v>
      </c>
      <c r="H181" s="6" t="str">
        <f t="shared" si="8"/>
        <v>September 22 Week 4</v>
      </c>
      <c r="I181" s="6" t="str">
        <f>CONCATENATE(UPPER(TableAopCalendar[[#This Row],[Month]])," ",TableAopCalendar[[#This Row],[Year]])</f>
        <v>SEPTEMBER 22</v>
      </c>
      <c r="J181" s="6" t="s">
        <v>261</v>
      </c>
      <c r="K181" s="6" t="str">
        <f>CONCATENATE(TableAopCalendar[[#This Row],[Month for Plan]]," ",TableAopCalendar[[#This Row],[Plan]])</f>
        <v>SEPTEMBER 22 PLANNED</v>
      </c>
    </row>
    <row r="182" spans="1:11" x14ac:dyDescent="0.35">
      <c r="A182" s="6">
        <f t="shared" si="6"/>
        <v>7</v>
      </c>
      <c r="B182" s="7">
        <v>44832</v>
      </c>
      <c r="C182" s="8" t="s">
        <v>256</v>
      </c>
      <c r="D182" s="8">
        <v>22</v>
      </c>
      <c r="E182" s="6">
        <f>DAY(TableAopCalendar[[#This Row],[Date]])</f>
        <v>28</v>
      </c>
      <c r="F182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82" s="6" t="str">
        <f t="shared" si="7"/>
        <v>Week 4</v>
      </c>
      <c r="H182" s="6" t="str">
        <f t="shared" si="8"/>
        <v>September 22 Week 4</v>
      </c>
      <c r="I182" s="6" t="str">
        <f>CONCATENATE(UPPER(TableAopCalendar[[#This Row],[Month]])," ",TableAopCalendar[[#This Row],[Year]])</f>
        <v>SEPTEMBER 22</v>
      </c>
      <c r="J182" s="6" t="s">
        <v>261</v>
      </c>
      <c r="K182" s="6" t="str">
        <f>CONCATENATE(TableAopCalendar[[#This Row],[Month for Plan]]," ",TableAopCalendar[[#This Row],[Plan]])</f>
        <v>SEPTEMBER 22 PLANNED</v>
      </c>
    </row>
    <row r="183" spans="1:11" x14ac:dyDescent="0.35">
      <c r="A183" s="6">
        <f t="shared" si="6"/>
        <v>1</v>
      </c>
      <c r="B183" s="7">
        <v>44833</v>
      </c>
      <c r="C183" s="8" t="s">
        <v>256</v>
      </c>
      <c r="D183" s="8">
        <v>22</v>
      </c>
      <c r="E183" s="6">
        <f>DAY(TableAopCalendar[[#This Row],[Date]])</f>
        <v>29</v>
      </c>
      <c r="F183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83" s="6" t="str">
        <f t="shared" si="7"/>
        <v>Week 5</v>
      </c>
      <c r="H183" s="6" t="str">
        <f t="shared" si="8"/>
        <v>September 22 Week 5</v>
      </c>
      <c r="I183" s="6" t="str">
        <f>CONCATENATE(UPPER(TableAopCalendar[[#This Row],[Month]])," ",TableAopCalendar[[#This Row],[Year]])</f>
        <v>SEPTEMBER 22</v>
      </c>
      <c r="J183" s="6" t="s">
        <v>261</v>
      </c>
      <c r="K183" s="6" t="str">
        <f>CONCATENATE(TableAopCalendar[[#This Row],[Month for Plan]]," ",TableAopCalendar[[#This Row],[Plan]])</f>
        <v>SEPTEMBER 22 PLANNED</v>
      </c>
    </row>
    <row r="184" spans="1:11" x14ac:dyDescent="0.35">
      <c r="A184" s="6">
        <f t="shared" si="6"/>
        <v>2</v>
      </c>
      <c r="B184" s="7">
        <v>44834</v>
      </c>
      <c r="C184" s="8" t="s">
        <v>256</v>
      </c>
      <c r="D184" s="8">
        <v>22</v>
      </c>
      <c r="E184" s="6">
        <f>DAY(TableAopCalendar[[#This Row],[Date]])</f>
        <v>30</v>
      </c>
      <c r="F184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84" s="6" t="str">
        <f t="shared" si="7"/>
        <v>Week 5</v>
      </c>
      <c r="H184" s="6" t="str">
        <f t="shared" si="8"/>
        <v>September 22 Week 5</v>
      </c>
      <c r="I184" s="6" t="str">
        <f>CONCATENATE(UPPER(TableAopCalendar[[#This Row],[Month]])," ",TableAopCalendar[[#This Row],[Year]])</f>
        <v>SEPTEMBER 22</v>
      </c>
      <c r="J184" s="6" t="s">
        <v>261</v>
      </c>
      <c r="K184" s="6" t="str">
        <f>CONCATENATE(TableAopCalendar[[#This Row],[Month for Plan]]," ",TableAopCalendar[[#This Row],[Plan]])</f>
        <v>SEPTEMBER 22 PLANNED</v>
      </c>
    </row>
    <row r="185" spans="1:11" x14ac:dyDescent="0.35">
      <c r="A185" s="6">
        <f t="shared" si="6"/>
        <v>1</v>
      </c>
      <c r="B185" s="7">
        <v>44835</v>
      </c>
      <c r="C185" s="8" t="s">
        <v>168</v>
      </c>
      <c r="D185" s="8">
        <v>22</v>
      </c>
      <c r="E185" s="6">
        <f>DAY(TableAopCalendar[[#This Row],[Date]])</f>
        <v>1</v>
      </c>
      <c r="F185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85" s="6" t="str">
        <f t="shared" si="7"/>
        <v>Week 1</v>
      </c>
      <c r="H185" s="6" t="str">
        <f t="shared" si="8"/>
        <v>October 22 Week 1</v>
      </c>
      <c r="I185" s="6" t="str">
        <f>CONCATENATE(UPPER(TableAopCalendar[[#This Row],[Month]])," ",TableAopCalendar[[#This Row],[Year]])</f>
        <v>OCTOBER 22</v>
      </c>
      <c r="J185" s="6" t="s">
        <v>261</v>
      </c>
      <c r="K185" s="6" t="str">
        <f>CONCATENATE(TableAopCalendar[[#This Row],[Month for Plan]]," ",TableAopCalendar[[#This Row],[Plan]])</f>
        <v>OCTOBER 22 PLANNED</v>
      </c>
    </row>
    <row r="186" spans="1:11" x14ac:dyDescent="0.35">
      <c r="A186" s="6">
        <f t="shared" si="6"/>
        <v>2</v>
      </c>
      <c r="B186" s="7">
        <v>44836</v>
      </c>
      <c r="C186" s="8" t="s">
        <v>168</v>
      </c>
      <c r="D186" s="8">
        <v>22</v>
      </c>
      <c r="E186" s="6">
        <f>DAY(TableAopCalendar[[#This Row],[Date]])</f>
        <v>2</v>
      </c>
      <c r="F186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86" s="6" t="str">
        <f t="shared" si="7"/>
        <v>Week 1</v>
      </c>
      <c r="H186" s="6" t="str">
        <f t="shared" si="8"/>
        <v>October 22 Week 1</v>
      </c>
      <c r="I186" s="6" t="str">
        <f>CONCATENATE(UPPER(TableAopCalendar[[#This Row],[Month]])," ",TableAopCalendar[[#This Row],[Year]])</f>
        <v>OCTOBER 22</v>
      </c>
      <c r="J186" s="6" t="s">
        <v>261</v>
      </c>
      <c r="K186" s="6" t="str">
        <f>CONCATENATE(TableAopCalendar[[#This Row],[Month for Plan]]," ",TableAopCalendar[[#This Row],[Plan]])</f>
        <v>OCTOBER 22 PLANNED</v>
      </c>
    </row>
    <row r="187" spans="1:11" x14ac:dyDescent="0.35">
      <c r="A187" s="6">
        <f t="shared" si="6"/>
        <v>3</v>
      </c>
      <c r="B187" s="7">
        <v>44837</v>
      </c>
      <c r="C187" s="8" t="s">
        <v>168</v>
      </c>
      <c r="D187" s="8">
        <v>22</v>
      </c>
      <c r="E187" s="6">
        <f>DAY(TableAopCalendar[[#This Row],[Date]])</f>
        <v>3</v>
      </c>
      <c r="F187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87" s="6" t="str">
        <f t="shared" si="7"/>
        <v>Week 1</v>
      </c>
      <c r="H187" s="6" t="str">
        <f t="shared" si="8"/>
        <v>October 22 Week 1</v>
      </c>
      <c r="I187" s="6" t="str">
        <f>CONCATENATE(UPPER(TableAopCalendar[[#This Row],[Month]])," ",TableAopCalendar[[#This Row],[Year]])</f>
        <v>OCTOBER 22</v>
      </c>
      <c r="J187" s="6" t="s">
        <v>261</v>
      </c>
      <c r="K187" s="6" t="str">
        <f>CONCATENATE(TableAopCalendar[[#This Row],[Month for Plan]]," ",TableAopCalendar[[#This Row],[Plan]])</f>
        <v>OCTOBER 22 PLANNED</v>
      </c>
    </row>
    <row r="188" spans="1:11" x14ac:dyDescent="0.35">
      <c r="A188" s="6">
        <f t="shared" si="6"/>
        <v>4</v>
      </c>
      <c r="B188" s="7">
        <v>44838</v>
      </c>
      <c r="C188" s="8" t="s">
        <v>168</v>
      </c>
      <c r="D188" s="8">
        <v>22</v>
      </c>
      <c r="E188" s="6">
        <f>DAY(TableAopCalendar[[#This Row],[Date]])</f>
        <v>4</v>
      </c>
      <c r="F188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88" s="6" t="str">
        <f t="shared" si="7"/>
        <v>Week 1</v>
      </c>
      <c r="H188" s="6" t="str">
        <f t="shared" si="8"/>
        <v>October 22 Week 1</v>
      </c>
      <c r="I188" s="6" t="str">
        <f>CONCATENATE(UPPER(TableAopCalendar[[#This Row],[Month]])," ",TableAopCalendar[[#This Row],[Year]])</f>
        <v>OCTOBER 22</v>
      </c>
      <c r="J188" s="6" t="s">
        <v>261</v>
      </c>
      <c r="K188" s="6" t="str">
        <f>CONCATENATE(TableAopCalendar[[#This Row],[Month for Plan]]," ",TableAopCalendar[[#This Row],[Plan]])</f>
        <v>OCTOBER 22 PLANNED</v>
      </c>
    </row>
    <row r="189" spans="1:11" x14ac:dyDescent="0.35">
      <c r="A189" s="6">
        <f t="shared" si="6"/>
        <v>5</v>
      </c>
      <c r="B189" s="7">
        <v>44839</v>
      </c>
      <c r="C189" s="8" t="s">
        <v>168</v>
      </c>
      <c r="D189" s="8">
        <v>22</v>
      </c>
      <c r="E189" s="6">
        <f>DAY(TableAopCalendar[[#This Row],[Date]])</f>
        <v>5</v>
      </c>
      <c r="F189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89" s="6" t="str">
        <f t="shared" si="7"/>
        <v>Week 1</v>
      </c>
      <c r="H189" s="6" t="str">
        <f t="shared" si="8"/>
        <v>October 22 Week 1</v>
      </c>
      <c r="I189" s="6" t="str">
        <f>CONCATENATE(UPPER(TableAopCalendar[[#This Row],[Month]])," ",TableAopCalendar[[#This Row],[Year]])</f>
        <v>OCTOBER 22</v>
      </c>
      <c r="J189" s="6" t="s">
        <v>261</v>
      </c>
      <c r="K189" s="6" t="str">
        <f>CONCATENATE(TableAopCalendar[[#This Row],[Month for Plan]]," ",TableAopCalendar[[#This Row],[Plan]])</f>
        <v>OCTOBER 22 PLANNED</v>
      </c>
    </row>
    <row r="190" spans="1:11" x14ac:dyDescent="0.35">
      <c r="A190" s="6">
        <f t="shared" si="6"/>
        <v>6</v>
      </c>
      <c r="B190" s="7">
        <v>44840</v>
      </c>
      <c r="C190" s="8" t="s">
        <v>168</v>
      </c>
      <c r="D190" s="8">
        <v>22</v>
      </c>
      <c r="E190" s="6">
        <f>DAY(TableAopCalendar[[#This Row],[Date]])</f>
        <v>6</v>
      </c>
      <c r="F190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90" s="6" t="str">
        <f t="shared" si="7"/>
        <v>Week 1</v>
      </c>
      <c r="H190" s="6" t="str">
        <f t="shared" si="8"/>
        <v>October 22 Week 1</v>
      </c>
      <c r="I190" s="6" t="str">
        <f>CONCATENATE(UPPER(TableAopCalendar[[#This Row],[Month]])," ",TableAopCalendar[[#This Row],[Year]])</f>
        <v>OCTOBER 22</v>
      </c>
      <c r="J190" s="6" t="s">
        <v>261</v>
      </c>
      <c r="K190" s="6" t="str">
        <f>CONCATENATE(TableAopCalendar[[#This Row],[Month for Plan]]," ",TableAopCalendar[[#This Row],[Plan]])</f>
        <v>OCTOBER 22 PLANNED</v>
      </c>
    </row>
    <row r="191" spans="1:11" x14ac:dyDescent="0.35">
      <c r="A191" s="6">
        <f t="shared" si="6"/>
        <v>7</v>
      </c>
      <c r="B191" s="7">
        <v>44841</v>
      </c>
      <c r="C191" s="8" t="s">
        <v>168</v>
      </c>
      <c r="D191" s="8">
        <v>22</v>
      </c>
      <c r="E191" s="6">
        <f>DAY(TableAopCalendar[[#This Row],[Date]])</f>
        <v>7</v>
      </c>
      <c r="F191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91" s="6" t="str">
        <f t="shared" si="7"/>
        <v>Week 1</v>
      </c>
      <c r="H191" s="6" t="str">
        <f t="shared" si="8"/>
        <v>October 22 Week 1</v>
      </c>
      <c r="I191" s="6" t="str">
        <f>CONCATENATE(UPPER(TableAopCalendar[[#This Row],[Month]])," ",TableAopCalendar[[#This Row],[Year]])</f>
        <v>OCTOBER 22</v>
      </c>
      <c r="J191" s="6" t="s">
        <v>261</v>
      </c>
      <c r="K191" s="6" t="str">
        <f>CONCATENATE(TableAopCalendar[[#This Row],[Month for Plan]]," ",TableAopCalendar[[#This Row],[Plan]])</f>
        <v>OCTOBER 22 PLANNED</v>
      </c>
    </row>
    <row r="192" spans="1:11" x14ac:dyDescent="0.35">
      <c r="A192" s="6">
        <f t="shared" si="6"/>
        <v>1</v>
      </c>
      <c r="B192" s="7">
        <v>44842</v>
      </c>
      <c r="C192" s="8" t="s">
        <v>168</v>
      </c>
      <c r="D192" s="8">
        <v>22</v>
      </c>
      <c r="E192" s="6">
        <f>DAY(TableAopCalendar[[#This Row],[Date]])</f>
        <v>8</v>
      </c>
      <c r="F192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92" s="6" t="str">
        <f t="shared" si="7"/>
        <v>Week 2</v>
      </c>
      <c r="H192" s="6" t="str">
        <f t="shared" si="8"/>
        <v>October 22 Week 2</v>
      </c>
      <c r="I192" s="6" t="str">
        <f>CONCATENATE(UPPER(TableAopCalendar[[#This Row],[Month]])," ",TableAopCalendar[[#This Row],[Year]])</f>
        <v>OCTOBER 22</v>
      </c>
      <c r="J192" s="6" t="s">
        <v>261</v>
      </c>
      <c r="K192" s="6" t="str">
        <f>CONCATENATE(TableAopCalendar[[#This Row],[Month for Plan]]," ",TableAopCalendar[[#This Row],[Plan]])</f>
        <v>OCTOBER 22 PLANNED</v>
      </c>
    </row>
    <row r="193" spans="1:11" x14ac:dyDescent="0.35">
      <c r="A193" s="6">
        <f t="shared" si="6"/>
        <v>2</v>
      </c>
      <c r="B193" s="7">
        <v>44843</v>
      </c>
      <c r="C193" s="8" t="s">
        <v>168</v>
      </c>
      <c r="D193" s="8">
        <v>22</v>
      </c>
      <c r="E193" s="6">
        <f>DAY(TableAopCalendar[[#This Row],[Date]])</f>
        <v>9</v>
      </c>
      <c r="F193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93" s="6" t="str">
        <f t="shared" si="7"/>
        <v>Week 2</v>
      </c>
      <c r="H193" s="6" t="str">
        <f t="shared" si="8"/>
        <v>October 22 Week 2</v>
      </c>
      <c r="I193" s="6" t="str">
        <f>CONCATENATE(UPPER(TableAopCalendar[[#This Row],[Month]])," ",TableAopCalendar[[#This Row],[Year]])</f>
        <v>OCTOBER 22</v>
      </c>
      <c r="J193" s="6" t="s">
        <v>261</v>
      </c>
      <c r="K193" s="6" t="str">
        <f>CONCATENATE(TableAopCalendar[[#This Row],[Month for Plan]]," ",TableAopCalendar[[#This Row],[Plan]])</f>
        <v>OCTOBER 22 PLANNED</v>
      </c>
    </row>
    <row r="194" spans="1:11" x14ac:dyDescent="0.35">
      <c r="A194" s="6">
        <f t="shared" ref="A194:A257" si="9">IF(G194=G193,A193+1,1)</f>
        <v>3</v>
      </c>
      <c r="B194" s="7">
        <v>44844</v>
      </c>
      <c r="C194" s="8" t="s">
        <v>168</v>
      </c>
      <c r="D194" s="8">
        <v>22</v>
      </c>
      <c r="E194" s="6">
        <f>DAY(TableAopCalendar[[#This Row],[Date]])</f>
        <v>10</v>
      </c>
      <c r="F194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94" s="6" t="str">
        <f t="shared" ref="G194:G257" si="10">"Week"&amp;" "&amp;F194</f>
        <v>Week 2</v>
      </c>
      <c r="H194" s="6" t="str">
        <f t="shared" ref="H194:H257" si="11">CONCATENATE(C194," ",D194," ",G194)</f>
        <v>October 22 Week 2</v>
      </c>
      <c r="I194" s="6" t="str">
        <f>CONCATENATE(UPPER(TableAopCalendar[[#This Row],[Month]])," ",TableAopCalendar[[#This Row],[Year]])</f>
        <v>OCTOBER 22</v>
      </c>
      <c r="J194" s="6" t="s">
        <v>261</v>
      </c>
      <c r="K194" s="6" t="str">
        <f>CONCATENATE(TableAopCalendar[[#This Row],[Month for Plan]]," ",TableAopCalendar[[#This Row],[Plan]])</f>
        <v>OCTOBER 22 PLANNED</v>
      </c>
    </row>
    <row r="195" spans="1:11" x14ac:dyDescent="0.35">
      <c r="A195" s="6">
        <f t="shared" si="9"/>
        <v>4</v>
      </c>
      <c r="B195" s="7">
        <v>44845</v>
      </c>
      <c r="C195" s="8" t="s">
        <v>168</v>
      </c>
      <c r="D195" s="8">
        <v>22</v>
      </c>
      <c r="E195" s="6">
        <f>DAY(TableAopCalendar[[#This Row],[Date]])</f>
        <v>11</v>
      </c>
      <c r="F195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95" s="6" t="str">
        <f t="shared" si="10"/>
        <v>Week 2</v>
      </c>
      <c r="H195" s="6" t="str">
        <f t="shared" si="11"/>
        <v>October 22 Week 2</v>
      </c>
      <c r="I195" s="6" t="str">
        <f>CONCATENATE(UPPER(TableAopCalendar[[#This Row],[Month]])," ",TableAopCalendar[[#This Row],[Year]])</f>
        <v>OCTOBER 22</v>
      </c>
      <c r="J195" s="6" t="s">
        <v>261</v>
      </c>
      <c r="K195" s="6" t="str">
        <f>CONCATENATE(TableAopCalendar[[#This Row],[Month for Plan]]," ",TableAopCalendar[[#This Row],[Plan]])</f>
        <v>OCTOBER 22 PLANNED</v>
      </c>
    </row>
    <row r="196" spans="1:11" x14ac:dyDescent="0.35">
      <c r="A196" s="6">
        <f t="shared" si="9"/>
        <v>5</v>
      </c>
      <c r="B196" s="7">
        <v>44846</v>
      </c>
      <c r="C196" s="8" t="s">
        <v>168</v>
      </c>
      <c r="D196" s="8">
        <v>22</v>
      </c>
      <c r="E196" s="6">
        <f>DAY(TableAopCalendar[[#This Row],[Date]])</f>
        <v>12</v>
      </c>
      <c r="F196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96" s="6" t="str">
        <f t="shared" si="10"/>
        <v>Week 2</v>
      </c>
      <c r="H196" s="6" t="str">
        <f t="shared" si="11"/>
        <v>October 22 Week 2</v>
      </c>
      <c r="I196" s="6" t="str">
        <f>CONCATENATE(UPPER(TableAopCalendar[[#This Row],[Month]])," ",TableAopCalendar[[#This Row],[Year]])</f>
        <v>OCTOBER 22</v>
      </c>
      <c r="J196" s="6" t="s">
        <v>261</v>
      </c>
      <c r="K196" s="6" t="str">
        <f>CONCATENATE(TableAopCalendar[[#This Row],[Month for Plan]]," ",TableAopCalendar[[#This Row],[Plan]])</f>
        <v>OCTOBER 22 PLANNED</v>
      </c>
    </row>
    <row r="197" spans="1:11" x14ac:dyDescent="0.35">
      <c r="A197" s="6">
        <f t="shared" si="9"/>
        <v>6</v>
      </c>
      <c r="B197" s="7">
        <v>44847</v>
      </c>
      <c r="C197" s="8" t="s">
        <v>168</v>
      </c>
      <c r="D197" s="8">
        <v>22</v>
      </c>
      <c r="E197" s="6">
        <f>DAY(TableAopCalendar[[#This Row],[Date]])</f>
        <v>13</v>
      </c>
      <c r="F197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97" s="6" t="str">
        <f t="shared" si="10"/>
        <v>Week 2</v>
      </c>
      <c r="H197" s="6" t="str">
        <f t="shared" si="11"/>
        <v>October 22 Week 2</v>
      </c>
      <c r="I197" s="6" t="str">
        <f>CONCATENATE(UPPER(TableAopCalendar[[#This Row],[Month]])," ",TableAopCalendar[[#This Row],[Year]])</f>
        <v>OCTOBER 22</v>
      </c>
      <c r="J197" s="6" t="s">
        <v>261</v>
      </c>
      <c r="K197" s="6" t="str">
        <f>CONCATENATE(TableAopCalendar[[#This Row],[Month for Plan]]," ",TableAopCalendar[[#This Row],[Plan]])</f>
        <v>OCTOBER 22 PLANNED</v>
      </c>
    </row>
    <row r="198" spans="1:11" x14ac:dyDescent="0.35">
      <c r="A198" s="6">
        <f t="shared" si="9"/>
        <v>7</v>
      </c>
      <c r="B198" s="7">
        <v>44848</v>
      </c>
      <c r="C198" s="8" t="s">
        <v>168</v>
      </c>
      <c r="D198" s="8">
        <v>22</v>
      </c>
      <c r="E198" s="6">
        <f>DAY(TableAopCalendar[[#This Row],[Date]])</f>
        <v>14</v>
      </c>
      <c r="F198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98" s="6" t="str">
        <f t="shared" si="10"/>
        <v>Week 2</v>
      </c>
      <c r="H198" s="6" t="str">
        <f t="shared" si="11"/>
        <v>October 22 Week 2</v>
      </c>
      <c r="I198" s="6" t="str">
        <f>CONCATENATE(UPPER(TableAopCalendar[[#This Row],[Month]])," ",TableAopCalendar[[#This Row],[Year]])</f>
        <v>OCTOBER 22</v>
      </c>
      <c r="J198" s="6" t="s">
        <v>261</v>
      </c>
      <c r="K198" s="6" t="str">
        <f>CONCATENATE(TableAopCalendar[[#This Row],[Month for Plan]]," ",TableAopCalendar[[#This Row],[Plan]])</f>
        <v>OCTOBER 22 PLANNED</v>
      </c>
    </row>
    <row r="199" spans="1:11" x14ac:dyDescent="0.35">
      <c r="A199" s="6">
        <f t="shared" si="9"/>
        <v>1</v>
      </c>
      <c r="B199" s="7">
        <v>44849</v>
      </c>
      <c r="C199" s="8" t="s">
        <v>168</v>
      </c>
      <c r="D199" s="8">
        <v>22</v>
      </c>
      <c r="E199" s="6">
        <f>DAY(TableAopCalendar[[#This Row],[Date]])</f>
        <v>15</v>
      </c>
      <c r="F199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99" s="6" t="str">
        <f t="shared" si="10"/>
        <v>Week 3</v>
      </c>
      <c r="H199" s="6" t="str">
        <f t="shared" si="11"/>
        <v>October 22 Week 3</v>
      </c>
      <c r="I199" s="6" t="str">
        <f>CONCATENATE(UPPER(TableAopCalendar[[#This Row],[Month]])," ",TableAopCalendar[[#This Row],[Year]])</f>
        <v>OCTOBER 22</v>
      </c>
      <c r="J199" s="6" t="s">
        <v>261</v>
      </c>
      <c r="K199" s="6" t="str">
        <f>CONCATENATE(TableAopCalendar[[#This Row],[Month for Plan]]," ",TableAopCalendar[[#This Row],[Plan]])</f>
        <v>OCTOBER 22 PLANNED</v>
      </c>
    </row>
    <row r="200" spans="1:11" x14ac:dyDescent="0.35">
      <c r="A200" s="6">
        <f t="shared" si="9"/>
        <v>2</v>
      </c>
      <c r="B200" s="7">
        <v>44850</v>
      </c>
      <c r="C200" s="8" t="s">
        <v>168</v>
      </c>
      <c r="D200" s="8">
        <v>22</v>
      </c>
      <c r="E200" s="6">
        <f>DAY(TableAopCalendar[[#This Row],[Date]])</f>
        <v>16</v>
      </c>
      <c r="F200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00" s="6" t="str">
        <f t="shared" si="10"/>
        <v>Week 3</v>
      </c>
      <c r="H200" s="6" t="str">
        <f t="shared" si="11"/>
        <v>October 22 Week 3</v>
      </c>
      <c r="I200" s="6" t="str">
        <f>CONCATENATE(UPPER(TableAopCalendar[[#This Row],[Month]])," ",TableAopCalendar[[#This Row],[Year]])</f>
        <v>OCTOBER 22</v>
      </c>
      <c r="J200" s="6" t="s">
        <v>261</v>
      </c>
      <c r="K200" s="6" t="str">
        <f>CONCATENATE(TableAopCalendar[[#This Row],[Month for Plan]]," ",TableAopCalendar[[#This Row],[Plan]])</f>
        <v>OCTOBER 22 PLANNED</v>
      </c>
    </row>
    <row r="201" spans="1:11" x14ac:dyDescent="0.35">
      <c r="A201" s="6">
        <f t="shared" si="9"/>
        <v>3</v>
      </c>
      <c r="B201" s="7">
        <v>44851</v>
      </c>
      <c r="C201" s="8" t="s">
        <v>168</v>
      </c>
      <c r="D201" s="8">
        <v>22</v>
      </c>
      <c r="E201" s="6">
        <f>DAY(TableAopCalendar[[#This Row],[Date]])</f>
        <v>17</v>
      </c>
      <c r="F201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01" s="6" t="str">
        <f t="shared" si="10"/>
        <v>Week 3</v>
      </c>
      <c r="H201" s="6" t="str">
        <f t="shared" si="11"/>
        <v>October 22 Week 3</v>
      </c>
      <c r="I201" s="6" t="str">
        <f>CONCATENATE(UPPER(TableAopCalendar[[#This Row],[Month]])," ",TableAopCalendar[[#This Row],[Year]])</f>
        <v>OCTOBER 22</v>
      </c>
      <c r="J201" s="6" t="s">
        <v>261</v>
      </c>
      <c r="K201" s="6" t="str">
        <f>CONCATENATE(TableAopCalendar[[#This Row],[Month for Plan]]," ",TableAopCalendar[[#This Row],[Plan]])</f>
        <v>OCTOBER 22 PLANNED</v>
      </c>
    </row>
    <row r="202" spans="1:11" x14ac:dyDescent="0.35">
      <c r="A202" s="6">
        <f t="shared" si="9"/>
        <v>4</v>
      </c>
      <c r="B202" s="7">
        <v>44852</v>
      </c>
      <c r="C202" s="8" t="s">
        <v>168</v>
      </c>
      <c r="D202" s="8">
        <v>22</v>
      </c>
      <c r="E202" s="6">
        <f>DAY(TableAopCalendar[[#This Row],[Date]])</f>
        <v>18</v>
      </c>
      <c r="F202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02" s="6" t="str">
        <f t="shared" si="10"/>
        <v>Week 3</v>
      </c>
      <c r="H202" s="6" t="str">
        <f t="shared" si="11"/>
        <v>October 22 Week 3</v>
      </c>
      <c r="I202" s="6" t="str">
        <f>CONCATENATE(UPPER(TableAopCalendar[[#This Row],[Month]])," ",TableAopCalendar[[#This Row],[Year]])</f>
        <v>OCTOBER 22</v>
      </c>
      <c r="J202" s="6" t="s">
        <v>261</v>
      </c>
      <c r="K202" s="6" t="str">
        <f>CONCATENATE(TableAopCalendar[[#This Row],[Month for Plan]]," ",TableAopCalendar[[#This Row],[Plan]])</f>
        <v>OCTOBER 22 PLANNED</v>
      </c>
    </row>
    <row r="203" spans="1:11" x14ac:dyDescent="0.35">
      <c r="A203" s="6">
        <f t="shared" si="9"/>
        <v>5</v>
      </c>
      <c r="B203" s="7">
        <v>44853</v>
      </c>
      <c r="C203" s="8" t="s">
        <v>168</v>
      </c>
      <c r="D203" s="8">
        <v>22</v>
      </c>
      <c r="E203" s="6">
        <f>DAY(TableAopCalendar[[#This Row],[Date]])</f>
        <v>19</v>
      </c>
      <c r="F203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03" s="6" t="str">
        <f t="shared" si="10"/>
        <v>Week 3</v>
      </c>
      <c r="H203" s="6" t="str">
        <f t="shared" si="11"/>
        <v>October 22 Week 3</v>
      </c>
      <c r="I203" s="6" t="str">
        <f>CONCATENATE(UPPER(TableAopCalendar[[#This Row],[Month]])," ",TableAopCalendar[[#This Row],[Year]])</f>
        <v>OCTOBER 22</v>
      </c>
      <c r="J203" s="6" t="s">
        <v>261</v>
      </c>
      <c r="K203" s="6" t="str">
        <f>CONCATENATE(TableAopCalendar[[#This Row],[Month for Plan]]," ",TableAopCalendar[[#This Row],[Plan]])</f>
        <v>OCTOBER 22 PLANNED</v>
      </c>
    </row>
    <row r="204" spans="1:11" x14ac:dyDescent="0.35">
      <c r="A204" s="6">
        <f t="shared" si="9"/>
        <v>6</v>
      </c>
      <c r="B204" s="7">
        <v>44854</v>
      </c>
      <c r="C204" s="8" t="s">
        <v>168</v>
      </c>
      <c r="D204" s="8">
        <v>22</v>
      </c>
      <c r="E204" s="6">
        <f>DAY(TableAopCalendar[[#This Row],[Date]])</f>
        <v>20</v>
      </c>
      <c r="F204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04" s="6" t="str">
        <f t="shared" si="10"/>
        <v>Week 3</v>
      </c>
      <c r="H204" s="6" t="str">
        <f t="shared" si="11"/>
        <v>October 22 Week 3</v>
      </c>
      <c r="I204" s="6" t="str">
        <f>CONCATENATE(UPPER(TableAopCalendar[[#This Row],[Month]])," ",TableAopCalendar[[#This Row],[Year]])</f>
        <v>OCTOBER 22</v>
      </c>
      <c r="J204" s="6" t="s">
        <v>261</v>
      </c>
      <c r="K204" s="6" t="str">
        <f>CONCATENATE(TableAopCalendar[[#This Row],[Month for Plan]]," ",TableAopCalendar[[#This Row],[Plan]])</f>
        <v>OCTOBER 22 PLANNED</v>
      </c>
    </row>
    <row r="205" spans="1:11" x14ac:dyDescent="0.35">
      <c r="A205" s="6">
        <f t="shared" si="9"/>
        <v>7</v>
      </c>
      <c r="B205" s="7">
        <v>44855</v>
      </c>
      <c r="C205" s="8" t="s">
        <v>168</v>
      </c>
      <c r="D205" s="8">
        <v>22</v>
      </c>
      <c r="E205" s="6">
        <f>DAY(TableAopCalendar[[#This Row],[Date]])</f>
        <v>21</v>
      </c>
      <c r="F205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05" s="6" t="str">
        <f t="shared" si="10"/>
        <v>Week 3</v>
      </c>
      <c r="H205" s="6" t="str">
        <f t="shared" si="11"/>
        <v>October 22 Week 3</v>
      </c>
      <c r="I205" s="6" t="str">
        <f>CONCATENATE(UPPER(TableAopCalendar[[#This Row],[Month]])," ",TableAopCalendar[[#This Row],[Year]])</f>
        <v>OCTOBER 22</v>
      </c>
      <c r="J205" s="6" t="s">
        <v>261</v>
      </c>
      <c r="K205" s="6" t="str">
        <f>CONCATENATE(TableAopCalendar[[#This Row],[Month for Plan]]," ",TableAopCalendar[[#This Row],[Plan]])</f>
        <v>OCTOBER 22 PLANNED</v>
      </c>
    </row>
    <row r="206" spans="1:11" x14ac:dyDescent="0.35">
      <c r="A206" s="6">
        <f t="shared" si="9"/>
        <v>1</v>
      </c>
      <c r="B206" s="7">
        <v>44856</v>
      </c>
      <c r="C206" s="8" t="s">
        <v>168</v>
      </c>
      <c r="D206" s="8">
        <v>22</v>
      </c>
      <c r="E206" s="6">
        <f>DAY(TableAopCalendar[[#This Row],[Date]])</f>
        <v>22</v>
      </c>
      <c r="F206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06" s="6" t="str">
        <f t="shared" si="10"/>
        <v>Week 4</v>
      </c>
      <c r="H206" s="6" t="str">
        <f t="shared" si="11"/>
        <v>October 22 Week 4</v>
      </c>
      <c r="I206" s="6" t="str">
        <f>CONCATENATE(UPPER(TableAopCalendar[[#This Row],[Month]])," ",TableAopCalendar[[#This Row],[Year]])</f>
        <v>OCTOBER 22</v>
      </c>
      <c r="J206" s="6" t="s">
        <v>261</v>
      </c>
      <c r="K206" s="6" t="str">
        <f>CONCATENATE(TableAopCalendar[[#This Row],[Month for Plan]]," ",TableAopCalendar[[#This Row],[Plan]])</f>
        <v>OCTOBER 22 PLANNED</v>
      </c>
    </row>
    <row r="207" spans="1:11" x14ac:dyDescent="0.35">
      <c r="A207" s="6">
        <f t="shared" si="9"/>
        <v>2</v>
      </c>
      <c r="B207" s="7">
        <v>44857</v>
      </c>
      <c r="C207" s="8" t="s">
        <v>168</v>
      </c>
      <c r="D207" s="8">
        <v>22</v>
      </c>
      <c r="E207" s="6">
        <f>DAY(TableAopCalendar[[#This Row],[Date]])</f>
        <v>23</v>
      </c>
      <c r="F207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07" s="6" t="str">
        <f t="shared" si="10"/>
        <v>Week 4</v>
      </c>
      <c r="H207" s="6" t="str">
        <f t="shared" si="11"/>
        <v>October 22 Week 4</v>
      </c>
      <c r="I207" s="6" t="str">
        <f>CONCATENATE(UPPER(TableAopCalendar[[#This Row],[Month]])," ",TableAopCalendar[[#This Row],[Year]])</f>
        <v>OCTOBER 22</v>
      </c>
      <c r="J207" s="6" t="s">
        <v>261</v>
      </c>
      <c r="K207" s="6" t="str">
        <f>CONCATENATE(TableAopCalendar[[#This Row],[Month for Plan]]," ",TableAopCalendar[[#This Row],[Plan]])</f>
        <v>OCTOBER 22 PLANNED</v>
      </c>
    </row>
    <row r="208" spans="1:11" x14ac:dyDescent="0.35">
      <c r="A208" s="6">
        <f t="shared" si="9"/>
        <v>3</v>
      </c>
      <c r="B208" s="7">
        <v>44858</v>
      </c>
      <c r="C208" s="8" t="s">
        <v>168</v>
      </c>
      <c r="D208" s="8">
        <v>22</v>
      </c>
      <c r="E208" s="6">
        <f>DAY(TableAopCalendar[[#This Row],[Date]])</f>
        <v>24</v>
      </c>
      <c r="F208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08" s="6" t="str">
        <f t="shared" si="10"/>
        <v>Week 4</v>
      </c>
      <c r="H208" s="6" t="str">
        <f t="shared" si="11"/>
        <v>October 22 Week 4</v>
      </c>
      <c r="I208" s="6" t="str">
        <f>CONCATENATE(UPPER(TableAopCalendar[[#This Row],[Month]])," ",TableAopCalendar[[#This Row],[Year]])</f>
        <v>OCTOBER 22</v>
      </c>
      <c r="J208" s="6" t="s">
        <v>261</v>
      </c>
      <c r="K208" s="6" t="str">
        <f>CONCATENATE(TableAopCalendar[[#This Row],[Month for Plan]]," ",TableAopCalendar[[#This Row],[Plan]])</f>
        <v>OCTOBER 22 PLANNED</v>
      </c>
    </row>
    <row r="209" spans="1:11" x14ac:dyDescent="0.35">
      <c r="A209" s="6">
        <f t="shared" si="9"/>
        <v>4</v>
      </c>
      <c r="B209" s="7">
        <v>44859</v>
      </c>
      <c r="C209" s="8" t="s">
        <v>168</v>
      </c>
      <c r="D209" s="8">
        <v>22</v>
      </c>
      <c r="E209" s="6">
        <f>DAY(TableAopCalendar[[#This Row],[Date]])</f>
        <v>25</v>
      </c>
      <c r="F209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09" s="6" t="str">
        <f t="shared" si="10"/>
        <v>Week 4</v>
      </c>
      <c r="H209" s="6" t="str">
        <f t="shared" si="11"/>
        <v>October 22 Week 4</v>
      </c>
      <c r="I209" s="6" t="str">
        <f>CONCATENATE(UPPER(TableAopCalendar[[#This Row],[Month]])," ",TableAopCalendar[[#This Row],[Year]])</f>
        <v>OCTOBER 22</v>
      </c>
      <c r="J209" s="6" t="s">
        <v>261</v>
      </c>
      <c r="K209" s="6" t="str">
        <f>CONCATENATE(TableAopCalendar[[#This Row],[Month for Plan]]," ",TableAopCalendar[[#This Row],[Plan]])</f>
        <v>OCTOBER 22 PLANNED</v>
      </c>
    </row>
    <row r="210" spans="1:11" x14ac:dyDescent="0.35">
      <c r="A210" s="6">
        <f t="shared" si="9"/>
        <v>5</v>
      </c>
      <c r="B210" s="7">
        <v>44860</v>
      </c>
      <c r="C210" s="8" t="s">
        <v>168</v>
      </c>
      <c r="D210" s="8">
        <v>22</v>
      </c>
      <c r="E210" s="6">
        <f>DAY(TableAopCalendar[[#This Row],[Date]])</f>
        <v>26</v>
      </c>
      <c r="F210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10" s="6" t="str">
        <f t="shared" si="10"/>
        <v>Week 4</v>
      </c>
      <c r="H210" s="6" t="str">
        <f t="shared" si="11"/>
        <v>October 22 Week 4</v>
      </c>
      <c r="I210" s="6" t="str">
        <f>CONCATENATE(UPPER(TableAopCalendar[[#This Row],[Month]])," ",TableAopCalendar[[#This Row],[Year]])</f>
        <v>OCTOBER 22</v>
      </c>
      <c r="J210" s="6" t="s">
        <v>261</v>
      </c>
      <c r="K210" s="6" t="str">
        <f>CONCATENATE(TableAopCalendar[[#This Row],[Month for Plan]]," ",TableAopCalendar[[#This Row],[Plan]])</f>
        <v>OCTOBER 22 PLANNED</v>
      </c>
    </row>
    <row r="211" spans="1:11" x14ac:dyDescent="0.35">
      <c r="A211" s="6">
        <f t="shared" si="9"/>
        <v>6</v>
      </c>
      <c r="B211" s="7">
        <v>44861</v>
      </c>
      <c r="C211" s="8" t="s">
        <v>168</v>
      </c>
      <c r="D211" s="8">
        <v>22</v>
      </c>
      <c r="E211" s="6">
        <f>DAY(TableAopCalendar[[#This Row],[Date]])</f>
        <v>27</v>
      </c>
      <c r="F211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11" s="6" t="str">
        <f t="shared" si="10"/>
        <v>Week 4</v>
      </c>
      <c r="H211" s="6" t="str">
        <f t="shared" si="11"/>
        <v>October 22 Week 4</v>
      </c>
      <c r="I211" s="6" t="str">
        <f>CONCATENATE(UPPER(TableAopCalendar[[#This Row],[Month]])," ",TableAopCalendar[[#This Row],[Year]])</f>
        <v>OCTOBER 22</v>
      </c>
      <c r="J211" s="6" t="s">
        <v>261</v>
      </c>
      <c r="K211" s="6" t="str">
        <f>CONCATENATE(TableAopCalendar[[#This Row],[Month for Plan]]," ",TableAopCalendar[[#This Row],[Plan]])</f>
        <v>OCTOBER 22 PLANNED</v>
      </c>
    </row>
    <row r="212" spans="1:11" x14ac:dyDescent="0.35">
      <c r="A212" s="6">
        <f t="shared" si="9"/>
        <v>7</v>
      </c>
      <c r="B212" s="7">
        <v>44862</v>
      </c>
      <c r="C212" s="8" t="s">
        <v>168</v>
      </c>
      <c r="D212" s="8">
        <v>22</v>
      </c>
      <c r="E212" s="6">
        <f>DAY(TableAopCalendar[[#This Row],[Date]])</f>
        <v>28</v>
      </c>
      <c r="F212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12" s="6" t="str">
        <f t="shared" si="10"/>
        <v>Week 4</v>
      </c>
      <c r="H212" s="6" t="str">
        <f t="shared" si="11"/>
        <v>October 22 Week 4</v>
      </c>
      <c r="I212" s="6" t="str">
        <f>CONCATENATE(UPPER(TableAopCalendar[[#This Row],[Month]])," ",TableAopCalendar[[#This Row],[Year]])</f>
        <v>OCTOBER 22</v>
      </c>
      <c r="J212" s="6" t="s">
        <v>261</v>
      </c>
      <c r="K212" s="6" t="str">
        <f>CONCATENATE(TableAopCalendar[[#This Row],[Month for Plan]]," ",TableAopCalendar[[#This Row],[Plan]])</f>
        <v>OCTOBER 22 PLANNED</v>
      </c>
    </row>
    <row r="213" spans="1:11" x14ac:dyDescent="0.35">
      <c r="A213" s="6">
        <f t="shared" si="9"/>
        <v>1</v>
      </c>
      <c r="B213" s="7">
        <v>44863</v>
      </c>
      <c r="C213" s="8" t="s">
        <v>168</v>
      </c>
      <c r="D213" s="8">
        <v>22</v>
      </c>
      <c r="E213" s="6">
        <f>DAY(TableAopCalendar[[#This Row],[Date]])</f>
        <v>29</v>
      </c>
      <c r="F213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13" s="6" t="str">
        <f t="shared" si="10"/>
        <v>Week 5</v>
      </c>
      <c r="H213" s="6" t="str">
        <f t="shared" si="11"/>
        <v>October 22 Week 5</v>
      </c>
      <c r="I213" s="6" t="str">
        <f>CONCATENATE(UPPER(TableAopCalendar[[#This Row],[Month]])," ",TableAopCalendar[[#This Row],[Year]])</f>
        <v>OCTOBER 22</v>
      </c>
      <c r="J213" s="6" t="s">
        <v>261</v>
      </c>
      <c r="K213" s="6" t="str">
        <f>CONCATENATE(TableAopCalendar[[#This Row],[Month for Plan]]," ",TableAopCalendar[[#This Row],[Plan]])</f>
        <v>OCTOBER 22 PLANNED</v>
      </c>
    </row>
    <row r="214" spans="1:11" x14ac:dyDescent="0.35">
      <c r="A214" s="6">
        <f t="shared" si="9"/>
        <v>2</v>
      </c>
      <c r="B214" s="7">
        <v>44864</v>
      </c>
      <c r="C214" s="8" t="s">
        <v>168</v>
      </c>
      <c r="D214" s="8">
        <v>22</v>
      </c>
      <c r="E214" s="6">
        <f>DAY(TableAopCalendar[[#This Row],[Date]])</f>
        <v>30</v>
      </c>
      <c r="F214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14" s="6" t="str">
        <f t="shared" si="10"/>
        <v>Week 5</v>
      </c>
      <c r="H214" s="6" t="str">
        <f t="shared" si="11"/>
        <v>October 22 Week 5</v>
      </c>
      <c r="I214" s="6" t="str">
        <f>CONCATENATE(UPPER(TableAopCalendar[[#This Row],[Month]])," ",TableAopCalendar[[#This Row],[Year]])</f>
        <v>OCTOBER 22</v>
      </c>
      <c r="J214" s="6" t="s">
        <v>261</v>
      </c>
      <c r="K214" s="6" t="str">
        <f>CONCATENATE(TableAopCalendar[[#This Row],[Month for Plan]]," ",TableAopCalendar[[#This Row],[Plan]])</f>
        <v>OCTOBER 22 PLANNED</v>
      </c>
    </row>
    <row r="215" spans="1:11" x14ac:dyDescent="0.35">
      <c r="A215" s="6">
        <f t="shared" si="9"/>
        <v>3</v>
      </c>
      <c r="B215" s="7">
        <v>44865</v>
      </c>
      <c r="C215" s="8" t="s">
        <v>168</v>
      </c>
      <c r="D215" s="8">
        <v>22</v>
      </c>
      <c r="E215" s="6">
        <f>DAY(TableAopCalendar[[#This Row],[Date]])</f>
        <v>31</v>
      </c>
      <c r="F215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15" s="6" t="str">
        <f t="shared" si="10"/>
        <v>Week 5</v>
      </c>
      <c r="H215" s="6" t="str">
        <f t="shared" si="11"/>
        <v>October 22 Week 5</v>
      </c>
      <c r="I215" s="6" t="str">
        <f>CONCATENATE(UPPER(TableAopCalendar[[#This Row],[Month]])," ",TableAopCalendar[[#This Row],[Year]])</f>
        <v>OCTOBER 22</v>
      </c>
      <c r="J215" s="6" t="s">
        <v>261</v>
      </c>
      <c r="K215" s="6" t="str">
        <f>CONCATENATE(TableAopCalendar[[#This Row],[Month for Plan]]," ",TableAopCalendar[[#This Row],[Plan]])</f>
        <v>OCTOBER 22 PLANNED</v>
      </c>
    </row>
    <row r="216" spans="1:11" x14ac:dyDescent="0.35">
      <c r="A216" s="6">
        <f t="shared" si="9"/>
        <v>1</v>
      </c>
      <c r="B216" s="7">
        <v>44866</v>
      </c>
      <c r="C216" s="8" t="s">
        <v>172</v>
      </c>
      <c r="D216" s="8">
        <v>22</v>
      </c>
      <c r="E216" s="6">
        <f>DAY(TableAopCalendar[[#This Row],[Date]])</f>
        <v>1</v>
      </c>
      <c r="F216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16" s="6" t="str">
        <f t="shared" si="10"/>
        <v>Week 1</v>
      </c>
      <c r="H216" s="6" t="str">
        <f t="shared" si="11"/>
        <v>November 22 Week 1</v>
      </c>
      <c r="I216" s="6" t="str">
        <f>CONCATENATE(UPPER(TableAopCalendar[[#This Row],[Month]])," ",TableAopCalendar[[#This Row],[Year]])</f>
        <v>NOVEMBER 22</v>
      </c>
      <c r="J216" s="6" t="s">
        <v>261</v>
      </c>
      <c r="K216" s="6" t="str">
        <f>CONCATENATE(TableAopCalendar[[#This Row],[Month for Plan]]," ",TableAopCalendar[[#This Row],[Plan]])</f>
        <v>NOVEMBER 22 PLANNED</v>
      </c>
    </row>
    <row r="217" spans="1:11" x14ac:dyDescent="0.35">
      <c r="A217" s="6">
        <f t="shared" si="9"/>
        <v>2</v>
      </c>
      <c r="B217" s="7">
        <v>44867</v>
      </c>
      <c r="C217" s="8" t="s">
        <v>172</v>
      </c>
      <c r="D217" s="8">
        <v>22</v>
      </c>
      <c r="E217" s="6">
        <f>DAY(TableAopCalendar[[#This Row],[Date]])</f>
        <v>2</v>
      </c>
      <c r="F217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17" s="6" t="str">
        <f t="shared" si="10"/>
        <v>Week 1</v>
      </c>
      <c r="H217" s="6" t="str">
        <f t="shared" si="11"/>
        <v>November 22 Week 1</v>
      </c>
      <c r="I217" s="6" t="str">
        <f>CONCATENATE(UPPER(TableAopCalendar[[#This Row],[Month]])," ",TableAopCalendar[[#This Row],[Year]])</f>
        <v>NOVEMBER 22</v>
      </c>
      <c r="J217" s="6" t="s">
        <v>261</v>
      </c>
      <c r="K217" s="6" t="str">
        <f>CONCATENATE(TableAopCalendar[[#This Row],[Month for Plan]]," ",TableAopCalendar[[#This Row],[Plan]])</f>
        <v>NOVEMBER 22 PLANNED</v>
      </c>
    </row>
    <row r="218" spans="1:11" x14ac:dyDescent="0.35">
      <c r="A218" s="6">
        <f t="shared" si="9"/>
        <v>3</v>
      </c>
      <c r="B218" s="7">
        <v>44868</v>
      </c>
      <c r="C218" s="8" t="s">
        <v>172</v>
      </c>
      <c r="D218" s="8">
        <v>22</v>
      </c>
      <c r="E218" s="6">
        <f>DAY(TableAopCalendar[[#This Row],[Date]])</f>
        <v>3</v>
      </c>
      <c r="F218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18" s="6" t="str">
        <f t="shared" si="10"/>
        <v>Week 1</v>
      </c>
      <c r="H218" s="6" t="str">
        <f t="shared" si="11"/>
        <v>November 22 Week 1</v>
      </c>
      <c r="I218" s="6" t="str">
        <f>CONCATENATE(UPPER(TableAopCalendar[[#This Row],[Month]])," ",TableAopCalendar[[#This Row],[Year]])</f>
        <v>NOVEMBER 22</v>
      </c>
      <c r="J218" s="6" t="s">
        <v>261</v>
      </c>
      <c r="K218" s="6" t="str">
        <f>CONCATENATE(TableAopCalendar[[#This Row],[Month for Plan]]," ",TableAopCalendar[[#This Row],[Plan]])</f>
        <v>NOVEMBER 22 PLANNED</v>
      </c>
    </row>
    <row r="219" spans="1:11" x14ac:dyDescent="0.35">
      <c r="A219" s="6">
        <f t="shared" si="9"/>
        <v>4</v>
      </c>
      <c r="B219" s="7">
        <v>44869</v>
      </c>
      <c r="C219" s="8" t="s">
        <v>172</v>
      </c>
      <c r="D219" s="8">
        <v>22</v>
      </c>
      <c r="E219" s="6">
        <f>DAY(TableAopCalendar[[#This Row],[Date]])</f>
        <v>4</v>
      </c>
      <c r="F219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19" s="6" t="str">
        <f t="shared" si="10"/>
        <v>Week 1</v>
      </c>
      <c r="H219" s="6" t="str">
        <f t="shared" si="11"/>
        <v>November 22 Week 1</v>
      </c>
      <c r="I219" s="6" t="str">
        <f>CONCATENATE(UPPER(TableAopCalendar[[#This Row],[Month]])," ",TableAopCalendar[[#This Row],[Year]])</f>
        <v>NOVEMBER 22</v>
      </c>
      <c r="J219" s="6" t="s">
        <v>261</v>
      </c>
      <c r="K219" s="6" t="str">
        <f>CONCATENATE(TableAopCalendar[[#This Row],[Month for Plan]]," ",TableAopCalendar[[#This Row],[Plan]])</f>
        <v>NOVEMBER 22 PLANNED</v>
      </c>
    </row>
    <row r="220" spans="1:11" x14ac:dyDescent="0.35">
      <c r="A220" s="6">
        <f t="shared" si="9"/>
        <v>5</v>
      </c>
      <c r="B220" s="7">
        <v>44870</v>
      </c>
      <c r="C220" s="8" t="s">
        <v>172</v>
      </c>
      <c r="D220" s="8">
        <v>22</v>
      </c>
      <c r="E220" s="6">
        <f>DAY(TableAopCalendar[[#This Row],[Date]])</f>
        <v>5</v>
      </c>
      <c r="F220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20" s="6" t="str">
        <f t="shared" si="10"/>
        <v>Week 1</v>
      </c>
      <c r="H220" s="6" t="str">
        <f t="shared" si="11"/>
        <v>November 22 Week 1</v>
      </c>
      <c r="I220" s="6" t="str">
        <f>CONCATENATE(UPPER(TableAopCalendar[[#This Row],[Month]])," ",TableAopCalendar[[#This Row],[Year]])</f>
        <v>NOVEMBER 22</v>
      </c>
      <c r="J220" s="6" t="s">
        <v>261</v>
      </c>
      <c r="K220" s="6" t="str">
        <f>CONCATENATE(TableAopCalendar[[#This Row],[Month for Plan]]," ",TableAopCalendar[[#This Row],[Plan]])</f>
        <v>NOVEMBER 22 PLANNED</v>
      </c>
    </row>
    <row r="221" spans="1:11" x14ac:dyDescent="0.35">
      <c r="A221" s="6">
        <f t="shared" si="9"/>
        <v>6</v>
      </c>
      <c r="B221" s="7">
        <v>44871</v>
      </c>
      <c r="C221" s="8" t="s">
        <v>172</v>
      </c>
      <c r="D221" s="8">
        <v>22</v>
      </c>
      <c r="E221" s="6">
        <f>DAY(TableAopCalendar[[#This Row],[Date]])</f>
        <v>6</v>
      </c>
      <c r="F221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21" s="6" t="str">
        <f t="shared" si="10"/>
        <v>Week 1</v>
      </c>
      <c r="H221" s="6" t="str">
        <f t="shared" si="11"/>
        <v>November 22 Week 1</v>
      </c>
      <c r="I221" s="6" t="str">
        <f>CONCATENATE(UPPER(TableAopCalendar[[#This Row],[Month]])," ",TableAopCalendar[[#This Row],[Year]])</f>
        <v>NOVEMBER 22</v>
      </c>
      <c r="J221" s="6" t="s">
        <v>261</v>
      </c>
      <c r="K221" s="6" t="str">
        <f>CONCATENATE(TableAopCalendar[[#This Row],[Month for Plan]]," ",TableAopCalendar[[#This Row],[Plan]])</f>
        <v>NOVEMBER 22 PLANNED</v>
      </c>
    </row>
    <row r="222" spans="1:11" x14ac:dyDescent="0.35">
      <c r="A222" s="6">
        <f t="shared" si="9"/>
        <v>7</v>
      </c>
      <c r="B222" s="7">
        <v>44872</v>
      </c>
      <c r="C222" s="8" t="s">
        <v>172</v>
      </c>
      <c r="D222" s="8">
        <v>22</v>
      </c>
      <c r="E222" s="6">
        <f>DAY(TableAopCalendar[[#This Row],[Date]])</f>
        <v>7</v>
      </c>
      <c r="F222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22" s="6" t="str">
        <f t="shared" si="10"/>
        <v>Week 1</v>
      </c>
      <c r="H222" s="6" t="str">
        <f t="shared" si="11"/>
        <v>November 22 Week 1</v>
      </c>
      <c r="I222" s="6" t="str">
        <f>CONCATENATE(UPPER(TableAopCalendar[[#This Row],[Month]])," ",TableAopCalendar[[#This Row],[Year]])</f>
        <v>NOVEMBER 22</v>
      </c>
      <c r="J222" s="6" t="s">
        <v>261</v>
      </c>
      <c r="K222" s="6" t="str">
        <f>CONCATENATE(TableAopCalendar[[#This Row],[Month for Plan]]," ",TableAopCalendar[[#This Row],[Plan]])</f>
        <v>NOVEMBER 22 PLANNED</v>
      </c>
    </row>
    <row r="223" spans="1:11" x14ac:dyDescent="0.35">
      <c r="A223" s="6">
        <f t="shared" si="9"/>
        <v>1</v>
      </c>
      <c r="B223" s="7">
        <v>44873</v>
      </c>
      <c r="C223" s="8" t="s">
        <v>172</v>
      </c>
      <c r="D223" s="8">
        <v>22</v>
      </c>
      <c r="E223" s="6">
        <f>DAY(TableAopCalendar[[#This Row],[Date]])</f>
        <v>8</v>
      </c>
      <c r="F223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23" s="6" t="str">
        <f t="shared" si="10"/>
        <v>Week 2</v>
      </c>
      <c r="H223" s="6" t="str">
        <f t="shared" si="11"/>
        <v>November 22 Week 2</v>
      </c>
      <c r="I223" s="6" t="str">
        <f>CONCATENATE(UPPER(TableAopCalendar[[#This Row],[Month]])," ",TableAopCalendar[[#This Row],[Year]])</f>
        <v>NOVEMBER 22</v>
      </c>
      <c r="J223" s="6" t="s">
        <v>261</v>
      </c>
      <c r="K223" s="6" t="str">
        <f>CONCATENATE(TableAopCalendar[[#This Row],[Month for Plan]]," ",TableAopCalendar[[#This Row],[Plan]])</f>
        <v>NOVEMBER 22 PLANNED</v>
      </c>
    </row>
    <row r="224" spans="1:11" x14ac:dyDescent="0.35">
      <c r="A224" s="6">
        <f t="shared" si="9"/>
        <v>2</v>
      </c>
      <c r="B224" s="7">
        <v>44874</v>
      </c>
      <c r="C224" s="8" t="s">
        <v>172</v>
      </c>
      <c r="D224" s="8">
        <v>22</v>
      </c>
      <c r="E224" s="6">
        <f>DAY(TableAopCalendar[[#This Row],[Date]])</f>
        <v>9</v>
      </c>
      <c r="F224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24" s="6" t="str">
        <f t="shared" si="10"/>
        <v>Week 2</v>
      </c>
      <c r="H224" s="6" t="str">
        <f t="shared" si="11"/>
        <v>November 22 Week 2</v>
      </c>
      <c r="I224" s="6" t="str">
        <f>CONCATENATE(UPPER(TableAopCalendar[[#This Row],[Month]])," ",TableAopCalendar[[#This Row],[Year]])</f>
        <v>NOVEMBER 22</v>
      </c>
      <c r="J224" s="6" t="s">
        <v>261</v>
      </c>
      <c r="K224" s="6" t="str">
        <f>CONCATENATE(TableAopCalendar[[#This Row],[Month for Plan]]," ",TableAopCalendar[[#This Row],[Plan]])</f>
        <v>NOVEMBER 22 PLANNED</v>
      </c>
    </row>
    <row r="225" spans="1:11" x14ac:dyDescent="0.35">
      <c r="A225" s="6">
        <f t="shared" si="9"/>
        <v>3</v>
      </c>
      <c r="B225" s="7">
        <v>44875</v>
      </c>
      <c r="C225" s="8" t="s">
        <v>172</v>
      </c>
      <c r="D225" s="8">
        <v>22</v>
      </c>
      <c r="E225" s="6">
        <f>DAY(TableAopCalendar[[#This Row],[Date]])</f>
        <v>10</v>
      </c>
      <c r="F225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25" s="6" t="str">
        <f t="shared" si="10"/>
        <v>Week 2</v>
      </c>
      <c r="H225" s="6" t="str">
        <f t="shared" si="11"/>
        <v>November 22 Week 2</v>
      </c>
      <c r="I225" s="6" t="str">
        <f>CONCATENATE(UPPER(TableAopCalendar[[#This Row],[Month]])," ",TableAopCalendar[[#This Row],[Year]])</f>
        <v>NOVEMBER 22</v>
      </c>
      <c r="J225" s="6" t="s">
        <v>261</v>
      </c>
      <c r="K225" s="6" t="str">
        <f>CONCATENATE(TableAopCalendar[[#This Row],[Month for Plan]]," ",TableAopCalendar[[#This Row],[Plan]])</f>
        <v>NOVEMBER 22 PLANNED</v>
      </c>
    </row>
    <row r="226" spans="1:11" x14ac:dyDescent="0.35">
      <c r="A226" s="6">
        <f t="shared" si="9"/>
        <v>4</v>
      </c>
      <c r="B226" s="7">
        <v>44876</v>
      </c>
      <c r="C226" s="8" t="s">
        <v>172</v>
      </c>
      <c r="D226" s="8">
        <v>22</v>
      </c>
      <c r="E226" s="6">
        <f>DAY(TableAopCalendar[[#This Row],[Date]])</f>
        <v>11</v>
      </c>
      <c r="F226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26" s="6" t="str">
        <f t="shared" si="10"/>
        <v>Week 2</v>
      </c>
      <c r="H226" s="6" t="str">
        <f t="shared" si="11"/>
        <v>November 22 Week 2</v>
      </c>
      <c r="I226" s="6" t="str">
        <f>CONCATENATE(UPPER(TableAopCalendar[[#This Row],[Month]])," ",TableAopCalendar[[#This Row],[Year]])</f>
        <v>NOVEMBER 22</v>
      </c>
      <c r="J226" s="6" t="s">
        <v>261</v>
      </c>
      <c r="K226" s="6" t="str">
        <f>CONCATENATE(TableAopCalendar[[#This Row],[Month for Plan]]," ",TableAopCalendar[[#This Row],[Plan]])</f>
        <v>NOVEMBER 22 PLANNED</v>
      </c>
    </row>
    <row r="227" spans="1:11" x14ac:dyDescent="0.35">
      <c r="A227" s="6">
        <f t="shared" si="9"/>
        <v>5</v>
      </c>
      <c r="B227" s="7">
        <v>44877</v>
      </c>
      <c r="C227" s="8" t="s">
        <v>172</v>
      </c>
      <c r="D227" s="8">
        <v>22</v>
      </c>
      <c r="E227" s="6">
        <f>DAY(TableAopCalendar[[#This Row],[Date]])</f>
        <v>12</v>
      </c>
      <c r="F227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27" s="6" t="str">
        <f t="shared" si="10"/>
        <v>Week 2</v>
      </c>
      <c r="H227" s="6" t="str">
        <f t="shared" si="11"/>
        <v>November 22 Week 2</v>
      </c>
      <c r="I227" s="6" t="str">
        <f>CONCATENATE(UPPER(TableAopCalendar[[#This Row],[Month]])," ",TableAopCalendar[[#This Row],[Year]])</f>
        <v>NOVEMBER 22</v>
      </c>
      <c r="J227" s="6" t="s">
        <v>261</v>
      </c>
      <c r="K227" s="6" t="str">
        <f>CONCATENATE(TableAopCalendar[[#This Row],[Month for Plan]]," ",TableAopCalendar[[#This Row],[Plan]])</f>
        <v>NOVEMBER 22 PLANNED</v>
      </c>
    </row>
    <row r="228" spans="1:11" x14ac:dyDescent="0.35">
      <c r="A228" s="6">
        <f t="shared" si="9"/>
        <v>6</v>
      </c>
      <c r="B228" s="7">
        <v>44878</v>
      </c>
      <c r="C228" s="8" t="s">
        <v>172</v>
      </c>
      <c r="D228" s="8">
        <v>22</v>
      </c>
      <c r="E228" s="6">
        <f>DAY(TableAopCalendar[[#This Row],[Date]])</f>
        <v>13</v>
      </c>
      <c r="F228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28" s="6" t="str">
        <f t="shared" si="10"/>
        <v>Week 2</v>
      </c>
      <c r="H228" s="6" t="str">
        <f t="shared" si="11"/>
        <v>November 22 Week 2</v>
      </c>
      <c r="I228" s="6" t="str">
        <f>CONCATENATE(UPPER(TableAopCalendar[[#This Row],[Month]])," ",TableAopCalendar[[#This Row],[Year]])</f>
        <v>NOVEMBER 22</v>
      </c>
      <c r="J228" s="6" t="s">
        <v>261</v>
      </c>
      <c r="K228" s="6" t="str">
        <f>CONCATENATE(TableAopCalendar[[#This Row],[Month for Plan]]," ",TableAopCalendar[[#This Row],[Plan]])</f>
        <v>NOVEMBER 22 PLANNED</v>
      </c>
    </row>
    <row r="229" spans="1:11" x14ac:dyDescent="0.35">
      <c r="A229" s="6">
        <f t="shared" si="9"/>
        <v>7</v>
      </c>
      <c r="B229" s="7">
        <v>44879</v>
      </c>
      <c r="C229" s="8" t="s">
        <v>172</v>
      </c>
      <c r="D229" s="8">
        <v>22</v>
      </c>
      <c r="E229" s="6">
        <f>DAY(TableAopCalendar[[#This Row],[Date]])</f>
        <v>14</v>
      </c>
      <c r="F229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29" s="6" t="str">
        <f t="shared" si="10"/>
        <v>Week 2</v>
      </c>
      <c r="H229" s="6" t="str">
        <f t="shared" si="11"/>
        <v>November 22 Week 2</v>
      </c>
      <c r="I229" s="6" t="str">
        <f>CONCATENATE(UPPER(TableAopCalendar[[#This Row],[Month]])," ",TableAopCalendar[[#This Row],[Year]])</f>
        <v>NOVEMBER 22</v>
      </c>
      <c r="J229" s="6" t="s">
        <v>261</v>
      </c>
      <c r="K229" s="6" t="str">
        <f>CONCATENATE(TableAopCalendar[[#This Row],[Month for Plan]]," ",TableAopCalendar[[#This Row],[Plan]])</f>
        <v>NOVEMBER 22 PLANNED</v>
      </c>
    </row>
    <row r="230" spans="1:11" x14ac:dyDescent="0.35">
      <c r="A230" s="6">
        <f t="shared" si="9"/>
        <v>1</v>
      </c>
      <c r="B230" s="7">
        <v>44880</v>
      </c>
      <c r="C230" s="8" t="s">
        <v>172</v>
      </c>
      <c r="D230" s="8">
        <v>22</v>
      </c>
      <c r="E230" s="6">
        <f>DAY(TableAopCalendar[[#This Row],[Date]])</f>
        <v>15</v>
      </c>
      <c r="F230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30" s="6" t="str">
        <f t="shared" si="10"/>
        <v>Week 3</v>
      </c>
      <c r="H230" s="6" t="str">
        <f t="shared" si="11"/>
        <v>November 22 Week 3</v>
      </c>
      <c r="I230" s="6" t="str">
        <f>CONCATENATE(UPPER(TableAopCalendar[[#This Row],[Month]])," ",TableAopCalendar[[#This Row],[Year]])</f>
        <v>NOVEMBER 22</v>
      </c>
      <c r="J230" s="6" t="s">
        <v>261</v>
      </c>
      <c r="K230" s="6" t="str">
        <f>CONCATENATE(TableAopCalendar[[#This Row],[Month for Plan]]," ",TableAopCalendar[[#This Row],[Plan]])</f>
        <v>NOVEMBER 22 PLANNED</v>
      </c>
    </row>
    <row r="231" spans="1:11" x14ac:dyDescent="0.35">
      <c r="A231" s="6">
        <f t="shared" si="9"/>
        <v>2</v>
      </c>
      <c r="B231" s="7">
        <v>44881</v>
      </c>
      <c r="C231" s="8" t="s">
        <v>172</v>
      </c>
      <c r="D231" s="8">
        <v>22</v>
      </c>
      <c r="E231" s="6">
        <f>DAY(TableAopCalendar[[#This Row],[Date]])</f>
        <v>16</v>
      </c>
      <c r="F231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31" s="6" t="str">
        <f t="shared" si="10"/>
        <v>Week 3</v>
      </c>
      <c r="H231" s="6" t="str">
        <f t="shared" si="11"/>
        <v>November 22 Week 3</v>
      </c>
      <c r="I231" s="6" t="str">
        <f>CONCATENATE(UPPER(TableAopCalendar[[#This Row],[Month]])," ",TableAopCalendar[[#This Row],[Year]])</f>
        <v>NOVEMBER 22</v>
      </c>
      <c r="J231" s="6" t="s">
        <v>261</v>
      </c>
      <c r="K231" s="6" t="str">
        <f>CONCATENATE(TableAopCalendar[[#This Row],[Month for Plan]]," ",TableAopCalendar[[#This Row],[Plan]])</f>
        <v>NOVEMBER 22 PLANNED</v>
      </c>
    </row>
    <row r="232" spans="1:11" x14ac:dyDescent="0.35">
      <c r="A232" s="6">
        <f t="shared" si="9"/>
        <v>3</v>
      </c>
      <c r="B232" s="7">
        <v>44882</v>
      </c>
      <c r="C232" s="8" t="s">
        <v>172</v>
      </c>
      <c r="D232" s="8">
        <v>22</v>
      </c>
      <c r="E232" s="6">
        <f>DAY(TableAopCalendar[[#This Row],[Date]])</f>
        <v>17</v>
      </c>
      <c r="F232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32" s="6" t="str">
        <f t="shared" si="10"/>
        <v>Week 3</v>
      </c>
      <c r="H232" s="6" t="str">
        <f t="shared" si="11"/>
        <v>November 22 Week 3</v>
      </c>
      <c r="I232" s="6" t="str">
        <f>CONCATENATE(UPPER(TableAopCalendar[[#This Row],[Month]])," ",TableAopCalendar[[#This Row],[Year]])</f>
        <v>NOVEMBER 22</v>
      </c>
      <c r="J232" s="6" t="s">
        <v>261</v>
      </c>
      <c r="K232" s="6" t="str">
        <f>CONCATENATE(TableAopCalendar[[#This Row],[Month for Plan]]," ",TableAopCalendar[[#This Row],[Plan]])</f>
        <v>NOVEMBER 22 PLANNED</v>
      </c>
    </row>
    <row r="233" spans="1:11" x14ac:dyDescent="0.35">
      <c r="A233" s="6">
        <f t="shared" si="9"/>
        <v>4</v>
      </c>
      <c r="B233" s="7">
        <v>44883</v>
      </c>
      <c r="C233" s="8" t="s">
        <v>172</v>
      </c>
      <c r="D233" s="8">
        <v>22</v>
      </c>
      <c r="E233" s="6">
        <f>DAY(TableAopCalendar[[#This Row],[Date]])</f>
        <v>18</v>
      </c>
      <c r="F233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33" s="6" t="str">
        <f t="shared" si="10"/>
        <v>Week 3</v>
      </c>
      <c r="H233" s="6" t="str">
        <f t="shared" si="11"/>
        <v>November 22 Week 3</v>
      </c>
      <c r="I233" s="6" t="str">
        <f>CONCATENATE(UPPER(TableAopCalendar[[#This Row],[Month]])," ",TableAopCalendar[[#This Row],[Year]])</f>
        <v>NOVEMBER 22</v>
      </c>
      <c r="J233" s="6" t="s">
        <v>261</v>
      </c>
      <c r="K233" s="6" t="str">
        <f>CONCATENATE(TableAopCalendar[[#This Row],[Month for Plan]]," ",TableAopCalendar[[#This Row],[Plan]])</f>
        <v>NOVEMBER 22 PLANNED</v>
      </c>
    </row>
    <row r="234" spans="1:11" x14ac:dyDescent="0.35">
      <c r="A234" s="6">
        <f t="shared" si="9"/>
        <v>5</v>
      </c>
      <c r="B234" s="7">
        <v>44884</v>
      </c>
      <c r="C234" s="8" t="s">
        <v>172</v>
      </c>
      <c r="D234" s="8">
        <v>22</v>
      </c>
      <c r="E234" s="6">
        <f>DAY(TableAopCalendar[[#This Row],[Date]])</f>
        <v>19</v>
      </c>
      <c r="F234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34" s="6" t="str">
        <f t="shared" si="10"/>
        <v>Week 3</v>
      </c>
      <c r="H234" s="6" t="str">
        <f t="shared" si="11"/>
        <v>November 22 Week 3</v>
      </c>
      <c r="I234" s="6" t="str">
        <f>CONCATENATE(UPPER(TableAopCalendar[[#This Row],[Month]])," ",TableAopCalendar[[#This Row],[Year]])</f>
        <v>NOVEMBER 22</v>
      </c>
      <c r="J234" s="6" t="s">
        <v>261</v>
      </c>
      <c r="K234" s="6" t="str">
        <f>CONCATENATE(TableAopCalendar[[#This Row],[Month for Plan]]," ",TableAopCalendar[[#This Row],[Plan]])</f>
        <v>NOVEMBER 22 PLANNED</v>
      </c>
    </row>
    <row r="235" spans="1:11" x14ac:dyDescent="0.35">
      <c r="A235" s="6">
        <f t="shared" si="9"/>
        <v>6</v>
      </c>
      <c r="B235" s="7">
        <v>44885</v>
      </c>
      <c r="C235" s="8" t="s">
        <v>172</v>
      </c>
      <c r="D235" s="8">
        <v>22</v>
      </c>
      <c r="E235" s="6">
        <f>DAY(TableAopCalendar[[#This Row],[Date]])</f>
        <v>20</v>
      </c>
      <c r="F235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35" s="6" t="str">
        <f t="shared" si="10"/>
        <v>Week 3</v>
      </c>
      <c r="H235" s="6" t="str">
        <f t="shared" si="11"/>
        <v>November 22 Week 3</v>
      </c>
      <c r="I235" s="6" t="str">
        <f>CONCATENATE(UPPER(TableAopCalendar[[#This Row],[Month]])," ",TableAopCalendar[[#This Row],[Year]])</f>
        <v>NOVEMBER 22</v>
      </c>
      <c r="J235" s="6" t="s">
        <v>261</v>
      </c>
      <c r="K235" s="6" t="str">
        <f>CONCATENATE(TableAopCalendar[[#This Row],[Month for Plan]]," ",TableAopCalendar[[#This Row],[Plan]])</f>
        <v>NOVEMBER 22 PLANNED</v>
      </c>
    </row>
    <row r="236" spans="1:11" x14ac:dyDescent="0.35">
      <c r="A236" s="6">
        <f t="shared" si="9"/>
        <v>7</v>
      </c>
      <c r="B236" s="7">
        <v>44886</v>
      </c>
      <c r="C236" s="8" t="s">
        <v>172</v>
      </c>
      <c r="D236" s="8">
        <v>22</v>
      </c>
      <c r="E236" s="6">
        <f>DAY(TableAopCalendar[[#This Row],[Date]])</f>
        <v>21</v>
      </c>
      <c r="F236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36" s="6" t="str">
        <f t="shared" si="10"/>
        <v>Week 3</v>
      </c>
      <c r="H236" s="6" t="str">
        <f t="shared" si="11"/>
        <v>November 22 Week 3</v>
      </c>
      <c r="I236" s="6" t="str">
        <f>CONCATENATE(UPPER(TableAopCalendar[[#This Row],[Month]])," ",TableAopCalendar[[#This Row],[Year]])</f>
        <v>NOVEMBER 22</v>
      </c>
      <c r="J236" s="6" t="s">
        <v>261</v>
      </c>
      <c r="K236" s="6" t="str">
        <f>CONCATENATE(TableAopCalendar[[#This Row],[Month for Plan]]," ",TableAopCalendar[[#This Row],[Plan]])</f>
        <v>NOVEMBER 22 PLANNED</v>
      </c>
    </row>
    <row r="237" spans="1:11" x14ac:dyDescent="0.35">
      <c r="A237" s="6">
        <f t="shared" si="9"/>
        <v>1</v>
      </c>
      <c r="B237" s="7">
        <v>44887</v>
      </c>
      <c r="C237" s="8" t="s">
        <v>172</v>
      </c>
      <c r="D237" s="8">
        <v>22</v>
      </c>
      <c r="E237" s="6">
        <f>DAY(TableAopCalendar[[#This Row],[Date]])</f>
        <v>22</v>
      </c>
      <c r="F237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37" s="6" t="str">
        <f t="shared" si="10"/>
        <v>Week 4</v>
      </c>
      <c r="H237" s="6" t="str">
        <f t="shared" si="11"/>
        <v>November 22 Week 4</v>
      </c>
      <c r="I237" s="6" t="str">
        <f>CONCATENATE(UPPER(TableAopCalendar[[#This Row],[Month]])," ",TableAopCalendar[[#This Row],[Year]])</f>
        <v>NOVEMBER 22</v>
      </c>
      <c r="J237" s="6" t="s">
        <v>261</v>
      </c>
      <c r="K237" s="6" t="str">
        <f>CONCATENATE(TableAopCalendar[[#This Row],[Month for Plan]]," ",TableAopCalendar[[#This Row],[Plan]])</f>
        <v>NOVEMBER 22 PLANNED</v>
      </c>
    </row>
    <row r="238" spans="1:11" x14ac:dyDescent="0.35">
      <c r="A238" s="6">
        <f t="shared" si="9"/>
        <v>2</v>
      </c>
      <c r="B238" s="7">
        <v>44888</v>
      </c>
      <c r="C238" s="8" t="s">
        <v>172</v>
      </c>
      <c r="D238" s="8">
        <v>22</v>
      </c>
      <c r="E238" s="6">
        <f>DAY(TableAopCalendar[[#This Row],[Date]])</f>
        <v>23</v>
      </c>
      <c r="F238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38" s="6" t="str">
        <f t="shared" si="10"/>
        <v>Week 4</v>
      </c>
      <c r="H238" s="6" t="str">
        <f t="shared" si="11"/>
        <v>November 22 Week 4</v>
      </c>
      <c r="I238" s="6" t="str">
        <f>CONCATENATE(UPPER(TableAopCalendar[[#This Row],[Month]])," ",TableAopCalendar[[#This Row],[Year]])</f>
        <v>NOVEMBER 22</v>
      </c>
      <c r="J238" s="6" t="s">
        <v>261</v>
      </c>
      <c r="K238" s="6" t="str">
        <f>CONCATENATE(TableAopCalendar[[#This Row],[Month for Plan]]," ",TableAopCalendar[[#This Row],[Plan]])</f>
        <v>NOVEMBER 22 PLANNED</v>
      </c>
    </row>
    <row r="239" spans="1:11" x14ac:dyDescent="0.35">
      <c r="A239" s="6">
        <f t="shared" si="9"/>
        <v>3</v>
      </c>
      <c r="B239" s="7">
        <v>44889</v>
      </c>
      <c r="C239" s="8" t="s">
        <v>172</v>
      </c>
      <c r="D239" s="8">
        <v>22</v>
      </c>
      <c r="E239" s="6">
        <f>DAY(TableAopCalendar[[#This Row],[Date]])</f>
        <v>24</v>
      </c>
      <c r="F239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39" s="6" t="str">
        <f t="shared" si="10"/>
        <v>Week 4</v>
      </c>
      <c r="H239" s="6" t="str">
        <f t="shared" si="11"/>
        <v>November 22 Week 4</v>
      </c>
      <c r="I239" s="6" t="str">
        <f>CONCATENATE(UPPER(TableAopCalendar[[#This Row],[Month]])," ",TableAopCalendar[[#This Row],[Year]])</f>
        <v>NOVEMBER 22</v>
      </c>
      <c r="J239" s="6" t="s">
        <v>261</v>
      </c>
      <c r="K239" s="6" t="str">
        <f>CONCATENATE(TableAopCalendar[[#This Row],[Month for Plan]]," ",TableAopCalendar[[#This Row],[Plan]])</f>
        <v>NOVEMBER 22 PLANNED</v>
      </c>
    </row>
    <row r="240" spans="1:11" x14ac:dyDescent="0.35">
      <c r="A240" s="6">
        <f t="shared" si="9"/>
        <v>4</v>
      </c>
      <c r="B240" s="7">
        <v>44890</v>
      </c>
      <c r="C240" s="8" t="s">
        <v>172</v>
      </c>
      <c r="D240" s="8">
        <v>22</v>
      </c>
      <c r="E240" s="6">
        <f>DAY(TableAopCalendar[[#This Row],[Date]])</f>
        <v>25</v>
      </c>
      <c r="F240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40" s="6" t="str">
        <f t="shared" si="10"/>
        <v>Week 4</v>
      </c>
      <c r="H240" s="6" t="str">
        <f t="shared" si="11"/>
        <v>November 22 Week 4</v>
      </c>
      <c r="I240" s="6" t="str">
        <f>CONCATENATE(UPPER(TableAopCalendar[[#This Row],[Month]])," ",TableAopCalendar[[#This Row],[Year]])</f>
        <v>NOVEMBER 22</v>
      </c>
      <c r="J240" s="6" t="s">
        <v>261</v>
      </c>
      <c r="K240" s="6" t="str">
        <f>CONCATENATE(TableAopCalendar[[#This Row],[Month for Plan]]," ",TableAopCalendar[[#This Row],[Plan]])</f>
        <v>NOVEMBER 22 PLANNED</v>
      </c>
    </row>
    <row r="241" spans="1:11" x14ac:dyDescent="0.35">
      <c r="A241" s="6">
        <f t="shared" si="9"/>
        <v>5</v>
      </c>
      <c r="B241" s="7">
        <v>44891</v>
      </c>
      <c r="C241" s="8" t="s">
        <v>172</v>
      </c>
      <c r="D241" s="8">
        <v>22</v>
      </c>
      <c r="E241" s="6">
        <f>DAY(TableAopCalendar[[#This Row],[Date]])</f>
        <v>26</v>
      </c>
      <c r="F241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41" s="6" t="str">
        <f t="shared" si="10"/>
        <v>Week 4</v>
      </c>
      <c r="H241" s="6" t="str">
        <f t="shared" si="11"/>
        <v>November 22 Week 4</v>
      </c>
      <c r="I241" s="6" t="str">
        <f>CONCATENATE(UPPER(TableAopCalendar[[#This Row],[Month]])," ",TableAopCalendar[[#This Row],[Year]])</f>
        <v>NOVEMBER 22</v>
      </c>
      <c r="J241" s="6" t="s">
        <v>261</v>
      </c>
      <c r="K241" s="6" t="str">
        <f>CONCATENATE(TableAopCalendar[[#This Row],[Month for Plan]]," ",TableAopCalendar[[#This Row],[Plan]])</f>
        <v>NOVEMBER 22 PLANNED</v>
      </c>
    </row>
    <row r="242" spans="1:11" x14ac:dyDescent="0.35">
      <c r="A242" s="6">
        <f t="shared" si="9"/>
        <v>6</v>
      </c>
      <c r="B242" s="7">
        <v>44892</v>
      </c>
      <c r="C242" s="8" t="s">
        <v>172</v>
      </c>
      <c r="D242" s="8">
        <v>22</v>
      </c>
      <c r="E242" s="6">
        <f>DAY(TableAopCalendar[[#This Row],[Date]])</f>
        <v>27</v>
      </c>
      <c r="F242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42" s="6" t="str">
        <f t="shared" si="10"/>
        <v>Week 4</v>
      </c>
      <c r="H242" s="6" t="str">
        <f t="shared" si="11"/>
        <v>November 22 Week 4</v>
      </c>
      <c r="I242" s="6" t="str">
        <f>CONCATENATE(UPPER(TableAopCalendar[[#This Row],[Month]])," ",TableAopCalendar[[#This Row],[Year]])</f>
        <v>NOVEMBER 22</v>
      </c>
      <c r="J242" s="6" t="s">
        <v>261</v>
      </c>
      <c r="K242" s="6" t="str">
        <f>CONCATENATE(TableAopCalendar[[#This Row],[Month for Plan]]," ",TableAopCalendar[[#This Row],[Plan]])</f>
        <v>NOVEMBER 22 PLANNED</v>
      </c>
    </row>
    <row r="243" spans="1:11" x14ac:dyDescent="0.35">
      <c r="A243" s="6">
        <f t="shared" si="9"/>
        <v>7</v>
      </c>
      <c r="B243" s="7">
        <v>44893</v>
      </c>
      <c r="C243" s="8" t="s">
        <v>172</v>
      </c>
      <c r="D243" s="8">
        <v>22</v>
      </c>
      <c r="E243" s="6">
        <f>DAY(TableAopCalendar[[#This Row],[Date]])</f>
        <v>28</v>
      </c>
      <c r="F243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43" s="6" t="str">
        <f t="shared" si="10"/>
        <v>Week 4</v>
      </c>
      <c r="H243" s="6" t="str">
        <f t="shared" si="11"/>
        <v>November 22 Week 4</v>
      </c>
      <c r="I243" s="6" t="str">
        <f>CONCATENATE(UPPER(TableAopCalendar[[#This Row],[Month]])," ",TableAopCalendar[[#This Row],[Year]])</f>
        <v>NOVEMBER 22</v>
      </c>
      <c r="J243" s="6" t="s">
        <v>261</v>
      </c>
      <c r="K243" s="6" t="str">
        <f>CONCATENATE(TableAopCalendar[[#This Row],[Month for Plan]]," ",TableAopCalendar[[#This Row],[Plan]])</f>
        <v>NOVEMBER 22 PLANNED</v>
      </c>
    </row>
    <row r="244" spans="1:11" x14ac:dyDescent="0.35">
      <c r="A244" s="6">
        <f t="shared" si="9"/>
        <v>1</v>
      </c>
      <c r="B244" s="7">
        <v>44894</v>
      </c>
      <c r="C244" s="8" t="s">
        <v>172</v>
      </c>
      <c r="D244" s="8">
        <v>22</v>
      </c>
      <c r="E244" s="6">
        <f>DAY(TableAopCalendar[[#This Row],[Date]])</f>
        <v>29</v>
      </c>
      <c r="F244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44" s="6" t="str">
        <f t="shared" si="10"/>
        <v>Week 5</v>
      </c>
      <c r="H244" s="6" t="str">
        <f t="shared" si="11"/>
        <v>November 22 Week 5</v>
      </c>
      <c r="I244" s="6" t="str">
        <f>CONCATENATE(UPPER(TableAopCalendar[[#This Row],[Month]])," ",TableAopCalendar[[#This Row],[Year]])</f>
        <v>NOVEMBER 22</v>
      </c>
      <c r="J244" s="6" t="s">
        <v>261</v>
      </c>
      <c r="K244" s="6" t="str">
        <f>CONCATENATE(TableAopCalendar[[#This Row],[Month for Plan]]," ",TableAopCalendar[[#This Row],[Plan]])</f>
        <v>NOVEMBER 22 PLANNED</v>
      </c>
    </row>
    <row r="245" spans="1:11" x14ac:dyDescent="0.35">
      <c r="A245" s="6">
        <f t="shared" si="9"/>
        <v>2</v>
      </c>
      <c r="B245" s="7">
        <v>44895</v>
      </c>
      <c r="C245" s="8" t="s">
        <v>172</v>
      </c>
      <c r="D245" s="8">
        <v>22</v>
      </c>
      <c r="E245" s="6">
        <f>DAY(TableAopCalendar[[#This Row],[Date]])</f>
        <v>30</v>
      </c>
      <c r="F245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45" s="6" t="str">
        <f t="shared" si="10"/>
        <v>Week 5</v>
      </c>
      <c r="H245" s="6" t="str">
        <f t="shared" si="11"/>
        <v>November 22 Week 5</v>
      </c>
      <c r="I245" s="6" t="str">
        <f>CONCATENATE(UPPER(TableAopCalendar[[#This Row],[Month]])," ",TableAopCalendar[[#This Row],[Year]])</f>
        <v>NOVEMBER 22</v>
      </c>
      <c r="J245" s="6" t="s">
        <v>261</v>
      </c>
      <c r="K245" s="6" t="str">
        <f>CONCATENATE(TableAopCalendar[[#This Row],[Month for Plan]]," ",TableAopCalendar[[#This Row],[Plan]])</f>
        <v>NOVEMBER 22 PLANNED</v>
      </c>
    </row>
    <row r="246" spans="1:11" x14ac:dyDescent="0.35">
      <c r="A246" s="6">
        <f t="shared" si="9"/>
        <v>1</v>
      </c>
      <c r="B246" s="7">
        <v>44896</v>
      </c>
      <c r="C246" s="8" t="s">
        <v>257</v>
      </c>
      <c r="D246" s="8">
        <v>22</v>
      </c>
      <c r="E246" s="6">
        <f>DAY(TableAopCalendar[[#This Row],[Date]])</f>
        <v>1</v>
      </c>
      <c r="F246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46" s="6" t="str">
        <f t="shared" si="10"/>
        <v>Week 1</v>
      </c>
      <c r="H246" s="6" t="str">
        <f t="shared" si="11"/>
        <v>December 22 Week 1</v>
      </c>
      <c r="I246" s="6" t="str">
        <f>CONCATENATE(UPPER(TableAopCalendar[[#This Row],[Month]])," ",TableAopCalendar[[#This Row],[Year]])</f>
        <v>DECEMBER 22</v>
      </c>
      <c r="J246" s="6" t="s">
        <v>261</v>
      </c>
      <c r="K246" s="6" t="str">
        <f>CONCATENATE(TableAopCalendar[[#This Row],[Month for Plan]]," ",TableAopCalendar[[#This Row],[Plan]])</f>
        <v>DECEMBER 22 PLANNED</v>
      </c>
    </row>
    <row r="247" spans="1:11" x14ac:dyDescent="0.35">
      <c r="A247" s="6">
        <f t="shared" si="9"/>
        <v>2</v>
      </c>
      <c r="B247" s="7">
        <v>44897</v>
      </c>
      <c r="C247" s="8" t="s">
        <v>257</v>
      </c>
      <c r="D247" s="8">
        <v>22</v>
      </c>
      <c r="E247" s="6">
        <f>DAY(TableAopCalendar[[#This Row],[Date]])</f>
        <v>2</v>
      </c>
      <c r="F247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47" s="6" t="str">
        <f t="shared" si="10"/>
        <v>Week 1</v>
      </c>
      <c r="H247" s="6" t="str">
        <f t="shared" si="11"/>
        <v>December 22 Week 1</v>
      </c>
      <c r="I247" s="6" t="str">
        <f>CONCATENATE(UPPER(TableAopCalendar[[#This Row],[Month]])," ",TableAopCalendar[[#This Row],[Year]])</f>
        <v>DECEMBER 22</v>
      </c>
      <c r="J247" s="6" t="s">
        <v>261</v>
      </c>
      <c r="K247" s="6" t="str">
        <f>CONCATENATE(TableAopCalendar[[#This Row],[Month for Plan]]," ",TableAopCalendar[[#This Row],[Plan]])</f>
        <v>DECEMBER 22 PLANNED</v>
      </c>
    </row>
    <row r="248" spans="1:11" x14ac:dyDescent="0.35">
      <c r="A248" s="6">
        <f t="shared" si="9"/>
        <v>3</v>
      </c>
      <c r="B248" s="7">
        <v>44898</v>
      </c>
      <c r="C248" s="8" t="s">
        <v>257</v>
      </c>
      <c r="D248" s="8">
        <v>22</v>
      </c>
      <c r="E248" s="6">
        <f>DAY(TableAopCalendar[[#This Row],[Date]])</f>
        <v>3</v>
      </c>
      <c r="F248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48" s="6" t="str">
        <f t="shared" si="10"/>
        <v>Week 1</v>
      </c>
      <c r="H248" s="6" t="str">
        <f t="shared" si="11"/>
        <v>December 22 Week 1</v>
      </c>
      <c r="I248" s="6" t="str">
        <f>CONCATENATE(UPPER(TableAopCalendar[[#This Row],[Month]])," ",TableAopCalendar[[#This Row],[Year]])</f>
        <v>DECEMBER 22</v>
      </c>
      <c r="J248" s="6" t="s">
        <v>261</v>
      </c>
      <c r="K248" s="6" t="str">
        <f>CONCATENATE(TableAopCalendar[[#This Row],[Month for Plan]]," ",TableAopCalendar[[#This Row],[Plan]])</f>
        <v>DECEMBER 22 PLANNED</v>
      </c>
    </row>
    <row r="249" spans="1:11" x14ac:dyDescent="0.35">
      <c r="A249" s="6">
        <f t="shared" si="9"/>
        <v>4</v>
      </c>
      <c r="B249" s="7">
        <v>44899</v>
      </c>
      <c r="C249" s="8" t="s">
        <v>257</v>
      </c>
      <c r="D249" s="8">
        <v>22</v>
      </c>
      <c r="E249" s="6">
        <f>DAY(TableAopCalendar[[#This Row],[Date]])</f>
        <v>4</v>
      </c>
      <c r="F249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49" s="6" t="str">
        <f t="shared" si="10"/>
        <v>Week 1</v>
      </c>
      <c r="H249" s="6" t="str">
        <f t="shared" si="11"/>
        <v>December 22 Week 1</v>
      </c>
      <c r="I249" s="6" t="str">
        <f>CONCATENATE(UPPER(TableAopCalendar[[#This Row],[Month]])," ",TableAopCalendar[[#This Row],[Year]])</f>
        <v>DECEMBER 22</v>
      </c>
      <c r="J249" s="6" t="s">
        <v>261</v>
      </c>
      <c r="K249" s="6" t="str">
        <f>CONCATENATE(TableAopCalendar[[#This Row],[Month for Plan]]," ",TableAopCalendar[[#This Row],[Plan]])</f>
        <v>DECEMBER 22 PLANNED</v>
      </c>
    </row>
    <row r="250" spans="1:11" x14ac:dyDescent="0.35">
      <c r="A250" s="6">
        <f t="shared" si="9"/>
        <v>5</v>
      </c>
      <c r="B250" s="7">
        <v>44900</v>
      </c>
      <c r="C250" s="8" t="s">
        <v>257</v>
      </c>
      <c r="D250" s="8">
        <v>22</v>
      </c>
      <c r="E250" s="6">
        <f>DAY(TableAopCalendar[[#This Row],[Date]])</f>
        <v>5</v>
      </c>
      <c r="F250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50" s="6" t="str">
        <f t="shared" si="10"/>
        <v>Week 1</v>
      </c>
      <c r="H250" s="6" t="str">
        <f t="shared" si="11"/>
        <v>December 22 Week 1</v>
      </c>
      <c r="I250" s="6" t="str">
        <f>CONCATENATE(UPPER(TableAopCalendar[[#This Row],[Month]])," ",TableAopCalendar[[#This Row],[Year]])</f>
        <v>DECEMBER 22</v>
      </c>
      <c r="J250" s="6" t="s">
        <v>261</v>
      </c>
      <c r="K250" s="6" t="str">
        <f>CONCATENATE(TableAopCalendar[[#This Row],[Month for Plan]]," ",TableAopCalendar[[#This Row],[Plan]])</f>
        <v>DECEMBER 22 PLANNED</v>
      </c>
    </row>
    <row r="251" spans="1:11" x14ac:dyDescent="0.35">
      <c r="A251" s="6">
        <f t="shared" si="9"/>
        <v>6</v>
      </c>
      <c r="B251" s="7">
        <v>44901</v>
      </c>
      <c r="C251" s="8" t="s">
        <v>257</v>
      </c>
      <c r="D251" s="8">
        <v>22</v>
      </c>
      <c r="E251" s="6">
        <f>DAY(TableAopCalendar[[#This Row],[Date]])</f>
        <v>6</v>
      </c>
      <c r="F251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51" s="6" t="str">
        <f t="shared" si="10"/>
        <v>Week 1</v>
      </c>
      <c r="H251" s="6" t="str">
        <f t="shared" si="11"/>
        <v>December 22 Week 1</v>
      </c>
      <c r="I251" s="6" t="str">
        <f>CONCATENATE(UPPER(TableAopCalendar[[#This Row],[Month]])," ",TableAopCalendar[[#This Row],[Year]])</f>
        <v>DECEMBER 22</v>
      </c>
      <c r="J251" s="6" t="s">
        <v>261</v>
      </c>
      <c r="K251" s="6" t="str">
        <f>CONCATENATE(TableAopCalendar[[#This Row],[Month for Plan]]," ",TableAopCalendar[[#This Row],[Plan]])</f>
        <v>DECEMBER 22 PLANNED</v>
      </c>
    </row>
    <row r="252" spans="1:11" x14ac:dyDescent="0.35">
      <c r="A252" s="6">
        <f t="shared" si="9"/>
        <v>7</v>
      </c>
      <c r="B252" s="7">
        <v>44902</v>
      </c>
      <c r="C252" s="8" t="s">
        <v>257</v>
      </c>
      <c r="D252" s="8">
        <v>22</v>
      </c>
      <c r="E252" s="6">
        <f>DAY(TableAopCalendar[[#This Row],[Date]])</f>
        <v>7</v>
      </c>
      <c r="F252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52" s="6" t="str">
        <f t="shared" si="10"/>
        <v>Week 1</v>
      </c>
      <c r="H252" s="6" t="str">
        <f t="shared" si="11"/>
        <v>December 22 Week 1</v>
      </c>
      <c r="I252" s="6" t="str">
        <f>CONCATENATE(UPPER(TableAopCalendar[[#This Row],[Month]])," ",TableAopCalendar[[#This Row],[Year]])</f>
        <v>DECEMBER 22</v>
      </c>
      <c r="J252" s="6" t="s">
        <v>261</v>
      </c>
      <c r="K252" s="6" t="str">
        <f>CONCATENATE(TableAopCalendar[[#This Row],[Month for Plan]]," ",TableAopCalendar[[#This Row],[Plan]])</f>
        <v>DECEMBER 22 PLANNED</v>
      </c>
    </row>
    <row r="253" spans="1:11" x14ac:dyDescent="0.35">
      <c r="A253" s="6">
        <f t="shared" si="9"/>
        <v>1</v>
      </c>
      <c r="B253" s="7">
        <v>44903</v>
      </c>
      <c r="C253" s="8" t="s">
        <v>257</v>
      </c>
      <c r="D253" s="8">
        <v>22</v>
      </c>
      <c r="E253" s="6">
        <f>DAY(TableAopCalendar[[#This Row],[Date]])</f>
        <v>8</v>
      </c>
      <c r="F253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53" s="6" t="str">
        <f t="shared" si="10"/>
        <v>Week 2</v>
      </c>
      <c r="H253" s="6" t="str">
        <f t="shared" si="11"/>
        <v>December 22 Week 2</v>
      </c>
      <c r="I253" s="6" t="str">
        <f>CONCATENATE(UPPER(TableAopCalendar[[#This Row],[Month]])," ",TableAopCalendar[[#This Row],[Year]])</f>
        <v>DECEMBER 22</v>
      </c>
      <c r="J253" s="6" t="s">
        <v>261</v>
      </c>
      <c r="K253" s="6" t="str">
        <f>CONCATENATE(TableAopCalendar[[#This Row],[Month for Plan]]," ",TableAopCalendar[[#This Row],[Plan]])</f>
        <v>DECEMBER 22 PLANNED</v>
      </c>
    </row>
    <row r="254" spans="1:11" x14ac:dyDescent="0.35">
      <c r="A254" s="6">
        <f t="shared" si="9"/>
        <v>2</v>
      </c>
      <c r="B254" s="7">
        <v>44904</v>
      </c>
      <c r="C254" s="8" t="s">
        <v>257</v>
      </c>
      <c r="D254" s="8">
        <v>22</v>
      </c>
      <c r="E254" s="6">
        <f>DAY(TableAopCalendar[[#This Row],[Date]])</f>
        <v>9</v>
      </c>
      <c r="F254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54" s="6" t="str">
        <f t="shared" si="10"/>
        <v>Week 2</v>
      </c>
      <c r="H254" s="6" t="str">
        <f t="shared" si="11"/>
        <v>December 22 Week 2</v>
      </c>
      <c r="I254" s="6" t="str">
        <f>CONCATENATE(UPPER(TableAopCalendar[[#This Row],[Month]])," ",TableAopCalendar[[#This Row],[Year]])</f>
        <v>DECEMBER 22</v>
      </c>
      <c r="J254" s="6" t="s">
        <v>261</v>
      </c>
      <c r="K254" s="6" t="str">
        <f>CONCATENATE(TableAopCalendar[[#This Row],[Month for Plan]]," ",TableAopCalendar[[#This Row],[Plan]])</f>
        <v>DECEMBER 22 PLANNED</v>
      </c>
    </row>
    <row r="255" spans="1:11" x14ac:dyDescent="0.35">
      <c r="A255" s="6">
        <f t="shared" si="9"/>
        <v>3</v>
      </c>
      <c r="B255" s="7">
        <v>44905</v>
      </c>
      <c r="C255" s="8" t="s">
        <v>257</v>
      </c>
      <c r="D255" s="8">
        <v>22</v>
      </c>
      <c r="E255" s="6">
        <f>DAY(TableAopCalendar[[#This Row],[Date]])</f>
        <v>10</v>
      </c>
      <c r="F255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55" s="6" t="str">
        <f t="shared" si="10"/>
        <v>Week 2</v>
      </c>
      <c r="H255" s="6" t="str">
        <f t="shared" si="11"/>
        <v>December 22 Week 2</v>
      </c>
      <c r="I255" s="6" t="str">
        <f>CONCATENATE(UPPER(TableAopCalendar[[#This Row],[Month]])," ",TableAopCalendar[[#This Row],[Year]])</f>
        <v>DECEMBER 22</v>
      </c>
      <c r="J255" s="6" t="s">
        <v>261</v>
      </c>
      <c r="K255" s="6" t="str">
        <f>CONCATENATE(TableAopCalendar[[#This Row],[Month for Plan]]," ",TableAopCalendar[[#This Row],[Plan]])</f>
        <v>DECEMBER 22 PLANNED</v>
      </c>
    </row>
    <row r="256" spans="1:11" x14ac:dyDescent="0.35">
      <c r="A256" s="6">
        <f t="shared" si="9"/>
        <v>4</v>
      </c>
      <c r="B256" s="7">
        <v>44906</v>
      </c>
      <c r="C256" s="8" t="s">
        <v>257</v>
      </c>
      <c r="D256" s="8">
        <v>22</v>
      </c>
      <c r="E256" s="6">
        <f>DAY(TableAopCalendar[[#This Row],[Date]])</f>
        <v>11</v>
      </c>
      <c r="F256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56" s="6" t="str">
        <f t="shared" si="10"/>
        <v>Week 2</v>
      </c>
      <c r="H256" s="6" t="str">
        <f t="shared" si="11"/>
        <v>December 22 Week 2</v>
      </c>
      <c r="I256" s="6" t="str">
        <f>CONCATENATE(UPPER(TableAopCalendar[[#This Row],[Month]])," ",TableAopCalendar[[#This Row],[Year]])</f>
        <v>DECEMBER 22</v>
      </c>
      <c r="J256" s="6" t="s">
        <v>261</v>
      </c>
      <c r="K256" s="6" t="str">
        <f>CONCATENATE(TableAopCalendar[[#This Row],[Month for Plan]]," ",TableAopCalendar[[#This Row],[Plan]])</f>
        <v>DECEMBER 22 PLANNED</v>
      </c>
    </row>
    <row r="257" spans="1:11" x14ac:dyDescent="0.35">
      <c r="A257" s="6">
        <f t="shared" si="9"/>
        <v>5</v>
      </c>
      <c r="B257" s="7">
        <v>44907</v>
      </c>
      <c r="C257" s="8" t="s">
        <v>257</v>
      </c>
      <c r="D257" s="8">
        <v>22</v>
      </c>
      <c r="E257" s="6">
        <f>DAY(TableAopCalendar[[#This Row],[Date]])</f>
        <v>12</v>
      </c>
      <c r="F257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57" s="6" t="str">
        <f t="shared" si="10"/>
        <v>Week 2</v>
      </c>
      <c r="H257" s="6" t="str">
        <f t="shared" si="11"/>
        <v>December 22 Week 2</v>
      </c>
      <c r="I257" s="6" t="str">
        <f>CONCATENATE(UPPER(TableAopCalendar[[#This Row],[Month]])," ",TableAopCalendar[[#This Row],[Year]])</f>
        <v>DECEMBER 22</v>
      </c>
      <c r="J257" s="6" t="s">
        <v>261</v>
      </c>
      <c r="K257" s="6" t="str">
        <f>CONCATENATE(TableAopCalendar[[#This Row],[Month for Plan]]," ",TableAopCalendar[[#This Row],[Plan]])</f>
        <v>DECEMBER 22 PLANNED</v>
      </c>
    </row>
    <row r="258" spans="1:11" x14ac:dyDescent="0.35">
      <c r="A258" s="6">
        <f t="shared" ref="A258:A321" si="12">IF(G258=G257,A257+1,1)</f>
        <v>6</v>
      </c>
      <c r="B258" s="7">
        <v>44908</v>
      </c>
      <c r="C258" s="8" t="s">
        <v>257</v>
      </c>
      <c r="D258" s="8">
        <v>22</v>
      </c>
      <c r="E258" s="6">
        <f>DAY(TableAopCalendar[[#This Row],[Date]])</f>
        <v>13</v>
      </c>
      <c r="F258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58" s="6" t="str">
        <f t="shared" ref="G258:G321" si="13">"Week"&amp;" "&amp;F258</f>
        <v>Week 2</v>
      </c>
      <c r="H258" s="6" t="str">
        <f t="shared" ref="H258:H321" si="14">CONCATENATE(C258," ",D258," ",G258)</f>
        <v>December 22 Week 2</v>
      </c>
      <c r="I258" s="6" t="str">
        <f>CONCATENATE(UPPER(TableAopCalendar[[#This Row],[Month]])," ",TableAopCalendar[[#This Row],[Year]])</f>
        <v>DECEMBER 22</v>
      </c>
      <c r="J258" s="6" t="s">
        <v>261</v>
      </c>
      <c r="K258" s="6" t="str">
        <f>CONCATENATE(TableAopCalendar[[#This Row],[Month for Plan]]," ",TableAopCalendar[[#This Row],[Plan]])</f>
        <v>DECEMBER 22 PLANNED</v>
      </c>
    </row>
    <row r="259" spans="1:11" x14ac:dyDescent="0.35">
      <c r="A259" s="6">
        <f t="shared" si="12"/>
        <v>7</v>
      </c>
      <c r="B259" s="7">
        <v>44909</v>
      </c>
      <c r="C259" s="8" t="s">
        <v>257</v>
      </c>
      <c r="D259" s="8">
        <v>22</v>
      </c>
      <c r="E259" s="6">
        <f>DAY(TableAopCalendar[[#This Row],[Date]])</f>
        <v>14</v>
      </c>
      <c r="F259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59" s="6" t="str">
        <f t="shared" si="13"/>
        <v>Week 2</v>
      </c>
      <c r="H259" s="6" t="str">
        <f t="shared" si="14"/>
        <v>December 22 Week 2</v>
      </c>
      <c r="I259" s="6" t="str">
        <f>CONCATENATE(UPPER(TableAopCalendar[[#This Row],[Month]])," ",TableAopCalendar[[#This Row],[Year]])</f>
        <v>DECEMBER 22</v>
      </c>
      <c r="J259" s="6" t="s">
        <v>261</v>
      </c>
      <c r="K259" s="6" t="str">
        <f>CONCATENATE(TableAopCalendar[[#This Row],[Month for Plan]]," ",TableAopCalendar[[#This Row],[Plan]])</f>
        <v>DECEMBER 22 PLANNED</v>
      </c>
    </row>
    <row r="260" spans="1:11" x14ac:dyDescent="0.35">
      <c r="A260" s="6">
        <f t="shared" si="12"/>
        <v>1</v>
      </c>
      <c r="B260" s="7">
        <v>44910</v>
      </c>
      <c r="C260" s="8" t="s">
        <v>257</v>
      </c>
      <c r="D260" s="8">
        <v>22</v>
      </c>
      <c r="E260" s="6">
        <f>DAY(TableAopCalendar[[#This Row],[Date]])</f>
        <v>15</v>
      </c>
      <c r="F260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60" s="6" t="str">
        <f t="shared" si="13"/>
        <v>Week 3</v>
      </c>
      <c r="H260" s="6" t="str">
        <f t="shared" si="14"/>
        <v>December 22 Week 3</v>
      </c>
      <c r="I260" s="6" t="str">
        <f>CONCATENATE(UPPER(TableAopCalendar[[#This Row],[Month]])," ",TableAopCalendar[[#This Row],[Year]])</f>
        <v>DECEMBER 22</v>
      </c>
      <c r="J260" s="6" t="s">
        <v>261</v>
      </c>
      <c r="K260" s="6" t="str">
        <f>CONCATENATE(TableAopCalendar[[#This Row],[Month for Plan]]," ",TableAopCalendar[[#This Row],[Plan]])</f>
        <v>DECEMBER 22 PLANNED</v>
      </c>
    </row>
    <row r="261" spans="1:11" x14ac:dyDescent="0.35">
      <c r="A261" s="6">
        <f t="shared" si="12"/>
        <v>2</v>
      </c>
      <c r="B261" s="7">
        <v>44911</v>
      </c>
      <c r="C261" s="8" t="s">
        <v>257</v>
      </c>
      <c r="D261" s="8">
        <v>22</v>
      </c>
      <c r="E261" s="6">
        <f>DAY(TableAopCalendar[[#This Row],[Date]])</f>
        <v>16</v>
      </c>
      <c r="F261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61" s="6" t="str">
        <f t="shared" si="13"/>
        <v>Week 3</v>
      </c>
      <c r="H261" s="6" t="str">
        <f t="shared" si="14"/>
        <v>December 22 Week 3</v>
      </c>
      <c r="I261" s="6" t="str">
        <f>CONCATENATE(UPPER(TableAopCalendar[[#This Row],[Month]])," ",TableAopCalendar[[#This Row],[Year]])</f>
        <v>DECEMBER 22</v>
      </c>
      <c r="J261" s="6" t="s">
        <v>261</v>
      </c>
      <c r="K261" s="6" t="str">
        <f>CONCATENATE(TableAopCalendar[[#This Row],[Month for Plan]]," ",TableAopCalendar[[#This Row],[Plan]])</f>
        <v>DECEMBER 22 PLANNED</v>
      </c>
    </row>
    <row r="262" spans="1:11" x14ac:dyDescent="0.35">
      <c r="A262" s="6">
        <f t="shared" si="12"/>
        <v>3</v>
      </c>
      <c r="B262" s="7">
        <v>44912</v>
      </c>
      <c r="C262" s="8" t="s">
        <v>257</v>
      </c>
      <c r="D262" s="8">
        <v>22</v>
      </c>
      <c r="E262" s="6">
        <f>DAY(TableAopCalendar[[#This Row],[Date]])</f>
        <v>17</v>
      </c>
      <c r="F262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62" s="6" t="str">
        <f t="shared" si="13"/>
        <v>Week 3</v>
      </c>
      <c r="H262" s="6" t="str">
        <f t="shared" si="14"/>
        <v>December 22 Week 3</v>
      </c>
      <c r="I262" s="6" t="str">
        <f>CONCATENATE(UPPER(TableAopCalendar[[#This Row],[Month]])," ",TableAopCalendar[[#This Row],[Year]])</f>
        <v>DECEMBER 22</v>
      </c>
      <c r="J262" s="6" t="s">
        <v>261</v>
      </c>
      <c r="K262" s="6" t="str">
        <f>CONCATENATE(TableAopCalendar[[#This Row],[Month for Plan]]," ",TableAopCalendar[[#This Row],[Plan]])</f>
        <v>DECEMBER 22 PLANNED</v>
      </c>
    </row>
    <row r="263" spans="1:11" x14ac:dyDescent="0.35">
      <c r="A263" s="6">
        <f t="shared" si="12"/>
        <v>4</v>
      </c>
      <c r="B263" s="7">
        <v>44913</v>
      </c>
      <c r="C263" s="8" t="s">
        <v>257</v>
      </c>
      <c r="D263" s="8">
        <v>22</v>
      </c>
      <c r="E263" s="6">
        <f>DAY(TableAopCalendar[[#This Row],[Date]])</f>
        <v>18</v>
      </c>
      <c r="F263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63" s="6" t="str">
        <f t="shared" si="13"/>
        <v>Week 3</v>
      </c>
      <c r="H263" s="6" t="str">
        <f t="shared" si="14"/>
        <v>December 22 Week 3</v>
      </c>
      <c r="I263" s="6" t="str">
        <f>CONCATENATE(UPPER(TableAopCalendar[[#This Row],[Month]])," ",TableAopCalendar[[#This Row],[Year]])</f>
        <v>DECEMBER 22</v>
      </c>
      <c r="J263" s="6" t="s">
        <v>261</v>
      </c>
      <c r="K263" s="6" t="str">
        <f>CONCATENATE(TableAopCalendar[[#This Row],[Month for Plan]]," ",TableAopCalendar[[#This Row],[Plan]])</f>
        <v>DECEMBER 22 PLANNED</v>
      </c>
    </row>
    <row r="264" spans="1:11" x14ac:dyDescent="0.35">
      <c r="A264" s="6">
        <f t="shared" si="12"/>
        <v>5</v>
      </c>
      <c r="B264" s="7">
        <v>44914</v>
      </c>
      <c r="C264" s="8" t="s">
        <v>257</v>
      </c>
      <c r="D264" s="8">
        <v>22</v>
      </c>
      <c r="E264" s="6">
        <f>DAY(TableAopCalendar[[#This Row],[Date]])</f>
        <v>19</v>
      </c>
      <c r="F264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64" s="6" t="str">
        <f t="shared" si="13"/>
        <v>Week 3</v>
      </c>
      <c r="H264" s="6" t="str">
        <f t="shared" si="14"/>
        <v>December 22 Week 3</v>
      </c>
      <c r="I264" s="6" t="str">
        <f>CONCATENATE(UPPER(TableAopCalendar[[#This Row],[Month]])," ",TableAopCalendar[[#This Row],[Year]])</f>
        <v>DECEMBER 22</v>
      </c>
      <c r="J264" s="6" t="s">
        <v>261</v>
      </c>
      <c r="K264" s="6" t="str">
        <f>CONCATENATE(TableAopCalendar[[#This Row],[Month for Plan]]," ",TableAopCalendar[[#This Row],[Plan]])</f>
        <v>DECEMBER 22 PLANNED</v>
      </c>
    </row>
    <row r="265" spans="1:11" x14ac:dyDescent="0.35">
      <c r="A265" s="6">
        <f t="shared" si="12"/>
        <v>6</v>
      </c>
      <c r="B265" s="7">
        <v>44915</v>
      </c>
      <c r="C265" s="8" t="s">
        <v>257</v>
      </c>
      <c r="D265" s="8">
        <v>22</v>
      </c>
      <c r="E265" s="6">
        <f>DAY(TableAopCalendar[[#This Row],[Date]])</f>
        <v>20</v>
      </c>
      <c r="F265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65" s="6" t="str">
        <f t="shared" si="13"/>
        <v>Week 3</v>
      </c>
      <c r="H265" s="6" t="str">
        <f t="shared" si="14"/>
        <v>December 22 Week 3</v>
      </c>
      <c r="I265" s="6" t="str">
        <f>CONCATENATE(UPPER(TableAopCalendar[[#This Row],[Month]])," ",TableAopCalendar[[#This Row],[Year]])</f>
        <v>DECEMBER 22</v>
      </c>
      <c r="J265" s="6" t="s">
        <v>261</v>
      </c>
      <c r="K265" s="6" t="str">
        <f>CONCATENATE(TableAopCalendar[[#This Row],[Month for Plan]]," ",TableAopCalendar[[#This Row],[Plan]])</f>
        <v>DECEMBER 22 PLANNED</v>
      </c>
    </row>
    <row r="266" spans="1:11" x14ac:dyDescent="0.35">
      <c r="A266" s="6">
        <f t="shared" si="12"/>
        <v>7</v>
      </c>
      <c r="B266" s="7">
        <v>44916</v>
      </c>
      <c r="C266" s="8" t="s">
        <v>257</v>
      </c>
      <c r="D266" s="8">
        <v>22</v>
      </c>
      <c r="E266" s="6">
        <f>DAY(TableAopCalendar[[#This Row],[Date]])</f>
        <v>21</v>
      </c>
      <c r="F266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66" s="6" t="str">
        <f t="shared" si="13"/>
        <v>Week 3</v>
      </c>
      <c r="H266" s="6" t="str">
        <f t="shared" si="14"/>
        <v>December 22 Week 3</v>
      </c>
      <c r="I266" s="6" t="str">
        <f>CONCATENATE(UPPER(TableAopCalendar[[#This Row],[Month]])," ",TableAopCalendar[[#This Row],[Year]])</f>
        <v>DECEMBER 22</v>
      </c>
      <c r="J266" s="6" t="s">
        <v>261</v>
      </c>
      <c r="K266" s="6" t="str">
        <f>CONCATENATE(TableAopCalendar[[#This Row],[Month for Plan]]," ",TableAopCalendar[[#This Row],[Plan]])</f>
        <v>DECEMBER 22 PLANNED</v>
      </c>
    </row>
    <row r="267" spans="1:11" x14ac:dyDescent="0.35">
      <c r="A267" s="6">
        <f t="shared" si="12"/>
        <v>1</v>
      </c>
      <c r="B267" s="7">
        <v>44917</v>
      </c>
      <c r="C267" s="8" t="s">
        <v>257</v>
      </c>
      <c r="D267" s="8">
        <v>22</v>
      </c>
      <c r="E267" s="6">
        <f>DAY(TableAopCalendar[[#This Row],[Date]])</f>
        <v>22</v>
      </c>
      <c r="F267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67" s="6" t="str">
        <f t="shared" si="13"/>
        <v>Week 4</v>
      </c>
      <c r="H267" s="6" t="str">
        <f t="shared" si="14"/>
        <v>December 22 Week 4</v>
      </c>
      <c r="I267" s="6" t="str">
        <f>CONCATENATE(UPPER(TableAopCalendar[[#This Row],[Month]])," ",TableAopCalendar[[#This Row],[Year]])</f>
        <v>DECEMBER 22</v>
      </c>
      <c r="J267" s="6" t="s">
        <v>261</v>
      </c>
      <c r="K267" s="6" t="str">
        <f>CONCATENATE(TableAopCalendar[[#This Row],[Month for Plan]]," ",TableAopCalendar[[#This Row],[Plan]])</f>
        <v>DECEMBER 22 PLANNED</v>
      </c>
    </row>
    <row r="268" spans="1:11" x14ac:dyDescent="0.35">
      <c r="A268" s="6">
        <f t="shared" si="12"/>
        <v>2</v>
      </c>
      <c r="B268" s="7">
        <v>44918</v>
      </c>
      <c r="C268" s="8" t="s">
        <v>257</v>
      </c>
      <c r="D268" s="8">
        <v>22</v>
      </c>
      <c r="E268" s="6">
        <f>DAY(TableAopCalendar[[#This Row],[Date]])</f>
        <v>23</v>
      </c>
      <c r="F268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68" s="6" t="str">
        <f t="shared" si="13"/>
        <v>Week 4</v>
      </c>
      <c r="H268" s="6" t="str">
        <f t="shared" si="14"/>
        <v>December 22 Week 4</v>
      </c>
      <c r="I268" s="6" t="str">
        <f>CONCATENATE(UPPER(TableAopCalendar[[#This Row],[Month]])," ",TableAopCalendar[[#This Row],[Year]])</f>
        <v>DECEMBER 22</v>
      </c>
      <c r="J268" s="6" t="s">
        <v>261</v>
      </c>
      <c r="K268" s="6" t="str">
        <f>CONCATENATE(TableAopCalendar[[#This Row],[Month for Plan]]," ",TableAopCalendar[[#This Row],[Plan]])</f>
        <v>DECEMBER 22 PLANNED</v>
      </c>
    </row>
    <row r="269" spans="1:11" x14ac:dyDescent="0.35">
      <c r="A269" s="6">
        <f t="shared" si="12"/>
        <v>3</v>
      </c>
      <c r="B269" s="7">
        <v>44919</v>
      </c>
      <c r="C269" s="8" t="s">
        <v>257</v>
      </c>
      <c r="D269" s="8">
        <v>22</v>
      </c>
      <c r="E269" s="6">
        <f>DAY(TableAopCalendar[[#This Row],[Date]])</f>
        <v>24</v>
      </c>
      <c r="F269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69" s="6" t="str">
        <f t="shared" si="13"/>
        <v>Week 4</v>
      </c>
      <c r="H269" s="6" t="str">
        <f t="shared" si="14"/>
        <v>December 22 Week 4</v>
      </c>
      <c r="I269" s="6" t="str">
        <f>CONCATENATE(UPPER(TableAopCalendar[[#This Row],[Month]])," ",TableAopCalendar[[#This Row],[Year]])</f>
        <v>DECEMBER 22</v>
      </c>
      <c r="J269" s="6" t="s">
        <v>261</v>
      </c>
      <c r="K269" s="6" t="str">
        <f>CONCATENATE(TableAopCalendar[[#This Row],[Month for Plan]]," ",TableAopCalendar[[#This Row],[Plan]])</f>
        <v>DECEMBER 22 PLANNED</v>
      </c>
    </row>
    <row r="270" spans="1:11" x14ac:dyDescent="0.35">
      <c r="A270" s="6">
        <f t="shared" si="12"/>
        <v>4</v>
      </c>
      <c r="B270" s="7">
        <v>44920</v>
      </c>
      <c r="C270" s="8" t="s">
        <v>257</v>
      </c>
      <c r="D270" s="8">
        <v>22</v>
      </c>
      <c r="E270" s="6">
        <f>DAY(TableAopCalendar[[#This Row],[Date]])</f>
        <v>25</v>
      </c>
      <c r="F270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70" s="6" t="str">
        <f t="shared" si="13"/>
        <v>Week 4</v>
      </c>
      <c r="H270" s="6" t="str">
        <f t="shared" si="14"/>
        <v>December 22 Week 4</v>
      </c>
      <c r="I270" s="6" t="str">
        <f>CONCATENATE(UPPER(TableAopCalendar[[#This Row],[Month]])," ",TableAopCalendar[[#This Row],[Year]])</f>
        <v>DECEMBER 22</v>
      </c>
      <c r="J270" s="6" t="s">
        <v>261</v>
      </c>
      <c r="K270" s="6" t="str">
        <f>CONCATENATE(TableAopCalendar[[#This Row],[Month for Plan]]," ",TableAopCalendar[[#This Row],[Plan]])</f>
        <v>DECEMBER 22 PLANNED</v>
      </c>
    </row>
    <row r="271" spans="1:11" x14ac:dyDescent="0.35">
      <c r="A271" s="6">
        <f t="shared" si="12"/>
        <v>5</v>
      </c>
      <c r="B271" s="7">
        <v>44921</v>
      </c>
      <c r="C271" s="8" t="s">
        <v>257</v>
      </c>
      <c r="D271" s="8">
        <v>22</v>
      </c>
      <c r="E271" s="6">
        <f>DAY(TableAopCalendar[[#This Row],[Date]])</f>
        <v>26</v>
      </c>
      <c r="F271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71" s="6" t="str">
        <f t="shared" si="13"/>
        <v>Week 4</v>
      </c>
      <c r="H271" s="6" t="str">
        <f t="shared" si="14"/>
        <v>December 22 Week 4</v>
      </c>
      <c r="I271" s="6" t="str">
        <f>CONCATENATE(UPPER(TableAopCalendar[[#This Row],[Month]])," ",TableAopCalendar[[#This Row],[Year]])</f>
        <v>DECEMBER 22</v>
      </c>
      <c r="J271" s="6" t="s">
        <v>261</v>
      </c>
      <c r="K271" s="6" t="str">
        <f>CONCATENATE(TableAopCalendar[[#This Row],[Month for Plan]]," ",TableAopCalendar[[#This Row],[Plan]])</f>
        <v>DECEMBER 22 PLANNED</v>
      </c>
    </row>
    <row r="272" spans="1:11" x14ac:dyDescent="0.35">
      <c r="A272" s="6">
        <f t="shared" si="12"/>
        <v>6</v>
      </c>
      <c r="B272" s="7">
        <v>44922</v>
      </c>
      <c r="C272" s="8" t="s">
        <v>257</v>
      </c>
      <c r="D272" s="8">
        <v>22</v>
      </c>
      <c r="E272" s="6">
        <f>DAY(TableAopCalendar[[#This Row],[Date]])</f>
        <v>27</v>
      </c>
      <c r="F272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72" s="6" t="str">
        <f t="shared" si="13"/>
        <v>Week 4</v>
      </c>
      <c r="H272" s="6" t="str">
        <f t="shared" si="14"/>
        <v>December 22 Week 4</v>
      </c>
      <c r="I272" s="6" t="str">
        <f>CONCATENATE(UPPER(TableAopCalendar[[#This Row],[Month]])," ",TableAopCalendar[[#This Row],[Year]])</f>
        <v>DECEMBER 22</v>
      </c>
      <c r="J272" s="6" t="s">
        <v>261</v>
      </c>
      <c r="K272" s="6" t="str">
        <f>CONCATENATE(TableAopCalendar[[#This Row],[Month for Plan]]," ",TableAopCalendar[[#This Row],[Plan]])</f>
        <v>DECEMBER 22 PLANNED</v>
      </c>
    </row>
    <row r="273" spans="1:11" x14ac:dyDescent="0.35">
      <c r="A273" s="6">
        <f t="shared" si="12"/>
        <v>7</v>
      </c>
      <c r="B273" s="7">
        <v>44923</v>
      </c>
      <c r="C273" s="8" t="s">
        <v>257</v>
      </c>
      <c r="D273" s="8">
        <v>22</v>
      </c>
      <c r="E273" s="6">
        <f>DAY(TableAopCalendar[[#This Row],[Date]])</f>
        <v>28</v>
      </c>
      <c r="F273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73" s="6" t="str">
        <f t="shared" si="13"/>
        <v>Week 4</v>
      </c>
      <c r="H273" s="6" t="str">
        <f t="shared" si="14"/>
        <v>December 22 Week 4</v>
      </c>
      <c r="I273" s="6" t="str">
        <f>CONCATENATE(UPPER(TableAopCalendar[[#This Row],[Month]])," ",TableAopCalendar[[#This Row],[Year]])</f>
        <v>DECEMBER 22</v>
      </c>
      <c r="J273" s="6" t="s">
        <v>261</v>
      </c>
      <c r="K273" s="6" t="str">
        <f>CONCATENATE(TableAopCalendar[[#This Row],[Month for Plan]]," ",TableAopCalendar[[#This Row],[Plan]])</f>
        <v>DECEMBER 22 PLANNED</v>
      </c>
    </row>
    <row r="274" spans="1:11" x14ac:dyDescent="0.35">
      <c r="A274" s="6">
        <f t="shared" si="12"/>
        <v>1</v>
      </c>
      <c r="B274" s="7">
        <v>44924</v>
      </c>
      <c r="C274" s="8" t="s">
        <v>257</v>
      </c>
      <c r="D274" s="8">
        <v>22</v>
      </c>
      <c r="E274" s="6">
        <f>DAY(TableAopCalendar[[#This Row],[Date]])</f>
        <v>29</v>
      </c>
      <c r="F274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74" s="6" t="str">
        <f t="shared" si="13"/>
        <v>Week 5</v>
      </c>
      <c r="H274" s="6" t="str">
        <f t="shared" si="14"/>
        <v>December 22 Week 5</v>
      </c>
      <c r="I274" s="6" t="str">
        <f>CONCATENATE(UPPER(TableAopCalendar[[#This Row],[Month]])," ",TableAopCalendar[[#This Row],[Year]])</f>
        <v>DECEMBER 22</v>
      </c>
      <c r="J274" s="6" t="s">
        <v>261</v>
      </c>
      <c r="K274" s="6" t="str">
        <f>CONCATENATE(TableAopCalendar[[#This Row],[Month for Plan]]," ",TableAopCalendar[[#This Row],[Plan]])</f>
        <v>DECEMBER 22 PLANNED</v>
      </c>
    </row>
    <row r="275" spans="1:11" x14ac:dyDescent="0.35">
      <c r="A275" s="6">
        <f t="shared" si="12"/>
        <v>2</v>
      </c>
      <c r="B275" s="7">
        <v>44925</v>
      </c>
      <c r="C275" s="8" t="s">
        <v>257</v>
      </c>
      <c r="D275" s="8">
        <v>22</v>
      </c>
      <c r="E275" s="6">
        <f>DAY(TableAopCalendar[[#This Row],[Date]])</f>
        <v>30</v>
      </c>
      <c r="F275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75" s="6" t="str">
        <f t="shared" si="13"/>
        <v>Week 5</v>
      </c>
      <c r="H275" s="6" t="str">
        <f t="shared" si="14"/>
        <v>December 22 Week 5</v>
      </c>
      <c r="I275" s="6" t="str">
        <f>CONCATENATE(UPPER(TableAopCalendar[[#This Row],[Month]])," ",TableAopCalendar[[#This Row],[Year]])</f>
        <v>DECEMBER 22</v>
      </c>
      <c r="J275" s="6" t="s">
        <v>261</v>
      </c>
      <c r="K275" s="6" t="str">
        <f>CONCATENATE(TableAopCalendar[[#This Row],[Month for Plan]]," ",TableAopCalendar[[#This Row],[Plan]])</f>
        <v>DECEMBER 22 PLANNED</v>
      </c>
    </row>
    <row r="276" spans="1:11" x14ac:dyDescent="0.35">
      <c r="A276" s="6">
        <f t="shared" si="12"/>
        <v>3</v>
      </c>
      <c r="B276" s="7">
        <v>44926</v>
      </c>
      <c r="C276" s="8" t="s">
        <v>257</v>
      </c>
      <c r="D276" s="8">
        <v>22</v>
      </c>
      <c r="E276" s="6">
        <f>DAY(TableAopCalendar[[#This Row],[Date]])</f>
        <v>31</v>
      </c>
      <c r="F276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76" s="6" t="str">
        <f t="shared" si="13"/>
        <v>Week 5</v>
      </c>
      <c r="H276" s="6" t="str">
        <f t="shared" si="14"/>
        <v>December 22 Week 5</v>
      </c>
      <c r="I276" s="6" t="str">
        <f>CONCATENATE(UPPER(TableAopCalendar[[#This Row],[Month]])," ",TableAopCalendar[[#This Row],[Year]])</f>
        <v>DECEMBER 22</v>
      </c>
      <c r="J276" s="6" t="s">
        <v>261</v>
      </c>
      <c r="K276" s="6" t="str">
        <f>CONCATENATE(TableAopCalendar[[#This Row],[Month for Plan]]," ",TableAopCalendar[[#This Row],[Plan]])</f>
        <v>DECEMBER 22 PLANNED</v>
      </c>
    </row>
    <row r="277" spans="1:11" x14ac:dyDescent="0.35">
      <c r="A277" s="6">
        <f t="shared" si="12"/>
        <v>1</v>
      </c>
      <c r="B277" s="7">
        <v>44927</v>
      </c>
      <c r="C277" s="8" t="s">
        <v>258</v>
      </c>
      <c r="D277" s="8">
        <v>23</v>
      </c>
      <c r="E277" s="6">
        <f>DAY(TableAopCalendar[[#This Row],[Date]])</f>
        <v>1</v>
      </c>
      <c r="F277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77" s="6" t="str">
        <f t="shared" si="13"/>
        <v>Week 1</v>
      </c>
      <c r="H277" s="6" t="str">
        <f t="shared" si="14"/>
        <v>January 23 Week 1</v>
      </c>
      <c r="I277" s="6" t="str">
        <f>CONCATENATE(UPPER(TableAopCalendar[[#This Row],[Month]])," ",TableAopCalendar[[#This Row],[Year]])</f>
        <v>JANUARY 23</v>
      </c>
      <c r="J277" s="6" t="s">
        <v>261</v>
      </c>
      <c r="K277" s="6" t="str">
        <f>CONCATENATE(TableAopCalendar[[#This Row],[Month for Plan]]," ",TableAopCalendar[[#This Row],[Plan]])</f>
        <v>JANUARY 23 PLANNED</v>
      </c>
    </row>
    <row r="278" spans="1:11" x14ac:dyDescent="0.35">
      <c r="A278" s="6">
        <f t="shared" si="12"/>
        <v>2</v>
      </c>
      <c r="B278" s="7">
        <v>44928</v>
      </c>
      <c r="C278" s="8" t="s">
        <v>258</v>
      </c>
      <c r="D278" s="8">
        <v>23</v>
      </c>
      <c r="E278" s="6">
        <f>DAY(TableAopCalendar[[#This Row],[Date]])</f>
        <v>2</v>
      </c>
      <c r="F278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78" s="6" t="str">
        <f t="shared" si="13"/>
        <v>Week 1</v>
      </c>
      <c r="H278" s="6" t="str">
        <f t="shared" si="14"/>
        <v>January 23 Week 1</v>
      </c>
      <c r="I278" s="6" t="str">
        <f>CONCATENATE(UPPER(TableAopCalendar[[#This Row],[Month]])," ",TableAopCalendar[[#This Row],[Year]])</f>
        <v>JANUARY 23</v>
      </c>
      <c r="J278" s="6" t="s">
        <v>261</v>
      </c>
      <c r="K278" s="6" t="str">
        <f>CONCATENATE(TableAopCalendar[[#This Row],[Month for Plan]]," ",TableAopCalendar[[#This Row],[Plan]])</f>
        <v>JANUARY 23 PLANNED</v>
      </c>
    </row>
    <row r="279" spans="1:11" x14ac:dyDescent="0.35">
      <c r="A279" s="6">
        <f t="shared" si="12"/>
        <v>3</v>
      </c>
      <c r="B279" s="7">
        <v>44929</v>
      </c>
      <c r="C279" s="8" t="s">
        <v>258</v>
      </c>
      <c r="D279" s="8">
        <v>23</v>
      </c>
      <c r="E279" s="6">
        <f>DAY(TableAopCalendar[[#This Row],[Date]])</f>
        <v>3</v>
      </c>
      <c r="F279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79" s="6" t="str">
        <f t="shared" si="13"/>
        <v>Week 1</v>
      </c>
      <c r="H279" s="6" t="str">
        <f t="shared" si="14"/>
        <v>January 23 Week 1</v>
      </c>
      <c r="I279" s="6" t="str">
        <f>CONCATENATE(UPPER(TableAopCalendar[[#This Row],[Month]])," ",TableAopCalendar[[#This Row],[Year]])</f>
        <v>JANUARY 23</v>
      </c>
      <c r="J279" s="6" t="s">
        <v>261</v>
      </c>
      <c r="K279" s="6" t="str">
        <f>CONCATENATE(TableAopCalendar[[#This Row],[Month for Plan]]," ",TableAopCalendar[[#This Row],[Plan]])</f>
        <v>JANUARY 23 PLANNED</v>
      </c>
    </row>
    <row r="280" spans="1:11" x14ac:dyDescent="0.35">
      <c r="A280" s="6">
        <f t="shared" si="12"/>
        <v>4</v>
      </c>
      <c r="B280" s="7">
        <v>44930</v>
      </c>
      <c r="C280" s="8" t="s">
        <v>258</v>
      </c>
      <c r="D280" s="8">
        <v>23</v>
      </c>
      <c r="E280" s="6">
        <f>DAY(TableAopCalendar[[#This Row],[Date]])</f>
        <v>4</v>
      </c>
      <c r="F280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80" s="6" t="str">
        <f t="shared" si="13"/>
        <v>Week 1</v>
      </c>
      <c r="H280" s="6" t="str">
        <f t="shared" si="14"/>
        <v>January 23 Week 1</v>
      </c>
      <c r="I280" s="6" t="str">
        <f>CONCATENATE(UPPER(TableAopCalendar[[#This Row],[Month]])," ",TableAopCalendar[[#This Row],[Year]])</f>
        <v>JANUARY 23</v>
      </c>
      <c r="J280" s="6" t="s">
        <v>261</v>
      </c>
      <c r="K280" s="6" t="str">
        <f>CONCATENATE(TableAopCalendar[[#This Row],[Month for Plan]]," ",TableAopCalendar[[#This Row],[Plan]])</f>
        <v>JANUARY 23 PLANNED</v>
      </c>
    </row>
    <row r="281" spans="1:11" x14ac:dyDescent="0.35">
      <c r="A281" s="6">
        <f t="shared" si="12"/>
        <v>5</v>
      </c>
      <c r="B281" s="7">
        <v>44931</v>
      </c>
      <c r="C281" s="8" t="s">
        <v>258</v>
      </c>
      <c r="D281" s="8">
        <v>23</v>
      </c>
      <c r="E281" s="6">
        <f>DAY(TableAopCalendar[[#This Row],[Date]])</f>
        <v>5</v>
      </c>
      <c r="F281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81" s="6" t="str">
        <f t="shared" si="13"/>
        <v>Week 1</v>
      </c>
      <c r="H281" s="6" t="str">
        <f t="shared" si="14"/>
        <v>January 23 Week 1</v>
      </c>
      <c r="I281" s="6" t="str">
        <f>CONCATENATE(UPPER(TableAopCalendar[[#This Row],[Month]])," ",TableAopCalendar[[#This Row],[Year]])</f>
        <v>JANUARY 23</v>
      </c>
      <c r="J281" s="6" t="s">
        <v>261</v>
      </c>
      <c r="K281" s="6" t="str">
        <f>CONCATENATE(TableAopCalendar[[#This Row],[Month for Plan]]," ",TableAopCalendar[[#This Row],[Plan]])</f>
        <v>JANUARY 23 PLANNED</v>
      </c>
    </row>
    <row r="282" spans="1:11" x14ac:dyDescent="0.35">
      <c r="A282" s="6">
        <f t="shared" si="12"/>
        <v>6</v>
      </c>
      <c r="B282" s="7">
        <v>44932</v>
      </c>
      <c r="C282" s="8" t="s">
        <v>258</v>
      </c>
      <c r="D282" s="8">
        <v>23</v>
      </c>
      <c r="E282" s="6">
        <f>DAY(TableAopCalendar[[#This Row],[Date]])</f>
        <v>6</v>
      </c>
      <c r="F282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82" s="6" t="str">
        <f t="shared" si="13"/>
        <v>Week 1</v>
      </c>
      <c r="H282" s="6" t="str">
        <f t="shared" si="14"/>
        <v>January 23 Week 1</v>
      </c>
      <c r="I282" s="6" t="str">
        <f>CONCATENATE(UPPER(TableAopCalendar[[#This Row],[Month]])," ",TableAopCalendar[[#This Row],[Year]])</f>
        <v>JANUARY 23</v>
      </c>
      <c r="J282" s="6" t="s">
        <v>261</v>
      </c>
      <c r="K282" s="6" t="str">
        <f>CONCATENATE(TableAopCalendar[[#This Row],[Month for Plan]]," ",TableAopCalendar[[#This Row],[Plan]])</f>
        <v>JANUARY 23 PLANNED</v>
      </c>
    </row>
    <row r="283" spans="1:11" x14ac:dyDescent="0.35">
      <c r="A283" s="6">
        <f t="shared" si="12"/>
        <v>7</v>
      </c>
      <c r="B283" s="7">
        <v>44933</v>
      </c>
      <c r="C283" s="8" t="s">
        <v>258</v>
      </c>
      <c r="D283" s="8">
        <v>23</v>
      </c>
      <c r="E283" s="6">
        <f>DAY(TableAopCalendar[[#This Row],[Date]])</f>
        <v>7</v>
      </c>
      <c r="F283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83" s="6" t="str">
        <f t="shared" si="13"/>
        <v>Week 1</v>
      </c>
      <c r="H283" s="6" t="str">
        <f t="shared" si="14"/>
        <v>January 23 Week 1</v>
      </c>
      <c r="I283" s="6" t="str">
        <f>CONCATENATE(UPPER(TableAopCalendar[[#This Row],[Month]])," ",TableAopCalendar[[#This Row],[Year]])</f>
        <v>JANUARY 23</v>
      </c>
      <c r="J283" s="6" t="s">
        <v>261</v>
      </c>
      <c r="K283" s="6" t="str">
        <f>CONCATENATE(TableAopCalendar[[#This Row],[Month for Plan]]," ",TableAopCalendar[[#This Row],[Plan]])</f>
        <v>JANUARY 23 PLANNED</v>
      </c>
    </row>
    <row r="284" spans="1:11" x14ac:dyDescent="0.35">
      <c r="A284" s="6">
        <f t="shared" si="12"/>
        <v>1</v>
      </c>
      <c r="B284" s="7">
        <v>44934</v>
      </c>
      <c r="C284" s="8" t="s">
        <v>258</v>
      </c>
      <c r="D284" s="8">
        <v>23</v>
      </c>
      <c r="E284" s="6">
        <f>DAY(TableAopCalendar[[#This Row],[Date]])</f>
        <v>8</v>
      </c>
      <c r="F284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84" s="6" t="str">
        <f t="shared" si="13"/>
        <v>Week 2</v>
      </c>
      <c r="H284" s="6" t="str">
        <f t="shared" si="14"/>
        <v>January 23 Week 2</v>
      </c>
      <c r="I284" s="6" t="str">
        <f>CONCATENATE(UPPER(TableAopCalendar[[#This Row],[Month]])," ",TableAopCalendar[[#This Row],[Year]])</f>
        <v>JANUARY 23</v>
      </c>
      <c r="J284" s="6" t="s">
        <v>261</v>
      </c>
      <c r="K284" s="6" t="str">
        <f>CONCATENATE(TableAopCalendar[[#This Row],[Month for Plan]]," ",TableAopCalendar[[#This Row],[Plan]])</f>
        <v>JANUARY 23 PLANNED</v>
      </c>
    </row>
    <row r="285" spans="1:11" x14ac:dyDescent="0.35">
      <c r="A285" s="6">
        <f t="shared" si="12"/>
        <v>2</v>
      </c>
      <c r="B285" s="7">
        <v>44935</v>
      </c>
      <c r="C285" s="8" t="s">
        <v>258</v>
      </c>
      <c r="D285" s="8">
        <v>23</v>
      </c>
      <c r="E285" s="6">
        <f>DAY(TableAopCalendar[[#This Row],[Date]])</f>
        <v>9</v>
      </c>
      <c r="F285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85" s="6" t="str">
        <f t="shared" si="13"/>
        <v>Week 2</v>
      </c>
      <c r="H285" s="6" t="str">
        <f t="shared" si="14"/>
        <v>January 23 Week 2</v>
      </c>
      <c r="I285" s="6" t="str">
        <f>CONCATENATE(UPPER(TableAopCalendar[[#This Row],[Month]])," ",TableAopCalendar[[#This Row],[Year]])</f>
        <v>JANUARY 23</v>
      </c>
      <c r="J285" s="6" t="s">
        <v>261</v>
      </c>
      <c r="K285" s="6" t="str">
        <f>CONCATENATE(TableAopCalendar[[#This Row],[Month for Plan]]," ",TableAopCalendar[[#This Row],[Plan]])</f>
        <v>JANUARY 23 PLANNED</v>
      </c>
    </row>
    <row r="286" spans="1:11" x14ac:dyDescent="0.35">
      <c r="A286" s="6">
        <f t="shared" si="12"/>
        <v>3</v>
      </c>
      <c r="B286" s="7">
        <v>44936</v>
      </c>
      <c r="C286" s="8" t="s">
        <v>258</v>
      </c>
      <c r="D286" s="8">
        <v>23</v>
      </c>
      <c r="E286" s="6">
        <f>DAY(TableAopCalendar[[#This Row],[Date]])</f>
        <v>10</v>
      </c>
      <c r="F286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86" s="6" t="str">
        <f t="shared" si="13"/>
        <v>Week 2</v>
      </c>
      <c r="H286" s="6" t="str">
        <f t="shared" si="14"/>
        <v>January 23 Week 2</v>
      </c>
      <c r="I286" s="6" t="str">
        <f>CONCATENATE(UPPER(TableAopCalendar[[#This Row],[Month]])," ",TableAopCalendar[[#This Row],[Year]])</f>
        <v>JANUARY 23</v>
      </c>
      <c r="J286" s="6" t="s">
        <v>261</v>
      </c>
      <c r="K286" s="6" t="str">
        <f>CONCATENATE(TableAopCalendar[[#This Row],[Month for Plan]]," ",TableAopCalendar[[#This Row],[Plan]])</f>
        <v>JANUARY 23 PLANNED</v>
      </c>
    </row>
    <row r="287" spans="1:11" x14ac:dyDescent="0.35">
      <c r="A287" s="6">
        <f t="shared" si="12"/>
        <v>4</v>
      </c>
      <c r="B287" s="7">
        <v>44937</v>
      </c>
      <c r="C287" s="8" t="s">
        <v>258</v>
      </c>
      <c r="D287" s="8">
        <v>23</v>
      </c>
      <c r="E287" s="6">
        <f>DAY(TableAopCalendar[[#This Row],[Date]])</f>
        <v>11</v>
      </c>
      <c r="F287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87" s="6" t="str">
        <f t="shared" si="13"/>
        <v>Week 2</v>
      </c>
      <c r="H287" s="6" t="str">
        <f t="shared" si="14"/>
        <v>January 23 Week 2</v>
      </c>
      <c r="I287" s="6" t="str">
        <f>CONCATENATE(UPPER(TableAopCalendar[[#This Row],[Month]])," ",TableAopCalendar[[#This Row],[Year]])</f>
        <v>JANUARY 23</v>
      </c>
      <c r="J287" s="6" t="s">
        <v>261</v>
      </c>
      <c r="K287" s="6" t="str">
        <f>CONCATENATE(TableAopCalendar[[#This Row],[Month for Plan]]," ",TableAopCalendar[[#This Row],[Plan]])</f>
        <v>JANUARY 23 PLANNED</v>
      </c>
    </row>
    <row r="288" spans="1:11" x14ac:dyDescent="0.35">
      <c r="A288" s="6">
        <f t="shared" si="12"/>
        <v>5</v>
      </c>
      <c r="B288" s="7">
        <v>44938</v>
      </c>
      <c r="C288" s="8" t="s">
        <v>258</v>
      </c>
      <c r="D288" s="8">
        <v>23</v>
      </c>
      <c r="E288" s="6">
        <f>DAY(TableAopCalendar[[#This Row],[Date]])</f>
        <v>12</v>
      </c>
      <c r="F288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88" s="6" t="str">
        <f t="shared" si="13"/>
        <v>Week 2</v>
      </c>
      <c r="H288" s="6" t="str">
        <f t="shared" si="14"/>
        <v>January 23 Week 2</v>
      </c>
      <c r="I288" s="6" t="str">
        <f>CONCATENATE(UPPER(TableAopCalendar[[#This Row],[Month]])," ",TableAopCalendar[[#This Row],[Year]])</f>
        <v>JANUARY 23</v>
      </c>
      <c r="J288" s="6" t="s">
        <v>261</v>
      </c>
      <c r="K288" s="6" t="str">
        <f>CONCATENATE(TableAopCalendar[[#This Row],[Month for Plan]]," ",TableAopCalendar[[#This Row],[Plan]])</f>
        <v>JANUARY 23 PLANNED</v>
      </c>
    </row>
    <row r="289" spans="1:11" x14ac:dyDescent="0.35">
      <c r="A289" s="6">
        <f t="shared" si="12"/>
        <v>6</v>
      </c>
      <c r="B289" s="7">
        <v>44939</v>
      </c>
      <c r="C289" s="8" t="s">
        <v>258</v>
      </c>
      <c r="D289" s="8">
        <v>23</v>
      </c>
      <c r="E289" s="6">
        <f>DAY(TableAopCalendar[[#This Row],[Date]])</f>
        <v>13</v>
      </c>
      <c r="F289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89" s="6" t="str">
        <f t="shared" si="13"/>
        <v>Week 2</v>
      </c>
      <c r="H289" s="6" t="str">
        <f t="shared" si="14"/>
        <v>January 23 Week 2</v>
      </c>
      <c r="I289" s="6" t="str">
        <f>CONCATENATE(UPPER(TableAopCalendar[[#This Row],[Month]])," ",TableAopCalendar[[#This Row],[Year]])</f>
        <v>JANUARY 23</v>
      </c>
      <c r="J289" s="6" t="s">
        <v>261</v>
      </c>
      <c r="K289" s="6" t="str">
        <f>CONCATENATE(TableAopCalendar[[#This Row],[Month for Plan]]," ",TableAopCalendar[[#This Row],[Plan]])</f>
        <v>JANUARY 23 PLANNED</v>
      </c>
    </row>
    <row r="290" spans="1:11" x14ac:dyDescent="0.35">
      <c r="A290" s="6">
        <f t="shared" si="12"/>
        <v>7</v>
      </c>
      <c r="B290" s="7">
        <v>44940</v>
      </c>
      <c r="C290" s="8" t="s">
        <v>258</v>
      </c>
      <c r="D290" s="8">
        <v>23</v>
      </c>
      <c r="E290" s="6">
        <f>DAY(TableAopCalendar[[#This Row],[Date]])</f>
        <v>14</v>
      </c>
      <c r="F290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90" s="6" t="str">
        <f t="shared" si="13"/>
        <v>Week 2</v>
      </c>
      <c r="H290" s="6" t="str">
        <f t="shared" si="14"/>
        <v>January 23 Week 2</v>
      </c>
      <c r="I290" s="6" t="str">
        <f>CONCATENATE(UPPER(TableAopCalendar[[#This Row],[Month]])," ",TableAopCalendar[[#This Row],[Year]])</f>
        <v>JANUARY 23</v>
      </c>
      <c r="J290" s="6" t="s">
        <v>261</v>
      </c>
      <c r="K290" s="6" t="str">
        <f>CONCATENATE(TableAopCalendar[[#This Row],[Month for Plan]]," ",TableAopCalendar[[#This Row],[Plan]])</f>
        <v>JANUARY 23 PLANNED</v>
      </c>
    </row>
    <row r="291" spans="1:11" x14ac:dyDescent="0.35">
      <c r="A291" s="6">
        <f t="shared" si="12"/>
        <v>1</v>
      </c>
      <c r="B291" s="7">
        <v>44941</v>
      </c>
      <c r="C291" s="8" t="s">
        <v>258</v>
      </c>
      <c r="D291" s="8">
        <v>23</v>
      </c>
      <c r="E291" s="6">
        <f>DAY(TableAopCalendar[[#This Row],[Date]])</f>
        <v>15</v>
      </c>
      <c r="F291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91" s="6" t="str">
        <f t="shared" si="13"/>
        <v>Week 3</v>
      </c>
      <c r="H291" s="6" t="str">
        <f t="shared" si="14"/>
        <v>January 23 Week 3</v>
      </c>
      <c r="I291" s="6" t="str">
        <f>CONCATENATE(UPPER(TableAopCalendar[[#This Row],[Month]])," ",TableAopCalendar[[#This Row],[Year]])</f>
        <v>JANUARY 23</v>
      </c>
      <c r="J291" s="6" t="s">
        <v>261</v>
      </c>
      <c r="K291" s="6" t="str">
        <f>CONCATENATE(TableAopCalendar[[#This Row],[Month for Plan]]," ",TableAopCalendar[[#This Row],[Plan]])</f>
        <v>JANUARY 23 PLANNED</v>
      </c>
    </row>
    <row r="292" spans="1:11" x14ac:dyDescent="0.35">
      <c r="A292" s="6">
        <f t="shared" si="12"/>
        <v>2</v>
      </c>
      <c r="B292" s="7">
        <v>44942</v>
      </c>
      <c r="C292" s="8" t="s">
        <v>258</v>
      </c>
      <c r="D292" s="8">
        <v>23</v>
      </c>
      <c r="E292" s="6">
        <f>DAY(TableAopCalendar[[#This Row],[Date]])</f>
        <v>16</v>
      </c>
      <c r="F292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92" s="6" t="str">
        <f t="shared" si="13"/>
        <v>Week 3</v>
      </c>
      <c r="H292" s="6" t="str">
        <f t="shared" si="14"/>
        <v>January 23 Week 3</v>
      </c>
      <c r="I292" s="6" t="str">
        <f>CONCATENATE(UPPER(TableAopCalendar[[#This Row],[Month]])," ",TableAopCalendar[[#This Row],[Year]])</f>
        <v>JANUARY 23</v>
      </c>
      <c r="J292" s="6" t="s">
        <v>261</v>
      </c>
      <c r="K292" s="6" t="str">
        <f>CONCATENATE(TableAopCalendar[[#This Row],[Month for Plan]]," ",TableAopCalendar[[#This Row],[Plan]])</f>
        <v>JANUARY 23 PLANNED</v>
      </c>
    </row>
    <row r="293" spans="1:11" x14ac:dyDescent="0.35">
      <c r="A293" s="6">
        <f t="shared" si="12"/>
        <v>3</v>
      </c>
      <c r="B293" s="7">
        <v>44943</v>
      </c>
      <c r="C293" s="8" t="s">
        <v>258</v>
      </c>
      <c r="D293" s="8">
        <v>23</v>
      </c>
      <c r="E293" s="6">
        <f>DAY(TableAopCalendar[[#This Row],[Date]])</f>
        <v>17</v>
      </c>
      <c r="F293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93" s="6" t="str">
        <f t="shared" si="13"/>
        <v>Week 3</v>
      </c>
      <c r="H293" s="6" t="str">
        <f t="shared" si="14"/>
        <v>January 23 Week 3</v>
      </c>
      <c r="I293" s="6" t="str">
        <f>CONCATENATE(UPPER(TableAopCalendar[[#This Row],[Month]])," ",TableAopCalendar[[#This Row],[Year]])</f>
        <v>JANUARY 23</v>
      </c>
      <c r="J293" s="6" t="s">
        <v>261</v>
      </c>
      <c r="K293" s="6" t="str">
        <f>CONCATENATE(TableAopCalendar[[#This Row],[Month for Plan]]," ",TableAopCalendar[[#This Row],[Plan]])</f>
        <v>JANUARY 23 PLANNED</v>
      </c>
    </row>
    <row r="294" spans="1:11" x14ac:dyDescent="0.35">
      <c r="A294" s="6">
        <f t="shared" si="12"/>
        <v>4</v>
      </c>
      <c r="B294" s="7">
        <v>44944</v>
      </c>
      <c r="C294" s="8" t="s">
        <v>258</v>
      </c>
      <c r="D294" s="8">
        <v>23</v>
      </c>
      <c r="E294" s="6">
        <f>DAY(TableAopCalendar[[#This Row],[Date]])</f>
        <v>18</v>
      </c>
      <c r="F294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94" s="6" t="str">
        <f t="shared" si="13"/>
        <v>Week 3</v>
      </c>
      <c r="H294" s="6" t="str">
        <f t="shared" si="14"/>
        <v>January 23 Week 3</v>
      </c>
      <c r="I294" s="6" t="str">
        <f>CONCATENATE(UPPER(TableAopCalendar[[#This Row],[Month]])," ",TableAopCalendar[[#This Row],[Year]])</f>
        <v>JANUARY 23</v>
      </c>
      <c r="J294" s="6" t="s">
        <v>261</v>
      </c>
      <c r="K294" s="6" t="str">
        <f>CONCATENATE(TableAopCalendar[[#This Row],[Month for Plan]]," ",TableAopCalendar[[#This Row],[Plan]])</f>
        <v>JANUARY 23 PLANNED</v>
      </c>
    </row>
    <row r="295" spans="1:11" x14ac:dyDescent="0.35">
      <c r="A295" s="6">
        <f t="shared" si="12"/>
        <v>5</v>
      </c>
      <c r="B295" s="7">
        <v>44945</v>
      </c>
      <c r="C295" s="8" t="s">
        <v>258</v>
      </c>
      <c r="D295" s="8">
        <v>23</v>
      </c>
      <c r="E295" s="6">
        <f>DAY(TableAopCalendar[[#This Row],[Date]])</f>
        <v>19</v>
      </c>
      <c r="F295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95" s="6" t="str">
        <f t="shared" si="13"/>
        <v>Week 3</v>
      </c>
      <c r="H295" s="6" t="str">
        <f t="shared" si="14"/>
        <v>January 23 Week 3</v>
      </c>
      <c r="I295" s="6" t="str">
        <f>CONCATENATE(UPPER(TableAopCalendar[[#This Row],[Month]])," ",TableAopCalendar[[#This Row],[Year]])</f>
        <v>JANUARY 23</v>
      </c>
      <c r="J295" s="6" t="s">
        <v>261</v>
      </c>
      <c r="K295" s="6" t="str">
        <f>CONCATENATE(TableAopCalendar[[#This Row],[Month for Plan]]," ",TableAopCalendar[[#This Row],[Plan]])</f>
        <v>JANUARY 23 PLANNED</v>
      </c>
    </row>
    <row r="296" spans="1:11" x14ac:dyDescent="0.35">
      <c r="A296" s="6">
        <f t="shared" si="12"/>
        <v>6</v>
      </c>
      <c r="B296" s="7">
        <v>44946</v>
      </c>
      <c r="C296" s="8" t="s">
        <v>258</v>
      </c>
      <c r="D296" s="8">
        <v>23</v>
      </c>
      <c r="E296" s="6">
        <f>DAY(TableAopCalendar[[#This Row],[Date]])</f>
        <v>20</v>
      </c>
      <c r="F296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96" s="6" t="str">
        <f t="shared" si="13"/>
        <v>Week 3</v>
      </c>
      <c r="H296" s="6" t="str">
        <f t="shared" si="14"/>
        <v>January 23 Week 3</v>
      </c>
      <c r="I296" s="6" t="str">
        <f>CONCATENATE(UPPER(TableAopCalendar[[#This Row],[Month]])," ",TableAopCalendar[[#This Row],[Year]])</f>
        <v>JANUARY 23</v>
      </c>
      <c r="J296" s="6" t="s">
        <v>261</v>
      </c>
      <c r="K296" s="6" t="str">
        <f>CONCATENATE(TableAopCalendar[[#This Row],[Month for Plan]]," ",TableAopCalendar[[#This Row],[Plan]])</f>
        <v>JANUARY 23 PLANNED</v>
      </c>
    </row>
    <row r="297" spans="1:11" x14ac:dyDescent="0.35">
      <c r="A297" s="6">
        <f t="shared" si="12"/>
        <v>7</v>
      </c>
      <c r="B297" s="7">
        <v>44947</v>
      </c>
      <c r="C297" s="8" t="s">
        <v>258</v>
      </c>
      <c r="D297" s="8">
        <v>23</v>
      </c>
      <c r="E297" s="6">
        <f>DAY(TableAopCalendar[[#This Row],[Date]])</f>
        <v>21</v>
      </c>
      <c r="F297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97" s="6" t="str">
        <f t="shared" si="13"/>
        <v>Week 3</v>
      </c>
      <c r="H297" s="6" t="str">
        <f t="shared" si="14"/>
        <v>January 23 Week 3</v>
      </c>
      <c r="I297" s="6" t="str">
        <f>CONCATENATE(UPPER(TableAopCalendar[[#This Row],[Month]])," ",TableAopCalendar[[#This Row],[Year]])</f>
        <v>JANUARY 23</v>
      </c>
      <c r="J297" s="6" t="s">
        <v>261</v>
      </c>
      <c r="K297" s="6" t="str">
        <f>CONCATENATE(TableAopCalendar[[#This Row],[Month for Plan]]," ",TableAopCalendar[[#This Row],[Plan]])</f>
        <v>JANUARY 23 PLANNED</v>
      </c>
    </row>
    <row r="298" spans="1:11" x14ac:dyDescent="0.35">
      <c r="A298" s="6">
        <f t="shared" si="12"/>
        <v>1</v>
      </c>
      <c r="B298" s="7">
        <v>44948</v>
      </c>
      <c r="C298" s="8" t="s">
        <v>258</v>
      </c>
      <c r="D298" s="8">
        <v>23</v>
      </c>
      <c r="E298" s="6">
        <f>DAY(TableAopCalendar[[#This Row],[Date]])</f>
        <v>22</v>
      </c>
      <c r="F298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98" s="6" t="str">
        <f t="shared" si="13"/>
        <v>Week 4</v>
      </c>
      <c r="H298" s="6" t="str">
        <f t="shared" si="14"/>
        <v>January 23 Week 4</v>
      </c>
      <c r="I298" s="6" t="str">
        <f>CONCATENATE(UPPER(TableAopCalendar[[#This Row],[Month]])," ",TableAopCalendar[[#This Row],[Year]])</f>
        <v>JANUARY 23</v>
      </c>
      <c r="J298" s="6" t="s">
        <v>261</v>
      </c>
      <c r="K298" s="6" t="str">
        <f>CONCATENATE(TableAopCalendar[[#This Row],[Month for Plan]]," ",TableAopCalendar[[#This Row],[Plan]])</f>
        <v>JANUARY 23 PLANNED</v>
      </c>
    </row>
    <row r="299" spans="1:11" x14ac:dyDescent="0.35">
      <c r="A299" s="6">
        <f t="shared" si="12"/>
        <v>2</v>
      </c>
      <c r="B299" s="7">
        <v>44949</v>
      </c>
      <c r="C299" s="8" t="s">
        <v>258</v>
      </c>
      <c r="D299" s="8">
        <v>23</v>
      </c>
      <c r="E299" s="6">
        <f>DAY(TableAopCalendar[[#This Row],[Date]])</f>
        <v>23</v>
      </c>
      <c r="F299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99" s="6" t="str">
        <f t="shared" si="13"/>
        <v>Week 4</v>
      </c>
      <c r="H299" s="6" t="str">
        <f t="shared" si="14"/>
        <v>January 23 Week 4</v>
      </c>
      <c r="I299" s="6" t="str">
        <f>CONCATENATE(UPPER(TableAopCalendar[[#This Row],[Month]])," ",TableAopCalendar[[#This Row],[Year]])</f>
        <v>JANUARY 23</v>
      </c>
      <c r="J299" s="6" t="s">
        <v>261</v>
      </c>
      <c r="K299" s="6" t="str">
        <f>CONCATENATE(TableAopCalendar[[#This Row],[Month for Plan]]," ",TableAopCalendar[[#This Row],[Plan]])</f>
        <v>JANUARY 23 PLANNED</v>
      </c>
    </row>
    <row r="300" spans="1:11" x14ac:dyDescent="0.35">
      <c r="A300" s="6">
        <f t="shared" si="12"/>
        <v>3</v>
      </c>
      <c r="B300" s="7">
        <v>44950</v>
      </c>
      <c r="C300" s="8" t="s">
        <v>258</v>
      </c>
      <c r="D300" s="8">
        <v>23</v>
      </c>
      <c r="E300" s="6">
        <f>DAY(TableAopCalendar[[#This Row],[Date]])</f>
        <v>24</v>
      </c>
      <c r="F300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300" s="6" t="str">
        <f t="shared" si="13"/>
        <v>Week 4</v>
      </c>
      <c r="H300" s="6" t="str">
        <f t="shared" si="14"/>
        <v>January 23 Week 4</v>
      </c>
      <c r="I300" s="6" t="str">
        <f>CONCATENATE(UPPER(TableAopCalendar[[#This Row],[Month]])," ",TableAopCalendar[[#This Row],[Year]])</f>
        <v>JANUARY 23</v>
      </c>
      <c r="J300" s="6" t="s">
        <v>261</v>
      </c>
      <c r="K300" s="6" t="str">
        <f>CONCATENATE(TableAopCalendar[[#This Row],[Month for Plan]]," ",TableAopCalendar[[#This Row],[Plan]])</f>
        <v>JANUARY 23 PLANNED</v>
      </c>
    </row>
    <row r="301" spans="1:11" x14ac:dyDescent="0.35">
      <c r="A301" s="6">
        <f t="shared" si="12"/>
        <v>4</v>
      </c>
      <c r="B301" s="7">
        <v>44951</v>
      </c>
      <c r="C301" s="8" t="s">
        <v>258</v>
      </c>
      <c r="D301" s="8">
        <v>23</v>
      </c>
      <c r="E301" s="6">
        <f>DAY(TableAopCalendar[[#This Row],[Date]])</f>
        <v>25</v>
      </c>
      <c r="F301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301" s="6" t="str">
        <f t="shared" si="13"/>
        <v>Week 4</v>
      </c>
      <c r="H301" s="6" t="str">
        <f t="shared" si="14"/>
        <v>January 23 Week 4</v>
      </c>
      <c r="I301" s="6" t="str">
        <f>CONCATENATE(UPPER(TableAopCalendar[[#This Row],[Month]])," ",TableAopCalendar[[#This Row],[Year]])</f>
        <v>JANUARY 23</v>
      </c>
      <c r="J301" s="6" t="s">
        <v>261</v>
      </c>
      <c r="K301" s="6" t="str">
        <f>CONCATENATE(TableAopCalendar[[#This Row],[Month for Plan]]," ",TableAopCalendar[[#This Row],[Plan]])</f>
        <v>JANUARY 23 PLANNED</v>
      </c>
    </row>
    <row r="302" spans="1:11" x14ac:dyDescent="0.35">
      <c r="A302" s="6">
        <f t="shared" si="12"/>
        <v>5</v>
      </c>
      <c r="B302" s="7">
        <v>44952</v>
      </c>
      <c r="C302" s="8" t="s">
        <v>258</v>
      </c>
      <c r="D302" s="8">
        <v>23</v>
      </c>
      <c r="E302" s="6">
        <f>DAY(TableAopCalendar[[#This Row],[Date]])</f>
        <v>26</v>
      </c>
      <c r="F302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302" s="6" t="str">
        <f t="shared" si="13"/>
        <v>Week 4</v>
      </c>
      <c r="H302" s="6" t="str">
        <f t="shared" si="14"/>
        <v>January 23 Week 4</v>
      </c>
      <c r="I302" s="6" t="str">
        <f>CONCATENATE(UPPER(TableAopCalendar[[#This Row],[Month]])," ",TableAopCalendar[[#This Row],[Year]])</f>
        <v>JANUARY 23</v>
      </c>
      <c r="J302" s="6" t="s">
        <v>261</v>
      </c>
      <c r="K302" s="6" t="str">
        <f>CONCATENATE(TableAopCalendar[[#This Row],[Month for Plan]]," ",TableAopCalendar[[#This Row],[Plan]])</f>
        <v>JANUARY 23 PLANNED</v>
      </c>
    </row>
    <row r="303" spans="1:11" x14ac:dyDescent="0.35">
      <c r="A303" s="6">
        <f t="shared" si="12"/>
        <v>6</v>
      </c>
      <c r="B303" s="7">
        <v>44953</v>
      </c>
      <c r="C303" s="8" t="s">
        <v>258</v>
      </c>
      <c r="D303" s="8">
        <v>23</v>
      </c>
      <c r="E303" s="6">
        <f>DAY(TableAopCalendar[[#This Row],[Date]])</f>
        <v>27</v>
      </c>
      <c r="F303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303" s="6" t="str">
        <f t="shared" si="13"/>
        <v>Week 4</v>
      </c>
      <c r="H303" s="6" t="str">
        <f t="shared" si="14"/>
        <v>January 23 Week 4</v>
      </c>
      <c r="I303" s="6" t="str">
        <f>CONCATENATE(UPPER(TableAopCalendar[[#This Row],[Month]])," ",TableAopCalendar[[#This Row],[Year]])</f>
        <v>JANUARY 23</v>
      </c>
      <c r="J303" s="6" t="s">
        <v>261</v>
      </c>
      <c r="K303" s="6" t="str">
        <f>CONCATENATE(TableAopCalendar[[#This Row],[Month for Plan]]," ",TableAopCalendar[[#This Row],[Plan]])</f>
        <v>JANUARY 23 PLANNED</v>
      </c>
    </row>
    <row r="304" spans="1:11" x14ac:dyDescent="0.35">
      <c r="A304" s="6">
        <f t="shared" si="12"/>
        <v>7</v>
      </c>
      <c r="B304" s="7">
        <v>44954</v>
      </c>
      <c r="C304" s="8" t="s">
        <v>258</v>
      </c>
      <c r="D304" s="8">
        <v>23</v>
      </c>
      <c r="E304" s="6">
        <f>DAY(TableAopCalendar[[#This Row],[Date]])</f>
        <v>28</v>
      </c>
      <c r="F304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304" s="6" t="str">
        <f t="shared" si="13"/>
        <v>Week 4</v>
      </c>
      <c r="H304" s="6" t="str">
        <f t="shared" si="14"/>
        <v>January 23 Week 4</v>
      </c>
      <c r="I304" s="6" t="str">
        <f>CONCATENATE(UPPER(TableAopCalendar[[#This Row],[Month]])," ",TableAopCalendar[[#This Row],[Year]])</f>
        <v>JANUARY 23</v>
      </c>
      <c r="J304" s="6" t="s">
        <v>261</v>
      </c>
      <c r="K304" s="6" t="str">
        <f>CONCATENATE(TableAopCalendar[[#This Row],[Month for Plan]]," ",TableAopCalendar[[#This Row],[Plan]])</f>
        <v>JANUARY 23 PLANNED</v>
      </c>
    </row>
    <row r="305" spans="1:11" x14ac:dyDescent="0.35">
      <c r="A305" s="6">
        <f t="shared" si="12"/>
        <v>1</v>
      </c>
      <c r="B305" s="7">
        <v>44955</v>
      </c>
      <c r="C305" s="8" t="s">
        <v>258</v>
      </c>
      <c r="D305" s="8">
        <v>23</v>
      </c>
      <c r="E305" s="6">
        <f>DAY(TableAopCalendar[[#This Row],[Date]])</f>
        <v>29</v>
      </c>
      <c r="F305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305" s="6" t="str">
        <f t="shared" si="13"/>
        <v>Week 5</v>
      </c>
      <c r="H305" s="6" t="str">
        <f t="shared" si="14"/>
        <v>January 23 Week 5</v>
      </c>
      <c r="I305" s="6" t="str">
        <f>CONCATENATE(UPPER(TableAopCalendar[[#This Row],[Month]])," ",TableAopCalendar[[#This Row],[Year]])</f>
        <v>JANUARY 23</v>
      </c>
      <c r="J305" s="6" t="s">
        <v>261</v>
      </c>
      <c r="K305" s="6" t="str">
        <f>CONCATENATE(TableAopCalendar[[#This Row],[Month for Plan]]," ",TableAopCalendar[[#This Row],[Plan]])</f>
        <v>JANUARY 23 PLANNED</v>
      </c>
    </row>
    <row r="306" spans="1:11" x14ac:dyDescent="0.35">
      <c r="A306" s="6">
        <f t="shared" si="12"/>
        <v>2</v>
      </c>
      <c r="B306" s="7">
        <v>44956</v>
      </c>
      <c r="C306" s="8" t="s">
        <v>258</v>
      </c>
      <c r="D306" s="8">
        <v>23</v>
      </c>
      <c r="E306" s="6">
        <f>DAY(TableAopCalendar[[#This Row],[Date]])</f>
        <v>30</v>
      </c>
      <c r="F306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306" s="6" t="str">
        <f t="shared" si="13"/>
        <v>Week 5</v>
      </c>
      <c r="H306" s="6" t="str">
        <f t="shared" si="14"/>
        <v>January 23 Week 5</v>
      </c>
      <c r="I306" s="6" t="str">
        <f>CONCATENATE(UPPER(TableAopCalendar[[#This Row],[Month]])," ",TableAopCalendar[[#This Row],[Year]])</f>
        <v>JANUARY 23</v>
      </c>
      <c r="J306" s="6" t="s">
        <v>261</v>
      </c>
      <c r="K306" s="6" t="str">
        <f>CONCATENATE(TableAopCalendar[[#This Row],[Month for Plan]]," ",TableAopCalendar[[#This Row],[Plan]])</f>
        <v>JANUARY 23 PLANNED</v>
      </c>
    </row>
    <row r="307" spans="1:11" x14ac:dyDescent="0.35">
      <c r="A307" s="6">
        <f t="shared" si="12"/>
        <v>3</v>
      </c>
      <c r="B307" s="7">
        <v>44957</v>
      </c>
      <c r="C307" s="8" t="s">
        <v>258</v>
      </c>
      <c r="D307" s="8">
        <v>23</v>
      </c>
      <c r="E307" s="6">
        <f>DAY(TableAopCalendar[[#This Row],[Date]])</f>
        <v>31</v>
      </c>
      <c r="F307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307" s="6" t="str">
        <f t="shared" si="13"/>
        <v>Week 5</v>
      </c>
      <c r="H307" s="6" t="str">
        <f t="shared" si="14"/>
        <v>January 23 Week 5</v>
      </c>
      <c r="I307" s="6" t="str">
        <f>CONCATENATE(UPPER(TableAopCalendar[[#This Row],[Month]])," ",TableAopCalendar[[#This Row],[Year]])</f>
        <v>JANUARY 23</v>
      </c>
      <c r="J307" s="6" t="s">
        <v>261</v>
      </c>
      <c r="K307" s="6" t="str">
        <f>CONCATENATE(TableAopCalendar[[#This Row],[Month for Plan]]," ",TableAopCalendar[[#This Row],[Plan]])</f>
        <v>JANUARY 23 PLANNED</v>
      </c>
    </row>
    <row r="308" spans="1:11" x14ac:dyDescent="0.35">
      <c r="A308" s="6">
        <f t="shared" si="12"/>
        <v>1</v>
      </c>
      <c r="B308" s="7">
        <v>44958</v>
      </c>
      <c r="C308" s="8" t="s">
        <v>259</v>
      </c>
      <c r="D308" s="8">
        <v>23</v>
      </c>
      <c r="E308" s="6">
        <f>DAY(TableAopCalendar[[#This Row],[Date]])</f>
        <v>1</v>
      </c>
      <c r="F308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308" s="6" t="str">
        <f t="shared" si="13"/>
        <v>Week 1</v>
      </c>
      <c r="H308" s="6" t="str">
        <f t="shared" si="14"/>
        <v>February 23 Week 1</v>
      </c>
      <c r="I308" s="6" t="str">
        <f>CONCATENATE(UPPER(TableAopCalendar[[#This Row],[Month]])," ",TableAopCalendar[[#This Row],[Year]])</f>
        <v>FEBRUARY 23</v>
      </c>
      <c r="J308" s="6" t="s">
        <v>261</v>
      </c>
      <c r="K308" s="6" t="str">
        <f>CONCATENATE(TableAopCalendar[[#This Row],[Month for Plan]]," ",TableAopCalendar[[#This Row],[Plan]])</f>
        <v>FEBRUARY 23 PLANNED</v>
      </c>
    </row>
    <row r="309" spans="1:11" x14ac:dyDescent="0.35">
      <c r="A309" s="6">
        <f t="shared" si="12"/>
        <v>2</v>
      </c>
      <c r="B309" s="7">
        <v>44959</v>
      </c>
      <c r="C309" s="8" t="s">
        <v>259</v>
      </c>
      <c r="D309" s="8">
        <v>23</v>
      </c>
      <c r="E309" s="6">
        <f>DAY(TableAopCalendar[[#This Row],[Date]])</f>
        <v>2</v>
      </c>
      <c r="F309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309" s="6" t="str">
        <f t="shared" si="13"/>
        <v>Week 1</v>
      </c>
      <c r="H309" s="6" t="str">
        <f t="shared" si="14"/>
        <v>February 23 Week 1</v>
      </c>
      <c r="I309" s="6" t="str">
        <f>CONCATENATE(UPPER(TableAopCalendar[[#This Row],[Month]])," ",TableAopCalendar[[#This Row],[Year]])</f>
        <v>FEBRUARY 23</v>
      </c>
      <c r="J309" s="6" t="s">
        <v>261</v>
      </c>
      <c r="K309" s="6" t="str">
        <f>CONCATENATE(TableAopCalendar[[#This Row],[Month for Plan]]," ",TableAopCalendar[[#This Row],[Plan]])</f>
        <v>FEBRUARY 23 PLANNED</v>
      </c>
    </row>
    <row r="310" spans="1:11" x14ac:dyDescent="0.35">
      <c r="A310" s="6">
        <f t="shared" si="12"/>
        <v>3</v>
      </c>
      <c r="B310" s="7">
        <v>44960</v>
      </c>
      <c r="C310" s="8" t="s">
        <v>259</v>
      </c>
      <c r="D310" s="8">
        <v>23</v>
      </c>
      <c r="E310" s="6">
        <f>DAY(TableAopCalendar[[#This Row],[Date]])</f>
        <v>3</v>
      </c>
      <c r="F310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310" s="6" t="str">
        <f t="shared" si="13"/>
        <v>Week 1</v>
      </c>
      <c r="H310" s="6" t="str">
        <f t="shared" si="14"/>
        <v>February 23 Week 1</v>
      </c>
      <c r="I310" s="6" t="str">
        <f>CONCATENATE(UPPER(TableAopCalendar[[#This Row],[Month]])," ",TableAopCalendar[[#This Row],[Year]])</f>
        <v>FEBRUARY 23</v>
      </c>
      <c r="J310" s="6" t="s">
        <v>261</v>
      </c>
      <c r="K310" s="6" t="str">
        <f>CONCATENATE(TableAopCalendar[[#This Row],[Month for Plan]]," ",TableAopCalendar[[#This Row],[Plan]])</f>
        <v>FEBRUARY 23 PLANNED</v>
      </c>
    </row>
    <row r="311" spans="1:11" x14ac:dyDescent="0.35">
      <c r="A311" s="6">
        <f t="shared" si="12"/>
        <v>4</v>
      </c>
      <c r="B311" s="7">
        <v>44961</v>
      </c>
      <c r="C311" s="8" t="s">
        <v>259</v>
      </c>
      <c r="D311" s="8">
        <v>23</v>
      </c>
      <c r="E311" s="6">
        <f>DAY(TableAopCalendar[[#This Row],[Date]])</f>
        <v>4</v>
      </c>
      <c r="F311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311" s="6" t="str">
        <f t="shared" si="13"/>
        <v>Week 1</v>
      </c>
      <c r="H311" s="6" t="str">
        <f t="shared" si="14"/>
        <v>February 23 Week 1</v>
      </c>
      <c r="I311" s="6" t="str">
        <f>CONCATENATE(UPPER(TableAopCalendar[[#This Row],[Month]])," ",TableAopCalendar[[#This Row],[Year]])</f>
        <v>FEBRUARY 23</v>
      </c>
      <c r="J311" s="6" t="s">
        <v>261</v>
      </c>
      <c r="K311" s="6" t="str">
        <f>CONCATENATE(TableAopCalendar[[#This Row],[Month for Plan]]," ",TableAopCalendar[[#This Row],[Plan]])</f>
        <v>FEBRUARY 23 PLANNED</v>
      </c>
    </row>
    <row r="312" spans="1:11" x14ac:dyDescent="0.35">
      <c r="A312" s="6">
        <f t="shared" si="12"/>
        <v>5</v>
      </c>
      <c r="B312" s="7">
        <v>44962</v>
      </c>
      <c r="C312" s="8" t="s">
        <v>259</v>
      </c>
      <c r="D312" s="8">
        <v>23</v>
      </c>
      <c r="E312" s="6">
        <f>DAY(TableAopCalendar[[#This Row],[Date]])</f>
        <v>5</v>
      </c>
      <c r="F312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312" s="6" t="str">
        <f t="shared" si="13"/>
        <v>Week 1</v>
      </c>
      <c r="H312" s="6" t="str">
        <f t="shared" si="14"/>
        <v>February 23 Week 1</v>
      </c>
      <c r="I312" s="6" t="str">
        <f>CONCATENATE(UPPER(TableAopCalendar[[#This Row],[Month]])," ",TableAopCalendar[[#This Row],[Year]])</f>
        <v>FEBRUARY 23</v>
      </c>
      <c r="J312" s="6" t="s">
        <v>261</v>
      </c>
      <c r="K312" s="6" t="str">
        <f>CONCATENATE(TableAopCalendar[[#This Row],[Month for Plan]]," ",TableAopCalendar[[#This Row],[Plan]])</f>
        <v>FEBRUARY 23 PLANNED</v>
      </c>
    </row>
    <row r="313" spans="1:11" x14ac:dyDescent="0.35">
      <c r="A313" s="6">
        <f t="shared" si="12"/>
        <v>6</v>
      </c>
      <c r="B313" s="7">
        <v>44963</v>
      </c>
      <c r="C313" s="8" t="s">
        <v>259</v>
      </c>
      <c r="D313" s="8">
        <v>23</v>
      </c>
      <c r="E313" s="6">
        <f>DAY(TableAopCalendar[[#This Row],[Date]])</f>
        <v>6</v>
      </c>
      <c r="F313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313" s="6" t="str">
        <f t="shared" si="13"/>
        <v>Week 1</v>
      </c>
      <c r="H313" s="6" t="str">
        <f t="shared" si="14"/>
        <v>February 23 Week 1</v>
      </c>
      <c r="I313" s="6" t="str">
        <f>CONCATENATE(UPPER(TableAopCalendar[[#This Row],[Month]])," ",TableAopCalendar[[#This Row],[Year]])</f>
        <v>FEBRUARY 23</v>
      </c>
      <c r="J313" s="6" t="s">
        <v>261</v>
      </c>
      <c r="K313" s="6" t="str">
        <f>CONCATENATE(TableAopCalendar[[#This Row],[Month for Plan]]," ",TableAopCalendar[[#This Row],[Plan]])</f>
        <v>FEBRUARY 23 PLANNED</v>
      </c>
    </row>
    <row r="314" spans="1:11" x14ac:dyDescent="0.35">
      <c r="A314" s="6">
        <f t="shared" si="12"/>
        <v>7</v>
      </c>
      <c r="B314" s="7">
        <v>44964</v>
      </c>
      <c r="C314" s="8" t="s">
        <v>259</v>
      </c>
      <c r="D314" s="8">
        <v>23</v>
      </c>
      <c r="E314" s="6">
        <f>DAY(TableAopCalendar[[#This Row],[Date]])</f>
        <v>7</v>
      </c>
      <c r="F314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314" s="6" t="str">
        <f t="shared" si="13"/>
        <v>Week 1</v>
      </c>
      <c r="H314" s="6" t="str">
        <f t="shared" si="14"/>
        <v>February 23 Week 1</v>
      </c>
      <c r="I314" s="6" t="str">
        <f>CONCATENATE(UPPER(TableAopCalendar[[#This Row],[Month]])," ",TableAopCalendar[[#This Row],[Year]])</f>
        <v>FEBRUARY 23</v>
      </c>
      <c r="J314" s="6" t="s">
        <v>261</v>
      </c>
      <c r="K314" s="6" t="str">
        <f>CONCATENATE(TableAopCalendar[[#This Row],[Month for Plan]]," ",TableAopCalendar[[#This Row],[Plan]])</f>
        <v>FEBRUARY 23 PLANNED</v>
      </c>
    </row>
    <row r="315" spans="1:11" x14ac:dyDescent="0.35">
      <c r="A315" s="6">
        <f t="shared" si="12"/>
        <v>1</v>
      </c>
      <c r="B315" s="7">
        <v>44965</v>
      </c>
      <c r="C315" s="8" t="s">
        <v>259</v>
      </c>
      <c r="D315" s="8">
        <v>23</v>
      </c>
      <c r="E315" s="6">
        <f>DAY(TableAopCalendar[[#This Row],[Date]])</f>
        <v>8</v>
      </c>
      <c r="F315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315" s="6" t="str">
        <f t="shared" si="13"/>
        <v>Week 2</v>
      </c>
      <c r="H315" s="6" t="str">
        <f t="shared" si="14"/>
        <v>February 23 Week 2</v>
      </c>
      <c r="I315" s="6" t="str">
        <f>CONCATENATE(UPPER(TableAopCalendar[[#This Row],[Month]])," ",TableAopCalendar[[#This Row],[Year]])</f>
        <v>FEBRUARY 23</v>
      </c>
      <c r="J315" s="6" t="s">
        <v>261</v>
      </c>
      <c r="K315" s="6" t="str">
        <f>CONCATENATE(TableAopCalendar[[#This Row],[Month for Plan]]," ",TableAopCalendar[[#This Row],[Plan]])</f>
        <v>FEBRUARY 23 PLANNED</v>
      </c>
    </row>
    <row r="316" spans="1:11" x14ac:dyDescent="0.35">
      <c r="A316" s="6">
        <f t="shared" si="12"/>
        <v>2</v>
      </c>
      <c r="B316" s="7">
        <v>44966</v>
      </c>
      <c r="C316" s="8" t="s">
        <v>259</v>
      </c>
      <c r="D316" s="8">
        <v>23</v>
      </c>
      <c r="E316" s="6">
        <f>DAY(TableAopCalendar[[#This Row],[Date]])</f>
        <v>9</v>
      </c>
      <c r="F316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316" s="6" t="str">
        <f t="shared" si="13"/>
        <v>Week 2</v>
      </c>
      <c r="H316" s="6" t="str">
        <f t="shared" si="14"/>
        <v>February 23 Week 2</v>
      </c>
      <c r="I316" s="6" t="str">
        <f>CONCATENATE(UPPER(TableAopCalendar[[#This Row],[Month]])," ",TableAopCalendar[[#This Row],[Year]])</f>
        <v>FEBRUARY 23</v>
      </c>
      <c r="J316" s="6" t="s">
        <v>261</v>
      </c>
      <c r="K316" s="6" t="str">
        <f>CONCATENATE(TableAopCalendar[[#This Row],[Month for Plan]]," ",TableAopCalendar[[#This Row],[Plan]])</f>
        <v>FEBRUARY 23 PLANNED</v>
      </c>
    </row>
    <row r="317" spans="1:11" x14ac:dyDescent="0.35">
      <c r="A317" s="6">
        <f t="shared" si="12"/>
        <v>3</v>
      </c>
      <c r="B317" s="7">
        <v>44967</v>
      </c>
      <c r="C317" s="8" t="s">
        <v>259</v>
      </c>
      <c r="D317" s="8">
        <v>23</v>
      </c>
      <c r="E317" s="6">
        <f>DAY(TableAopCalendar[[#This Row],[Date]])</f>
        <v>10</v>
      </c>
      <c r="F317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317" s="6" t="str">
        <f t="shared" si="13"/>
        <v>Week 2</v>
      </c>
      <c r="H317" s="6" t="str">
        <f t="shared" si="14"/>
        <v>February 23 Week 2</v>
      </c>
      <c r="I317" s="6" t="str">
        <f>CONCATENATE(UPPER(TableAopCalendar[[#This Row],[Month]])," ",TableAopCalendar[[#This Row],[Year]])</f>
        <v>FEBRUARY 23</v>
      </c>
      <c r="J317" s="6" t="s">
        <v>261</v>
      </c>
      <c r="K317" s="6" t="str">
        <f>CONCATENATE(TableAopCalendar[[#This Row],[Month for Plan]]," ",TableAopCalendar[[#This Row],[Plan]])</f>
        <v>FEBRUARY 23 PLANNED</v>
      </c>
    </row>
    <row r="318" spans="1:11" x14ac:dyDescent="0.35">
      <c r="A318" s="6">
        <f t="shared" si="12"/>
        <v>4</v>
      </c>
      <c r="B318" s="7">
        <v>44968</v>
      </c>
      <c r="C318" s="8" t="s">
        <v>259</v>
      </c>
      <c r="D318" s="8">
        <v>23</v>
      </c>
      <c r="E318" s="6">
        <f>DAY(TableAopCalendar[[#This Row],[Date]])</f>
        <v>11</v>
      </c>
      <c r="F318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318" s="6" t="str">
        <f t="shared" si="13"/>
        <v>Week 2</v>
      </c>
      <c r="H318" s="6" t="str">
        <f t="shared" si="14"/>
        <v>February 23 Week 2</v>
      </c>
      <c r="I318" s="6" t="str">
        <f>CONCATENATE(UPPER(TableAopCalendar[[#This Row],[Month]])," ",TableAopCalendar[[#This Row],[Year]])</f>
        <v>FEBRUARY 23</v>
      </c>
      <c r="J318" s="6" t="s">
        <v>261</v>
      </c>
      <c r="K318" s="6" t="str">
        <f>CONCATENATE(TableAopCalendar[[#This Row],[Month for Plan]]," ",TableAopCalendar[[#This Row],[Plan]])</f>
        <v>FEBRUARY 23 PLANNED</v>
      </c>
    </row>
    <row r="319" spans="1:11" x14ac:dyDescent="0.35">
      <c r="A319" s="6">
        <f t="shared" si="12"/>
        <v>5</v>
      </c>
      <c r="B319" s="7">
        <v>44969</v>
      </c>
      <c r="C319" s="8" t="s">
        <v>259</v>
      </c>
      <c r="D319" s="8">
        <v>23</v>
      </c>
      <c r="E319" s="6">
        <f>DAY(TableAopCalendar[[#This Row],[Date]])</f>
        <v>12</v>
      </c>
      <c r="F319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319" s="6" t="str">
        <f t="shared" si="13"/>
        <v>Week 2</v>
      </c>
      <c r="H319" s="6" t="str">
        <f t="shared" si="14"/>
        <v>February 23 Week 2</v>
      </c>
      <c r="I319" s="6" t="str">
        <f>CONCATENATE(UPPER(TableAopCalendar[[#This Row],[Month]])," ",TableAopCalendar[[#This Row],[Year]])</f>
        <v>FEBRUARY 23</v>
      </c>
      <c r="J319" s="6" t="s">
        <v>261</v>
      </c>
      <c r="K319" s="6" t="str">
        <f>CONCATENATE(TableAopCalendar[[#This Row],[Month for Plan]]," ",TableAopCalendar[[#This Row],[Plan]])</f>
        <v>FEBRUARY 23 PLANNED</v>
      </c>
    </row>
    <row r="320" spans="1:11" x14ac:dyDescent="0.35">
      <c r="A320" s="6">
        <f t="shared" si="12"/>
        <v>6</v>
      </c>
      <c r="B320" s="7">
        <v>44970</v>
      </c>
      <c r="C320" s="8" t="s">
        <v>259</v>
      </c>
      <c r="D320" s="8">
        <v>23</v>
      </c>
      <c r="E320" s="6">
        <f>DAY(TableAopCalendar[[#This Row],[Date]])</f>
        <v>13</v>
      </c>
      <c r="F320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320" s="6" t="str">
        <f t="shared" si="13"/>
        <v>Week 2</v>
      </c>
      <c r="H320" s="6" t="str">
        <f t="shared" si="14"/>
        <v>February 23 Week 2</v>
      </c>
      <c r="I320" s="6" t="str">
        <f>CONCATENATE(UPPER(TableAopCalendar[[#This Row],[Month]])," ",TableAopCalendar[[#This Row],[Year]])</f>
        <v>FEBRUARY 23</v>
      </c>
      <c r="J320" s="6" t="s">
        <v>261</v>
      </c>
      <c r="K320" s="6" t="str">
        <f>CONCATENATE(TableAopCalendar[[#This Row],[Month for Plan]]," ",TableAopCalendar[[#This Row],[Plan]])</f>
        <v>FEBRUARY 23 PLANNED</v>
      </c>
    </row>
    <row r="321" spans="1:11" x14ac:dyDescent="0.35">
      <c r="A321" s="6">
        <f t="shared" si="12"/>
        <v>7</v>
      </c>
      <c r="B321" s="7">
        <v>44971</v>
      </c>
      <c r="C321" s="8" t="s">
        <v>259</v>
      </c>
      <c r="D321" s="8">
        <v>23</v>
      </c>
      <c r="E321" s="6">
        <f>DAY(TableAopCalendar[[#This Row],[Date]])</f>
        <v>14</v>
      </c>
      <c r="F321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321" s="6" t="str">
        <f t="shared" si="13"/>
        <v>Week 2</v>
      </c>
      <c r="H321" s="6" t="str">
        <f t="shared" si="14"/>
        <v>February 23 Week 2</v>
      </c>
      <c r="I321" s="6" t="str">
        <f>CONCATENATE(UPPER(TableAopCalendar[[#This Row],[Month]])," ",TableAopCalendar[[#This Row],[Year]])</f>
        <v>FEBRUARY 23</v>
      </c>
      <c r="J321" s="6" t="s">
        <v>261</v>
      </c>
      <c r="K321" s="6" t="str">
        <f>CONCATENATE(TableAopCalendar[[#This Row],[Month for Plan]]," ",TableAopCalendar[[#This Row],[Plan]])</f>
        <v>FEBRUARY 23 PLANNED</v>
      </c>
    </row>
    <row r="322" spans="1:11" x14ac:dyDescent="0.35">
      <c r="A322" s="6">
        <f t="shared" ref="A322:A385" si="15">IF(G322=G321,A321+1,1)</f>
        <v>1</v>
      </c>
      <c r="B322" s="7">
        <v>44972</v>
      </c>
      <c r="C322" s="8" t="s">
        <v>259</v>
      </c>
      <c r="D322" s="8">
        <v>23</v>
      </c>
      <c r="E322" s="6">
        <f>DAY(TableAopCalendar[[#This Row],[Date]])</f>
        <v>15</v>
      </c>
      <c r="F322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322" s="6" t="str">
        <f t="shared" ref="G322:G385" si="16">"Week"&amp;" "&amp;F322</f>
        <v>Week 3</v>
      </c>
      <c r="H322" s="6" t="str">
        <f t="shared" ref="H322:H385" si="17">CONCATENATE(C322," ",D322," ",G322)</f>
        <v>February 23 Week 3</v>
      </c>
      <c r="I322" s="6" t="str">
        <f>CONCATENATE(UPPER(TableAopCalendar[[#This Row],[Month]])," ",TableAopCalendar[[#This Row],[Year]])</f>
        <v>FEBRUARY 23</v>
      </c>
      <c r="J322" s="6" t="s">
        <v>261</v>
      </c>
      <c r="K322" s="6" t="str">
        <f>CONCATENATE(TableAopCalendar[[#This Row],[Month for Plan]]," ",TableAopCalendar[[#This Row],[Plan]])</f>
        <v>FEBRUARY 23 PLANNED</v>
      </c>
    </row>
    <row r="323" spans="1:11" x14ac:dyDescent="0.35">
      <c r="A323" s="6">
        <f t="shared" si="15"/>
        <v>2</v>
      </c>
      <c r="B323" s="7">
        <v>44973</v>
      </c>
      <c r="C323" s="8" t="s">
        <v>259</v>
      </c>
      <c r="D323" s="8">
        <v>23</v>
      </c>
      <c r="E323" s="6">
        <f>DAY(TableAopCalendar[[#This Row],[Date]])</f>
        <v>16</v>
      </c>
      <c r="F323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323" s="6" t="str">
        <f t="shared" si="16"/>
        <v>Week 3</v>
      </c>
      <c r="H323" s="6" t="str">
        <f t="shared" si="17"/>
        <v>February 23 Week 3</v>
      </c>
      <c r="I323" s="6" t="str">
        <f>CONCATENATE(UPPER(TableAopCalendar[[#This Row],[Month]])," ",TableAopCalendar[[#This Row],[Year]])</f>
        <v>FEBRUARY 23</v>
      </c>
      <c r="J323" s="6" t="s">
        <v>261</v>
      </c>
      <c r="K323" s="6" t="str">
        <f>CONCATENATE(TableAopCalendar[[#This Row],[Month for Plan]]," ",TableAopCalendar[[#This Row],[Plan]])</f>
        <v>FEBRUARY 23 PLANNED</v>
      </c>
    </row>
    <row r="324" spans="1:11" x14ac:dyDescent="0.35">
      <c r="A324" s="6">
        <f t="shared" si="15"/>
        <v>3</v>
      </c>
      <c r="B324" s="7">
        <v>44974</v>
      </c>
      <c r="C324" s="8" t="s">
        <v>259</v>
      </c>
      <c r="D324" s="8">
        <v>23</v>
      </c>
      <c r="E324" s="6">
        <f>DAY(TableAopCalendar[[#This Row],[Date]])</f>
        <v>17</v>
      </c>
      <c r="F324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324" s="6" t="str">
        <f t="shared" si="16"/>
        <v>Week 3</v>
      </c>
      <c r="H324" s="6" t="str">
        <f t="shared" si="17"/>
        <v>February 23 Week 3</v>
      </c>
      <c r="I324" s="6" t="str">
        <f>CONCATENATE(UPPER(TableAopCalendar[[#This Row],[Month]])," ",TableAopCalendar[[#This Row],[Year]])</f>
        <v>FEBRUARY 23</v>
      </c>
      <c r="J324" s="6" t="s">
        <v>261</v>
      </c>
      <c r="K324" s="6" t="str">
        <f>CONCATENATE(TableAopCalendar[[#This Row],[Month for Plan]]," ",TableAopCalendar[[#This Row],[Plan]])</f>
        <v>FEBRUARY 23 PLANNED</v>
      </c>
    </row>
    <row r="325" spans="1:11" x14ac:dyDescent="0.35">
      <c r="A325" s="6">
        <f t="shared" si="15"/>
        <v>4</v>
      </c>
      <c r="B325" s="7">
        <v>44975</v>
      </c>
      <c r="C325" s="8" t="s">
        <v>259</v>
      </c>
      <c r="D325" s="8">
        <v>23</v>
      </c>
      <c r="E325" s="6">
        <f>DAY(TableAopCalendar[[#This Row],[Date]])</f>
        <v>18</v>
      </c>
      <c r="F325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325" s="6" t="str">
        <f t="shared" si="16"/>
        <v>Week 3</v>
      </c>
      <c r="H325" s="6" t="str">
        <f t="shared" si="17"/>
        <v>February 23 Week 3</v>
      </c>
      <c r="I325" s="6" t="str">
        <f>CONCATENATE(UPPER(TableAopCalendar[[#This Row],[Month]])," ",TableAopCalendar[[#This Row],[Year]])</f>
        <v>FEBRUARY 23</v>
      </c>
      <c r="J325" s="6" t="s">
        <v>261</v>
      </c>
      <c r="K325" s="6" t="str">
        <f>CONCATENATE(TableAopCalendar[[#This Row],[Month for Plan]]," ",TableAopCalendar[[#This Row],[Plan]])</f>
        <v>FEBRUARY 23 PLANNED</v>
      </c>
    </row>
    <row r="326" spans="1:11" x14ac:dyDescent="0.35">
      <c r="A326" s="6">
        <f t="shared" si="15"/>
        <v>5</v>
      </c>
      <c r="B326" s="7">
        <v>44976</v>
      </c>
      <c r="C326" s="8" t="s">
        <v>259</v>
      </c>
      <c r="D326" s="8">
        <v>23</v>
      </c>
      <c r="E326" s="6">
        <f>DAY(TableAopCalendar[[#This Row],[Date]])</f>
        <v>19</v>
      </c>
      <c r="F326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326" s="6" t="str">
        <f t="shared" si="16"/>
        <v>Week 3</v>
      </c>
      <c r="H326" s="6" t="str">
        <f t="shared" si="17"/>
        <v>February 23 Week 3</v>
      </c>
      <c r="I326" s="6" t="str">
        <f>CONCATENATE(UPPER(TableAopCalendar[[#This Row],[Month]])," ",TableAopCalendar[[#This Row],[Year]])</f>
        <v>FEBRUARY 23</v>
      </c>
      <c r="J326" s="6" t="s">
        <v>261</v>
      </c>
      <c r="K326" s="6" t="str">
        <f>CONCATENATE(TableAopCalendar[[#This Row],[Month for Plan]]," ",TableAopCalendar[[#This Row],[Plan]])</f>
        <v>FEBRUARY 23 PLANNED</v>
      </c>
    </row>
    <row r="327" spans="1:11" x14ac:dyDescent="0.35">
      <c r="A327" s="6">
        <f t="shared" si="15"/>
        <v>6</v>
      </c>
      <c r="B327" s="7">
        <v>44977</v>
      </c>
      <c r="C327" s="8" t="s">
        <v>259</v>
      </c>
      <c r="D327" s="8">
        <v>23</v>
      </c>
      <c r="E327" s="6">
        <f>DAY(TableAopCalendar[[#This Row],[Date]])</f>
        <v>20</v>
      </c>
      <c r="F327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327" s="6" t="str">
        <f t="shared" si="16"/>
        <v>Week 3</v>
      </c>
      <c r="H327" s="6" t="str">
        <f t="shared" si="17"/>
        <v>February 23 Week 3</v>
      </c>
      <c r="I327" s="6" t="str">
        <f>CONCATENATE(UPPER(TableAopCalendar[[#This Row],[Month]])," ",TableAopCalendar[[#This Row],[Year]])</f>
        <v>FEBRUARY 23</v>
      </c>
      <c r="J327" s="6" t="s">
        <v>261</v>
      </c>
      <c r="K327" s="6" t="str">
        <f>CONCATENATE(TableAopCalendar[[#This Row],[Month for Plan]]," ",TableAopCalendar[[#This Row],[Plan]])</f>
        <v>FEBRUARY 23 PLANNED</v>
      </c>
    </row>
    <row r="328" spans="1:11" x14ac:dyDescent="0.35">
      <c r="A328" s="6">
        <f t="shared" si="15"/>
        <v>7</v>
      </c>
      <c r="B328" s="7">
        <v>44978</v>
      </c>
      <c r="C328" s="8" t="s">
        <v>259</v>
      </c>
      <c r="D328" s="8">
        <v>23</v>
      </c>
      <c r="E328" s="6">
        <f>DAY(TableAopCalendar[[#This Row],[Date]])</f>
        <v>21</v>
      </c>
      <c r="F328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328" s="6" t="str">
        <f t="shared" si="16"/>
        <v>Week 3</v>
      </c>
      <c r="H328" s="6" t="str">
        <f t="shared" si="17"/>
        <v>February 23 Week 3</v>
      </c>
      <c r="I328" s="6" t="str">
        <f>CONCATENATE(UPPER(TableAopCalendar[[#This Row],[Month]])," ",TableAopCalendar[[#This Row],[Year]])</f>
        <v>FEBRUARY 23</v>
      </c>
      <c r="J328" s="6" t="s">
        <v>261</v>
      </c>
      <c r="K328" s="6" t="str">
        <f>CONCATENATE(TableAopCalendar[[#This Row],[Month for Plan]]," ",TableAopCalendar[[#This Row],[Plan]])</f>
        <v>FEBRUARY 23 PLANNED</v>
      </c>
    </row>
    <row r="329" spans="1:11" x14ac:dyDescent="0.35">
      <c r="A329" s="6">
        <f t="shared" si="15"/>
        <v>1</v>
      </c>
      <c r="B329" s="7">
        <v>44979</v>
      </c>
      <c r="C329" s="8" t="s">
        <v>259</v>
      </c>
      <c r="D329" s="8">
        <v>23</v>
      </c>
      <c r="E329" s="6">
        <f>DAY(TableAopCalendar[[#This Row],[Date]])</f>
        <v>22</v>
      </c>
      <c r="F329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329" s="6" t="str">
        <f t="shared" si="16"/>
        <v>Week 4</v>
      </c>
      <c r="H329" s="6" t="str">
        <f t="shared" si="17"/>
        <v>February 23 Week 4</v>
      </c>
      <c r="I329" s="6" t="str">
        <f>CONCATENATE(UPPER(TableAopCalendar[[#This Row],[Month]])," ",TableAopCalendar[[#This Row],[Year]])</f>
        <v>FEBRUARY 23</v>
      </c>
      <c r="J329" s="6" t="s">
        <v>261</v>
      </c>
      <c r="K329" s="6" t="str">
        <f>CONCATENATE(TableAopCalendar[[#This Row],[Month for Plan]]," ",TableAopCalendar[[#This Row],[Plan]])</f>
        <v>FEBRUARY 23 PLANNED</v>
      </c>
    </row>
    <row r="330" spans="1:11" x14ac:dyDescent="0.35">
      <c r="A330" s="6">
        <f t="shared" si="15"/>
        <v>2</v>
      </c>
      <c r="B330" s="7">
        <v>44980</v>
      </c>
      <c r="C330" s="8" t="s">
        <v>259</v>
      </c>
      <c r="D330" s="8">
        <v>23</v>
      </c>
      <c r="E330" s="6">
        <f>DAY(TableAopCalendar[[#This Row],[Date]])</f>
        <v>23</v>
      </c>
      <c r="F330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330" s="6" t="str">
        <f t="shared" si="16"/>
        <v>Week 4</v>
      </c>
      <c r="H330" s="6" t="str">
        <f t="shared" si="17"/>
        <v>February 23 Week 4</v>
      </c>
      <c r="I330" s="6" t="str">
        <f>CONCATENATE(UPPER(TableAopCalendar[[#This Row],[Month]])," ",TableAopCalendar[[#This Row],[Year]])</f>
        <v>FEBRUARY 23</v>
      </c>
      <c r="J330" s="6" t="s">
        <v>261</v>
      </c>
      <c r="K330" s="6" t="str">
        <f>CONCATENATE(TableAopCalendar[[#This Row],[Month for Plan]]," ",TableAopCalendar[[#This Row],[Plan]])</f>
        <v>FEBRUARY 23 PLANNED</v>
      </c>
    </row>
    <row r="331" spans="1:11" x14ac:dyDescent="0.35">
      <c r="A331" s="6">
        <f t="shared" si="15"/>
        <v>3</v>
      </c>
      <c r="B331" s="7">
        <v>44981</v>
      </c>
      <c r="C331" s="8" t="s">
        <v>259</v>
      </c>
      <c r="D331" s="8">
        <v>23</v>
      </c>
      <c r="E331" s="6">
        <f>DAY(TableAopCalendar[[#This Row],[Date]])</f>
        <v>24</v>
      </c>
      <c r="F331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331" s="6" t="str">
        <f t="shared" si="16"/>
        <v>Week 4</v>
      </c>
      <c r="H331" s="6" t="str">
        <f t="shared" si="17"/>
        <v>February 23 Week 4</v>
      </c>
      <c r="I331" s="6" t="str">
        <f>CONCATENATE(UPPER(TableAopCalendar[[#This Row],[Month]])," ",TableAopCalendar[[#This Row],[Year]])</f>
        <v>FEBRUARY 23</v>
      </c>
      <c r="J331" s="6" t="s">
        <v>261</v>
      </c>
      <c r="K331" s="6" t="str">
        <f>CONCATENATE(TableAopCalendar[[#This Row],[Month for Plan]]," ",TableAopCalendar[[#This Row],[Plan]])</f>
        <v>FEBRUARY 23 PLANNED</v>
      </c>
    </row>
    <row r="332" spans="1:11" x14ac:dyDescent="0.35">
      <c r="A332" s="6">
        <f t="shared" si="15"/>
        <v>4</v>
      </c>
      <c r="B332" s="7">
        <v>44982</v>
      </c>
      <c r="C332" s="8" t="s">
        <v>259</v>
      </c>
      <c r="D332" s="8">
        <v>23</v>
      </c>
      <c r="E332" s="6">
        <f>DAY(TableAopCalendar[[#This Row],[Date]])</f>
        <v>25</v>
      </c>
      <c r="F332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332" s="6" t="str">
        <f t="shared" si="16"/>
        <v>Week 4</v>
      </c>
      <c r="H332" s="6" t="str">
        <f t="shared" si="17"/>
        <v>February 23 Week 4</v>
      </c>
      <c r="I332" s="6" t="str">
        <f>CONCATENATE(UPPER(TableAopCalendar[[#This Row],[Month]])," ",TableAopCalendar[[#This Row],[Year]])</f>
        <v>FEBRUARY 23</v>
      </c>
      <c r="J332" s="6" t="s">
        <v>261</v>
      </c>
      <c r="K332" s="6" t="str">
        <f>CONCATENATE(TableAopCalendar[[#This Row],[Month for Plan]]," ",TableAopCalendar[[#This Row],[Plan]])</f>
        <v>FEBRUARY 23 PLANNED</v>
      </c>
    </row>
    <row r="333" spans="1:11" x14ac:dyDescent="0.35">
      <c r="A333" s="6">
        <f t="shared" si="15"/>
        <v>5</v>
      </c>
      <c r="B333" s="7">
        <v>44983</v>
      </c>
      <c r="C333" s="8" t="s">
        <v>259</v>
      </c>
      <c r="D333" s="8">
        <v>23</v>
      </c>
      <c r="E333" s="6">
        <f>DAY(TableAopCalendar[[#This Row],[Date]])</f>
        <v>26</v>
      </c>
      <c r="F333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333" s="6" t="str">
        <f t="shared" si="16"/>
        <v>Week 4</v>
      </c>
      <c r="H333" s="6" t="str">
        <f t="shared" si="17"/>
        <v>February 23 Week 4</v>
      </c>
      <c r="I333" s="6" t="str">
        <f>CONCATENATE(UPPER(TableAopCalendar[[#This Row],[Month]])," ",TableAopCalendar[[#This Row],[Year]])</f>
        <v>FEBRUARY 23</v>
      </c>
      <c r="J333" s="6" t="s">
        <v>261</v>
      </c>
      <c r="K333" s="6" t="str">
        <f>CONCATENATE(TableAopCalendar[[#This Row],[Month for Plan]]," ",TableAopCalendar[[#This Row],[Plan]])</f>
        <v>FEBRUARY 23 PLANNED</v>
      </c>
    </row>
    <row r="334" spans="1:11" x14ac:dyDescent="0.35">
      <c r="A334" s="6">
        <f t="shared" si="15"/>
        <v>6</v>
      </c>
      <c r="B334" s="7">
        <v>44984</v>
      </c>
      <c r="C334" s="8" t="s">
        <v>259</v>
      </c>
      <c r="D334" s="8">
        <v>23</v>
      </c>
      <c r="E334" s="6">
        <f>DAY(TableAopCalendar[[#This Row],[Date]])</f>
        <v>27</v>
      </c>
      <c r="F334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334" s="6" t="str">
        <f t="shared" si="16"/>
        <v>Week 4</v>
      </c>
      <c r="H334" s="6" t="str">
        <f t="shared" si="17"/>
        <v>February 23 Week 4</v>
      </c>
      <c r="I334" s="6" t="str">
        <f>CONCATENATE(UPPER(TableAopCalendar[[#This Row],[Month]])," ",TableAopCalendar[[#This Row],[Year]])</f>
        <v>FEBRUARY 23</v>
      </c>
      <c r="J334" s="6" t="s">
        <v>261</v>
      </c>
      <c r="K334" s="6" t="str">
        <f>CONCATENATE(TableAopCalendar[[#This Row],[Month for Plan]]," ",TableAopCalendar[[#This Row],[Plan]])</f>
        <v>FEBRUARY 23 PLANNED</v>
      </c>
    </row>
    <row r="335" spans="1:11" x14ac:dyDescent="0.35">
      <c r="A335" s="6">
        <f t="shared" si="15"/>
        <v>7</v>
      </c>
      <c r="B335" s="7">
        <v>44985</v>
      </c>
      <c r="C335" s="8" t="s">
        <v>259</v>
      </c>
      <c r="D335" s="8">
        <v>23</v>
      </c>
      <c r="E335" s="6">
        <f>DAY(TableAopCalendar[[#This Row],[Date]])</f>
        <v>28</v>
      </c>
      <c r="F335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335" s="6" t="str">
        <f t="shared" si="16"/>
        <v>Week 4</v>
      </c>
      <c r="H335" s="6" t="str">
        <f t="shared" si="17"/>
        <v>February 23 Week 4</v>
      </c>
      <c r="I335" s="6" t="str">
        <f>CONCATENATE(UPPER(TableAopCalendar[[#This Row],[Month]])," ",TableAopCalendar[[#This Row],[Year]])</f>
        <v>FEBRUARY 23</v>
      </c>
      <c r="J335" s="6" t="s">
        <v>261</v>
      </c>
      <c r="K335" s="6" t="str">
        <f>CONCATENATE(TableAopCalendar[[#This Row],[Month for Plan]]," ",TableAopCalendar[[#This Row],[Plan]])</f>
        <v>FEBRUARY 23 PLANNED</v>
      </c>
    </row>
    <row r="336" spans="1:11" x14ac:dyDescent="0.35">
      <c r="A336" s="6">
        <f t="shared" si="15"/>
        <v>1</v>
      </c>
      <c r="B336" s="7">
        <v>44986</v>
      </c>
      <c r="C336" s="8" t="s">
        <v>260</v>
      </c>
      <c r="D336" s="8">
        <v>23</v>
      </c>
      <c r="E336" s="6">
        <f>DAY(TableAopCalendar[[#This Row],[Date]])</f>
        <v>1</v>
      </c>
      <c r="F336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336" s="6" t="str">
        <f t="shared" si="16"/>
        <v>Week 1</v>
      </c>
      <c r="H336" s="6" t="str">
        <f t="shared" si="17"/>
        <v>March 23 Week 1</v>
      </c>
      <c r="I336" s="6" t="str">
        <f>CONCATENATE(UPPER(TableAopCalendar[[#This Row],[Month]])," ",TableAopCalendar[[#This Row],[Year]])</f>
        <v>MARCH 23</v>
      </c>
      <c r="J336" s="6" t="s">
        <v>261</v>
      </c>
      <c r="K336" s="6" t="str">
        <f>CONCATENATE(TableAopCalendar[[#This Row],[Month for Plan]]," ",TableAopCalendar[[#This Row],[Plan]])</f>
        <v>MARCH 23 PLANNED</v>
      </c>
    </row>
    <row r="337" spans="1:11" x14ac:dyDescent="0.35">
      <c r="A337" s="6">
        <f t="shared" si="15"/>
        <v>2</v>
      </c>
      <c r="B337" s="7">
        <v>44987</v>
      </c>
      <c r="C337" s="8" t="s">
        <v>260</v>
      </c>
      <c r="D337" s="8">
        <v>23</v>
      </c>
      <c r="E337" s="6">
        <f>DAY(TableAopCalendar[[#This Row],[Date]])</f>
        <v>2</v>
      </c>
      <c r="F337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337" s="6" t="str">
        <f t="shared" si="16"/>
        <v>Week 1</v>
      </c>
      <c r="H337" s="6" t="str">
        <f t="shared" si="17"/>
        <v>March 23 Week 1</v>
      </c>
      <c r="I337" s="6" t="str">
        <f>CONCATENATE(UPPER(TableAopCalendar[[#This Row],[Month]])," ",TableAopCalendar[[#This Row],[Year]])</f>
        <v>MARCH 23</v>
      </c>
      <c r="J337" s="6" t="s">
        <v>261</v>
      </c>
      <c r="K337" s="6" t="str">
        <f>CONCATENATE(TableAopCalendar[[#This Row],[Month for Plan]]," ",TableAopCalendar[[#This Row],[Plan]])</f>
        <v>MARCH 23 PLANNED</v>
      </c>
    </row>
    <row r="338" spans="1:11" x14ac:dyDescent="0.35">
      <c r="A338" s="6">
        <f t="shared" si="15"/>
        <v>3</v>
      </c>
      <c r="B338" s="7">
        <v>44988</v>
      </c>
      <c r="C338" s="8" t="s">
        <v>260</v>
      </c>
      <c r="D338" s="8">
        <v>23</v>
      </c>
      <c r="E338" s="6">
        <f>DAY(TableAopCalendar[[#This Row],[Date]])</f>
        <v>3</v>
      </c>
      <c r="F338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338" s="6" t="str">
        <f t="shared" si="16"/>
        <v>Week 1</v>
      </c>
      <c r="H338" s="6" t="str">
        <f t="shared" si="17"/>
        <v>March 23 Week 1</v>
      </c>
      <c r="I338" s="6" t="str">
        <f>CONCATENATE(UPPER(TableAopCalendar[[#This Row],[Month]])," ",TableAopCalendar[[#This Row],[Year]])</f>
        <v>MARCH 23</v>
      </c>
      <c r="J338" s="6" t="s">
        <v>261</v>
      </c>
      <c r="K338" s="6" t="str">
        <f>CONCATENATE(TableAopCalendar[[#This Row],[Month for Plan]]," ",TableAopCalendar[[#This Row],[Plan]])</f>
        <v>MARCH 23 PLANNED</v>
      </c>
    </row>
    <row r="339" spans="1:11" x14ac:dyDescent="0.35">
      <c r="A339" s="6">
        <f t="shared" si="15"/>
        <v>4</v>
      </c>
      <c r="B339" s="7">
        <v>44989</v>
      </c>
      <c r="C339" s="8" t="s">
        <v>260</v>
      </c>
      <c r="D339" s="8">
        <v>23</v>
      </c>
      <c r="E339" s="6">
        <f>DAY(TableAopCalendar[[#This Row],[Date]])</f>
        <v>4</v>
      </c>
      <c r="F339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339" s="6" t="str">
        <f t="shared" si="16"/>
        <v>Week 1</v>
      </c>
      <c r="H339" s="6" t="str">
        <f t="shared" si="17"/>
        <v>March 23 Week 1</v>
      </c>
      <c r="I339" s="6" t="str">
        <f>CONCATENATE(UPPER(TableAopCalendar[[#This Row],[Month]])," ",TableAopCalendar[[#This Row],[Year]])</f>
        <v>MARCH 23</v>
      </c>
      <c r="J339" s="6" t="s">
        <v>261</v>
      </c>
      <c r="K339" s="6" t="str">
        <f>CONCATENATE(TableAopCalendar[[#This Row],[Month for Plan]]," ",TableAopCalendar[[#This Row],[Plan]])</f>
        <v>MARCH 23 PLANNED</v>
      </c>
    </row>
    <row r="340" spans="1:11" x14ac:dyDescent="0.35">
      <c r="A340" s="6">
        <f t="shared" si="15"/>
        <v>5</v>
      </c>
      <c r="B340" s="7">
        <v>44990</v>
      </c>
      <c r="C340" s="8" t="s">
        <v>260</v>
      </c>
      <c r="D340" s="8">
        <v>23</v>
      </c>
      <c r="E340" s="6">
        <f>DAY(TableAopCalendar[[#This Row],[Date]])</f>
        <v>5</v>
      </c>
      <c r="F340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340" s="6" t="str">
        <f t="shared" si="16"/>
        <v>Week 1</v>
      </c>
      <c r="H340" s="6" t="str">
        <f t="shared" si="17"/>
        <v>March 23 Week 1</v>
      </c>
      <c r="I340" s="6" t="str">
        <f>CONCATENATE(UPPER(TableAopCalendar[[#This Row],[Month]])," ",TableAopCalendar[[#This Row],[Year]])</f>
        <v>MARCH 23</v>
      </c>
      <c r="J340" s="6" t="s">
        <v>261</v>
      </c>
      <c r="K340" s="6" t="str">
        <f>CONCATENATE(TableAopCalendar[[#This Row],[Month for Plan]]," ",TableAopCalendar[[#This Row],[Plan]])</f>
        <v>MARCH 23 PLANNED</v>
      </c>
    </row>
    <row r="341" spans="1:11" x14ac:dyDescent="0.35">
      <c r="A341" s="6">
        <f t="shared" si="15"/>
        <v>6</v>
      </c>
      <c r="B341" s="7">
        <v>44991</v>
      </c>
      <c r="C341" s="8" t="s">
        <v>260</v>
      </c>
      <c r="D341" s="8">
        <v>23</v>
      </c>
      <c r="E341" s="6">
        <f>DAY(TableAopCalendar[[#This Row],[Date]])</f>
        <v>6</v>
      </c>
      <c r="F341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341" s="6" t="str">
        <f t="shared" si="16"/>
        <v>Week 1</v>
      </c>
      <c r="H341" s="6" t="str">
        <f t="shared" si="17"/>
        <v>March 23 Week 1</v>
      </c>
      <c r="I341" s="6" t="str">
        <f>CONCATENATE(UPPER(TableAopCalendar[[#This Row],[Month]])," ",TableAopCalendar[[#This Row],[Year]])</f>
        <v>MARCH 23</v>
      </c>
      <c r="J341" s="6" t="s">
        <v>261</v>
      </c>
      <c r="K341" s="6" t="str">
        <f>CONCATENATE(TableAopCalendar[[#This Row],[Month for Plan]]," ",TableAopCalendar[[#This Row],[Plan]])</f>
        <v>MARCH 23 PLANNED</v>
      </c>
    </row>
    <row r="342" spans="1:11" x14ac:dyDescent="0.35">
      <c r="A342" s="6">
        <f t="shared" si="15"/>
        <v>7</v>
      </c>
      <c r="B342" s="7">
        <v>44992</v>
      </c>
      <c r="C342" s="8" t="s">
        <v>260</v>
      </c>
      <c r="D342" s="8">
        <v>23</v>
      </c>
      <c r="E342" s="6">
        <f>DAY(TableAopCalendar[[#This Row],[Date]])</f>
        <v>7</v>
      </c>
      <c r="F342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342" s="6" t="str">
        <f t="shared" si="16"/>
        <v>Week 1</v>
      </c>
      <c r="H342" s="6" t="str">
        <f t="shared" si="17"/>
        <v>March 23 Week 1</v>
      </c>
      <c r="I342" s="6" t="str">
        <f>CONCATENATE(UPPER(TableAopCalendar[[#This Row],[Month]])," ",TableAopCalendar[[#This Row],[Year]])</f>
        <v>MARCH 23</v>
      </c>
      <c r="J342" s="6" t="s">
        <v>261</v>
      </c>
      <c r="K342" s="6" t="str">
        <f>CONCATENATE(TableAopCalendar[[#This Row],[Month for Plan]]," ",TableAopCalendar[[#This Row],[Plan]])</f>
        <v>MARCH 23 PLANNED</v>
      </c>
    </row>
    <row r="343" spans="1:11" x14ac:dyDescent="0.35">
      <c r="A343" s="6">
        <f t="shared" si="15"/>
        <v>1</v>
      </c>
      <c r="B343" s="7">
        <v>44993</v>
      </c>
      <c r="C343" s="8" t="s">
        <v>260</v>
      </c>
      <c r="D343" s="8">
        <v>23</v>
      </c>
      <c r="E343" s="6">
        <f>DAY(TableAopCalendar[[#This Row],[Date]])</f>
        <v>8</v>
      </c>
      <c r="F343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343" s="6" t="str">
        <f t="shared" si="16"/>
        <v>Week 2</v>
      </c>
      <c r="H343" s="6" t="str">
        <f t="shared" si="17"/>
        <v>March 23 Week 2</v>
      </c>
      <c r="I343" s="6" t="str">
        <f>CONCATENATE(UPPER(TableAopCalendar[[#This Row],[Month]])," ",TableAopCalendar[[#This Row],[Year]])</f>
        <v>MARCH 23</v>
      </c>
      <c r="J343" s="6" t="s">
        <v>261</v>
      </c>
      <c r="K343" s="6" t="str">
        <f>CONCATENATE(TableAopCalendar[[#This Row],[Month for Plan]]," ",TableAopCalendar[[#This Row],[Plan]])</f>
        <v>MARCH 23 PLANNED</v>
      </c>
    </row>
    <row r="344" spans="1:11" x14ac:dyDescent="0.35">
      <c r="A344" s="6">
        <f t="shared" si="15"/>
        <v>2</v>
      </c>
      <c r="B344" s="7">
        <v>44994</v>
      </c>
      <c r="C344" s="8" t="s">
        <v>260</v>
      </c>
      <c r="D344" s="8">
        <v>23</v>
      </c>
      <c r="E344" s="6">
        <f>DAY(TableAopCalendar[[#This Row],[Date]])</f>
        <v>9</v>
      </c>
      <c r="F344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344" s="6" t="str">
        <f t="shared" si="16"/>
        <v>Week 2</v>
      </c>
      <c r="H344" s="6" t="str">
        <f t="shared" si="17"/>
        <v>March 23 Week 2</v>
      </c>
      <c r="I344" s="6" t="str">
        <f>CONCATENATE(UPPER(TableAopCalendar[[#This Row],[Month]])," ",TableAopCalendar[[#This Row],[Year]])</f>
        <v>MARCH 23</v>
      </c>
      <c r="J344" s="6" t="s">
        <v>261</v>
      </c>
      <c r="K344" s="6" t="str">
        <f>CONCATENATE(TableAopCalendar[[#This Row],[Month for Plan]]," ",TableAopCalendar[[#This Row],[Plan]])</f>
        <v>MARCH 23 PLANNED</v>
      </c>
    </row>
    <row r="345" spans="1:11" x14ac:dyDescent="0.35">
      <c r="A345" s="6">
        <f t="shared" si="15"/>
        <v>3</v>
      </c>
      <c r="B345" s="7">
        <v>44995</v>
      </c>
      <c r="C345" s="8" t="s">
        <v>260</v>
      </c>
      <c r="D345" s="8">
        <v>23</v>
      </c>
      <c r="E345" s="6">
        <f>DAY(TableAopCalendar[[#This Row],[Date]])</f>
        <v>10</v>
      </c>
      <c r="F345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345" s="6" t="str">
        <f t="shared" si="16"/>
        <v>Week 2</v>
      </c>
      <c r="H345" s="6" t="str">
        <f t="shared" si="17"/>
        <v>March 23 Week 2</v>
      </c>
      <c r="I345" s="6" t="str">
        <f>CONCATENATE(UPPER(TableAopCalendar[[#This Row],[Month]])," ",TableAopCalendar[[#This Row],[Year]])</f>
        <v>MARCH 23</v>
      </c>
      <c r="J345" s="6" t="s">
        <v>261</v>
      </c>
      <c r="K345" s="6" t="str">
        <f>CONCATENATE(TableAopCalendar[[#This Row],[Month for Plan]]," ",TableAopCalendar[[#This Row],[Plan]])</f>
        <v>MARCH 23 PLANNED</v>
      </c>
    </row>
    <row r="346" spans="1:11" x14ac:dyDescent="0.35">
      <c r="A346" s="6">
        <f t="shared" si="15"/>
        <v>4</v>
      </c>
      <c r="B346" s="7">
        <v>44996</v>
      </c>
      <c r="C346" s="8" t="s">
        <v>260</v>
      </c>
      <c r="D346" s="8">
        <v>23</v>
      </c>
      <c r="E346" s="6">
        <f>DAY(TableAopCalendar[[#This Row],[Date]])</f>
        <v>11</v>
      </c>
      <c r="F346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346" s="6" t="str">
        <f t="shared" si="16"/>
        <v>Week 2</v>
      </c>
      <c r="H346" s="6" t="str">
        <f t="shared" si="17"/>
        <v>March 23 Week 2</v>
      </c>
      <c r="I346" s="6" t="str">
        <f>CONCATENATE(UPPER(TableAopCalendar[[#This Row],[Month]])," ",TableAopCalendar[[#This Row],[Year]])</f>
        <v>MARCH 23</v>
      </c>
      <c r="J346" s="6" t="s">
        <v>261</v>
      </c>
      <c r="K346" s="6" t="str">
        <f>CONCATENATE(TableAopCalendar[[#This Row],[Month for Plan]]," ",TableAopCalendar[[#This Row],[Plan]])</f>
        <v>MARCH 23 PLANNED</v>
      </c>
    </row>
    <row r="347" spans="1:11" x14ac:dyDescent="0.35">
      <c r="A347" s="6">
        <f t="shared" si="15"/>
        <v>5</v>
      </c>
      <c r="B347" s="7">
        <v>44997</v>
      </c>
      <c r="C347" s="8" t="s">
        <v>260</v>
      </c>
      <c r="D347" s="8">
        <v>23</v>
      </c>
      <c r="E347" s="6">
        <f>DAY(TableAopCalendar[[#This Row],[Date]])</f>
        <v>12</v>
      </c>
      <c r="F347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347" s="6" t="str">
        <f t="shared" si="16"/>
        <v>Week 2</v>
      </c>
      <c r="H347" s="6" t="str">
        <f t="shared" si="17"/>
        <v>March 23 Week 2</v>
      </c>
      <c r="I347" s="6" t="str">
        <f>CONCATENATE(UPPER(TableAopCalendar[[#This Row],[Month]])," ",TableAopCalendar[[#This Row],[Year]])</f>
        <v>MARCH 23</v>
      </c>
      <c r="J347" s="6" t="s">
        <v>261</v>
      </c>
      <c r="K347" s="6" t="str">
        <f>CONCATENATE(TableAopCalendar[[#This Row],[Month for Plan]]," ",TableAopCalendar[[#This Row],[Plan]])</f>
        <v>MARCH 23 PLANNED</v>
      </c>
    </row>
    <row r="348" spans="1:11" x14ac:dyDescent="0.35">
      <c r="A348" s="6">
        <f t="shared" si="15"/>
        <v>6</v>
      </c>
      <c r="B348" s="7">
        <v>44998</v>
      </c>
      <c r="C348" s="8" t="s">
        <v>260</v>
      </c>
      <c r="D348" s="8">
        <v>23</v>
      </c>
      <c r="E348" s="6">
        <f>DAY(TableAopCalendar[[#This Row],[Date]])</f>
        <v>13</v>
      </c>
      <c r="F348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348" s="6" t="str">
        <f t="shared" si="16"/>
        <v>Week 2</v>
      </c>
      <c r="H348" s="6" t="str">
        <f t="shared" si="17"/>
        <v>March 23 Week 2</v>
      </c>
      <c r="I348" s="6" t="str">
        <f>CONCATENATE(UPPER(TableAopCalendar[[#This Row],[Month]])," ",TableAopCalendar[[#This Row],[Year]])</f>
        <v>MARCH 23</v>
      </c>
      <c r="J348" s="6" t="s">
        <v>261</v>
      </c>
      <c r="K348" s="6" t="str">
        <f>CONCATENATE(TableAopCalendar[[#This Row],[Month for Plan]]," ",TableAopCalendar[[#This Row],[Plan]])</f>
        <v>MARCH 23 PLANNED</v>
      </c>
    </row>
    <row r="349" spans="1:11" x14ac:dyDescent="0.35">
      <c r="A349" s="6">
        <f t="shared" si="15"/>
        <v>7</v>
      </c>
      <c r="B349" s="7">
        <v>44999</v>
      </c>
      <c r="C349" s="8" t="s">
        <v>260</v>
      </c>
      <c r="D349" s="8">
        <v>23</v>
      </c>
      <c r="E349" s="6">
        <f>DAY(TableAopCalendar[[#This Row],[Date]])</f>
        <v>14</v>
      </c>
      <c r="F349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349" s="6" t="str">
        <f t="shared" si="16"/>
        <v>Week 2</v>
      </c>
      <c r="H349" s="6" t="str">
        <f t="shared" si="17"/>
        <v>March 23 Week 2</v>
      </c>
      <c r="I349" s="6" t="str">
        <f>CONCATENATE(UPPER(TableAopCalendar[[#This Row],[Month]])," ",TableAopCalendar[[#This Row],[Year]])</f>
        <v>MARCH 23</v>
      </c>
      <c r="J349" s="6" t="s">
        <v>261</v>
      </c>
      <c r="K349" s="6" t="str">
        <f>CONCATENATE(TableAopCalendar[[#This Row],[Month for Plan]]," ",TableAopCalendar[[#This Row],[Plan]])</f>
        <v>MARCH 23 PLANNED</v>
      </c>
    </row>
    <row r="350" spans="1:11" x14ac:dyDescent="0.35">
      <c r="A350" s="6">
        <f t="shared" si="15"/>
        <v>1</v>
      </c>
      <c r="B350" s="7">
        <v>45000</v>
      </c>
      <c r="C350" s="8" t="s">
        <v>260</v>
      </c>
      <c r="D350" s="8">
        <v>23</v>
      </c>
      <c r="E350" s="6">
        <f>DAY(TableAopCalendar[[#This Row],[Date]])</f>
        <v>15</v>
      </c>
      <c r="F350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350" s="6" t="str">
        <f t="shared" si="16"/>
        <v>Week 3</v>
      </c>
      <c r="H350" s="6" t="str">
        <f t="shared" si="17"/>
        <v>March 23 Week 3</v>
      </c>
      <c r="I350" s="6" t="str">
        <f>CONCATENATE(UPPER(TableAopCalendar[[#This Row],[Month]])," ",TableAopCalendar[[#This Row],[Year]])</f>
        <v>MARCH 23</v>
      </c>
      <c r="J350" s="6" t="s">
        <v>261</v>
      </c>
      <c r="K350" s="6" t="str">
        <f>CONCATENATE(TableAopCalendar[[#This Row],[Month for Plan]]," ",TableAopCalendar[[#This Row],[Plan]])</f>
        <v>MARCH 23 PLANNED</v>
      </c>
    </row>
    <row r="351" spans="1:11" x14ac:dyDescent="0.35">
      <c r="A351" s="6">
        <f t="shared" si="15"/>
        <v>2</v>
      </c>
      <c r="B351" s="7">
        <v>45001</v>
      </c>
      <c r="C351" s="8" t="s">
        <v>260</v>
      </c>
      <c r="D351" s="8">
        <v>23</v>
      </c>
      <c r="E351" s="6">
        <f>DAY(TableAopCalendar[[#This Row],[Date]])</f>
        <v>16</v>
      </c>
      <c r="F351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351" s="6" t="str">
        <f t="shared" si="16"/>
        <v>Week 3</v>
      </c>
      <c r="H351" s="6" t="str">
        <f t="shared" si="17"/>
        <v>March 23 Week 3</v>
      </c>
      <c r="I351" s="6" t="str">
        <f>CONCATENATE(UPPER(TableAopCalendar[[#This Row],[Month]])," ",TableAopCalendar[[#This Row],[Year]])</f>
        <v>MARCH 23</v>
      </c>
      <c r="J351" s="6" t="s">
        <v>261</v>
      </c>
      <c r="K351" s="6" t="str">
        <f>CONCATENATE(TableAopCalendar[[#This Row],[Month for Plan]]," ",TableAopCalendar[[#This Row],[Plan]])</f>
        <v>MARCH 23 PLANNED</v>
      </c>
    </row>
    <row r="352" spans="1:11" x14ac:dyDescent="0.35">
      <c r="A352" s="6">
        <f t="shared" si="15"/>
        <v>3</v>
      </c>
      <c r="B352" s="7">
        <v>45002</v>
      </c>
      <c r="C352" s="8" t="s">
        <v>260</v>
      </c>
      <c r="D352" s="8">
        <v>23</v>
      </c>
      <c r="E352" s="6">
        <f>DAY(TableAopCalendar[[#This Row],[Date]])</f>
        <v>17</v>
      </c>
      <c r="F352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352" s="6" t="str">
        <f t="shared" si="16"/>
        <v>Week 3</v>
      </c>
      <c r="H352" s="6" t="str">
        <f t="shared" si="17"/>
        <v>March 23 Week 3</v>
      </c>
      <c r="I352" s="6" t="str">
        <f>CONCATENATE(UPPER(TableAopCalendar[[#This Row],[Month]])," ",TableAopCalendar[[#This Row],[Year]])</f>
        <v>MARCH 23</v>
      </c>
      <c r="J352" s="6" t="s">
        <v>261</v>
      </c>
      <c r="K352" s="6" t="str">
        <f>CONCATENATE(TableAopCalendar[[#This Row],[Month for Plan]]," ",TableAopCalendar[[#This Row],[Plan]])</f>
        <v>MARCH 23 PLANNED</v>
      </c>
    </row>
    <row r="353" spans="1:11" x14ac:dyDescent="0.35">
      <c r="A353" s="6">
        <f t="shared" si="15"/>
        <v>4</v>
      </c>
      <c r="B353" s="7">
        <v>45003</v>
      </c>
      <c r="C353" s="8" t="s">
        <v>260</v>
      </c>
      <c r="D353" s="8">
        <v>23</v>
      </c>
      <c r="E353" s="6">
        <f>DAY(TableAopCalendar[[#This Row],[Date]])</f>
        <v>18</v>
      </c>
      <c r="F353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353" s="6" t="str">
        <f t="shared" si="16"/>
        <v>Week 3</v>
      </c>
      <c r="H353" s="6" t="str">
        <f t="shared" si="17"/>
        <v>March 23 Week 3</v>
      </c>
      <c r="I353" s="6" t="str">
        <f>CONCATENATE(UPPER(TableAopCalendar[[#This Row],[Month]])," ",TableAopCalendar[[#This Row],[Year]])</f>
        <v>MARCH 23</v>
      </c>
      <c r="J353" s="6" t="s">
        <v>261</v>
      </c>
      <c r="K353" s="6" t="str">
        <f>CONCATENATE(TableAopCalendar[[#This Row],[Month for Plan]]," ",TableAopCalendar[[#This Row],[Plan]])</f>
        <v>MARCH 23 PLANNED</v>
      </c>
    </row>
    <row r="354" spans="1:11" x14ac:dyDescent="0.35">
      <c r="A354" s="6">
        <f t="shared" si="15"/>
        <v>5</v>
      </c>
      <c r="B354" s="7">
        <v>45004</v>
      </c>
      <c r="C354" s="8" t="s">
        <v>260</v>
      </c>
      <c r="D354" s="8">
        <v>23</v>
      </c>
      <c r="E354" s="6">
        <f>DAY(TableAopCalendar[[#This Row],[Date]])</f>
        <v>19</v>
      </c>
      <c r="F354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354" s="6" t="str">
        <f t="shared" si="16"/>
        <v>Week 3</v>
      </c>
      <c r="H354" s="6" t="str">
        <f t="shared" si="17"/>
        <v>March 23 Week 3</v>
      </c>
      <c r="I354" s="6" t="str">
        <f>CONCATENATE(UPPER(TableAopCalendar[[#This Row],[Month]])," ",TableAopCalendar[[#This Row],[Year]])</f>
        <v>MARCH 23</v>
      </c>
      <c r="J354" s="6" t="s">
        <v>261</v>
      </c>
      <c r="K354" s="6" t="str">
        <f>CONCATENATE(TableAopCalendar[[#This Row],[Month for Plan]]," ",TableAopCalendar[[#This Row],[Plan]])</f>
        <v>MARCH 23 PLANNED</v>
      </c>
    </row>
    <row r="355" spans="1:11" x14ac:dyDescent="0.35">
      <c r="A355" s="6">
        <f t="shared" si="15"/>
        <v>6</v>
      </c>
      <c r="B355" s="7">
        <v>45005</v>
      </c>
      <c r="C355" s="8" t="s">
        <v>260</v>
      </c>
      <c r="D355" s="8">
        <v>23</v>
      </c>
      <c r="E355" s="6">
        <f>DAY(TableAopCalendar[[#This Row],[Date]])</f>
        <v>20</v>
      </c>
      <c r="F355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355" s="6" t="str">
        <f t="shared" si="16"/>
        <v>Week 3</v>
      </c>
      <c r="H355" s="6" t="str">
        <f t="shared" si="17"/>
        <v>March 23 Week 3</v>
      </c>
      <c r="I355" s="6" t="str">
        <f>CONCATENATE(UPPER(TableAopCalendar[[#This Row],[Month]])," ",TableAopCalendar[[#This Row],[Year]])</f>
        <v>MARCH 23</v>
      </c>
      <c r="J355" s="6" t="s">
        <v>261</v>
      </c>
      <c r="K355" s="6" t="str">
        <f>CONCATENATE(TableAopCalendar[[#This Row],[Month for Plan]]," ",TableAopCalendar[[#This Row],[Plan]])</f>
        <v>MARCH 23 PLANNED</v>
      </c>
    </row>
    <row r="356" spans="1:11" x14ac:dyDescent="0.35">
      <c r="A356" s="6">
        <f t="shared" si="15"/>
        <v>7</v>
      </c>
      <c r="B356" s="7">
        <v>45006</v>
      </c>
      <c r="C356" s="8" t="s">
        <v>260</v>
      </c>
      <c r="D356" s="8">
        <v>23</v>
      </c>
      <c r="E356" s="6">
        <f>DAY(TableAopCalendar[[#This Row],[Date]])</f>
        <v>21</v>
      </c>
      <c r="F356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356" s="6" t="str">
        <f t="shared" si="16"/>
        <v>Week 3</v>
      </c>
      <c r="H356" s="6" t="str">
        <f t="shared" si="17"/>
        <v>March 23 Week 3</v>
      </c>
      <c r="I356" s="6" t="str">
        <f>CONCATENATE(UPPER(TableAopCalendar[[#This Row],[Month]])," ",TableAopCalendar[[#This Row],[Year]])</f>
        <v>MARCH 23</v>
      </c>
      <c r="J356" s="6" t="s">
        <v>261</v>
      </c>
      <c r="K356" s="6" t="str">
        <f>CONCATENATE(TableAopCalendar[[#This Row],[Month for Plan]]," ",TableAopCalendar[[#This Row],[Plan]])</f>
        <v>MARCH 23 PLANNED</v>
      </c>
    </row>
    <row r="357" spans="1:11" x14ac:dyDescent="0.35">
      <c r="A357" s="6">
        <f t="shared" si="15"/>
        <v>1</v>
      </c>
      <c r="B357" s="7">
        <v>45007</v>
      </c>
      <c r="C357" s="8" t="s">
        <v>260</v>
      </c>
      <c r="D357" s="8">
        <v>23</v>
      </c>
      <c r="E357" s="6">
        <f>DAY(TableAopCalendar[[#This Row],[Date]])</f>
        <v>22</v>
      </c>
      <c r="F357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357" s="6" t="str">
        <f t="shared" si="16"/>
        <v>Week 4</v>
      </c>
      <c r="H357" s="6" t="str">
        <f t="shared" si="17"/>
        <v>March 23 Week 4</v>
      </c>
      <c r="I357" s="6" t="str">
        <f>CONCATENATE(UPPER(TableAopCalendar[[#This Row],[Month]])," ",TableAopCalendar[[#This Row],[Year]])</f>
        <v>MARCH 23</v>
      </c>
      <c r="J357" s="6" t="s">
        <v>261</v>
      </c>
      <c r="K357" s="6" t="str">
        <f>CONCATENATE(TableAopCalendar[[#This Row],[Month for Plan]]," ",TableAopCalendar[[#This Row],[Plan]])</f>
        <v>MARCH 23 PLANNED</v>
      </c>
    </row>
    <row r="358" spans="1:11" x14ac:dyDescent="0.35">
      <c r="A358" s="6">
        <f t="shared" si="15"/>
        <v>2</v>
      </c>
      <c r="B358" s="7">
        <v>45008</v>
      </c>
      <c r="C358" s="8" t="s">
        <v>260</v>
      </c>
      <c r="D358" s="8">
        <v>23</v>
      </c>
      <c r="E358" s="6">
        <f>DAY(TableAopCalendar[[#This Row],[Date]])</f>
        <v>23</v>
      </c>
      <c r="F358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358" s="6" t="str">
        <f t="shared" si="16"/>
        <v>Week 4</v>
      </c>
      <c r="H358" s="6" t="str">
        <f t="shared" si="17"/>
        <v>March 23 Week 4</v>
      </c>
      <c r="I358" s="6" t="str">
        <f>CONCATENATE(UPPER(TableAopCalendar[[#This Row],[Month]])," ",TableAopCalendar[[#This Row],[Year]])</f>
        <v>MARCH 23</v>
      </c>
      <c r="J358" s="6" t="s">
        <v>261</v>
      </c>
      <c r="K358" s="6" t="str">
        <f>CONCATENATE(TableAopCalendar[[#This Row],[Month for Plan]]," ",TableAopCalendar[[#This Row],[Plan]])</f>
        <v>MARCH 23 PLANNED</v>
      </c>
    </row>
    <row r="359" spans="1:11" x14ac:dyDescent="0.35">
      <c r="A359" s="6">
        <f t="shared" si="15"/>
        <v>3</v>
      </c>
      <c r="B359" s="7">
        <v>45009</v>
      </c>
      <c r="C359" s="8" t="s">
        <v>260</v>
      </c>
      <c r="D359" s="8">
        <v>23</v>
      </c>
      <c r="E359" s="6">
        <f>DAY(TableAopCalendar[[#This Row],[Date]])</f>
        <v>24</v>
      </c>
      <c r="F359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359" s="6" t="str">
        <f t="shared" si="16"/>
        <v>Week 4</v>
      </c>
      <c r="H359" s="6" t="str">
        <f t="shared" si="17"/>
        <v>March 23 Week 4</v>
      </c>
      <c r="I359" s="6" t="str">
        <f>CONCATENATE(UPPER(TableAopCalendar[[#This Row],[Month]])," ",TableAopCalendar[[#This Row],[Year]])</f>
        <v>MARCH 23</v>
      </c>
      <c r="J359" s="6" t="s">
        <v>261</v>
      </c>
      <c r="K359" s="6" t="str">
        <f>CONCATENATE(TableAopCalendar[[#This Row],[Month for Plan]]," ",TableAopCalendar[[#This Row],[Plan]])</f>
        <v>MARCH 23 PLANNED</v>
      </c>
    </row>
    <row r="360" spans="1:11" x14ac:dyDescent="0.35">
      <c r="A360" s="6">
        <f t="shared" si="15"/>
        <v>4</v>
      </c>
      <c r="B360" s="7">
        <v>45010</v>
      </c>
      <c r="C360" s="8" t="s">
        <v>260</v>
      </c>
      <c r="D360" s="8">
        <v>23</v>
      </c>
      <c r="E360" s="6">
        <f>DAY(TableAopCalendar[[#This Row],[Date]])</f>
        <v>25</v>
      </c>
      <c r="F360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360" s="6" t="str">
        <f t="shared" si="16"/>
        <v>Week 4</v>
      </c>
      <c r="H360" s="6" t="str">
        <f t="shared" si="17"/>
        <v>March 23 Week 4</v>
      </c>
      <c r="I360" s="6" t="str">
        <f>CONCATENATE(UPPER(TableAopCalendar[[#This Row],[Month]])," ",TableAopCalendar[[#This Row],[Year]])</f>
        <v>MARCH 23</v>
      </c>
      <c r="J360" s="6" t="s">
        <v>261</v>
      </c>
      <c r="K360" s="6" t="str">
        <f>CONCATENATE(TableAopCalendar[[#This Row],[Month for Plan]]," ",TableAopCalendar[[#This Row],[Plan]])</f>
        <v>MARCH 23 PLANNED</v>
      </c>
    </row>
    <row r="361" spans="1:11" x14ac:dyDescent="0.35">
      <c r="A361" s="6">
        <f t="shared" si="15"/>
        <v>5</v>
      </c>
      <c r="B361" s="7">
        <v>45011</v>
      </c>
      <c r="C361" s="8" t="s">
        <v>260</v>
      </c>
      <c r="D361" s="8">
        <v>23</v>
      </c>
      <c r="E361" s="6">
        <f>DAY(TableAopCalendar[[#This Row],[Date]])</f>
        <v>26</v>
      </c>
      <c r="F361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361" s="6" t="str">
        <f t="shared" si="16"/>
        <v>Week 4</v>
      </c>
      <c r="H361" s="6" t="str">
        <f t="shared" si="17"/>
        <v>March 23 Week 4</v>
      </c>
      <c r="I361" s="6" t="str">
        <f>CONCATENATE(UPPER(TableAopCalendar[[#This Row],[Month]])," ",TableAopCalendar[[#This Row],[Year]])</f>
        <v>MARCH 23</v>
      </c>
      <c r="J361" s="6" t="s">
        <v>261</v>
      </c>
      <c r="K361" s="6" t="str">
        <f>CONCATENATE(TableAopCalendar[[#This Row],[Month for Plan]]," ",TableAopCalendar[[#This Row],[Plan]])</f>
        <v>MARCH 23 PLANNED</v>
      </c>
    </row>
    <row r="362" spans="1:11" x14ac:dyDescent="0.35">
      <c r="A362" s="6">
        <f t="shared" si="15"/>
        <v>6</v>
      </c>
      <c r="B362" s="7">
        <v>45012</v>
      </c>
      <c r="C362" s="8" t="s">
        <v>260</v>
      </c>
      <c r="D362" s="8">
        <v>23</v>
      </c>
      <c r="E362" s="6">
        <f>DAY(TableAopCalendar[[#This Row],[Date]])</f>
        <v>27</v>
      </c>
      <c r="F362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362" s="6" t="str">
        <f t="shared" si="16"/>
        <v>Week 4</v>
      </c>
      <c r="H362" s="6" t="str">
        <f t="shared" si="17"/>
        <v>March 23 Week 4</v>
      </c>
      <c r="I362" s="6" t="str">
        <f>CONCATENATE(UPPER(TableAopCalendar[[#This Row],[Month]])," ",TableAopCalendar[[#This Row],[Year]])</f>
        <v>MARCH 23</v>
      </c>
      <c r="J362" s="6" t="s">
        <v>261</v>
      </c>
      <c r="K362" s="6" t="str">
        <f>CONCATENATE(TableAopCalendar[[#This Row],[Month for Plan]]," ",TableAopCalendar[[#This Row],[Plan]])</f>
        <v>MARCH 23 PLANNED</v>
      </c>
    </row>
    <row r="363" spans="1:11" x14ac:dyDescent="0.35">
      <c r="A363" s="6">
        <f t="shared" si="15"/>
        <v>7</v>
      </c>
      <c r="B363" s="7">
        <v>45013</v>
      </c>
      <c r="C363" s="8" t="s">
        <v>260</v>
      </c>
      <c r="D363" s="8">
        <v>23</v>
      </c>
      <c r="E363" s="6">
        <f>DAY(TableAopCalendar[[#This Row],[Date]])</f>
        <v>28</v>
      </c>
      <c r="F363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363" s="6" t="str">
        <f t="shared" si="16"/>
        <v>Week 4</v>
      </c>
      <c r="H363" s="6" t="str">
        <f t="shared" si="17"/>
        <v>March 23 Week 4</v>
      </c>
      <c r="I363" s="6" t="str">
        <f>CONCATENATE(UPPER(TableAopCalendar[[#This Row],[Month]])," ",TableAopCalendar[[#This Row],[Year]])</f>
        <v>MARCH 23</v>
      </c>
      <c r="J363" s="6" t="s">
        <v>261</v>
      </c>
      <c r="K363" s="6" t="str">
        <f>CONCATENATE(TableAopCalendar[[#This Row],[Month for Plan]]," ",TableAopCalendar[[#This Row],[Plan]])</f>
        <v>MARCH 23 PLANNED</v>
      </c>
    </row>
    <row r="364" spans="1:11" x14ac:dyDescent="0.35">
      <c r="A364" s="6">
        <f t="shared" si="15"/>
        <v>1</v>
      </c>
      <c r="B364" s="7">
        <v>45014</v>
      </c>
      <c r="C364" s="8" t="s">
        <v>260</v>
      </c>
      <c r="D364" s="8">
        <v>23</v>
      </c>
      <c r="E364" s="6">
        <f>DAY(TableAopCalendar[[#This Row],[Date]])</f>
        <v>29</v>
      </c>
      <c r="F364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364" s="6" t="str">
        <f t="shared" si="16"/>
        <v>Week 5</v>
      </c>
      <c r="H364" s="6" t="str">
        <f t="shared" si="17"/>
        <v>March 23 Week 5</v>
      </c>
      <c r="I364" s="6" t="str">
        <f>CONCATENATE(UPPER(TableAopCalendar[[#This Row],[Month]])," ",TableAopCalendar[[#This Row],[Year]])</f>
        <v>MARCH 23</v>
      </c>
      <c r="J364" s="6" t="s">
        <v>261</v>
      </c>
      <c r="K364" s="6" t="str">
        <f>CONCATENATE(TableAopCalendar[[#This Row],[Month for Plan]]," ",TableAopCalendar[[#This Row],[Plan]])</f>
        <v>MARCH 23 PLANNED</v>
      </c>
    </row>
    <row r="365" spans="1:11" x14ac:dyDescent="0.35">
      <c r="A365" s="6">
        <f t="shared" si="15"/>
        <v>2</v>
      </c>
      <c r="B365" s="7">
        <v>45015</v>
      </c>
      <c r="C365" s="8" t="s">
        <v>260</v>
      </c>
      <c r="D365" s="8">
        <v>23</v>
      </c>
      <c r="E365" s="6">
        <f>DAY(TableAopCalendar[[#This Row],[Date]])</f>
        <v>30</v>
      </c>
      <c r="F365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365" s="6" t="str">
        <f t="shared" si="16"/>
        <v>Week 5</v>
      </c>
      <c r="H365" s="6" t="str">
        <f t="shared" si="17"/>
        <v>March 23 Week 5</v>
      </c>
      <c r="I365" s="6" t="str">
        <f>CONCATENATE(UPPER(TableAopCalendar[[#This Row],[Month]])," ",TableAopCalendar[[#This Row],[Year]])</f>
        <v>MARCH 23</v>
      </c>
      <c r="J365" s="6" t="s">
        <v>261</v>
      </c>
      <c r="K365" s="6" t="str">
        <f>CONCATENATE(TableAopCalendar[[#This Row],[Month for Plan]]," ",TableAopCalendar[[#This Row],[Plan]])</f>
        <v>MARCH 23 PLANNED</v>
      </c>
    </row>
    <row r="366" spans="1:11" x14ac:dyDescent="0.35">
      <c r="A366" s="6">
        <f t="shared" si="15"/>
        <v>3</v>
      </c>
      <c r="B366" s="7">
        <v>45016</v>
      </c>
      <c r="C366" s="8" t="s">
        <v>260</v>
      </c>
      <c r="D366" s="8">
        <v>23</v>
      </c>
      <c r="E366" s="6">
        <f>DAY(TableAopCalendar[[#This Row],[Date]])</f>
        <v>31</v>
      </c>
      <c r="F366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366" s="6" t="str">
        <f t="shared" si="16"/>
        <v>Week 5</v>
      </c>
      <c r="H366" s="6" t="str">
        <f t="shared" si="17"/>
        <v>March 23 Week 5</v>
      </c>
      <c r="I366" s="6" t="str">
        <f>CONCATENATE(UPPER(TableAopCalendar[[#This Row],[Month]])," ",TableAopCalendar[[#This Row],[Year]])</f>
        <v>MARCH 23</v>
      </c>
      <c r="J366" s="6" t="s">
        <v>261</v>
      </c>
      <c r="K366" s="6" t="str">
        <f>CONCATENATE(TableAopCalendar[[#This Row],[Month for Plan]]," ",TableAopCalendar[[#This Row],[Plan]])</f>
        <v>MARCH 23 PLANNED</v>
      </c>
    </row>
    <row r="367" spans="1:11" x14ac:dyDescent="0.35">
      <c r="A367" s="6">
        <f t="shared" si="15"/>
        <v>1</v>
      </c>
      <c r="B367" s="7">
        <v>45017</v>
      </c>
      <c r="C367" s="8" t="s">
        <v>251</v>
      </c>
      <c r="D367" s="8">
        <v>23</v>
      </c>
      <c r="E367" s="6">
        <f>DAY(TableAopCalendar[[#This Row],[Date]])</f>
        <v>1</v>
      </c>
      <c r="F367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367" s="6" t="str">
        <f t="shared" si="16"/>
        <v>Week 1</v>
      </c>
      <c r="H367" s="6" t="str">
        <f t="shared" si="17"/>
        <v>April 23 Week 1</v>
      </c>
      <c r="I367" s="6" t="str">
        <f>CONCATENATE(UPPER(TableAopCalendar[[#This Row],[Month]])," ",TableAopCalendar[[#This Row],[Year]])</f>
        <v>APRIL 23</v>
      </c>
      <c r="J367" s="6" t="s">
        <v>261</v>
      </c>
      <c r="K367" s="6" t="str">
        <f>CONCATENATE(TableAopCalendar[[#This Row],[Month for Plan]]," ",TableAopCalendar[[#This Row],[Plan]])</f>
        <v>APRIL 23 PLANNED</v>
      </c>
    </row>
    <row r="368" spans="1:11" x14ac:dyDescent="0.35">
      <c r="A368" s="6">
        <f t="shared" si="15"/>
        <v>2</v>
      </c>
      <c r="B368" s="7">
        <v>45018</v>
      </c>
      <c r="C368" s="8" t="s">
        <v>251</v>
      </c>
      <c r="D368" s="8">
        <v>23</v>
      </c>
      <c r="E368" s="6">
        <f>DAY(TableAopCalendar[[#This Row],[Date]])</f>
        <v>2</v>
      </c>
      <c r="F368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368" s="6" t="str">
        <f t="shared" si="16"/>
        <v>Week 1</v>
      </c>
      <c r="H368" s="6" t="str">
        <f t="shared" si="17"/>
        <v>April 23 Week 1</v>
      </c>
      <c r="I368" s="6" t="str">
        <f>CONCATENATE(UPPER(TableAopCalendar[[#This Row],[Month]])," ",TableAopCalendar[[#This Row],[Year]])</f>
        <v>APRIL 23</v>
      </c>
      <c r="J368" s="6" t="s">
        <v>261</v>
      </c>
      <c r="K368" s="6" t="str">
        <f>CONCATENATE(TableAopCalendar[[#This Row],[Month for Plan]]," ",TableAopCalendar[[#This Row],[Plan]])</f>
        <v>APRIL 23 PLANNED</v>
      </c>
    </row>
    <row r="369" spans="1:11" x14ac:dyDescent="0.35">
      <c r="A369" s="6">
        <f t="shared" si="15"/>
        <v>3</v>
      </c>
      <c r="B369" s="7">
        <v>45019</v>
      </c>
      <c r="C369" s="8" t="s">
        <v>251</v>
      </c>
      <c r="D369" s="8">
        <v>23</v>
      </c>
      <c r="E369" s="6">
        <f>DAY(TableAopCalendar[[#This Row],[Date]])</f>
        <v>3</v>
      </c>
      <c r="F369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369" s="6" t="str">
        <f t="shared" si="16"/>
        <v>Week 1</v>
      </c>
      <c r="H369" s="6" t="str">
        <f t="shared" si="17"/>
        <v>April 23 Week 1</v>
      </c>
      <c r="I369" s="6" t="str">
        <f>CONCATENATE(UPPER(TableAopCalendar[[#This Row],[Month]])," ",TableAopCalendar[[#This Row],[Year]])</f>
        <v>APRIL 23</v>
      </c>
      <c r="J369" s="6" t="s">
        <v>261</v>
      </c>
      <c r="K369" s="6" t="str">
        <f>CONCATENATE(TableAopCalendar[[#This Row],[Month for Plan]]," ",TableAopCalendar[[#This Row],[Plan]])</f>
        <v>APRIL 23 PLANNED</v>
      </c>
    </row>
    <row r="370" spans="1:11" x14ac:dyDescent="0.35">
      <c r="A370" s="6">
        <f t="shared" si="15"/>
        <v>4</v>
      </c>
      <c r="B370" s="7">
        <v>45020</v>
      </c>
      <c r="C370" s="8" t="s">
        <v>251</v>
      </c>
      <c r="D370" s="8">
        <v>23</v>
      </c>
      <c r="E370" s="6">
        <f>DAY(TableAopCalendar[[#This Row],[Date]])</f>
        <v>4</v>
      </c>
      <c r="F370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370" s="6" t="str">
        <f t="shared" si="16"/>
        <v>Week 1</v>
      </c>
      <c r="H370" s="6" t="str">
        <f t="shared" si="17"/>
        <v>April 23 Week 1</v>
      </c>
      <c r="I370" s="6" t="str">
        <f>CONCATENATE(UPPER(TableAopCalendar[[#This Row],[Month]])," ",TableAopCalendar[[#This Row],[Year]])</f>
        <v>APRIL 23</v>
      </c>
      <c r="J370" s="6" t="s">
        <v>261</v>
      </c>
      <c r="K370" s="6" t="str">
        <f>CONCATENATE(TableAopCalendar[[#This Row],[Month for Plan]]," ",TableAopCalendar[[#This Row],[Plan]])</f>
        <v>APRIL 23 PLANNED</v>
      </c>
    </row>
    <row r="371" spans="1:11" x14ac:dyDescent="0.35">
      <c r="A371" s="6">
        <f t="shared" si="15"/>
        <v>5</v>
      </c>
      <c r="B371" s="7">
        <v>45021</v>
      </c>
      <c r="C371" s="8" t="s">
        <v>251</v>
      </c>
      <c r="D371" s="8">
        <v>23</v>
      </c>
      <c r="E371" s="6">
        <f>DAY(TableAopCalendar[[#This Row],[Date]])</f>
        <v>5</v>
      </c>
      <c r="F371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371" s="6" t="str">
        <f t="shared" si="16"/>
        <v>Week 1</v>
      </c>
      <c r="H371" s="6" t="str">
        <f t="shared" si="17"/>
        <v>April 23 Week 1</v>
      </c>
      <c r="I371" s="6" t="str">
        <f>CONCATENATE(UPPER(TableAopCalendar[[#This Row],[Month]])," ",TableAopCalendar[[#This Row],[Year]])</f>
        <v>APRIL 23</v>
      </c>
      <c r="J371" s="6" t="s">
        <v>261</v>
      </c>
      <c r="K371" s="6" t="str">
        <f>CONCATENATE(TableAopCalendar[[#This Row],[Month for Plan]]," ",TableAopCalendar[[#This Row],[Plan]])</f>
        <v>APRIL 23 PLANNED</v>
      </c>
    </row>
    <row r="372" spans="1:11" x14ac:dyDescent="0.35">
      <c r="A372" s="6">
        <f t="shared" si="15"/>
        <v>6</v>
      </c>
      <c r="B372" s="7">
        <v>45022</v>
      </c>
      <c r="C372" s="8" t="s">
        <v>251</v>
      </c>
      <c r="D372" s="8">
        <v>23</v>
      </c>
      <c r="E372" s="6">
        <f>DAY(TableAopCalendar[[#This Row],[Date]])</f>
        <v>6</v>
      </c>
      <c r="F372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372" s="6" t="str">
        <f t="shared" si="16"/>
        <v>Week 1</v>
      </c>
      <c r="H372" s="6" t="str">
        <f t="shared" si="17"/>
        <v>April 23 Week 1</v>
      </c>
      <c r="I372" s="6" t="str">
        <f>CONCATENATE(UPPER(TableAopCalendar[[#This Row],[Month]])," ",TableAopCalendar[[#This Row],[Year]])</f>
        <v>APRIL 23</v>
      </c>
      <c r="J372" s="6" t="s">
        <v>261</v>
      </c>
      <c r="K372" s="6" t="str">
        <f>CONCATENATE(TableAopCalendar[[#This Row],[Month for Plan]]," ",TableAopCalendar[[#This Row],[Plan]])</f>
        <v>APRIL 23 PLANNED</v>
      </c>
    </row>
    <row r="373" spans="1:11" x14ac:dyDescent="0.35">
      <c r="A373" s="6">
        <f t="shared" si="15"/>
        <v>7</v>
      </c>
      <c r="B373" s="7">
        <v>45023</v>
      </c>
      <c r="C373" s="8" t="s">
        <v>251</v>
      </c>
      <c r="D373" s="8">
        <v>23</v>
      </c>
      <c r="E373" s="6">
        <f>DAY(TableAopCalendar[[#This Row],[Date]])</f>
        <v>7</v>
      </c>
      <c r="F373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373" s="6" t="str">
        <f t="shared" si="16"/>
        <v>Week 1</v>
      </c>
      <c r="H373" s="6" t="str">
        <f t="shared" si="17"/>
        <v>April 23 Week 1</v>
      </c>
      <c r="I373" s="6" t="str">
        <f>CONCATENATE(UPPER(TableAopCalendar[[#This Row],[Month]])," ",TableAopCalendar[[#This Row],[Year]])</f>
        <v>APRIL 23</v>
      </c>
      <c r="J373" s="6" t="s">
        <v>261</v>
      </c>
      <c r="K373" s="6" t="str">
        <f>CONCATENATE(TableAopCalendar[[#This Row],[Month for Plan]]," ",TableAopCalendar[[#This Row],[Plan]])</f>
        <v>APRIL 23 PLANNED</v>
      </c>
    </row>
    <row r="374" spans="1:11" x14ac:dyDescent="0.35">
      <c r="A374" s="6">
        <f t="shared" si="15"/>
        <v>1</v>
      </c>
      <c r="B374" s="7">
        <v>45024</v>
      </c>
      <c r="C374" s="8" t="s">
        <v>251</v>
      </c>
      <c r="D374" s="8">
        <v>23</v>
      </c>
      <c r="E374" s="6">
        <f>DAY(TableAopCalendar[[#This Row],[Date]])</f>
        <v>8</v>
      </c>
      <c r="F374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374" s="6" t="str">
        <f t="shared" si="16"/>
        <v>Week 2</v>
      </c>
      <c r="H374" s="6" t="str">
        <f t="shared" si="17"/>
        <v>April 23 Week 2</v>
      </c>
      <c r="I374" s="6" t="str">
        <f>CONCATENATE(UPPER(TableAopCalendar[[#This Row],[Month]])," ",TableAopCalendar[[#This Row],[Year]])</f>
        <v>APRIL 23</v>
      </c>
      <c r="J374" s="6" t="s">
        <v>261</v>
      </c>
      <c r="K374" s="6" t="str">
        <f>CONCATENATE(TableAopCalendar[[#This Row],[Month for Plan]]," ",TableAopCalendar[[#This Row],[Plan]])</f>
        <v>APRIL 23 PLANNED</v>
      </c>
    </row>
    <row r="375" spans="1:11" x14ac:dyDescent="0.35">
      <c r="A375" s="6">
        <f t="shared" si="15"/>
        <v>2</v>
      </c>
      <c r="B375" s="7">
        <v>45025</v>
      </c>
      <c r="C375" s="8" t="s">
        <v>251</v>
      </c>
      <c r="D375" s="8">
        <v>23</v>
      </c>
      <c r="E375" s="6">
        <f>DAY(TableAopCalendar[[#This Row],[Date]])</f>
        <v>9</v>
      </c>
      <c r="F375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375" s="6" t="str">
        <f t="shared" si="16"/>
        <v>Week 2</v>
      </c>
      <c r="H375" s="6" t="str">
        <f t="shared" si="17"/>
        <v>April 23 Week 2</v>
      </c>
      <c r="I375" s="6" t="str">
        <f>CONCATENATE(UPPER(TableAopCalendar[[#This Row],[Month]])," ",TableAopCalendar[[#This Row],[Year]])</f>
        <v>APRIL 23</v>
      </c>
      <c r="J375" s="6" t="s">
        <v>261</v>
      </c>
      <c r="K375" s="6" t="str">
        <f>CONCATENATE(TableAopCalendar[[#This Row],[Month for Plan]]," ",TableAopCalendar[[#This Row],[Plan]])</f>
        <v>APRIL 23 PLANNED</v>
      </c>
    </row>
    <row r="376" spans="1:11" x14ac:dyDescent="0.35">
      <c r="A376" s="6">
        <f t="shared" si="15"/>
        <v>3</v>
      </c>
      <c r="B376" s="7">
        <v>45026</v>
      </c>
      <c r="C376" s="8" t="s">
        <v>251</v>
      </c>
      <c r="D376" s="8">
        <v>23</v>
      </c>
      <c r="E376" s="6">
        <f>DAY(TableAopCalendar[[#This Row],[Date]])</f>
        <v>10</v>
      </c>
      <c r="F376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376" s="6" t="str">
        <f t="shared" si="16"/>
        <v>Week 2</v>
      </c>
      <c r="H376" s="6" t="str">
        <f t="shared" si="17"/>
        <v>April 23 Week 2</v>
      </c>
      <c r="I376" s="6" t="str">
        <f>CONCATENATE(UPPER(TableAopCalendar[[#This Row],[Month]])," ",TableAopCalendar[[#This Row],[Year]])</f>
        <v>APRIL 23</v>
      </c>
      <c r="J376" s="6" t="s">
        <v>261</v>
      </c>
      <c r="K376" s="6" t="str">
        <f>CONCATENATE(TableAopCalendar[[#This Row],[Month for Plan]]," ",TableAopCalendar[[#This Row],[Plan]])</f>
        <v>APRIL 23 PLANNED</v>
      </c>
    </row>
    <row r="377" spans="1:11" x14ac:dyDescent="0.35">
      <c r="A377" s="6">
        <f t="shared" si="15"/>
        <v>4</v>
      </c>
      <c r="B377" s="7">
        <v>45027</v>
      </c>
      <c r="C377" s="8" t="s">
        <v>251</v>
      </c>
      <c r="D377" s="8">
        <v>23</v>
      </c>
      <c r="E377" s="6">
        <f>DAY(TableAopCalendar[[#This Row],[Date]])</f>
        <v>11</v>
      </c>
      <c r="F377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377" s="6" t="str">
        <f t="shared" si="16"/>
        <v>Week 2</v>
      </c>
      <c r="H377" s="6" t="str">
        <f t="shared" si="17"/>
        <v>April 23 Week 2</v>
      </c>
      <c r="I377" s="6" t="str">
        <f>CONCATENATE(UPPER(TableAopCalendar[[#This Row],[Month]])," ",TableAopCalendar[[#This Row],[Year]])</f>
        <v>APRIL 23</v>
      </c>
      <c r="J377" s="6" t="s">
        <v>261</v>
      </c>
      <c r="K377" s="6" t="str">
        <f>CONCATENATE(TableAopCalendar[[#This Row],[Month for Plan]]," ",TableAopCalendar[[#This Row],[Plan]])</f>
        <v>APRIL 23 PLANNED</v>
      </c>
    </row>
    <row r="378" spans="1:11" x14ac:dyDescent="0.35">
      <c r="A378" s="6">
        <f t="shared" si="15"/>
        <v>5</v>
      </c>
      <c r="B378" s="7">
        <v>45028</v>
      </c>
      <c r="C378" s="8" t="s">
        <v>251</v>
      </c>
      <c r="D378" s="8">
        <v>23</v>
      </c>
      <c r="E378" s="6">
        <f>DAY(TableAopCalendar[[#This Row],[Date]])</f>
        <v>12</v>
      </c>
      <c r="F378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378" s="6" t="str">
        <f t="shared" si="16"/>
        <v>Week 2</v>
      </c>
      <c r="H378" s="6" t="str">
        <f t="shared" si="17"/>
        <v>April 23 Week 2</v>
      </c>
      <c r="I378" s="6" t="str">
        <f>CONCATENATE(UPPER(TableAopCalendar[[#This Row],[Month]])," ",TableAopCalendar[[#This Row],[Year]])</f>
        <v>APRIL 23</v>
      </c>
      <c r="J378" s="6" t="s">
        <v>261</v>
      </c>
      <c r="K378" s="6" t="str">
        <f>CONCATENATE(TableAopCalendar[[#This Row],[Month for Plan]]," ",TableAopCalendar[[#This Row],[Plan]])</f>
        <v>APRIL 23 PLANNED</v>
      </c>
    </row>
    <row r="379" spans="1:11" x14ac:dyDescent="0.35">
      <c r="A379" s="6">
        <f t="shared" si="15"/>
        <v>6</v>
      </c>
      <c r="B379" s="7">
        <v>45029</v>
      </c>
      <c r="C379" s="8" t="s">
        <v>251</v>
      </c>
      <c r="D379" s="8">
        <v>23</v>
      </c>
      <c r="E379" s="6">
        <f>DAY(TableAopCalendar[[#This Row],[Date]])</f>
        <v>13</v>
      </c>
      <c r="F379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379" s="6" t="str">
        <f t="shared" si="16"/>
        <v>Week 2</v>
      </c>
      <c r="H379" s="6" t="str">
        <f t="shared" si="17"/>
        <v>April 23 Week 2</v>
      </c>
      <c r="I379" s="6" t="str">
        <f>CONCATENATE(UPPER(TableAopCalendar[[#This Row],[Month]])," ",TableAopCalendar[[#This Row],[Year]])</f>
        <v>APRIL 23</v>
      </c>
      <c r="J379" s="6" t="s">
        <v>261</v>
      </c>
      <c r="K379" s="6" t="str">
        <f>CONCATENATE(TableAopCalendar[[#This Row],[Month for Plan]]," ",TableAopCalendar[[#This Row],[Plan]])</f>
        <v>APRIL 23 PLANNED</v>
      </c>
    </row>
    <row r="380" spans="1:11" x14ac:dyDescent="0.35">
      <c r="A380" s="6">
        <f t="shared" si="15"/>
        <v>7</v>
      </c>
      <c r="B380" s="7">
        <v>45030</v>
      </c>
      <c r="C380" s="8" t="s">
        <v>251</v>
      </c>
      <c r="D380" s="8">
        <v>23</v>
      </c>
      <c r="E380" s="6">
        <f>DAY(TableAopCalendar[[#This Row],[Date]])</f>
        <v>14</v>
      </c>
      <c r="F380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380" s="6" t="str">
        <f t="shared" si="16"/>
        <v>Week 2</v>
      </c>
      <c r="H380" s="6" t="str">
        <f t="shared" si="17"/>
        <v>April 23 Week 2</v>
      </c>
      <c r="I380" s="6" t="str">
        <f>CONCATENATE(UPPER(TableAopCalendar[[#This Row],[Month]])," ",TableAopCalendar[[#This Row],[Year]])</f>
        <v>APRIL 23</v>
      </c>
      <c r="J380" s="6" t="s">
        <v>261</v>
      </c>
      <c r="K380" s="6" t="str">
        <f>CONCATENATE(TableAopCalendar[[#This Row],[Month for Plan]]," ",TableAopCalendar[[#This Row],[Plan]])</f>
        <v>APRIL 23 PLANNED</v>
      </c>
    </row>
    <row r="381" spans="1:11" x14ac:dyDescent="0.35">
      <c r="A381" s="6">
        <f t="shared" si="15"/>
        <v>1</v>
      </c>
      <c r="B381" s="7">
        <v>45031</v>
      </c>
      <c r="C381" s="8" t="s">
        <v>251</v>
      </c>
      <c r="D381" s="8">
        <v>23</v>
      </c>
      <c r="E381" s="6">
        <f>DAY(TableAopCalendar[[#This Row],[Date]])</f>
        <v>15</v>
      </c>
      <c r="F381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381" s="6" t="str">
        <f t="shared" si="16"/>
        <v>Week 3</v>
      </c>
      <c r="H381" s="6" t="str">
        <f t="shared" si="17"/>
        <v>April 23 Week 3</v>
      </c>
      <c r="I381" s="6" t="str">
        <f>CONCATENATE(UPPER(TableAopCalendar[[#This Row],[Month]])," ",TableAopCalendar[[#This Row],[Year]])</f>
        <v>APRIL 23</v>
      </c>
      <c r="J381" s="6" t="s">
        <v>261</v>
      </c>
      <c r="K381" s="6" t="str">
        <f>CONCATENATE(TableAopCalendar[[#This Row],[Month for Plan]]," ",TableAopCalendar[[#This Row],[Plan]])</f>
        <v>APRIL 23 PLANNED</v>
      </c>
    </row>
    <row r="382" spans="1:11" x14ac:dyDescent="0.35">
      <c r="A382" s="6">
        <f t="shared" si="15"/>
        <v>2</v>
      </c>
      <c r="B382" s="7">
        <v>45032</v>
      </c>
      <c r="C382" s="8" t="s">
        <v>251</v>
      </c>
      <c r="D382" s="8">
        <v>23</v>
      </c>
      <c r="E382" s="6">
        <f>DAY(TableAopCalendar[[#This Row],[Date]])</f>
        <v>16</v>
      </c>
      <c r="F382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382" s="6" t="str">
        <f t="shared" si="16"/>
        <v>Week 3</v>
      </c>
      <c r="H382" s="6" t="str">
        <f t="shared" si="17"/>
        <v>April 23 Week 3</v>
      </c>
      <c r="I382" s="6" t="str">
        <f>CONCATENATE(UPPER(TableAopCalendar[[#This Row],[Month]])," ",TableAopCalendar[[#This Row],[Year]])</f>
        <v>APRIL 23</v>
      </c>
      <c r="J382" s="6" t="s">
        <v>261</v>
      </c>
      <c r="K382" s="6" t="str">
        <f>CONCATENATE(TableAopCalendar[[#This Row],[Month for Plan]]," ",TableAopCalendar[[#This Row],[Plan]])</f>
        <v>APRIL 23 PLANNED</v>
      </c>
    </row>
    <row r="383" spans="1:11" x14ac:dyDescent="0.35">
      <c r="A383" s="6">
        <f t="shared" si="15"/>
        <v>3</v>
      </c>
      <c r="B383" s="7">
        <v>45033</v>
      </c>
      <c r="C383" s="8" t="s">
        <v>251</v>
      </c>
      <c r="D383" s="8">
        <v>23</v>
      </c>
      <c r="E383" s="6">
        <f>DAY(TableAopCalendar[[#This Row],[Date]])</f>
        <v>17</v>
      </c>
      <c r="F383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383" s="6" t="str">
        <f t="shared" si="16"/>
        <v>Week 3</v>
      </c>
      <c r="H383" s="6" t="str">
        <f t="shared" si="17"/>
        <v>April 23 Week 3</v>
      </c>
      <c r="I383" s="6" t="str">
        <f>CONCATENATE(UPPER(TableAopCalendar[[#This Row],[Month]])," ",TableAopCalendar[[#This Row],[Year]])</f>
        <v>APRIL 23</v>
      </c>
      <c r="J383" s="6" t="s">
        <v>261</v>
      </c>
      <c r="K383" s="6" t="str">
        <f>CONCATENATE(TableAopCalendar[[#This Row],[Month for Plan]]," ",TableAopCalendar[[#This Row],[Plan]])</f>
        <v>APRIL 23 PLANNED</v>
      </c>
    </row>
    <row r="384" spans="1:11" x14ac:dyDescent="0.35">
      <c r="A384" s="6">
        <f t="shared" si="15"/>
        <v>4</v>
      </c>
      <c r="B384" s="7">
        <v>45034</v>
      </c>
      <c r="C384" s="8" t="s">
        <v>251</v>
      </c>
      <c r="D384" s="8">
        <v>23</v>
      </c>
      <c r="E384" s="6">
        <f>DAY(TableAopCalendar[[#This Row],[Date]])</f>
        <v>18</v>
      </c>
      <c r="F384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384" s="6" t="str">
        <f t="shared" si="16"/>
        <v>Week 3</v>
      </c>
      <c r="H384" s="6" t="str">
        <f t="shared" si="17"/>
        <v>April 23 Week 3</v>
      </c>
      <c r="I384" s="6" t="str">
        <f>CONCATENATE(UPPER(TableAopCalendar[[#This Row],[Month]])," ",TableAopCalendar[[#This Row],[Year]])</f>
        <v>APRIL 23</v>
      </c>
      <c r="J384" s="6" t="s">
        <v>261</v>
      </c>
      <c r="K384" s="6" t="str">
        <f>CONCATENATE(TableAopCalendar[[#This Row],[Month for Plan]]," ",TableAopCalendar[[#This Row],[Plan]])</f>
        <v>APRIL 23 PLANNED</v>
      </c>
    </row>
    <row r="385" spans="1:11" x14ac:dyDescent="0.35">
      <c r="A385" s="6">
        <f t="shared" si="15"/>
        <v>5</v>
      </c>
      <c r="B385" s="7">
        <v>45035</v>
      </c>
      <c r="C385" s="8" t="s">
        <v>251</v>
      </c>
      <c r="D385" s="8">
        <v>23</v>
      </c>
      <c r="E385" s="6">
        <f>DAY(TableAopCalendar[[#This Row],[Date]])</f>
        <v>19</v>
      </c>
      <c r="F385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385" s="6" t="str">
        <f t="shared" si="16"/>
        <v>Week 3</v>
      </c>
      <c r="H385" s="6" t="str">
        <f t="shared" si="17"/>
        <v>April 23 Week 3</v>
      </c>
      <c r="I385" s="6" t="str">
        <f>CONCATENATE(UPPER(TableAopCalendar[[#This Row],[Month]])," ",TableAopCalendar[[#This Row],[Year]])</f>
        <v>APRIL 23</v>
      </c>
      <c r="J385" s="6" t="s">
        <v>261</v>
      </c>
      <c r="K385" s="6" t="str">
        <f>CONCATENATE(TableAopCalendar[[#This Row],[Month for Plan]]," ",TableAopCalendar[[#This Row],[Plan]])</f>
        <v>APRIL 23 PLANNED</v>
      </c>
    </row>
    <row r="386" spans="1:11" x14ac:dyDescent="0.35">
      <c r="A386" s="6">
        <f t="shared" ref="A386:A449" si="18">IF(G386=G385,A385+1,1)</f>
        <v>6</v>
      </c>
      <c r="B386" s="7">
        <v>45036</v>
      </c>
      <c r="C386" s="8" t="s">
        <v>251</v>
      </c>
      <c r="D386" s="8">
        <v>23</v>
      </c>
      <c r="E386" s="6">
        <f>DAY(TableAopCalendar[[#This Row],[Date]])</f>
        <v>20</v>
      </c>
      <c r="F386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386" s="6" t="str">
        <f t="shared" ref="G386:G449" si="19">"Week"&amp;" "&amp;F386</f>
        <v>Week 3</v>
      </c>
      <c r="H386" s="6" t="str">
        <f t="shared" ref="H386:H449" si="20">CONCATENATE(C386," ",D386," ",G386)</f>
        <v>April 23 Week 3</v>
      </c>
      <c r="I386" s="6" t="str">
        <f>CONCATENATE(UPPER(TableAopCalendar[[#This Row],[Month]])," ",TableAopCalendar[[#This Row],[Year]])</f>
        <v>APRIL 23</v>
      </c>
      <c r="J386" s="6" t="s">
        <v>261</v>
      </c>
      <c r="K386" s="6" t="str">
        <f>CONCATENATE(TableAopCalendar[[#This Row],[Month for Plan]]," ",TableAopCalendar[[#This Row],[Plan]])</f>
        <v>APRIL 23 PLANNED</v>
      </c>
    </row>
    <row r="387" spans="1:11" x14ac:dyDescent="0.35">
      <c r="A387" s="6">
        <f t="shared" si="18"/>
        <v>7</v>
      </c>
      <c r="B387" s="7">
        <v>45037</v>
      </c>
      <c r="C387" s="8" t="s">
        <v>251</v>
      </c>
      <c r="D387" s="8">
        <v>23</v>
      </c>
      <c r="E387" s="6">
        <f>DAY(TableAopCalendar[[#This Row],[Date]])</f>
        <v>21</v>
      </c>
      <c r="F387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387" s="6" t="str">
        <f t="shared" si="19"/>
        <v>Week 3</v>
      </c>
      <c r="H387" s="6" t="str">
        <f t="shared" si="20"/>
        <v>April 23 Week 3</v>
      </c>
      <c r="I387" s="6" t="str">
        <f>CONCATENATE(UPPER(TableAopCalendar[[#This Row],[Month]])," ",TableAopCalendar[[#This Row],[Year]])</f>
        <v>APRIL 23</v>
      </c>
      <c r="J387" s="6" t="s">
        <v>261</v>
      </c>
      <c r="K387" s="6" t="str">
        <f>CONCATENATE(TableAopCalendar[[#This Row],[Month for Plan]]," ",TableAopCalendar[[#This Row],[Plan]])</f>
        <v>APRIL 23 PLANNED</v>
      </c>
    </row>
    <row r="388" spans="1:11" x14ac:dyDescent="0.35">
      <c r="A388" s="6">
        <f t="shared" si="18"/>
        <v>1</v>
      </c>
      <c r="B388" s="7">
        <v>45038</v>
      </c>
      <c r="C388" s="8" t="s">
        <v>251</v>
      </c>
      <c r="D388" s="8">
        <v>23</v>
      </c>
      <c r="E388" s="6">
        <f>DAY(TableAopCalendar[[#This Row],[Date]])</f>
        <v>22</v>
      </c>
      <c r="F388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388" s="6" t="str">
        <f t="shared" si="19"/>
        <v>Week 4</v>
      </c>
      <c r="H388" s="6" t="str">
        <f t="shared" si="20"/>
        <v>April 23 Week 4</v>
      </c>
      <c r="I388" s="6" t="str">
        <f>CONCATENATE(UPPER(TableAopCalendar[[#This Row],[Month]])," ",TableAopCalendar[[#This Row],[Year]])</f>
        <v>APRIL 23</v>
      </c>
      <c r="J388" s="6" t="s">
        <v>261</v>
      </c>
      <c r="K388" s="6" t="str">
        <f>CONCATENATE(TableAopCalendar[[#This Row],[Month for Plan]]," ",TableAopCalendar[[#This Row],[Plan]])</f>
        <v>APRIL 23 PLANNED</v>
      </c>
    </row>
    <row r="389" spans="1:11" x14ac:dyDescent="0.35">
      <c r="A389" s="6">
        <f t="shared" si="18"/>
        <v>2</v>
      </c>
      <c r="B389" s="7">
        <v>45039</v>
      </c>
      <c r="C389" s="8" t="s">
        <v>251</v>
      </c>
      <c r="D389" s="8">
        <v>23</v>
      </c>
      <c r="E389" s="6">
        <f>DAY(TableAopCalendar[[#This Row],[Date]])</f>
        <v>23</v>
      </c>
      <c r="F389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389" s="6" t="str">
        <f t="shared" si="19"/>
        <v>Week 4</v>
      </c>
      <c r="H389" s="6" t="str">
        <f t="shared" si="20"/>
        <v>April 23 Week 4</v>
      </c>
      <c r="I389" s="6" t="str">
        <f>CONCATENATE(UPPER(TableAopCalendar[[#This Row],[Month]])," ",TableAopCalendar[[#This Row],[Year]])</f>
        <v>APRIL 23</v>
      </c>
      <c r="J389" s="6" t="s">
        <v>261</v>
      </c>
      <c r="K389" s="6" t="str">
        <f>CONCATENATE(TableAopCalendar[[#This Row],[Month for Plan]]," ",TableAopCalendar[[#This Row],[Plan]])</f>
        <v>APRIL 23 PLANNED</v>
      </c>
    </row>
    <row r="390" spans="1:11" x14ac:dyDescent="0.35">
      <c r="A390" s="6">
        <f t="shared" si="18"/>
        <v>3</v>
      </c>
      <c r="B390" s="7">
        <v>45040</v>
      </c>
      <c r="C390" s="8" t="s">
        <v>251</v>
      </c>
      <c r="D390" s="8">
        <v>23</v>
      </c>
      <c r="E390" s="6">
        <f>DAY(TableAopCalendar[[#This Row],[Date]])</f>
        <v>24</v>
      </c>
      <c r="F390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390" s="6" t="str">
        <f t="shared" si="19"/>
        <v>Week 4</v>
      </c>
      <c r="H390" s="6" t="str">
        <f t="shared" si="20"/>
        <v>April 23 Week 4</v>
      </c>
      <c r="I390" s="6" t="str">
        <f>CONCATENATE(UPPER(TableAopCalendar[[#This Row],[Month]])," ",TableAopCalendar[[#This Row],[Year]])</f>
        <v>APRIL 23</v>
      </c>
      <c r="J390" s="6" t="s">
        <v>261</v>
      </c>
      <c r="K390" s="6" t="str">
        <f>CONCATENATE(TableAopCalendar[[#This Row],[Month for Plan]]," ",TableAopCalendar[[#This Row],[Plan]])</f>
        <v>APRIL 23 PLANNED</v>
      </c>
    </row>
    <row r="391" spans="1:11" x14ac:dyDescent="0.35">
      <c r="A391" s="6">
        <f t="shared" si="18"/>
        <v>4</v>
      </c>
      <c r="B391" s="7">
        <v>45041</v>
      </c>
      <c r="C391" s="8" t="s">
        <v>251</v>
      </c>
      <c r="D391" s="8">
        <v>23</v>
      </c>
      <c r="E391" s="6">
        <f>DAY(TableAopCalendar[[#This Row],[Date]])</f>
        <v>25</v>
      </c>
      <c r="F391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391" s="6" t="str">
        <f t="shared" si="19"/>
        <v>Week 4</v>
      </c>
      <c r="H391" s="6" t="str">
        <f t="shared" si="20"/>
        <v>April 23 Week 4</v>
      </c>
      <c r="I391" s="6" t="str">
        <f>CONCATENATE(UPPER(TableAopCalendar[[#This Row],[Month]])," ",TableAopCalendar[[#This Row],[Year]])</f>
        <v>APRIL 23</v>
      </c>
      <c r="J391" s="6" t="s">
        <v>261</v>
      </c>
      <c r="K391" s="6" t="str">
        <f>CONCATENATE(TableAopCalendar[[#This Row],[Month for Plan]]," ",TableAopCalendar[[#This Row],[Plan]])</f>
        <v>APRIL 23 PLANNED</v>
      </c>
    </row>
    <row r="392" spans="1:11" x14ac:dyDescent="0.35">
      <c r="A392" s="6">
        <f t="shared" si="18"/>
        <v>5</v>
      </c>
      <c r="B392" s="7">
        <v>45042</v>
      </c>
      <c r="C392" s="8" t="s">
        <v>251</v>
      </c>
      <c r="D392" s="8">
        <v>23</v>
      </c>
      <c r="E392" s="6">
        <f>DAY(TableAopCalendar[[#This Row],[Date]])</f>
        <v>26</v>
      </c>
      <c r="F392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392" s="6" t="str">
        <f t="shared" si="19"/>
        <v>Week 4</v>
      </c>
      <c r="H392" s="6" t="str">
        <f t="shared" si="20"/>
        <v>April 23 Week 4</v>
      </c>
      <c r="I392" s="6" t="str">
        <f>CONCATENATE(UPPER(TableAopCalendar[[#This Row],[Month]])," ",TableAopCalendar[[#This Row],[Year]])</f>
        <v>APRIL 23</v>
      </c>
      <c r="J392" s="6" t="s">
        <v>261</v>
      </c>
      <c r="K392" s="6" t="str">
        <f>CONCATENATE(TableAopCalendar[[#This Row],[Month for Plan]]," ",TableAopCalendar[[#This Row],[Plan]])</f>
        <v>APRIL 23 PLANNED</v>
      </c>
    </row>
    <row r="393" spans="1:11" x14ac:dyDescent="0.35">
      <c r="A393" s="6">
        <f t="shared" si="18"/>
        <v>6</v>
      </c>
      <c r="B393" s="7">
        <v>45043</v>
      </c>
      <c r="C393" s="8" t="s">
        <v>251</v>
      </c>
      <c r="D393" s="8">
        <v>23</v>
      </c>
      <c r="E393" s="6">
        <f>DAY(TableAopCalendar[[#This Row],[Date]])</f>
        <v>27</v>
      </c>
      <c r="F393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393" s="6" t="str">
        <f t="shared" si="19"/>
        <v>Week 4</v>
      </c>
      <c r="H393" s="6" t="str">
        <f t="shared" si="20"/>
        <v>April 23 Week 4</v>
      </c>
      <c r="I393" s="6" t="str">
        <f>CONCATENATE(UPPER(TableAopCalendar[[#This Row],[Month]])," ",TableAopCalendar[[#This Row],[Year]])</f>
        <v>APRIL 23</v>
      </c>
      <c r="J393" s="6" t="s">
        <v>261</v>
      </c>
      <c r="K393" s="6" t="str">
        <f>CONCATENATE(TableAopCalendar[[#This Row],[Month for Plan]]," ",TableAopCalendar[[#This Row],[Plan]])</f>
        <v>APRIL 23 PLANNED</v>
      </c>
    </row>
    <row r="394" spans="1:11" x14ac:dyDescent="0.35">
      <c r="A394" s="6">
        <f t="shared" si="18"/>
        <v>7</v>
      </c>
      <c r="B394" s="7">
        <v>45044</v>
      </c>
      <c r="C394" s="8" t="s">
        <v>251</v>
      </c>
      <c r="D394" s="8">
        <v>23</v>
      </c>
      <c r="E394" s="6">
        <f>DAY(TableAopCalendar[[#This Row],[Date]])</f>
        <v>28</v>
      </c>
      <c r="F394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394" s="6" t="str">
        <f t="shared" si="19"/>
        <v>Week 4</v>
      </c>
      <c r="H394" s="6" t="str">
        <f t="shared" si="20"/>
        <v>April 23 Week 4</v>
      </c>
      <c r="I394" s="6" t="str">
        <f>CONCATENATE(UPPER(TableAopCalendar[[#This Row],[Month]])," ",TableAopCalendar[[#This Row],[Year]])</f>
        <v>APRIL 23</v>
      </c>
      <c r="J394" s="6" t="s">
        <v>261</v>
      </c>
      <c r="K394" s="6" t="str">
        <f>CONCATENATE(TableAopCalendar[[#This Row],[Month for Plan]]," ",TableAopCalendar[[#This Row],[Plan]])</f>
        <v>APRIL 23 PLANNED</v>
      </c>
    </row>
    <row r="395" spans="1:11" x14ac:dyDescent="0.35">
      <c r="A395" s="6">
        <f t="shared" si="18"/>
        <v>1</v>
      </c>
      <c r="B395" s="7">
        <v>45045</v>
      </c>
      <c r="C395" s="8" t="s">
        <v>251</v>
      </c>
      <c r="D395" s="8">
        <v>23</v>
      </c>
      <c r="E395" s="6">
        <f>DAY(TableAopCalendar[[#This Row],[Date]])</f>
        <v>29</v>
      </c>
      <c r="F395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395" s="6" t="str">
        <f t="shared" si="19"/>
        <v>Week 5</v>
      </c>
      <c r="H395" s="6" t="str">
        <f t="shared" si="20"/>
        <v>April 23 Week 5</v>
      </c>
      <c r="I395" s="6" t="str">
        <f>CONCATENATE(UPPER(TableAopCalendar[[#This Row],[Month]])," ",TableAopCalendar[[#This Row],[Year]])</f>
        <v>APRIL 23</v>
      </c>
      <c r="J395" s="6" t="s">
        <v>261</v>
      </c>
      <c r="K395" s="6" t="str">
        <f>CONCATENATE(TableAopCalendar[[#This Row],[Month for Plan]]," ",TableAopCalendar[[#This Row],[Plan]])</f>
        <v>APRIL 23 PLANNED</v>
      </c>
    </row>
    <row r="396" spans="1:11" x14ac:dyDescent="0.35">
      <c r="A396" s="6">
        <f t="shared" si="18"/>
        <v>2</v>
      </c>
      <c r="B396" s="7">
        <v>45046</v>
      </c>
      <c r="C396" s="8" t="s">
        <v>251</v>
      </c>
      <c r="D396" s="8">
        <v>23</v>
      </c>
      <c r="E396" s="6">
        <f>DAY(TableAopCalendar[[#This Row],[Date]])</f>
        <v>30</v>
      </c>
      <c r="F396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396" s="6" t="str">
        <f t="shared" si="19"/>
        <v>Week 5</v>
      </c>
      <c r="H396" s="6" t="str">
        <f t="shared" si="20"/>
        <v>April 23 Week 5</v>
      </c>
      <c r="I396" s="6" t="str">
        <f>CONCATENATE(UPPER(TableAopCalendar[[#This Row],[Month]])," ",TableAopCalendar[[#This Row],[Year]])</f>
        <v>APRIL 23</v>
      </c>
      <c r="J396" s="6" t="s">
        <v>261</v>
      </c>
      <c r="K396" s="6" t="str">
        <f>CONCATENATE(TableAopCalendar[[#This Row],[Month for Plan]]," ",TableAopCalendar[[#This Row],[Plan]])</f>
        <v>APRIL 23 PLANNED</v>
      </c>
    </row>
    <row r="397" spans="1:11" x14ac:dyDescent="0.35">
      <c r="A397" s="6">
        <f t="shared" si="18"/>
        <v>1</v>
      </c>
      <c r="B397" s="7">
        <v>45047</v>
      </c>
      <c r="C397" s="8" t="s">
        <v>252</v>
      </c>
      <c r="D397" s="8">
        <v>23</v>
      </c>
      <c r="E397" s="6">
        <f>DAY(TableAopCalendar[[#This Row],[Date]])</f>
        <v>1</v>
      </c>
      <c r="F397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397" s="6" t="str">
        <f t="shared" si="19"/>
        <v>Week 1</v>
      </c>
      <c r="H397" s="6" t="str">
        <f t="shared" si="20"/>
        <v>May 23 Week 1</v>
      </c>
      <c r="I397" s="6" t="str">
        <f>CONCATENATE(UPPER(TableAopCalendar[[#This Row],[Month]])," ",TableAopCalendar[[#This Row],[Year]])</f>
        <v>MAY 23</v>
      </c>
      <c r="J397" s="6" t="s">
        <v>261</v>
      </c>
      <c r="K397" s="6" t="str">
        <f>CONCATENATE(TableAopCalendar[[#This Row],[Month for Plan]]," ",TableAopCalendar[[#This Row],[Plan]])</f>
        <v>MAY 23 PLANNED</v>
      </c>
    </row>
    <row r="398" spans="1:11" x14ac:dyDescent="0.35">
      <c r="A398" s="6">
        <f t="shared" si="18"/>
        <v>2</v>
      </c>
      <c r="B398" s="7">
        <v>45048</v>
      </c>
      <c r="C398" s="8" t="s">
        <v>252</v>
      </c>
      <c r="D398" s="8">
        <v>23</v>
      </c>
      <c r="E398" s="6">
        <f>DAY(TableAopCalendar[[#This Row],[Date]])</f>
        <v>2</v>
      </c>
      <c r="F398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398" s="6" t="str">
        <f t="shared" si="19"/>
        <v>Week 1</v>
      </c>
      <c r="H398" s="6" t="str">
        <f t="shared" si="20"/>
        <v>May 23 Week 1</v>
      </c>
      <c r="I398" s="6" t="str">
        <f>CONCATENATE(UPPER(TableAopCalendar[[#This Row],[Month]])," ",TableAopCalendar[[#This Row],[Year]])</f>
        <v>MAY 23</v>
      </c>
      <c r="J398" s="6" t="s">
        <v>261</v>
      </c>
      <c r="K398" s="6" t="str">
        <f>CONCATENATE(TableAopCalendar[[#This Row],[Month for Plan]]," ",TableAopCalendar[[#This Row],[Plan]])</f>
        <v>MAY 23 PLANNED</v>
      </c>
    </row>
    <row r="399" spans="1:11" x14ac:dyDescent="0.35">
      <c r="A399" s="6">
        <f t="shared" si="18"/>
        <v>3</v>
      </c>
      <c r="B399" s="7">
        <v>45049</v>
      </c>
      <c r="C399" s="8" t="s">
        <v>252</v>
      </c>
      <c r="D399" s="8">
        <v>23</v>
      </c>
      <c r="E399" s="6">
        <f>DAY(TableAopCalendar[[#This Row],[Date]])</f>
        <v>3</v>
      </c>
      <c r="F399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399" s="6" t="str">
        <f t="shared" si="19"/>
        <v>Week 1</v>
      </c>
      <c r="H399" s="6" t="str">
        <f t="shared" si="20"/>
        <v>May 23 Week 1</v>
      </c>
      <c r="I399" s="6" t="str">
        <f>CONCATENATE(UPPER(TableAopCalendar[[#This Row],[Month]])," ",TableAopCalendar[[#This Row],[Year]])</f>
        <v>MAY 23</v>
      </c>
      <c r="J399" s="6" t="s">
        <v>261</v>
      </c>
      <c r="K399" s="6" t="str">
        <f>CONCATENATE(TableAopCalendar[[#This Row],[Month for Plan]]," ",TableAopCalendar[[#This Row],[Plan]])</f>
        <v>MAY 23 PLANNED</v>
      </c>
    </row>
    <row r="400" spans="1:11" x14ac:dyDescent="0.35">
      <c r="A400" s="6">
        <f t="shared" si="18"/>
        <v>4</v>
      </c>
      <c r="B400" s="7">
        <v>45050</v>
      </c>
      <c r="C400" s="8" t="s">
        <v>252</v>
      </c>
      <c r="D400" s="8">
        <v>23</v>
      </c>
      <c r="E400" s="6">
        <f>DAY(TableAopCalendar[[#This Row],[Date]])</f>
        <v>4</v>
      </c>
      <c r="F400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400" s="6" t="str">
        <f t="shared" si="19"/>
        <v>Week 1</v>
      </c>
      <c r="H400" s="6" t="str">
        <f t="shared" si="20"/>
        <v>May 23 Week 1</v>
      </c>
      <c r="I400" s="6" t="str">
        <f>CONCATENATE(UPPER(TableAopCalendar[[#This Row],[Month]])," ",TableAopCalendar[[#This Row],[Year]])</f>
        <v>MAY 23</v>
      </c>
      <c r="J400" s="6" t="s">
        <v>261</v>
      </c>
      <c r="K400" s="6" t="str">
        <f>CONCATENATE(TableAopCalendar[[#This Row],[Month for Plan]]," ",TableAopCalendar[[#This Row],[Plan]])</f>
        <v>MAY 23 PLANNED</v>
      </c>
    </row>
    <row r="401" spans="1:11" x14ac:dyDescent="0.35">
      <c r="A401" s="6">
        <f t="shared" si="18"/>
        <v>5</v>
      </c>
      <c r="B401" s="7">
        <v>45051</v>
      </c>
      <c r="C401" s="8" t="s">
        <v>252</v>
      </c>
      <c r="D401" s="8">
        <v>23</v>
      </c>
      <c r="E401" s="6">
        <f>DAY(TableAopCalendar[[#This Row],[Date]])</f>
        <v>5</v>
      </c>
      <c r="F401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401" s="6" t="str">
        <f t="shared" si="19"/>
        <v>Week 1</v>
      </c>
      <c r="H401" s="6" t="str">
        <f t="shared" si="20"/>
        <v>May 23 Week 1</v>
      </c>
      <c r="I401" s="6" t="str">
        <f>CONCATENATE(UPPER(TableAopCalendar[[#This Row],[Month]])," ",TableAopCalendar[[#This Row],[Year]])</f>
        <v>MAY 23</v>
      </c>
      <c r="J401" s="6" t="s">
        <v>261</v>
      </c>
      <c r="K401" s="6" t="str">
        <f>CONCATENATE(TableAopCalendar[[#This Row],[Month for Plan]]," ",TableAopCalendar[[#This Row],[Plan]])</f>
        <v>MAY 23 PLANNED</v>
      </c>
    </row>
    <row r="402" spans="1:11" x14ac:dyDescent="0.35">
      <c r="A402" s="6">
        <f t="shared" si="18"/>
        <v>6</v>
      </c>
      <c r="B402" s="7">
        <v>45052</v>
      </c>
      <c r="C402" s="8" t="s">
        <v>252</v>
      </c>
      <c r="D402" s="8">
        <v>23</v>
      </c>
      <c r="E402" s="6">
        <f>DAY(TableAopCalendar[[#This Row],[Date]])</f>
        <v>6</v>
      </c>
      <c r="F402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402" s="6" t="str">
        <f t="shared" si="19"/>
        <v>Week 1</v>
      </c>
      <c r="H402" s="6" t="str">
        <f t="shared" si="20"/>
        <v>May 23 Week 1</v>
      </c>
      <c r="I402" s="6" t="str">
        <f>CONCATENATE(UPPER(TableAopCalendar[[#This Row],[Month]])," ",TableAopCalendar[[#This Row],[Year]])</f>
        <v>MAY 23</v>
      </c>
      <c r="J402" s="6" t="s">
        <v>261</v>
      </c>
      <c r="K402" s="6" t="str">
        <f>CONCATENATE(TableAopCalendar[[#This Row],[Month for Plan]]," ",TableAopCalendar[[#This Row],[Plan]])</f>
        <v>MAY 23 PLANNED</v>
      </c>
    </row>
    <row r="403" spans="1:11" x14ac:dyDescent="0.35">
      <c r="A403" s="6">
        <f t="shared" si="18"/>
        <v>7</v>
      </c>
      <c r="B403" s="7">
        <v>45053</v>
      </c>
      <c r="C403" s="8" t="s">
        <v>252</v>
      </c>
      <c r="D403" s="8">
        <v>23</v>
      </c>
      <c r="E403" s="6">
        <f>DAY(TableAopCalendar[[#This Row],[Date]])</f>
        <v>7</v>
      </c>
      <c r="F403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403" s="6" t="str">
        <f t="shared" si="19"/>
        <v>Week 1</v>
      </c>
      <c r="H403" s="6" t="str">
        <f t="shared" si="20"/>
        <v>May 23 Week 1</v>
      </c>
      <c r="I403" s="6" t="str">
        <f>CONCATENATE(UPPER(TableAopCalendar[[#This Row],[Month]])," ",TableAopCalendar[[#This Row],[Year]])</f>
        <v>MAY 23</v>
      </c>
      <c r="J403" s="6" t="s">
        <v>261</v>
      </c>
      <c r="K403" s="6" t="str">
        <f>CONCATENATE(TableAopCalendar[[#This Row],[Month for Plan]]," ",TableAopCalendar[[#This Row],[Plan]])</f>
        <v>MAY 23 PLANNED</v>
      </c>
    </row>
    <row r="404" spans="1:11" x14ac:dyDescent="0.35">
      <c r="A404" s="6">
        <f t="shared" si="18"/>
        <v>1</v>
      </c>
      <c r="B404" s="7">
        <v>45054</v>
      </c>
      <c r="C404" s="8" t="s">
        <v>252</v>
      </c>
      <c r="D404" s="8">
        <v>23</v>
      </c>
      <c r="E404" s="6">
        <f>DAY(TableAopCalendar[[#This Row],[Date]])</f>
        <v>8</v>
      </c>
      <c r="F404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404" s="6" t="str">
        <f t="shared" si="19"/>
        <v>Week 2</v>
      </c>
      <c r="H404" s="6" t="str">
        <f t="shared" si="20"/>
        <v>May 23 Week 2</v>
      </c>
      <c r="I404" s="6" t="str">
        <f>CONCATENATE(UPPER(TableAopCalendar[[#This Row],[Month]])," ",TableAopCalendar[[#This Row],[Year]])</f>
        <v>MAY 23</v>
      </c>
      <c r="J404" s="6" t="s">
        <v>261</v>
      </c>
      <c r="K404" s="6" t="str">
        <f>CONCATENATE(TableAopCalendar[[#This Row],[Month for Plan]]," ",TableAopCalendar[[#This Row],[Plan]])</f>
        <v>MAY 23 PLANNED</v>
      </c>
    </row>
    <row r="405" spans="1:11" x14ac:dyDescent="0.35">
      <c r="A405" s="6">
        <f t="shared" si="18"/>
        <v>2</v>
      </c>
      <c r="B405" s="7">
        <v>45055</v>
      </c>
      <c r="C405" s="8" t="s">
        <v>252</v>
      </c>
      <c r="D405" s="8">
        <v>23</v>
      </c>
      <c r="E405" s="6">
        <f>DAY(TableAopCalendar[[#This Row],[Date]])</f>
        <v>9</v>
      </c>
      <c r="F405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405" s="6" t="str">
        <f t="shared" si="19"/>
        <v>Week 2</v>
      </c>
      <c r="H405" s="6" t="str">
        <f t="shared" si="20"/>
        <v>May 23 Week 2</v>
      </c>
      <c r="I405" s="6" t="str">
        <f>CONCATENATE(UPPER(TableAopCalendar[[#This Row],[Month]])," ",TableAopCalendar[[#This Row],[Year]])</f>
        <v>MAY 23</v>
      </c>
      <c r="J405" s="6" t="s">
        <v>261</v>
      </c>
      <c r="K405" s="6" t="str">
        <f>CONCATENATE(TableAopCalendar[[#This Row],[Month for Plan]]," ",TableAopCalendar[[#This Row],[Plan]])</f>
        <v>MAY 23 PLANNED</v>
      </c>
    </row>
    <row r="406" spans="1:11" x14ac:dyDescent="0.35">
      <c r="A406" s="6">
        <f t="shared" si="18"/>
        <v>3</v>
      </c>
      <c r="B406" s="7">
        <v>45056</v>
      </c>
      <c r="C406" s="8" t="s">
        <v>252</v>
      </c>
      <c r="D406" s="8">
        <v>23</v>
      </c>
      <c r="E406" s="6">
        <f>DAY(TableAopCalendar[[#This Row],[Date]])</f>
        <v>10</v>
      </c>
      <c r="F406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406" s="6" t="str">
        <f t="shared" si="19"/>
        <v>Week 2</v>
      </c>
      <c r="H406" s="6" t="str">
        <f t="shared" si="20"/>
        <v>May 23 Week 2</v>
      </c>
      <c r="I406" s="6" t="str">
        <f>CONCATENATE(UPPER(TableAopCalendar[[#This Row],[Month]])," ",TableAopCalendar[[#This Row],[Year]])</f>
        <v>MAY 23</v>
      </c>
      <c r="J406" s="6" t="s">
        <v>261</v>
      </c>
      <c r="K406" s="6" t="str">
        <f>CONCATENATE(TableAopCalendar[[#This Row],[Month for Plan]]," ",TableAopCalendar[[#This Row],[Plan]])</f>
        <v>MAY 23 PLANNED</v>
      </c>
    </row>
    <row r="407" spans="1:11" x14ac:dyDescent="0.35">
      <c r="A407" s="6">
        <f t="shared" si="18"/>
        <v>4</v>
      </c>
      <c r="B407" s="7">
        <v>45057</v>
      </c>
      <c r="C407" s="8" t="s">
        <v>252</v>
      </c>
      <c r="D407" s="8">
        <v>23</v>
      </c>
      <c r="E407" s="6">
        <f>DAY(TableAopCalendar[[#This Row],[Date]])</f>
        <v>11</v>
      </c>
      <c r="F407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407" s="6" t="str">
        <f t="shared" si="19"/>
        <v>Week 2</v>
      </c>
      <c r="H407" s="6" t="str">
        <f t="shared" si="20"/>
        <v>May 23 Week 2</v>
      </c>
      <c r="I407" s="6" t="str">
        <f>CONCATENATE(UPPER(TableAopCalendar[[#This Row],[Month]])," ",TableAopCalendar[[#This Row],[Year]])</f>
        <v>MAY 23</v>
      </c>
      <c r="J407" s="6" t="s">
        <v>261</v>
      </c>
      <c r="K407" s="6" t="str">
        <f>CONCATENATE(TableAopCalendar[[#This Row],[Month for Plan]]," ",TableAopCalendar[[#This Row],[Plan]])</f>
        <v>MAY 23 PLANNED</v>
      </c>
    </row>
    <row r="408" spans="1:11" x14ac:dyDescent="0.35">
      <c r="A408" s="6">
        <f t="shared" si="18"/>
        <v>5</v>
      </c>
      <c r="B408" s="7">
        <v>45058</v>
      </c>
      <c r="C408" s="8" t="s">
        <v>252</v>
      </c>
      <c r="D408" s="8">
        <v>23</v>
      </c>
      <c r="E408" s="6">
        <f>DAY(TableAopCalendar[[#This Row],[Date]])</f>
        <v>12</v>
      </c>
      <c r="F408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408" s="6" t="str">
        <f t="shared" si="19"/>
        <v>Week 2</v>
      </c>
      <c r="H408" s="6" t="str">
        <f t="shared" si="20"/>
        <v>May 23 Week 2</v>
      </c>
      <c r="I408" s="6" t="str">
        <f>CONCATENATE(UPPER(TableAopCalendar[[#This Row],[Month]])," ",TableAopCalendar[[#This Row],[Year]])</f>
        <v>MAY 23</v>
      </c>
      <c r="J408" s="6" t="s">
        <v>261</v>
      </c>
      <c r="K408" s="6" t="str">
        <f>CONCATENATE(TableAopCalendar[[#This Row],[Month for Plan]]," ",TableAopCalendar[[#This Row],[Plan]])</f>
        <v>MAY 23 PLANNED</v>
      </c>
    </row>
    <row r="409" spans="1:11" x14ac:dyDescent="0.35">
      <c r="A409" s="6">
        <f t="shared" si="18"/>
        <v>6</v>
      </c>
      <c r="B409" s="7">
        <v>45059</v>
      </c>
      <c r="C409" s="8" t="s">
        <v>252</v>
      </c>
      <c r="D409" s="8">
        <v>23</v>
      </c>
      <c r="E409" s="6">
        <f>DAY(TableAopCalendar[[#This Row],[Date]])</f>
        <v>13</v>
      </c>
      <c r="F409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409" s="6" t="str">
        <f t="shared" si="19"/>
        <v>Week 2</v>
      </c>
      <c r="H409" s="6" t="str">
        <f t="shared" si="20"/>
        <v>May 23 Week 2</v>
      </c>
      <c r="I409" s="6" t="str">
        <f>CONCATENATE(UPPER(TableAopCalendar[[#This Row],[Month]])," ",TableAopCalendar[[#This Row],[Year]])</f>
        <v>MAY 23</v>
      </c>
      <c r="J409" s="6" t="s">
        <v>261</v>
      </c>
      <c r="K409" s="6" t="str">
        <f>CONCATENATE(TableAopCalendar[[#This Row],[Month for Plan]]," ",TableAopCalendar[[#This Row],[Plan]])</f>
        <v>MAY 23 PLANNED</v>
      </c>
    </row>
    <row r="410" spans="1:11" x14ac:dyDescent="0.35">
      <c r="A410" s="6">
        <f t="shared" si="18"/>
        <v>7</v>
      </c>
      <c r="B410" s="7">
        <v>45060</v>
      </c>
      <c r="C410" s="8" t="s">
        <v>252</v>
      </c>
      <c r="D410" s="8">
        <v>23</v>
      </c>
      <c r="E410" s="6">
        <f>DAY(TableAopCalendar[[#This Row],[Date]])</f>
        <v>14</v>
      </c>
      <c r="F410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410" s="6" t="str">
        <f t="shared" si="19"/>
        <v>Week 2</v>
      </c>
      <c r="H410" s="6" t="str">
        <f t="shared" si="20"/>
        <v>May 23 Week 2</v>
      </c>
      <c r="I410" s="6" t="str">
        <f>CONCATENATE(UPPER(TableAopCalendar[[#This Row],[Month]])," ",TableAopCalendar[[#This Row],[Year]])</f>
        <v>MAY 23</v>
      </c>
      <c r="J410" s="6" t="s">
        <v>261</v>
      </c>
      <c r="K410" s="6" t="str">
        <f>CONCATENATE(TableAopCalendar[[#This Row],[Month for Plan]]," ",TableAopCalendar[[#This Row],[Plan]])</f>
        <v>MAY 23 PLANNED</v>
      </c>
    </row>
    <row r="411" spans="1:11" x14ac:dyDescent="0.35">
      <c r="A411" s="6">
        <f t="shared" si="18"/>
        <v>1</v>
      </c>
      <c r="B411" s="7">
        <v>45061</v>
      </c>
      <c r="C411" s="8" t="s">
        <v>252</v>
      </c>
      <c r="D411" s="8">
        <v>23</v>
      </c>
      <c r="E411" s="6">
        <f>DAY(TableAopCalendar[[#This Row],[Date]])</f>
        <v>15</v>
      </c>
      <c r="F411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411" s="6" t="str">
        <f t="shared" si="19"/>
        <v>Week 3</v>
      </c>
      <c r="H411" s="6" t="str">
        <f t="shared" si="20"/>
        <v>May 23 Week 3</v>
      </c>
      <c r="I411" s="6" t="str">
        <f>CONCATENATE(UPPER(TableAopCalendar[[#This Row],[Month]])," ",TableAopCalendar[[#This Row],[Year]])</f>
        <v>MAY 23</v>
      </c>
      <c r="J411" s="6" t="s">
        <v>261</v>
      </c>
      <c r="K411" s="6" t="str">
        <f>CONCATENATE(TableAopCalendar[[#This Row],[Month for Plan]]," ",TableAopCalendar[[#This Row],[Plan]])</f>
        <v>MAY 23 PLANNED</v>
      </c>
    </row>
    <row r="412" spans="1:11" x14ac:dyDescent="0.35">
      <c r="A412" s="6">
        <f t="shared" si="18"/>
        <v>2</v>
      </c>
      <c r="B412" s="7">
        <v>45062</v>
      </c>
      <c r="C412" s="8" t="s">
        <v>252</v>
      </c>
      <c r="D412" s="8">
        <v>23</v>
      </c>
      <c r="E412" s="6">
        <f>DAY(TableAopCalendar[[#This Row],[Date]])</f>
        <v>16</v>
      </c>
      <c r="F412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412" s="6" t="str">
        <f t="shared" si="19"/>
        <v>Week 3</v>
      </c>
      <c r="H412" s="6" t="str">
        <f t="shared" si="20"/>
        <v>May 23 Week 3</v>
      </c>
      <c r="I412" s="6" t="str">
        <f>CONCATENATE(UPPER(TableAopCalendar[[#This Row],[Month]])," ",TableAopCalendar[[#This Row],[Year]])</f>
        <v>MAY 23</v>
      </c>
      <c r="J412" s="6" t="s">
        <v>261</v>
      </c>
      <c r="K412" s="6" t="str">
        <f>CONCATENATE(TableAopCalendar[[#This Row],[Month for Plan]]," ",TableAopCalendar[[#This Row],[Plan]])</f>
        <v>MAY 23 PLANNED</v>
      </c>
    </row>
    <row r="413" spans="1:11" x14ac:dyDescent="0.35">
      <c r="A413" s="6">
        <f t="shared" si="18"/>
        <v>3</v>
      </c>
      <c r="B413" s="7">
        <v>45063</v>
      </c>
      <c r="C413" s="8" t="s">
        <v>252</v>
      </c>
      <c r="D413" s="8">
        <v>23</v>
      </c>
      <c r="E413" s="6">
        <f>DAY(TableAopCalendar[[#This Row],[Date]])</f>
        <v>17</v>
      </c>
      <c r="F413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413" s="6" t="str">
        <f t="shared" si="19"/>
        <v>Week 3</v>
      </c>
      <c r="H413" s="6" t="str">
        <f t="shared" si="20"/>
        <v>May 23 Week 3</v>
      </c>
      <c r="I413" s="6" t="str">
        <f>CONCATENATE(UPPER(TableAopCalendar[[#This Row],[Month]])," ",TableAopCalendar[[#This Row],[Year]])</f>
        <v>MAY 23</v>
      </c>
      <c r="J413" s="6" t="s">
        <v>261</v>
      </c>
      <c r="K413" s="6" t="str">
        <f>CONCATENATE(TableAopCalendar[[#This Row],[Month for Plan]]," ",TableAopCalendar[[#This Row],[Plan]])</f>
        <v>MAY 23 PLANNED</v>
      </c>
    </row>
    <row r="414" spans="1:11" x14ac:dyDescent="0.35">
      <c r="A414" s="6">
        <f t="shared" si="18"/>
        <v>4</v>
      </c>
      <c r="B414" s="7">
        <v>45064</v>
      </c>
      <c r="C414" s="8" t="s">
        <v>252</v>
      </c>
      <c r="D414" s="8">
        <v>23</v>
      </c>
      <c r="E414" s="6">
        <f>DAY(TableAopCalendar[[#This Row],[Date]])</f>
        <v>18</v>
      </c>
      <c r="F414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414" s="6" t="str">
        <f t="shared" si="19"/>
        <v>Week 3</v>
      </c>
      <c r="H414" s="6" t="str">
        <f t="shared" si="20"/>
        <v>May 23 Week 3</v>
      </c>
      <c r="I414" s="6" t="str">
        <f>CONCATENATE(UPPER(TableAopCalendar[[#This Row],[Month]])," ",TableAopCalendar[[#This Row],[Year]])</f>
        <v>MAY 23</v>
      </c>
      <c r="J414" s="6" t="s">
        <v>261</v>
      </c>
      <c r="K414" s="6" t="str">
        <f>CONCATENATE(TableAopCalendar[[#This Row],[Month for Plan]]," ",TableAopCalendar[[#This Row],[Plan]])</f>
        <v>MAY 23 PLANNED</v>
      </c>
    </row>
    <row r="415" spans="1:11" x14ac:dyDescent="0.35">
      <c r="A415" s="6">
        <f t="shared" si="18"/>
        <v>5</v>
      </c>
      <c r="B415" s="7">
        <v>45065</v>
      </c>
      <c r="C415" s="8" t="s">
        <v>252</v>
      </c>
      <c r="D415" s="8">
        <v>23</v>
      </c>
      <c r="E415" s="6">
        <f>DAY(TableAopCalendar[[#This Row],[Date]])</f>
        <v>19</v>
      </c>
      <c r="F415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415" s="6" t="str">
        <f t="shared" si="19"/>
        <v>Week 3</v>
      </c>
      <c r="H415" s="6" t="str">
        <f t="shared" si="20"/>
        <v>May 23 Week 3</v>
      </c>
      <c r="I415" s="6" t="str">
        <f>CONCATENATE(UPPER(TableAopCalendar[[#This Row],[Month]])," ",TableAopCalendar[[#This Row],[Year]])</f>
        <v>MAY 23</v>
      </c>
      <c r="J415" s="6" t="s">
        <v>261</v>
      </c>
      <c r="K415" s="6" t="str">
        <f>CONCATENATE(TableAopCalendar[[#This Row],[Month for Plan]]," ",TableAopCalendar[[#This Row],[Plan]])</f>
        <v>MAY 23 PLANNED</v>
      </c>
    </row>
    <row r="416" spans="1:11" x14ac:dyDescent="0.35">
      <c r="A416" s="6">
        <f t="shared" si="18"/>
        <v>6</v>
      </c>
      <c r="B416" s="7">
        <v>45066</v>
      </c>
      <c r="C416" s="8" t="s">
        <v>252</v>
      </c>
      <c r="D416" s="8">
        <v>23</v>
      </c>
      <c r="E416" s="6">
        <f>DAY(TableAopCalendar[[#This Row],[Date]])</f>
        <v>20</v>
      </c>
      <c r="F416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416" s="6" t="str">
        <f t="shared" si="19"/>
        <v>Week 3</v>
      </c>
      <c r="H416" s="6" t="str">
        <f t="shared" si="20"/>
        <v>May 23 Week 3</v>
      </c>
      <c r="I416" s="6" t="str">
        <f>CONCATENATE(UPPER(TableAopCalendar[[#This Row],[Month]])," ",TableAopCalendar[[#This Row],[Year]])</f>
        <v>MAY 23</v>
      </c>
      <c r="J416" s="6" t="s">
        <v>261</v>
      </c>
      <c r="K416" s="6" t="str">
        <f>CONCATENATE(TableAopCalendar[[#This Row],[Month for Plan]]," ",TableAopCalendar[[#This Row],[Plan]])</f>
        <v>MAY 23 PLANNED</v>
      </c>
    </row>
    <row r="417" spans="1:11" x14ac:dyDescent="0.35">
      <c r="A417" s="6">
        <f t="shared" si="18"/>
        <v>7</v>
      </c>
      <c r="B417" s="7">
        <v>45067</v>
      </c>
      <c r="C417" s="8" t="s">
        <v>252</v>
      </c>
      <c r="D417" s="8">
        <v>23</v>
      </c>
      <c r="E417" s="6">
        <f>DAY(TableAopCalendar[[#This Row],[Date]])</f>
        <v>21</v>
      </c>
      <c r="F417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417" s="6" t="str">
        <f t="shared" si="19"/>
        <v>Week 3</v>
      </c>
      <c r="H417" s="6" t="str">
        <f t="shared" si="20"/>
        <v>May 23 Week 3</v>
      </c>
      <c r="I417" s="6" t="str">
        <f>CONCATENATE(UPPER(TableAopCalendar[[#This Row],[Month]])," ",TableAopCalendar[[#This Row],[Year]])</f>
        <v>MAY 23</v>
      </c>
      <c r="J417" s="6" t="s">
        <v>261</v>
      </c>
      <c r="K417" s="6" t="str">
        <f>CONCATENATE(TableAopCalendar[[#This Row],[Month for Plan]]," ",TableAopCalendar[[#This Row],[Plan]])</f>
        <v>MAY 23 PLANNED</v>
      </c>
    </row>
    <row r="418" spans="1:11" x14ac:dyDescent="0.35">
      <c r="A418" s="6">
        <f t="shared" si="18"/>
        <v>1</v>
      </c>
      <c r="B418" s="7">
        <v>45068</v>
      </c>
      <c r="C418" s="8" t="s">
        <v>252</v>
      </c>
      <c r="D418" s="8">
        <v>23</v>
      </c>
      <c r="E418" s="6">
        <f>DAY(TableAopCalendar[[#This Row],[Date]])</f>
        <v>22</v>
      </c>
      <c r="F418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418" s="6" t="str">
        <f t="shared" si="19"/>
        <v>Week 4</v>
      </c>
      <c r="H418" s="6" t="str">
        <f t="shared" si="20"/>
        <v>May 23 Week 4</v>
      </c>
      <c r="I418" s="6" t="str">
        <f>CONCATENATE(UPPER(TableAopCalendar[[#This Row],[Month]])," ",TableAopCalendar[[#This Row],[Year]])</f>
        <v>MAY 23</v>
      </c>
      <c r="J418" s="6" t="s">
        <v>261</v>
      </c>
      <c r="K418" s="6" t="str">
        <f>CONCATENATE(TableAopCalendar[[#This Row],[Month for Plan]]," ",TableAopCalendar[[#This Row],[Plan]])</f>
        <v>MAY 23 PLANNED</v>
      </c>
    </row>
    <row r="419" spans="1:11" x14ac:dyDescent="0.35">
      <c r="A419" s="6">
        <f t="shared" si="18"/>
        <v>2</v>
      </c>
      <c r="B419" s="7">
        <v>45069</v>
      </c>
      <c r="C419" s="8" t="s">
        <v>252</v>
      </c>
      <c r="D419" s="8">
        <v>23</v>
      </c>
      <c r="E419" s="6">
        <f>DAY(TableAopCalendar[[#This Row],[Date]])</f>
        <v>23</v>
      </c>
      <c r="F419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419" s="6" t="str">
        <f t="shared" si="19"/>
        <v>Week 4</v>
      </c>
      <c r="H419" s="6" t="str">
        <f t="shared" si="20"/>
        <v>May 23 Week 4</v>
      </c>
      <c r="I419" s="6" t="str">
        <f>CONCATENATE(UPPER(TableAopCalendar[[#This Row],[Month]])," ",TableAopCalendar[[#This Row],[Year]])</f>
        <v>MAY 23</v>
      </c>
      <c r="J419" s="6" t="s">
        <v>261</v>
      </c>
      <c r="K419" s="6" t="str">
        <f>CONCATENATE(TableAopCalendar[[#This Row],[Month for Plan]]," ",TableAopCalendar[[#This Row],[Plan]])</f>
        <v>MAY 23 PLANNED</v>
      </c>
    </row>
    <row r="420" spans="1:11" x14ac:dyDescent="0.35">
      <c r="A420" s="6">
        <f t="shared" si="18"/>
        <v>3</v>
      </c>
      <c r="B420" s="7">
        <v>45070</v>
      </c>
      <c r="C420" s="8" t="s">
        <v>252</v>
      </c>
      <c r="D420" s="8">
        <v>23</v>
      </c>
      <c r="E420" s="6">
        <f>DAY(TableAopCalendar[[#This Row],[Date]])</f>
        <v>24</v>
      </c>
      <c r="F420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420" s="6" t="str">
        <f t="shared" si="19"/>
        <v>Week 4</v>
      </c>
      <c r="H420" s="6" t="str">
        <f t="shared" si="20"/>
        <v>May 23 Week 4</v>
      </c>
      <c r="I420" s="6" t="str">
        <f>CONCATENATE(UPPER(TableAopCalendar[[#This Row],[Month]])," ",TableAopCalendar[[#This Row],[Year]])</f>
        <v>MAY 23</v>
      </c>
      <c r="J420" s="6" t="s">
        <v>261</v>
      </c>
      <c r="K420" s="6" t="str">
        <f>CONCATENATE(TableAopCalendar[[#This Row],[Month for Plan]]," ",TableAopCalendar[[#This Row],[Plan]])</f>
        <v>MAY 23 PLANNED</v>
      </c>
    </row>
    <row r="421" spans="1:11" x14ac:dyDescent="0.35">
      <c r="A421" s="6">
        <f t="shared" si="18"/>
        <v>4</v>
      </c>
      <c r="B421" s="7">
        <v>45071</v>
      </c>
      <c r="C421" s="8" t="s">
        <v>252</v>
      </c>
      <c r="D421" s="8">
        <v>23</v>
      </c>
      <c r="E421" s="6">
        <f>DAY(TableAopCalendar[[#This Row],[Date]])</f>
        <v>25</v>
      </c>
      <c r="F421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421" s="6" t="str">
        <f t="shared" si="19"/>
        <v>Week 4</v>
      </c>
      <c r="H421" s="6" t="str">
        <f t="shared" si="20"/>
        <v>May 23 Week 4</v>
      </c>
      <c r="I421" s="6" t="str">
        <f>CONCATENATE(UPPER(TableAopCalendar[[#This Row],[Month]])," ",TableAopCalendar[[#This Row],[Year]])</f>
        <v>MAY 23</v>
      </c>
      <c r="J421" s="6" t="s">
        <v>261</v>
      </c>
      <c r="K421" s="6" t="str">
        <f>CONCATENATE(TableAopCalendar[[#This Row],[Month for Plan]]," ",TableAopCalendar[[#This Row],[Plan]])</f>
        <v>MAY 23 PLANNED</v>
      </c>
    </row>
    <row r="422" spans="1:11" x14ac:dyDescent="0.35">
      <c r="A422" s="6">
        <f t="shared" si="18"/>
        <v>5</v>
      </c>
      <c r="B422" s="7">
        <v>45072</v>
      </c>
      <c r="C422" s="8" t="s">
        <v>252</v>
      </c>
      <c r="D422" s="8">
        <v>23</v>
      </c>
      <c r="E422" s="6">
        <f>DAY(TableAopCalendar[[#This Row],[Date]])</f>
        <v>26</v>
      </c>
      <c r="F422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422" s="6" t="str">
        <f t="shared" si="19"/>
        <v>Week 4</v>
      </c>
      <c r="H422" s="6" t="str">
        <f t="shared" si="20"/>
        <v>May 23 Week 4</v>
      </c>
      <c r="I422" s="6" t="str">
        <f>CONCATENATE(UPPER(TableAopCalendar[[#This Row],[Month]])," ",TableAopCalendar[[#This Row],[Year]])</f>
        <v>MAY 23</v>
      </c>
      <c r="J422" s="6" t="s">
        <v>261</v>
      </c>
      <c r="K422" s="6" t="str">
        <f>CONCATENATE(TableAopCalendar[[#This Row],[Month for Plan]]," ",TableAopCalendar[[#This Row],[Plan]])</f>
        <v>MAY 23 PLANNED</v>
      </c>
    </row>
    <row r="423" spans="1:11" x14ac:dyDescent="0.35">
      <c r="A423" s="6">
        <f t="shared" si="18"/>
        <v>6</v>
      </c>
      <c r="B423" s="7">
        <v>45073</v>
      </c>
      <c r="C423" s="8" t="s">
        <v>252</v>
      </c>
      <c r="D423" s="8">
        <v>23</v>
      </c>
      <c r="E423" s="6">
        <f>DAY(TableAopCalendar[[#This Row],[Date]])</f>
        <v>27</v>
      </c>
      <c r="F423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423" s="6" t="str">
        <f t="shared" si="19"/>
        <v>Week 4</v>
      </c>
      <c r="H423" s="6" t="str">
        <f t="shared" si="20"/>
        <v>May 23 Week 4</v>
      </c>
      <c r="I423" s="6" t="str">
        <f>CONCATENATE(UPPER(TableAopCalendar[[#This Row],[Month]])," ",TableAopCalendar[[#This Row],[Year]])</f>
        <v>MAY 23</v>
      </c>
      <c r="J423" s="6" t="s">
        <v>261</v>
      </c>
      <c r="K423" s="6" t="str">
        <f>CONCATENATE(TableAopCalendar[[#This Row],[Month for Plan]]," ",TableAopCalendar[[#This Row],[Plan]])</f>
        <v>MAY 23 PLANNED</v>
      </c>
    </row>
    <row r="424" spans="1:11" x14ac:dyDescent="0.35">
      <c r="A424" s="6">
        <f t="shared" si="18"/>
        <v>7</v>
      </c>
      <c r="B424" s="7">
        <v>45074</v>
      </c>
      <c r="C424" s="8" t="s">
        <v>252</v>
      </c>
      <c r="D424" s="8">
        <v>23</v>
      </c>
      <c r="E424" s="6">
        <f>DAY(TableAopCalendar[[#This Row],[Date]])</f>
        <v>28</v>
      </c>
      <c r="F424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424" s="6" t="str">
        <f t="shared" si="19"/>
        <v>Week 4</v>
      </c>
      <c r="H424" s="6" t="str">
        <f t="shared" si="20"/>
        <v>May 23 Week 4</v>
      </c>
      <c r="I424" s="6" t="str">
        <f>CONCATENATE(UPPER(TableAopCalendar[[#This Row],[Month]])," ",TableAopCalendar[[#This Row],[Year]])</f>
        <v>MAY 23</v>
      </c>
      <c r="J424" s="6" t="s">
        <v>261</v>
      </c>
      <c r="K424" s="6" t="str">
        <f>CONCATENATE(TableAopCalendar[[#This Row],[Month for Plan]]," ",TableAopCalendar[[#This Row],[Plan]])</f>
        <v>MAY 23 PLANNED</v>
      </c>
    </row>
    <row r="425" spans="1:11" x14ac:dyDescent="0.35">
      <c r="A425" s="6">
        <f t="shared" si="18"/>
        <v>1</v>
      </c>
      <c r="B425" s="7">
        <v>45075</v>
      </c>
      <c r="C425" s="8" t="s">
        <v>252</v>
      </c>
      <c r="D425" s="8">
        <v>23</v>
      </c>
      <c r="E425" s="6">
        <f>DAY(TableAopCalendar[[#This Row],[Date]])</f>
        <v>29</v>
      </c>
      <c r="F425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425" s="6" t="str">
        <f t="shared" si="19"/>
        <v>Week 5</v>
      </c>
      <c r="H425" s="6" t="str">
        <f t="shared" si="20"/>
        <v>May 23 Week 5</v>
      </c>
      <c r="I425" s="6" t="str">
        <f>CONCATENATE(UPPER(TableAopCalendar[[#This Row],[Month]])," ",TableAopCalendar[[#This Row],[Year]])</f>
        <v>MAY 23</v>
      </c>
      <c r="J425" s="6" t="s">
        <v>261</v>
      </c>
      <c r="K425" s="6" t="str">
        <f>CONCATENATE(TableAopCalendar[[#This Row],[Month for Plan]]," ",TableAopCalendar[[#This Row],[Plan]])</f>
        <v>MAY 23 PLANNED</v>
      </c>
    </row>
    <row r="426" spans="1:11" x14ac:dyDescent="0.35">
      <c r="A426" s="6">
        <f t="shared" si="18"/>
        <v>2</v>
      </c>
      <c r="B426" s="7">
        <v>45076</v>
      </c>
      <c r="C426" s="8" t="s">
        <v>252</v>
      </c>
      <c r="D426" s="8">
        <v>23</v>
      </c>
      <c r="E426" s="6">
        <f>DAY(TableAopCalendar[[#This Row],[Date]])</f>
        <v>30</v>
      </c>
      <c r="F426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426" s="6" t="str">
        <f t="shared" si="19"/>
        <v>Week 5</v>
      </c>
      <c r="H426" s="6" t="str">
        <f t="shared" si="20"/>
        <v>May 23 Week 5</v>
      </c>
      <c r="I426" s="6" t="str">
        <f>CONCATENATE(UPPER(TableAopCalendar[[#This Row],[Month]])," ",TableAopCalendar[[#This Row],[Year]])</f>
        <v>MAY 23</v>
      </c>
      <c r="J426" s="6" t="s">
        <v>261</v>
      </c>
      <c r="K426" s="6" t="str">
        <f>CONCATENATE(TableAopCalendar[[#This Row],[Month for Plan]]," ",TableAopCalendar[[#This Row],[Plan]])</f>
        <v>MAY 23 PLANNED</v>
      </c>
    </row>
    <row r="427" spans="1:11" x14ac:dyDescent="0.35">
      <c r="A427" s="6">
        <f t="shared" si="18"/>
        <v>3</v>
      </c>
      <c r="B427" s="7">
        <v>45077</v>
      </c>
      <c r="C427" s="8" t="s">
        <v>252</v>
      </c>
      <c r="D427" s="8">
        <v>23</v>
      </c>
      <c r="E427" s="6">
        <f>DAY(TableAopCalendar[[#This Row],[Date]])</f>
        <v>31</v>
      </c>
      <c r="F427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427" s="6" t="str">
        <f t="shared" si="19"/>
        <v>Week 5</v>
      </c>
      <c r="H427" s="6" t="str">
        <f t="shared" si="20"/>
        <v>May 23 Week 5</v>
      </c>
      <c r="I427" s="6" t="str">
        <f>CONCATENATE(UPPER(TableAopCalendar[[#This Row],[Month]])," ",TableAopCalendar[[#This Row],[Year]])</f>
        <v>MAY 23</v>
      </c>
      <c r="J427" s="6" t="s">
        <v>261</v>
      </c>
      <c r="K427" s="6" t="str">
        <f>CONCATENATE(TableAopCalendar[[#This Row],[Month for Plan]]," ",TableAopCalendar[[#This Row],[Plan]])</f>
        <v>MAY 23 PLANNED</v>
      </c>
    </row>
    <row r="428" spans="1:11" x14ac:dyDescent="0.35">
      <c r="A428" s="6">
        <f t="shared" si="18"/>
        <v>1</v>
      </c>
      <c r="B428" s="7">
        <v>45078</v>
      </c>
      <c r="C428" s="8" t="s">
        <v>253</v>
      </c>
      <c r="D428" s="8">
        <v>23</v>
      </c>
      <c r="E428" s="6">
        <f>DAY(TableAopCalendar[[#This Row],[Date]])</f>
        <v>1</v>
      </c>
      <c r="F428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428" s="6" t="str">
        <f t="shared" si="19"/>
        <v>Week 1</v>
      </c>
      <c r="H428" s="6" t="str">
        <f t="shared" si="20"/>
        <v>June 23 Week 1</v>
      </c>
      <c r="I428" s="6" t="str">
        <f>CONCATENATE(UPPER(TableAopCalendar[[#This Row],[Month]])," ",TableAopCalendar[[#This Row],[Year]])</f>
        <v>JUNE 23</v>
      </c>
      <c r="J428" s="6" t="s">
        <v>261</v>
      </c>
      <c r="K428" s="6" t="str">
        <f>CONCATENATE(TableAopCalendar[[#This Row],[Month for Plan]]," ",TableAopCalendar[[#This Row],[Plan]])</f>
        <v>JUNE 23 PLANNED</v>
      </c>
    </row>
    <row r="429" spans="1:11" x14ac:dyDescent="0.35">
      <c r="A429" s="6">
        <f t="shared" si="18"/>
        <v>2</v>
      </c>
      <c r="B429" s="7">
        <v>45079</v>
      </c>
      <c r="C429" s="8" t="s">
        <v>253</v>
      </c>
      <c r="D429" s="8">
        <v>23</v>
      </c>
      <c r="E429" s="6">
        <f>DAY(TableAopCalendar[[#This Row],[Date]])</f>
        <v>2</v>
      </c>
      <c r="F429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429" s="6" t="str">
        <f t="shared" si="19"/>
        <v>Week 1</v>
      </c>
      <c r="H429" s="6" t="str">
        <f t="shared" si="20"/>
        <v>June 23 Week 1</v>
      </c>
      <c r="I429" s="6" t="str">
        <f>CONCATENATE(UPPER(TableAopCalendar[[#This Row],[Month]])," ",TableAopCalendar[[#This Row],[Year]])</f>
        <v>JUNE 23</v>
      </c>
      <c r="J429" s="6" t="s">
        <v>261</v>
      </c>
      <c r="K429" s="6" t="str">
        <f>CONCATENATE(TableAopCalendar[[#This Row],[Month for Plan]]," ",TableAopCalendar[[#This Row],[Plan]])</f>
        <v>JUNE 23 PLANNED</v>
      </c>
    </row>
    <row r="430" spans="1:11" x14ac:dyDescent="0.35">
      <c r="A430" s="6">
        <f t="shared" si="18"/>
        <v>3</v>
      </c>
      <c r="B430" s="7">
        <v>45080</v>
      </c>
      <c r="C430" s="8" t="s">
        <v>253</v>
      </c>
      <c r="D430" s="8">
        <v>23</v>
      </c>
      <c r="E430" s="6">
        <f>DAY(TableAopCalendar[[#This Row],[Date]])</f>
        <v>3</v>
      </c>
      <c r="F430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430" s="6" t="str">
        <f t="shared" si="19"/>
        <v>Week 1</v>
      </c>
      <c r="H430" s="6" t="str">
        <f t="shared" si="20"/>
        <v>June 23 Week 1</v>
      </c>
      <c r="I430" s="6" t="str">
        <f>CONCATENATE(UPPER(TableAopCalendar[[#This Row],[Month]])," ",TableAopCalendar[[#This Row],[Year]])</f>
        <v>JUNE 23</v>
      </c>
      <c r="J430" s="6" t="s">
        <v>261</v>
      </c>
      <c r="K430" s="6" t="str">
        <f>CONCATENATE(TableAopCalendar[[#This Row],[Month for Plan]]," ",TableAopCalendar[[#This Row],[Plan]])</f>
        <v>JUNE 23 PLANNED</v>
      </c>
    </row>
    <row r="431" spans="1:11" x14ac:dyDescent="0.35">
      <c r="A431" s="6">
        <f t="shared" si="18"/>
        <v>4</v>
      </c>
      <c r="B431" s="7">
        <v>45081</v>
      </c>
      <c r="C431" s="8" t="s">
        <v>253</v>
      </c>
      <c r="D431" s="8">
        <v>23</v>
      </c>
      <c r="E431" s="6">
        <f>DAY(TableAopCalendar[[#This Row],[Date]])</f>
        <v>4</v>
      </c>
      <c r="F431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431" s="6" t="str">
        <f t="shared" si="19"/>
        <v>Week 1</v>
      </c>
      <c r="H431" s="6" t="str">
        <f t="shared" si="20"/>
        <v>June 23 Week 1</v>
      </c>
      <c r="I431" s="6" t="str">
        <f>CONCATENATE(UPPER(TableAopCalendar[[#This Row],[Month]])," ",TableAopCalendar[[#This Row],[Year]])</f>
        <v>JUNE 23</v>
      </c>
      <c r="J431" s="6" t="s">
        <v>261</v>
      </c>
      <c r="K431" s="6" t="str">
        <f>CONCATENATE(TableAopCalendar[[#This Row],[Month for Plan]]," ",TableAopCalendar[[#This Row],[Plan]])</f>
        <v>JUNE 23 PLANNED</v>
      </c>
    </row>
    <row r="432" spans="1:11" x14ac:dyDescent="0.35">
      <c r="A432" s="6">
        <f t="shared" si="18"/>
        <v>5</v>
      </c>
      <c r="B432" s="7">
        <v>45082</v>
      </c>
      <c r="C432" s="8" t="s">
        <v>253</v>
      </c>
      <c r="D432" s="8">
        <v>23</v>
      </c>
      <c r="E432" s="6">
        <f>DAY(TableAopCalendar[[#This Row],[Date]])</f>
        <v>5</v>
      </c>
      <c r="F432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432" s="6" t="str">
        <f t="shared" si="19"/>
        <v>Week 1</v>
      </c>
      <c r="H432" s="6" t="str">
        <f t="shared" si="20"/>
        <v>June 23 Week 1</v>
      </c>
      <c r="I432" s="6" t="str">
        <f>CONCATENATE(UPPER(TableAopCalendar[[#This Row],[Month]])," ",TableAopCalendar[[#This Row],[Year]])</f>
        <v>JUNE 23</v>
      </c>
      <c r="J432" s="6" t="s">
        <v>261</v>
      </c>
      <c r="K432" s="6" t="str">
        <f>CONCATENATE(TableAopCalendar[[#This Row],[Month for Plan]]," ",TableAopCalendar[[#This Row],[Plan]])</f>
        <v>JUNE 23 PLANNED</v>
      </c>
    </row>
    <row r="433" spans="1:11" x14ac:dyDescent="0.35">
      <c r="A433" s="6">
        <f t="shared" si="18"/>
        <v>6</v>
      </c>
      <c r="B433" s="7">
        <v>45083</v>
      </c>
      <c r="C433" s="8" t="s">
        <v>253</v>
      </c>
      <c r="D433" s="8">
        <v>23</v>
      </c>
      <c r="E433" s="6">
        <f>DAY(TableAopCalendar[[#This Row],[Date]])</f>
        <v>6</v>
      </c>
      <c r="F433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433" s="6" t="str">
        <f t="shared" si="19"/>
        <v>Week 1</v>
      </c>
      <c r="H433" s="6" t="str">
        <f t="shared" si="20"/>
        <v>June 23 Week 1</v>
      </c>
      <c r="I433" s="6" t="str">
        <f>CONCATENATE(UPPER(TableAopCalendar[[#This Row],[Month]])," ",TableAopCalendar[[#This Row],[Year]])</f>
        <v>JUNE 23</v>
      </c>
      <c r="J433" s="6" t="s">
        <v>261</v>
      </c>
      <c r="K433" s="6" t="str">
        <f>CONCATENATE(TableAopCalendar[[#This Row],[Month for Plan]]," ",TableAopCalendar[[#This Row],[Plan]])</f>
        <v>JUNE 23 PLANNED</v>
      </c>
    </row>
    <row r="434" spans="1:11" x14ac:dyDescent="0.35">
      <c r="A434" s="6">
        <f t="shared" si="18"/>
        <v>7</v>
      </c>
      <c r="B434" s="7">
        <v>45084</v>
      </c>
      <c r="C434" s="8" t="s">
        <v>253</v>
      </c>
      <c r="D434" s="8">
        <v>23</v>
      </c>
      <c r="E434" s="6">
        <f>DAY(TableAopCalendar[[#This Row],[Date]])</f>
        <v>7</v>
      </c>
      <c r="F434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434" s="6" t="str">
        <f t="shared" si="19"/>
        <v>Week 1</v>
      </c>
      <c r="H434" s="6" t="str">
        <f t="shared" si="20"/>
        <v>June 23 Week 1</v>
      </c>
      <c r="I434" s="6" t="str">
        <f>CONCATENATE(UPPER(TableAopCalendar[[#This Row],[Month]])," ",TableAopCalendar[[#This Row],[Year]])</f>
        <v>JUNE 23</v>
      </c>
      <c r="J434" s="6" t="s">
        <v>261</v>
      </c>
      <c r="K434" s="6" t="str">
        <f>CONCATENATE(TableAopCalendar[[#This Row],[Month for Plan]]," ",TableAopCalendar[[#This Row],[Plan]])</f>
        <v>JUNE 23 PLANNED</v>
      </c>
    </row>
    <row r="435" spans="1:11" x14ac:dyDescent="0.35">
      <c r="A435" s="6">
        <f t="shared" si="18"/>
        <v>1</v>
      </c>
      <c r="B435" s="7">
        <v>45085</v>
      </c>
      <c r="C435" s="8" t="s">
        <v>253</v>
      </c>
      <c r="D435" s="8">
        <v>23</v>
      </c>
      <c r="E435" s="6">
        <f>DAY(TableAopCalendar[[#This Row],[Date]])</f>
        <v>8</v>
      </c>
      <c r="F435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435" s="6" t="str">
        <f t="shared" si="19"/>
        <v>Week 2</v>
      </c>
      <c r="H435" s="6" t="str">
        <f t="shared" si="20"/>
        <v>June 23 Week 2</v>
      </c>
      <c r="I435" s="6" t="str">
        <f>CONCATENATE(UPPER(TableAopCalendar[[#This Row],[Month]])," ",TableAopCalendar[[#This Row],[Year]])</f>
        <v>JUNE 23</v>
      </c>
      <c r="J435" s="6" t="s">
        <v>261</v>
      </c>
      <c r="K435" s="6" t="str">
        <f>CONCATENATE(TableAopCalendar[[#This Row],[Month for Plan]]," ",TableAopCalendar[[#This Row],[Plan]])</f>
        <v>JUNE 23 PLANNED</v>
      </c>
    </row>
    <row r="436" spans="1:11" x14ac:dyDescent="0.35">
      <c r="A436" s="6">
        <f t="shared" si="18"/>
        <v>2</v>
      </c>
      <c r="B436" s="7">
        <v>45086</v>
      </c>
      <c r="C436" s="8" t="s">
        <v>253</v>
      </c>
      <c r="D436" s="8">
        <v>23</v>
      </c>
      <c r="E436" s="6">
        <f>DAY(TableAopCalendar[[#This Row],[Date]])</f>
        <v>9</v>
      </c>
      <c r="F436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436" s="6" t="str">
        <f t="shared" si="19"/>
        <v>Week 2</v>
      </c>
      <c r="H436" s="6" t="str">
        <f t="shared" si="20"/>
        <v>June 23 Week 2</v>
      </c>
      <c r="I436" s="6" t="str">
        <f>CONCATENATE(UPPER(TableAopCalendar[[#This Row],[Month]])," ",TableAopCalendar[[#This Row],[Year]])</f>
        <v>JUNE 23</v>
      </c>
      <c r="J436" s="6" t="s">
        <v>261</v>
      </c>
      <c r="K436" s="6" t="str">
        <f>CONCATENATE(TableAopCalendar[[#This Row],[Month for Plan]]," ",TableAopCalendar[[#This Row],[Plan]])</f>
        <v>JUNE 23 PLANNED</v>
      </c>
    </row>
    <row r="437" spans="1:11" x14ac:dyDescent="0.35">
      <c r="A437" s="6">
        <f t="shared" si="18"/>
        <v>3</v>
      </c>
      <c r="B437" s="7">
        <v>45087</v>
      </c>
      <c r="C437" s="8" t="s">
        <v>253</v>
      </c>
      <c r="D437" s="8">
        <v>23</v>
      </c>
      <c r="E437" s="6">
        <f>DAY(TableAopCalendar[[#This Row],[Date]])</f>
        <v>10</v>
      </c>
      <c r="F437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437" s="6" t="str">
        <f t="shared" si="19"/>
        <v>Week 2</v>
      </c>
      <c r="H437" s="6" t="str">
        <f t="shared" si="20"/>
        <v>June 23 Week 2</v>
      </c>
      <c r="I437" s="6" t="str">
        <f>CONCATENATE(UPPER(TableAopCalendar[[#This Row],[Month]])," ",TableAopCalendar[[#This Row],[Year]])</f>
        <v>JUNE 23</v>
      </c>
      <c r="J437" s="6" t="s">
        <v>261</v>
      </c>
      <c r="K437" s="6" t="str">
        <f>CONCATENATE(TableAopCalendar[[#This Row],[Month for Plan]]," ",TableAopCalendar[[#This Row],[Plan]])</f>
        <v>JUNE 23 PLANNED</v>
      </c>
    </row>
    <row r="438" spans="1:11" x14ac:dyDescent="0.35">
      <c r="A438" s="6">
        <f t="shared" si="18"/>
        <v>4</v>
      </c>
      <c r="B438" s="7">
        <v>45088</v>
      </c>
      <c r="C438" s="8" t="s">
        <v>253</v>
      </c>
      <c r="D438" s="8">
        <v>23</v>
      </c>
      <c r="E438" s="6">
        <f>DAY(TableAopCalendar[[#This Row],[Date]])</f>
        <v>11</v>
      </c>
      <c r="F438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438" s="6" t="str">
        <f t="shared" si="19"/>
        <v>Week 2</v>
      </c>
      <c r="H438" s="6" t="str">
        <f t="shared" si="20"/>
        <v>June 23 Week 2</v>
      </c>
      <c r="I438" s="6" t="str">
        <f>CONCATENATE(UPPER(TableAopCalendar[[#This Row],[Month]])," ",TableAopCalendar[[#This Row],[Year]])</f>
        <v>JUNE 23</v>
      </c>
      <c r="J438" s="6" t="s">
        <v>261</v>
      </c>
      <c r="K438" s="6" t="str">
        <f>CONCATENATE(TableAopCalendar[[#This Row],[Month for Plan]]," ",TableAopCalendar[[#This Row],[Plan]])</f>
        <v>JUNE 23 PLANNED</v>
      </c>
    </row>
    <row r="439" spans="1:11" x14ac:dyDescent="0.35">
      <c r="A439" s="6">
        <f t="shared" si="18"/>
        <v>5</v>
      </c>
      <c r="B439" s="7">
        <v>45089</v>
      </c>
      <c r="C439" s="8" t="s">
        <v>253</v>
      </c>
      <c r="D439" s="8">
        <v>23</v>
      </c>
      <c r="E439" s="6">
        <f>DAY(TableAopCalendar[[#This Row],[Date]])</f>
        <v>12</v>
      </c>
      <c r="F439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439" s="6" t="str">
        <f t="shared" si="19"/>
        <v>Week 2</v>
      </c>
      <c r="H439" s="6" t="str">
        <f t="shared" si="20"/>
        <v>June 23 Week 2</v>
      </c>
      <c r="I439" s="6" t="str">
        <f>CONCATENATE(UPPER(TableAopCalendar[[#This Row],[Month]])," ",TableAopCalendar[[#This Row],[Year]])</f>
        <v>JUNE 23</v>
      </c>
      <c r="J439" s="6" t="s">
        <v>261</v>
      </c>
      <c r="K439" s="6" t="str">
        <f>CONCATENATE(TableAopCalendar[[#This Row],[Month for Plan]]," ",TableAopCalendar[[#This Row],[Plan]])</f>
        <v>JUNE 23 PLANNED</v>
      </c>
    </row>
    <row r="440" spans="1:11" x14ac:dyDescent="0.35">
      <c r="A440" s="6">
        <f t="shared" si="18"/>
        <v>6</v>
      </c>
      <c r="B440" s="7">
        <v>45090</v>
      </c>
      <c r="C440" s="8" t="s">
        <v>253</v>
      </c>
      <c r="D440" s="8">
        <v>23</v>
      </c>
      <c r="E440" s="6">
        <f>DAY(TableAopCalendar[[#This Row],[Date]])</f>
        <v>13</v>
      </c>
      <c r="F440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440" s="6" t="str">
        <f t="shared" si="19"/>
        <v>Week 2</v>
      </c>
      <c r="H440" s="6" t="str">
        <f t="shared" si="20"/>
        <v>June 23 Week 2</v>
      </c>
      <c r="I440" s="6" t="str">
        <f>CONCATENATE(UPPER(TableAopCalendar[[#This Row],[Month]])," ",TableAopCalendar[[#This Row],[Year]])</f>
        <v>JUNE 23</v>
      </c>
      <c r="J440" s="6" t="s">
        <v>261</v>
      </c>
      <c r="K440" s="6" t="str">
        <f>CONCATENATE(TableAopCalendar[[#This Row],[Month for Plan]]," ",TableAopCalendar[[#This Row],[Plan]])</f>
        <v>JUNE 23 PLANNED</v>
      </c>
    </row>
    <row r="441" spans="1:11" x14ac:dyDescent="0.35">
      <c r="A441" s="6">
        <f t="shared" si="18"/>
        <v>7</v>
      </c>
      <c r="B441" s="7">
        <v>45091</v>
      </c>
      <c r="C441" s="8" t="s">
        <v>253</v>
      </c>
      <c r="D441" s="8">
        <v>23</v>
      </c>
      <c r="E441" s="6">
        <f>DAY(TableAopCalendar[[#This Row],[Date]])</f>
        <v>14</v>
      </c>
      <c r="F441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441" s="6" t="str">
        <f t="shared" si="19"/>
        <v>Week 2</v>
      </c>
      <c r="H441" s="6" t="str">
        <f t="shared" si="20"/>
        <v>June 23 Week 2</v>
      </c>
      <c r="I441" s="6" t="str">
        <f>CONCATENATE(UPPER(TableAopCalendar[[#This Row],[Month]])," ",TableAopCalendar[[#This Row],[Year]])</f>
        <v>JUNE 23</v>
      </c>
      <c r="J441" s="6" t="s">
        <v>261</v>
      </c>
      <c r="K441" s="6" t="str">
        <f>CONCATENATE(TableAopCalendar[[#This Row],[Month for Plan]]," ",TableAopCalendar[[#This Row],[Plan]])</f>
        <v>JUNE 23 PLANNED</v>
      </c>
    </row>
    <row r="442" spans="1:11" x14ac:dyDescent="0.35">
      <c r="A442" s="6">
        <f t="shared" si="18"/>
        <v>1</v>
      </c>
      <c r="B442" s="7">
        <v>45092</v>
      </c>
      <c r="C442" s="8" t="s">
        <v>253</v>
      </c>
      <c r="D442" s="8">
        <v>23</v>
      </c>
      <c r="E442" s="6">
        <f>DAY(TableAopCalendar[[#This Row],[Date]])</f>
        <v>15</v>
      </c>
      <c r="F442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442" s="6" t="str">
        <f t="shared" si="19"/>
        <v>Week 3</v>
      </c>
      <c r="H442" s="6" t="str">
        <f t="shared" si="20"/>
        <v>June 23 Week 3</v>
      </c>
      <c r="I442" s="6" t="str">
        <f>CONCATENATE(UPPER(TableAopCalendar[[#This Row],[Month]])," ",TableAopCalendar[[#This Row],[Year]])</f>
        <v>JUNE 23</v>
      </c>
      <c r="J442" s="6" t="s">
        <v>261</v>
      </c>
      <c r="K442" s="6" t="str">
        <f>CONCATENATE(TableAopCalendar[[#This Row],[Month for Plan]]," ",TableAopCalendar[[#This Row],[Plan]])</f>
        <v>JUNE 23 PLANNED</v>
      </c>
    </row>
    <row r="443" spans="1:11" x14ac:dyDescent="0.35">
      <c r="A443" s="6">
        <f t="shared" si="18"/>
        <v>2</v>
      </c>
      <c r="B443" s="7">
        <v>45093</v>
      </c>
      <c r="C443" s="8" t="s">
        <v>253</v>
      </c>
      <c r="D443" s="8">
        <v>23</v>
      </c>
      <c r="E443" s="6">
        <f>DAY(TableAopCalendar[[#This Row],[Date]])</f>
        <v>16</v>
      </c>
      <c r="F443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443" s="6" t="str">
        <f t="shared" si="19"/>
        <v>Week 3</v>
      </c>
      <c r="H443" s="6" t="str">
        <f t="shared" si="20"/>
        <v>June 23 Week 3</v>
      </c>
      <c r="I443" s="6" t="str">
        <f>CONCATENATE(UPPER(TableAopCalendar[[#This Row],[Month]])," ",TableAopCalendar[[#This Row],[Year]])</f>
        <v>JUNE 23</v>
      </c>
      <c r="J443" s="6" t="s">
        <v>261</v>
      </c>
      <c r="K443" s="6" t="str">
        <f>CONCATENATE(TableAopCalendar[[#This Row],[Month for Plan]]," ",TableAopCalendar[[#This Row],[Plan]])</f>
        <v>JUNE 23 PLANNED</v>
      </c>
    </row>
    <row r="444" spans="1:11" x14ac:dyDescent="0.35">
      <c r="A444" s="6">
        <f t="shared" si="18"/>
        <v>3</v>
      </c>
      <c r="B444" s="7">
        <v>45094</v>
      </c>
      <c r="C444" s="8" t="s">
        <v>253</v>
      </c>
      <c r="D444" s="8">
        <v>23</v>
      </c>
      <c r="E444" s="6">
        <f>DAY(TableAopCalendar[[#This Row],[Date]])</f>
        <v>17</v>
      </c>
      <c r="F444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444" s="6" t="str">
        <f t="shared" si="19"/>
        <v>Week 3</v>
      </c>
      <c r="H444" s="6" t="str">
        <f t="shared" si="20"/>
        <v>June 23 Week 3</v>
      </c>
      <c r="I444" s="6" t="str">
        <f>CONCATENATE(UPPER(TableAopCalendar[[#This Row],[Month]])," ",TableAopCalendar[[#This Row],[Year]])</f>
        <v>JUNE 23</v>
      </c>
      <c r="J444" s="6" t="s">
        <v>261</v>
      </c>
      <c r="K444" s="6" t="str">
        <f>CONCATENATE(TableAopCalendar[[#This Row],[Month for Plan]]," ",TableAopCalendar[[#This Row],[Plan]])</f>
        <v>JUNE 23 PLANNED</v>
      </c>
    </row>
    <row r="445" spans="1:11" x14ac:dyDescent="0.35">
      <c r="A445" s="6">
        <f t="shared" si="18"/>
        <v>4</v>
      </c>
      <c r="B445" s="7">
        <v>45095</v>
      </c>
      <c r="C445" s="8" t="s">
        <v>253</v>
      </c>
      <c r="D445" s="8">
        <v>23</v>
      </c>
      <c r="E445" s="6">
        <f>DAY(TableAopCalendar[[#This Row],[Date]])</f>
        <v>18</v>
      </c>
      <c r="F445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445" s="6" t="str">
        <f t="shared" si="19"/>
        <v>Week 3</v>
      </c>
      <c r="H445" s="6" t="str">
        <f t="shared" si="20"/>
        <v>June 23 Week 3</v>
      </c>
      <c r="I445" s="6" t="str">
        <f>CONCATENATE(UPPER(TableAopCalendar[[#This Row],[Month]])," ",TableAopCalendar[[#This Row],[Year]])</f>
        <v>JUNE 23</v>
      </c>
      <c r="J445" s="6" t="s">
        <v>261</v>
      </c>
      <c r="K445" s="6" t="str">
        <f>CONCATENATE(TableAopCalendar[[#This Row],[Month for Plan]]," ",TableAopCalendar[[#This Row],[Plan]])</f>
        <v>JUNE 23 PLANNED</v>
      </c>
    </row>
    <row r="446" spans="1:11" x14ac:dyDescent="0.35">
      <c r="A446" s="6">
        <f t="shared" si="18"/>
        <v>5</v>
      </c>
      <c r="B446" s="7">
        <v>45096</v>
      </c>
      <c r="C446" s="8" t="s">
        <v>253</v>
      </c>
      <c r="D446" s="8">
        <v>23</v>
      </c>
      <c r="E446" s="6">
        <f>DAY(TableAopCalendar[[#This Row],[Date]])</f>
        <v>19</v>
      </c>
      <c r="F446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446" s="6" t="str">
        <f t="shared" si="19"/>
        <v>Week 3</v>
      </c>
      <c r="H446" s="6" t="str">
        <f t="shared" si="20"/>
        <v>June 23 Week 3</v>
      </c>
      <c r="I446" s="6" t="str">
        <f>CONCATENATE(UPPER(TableAopCalendar[[#This Row],[Month]])," ",TableAopCalendar[[#This Row],[Year]])</f>
        <v>JUNE 23</v>
      </c>
      <c r="J446" s="6" t="s">
        <v>261</v>
      </c>
      <c r="K446" s="6" t="str">
        <f>CONCATENATE(TableAopCalendar[[#This Row],[Month for Plan]]," ",TableAopCalendar[[#This Row],[Plan]])</f>
        <v>JUNE 23 PLANNED</v>
      </c>
    </row>
    <row r="447" spans="1:11" x14ac:dyDescent="0.35">
      <c r="A447" s="6">
        <f t="shared" si="18"/>
        <v>6</v>
      </c>
      <c r="B447" s="7">
        <v>45097</v>
      </c>
      <c r="C447" s="8" t="s">
        <v>253</v>
      </c>
      <c r="D447" s="8">
        <v>23</v>
      </c>
      <c r="E447" s="6">
        <f>DAY(TableAopCalendar[[#This Row],[Date]])</f>
        <v>20</v>
      </c>
      <c r="F447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447" s="6" t="str">
        <f t="shared" si="19"/>
        <v>Week 3</v>
      </c>
      <c r="H447" s="6" t="str">
        <f t="shared" si="20"/>
        <v>June 23 Week 3</v>
      </c>
      <c r="I447" s="6" t="str">
        <f>CONCATENATE(UPPER(TableAopCalendar[[#This Row],[Month]])," ",TableAopCalendar[[#This Row],[Year]])</f>
        <v>JUNE 23</v>
      </c>
      <c r="J447" s="6" t="s">
        <v>261</v>
      </c>
      <c r="K447" s="6" t="str">
        <f>CONCATENATE(TableAopCalendar[[#This Row],[Month for Plan]]," ",TableAopCalendar[[#This Row],[Plan]])</f>
        <v>JUNE 23 PLANNED</v>
      </c>
    </row>
    <row r="448" spans="1:11" x14ac:dyDescent="0.35">
      <c r="A448" s="6">
        <f t="shared" si="18"/>
        <v>7</v>
      </c>
      <c r="B448" s="7">
        <v>45098</v>
      </c>
      <c r="C448" s="8" t="s">
        <v>253</v>
      </c>
      <c r="D448" s="8">
        <v>23</v>
      </c>
      <c r="E448" s="6">
        <f>DAY(TableAopCalendar[[#This Row],[Date]])</f>
        <v>21</v>
      </c>
      <c r="F448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448" s="6" t="str">
        <f t="shared" si="19"/>
        <v>Week 3</v>
      </c>
      <c r="H448" s="6" t="str">
        <f t="shared" si="20"/>
        <v>June 23 Week 3</v>
      </c>
      <c r="I448" s="6" t="str">
        <f>CONCATENATE(UPPER(TableAopCalendar[[#This Row],[Month]])," ",TableAopCalendar[[#This Row],[Year]])</f>
        <v>JUNE 23</v>
      </c>
      <c r="J448" s="6" t="s">
        <v>261</v>
      </c>
      <c r="K448" s="6" t="str">
        <f>CONCATENATE(TableAopCalendar[[#This Row],[Month for Plan]]," ",TableAopCalendar[[#This Row],[Plan]])</f>
        <v>JUNE 23 PLANNED</v>
      </c>
    </row>
    <row r="449" spans="1:11" x14ac:dyDescent="0.35">
      <c r="A449" s="6">
        <f t="shared" si="18"/>
        <v>1</v>
      </c>
      <c r="B449" s="7">
        <v>45099</v>
      </c>
      <c r="C449" s="8" t="s">
        <v>253</v>
      </c>
      <c r="D449" s="8">
        <v>23</v>
      </c>
      <c r="E449" s="6">
        <f>DAY(TableAopCalendar[[#This Row],[Date]])</f>
        <v>22</v>
      </c>
      <c r="F449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449" s="6" t="str">
        <f t="shared" si="19"/>
        <v>Week 4</v>
      </c>
      <c r="H449" s="6" t="str">
        <f t="shared" si="20"/>
        <v>June 23 Week 4</v>
      </c>
      <c r="I449" s="6" t="str">
        <f>CONCATENATE(UPPER(TableAopCalendar[[#This Row],[Month]])," ",TableAopCalendar[[#This Row],[Year]])</f>
        <v>JUNE 23</v>
      </c>
      <c r="J449" s="6" t="s">
        <v>261</v>
      </c>
      <c r="K449" s="6" t="str">
        <f>CONCATENATE(TableAopCalendar[[#This Row],[Month for Plan]]," ",TableAopCalendar[[#This Row],[Plan]])</f>
        <v>JUNE 23 PLANNED</v>
      </c>
    </row>
    <row r="450" spans="1:11" x14ac:dyDescent="0.35">
      <c r="A450" s="6">
        <f t="shared" ref="A450:A513" si="21">IF(G450=G449,A449+1,1)</f>
        <v>2</v>
      </c>
      <c r="B450" s="7">
        <v>45100</v>
      </c>
      <c r="C450" s="8" t="s">
        <v>253</v>
      </c>
      <c r="D450" s="8">
        <v>23</v>
      </c>
      <c r="E450" s="6">
        <f>DAY(TableAopCalendar[[#This Row],[Date]])</f>
        <v>23</v>
      </c>
      <c r="F450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450" s="6" t="str">
        <f t="shared" ref="G450:G513" si="22">"Week"&amp;" "&amp;F450</f>
        <v>Week 4</v>
      </c>
      <c r="H450" s="6" t="str">
        <f t="shared" ref="H450:H513" si="23">CONCATENATE(C450," ",D450," ",G450)</f>
        <v>June 23 Week 4</v>
      </c>
      <c r="I450" s="6" t="str">
        <f>CONCATENATE(UPPER(TableAopCalendar[[#This Row],[Month]])," ",TableAopCalendar[[#This Row],[Year]])</f>
        <v>JUNE 23</v>
      </c>
      <c r="J450" s="6" t="s">
        <v>261</v>
      </c>
      <c r="K450" s="6" t="str">
        <f>CONCATENATE(TableAopCalendar[[#This Row],[Month for Plan]]," ",TableAopCalendar[[#This Row],[Plan]])</f>
        <v>JUNE 23 PLANNED</v>
      </c>
    </row>
    <row r="451" spans="1:11" x14ac:dyDescent="0.35">
      <c r="A451" s="6">
        <f t="shared" si="21"/>
        <v>3</v>
      </c>
      <c r="B451" s="7">
        <v>45101</v>
      </c>
      <c r="C451" s="8" t="s">
        <v>253</v>
      </c>
      <c r="D451" s="8">
        <v>23</v>
      </c>
      <c r="E451" s="6">
        <f>DAY(TableAopCalendar[[#This Row],[Date]])</f>
        <v>24</v>
      </c>
      <c r="F451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451" s="6" t="str">
        <f t="shared" si="22"/>
        <v>Week 4</v>
      </c>
      <c r="H451" s="6" t="str">
        <f t="shared" si="23"/>
        <v>June 23 Week 4</v>
      </c>
      <c r="I451" s="6" t="str">
        <f>CONCATENATE(UPPER(TableAopCalendar[[#This Row],[Month]])," ",TableAopCalendar[[#This Row],[Year]])</f>
        <v>JUNE 23</v>
      </c>
      <c r="J451" s="6" t="s">
        <v>261</v>
      </c>
      <c r="K451" s="6" t="str">
        <f>CONCATENATE(TableAopCalendar[[#This Row],[Month for Plan]]," ",TableAopCalendar[[#This Row],[Plan]])</f>
        <v>JUNE 23 PLANNED</v>
      </c>
    </row>
    <row r="452" spans="1:11" x14ac:dyDescent="0.35">
      <c r="A452" s="6">
        <f t="shared" si="21"/>
        <v>4</v>
      </c>
      <c r="B452" s="7">
        <v>45102</v>
      </c>
      <c r="C452" s="8" t="s">
        <v>253</v>
      </c>
      <c r="D452" s="8">
        <v>23</v>
      </c>
      <c r="E452" s="6">
        <f>DAY(TableAopCalendar[[#This Row],[Date]])</f>
        <v>25</v>
      </c>
      <c r="F452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452" s="6" t="str">
        <f t="shared" si="22"/>
        <v>Week 4</v>
      </c>
      <c r="H452" s="6" t="str">
        <f t="shared" si="23"/>
        <v>June 23 Week 4</v>
      </c>
      <c r="I452" s="6" t="str">
        <f>CONCATENATE(UPPER(TableAopCalendar[[#This Row],[Month]])," ",TableAopCalendar[[#This Row],[Year]])</f>
        <v>JUNE 23</v>
      </c>
      <c r="J452" s="6" t="s">
        <v>261</v>
      </c>
      <c r="K452" s="6" t="str">
        <f>CONCATENATE(TableAopCalendar[[#This Row],[Month for Plan]]," ",TableAopCalendar[[#This Row],[Plan]])</f>
        <v>JUNE 23 PLANNED</v>
      </c>
    </row>
    <row r="453" spans="1:11" x14ac:dyDescent="0.35">
      <c r="A453" s="6">
        <f t="shared" si="21"/>
        <v>5</v>
      </c>
      <c r="B453" s="7">
        <v>45103</v>
      </c>
      <c r="C453" s="8" t="s">
        <v>253</v>
      </c>
      <c r="D453" s="8">
        <v>23</v>
      </c>
      <c r="E453" s="6">
        <f>DAY(TableAopCalendar[[#This Row],[Date]])</f>
        <v>26</v>
      </c>
      <c r="F453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453" s="6" t="str">
        <f t="shared" si="22"/>
        <v>Week 4</v>
      </c>
      <c r="H453" s="6" t="str">
        <f t="shared" si="23"/>
        <v>June 23 Week 4</v>
      </c>
      <c r="I453" s="6" t="str">
        <f>CONCATENATE(UPPER(TableAopCalendar[[#This Row],[Month]])," ",TableAopCalendar[[#This Row],[Year]])</f>
        <v>JUNE 23</v>
      </c>
      <c r="J453" s="6" t="s">
        <v>261</v>
      </c>
      <c r="K453" s="6" t="str">
        <f>CONCATENATE(TableAopCalendar[[#This Row],[Month for Plan]]," ",TableAopCalendar[[#This Row],[Plan]])</f>
        <v>JUNE 23 PLANNED</v>
      </c>
    </row>
    <row r="454" spans="1:11" x14ac:dyDescent="0.35">
      <c r="A454" s="6">
        <f t="shared" si="21"/>
        <v>6</v>
      </c>
      <c r="B454" s="7">
        <v>45104</v>
      </c>
      <c r="C454" s="8" t="s">
        <v>253</v>
      </c>
      <c r="D454" s="8">
        <v>23</v>
      </c>
      <c r="E454" s="6">
        <f>DAY(TableAopCalendar[[#This Row],[Date]])</f>
        <v>27</v>
      </c>
      <c r="F454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454" s="6" t="str">
        <f t="shared" si="22"/>
        <v>Week 4</v>
      </c>
      <c r="H454" s="6" t="str">
        <f t="shared" si="23"/>
        <v>June 23 Week 4</v>
      </c>
      <c r="I454" s="6" t="str">
        <f>CONCATENATE(UPPER(TableAopCalendar[[#This Row],[Month]])," ",TableAopCalendar[[#This Row],[Year]])</f>
        <v>JUNE 23</v>
      </c>
      <c r="J454" s="6" t="s">
        <v>261</v>
      </c>
      <c r="K454" s="6" t="str">
        <f>CONCATENATE(TableAopCalendar[[#This Row],[Month for Plan]]," ",TableAopCalendar[[#This Row],[Plan]])</f>
        <v>JUNE 23 PLANNED</v>
      </c>
    </row>
    <row r="455" spans="1:11" x14ac:dyDescent="0.35">
      <c r="A455" s="6">
        <f t="shared" si="21"/>
        <v>7</v>
      </c>
      <c r="B455" s="7">
        <v>45105</v>
      </c>
      <c r="C455" s="8" t="s">
        <v>253</v>
      </c>
      <c r="D455" s="8">
        <v>23</v>
      </c>
      <c r="E455" s="6">
        <f>DAY(TableAopCalendar[[#This Row],[Date]])</f>
        <v>28</v>
      </c>
      <c r="F455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455" s="6" t="str">
        <f t="shared" si="22"/>
        <v>Week 4</v>
      </c>
      <c r="H455" s="6" t="str">
        <f t="shared" si="23"/>
        <v>June 23 Week 4</v>
      </c>
      <c r="I455" s="6" t="str">
        <f>CONCATENATE(UPPER(TableAopCalendar[[#This Row],[Month]])," ",TableAopCalendar[[#This Row],[Year]])</f>
        <v>JUNE 23</v>
      </c>
      <c r="J455" s="6" t="s">
        <v>261</v>
      </c>
      <c r="K455" s="6" t="str">
        <f>CONCATENATE(TableAopCalendar[[#This Row],[Month for Plan]]," ",TableAopCalendar[[#This Row],[Plan]])</f>
        <v>JUNE 23 PLANNED</v>
      </c>
    </row>
    <row r="456" spans="1:11" x14ac:dyDescent="0.35">
      <c r="A456" s="6">
        <f t="shared" si="21"/>
        <v>1</v>
      </c>
      <c r="B456" s="7">
        <v>45106</v>
      </c>
      <c r="C456" s="8" t="s">
        <v>253</v>
      </c>
      <c r="D456" s="8">
        <v>23</v>
      </c>
      <c r="E456" s="6">
        <f>DAY(TableAopCalendar[[#This Row],[Date]])</f>
        <v>29</v>
      </c>
      <c r="F456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456" s="6" t="str">
        <f t="shared" si="22"/>
        <v>Week 5</v>
      </c>
      <c r="H456" s="6" t="str">
        <f t="shared" si="23"/>
        <v>June 23 Week 5</v>
      </c>
      <c r="I456" s="6" t="str">
        <f>CONCATENATE(UPPER(TableAopCalendar[[#This Row],[Month]])," ",TableAopCalendar[[#This Row],[Year]])</f>
        <v>JUNE 23</v>
      </c>
      <c r="J456" s="6" t="s">
        <v>261</v>
      </c>
      <c r="K456" s="6" t="str">
        <f>CONCATENATE(TableAopCalendar[[#This Row],[Month for Plan]]," ",TableAopCalendar[[#This Row],[Plan]])</f>
        <v>JUNE 23 PLANNED</v>
      </c>
    </row>
    <row r="457" spans="1:11" x14ac:dyDescent="0.35">
      <c r="A457" s="6">
        <f t="shared" si="21"/>
        <v>2</v>
      </c>
      <c r="B457" s="7">
        <v>45107</v>
      </c>
      <c r="C457" s="8" t="s">
        <v>253</v>
      </c>
      <c r="D457" s="8">
        <v>23</v>
      </c>
      <c r="E457" s="6">
        <f>DAY(TableAopCalendar[[#This Row],[Date]])</f>
        <v>30</v>
      </c>
      <c r="F457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457" s="6" t="str">
        <f t="shared" si="22"/>
        <v>Week 5</v>
      </c>
      <c r="H457" s="6" t="str">
        <f t="shared" si="23"/>
        <v>June 23 Week 5</v>
      </c>
      <c r="I457" s="6" t="str">
        <f>CONCATENATE(UPPER(TableAopCalendar[[#This Row],[Month]])," ",TableAopCalendar[[#This Row],[Year]])</f>
        <v>JUNE 23</v>
      </c>
      <c r="J457" s="6" t="s">
        <v>261</v>
      </c>
      <c r="K457" s="6" t="str">
        <f>CONCATENATE(TableAopCalendar[[#This Row],[Month for Plan]]," ",TableAopCalendar[[#This Row],[Plan]])</f>
        <v>JUNE 23 PLANNED</v>
      </c>
    </row>
    <row r="458" spans="1:11" x14ac:dyDescent="0.35">
      <c r="A458" s="6">
        <f t="shared" si="21"/>
        <v>1</v>
      </c>
      <c r="B458" s="7">
        <v>45108</v>
      </c>
      <c r="C458" s="8" t="s">
        <v>254</v>
      </c>
      <c r="D458" s="8">
        <v>23</v>
      </c>
      <c r="E458" s="6">
        <f>DAY(TableAopCalendar[[#This Row],[Date]])</f>
        <v>1</v>
      </c>
      <c r="F458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458" s="6" t="str">
        <f t="shared" si="22"/>
        <v>Week 1</v>
      </c>
      <c r="H458" s="6" t="str">
        <f t="shared" si="23"/>
        <v>July 23 Week 1</v>
      </c>
      <c r="I458" s="6" t="str">
        <f>CONCATENATE(UPPER(TableAopCalendar[[#This Row],[Month]])," ",TableAopCalendar[[#This Row],[Year]])</f>
        <v>JULY 23</v>
      </c>
      <c r="J458" s="6" t="s">
        <v>261</v>
      </c>
      <c r="K458" s="6" t="str">
        <f>CONCATENATE(TableAopCalendar[[#This Row],[Month for Plan]]," ",TableAopCalendar[[#This Row],[Plan]])</f>
        <v>JULY 23 PLANNED</v>
      </c>
    </row>
    <row r="459" spans="1:11" x14ac:dyDescent="0.35">
      <c r="A459" s="6">
        <f t="shared" si="21"/>
        <v>2</v>
      </c>
      <c r="B459" s="7">
        <v>45109</v>
      </c>
      <c r="C459" s="8" t="s">
        <v>254</v>
      </c>
      <c r="D459" s="8">
        <v>23</v>
      </c>
      <c r="E459" s="6">
        <f>DAY(TableAopCalendar[[#This Row],[Date]])</f>
        <v>2</v>
      </c>
      <c r="F459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459" s="6" t="str">
        <f t="shared" si="22"/>
        <v>Week 1</v>
      </c>
      <c r="H459" s="6" t="str">
        <f t="shared" si="23"/>
        <v>July 23 Week 1</v>
      </c>
      <c r="I459" s="6" t="str">
        <f>CONCATENATE(UPPER(TableAopCalendar[[#This Row],[Month]])," ",TableAopCalendar[[#This Row],[Year]])</f>
        <v>JULY 23</v>
      </c>
      <c r="J459" s="6" t="s">
        <v>261</v>
      </c>
      <c r="K459" s="6" t="str">
        <f>CONCATENATE(TableAopCalendar[[#This Row],[Month for Plan]]," ",TableAopCalendar[[#This Row],[Plan]])</f>
        <v>JULY 23 PLANNED</v>
      </c>
    </row>
    <row r="460" spans="1:11" x14ac:dyDescent="0.35">
      <c r="A460" s="6">
        <f t="shared" si="21"/>
        <v>3</v>
      </c>
      <c r="B460" s="7">
        <v>45110</v>
      </c>
      <c r="C460" s="8" t="s">
        <v>254</v>
      </c>
      <c r="D460" s="8">
        <v>23</v>
      </c>
      <c r="E460" s="6">
        <f>DAY(TableAopCalendar[[#This Row],[Date]])</f>
        <v>3</v>
      </c>
      <c r="F460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460" s="6" t="str">
        <f t="shared" si="22"/>
        <v>Week 1</v>
      </c>
      <c r="H460" s="6" t="str">
        <f t="shared" si="23"/>
        <v>July 23 Week 1</v>
      </c>
      <c r="I460" s="6" t="str">
        <f>CONCATENATE(UPPER(TableAopCalendar[[#This Row],[Month]])," ",TableAopCalendar[[#This Row],[Year]])</f>
        <v>JULY 23</v>
      </c>
      <c r="J460" s="6" t="s">
        <v>261</v>
      </c>
      <c r="K460" s="6" t="str">
        <f>CONCATENATE(TableAopCalendar[[#This Row],[Month for Plan]]," ",TableAopCalendar[[#This Row],[Plan]])</f>
        <v>JULY 23 PLANNED</v>
      </c>
    </row>
    <row r="461" spans="1:11" x14ac:dyDescent="0.35">
      <c r="A461" s="6">
        <f t="shared" si="21"/>
        <v>4</v>
      </c>
      <c r="B461" s="7">
        <v>45111</v>
      </c>
      <c r="C461" s="8" t="s">
        <v>254</v>
      </c>
      <c r="D461" s="8">
        <v>23</v>
      </c>
      <c r="E461" s="6">
        <f>DAY(TableAopCalendar[[#This Row],[Date]])</f>
        <v>4</v>
      </c>
      <c r="F461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461" s="6" t="str">
        <f t="shared" si="22"/>
        <v>Week 1</v>
      </c>
      <c r="H461" s="6" t="str">
        <f t="shared" si="23"/>
        <v>July 23 Week 1</v>
      </c>
      <c r="I461" s="6" t="str">
        <f>CONCATENATE(UPPER(TableAopCalendar[[#This Row],[Month]])," ",TableAopCalendar[[#This Row],[Year]])</f>
        <v>JULY 23</v>
      </c>
      <c r="J461" s="6" t="s">
        <v>261</v>
      </c>
      <c r="K461" s="6" t="str">
        <f>CONCATENATE(TableAopCalendar[[#This Row],[Month for Plan]]," ",TableAopCalendar[[#This Row],[Plan]])</f>
        <v>JULY 23 PLANNED</v>
      </c>
    </row>
    <row r="462" spans="1:11" x14ac:dyDescent="0.35">
      <c r="A462" s="6">
        <f t="shared" si="21"/>
        <v>5</v>
      </c>
      <c r="B462" s="7">
        <v>45112</v>
      </c>
      <c r="C462" s="8" t="s">
        <v>254</v>
      </c>
      <c r="D462" s="8">
        <v>23</v>
      </c>
      <c r="E462" s="6">
        <f>DAY(TableAopCalendar[[#This Row],[Date]])</f>
        <v>5</v>
      </c>
      <c r="F462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462" s="6" t="str">
        <f t="shared" si="22"/>
        <v>Week 1</v>
      </c>
      <c r="H462" s="6" t="str">
        <f t="shared" si="23"/>
        <v>July 23 Week 1</v>
      </c>
      <c r="I462" s="6" t="str">
        <f>CONCATENATE(UPPER(TableAopCalendar[[#This Row],[Month]])," ",TableAopCalendar[[#This Row],[Year]])</f>
        <v>JULY 23</v>
      </c>
      <c r="J462" s="6" t="s">
        <v>261</v>
      </c>
      <c r="K462" s="6" t="str">
        <f>CONCATENATE(TableAopCalendar[[#This Row],[Month for Plan]]," ",TableAopCalendar[[#This Row],[Plan]])</f>
        <v>JULY 23 PLANNED</v>
      </c>
    </row>
    <row r="463" spans="1:11" x14ac:dyDescent="0.35">
      <c r="A463" s="6">
        <f t="shared" si="21"/>
        <v>6</v>
      </c>
      <c r="B463" s="7">
        <v>45113</v>
      </c>
      <c r="C463" s="8" t="s">
        <v>254</v>
      </c>
      <c r="D463" s="8">
        <v>23</v>
      </c>
      <c r="E463" s="6">
        <f>DAY(TableAopCalendar[[#This Row],[Date]])</f>
        <v>6</v>
      </c>
      <c r="F463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463" s="6" t="str">
        <f t="shared" si="22"/>
        <v>Week 1</v>
      </c>
      <c r="H463" s="6" t="str">
        <f t="shared" si="23"/>
        <v>July 23 Week 1</v>
      </c>
      <c r="I463" s="6" t="str">
        <f>CONCATENATE(UPPER(TableAopCalendar[[#This Row],[Month]])," ",TableAopCalendar[[#This Row],[Year]])</f>
        <v>JULY 23</v>
      </c>
      <c r="J463" s="6" t="s">
        <v>261</v>
      </c>
      <c r="K463" s="6" t="str">
        <f>CONCATENATE(TableAopCalendar[[#This Row],[Month for Plan]]," ",TableAopCalendar[[#This Row],[Plan]])</f>
        <v>JULY 23 PLANNED</v>
      </c>
    </row>
    <row r="464" spans="1:11" x14ac:dyDescent="0.35">
      <c r="A464" s="6">
        <f t="shared" si="21"/>
        <v>7</v>
      </c>
      <c r="B464" s="7">
        <v>45114</v>
      </c>
      <c r="C464" s="8" t="s">
        <v>254</v>
      </c>
      <c r="D464" s="8">
        <v>23</v>
      </c>
      <c r="E464" s="6">
        <f>DAY(TableAopCalendar[[#This Row],[Date]])</f>
        <v>7</v>
      </c>
      <c r="F464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464" s="6" t="str">
        <f t="shared" si="22"/>
        <v>Week 1</v>
      </c>
      <c r="H464" s="6" t="str">
        <f t="shared" si="23"/>
        <v>July 23 Week 1</v>
      </c>
      <c r="I464" s="6" t="str">
        <f>CONCATENATE(UPPER(TableAopCalendar[[#This Row],[Month]])," ",TableAopCalendar[[#This Row],[Year]])</f>
        <v>JULY 23</v>
      </c>
      <c r="J464" s="6" t="s">
        <v>261</v>
      </c>
      <c r="K464" s="6" t="str">
        <f>CONCATENATE(TableAopCalendar[[#This Row],[Month for Plan]]," ",TableAopCalendar[[#This Row],[Plan]])</f>
        <v>JULY 23 PLANNED</v>
      </c>
    </row>
    <row r="465" spans="1:11" x14ac:dyDescent="0.35">
      <c r="A465" s="6">
        <f t="shared" si="21"/>
        <v>1</v>
      </c>
      <c r="B465" s="7">
        <v>45115</v>
      </c>
      <c r="C465" s="8" t="s">
        <v>254</v>
      </c>
      <c r="D465" s="8">
        <v>23</v>
      </c>
      <c r="E465" s="6">
        <f>DAY(TableAopCalendar[[#This Row],[Date]])</f>
        <v>8</v>
      </c>
      <c r="F465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465" s="6" t="str">
        <f t="shared" si="22"/>
        <v>Week 2</v>
      </c>
      <c r="H465" s="6" t="str">
        <f t="shared" si="23"/>
        <v>July 23 Week 2</v>
      </c>
      <c r="I465" s="6" t="str">
        <f>CONCATENATE(UPPER(TableAopCalendar[[#This Row],[Month]])," ",TableAopCalendar[[#This Row],[Year]])</f>
        <v>JULY 23</v>
      </c>
      <c r="J465" s="6" t="s">
        <v>261</v>
      </c>
      <c r="K465" s="6" t="str">
        <f>CONCATENATE(TableAopCalendar[[#This Row],[Month for Plan]]," ",TableAopCalendar[[#This Row],[Plan]])</f>
        <v>JULY 23 PLANNED</v>
      </c>
    </row>
    <row r="466" spans="1:11" x14ac:dyDescent="0.35">
      <c r="A466" s="6">
        <f t="shared" si="21"/>
        <v>2</v>
      </c>
      <c r="B466" s="7">
        <v>45116</v>
      </c>
      <c r="C466" s="8" t="s">
        <v>254</v>
      </c>
      <c r="D466" s="8">
        <v>23</v>
      </c>
      <c r="E466" s="6">
        <f>DAY(TableAopCalendar[[#This Row],[Date]])</f>
        <v>9</v>
      </c>
      <c r="F466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466" s="6" t="str">
        <f t="shared" si="22"/>
        <v>Week 2</v>
      </c>
      <c r="H466" s="6" t="str">
        <f t="shared" si="23"/>
        <v>July 23 Week 2</v>
      </c>
      <c r="I466" s="6" t="str">
        <f>CONCATENATE(UPPER(TableAopCalendar[[#This Row],[Month]])," ",TableAopCalendar[[#This Row],[Year]])</f>
        <v>JULY 23</v>
      </c>
      <c r="J466" s="6" t="s">
        <v>261</v>
      </c>
      <c r="K466" s="6" t="str">
        <f>CONCATENATE(TableAopCalendar[[#This Row],[Month for Plan]]," ",TableAopCalendar[[#This Row],[Plan]])</f>
        <v>JULY 23 PLANNED</v>
      </c>
    </row>
    <row r="467" spans="1:11" x14ac:dyDescent="0.35">
      <c r="A467" s="6">
        <f t="shared" si="21"/>
        <v>3</v>
      </c>
      <c r="B467" s="7">
        <v>45117</v>
      </c>
      <c r="C467" s="8" t="s">
        <v>254</v>
      </c>
      <c r="D467" s="8">
        <v>23</v>
      </c>
      <c r="E467" s="6">
        <f>DAY(TableAopCalendar[[#This Row],[Date]])</f>
        <v>10</v>
      </c>
      <c r="F467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467" s="6" t="str">
        <f t="shared" si="22"/>
        <v>Week 2</v>
      </c>
      <c r="H467" s="6" t="str">
        <f t="shared" si="23"/>
        <v>July 23 Week 2</v>
      </c>
      <c r="I467" s="6" t="str">
        <f>CONCATENATE(UPPER(TableAopCalendar[[#This Row],[Month]])," ",TableAopCalendar[[#This Row],[Year]])</f>
        <v>JULY 23</v>
      </c>
      <c r="J467" s="6" t="s">
        <v>261</v>
      </c>
      <c r="K467" s="6" t="str">
        <f>CONCATENATE(TableAopCalendar[[#This Row],[Month for Plan]]," ",TableAopCalendar[[#This Row],[Plan]])</f>
        <v>JULY 23 PLANNED</v>
      </c>
    </row>
    <row r="468" spans="1:11" x14ac:dyDescent="0.35">
      <c r="A468" s="6">
        <f t="shared" si="21"/>
        <v>4</v>
      </c>
      <c r="B468" s="7">
        <v>45118</v>
      </c>
      <c r="C468" s="8" t="s">
        <v>254</v>
      </c>
      <c r="D468" s="8">
        <v>23</v>
      </c>
      <c r="E468" s="6">
        <f>DAY(TableAopCalendar[[#This Row],[Date]])</f>
        <v>11</v>
      </c>
      <c r="F468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468" s="6" t="str">
        <f t="shared" si="22"/>
        <v>Week 2</v>
      </c>
      <c r="H468" s="6" t="str">
        <f t="shared" si="23"/>
        <v>July 23 Week 2</v>
      </c>
      <c r="I468" s="6" t="str">
        <f>CONCATENATE(UPPER(TableAopCalendar[[#This Row],[Month]])," ",TableAopCalendar[[#This Row],[Year]])</f>
        <v>JULY 23</v>
      </c>
      <c r="J468" s="6" t="s">
        <v>261</v>
      </c>
      <c r="K468" s="6" t="str">
        <f>CONCATENATE(TableAopCalendar[[#This Row],[Month for Plan]]," ",TableAopCalendar[[#This Row],[Plan]])</f>
        <v>JULY 23 PLANNED</v>
      </c>
    </row>
    <row r="469" spans="1:11" x14ac:dyDescent="0.35">
      <c r="A469" s="6">
        <f t="shared" si="21"/>
        <v>5</v>
      </c>
      <c r="B469" s="7">
        <v>45119</v>
      </c>
      <c r="C469" s="8" t="s">
        <v>254</v>
      </c>
      <c r="D469" s="8">
        <v>23</v>
      </c>
      <c r="E469" s="6">
        <f>DAY(TableAopCalendar[[#This Row],[Date]])</f>
        <v>12</v>
      </c>
      <c r="F469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469" s="6" t="str">
        <f t="shared" si="22"/>
        <v>Week 2</v>
      </c>
      <c r="H469" s="6" t="str">
        <f t="shared" si="23"/>
        <v>July 23 Week 2</v>
      </c>
      <c r="I469" s="6" t="str">
        <f>CONCATENATE(UPPER(TableAopCalendar[[#This Row],[Month]])," ",TableAopCalendar[[#This Row],[Year]])</f>
        <v>JULY 23</v>
      </c>
      <c r="J469" s="6" t="s">
        <v>261</v>
      </c>
      <c r="K469" s="6" t="str">
        <f>CONCATENATE(TableAopCalendar[[#This Row],[Month for Plan]]," ",TableAopCalendar[[#This Row],[Plan]])</f>
        <v>JULY 23 PLANNED</v>
      </c>
    </row>
    <row r="470" spans="1:11" x14ac:dyDescent="0.35">
      <c r="A470" s="6">
        <f t="shared" si="21"/>
        <v>6</v>
      </c>
      <c r="B470" s="7">
        <v>45120</v>
      </c>
      <c r="C470" s="8" t="s">
        <v>254</v>
      </c>
      <c r="D470" s="8">
        <v>23</v>
      </c>
      <c r="E470" s="6">
        <f>DAY(TableAopCalendar[[#This Row],[Date]])</f>
        <v>13</v>
      </c>
      <c r="F470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470" s="6" t="str">
        <f t="shared" si="22"/>
        <v>Week 2</v>
      </c>
      <c r="H470" s="6" t="str">
        <f t="shared" si="23"/>
        <v>July 23 Week 2</v>
      </c>
      <c r="I470" s="6" t="str">
        <f>CONCATENATE(UPPER(TableAopCalendar[[#This Row],[Month]])," ",TableAopCalendar[[#This Row],[Year]])</f>
        <v>JULY 23</v>
      </c>
      <c r="J470" s="6" t="s">
        <v>261</v>
      </c>
      <c r="K470" s="6" t="str">
        <f>CONCATENATE(TableAopCalendar[[#This Row],[Month for Plan]]," ",TableAopCalendar[[#This Row],[Plan]])</f>
        <v>JULY 23 PLANNED</v>
      </c>
    </row>
    <row r="471" spans="1:11" x14ac:dyDescent="0.35">
      <c r="A471" s="6">
        <f t="shared" si="21"/>
        <v>7</v>
      </c>
      <c r="B471" s="7">
        <v>45121</v>
      </c>
      <c r="C471" s="8" t="s">
        <v>254</v>
      </c>
      <c r="D471" s="8">
        <v>23</v>
      </c>
      <c r="E471" s="6">
        <f>DAY(TableAopCalendar[[#This Row],[Date]])</f>
        <v>14</v>
      </c>
      <c r="F471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471" s="6" t="str">
        <f t="shared" si="22"/>
        <v>Week 2</v>
      </c>
      <c r="H471" s="6" t="str">
        <f t="shared" si="23"/>
        <v>July 23 Week 2</v>
      </c>
      <c r="I471" s="6" t="str">
        <f>CONCATENATE(UPPER(TableAopCalendar[[#This Row],[Month]])," ",TableAopCalendar[[#This Row],[Year]])</f>
        <v>JULY 23</v>
      </c>
      <c r="J471" s="6" t="s">
        <v>261</v>
      </c>
      <c r="K471" s="6" t="str">
        <f>CONCATENATE(TableAopCalendar[[#This Row],[Month for Plan]]," ",TableAopCalendar[[#This Row],[Plan]])</f>
        <v>JULY 23 PLANNED</v>
      </c>
    </row>
    <row r="472" spans="1:11" x14ac:dyDescent="0.35">
      <c r="A472" s="6">
        <f t="shared" si="21"/>
        <v>1</v>
      </c>
      <c r="B472" s="7">
        <v>45122</v>
      </c>
      <c r="C472" s="8" t="s">
        <v>254</v>
      </c>
      <c r="D472" s="8">
        <v>23</v>
      </c>
      <c r="E472" s="6">
        <f>DAY(TableAopCalendar[[#This Row],[Date]])</f>
        <v>15</v>
      </c>
      <c r="F472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472" s="6" t="str">
        <f t="shared" si="22"/>
        <v>Week 3</v>
      </c>
      <c r="H472" s="6" t="str">
        <f t="shared" si="23"/>
        <v>July 23 Week 3</v>
      </c>
      <c r="I472" s="6" t="str">
        <f>CONCATENATE(UPPER(TableAopCalendar[[#This Row],[Month]])," ",TableAopCalendar[[#This Row],[Year]])</f>
        <v>JULY 23</v>
      </c>
      <c r="J472" s="6" t="s">
        <v>261</v>
      </c>
      <c r="K472" s="6" t="str">
        <f>CONCATENATE(TableAopCalendar[[#This Row],[Month for Plan]]," ",TableAopCalendar[[#This Row],[Plan]])</f>
        <v>JULY 23 PLANNED</v>
      </c>
    </row>
    <row r="473" spans="1:11" x14ac:dyDescent="0.35">
      <c r="A473" s="6">
        <f t="shared" si="21"/>
        <v>2</v>
      </c>
      <c r="B473" s="7">
        <v>45123</v>
      </c>
      <c r="C473" s="8" t="s">
        <v>254</v>
      </c>
      <c r="D473" s="8">
        <v>23</v>
      </c>
      <c r="E473" s="6">
        <f>DAY(TableAopCalendar[[#This Row],[Date]])</f>
        <v>16</v>
      </c>
      <c r="F473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473" s="6" t="str">
        <f t="shared" si="22"/>
        <v>Week 3</v>
      </c>
      <c r="H473" s="6" t="str">
        <f t="shared" si="23"/>
        <v>July 23 Week 3</v>
      </c>
      <c r="I473" s="6" t="str">
        <f>CONCATENATE(UPPER(TableAopCalendar[[#This Row],[Month]])," ",TableAopCalendar[[#This Row],[Year]])</f>
        <v>JULY 23</v>
      </c>
      <c r="J473" s="6" t="s">
        <v>261</v>
      </c>
      <c r="K473" s="6" t="str">
        <f>CONCATENATE(TableAopCalendar[[#This Row],[Month for Plan]]," ",TableAopCalendar[[#This Row],[Plan]])</f>
        <v>JULY 23 PLANNED</v>
      </c>
    </row>
    <row r="474" spans="1:11" x14ac:dyDescent="0.35">
      <c r="A474" s="6">
        <f t="shared" si="21"/>
        <v>3</v>
      </c>
      <c r="B474" s="7">
        <v>45124</v>
      </c>
      <c r="C474" s="8" t="s">
        <v>254</v>
      </c>
      <c r="D474" s="8">
        <v>23</v>
      </c>
      <c r="E474" s="6">
        <f>DAY(TableAopCalendar[[#This Row],[Date]])</f>
        <v>17</v>
      </c>
      <c r="F474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474" s="6" t="str">
        <f t="shared" si="22"/>
        <v>Week 3</v>
      </c>
      <c r="H474" s="6" t="str">
        <f t="shared" si="23"/>
        <v>July 23 Week 3</v>
      </c>
      <c r="I474" s="6" t="str">
        <f>CONCATENATE(UPPER(TableAopCalendar[[#This Row],[Month]])," ",TableAopCalendar[[#This Row],[Year]])</f>
        <v>JULY 23</v>
      </c>
      <c r="J474" s="6" t="s">
        <v>261</v>
      </c>
      <c r="K474" s="6" t="str">
        <f>CONCATENATE(TableAopCalendar[[#This Row],[Month for Plan]]," ",TableAopCalendar[[#This Row],[Plan]])</f>
        <v>JULY 23 PLANNED</v>
      </c>
    </row>
    <row r="475" spans="1:11" x14ac:dyDescent="0.35">
      <c r="A475" s="6">
        <f t="shared" si="21"/>
        <v>4</v>
      </c>
      <c r="B475" s="7">
        <v>45125</v>
      </c>
      <c r="C475" s="8" t="s">
        <v>254</v>
      </c>
      <c r="D475" s="8">
        <v>23</v>
      </c>
      <c r="E475" s="6">
        <f>DAY(TableAopCalendar[[#This Row],[Date]])</f>
        <v>18</v>
      </c>
      <c r="F475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475" s="6" t="str">
        <f t="shared" si="22"/>
        <v>Week 3</v>
      </c>
      <c r="H475" s="6" t="str">
        <f t="shared" si="23"/>
        <v>July 23 Week 3</v>
      </c>
      <c r="I475" s="6" t="str">
        <f>CONCATENATE(UPPER(TableAopCalendar[[#This Row],[Month]])," ",TableAopCalendar[[#This Row],[Year]])</f>
        <v>JULY 23</v>
      </c>
      <c r="J475" s="6" t="s">
        <v>261</v>
      </c>
      <c r="K475" s="6" t="str">
        <f>CONCATENATE(TableAopCalendar[[#This Row],[Month for Plan]]," ",TableAopCalendar[[#This Row],[Plan]])</f>
        <v>JULY 23 PLANNED</v>
      </c>
    </row>
    <row r="476" spans="1:11" x14ac:dyDescent="0.35">
      <c r="A476" s="6">
        <f t="shared" si="21"/>
        <v>5</v>
      </c>
      <c r="B476" s="7">
        <v>45126</v>
      </c>
      <c r="C476" s="8" t="s">
        <v>254</v>
      </c>
      <c r="D476" s="8">
        <v>23</v>
      </c>
      <c r="E476" s="6">
        <f>DAY(TableAopCalendar[[#This Row],[Date]])</f>
        <v>19</v>
      </c>
      <c r="F476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476" s="6" t="str">
        <f t="shared" si="22"/>
        <v>Week 3</v>
      </c>
      <c r="H476" s="6" t="str">
        <f t="shared" si="23"/>
        <v>July 23 Week 3</v>
      </c>
      <c r="I476" s="6" t="str">
        <f>CONCATENATE(UPPER(TableAopCalendar[[#This Row],[Month]])," ",TableAopCalendar[[#This Row],[Year]])</f>
        <v>JULY 23</v>
      </c>
      <c r="J476" s="6" t="s">
        <v>261</v>
      </c>
      <c r="K476" s="6" t="str">
        <f>CONCATENATE(TableAopCalendar[[#This Row],[Month for Plan]]," ",TableAopCalendar[[#This Row],[Plan]])</f>
        <v>JULY 23 PLANNED</v>
      </c>
    </row>
    <row r="477" spans="1:11" x14ac:dyDescent="0.35">
      <c r="A477" s="6">
        <f t="shared" si="21"/>
        <v>6</v>
      </c>
      <c r="B477" s="7">
        <v>45127</v>
      </c>
      <c r="C477" s="8" t="s">
        <v>254</v>
      </c>
      <c r="D477" s="8">
        <v>23</v>
      </c>
      <c r="E477" s="6">
        <f>DAY(TableAopCalendar[[#This Row],[Date]])</f>
        <v>20</v>
      </c>
      <c r="F477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477" s="6" t="str">
        <f t="shared" si="22"/>
        <v>Week 3</v>
      </c>
      <c r="H477" s="6" t="str">
        <f t="shared" si="23"/>
        <v>July 23 Week 3</v>
      </c>
      <c r="I477" s="6" t="str">
        <f>CONCATENATE(UPPER(TableAopCalendar[[#This Row],[Month]])," ",TableAopCalendar[[#This Row],[Year]])</f>
        <v>JULY 23</v>
      </c>
      <c r="J477" s="6" t="s">
        <v>261</v>
      </c>
      <c r="K477" s="6" t="str">
        <f>CONCATENATE(TableAopCalendar[[#This Row],[Month for Plan]]," ",TableAopCalendar[[#This Row],[Plan]])</f>
        <v>JULY 23 PLANNED</v>
      </c>
    </row>
    <row r="478" spans="1:11" x14ac:dyDescent="0.35">
      <c r="A478" s="6">
        <f t="shared" si="21"/>
        <v>7</v>
      </c>
      <c r="B478" s="7">
        <v>45128</v>
      </c>
      <c r="C478" s="8" t="s">
        <v>254</v>
      </c>
      <c r="D478" s="8">
        <v>23</v>
      </c>
      <c r="E478" s="6">
        <f>DAY(TableAopCalendar[[#This Row],[Date]])</f>
        <v>21</v>
      </c>
      <c r="F478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478" s="6" t="str">
        <f t="shared" si="22"/>
        <v>Week 3</v>
      </c>
      <c r="H478" s="6" t="str">
        <f t="shared" si="23"/>
        <v>July 23 Week 3</v>
      </c>
      <c r="I478" s="6" t="str">
        <f>CONCATENATE(UPPER(TableAopCalendar[[#This Row],[Month]])," ",TableAopCalendar[[#This Row],[Year]])</f>
        <v>JULY 23</v>
      </c>
      <c r="J478" s="6" t="s">
        <v>261</v>
      </c>
      <c r="K478" s="6" t="str">
        <f>CONCATENATE(TableAopCalendar[[#This Row],[Month for Plan]]," ",TableAopCalendar[[#This Row],[Plan]])</f>
        <v>JULY 23 PLANNED</v>
      </c>
    </row>
    <row r="479" spans="1:11" x14ac:dyDescent="0.35">
      <c r="A479" s="6">
        <f t="shared" si="21"/>
        <v>1</v>
      </c>
      <c r="B479" s="7">
        <v>45129</v>
      </c>
      <c r="C479" s="8" t="s">
        <v>254</v>
      </c>
      <c r="D479" s="8">
        <v>23</v>
      </c>
      <c r="E479" s="6">
        <f>DAY(TableAopCalendar[[#This Row],[Date]])</f>
        <v>22</v>
      </c>
      <c r="F479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479" s="6" t="str">
        <f t="shared" si="22"/>
        <v>Week 4</v>
      </c>
      <c r="H479" s="6" t="str">
        <f t="shared" si="23"/>
        <v>July 23 Week 4</v>
      </c>
      <c r="I479" s="6" t="str">
        <f>CONCATENATE(UPPER(TableAopCalendar[[#This Row],[Month]])," ",TableAopCalendar[[#This Row],[Year]])</f>
        <v>JULY 23</v>
      </c>
      <c r="J479" s="6" t="s">
        <v>261</v>
      </c>
      <c r="K479" s="6" t="str">
        <f>CONCATENATE(TableAopCalendar[[#This Row],[Month for Plan]]," ",TableAopCalendar[[#This Row],[Plan]])</f>
        <v>JULY 23 PLANNED</v>
      </c>
    </row>
    <row r="480" spans="1:11" x14ac:dyDescent="0.35">
      <c r="A480" s="6">
        <f t="shared" si="21"/>
        <v>2</v>
      </c>
      <c r="B480" s="7">
        <v>45130</v>
      </c>
      <c r="C480" s="8" t="s">
        <v>254</v>
      </c>
      <c r="D480" s="8">
        <v>23</v>
      </c>
      <c r="E480" s="6">
        <f>DAY(TableAopCalendar[[#This Row],[Date]])</f>
        <v>23</v>
      </c>
      <c r="F480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480" s="6" t="str">
        <f t="shared" si="22"/>
        <v>Week 4</v>
      </c>
      <c r="H480" s="6" t="str">
        <f t="shared" si="23"/>
        <v>July 23 Week 4</v>
      </c>
      <c r="I480" s="6" t="str">
        <f>CONCATENATE(UPPER(TableAopCalendar[[#This Row],[Month]])," ",TableAopCalendar[[#This Row],[Year]])</f>
        <v>JULY 23</v>
      </c>
      <c r="J480" s="6" t="s">
        <v>261</v>
      </c>
      <c r="K480" s="6" t="str">
        <f>CONCATENATE(TableAopCalendar[[#This Row],[Month for Plan]]," ",TableAopCalendar[[#This Row],[Plan]])</f>
        <v>JULY 23 PLANNED</v>
      </c>
    </row>
    <row r="481" spans="1:11" x14ac:dyDescent="0.35">
      <c r="A481" s="6">
        <f t="shared" si="21"/>
        <v>3</v>
      </c>
      <c r="B481" s="7">
        <v>45131</v>
      </c>
      <c r="C481" s="8" t="s">
        <v>254</v>
      </c>
      <c r="D481" s="8">
        <v>23</v>
      </c>
      <c r="E481" s="6">
        <f>DAY(TableAopCalendar[[#This Row],[Date]])</f>
        <v>24</v>
      </c>
      <c r="F481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481" s="6" t="str">
        <f t="shared" si="22"/>
        <v>Week 4</v>
      </c>
      <c r="H481" s="6" t="str">
        <f t="shared" si="23"/>
        <v>July 23 Week 4</v>
      </c>
      <c r="I481" s="6" t="str">
        <f>CONCATENATE(UPPER(TableAopCalendar[[#This Row],[Month]])," ",TableAopCalendar[[#This Row],[Year]])</f>
        <v>JULY 23</v>
      </c>
      <c r="J481" s="6" t="s">
        <v>261</v>
      </c>
      <c r="K481" s="6" t="str">
        <f>CONCATENATE(TableAopCalendar[[#This Row],[Month for Plan]]," ",TableAopCalendar[[#This Row],[Plan]])</f>
        <v>JULY 23 PLANNED</v>
      </c>
    </row>
    <row r="482" spans="1:11" x14ac:dyDescent="0.35">
      <c r="A482" s="6">
        <f t="shared" si="21"/>
        <v>4</v>
      </c>
      <c r="B482" s="7">
        <v>45132</v>
      </c>
      <c r="C482" s="8" t="s">
        <v>254</v>
      </c>
      <c r="D482" s="8">
        <v>23</v>
      </c>
      <c r="E482" s="6">
        <f>DAY(TableAopCalendar[[#This Row],[Date]])</f>
        <v>25</v>
      </c>
      <c r="F482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482" s="6" t="str">
        <f t="shared" si="22"/>
        <v>Week 4</v>
      </c>
      <c r="H482" s="6" t="str">
        <f t="shared" si="23"/>
        <v>July 23 Week 4</v>
      </c>
      <c r="I482" s="6" t="str">
        <f>CONCATENATE(UPPER(TableAopCalendar[[#This Row],[Month]])," ",TableAopCalendar[[#This Row],[Year]])</f>
        <v>JULY 23</v>
      </c>
      <c r="J482" s="6" t="s">
        <v>261</v>
      </c>
      <c r="K482" s="6" t="str">
        <f>CONCATENATE(TableAopCalendar[[#This Row],[Month for Plan]]," ",TableAopCalendar[[#This Row],[Plan]])</f>
        <v>JULY 23 PLANNED</v>
      </c>
    </row>
    <row r="483" spans="1:11" x14ac:dyDescent="0.35">
      <c r="A483" s="6">
        <f t="shared" si="21"/>
        <v>5</v>
      </c>
      <c r="B483" s="7">
        <v>45133</v>
      </c>
      <c r="C483" s="8" t="s">
        <v>254</v>
      </c>
      <c r="D483" s="8">
        <v>23</v>
      </c>
      <c r="E483" s="6">
        <f>DAY(TableAopCalendar[[#This Row],[Date]])</f>
        <v>26</v>
      </c>
      <c r="F483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483" s="6" t="str">
        <f t="shared" si="22"/>
        <v>Week 4</v>
      </c>
      <c r="H483" s="6" t="str">
        <f t="shared" si="23"/>
        <v>July 23 Week 4</v>
      </c>
      <c r="I483" s="6" t="str">
        <f>CONCATENATE(UPPER(TableAopCalendar[[#This Row],[Month]])," ",TableAopCalendar[[#This Row],[Year]])</f>
        <v>JULY 23</v>
      </c>
      <c r="J483" s="6" t="s">
        <v>261</v>
      </c>
      <c r="K483" s="6" t="str">
        <f>CONCATENATE(TableAopCalendar[[#This Row],[Month for Plan]]," ",TableAopCalendar[[#This Row],[Plan]])</f>
        <v>JULY 23 PLANNED</v>
      </c>
    </row>
    <row r="484" spans="1:11" x14ac:dyDescent="0.35">
      <c r="A484" s="6">
        <f t="shared" si="21"/>
        <v>6</v>
      </c>
      <c r="B484" s="7">
        <v>45134</v>
      </c>
      <c r="C484" s="8" t="s">
        <v>254</v>
      </c>
      <c r="D484" s="8">
        <v>23</v>
      </c>
      <c r="E484" s="6">
        <f>DAY(TableAopCalendar[[#This Row],[Date]])</f>
        <v>27</v>
      </c>
      <c r="F484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484" s="6" t="str">
        <f t="shared" si="22"/>
        <v>Week 4</v>
      </c>
      <c r="H484" s="6" t="str">
        <f t="shared" si="23"/>
        <v>July 23 Week 4</v>
      </c>
      <c r="I484" s="6" t="str">
        <f>CONCATENATE(UPPER(TableAopCalendar[[#This Row],[Month]])," ",TableAopCalendar[[#This Row],[Year]])</f>
        <v>JULY 23</v>
      </c>
      <c r="J484" s="6" t="s">
        <v>261</v>
      </c>
      <c r="K484" s="6" t="str">
        <f>CONCATENATE(TableAopCalendar[[#This Row],[Month for Plan]]," ",TableAopCalendar[[#This Row],[Plan]])</f>
        <v>JULY 23 PLANNED</v>
      </c>
    </row>
    <row r="485" spans="1:11" x14ac:dyDescent="0.35">
      <c r="A485" s="6">
        <f t="shared" si="21"/>
        <v>7</v>
      </c>
      <c r="B485" s="7">
        <v>45135</v>
      </c>
      <c r="C485" s="8" t="s">
        <v>254</v>
      </c>
      <c r="D485" s="8">
        <v>23</v>
      </c>
      <c r="E485" s="6">
        <f>DAY(TableAopCalendar[[#This Row],[Date]])</f>
        <v>28</v>
      </c>
      <c r="F485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485" s="6" t="str">
        <f t="shared" si="22"/>
        <v>Week 4</v>
      </c>
      <c r="H485" s="6" t="str">
        <f t="shared" si="23"/>
        <v>July 23 Week 4</v>
      </c>
      <c r="I485" s="6" t="str">
        <f>CONCATENATE(UPPER(TableAopCalendar[[#This Row],[Month]])," ",TableAopCalendar[[#This Row],[Year]])</f>
        <v>JULY 23</v>
      </c>
      <c r="J485" s="6" t="s">
        <v>261</v>
      </c>
      <c r="K485" s="6" t="str">
        <f>CONCATENATE(TableAopCalendar[[#This Row],[Month for Plan]]," ",TableAopCalendar[[#This Row],[Plan]])</f>
        <v>JULY 23 PLANNED</v>
      </c>
    </row>
    <row r="486" spans="1:11" x14ac:dyDescent="0.35">
      <c r="A486" s="6">
        <f t="shared" si="21"/>
        <v>1</v>
      </c>
      <c r="B486" s="7">
        <v>45136</v>
      </c>
      <c r="C486" s="8" t="s">
        <v>254</v>
      </c>
      <c r="D486" s="8">
        <v>23</v>
      </c>
      <c r="E486" s="6">
        <f>DAY(TableAopCalendar[[#This Row],[Date]])</f>
        <v>29</v>
      </c>
      <c r="F486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486" s="6" t="str">
        <f t="shared" si="22"/>
        <v>Week 5</v>
      </c>
      <c r="H486" s="6" t="str">
        <f t="shared" si="23"/>
        <v>July 23 Week 5</v>
      </c>
      <c r="I486" s="6" t="str">
        <f>CONCATENATE(UPPER(TableAopCalendar[[#This Row],[Month]])," ",TableAopCalendar[[#This Row],[Year]])</f>
        <v>JULY 23</v>
      </c>
      <c r="J486" s="6" t="s">
        <v>261</v>
      </c>
      <c r="K486" s="6" t="str">
        <f>CONCATENATE(TableAopCalendar[[#This Row],[Month for Plan]]," ",TableAopCalendar[[#This Row],[Plan]])</f>
        <v>JULY 23 PLANNED</v>
      </c>
    </row>
    <row r="487" spans="1:11" x14ac:dyDescent="0.35">
      <c r="A487" s="6">
        <f t="shared" si="21"/>
        <v>2</v>
      </c>
      <c r="B487" s="7">
        <v>45137</v>
      </c>
      <c r="C487" s="8" t="s">
        <v>254</v>
      </c>
      <c r="D487" s="8">
        <v>23</v>
      </c>
      <c r="E487" s="6">
        <f>DAY(TableAopCalendar[[#This Row],[Date]])</f>
        <v>30</v>
      </c>
      <c r="F487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487" s="6" t="str">
        <f t="shared" si="22"/>
        <v>Week 5</v>
      </c>
      <c r="H487" s="6" t="str">
        <f t="shared" si="23"/>
        <v>July 23 Week 5</v>
      </c>
      <c r="I487" s="6" t="str">
        <f>CONCATENATE(UPPER(TableAopCalendar[[#This Row],[Month]])," ",TableAopCalendar[[#This Row],[Year]])</f>
        <v>JULY 23</v>
      </c>
      <c r="J487" s="6" t="s">
        <v>261</v>
      </c>
      <c r="K487" s="6" t="str">
        <f>CONCATENATE(TableAopCalendar[[#This Row],[Month for Plan]]," ",TableAopCalendar[[#This Row],[Plan]])</f>
        <v>JULY 23 PLANNED</v>
      </c>
    </row>
    <row r="488" spans="1:11" x14ac:dyDescent="0.35">
      <c r="A488" s="6">
        <f t="shared" si="21"/>
        <v>3</v>
      </c>
      <c r="B488" s="7">
        <v>45138</v>
      </c>
      <c r="C488" s="8" t="s">
        <v>254</v>
      </c>
      <c r="D488" s="8">
        <v>23</v>
      </c>
      <c r="E488" s="6">
        <f>DAY(TableAopCalendar[[#This Row],[Date]])</f>
        <v>31</v>
      </c>
      <c r="F488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488" s="6" t="str">
        <f t="shared" si="22"/>
        <v>Week 5</v>
      </c>
      <c r="H488" s="6" t="str">
        <f t="shared" si="23"/>
        <v>July 23 Week 5</v>
      </c>
      <c r="I488" s="6" t="str">
        <f>CONCATENATE(UPPER(TableAopCalendar[[#This Row],[Month]])," ",TableAopCalendar[[#This Row],[Year]])</f>
        <v>JULY 23</v>
      </c>
      <c r="J488" s="6" t="s">
        <v>261</v>
      </c>
      <c r="K488" s="6" t="str">
        <f>CONCATENATE(TableAopCalendar[[#This Row],[Month for Plan]]," ",TableAopCalendar[[#This Row],[Plan]])</f>
        <v>JULY 23 PLANNED</v>
      </c>
    </row>
    <row r="489" spans="1:11" x14ac:dyDescent="0.35">
      <c r="A489" s="6">
        <f t="shared" si="21"/>
        <v>1</v>
      </c>
      <c r="B489" s="7">
        <v>45139</v>
      </c>
      <c r="C489" s="8" t="s">
        <v>255</v>
      </c>
      <c r="D489" s="8">
        <v>23</v>
      </c>
      <c r="E489" s="6">
        <f>DAY(TableAopCalendar[[#This Row],[Date]])</f>
        <v>1</v>
      </c>
      <c r="F489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489" s="6" t="str">
        <f t="shared" si="22"/>
        <v>Week 1</v>
      </c>
      <c r="H489" s="6" t="str">
        <f t="shared" si="23"/>
        <v>August 23 Week 1</v>
      </c>
      <c r="I489" s="6" t="str">
        <f>CONCATENATE(UPPER(TableAopCalendar[[#This Row],[Month]])," ",TableAopCalendar[[#This Row],[Year]])</f>
        <v>AUGUST 23</v>
      </c>
      <c r="J489" s="6" t="s">
        <v>261</v>
      </c>
      <c r="K489" s="6" t="str">
        <f>CONCATENATE(TableAopCalendar[[#This Row],[Month for Plan]]," ",TableAopCalendar[[#This Row],[Plan]])</f>
        <v>AUGUST 23 PLANNED</v>
      </c>
    </row>
    <row r="490" spans="1:11" x14ac:dyDescent="0.35">
      <c r="A490" s="6">
        <f t="shared" si="21"/>
        <v>2</v>
      </c>
      <c r="B490" s="7">
        <v>45140</v>
      </c>
      <c r="C490" s="8" t="s">
        <v>255</v>
      </c>
      <c r="D490" s="8">
        <v>23</v>
      </c>
      <c r="E490" s="6">
        <f>DAY(TableAopCalendar[[#This Row],[Date]])</f>
        <v>2</v>
      </c>
      <c r="F490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490" s="6" t="str">
        <f t="shared" si="22"/>
        <v>Week 1</v>
      </c>
      <c r="H490" s="6" t="str">
        <f t="shared" si="23"/>
        <v>August 23 Week 1</v>
      </c>
      <c r="I490" s="6" t="str">
        <f>CONCATENATE(UPPER(TableAopCalendar[[#This Row],[Month]])," ",TableAopCalendar[[#This Row],[Year]])</f>
        <v>AUGUST 23</v>
      </c>
      <c r="J490" s="6" t="s">
        <v>261</v>
      </c>
      <c r="K490" s="6" t="str">
        <f>CONCATENATE(TableAopCalendar[[#This Row],[Month for Plan]]," ",TableAopCalendar[[#This Row],[Plan]])</f>
        <v>AUGUST 23 PLANNED</v>
      </c>
    </row>
    <row r="491" spans="1:11" x14ac:dyDescent="0.35">
      <c r="A491" s="6">
        <f t="shared" si="21"/>
        <v>3</v>
      </c>
      <c r="B491" s="7">
        <v>45141</v>
      </c>
      <c r="C491" s="8" t="s">
        <v>255</v>
      </c>
      <c r="D491" s="8">
        <v>23</v>
      </c>
      <c r="E491" s="6">
        <f>DAY(TableAopCalendar[[#This Row],[Date]])</f>
        <v>3</v>
      </c>
      <c r="F491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491" s="6" t="str">
        <f t="shared" si="22"/>
        <v>Week 1</v>
      </c>
      <c r="H491" s="6" t="str">
        <f t="shared" si="23"/>
        <v>August 23 Week 1</v>
      </c>
      <c r="I491" s="6" t="str">
        <f>CONCATENATE(UPPER(TableAopCalendar[[#This Row],[Month]])," ",TableAopCalendar[[#This Row],[Year]])</f>
        <v>AUGUST 23</v>
      </c>
      <c r="J491" s="6" t="s">
        <v>261</v>
      </c>
      <c r="K491" s="6" t="str">
        <f>CONCATENATE(TableAopCalendar[[#This Row],[Month for Plan]]," ",TableAopCalendar[[#This Row],[Plan]])</f>
        <v>AUGUST 23 PLANNED</v>
      </c>
    </row>
    <row r="492" spans="1:11" x14ac:dyDescent="0.35">
      <c r="A492" s="6">
        <f t="shared" si="21"/>
        <v>4</v>
      </c>
      <c r="B492" s="7">
        <v>45142</v>
      </c>
      <c r="C492" s="8" t="s">
        <v>255</v>
      </c>
      <c r="D492" s="8">
        <v>23</v>
      </c>
      <c r="E492" s="6">
        <f>DAY(TableAopCalendar[[#This Row],[Date]])</f>
        <v>4</v>
      </c>
      <c r="F492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492" s="6" t="str">
        <f t="shared" si="22"/>
        <v>Week 1</v>
      </c>
      <c r="H492" s="6" t="str">
        <f t="shared" si="23"/>
        <v>August 23 Week 1</v>
      </c>
      <c r="I492" s="6" t="str">
        <f>CONCATENATE(UPPER(TableAopCalendar[[#This Row],[Month]])," ",TableAopCalendar[[#This Row],[Year]])</f>
        <v>AUGUST 23</v>
      </c>
      <c r="J492" s="6" t="s">
        <v>261</v>
      </c>
      <c r="K492" s="6" t="str">
        <f>CONCATENATE(TableAopCalendar[[#This Row],[Month for Plan]]," ",TableAopCalendar[[#This Row],[Plan]])</f>
        <v>AUGUST 23 PLANNED</v>
      </c>
    </row>
    <row r="493" spans="1:11" x14ac:dyDescent="0.35">
      <c r="A493" s="6">
        <f t="shared" si="21"/>
        <v>5</v>
      </c>
      <c r="B493" s="7">
        <v>45143</v>
      </c>
      <c r="C493" s="8" t="s">
        <v>255</v>
      </c>
      <c r="D493" s="8">
        <v>23</v>
      </c>
      <c r="E493" s="6">
        <f>DAY(TableAopCalendar[[#This Row],[Date]])</f>
        <v>5</v>
      </c>
      <c r="F493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493" s="6" t="str">
        <f t="shared" si="22"/>
        <v>Week 1</v>
      </c>
      <c r="H493" s="6" t="str">
        <f t="shared" si="23"/>
        <v>August 23 Week 1</v>
      </c>
      <c r="I493" s="6" t="str">
        <f>CONCATENATE(UPPER(TableAopCalendar[[#This Row],[Month]])," ",TableAopCalendar[[#This Row],[Year]])</f>
        <v>AUGUST 23</v>
      </c>
      <c r="J493" s="6" t="s">
        <v>261</v>
      </c>
      <c r="K493" s="6" t="str">
        <f>CONCATENATE(TableAopCalendar[[#This Row],[Month for Plan]]," ",TableAopCalendar[[#This Row],[Plan]])</f>
        <v>AUGUST 23 PLANNED</v>
      </c>
    </row>
    <row r="494" spans="1:11" x14ac:dyDescent="0.35">
      <c r="A494" s="6">
        <f t="shared" si="21"/>
        <v>6</v>
      </c>
      <c r="B494" s="7">
        <v>45144</v>
      </c>
      <c r="C494" s="8" t="s">
        <v>255</v>
      </c>
      <c r="D494" s="8">
        <v>23</v>
      </c>
      <c r="E494" s="6">
        <f>DAY(TableAopCalendar[[#This Row],[Date]])</f>
        <v>6</v>
      </c>
      <c r="F494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494" s="6" t="str">
        <f t="shared" si="22"/>
        <v>Week 1</v>
      </c>
      <c r="H494" s="6" t="str">
        <f t="shared" si="23"/>
        <v>August 23 Week 1</v>
      </c>
      <c r="I494" s="6" t="str">
        <f>CONCATENATE(UPPER(TableAopCalendar[[#This Row],[Month]])," ",TableAopCalendar[[#This Row],[Year]])</f>
        <v>AUGUST 23</v>
      </c>
      <c r="J494" s="6" t="s">
        <v>261</v>
      </c>
      <c r="K494" s="6" t="str">
        <f>CONCATENATE(TableAopCalendar[[#This Row],[Month for Plan]]," ",TableAopCalendar[[#This Row],[Plan]])</f>
        <v>AUGUST 23 PLANNED</v>
      </c>
    </row>
    <row r="495" spans="1:11" x14ac:dyDescent="0.35">
      <c r="A495" s="6">
        <f t="shared" si="21"/>
        <v>7</v>
      </c>
      <c r="B495" s="7">
        <v>45145</v>
      </c>
      <c r="C495" s="8" t="s">
        <v>255</v>
      </c>
      <c r="D495" s="8">
        <v>23</v>
      </c>
      <c r="E495" s="6">
        <f>DAY(TableAopCalendar[[#This Row],[Date]])</f>
        <v>7</v>
      </c>
      <c r="F495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495" s="6" t="str">
        <f t="shared" si="22"/>
        <v>Week 1</v>
      </c>
      <c r="H495" s="6" t="str">
        <f t="shared" si="23"/>
        <v>August 23 Week 1</v>
      </c>
      <c r="I495" s="6" t="str">
        <f>CONCATENATE(UPPER(TableAopCalendar[[#This Row],[Month]])," ",TableAopCalendar[[#This Row],[Year]])</f>
        <v>AUGUST 23</v>
      </c>
      <c r="J495" s="6" t="s">
        <v>261</v>
      </c>
      <c r="K495" s="6" t="str">
        <f>CONCATENATE(TableAopCalendar[[#This Row],[Month for Plan]]," ",TableAopCalendar[[#This Row],[Plan]])</f>
        <v>AUGUST 23 PLANNED</v>
      </c>
    </row>
    <row r="496" spans="1:11" x14ac:dyDescent="0.35">
      <c r="A496" s="6">
        <f t="shared" si="21"/>
        <v>1</v>
      </c>
      <c r="B496" s="7">
        <v>45146</v>
      </c>
      <c r="C496" s="8" t="s">
        <v>255</v>
      </c>
      <c r="D496" s="8">
        <v>23</v>
      </c>
      <c r="E496" s="6">
        <f>DAY(TableAopCalendar[[#This Row],[Date]])</f>
        <v>8</v>
      </c>
      <c r="F496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496" s="6" t="str">
        <f t="shared" si="22"/>
        <v>Week 2</v>
      </c>
      <c r="H496" s="6" t="str">
        <f t="shared" si="23"/>
        <v>August 23 Week 2</v>
      </c>
      <c r="I496" s="6" t="str">
        <f>CONCATENATE(UPPER(TableAopCalendar[[#This Row],[Month]])," ",TableAopCalendar[[#This Row],[Year]])</f>
        <v>AUGUST 23</v>
      </c>
      <c r="J496" s="6" t="s">
        <v>261</v>
      </c>
      <c r="K496" s="6" t="str">
        <f>CONCATENATE(TableAopCalendar[[#This Row],[Month for Plan]]," ",TableAopCalendar[[#This Row],[Plan]])</f>
        <v>AUGUST 23 PLANNED</v>
      </c>
    </row>
    <row r="497" spans="1:11" x14ac:dyDescent="0.35">
      <c r="A497" s="6">
        <f t="shared" si="21"/>
        <v>2</v>
      </c>
      <c r="B497" s="7">
        <v>45147</v>
      </c>
      <c r="C497" s="8" t="s">
        <v>255</v>
      </c>
      <c r="D497" s="8">
        <v>23</v>
      </c>
      <c r="E497" s="6">
        <f>DAY(TableAopCalendar[[#This Row],[Date]])</f>
        <v>9</v>
      </c>
      <c r="F497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497" s="6" t="str">
        <f t="shared" si="22"/>
        <v>Week 2</v>
      </c>
      <c r="H497" s="6" t="str">
        <f t="shared" si="23"/>
        <v>August 23 Week 2</v>
      </c>
      <c r="I497" s="6" t="str">
        <f>CONCATENATE(UPPER(TableAopCalendar[[#This Row],[Month]])," ",TableAopCalendar[[#This Row],[Year]])</f>
        <v>AUGUST 23</v>
      </c>
      <c r="J497" s="6" t="s">
        <v>261</v>
      </c>
      <c r="K497" s="6" t="str">
        <f>CONCATENATE(TableAopCalendar[[#This Row],[Month for Plan]]," ",TableAopCalendar[[#This Row],[Plan]])</f>
        <v>AUGUST 23 PLANNED</v>
      </c>
    </row>
    <row r="498" spans="1:11" x14ac:dyDescent="0.35">
      <c r="A498" s="6">
        <f t="shared" si="21"/>
        <v>3</v>
      </c>
      <c r="B498" s="7">
        <v>45148</v>
      </c>
      <c r="C498" s="8" t="s">
        <v>255</v>
      </c>
      <c r="D498" s="8">
        <v>23</v>
      </c>
      <c r="E498" s="6">
        <f>DAY(TableAopCalendar[[#This Row],[Date]])</f>
        <v>10</v>
      </c>
      <c r="F498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498" s="6" t="str">
        <f t="shared" si="22"/>
        <v>Week 2</v>
      </c>
      <c r="H498" s="6" t="str">
        <f t="shared" si="23"/>
        <v>August 23 Week 2</v>
      </c>
      <c r="I498" s="6" t="str">
        <f>CONCATENATE(UPPER(TableAopCalendar[[#This Row],[Month]])," ",TableAopCalendar[[#This Row],[Year]])</f>
        <v>AUGUST 23</v>
      </c>
      <c r="J498" s="6" t="s">
        <v>261</v>
      </c>
      <c r="K498" s="6" t="str">
        <f>CONCATENATE(TableAopCalendar[[#This Row],[Month for Plan]]," ",TableAopCalendar[[#This Row],[Plan]])</f>
        <v>AUGUST 23 PLANNED</v>
      </c>
    </row>
    <row r="499" spans="1:11" x14ac:dyDescent="0.35">
      <c r="A499" s="6">
        <f t="shared" si="21"/>
        <v>4</v>
      </c>
      <c r="B499" s="7">
        <v>45149</v>
      </c>
      <c r="C499" s="8" t="s">
        <v>255</v>
      </c>
      <c r="D499" s="8">
        <v>23</v>
      </c>
      <c r="E499" s="6">
        <f>DAY(TableAopCalendar[[#This Row],[Date]])</f>
        <v>11</v>
      </c>
      <c r="F499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499" s="6" t="str">
        <f t="shared" si="22"/>
        <v>Week 2</v>
      </c>
      <c r="H499" s="6" t="str">
        <f t="shared" si="23"/>
        <v>August 23 Week 2</v>
      </c>
      <c r="I499" s="6" t="str">
        <f>CONCATENATE(UPPER(TableAopCalendar[[#This Row],[Month]])," ",TableAopCalendar[[#This Row],[Year]])</f>
        <v>AUGUST 23</v>
      </c>
      <c r="J499" s="6" t="s">
        <v>261</v>
      </c>
      <c r="K499" s="6" t="str">
        <f>CONCATENATE(TableAopCalendar[[#This Row],[Month for Plan]]," ",TableAopCalendar[[#This Row],[Plan]])</f>
        <v>AUGUST 23 PLANNED</v>
      </c>
    </row>
    <row r="500" spans="1:11" x14ac:dyDescent="0.35">
      <c r="A500" s="6">
        <f t="shared" si="21"/>
        <v>5</v>
      </c>
      <c r="B500" s="7">
        <v>45150</v>
      </c>
      <c r="C500" s="8" t="s">
        <v>255</v>
      </c>
      <c r="D500" s="8">
        <v>23</v>
      </c>
      <c r="E500" s="6">
        <f>DAY(TableAopCalendar[[#This Row],[Date]])</f>
        <v>12</v>
      </c>
      <c r="F500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500" s="6" t="str">
        <f t="shared" si="22"/>
        <v>Week 2</v>
      </c>
      <c r="H500" s="6" t="str">
        <f t="shared" si="23"/>
        <v>August 23 Week 2</v>
      </c>
      <c r="I500" s="6" t="str">
        <f>CONCATENATE(UPPER(TableAopCalendar[[#This Row],[Month]])," ",TableAopCalendar[[#This Row],[Year]])</f>
        <v>AUGUST 23</v>
      </c>
      <c r="J500" s="6" t="s">
        <v>261</v>
      </c>
      <c r="K500" s="6" t="str">
        <f>CONCATENATE(TableAopCalendar[[#This Row],[Month for Plan]]," ",TableAopCalendar[[#This Row],[Plan]])</f>
        <v>AUGUST 23 PLANNED</v>
      </c>
    </row>
    <row r="501" spans="1:11" x14ac:dyDescent="0.35">
      <c r="A501" s="6">
        <f t="shared" si="21"/>
        <v>6</v>
      </c>
      <c r="B501" s="7">
        <v>45151</v>
      </c>
      <c r="C501" s="8" t="s">
        <v>255</v>
      </c>
      <c r="D501" s="8">
        <v>23</v>
      </c>
      <c r="E501" s="6">
        <f>DAY(TableAopCalendar[[#This Row],[Date]])</f>
        <v>13</v>
      </c>
      <c r="F501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501" s="6" t="str">
        <f t="shared" si="22"/>
        <v>Week 2</v>
      </c>
      <c r="H501" s="6" t="str">
        <f t="shared" si="23"/>
        <v>August 23 Week 2</v>
      </c>
      <c r="I501" s="6" t="str">
        <f>CONCATENATE(UPPER(TableAopCalendar[[#This Row],[Month]])," ",TableAopCalendar[[#This Row],[Year]])</f>
        <v>AUGUST 23</v>
      </c>
      <c r="J501" s="6" t="s">
        <v>261</v>
      </c>
      <c r="K501" s="6" t="str">
        <f>CONCATENATE(TableAopCalendar[[#This Row],[Month for Plan]]," ",TableAopCalendar[[#This Row],[Plan]])</f>
        <v>AUGUST 23 PLANNED</v>
      </c>
    </row>
    <row r="502" spans="1:11" x14ac:dyDescent="0.35">
      <c r="A502" s="6">
        <f t="shared" si="21"/>
        <v>7</v>
      </c>
      <c r="B502" s="7">
        <v>45152</v>
      </c>
      <c r="C502" s="8" t="s">
        <v>255</v>
      </c>
      <c r="D502" s="8">
        <v>23</v>
      </c>
      <c r="E502" s="6">
        <f>DAY(TableAopCalendar[[#This Row],[Date]])</f>
        <v>14</v>
      </c>
      <c r="F502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502" s="6" t="str">
        <f t="shared" si="22"/>
        <v>Week 2</v>
      </c>
      <c r="H502" s="6" t="str">
        <f t="shared" si="23"/>
        <v>August 23 Week 2</v>
      </c>
      <c r="I502" s="6" t="str">
        <f>CONCATENATE(UPPER(TableAopCalendar[[#This Row],[Month]])," ",TableAopCalendar[[#This Row],[Year]])</f>
        <v>AUGUST 23</v>
      </c>
      <c r="J502" s="6" t="s">
        <v>261</v>
      </c>
      <c r="K502" s="6" t="str">
        <f>CONCATENATE(TableAopCalendar[[#This Row],[Month for Plan]]," ",TableAopCalendar[[#This Row],[Plan]])</f>
        <v>AUGUST 23 PLANNED</v>
      </c>
    </row>
    <row r="503" spans="1:11" x14ac:dyDescent="0.35">
      <c r="A503" s="6">
        <f t="shared" si="21"/>
        <v>1</v>
      </c>
      <c r="B503" s="7">
        <v>45153</v>
      </c>
      <c r="C503" s="8" t="s">
        <v>255</v>
      </c>
      <c r="D503" s="8">
        <v>23</v>
      </c>
      <c r="E503" s="6">
        <f>DAY(TableAopCalendar[[#This Row],[Date]])</f>
        <v>15</v>
      </c>
      <c r="F503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503" s="6" t="str">
        <f t="shared" si="22"/>
        <v>Week 3</v>
      </c>
      <c r="H503" s="6" t="str">
        <f t="shared" si="23"/>
        <v>August 23 Week 3</v>
      </c>
      <c r="I503" s="6" t="str">
        <f>CONCATENATE(UPPER(TableAopCalendar[[#This Row],[Month]])," ",TableAopCalendar[[#This Row],[Year]])</f>
        <v>AUGUST 23</v>
      </c>
      <c r="J503" s="6" t="s">
        <v>261</v>
      </c>
      <c r="K503" s="6" t="str">
        <f>CONCATENATE(TableAopCalendar[[#This Row],[Month for Plan]]," ",TableAopCalendar[[#This Row],[Plan]])</f>
        <v>AUGUST 23 PLANNED</v>
      </c>
    </row>
    <row r="504" spans="1:11" x14ac:dyDescent="0.35">
      <c r="A504" s="6">
        <f t="shared" si="21"/>
        <v>2</v>
      </c>
      <c r="B504" s="7">
        <v>45154</v>
      </c>
      <c r="C504" s="8" t="s">
        <v>255</v>
      </c>
      <c r="D504" s="8">
        <v>23</v>
      </c>
      <c r="E504" s="6">
        <f>DAY(TableAopCalendar[[#This Row],[Date]])</f>
        <v>16</v>
      </c>
      <c r="F504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504" s="6" t="str">
        <f t="shared" si="22"/>
        <v>Week 3</v>
      </c>
      <c r="H504" s="6" t="str">
        <f t="shared" si="23"/>
        <v>August 23 Week 3</v>
      </c>
      <c r="I504" s="6" t="str">
        <f>CONCATENATE(UPPER(TableAopCalendar[[#This Row],[Month]])," ",TableAopCalendar[[#This Row],[Year]])</f>
        <v>AUGUST 23</v>
      </c>
      <c r="J504" s="6" t="s">
        <v>261</v>
      </c>
      <c r="K504" s="6" t="str">
        <f>CONCATENATE(TableAopCalendar[[#This Row],[Month for Plan]]," ",TableAopCalendar[[#This Row],[Plan]])</f>
        <v>AUGUST 23 PLANNED</v>
      </c>
    </row>
    <row r="505" spans="1:11" x14ac:dyDescent="0.35">
      <c r="A505" s="6">
        <f t="shared" si="21"/>
        <v>3</v>
      </c>
      <c r="B505" s="7">
        <v>45155</v>
      </c>
      <c r="C505" s="8" t="s">
        <v>255</v>
      </c>
      <c r="D505" s="8">
        <v>23</v>
      </c>
      <c r="E505" s="6">
        <f>DAY(TableAopCalendar[[#This Row],[Date]])</f>
        <v>17</v>
      </c>
      <c r="F505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505" s="6" t="str">
        <f t="shared" si="22"/>
        <v>Week 3</v>
      </c>
      <c r="H505" s="6" t="str">
        <f t="shared" si="23"/>
        <v>August 23 Week 3</v>
      </c>
      <c r="I505" s="6" t="str">
        <f>CONCATENATE(UPPER(TableAopCalendar[[#This Row],[Month]])," ",TableAopCalendar[[#This Row],[Year]])</f>
        <v>AUGUST 23</v>
      </c>
      <c r="J505" s="6" t="s">
        <v>261</v>
      </c>
      <c r="K505" s="6" t="str">
        <f>CONCATENATE(TableAopCalendar[[#This Row],[Month for Plan]]," ",TableAopCalendar[[#This Row],[Plan]])</f>
        <v>AUGUST 23 PLANNED</v>
      </c>
    </row>
    <row r="506" spans="1:11" x14ac:dyDescent="0.35">
      <c r="A506" s="6">
        <f t="shared" si="21"/>
        <v>4</v>
      </c>
      <c r="B506" s="7">
        <v>45156</v>
      </c>
      <c r="C506" s="8" t="s">
        <v>255</v>
      </c>
      <c r="D506" s="8">
        <v>23</v>
      </c>
      <c r="E506" s="6">
        <f>DAY(TableAopCalendar[[#This Row],[Date]])</f>
        <v>18</v>
      </c>
      <c r="F506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506" s="6" t="str">
        <f t="shared" si="22"/>
        <v>Week 3</v>
      </c>
      <c r="H506" s="6" t="str">
        <f t="shared" si="23"/>
        <v>August 23 Week 3</v>
      </c>
      <c r="I506" s="6" t="str">
        <f>CONCATENATE(UPPER(TableAopCalendar[[#This Row],[Month]])," ",TableAopCalendar[[#This Row],[Year]])</f>
        <v>AUGUST 23</v>
      </c>
      <c r="J506" s="6" t="s">
        <v>261</v>
      </c>
      <c r="K506" s="6" t="str">
        <f>CONCATENATE(TableAopCalendar[[#This Row],[Month for Plan]]," ",TableAopCalendar[[#This Row],[Plan]])</f>
        <v>AUGUST 23 PLANNED</v>
      </c>
    </row>
    <row r="507" spans="1:11" x14ac:dyDescent="0.35">
      <c r="A507" s="6">
        <f t="shared" si="21"/>
        <v>5</v>
      </c>
      <c r="B507" s="7">
        <v>45157</v>
      </c>
      <c r="C507" s="8" t="s">
        <v>255</v>
      </c>
      <c r="D507" s="8">
        <v>23</v>
      </c>
      <c r="E507" s="6">
        <f>DAY(TableAopCalendar[[#This Row],[Date]])</f>
        <v>19</v>
      </c>
      <c r="F507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507" s="6" t="str">
        <f t="shared" si="22"/>
        <v>Week 3</v>
      </c>
      <c r="H507" s="6" t="str">
        <f t="shared" si="23"/>
        <v>August 23 Week 3</v>
      </c>
      <c r="I507" s="6" t="str">
        <f>CONCATENATE(UPPER(TableAopCalendar[[#This Row],[Month]])," ",TableAopCalendar[[#This Row],[Year]])</f>
        <v>AUGUST 23</v>
      </c>
      <c r="J507" s="6" t="s">
        <v>261</v>
      </c>
      <c r="K507" s="6" t="str">
        <f>CONCATENATE(TableAopCalendar[[#This Row],[Month for Plan]]," ",TableAopCalendar[[#This Row],[Plan]])</f>
        <v>AUGUST 23 PLANNED</v>
      </c>
    </row>
    <row r="508" spans="1:11" x14ac:dyDescent="0.35">
      <c r="A508" s="6">
        <f t="shared" si="21"/>
        <v>6</v>
      </c>
      <c r="B508" s="7">
        <v>45158</v>
      </c>
      <c r="C508" s="8" t="s">
        <v>255</v>
      </c>
      <c r="D508" s="8">
        <v>23</v>
      </c>
      <c r="E508" s="6">
        <f>DAY(TableAopCalendar[[#This Row],[Date]])</f>
        <v>20</v>
      </c>
      <c r="F508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508" s="6" t="str">
        <f t="shared" si="22"/>
        <v>Week 3</v>
      </c>
      <c r="H508" s="6" t="str">
        <f t="shared" si="23"/>
        <v>August 23 Week 3</v>
      </c>
      <c r="I508" s="6" t="str">
        <f>CONCATENATE(UPPER(TableAopCalendar[[#This Row],[Month]])," ",TableAopCalendar[[#This Row],[Year]])</f>
        <v>AUGUST 23</v>
      </c>
      <c r="J508" s="6" t="s">
        <v>261</v>
      </c>
      <c r="K508" s="6" t="str">
        <f>CONCATENATE(TableAopCalendar[[#This Row],[Month for Plan]]," ",TableAopCalendar[[#This Row],[Plan]])</f>
        <v>AUGUST 23 PLANNED</v>
      </c>
    </row>
    <row r="509" spans="1:11" x14ac:dyDescent="0.35">
      <c r="A509" s="6">
        <f t="shared" si="21"/>
        <v>7</v>
      </c>
      <c r="B509" s="7">
        <v>45159</v>
      </c>
      <c r="C509" s="8" t="s">
        <v>255</v>
      </c>
      <c r="D509" s="8">
        <v>23</v>
      </c>
      <c r="E509" s="6">
        <f>DAY(TableAopCalendar[[#This Row],[Date]])</f>
        <v>21</v>
      </c>
      <c r="F509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509" s="6" t="str">
        <f t="shared" si="22"/>
        <v>Week 3</v>
      </c>
      <c r="H509" s="6" t="str">
        <f t="shared" si="23"/>
        <v>August 23 Week 3</v>
      </c>
      <c r="I509" s="6" t="str">
        <f>CONCATENATE(UPPER(TableAopCalendar[[#This Row],[Month]])," ",TableAopCalendar[[#This Row],[Year]])</f>
        <v>AUGUST 23</v>
      </c>
      <c r="J509" s="6" t="s">
        <v>261</v>
      </c>
      <c r="K509" s="6" t="str">
        <f>CONCATENATE(TableAopCalendar[[#This Row],[Month for Plan]]," ",TableAopCalendar[[#This Row],[Plan]])</f>
        <v>AUGUST 23 PLANNED</v>
      </c>
    </row>
    <row r="510" spans="1:11" x14ac:dyDescent="0.35">
      <c r="A510" s="6">
        <f t="shared" si="21"/>
        <v>1</v>
      </c>
      <c r="B510" s="7">
        <v>45160</v>
      </c>
      <c r="C510" s="8" t="s">
        <v>255</v>
      </c>
      <c r="D510" s="8">
        <v>23</v>
      </c>
      <c r="E510" s="6">
        <f>DAY(TableAopCalendar[[#This Row],[Date]])</f>
        <v>22</v>
      </c>
      <c r="F510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510" s="6" t="str">
        <f t="shared" si="22"/>
        <v>Week 4</v>
      </c>
      <c r="H510" s="6" t="str">
        <f t="shared" si="23"/>
        <v>August 23 Week 4</v>
      </c>
      <c r="I510" s="6" t="str">
        <f>CONCATENATE(UPPER(TableAopCalendar[[#This Row],[Month]])," ",TableAopCalendar[[#This Row],[Year]])</f>
        <v>AUGUST 23</v>
      </c>
      <c r="J510" s="6" t="s">
        <v>261</v>
      </c>
      <c r="K510" s="6" t="str">
        <f>CONCATENATE(TableAopCalendar[[#This Row],[Month for Plan]]," ",TableAopCalendar[[#This Row],[Plan]])</f>
        <v>AUGUST 23 PLANNED</v>
      </c>
    </row>
    <row r="511" spans="1:11" x14ac:dyDescent="0.35">
      <c r="A511" s="6">
        <f t="shared" si="21"/>
        <v>2</v>
      </c>
      <c r="B511" s="7">
        <v>45161</v>
      </c>
      <c r="C511" s="8" t="s">
        <v>255</v>
      </c>
      <c r="D511" s="8">
        <v>23</v>
      </c>
      <c r="E511" s="6">
        <f>DAY(TableAopCalendar[[#This Row],[Date]])</f>
        <v>23</v>
      </c>
      <c r="F511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511" s="6" t="str">
        <f t="shared" si="22"/>
        <v>Week 4</v>
      </c>
      <c r="H511" s="6" t="str">
        <f t="shared" si="23"/>
        <v>August 23 Week 4</v>
      </c>
      <c r="I511" s="6" t="str">
        <f>CONCATENATE(UPPER(TableAopCalendar[[#This Row],[Month]])," ",TableAopCalendar[[#This Row],[Year]])</f>
        <v>AUGUST 23</v>
      </c>
      <c r="J511" s="6" t="s">
        <v>261</v>
      </c>
      <c r="K511" s="6" t="str">
        <f>CONCATENATE(TableAopCalendar[[#This Row],[Month for Plan]]," ",TableAopCalendar[[#This Row],[Plan]])</f>
        <v>AUGUST 23 PLANNED</v>
      </c>
    </row>
    <row r="512" spans="1:11" x14ac:dyDescent="0.35">
      <c r="A512" s="6">
        <f t="shared" si="21"/>
        <v>3</v>
      </c>
      <c r="B512" s="7">
        <v>45162</v>
      </c>
      <c r="C512" s="8" t="s">
        <v>255</v>
      </c>
      <c r="D512" s="8">
        <v>23</v>
      </c>
      <c r="E512" s="6">
        <f>DAY(TableAopCalendar[[#This Row],[Date]])</f>
        <v>24</v>
      </c>
      <c r="F512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512" s="6" t="str">
        <f t="shared" si="22"/>
        <v>Week 4</v>
      </c>
      <c r="H512" s="6" t="str">
        <f t="shared" si="23"/>
        <v>August 23 Week 4</v>
      </c>
      <c r="I512" s="6" t="str">
        <f>CONCATENATE(UPPER(TableAopCalendar[[#This Row],[Month]])," ",TableAopCalendar[[#This Row],[Year]])</f>
        <v>AUGUST 23</v>
      </c>
      <c r="J512" s="6" t="s">
        <v>261</v>
      </c>
      <c r="K512" s="6" t="str">
        <f>CONCATENATE(TableAopCalendar[[#This Row],[Month for Plan]]," ",TableAopCalendar[[#This Row],[Plan]])</f>
        <v>AUGUST 23 PLANNED</v>
      </c>
    </row>
    <row r="513" spans="1:11" x14ac:dyDescent="0.35">
      <c r="A513" s="6">
        <f t="shared" si="21"/>
        <v>4</v>
      </c>
      <c r="B513" s="7">
        <v>45163</v>
      </c>
      <c r="C513" s="8" t="s">
        <v>255</v>
      </c>
      <c r="D513" s="8">
        <v>23</v>
      </c>
      <c r="E513" s="6">
        <f>DAY(TableAopCalendar[[#This Row],[Date]])</f>
        <v>25</v>
      </c>
      <c r="F513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513" s="6" t="str">
        <f t="shared" si="22"/>
        <v>Week 4</v>
      </c>
      <c r="H513" s="6" t="str">
        <f t="shared" si="23"/>
        <v>August 23 Week 4</v>
      </c>
      <c r="I513" s="6" t="str">
        <f>CONCATENATE(UPPER(TableAopCalendar[[#This Row],[Month]])," ",TableAopCalendar[[#This Row],[Year]])</f>
        <v>AUGUST 23</v>
      </c>
      <c r="J513" s="6" t="s">
        <v>261</v>
      </c>
      <c r="K513" s="6" t="str">
        <f>CONCATENATE(TableAopCalendar[[#This Row],[Month for Plan]]," ",TableAopCalendar[[#This Row],[Plan]])</f>
        <v>AUGUST 23 PLANNED</v>
      </c>
    </row>
    <row r="514" spans="1:11" x14ac:dyDescent="0.35">
      <c r="A514" s="6">
        <f t="shared" ref="A514:A577" si="24">IF(G514=G513,A513+1,1)</f>
        <v>5</v>
      </c>
      <c r="B514" s="7">
        <v>45164</v>
      </c>
      <c r="C514" s="8" t="s">
        <v>255</v>
      </c>
      <c r="D514" s="8">
        <v>23</v>
      </c>
      <c r="E514" s="6">
        <f>DAY(TableAopCalendar[[#This Row],[Date]])</f>
        <v>26</v>
      </c>
      <c r="F514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514" s="6" t="str">
        <f t="shared" ref="G514:G577" si="25">"Week"&amp;" "&amp;F514</f>
        <v>Week 4</v>
      </c>
      <c r="H514" s="6" t="str">
        <f t="shared" ref="H514:H577" si="26">CONCATENATE(C514," ",D514," ",G514)</f>
        <v>August 23 Week 4</v>
      </c>
      <c r="I514" s="6" t="str">
        <f>CONCATENATE(UPPER(TableAopCalendar[[#This Row],[Month]])," ",TableAopCalendar[[#This Row],[Year]])</f>
        <v>AUGUST 23</v>
      </c>
      <c r="J514" s="6" t="s">
        <v>261</v>
      </c>
      <c r="K514" s="6" t="str">
        <f>CONCATENATE(TableAopCalendar[[#This Row],[Month for Plan]]," ",TableAopCalendar[[#This Row],[Plan]])</f>
        <v>AUGUST 23 PLANNED</v>
      </c>
    </row>
    <row r="515" spans="1:11" x14ac:dyDescent="0.35">
      <c r="A515" s="6">
        <f t="shared" si="24"/>
        <v>6</v>
      </c>
      <c r="B515" s="7">
        <v>45165</v>
      </c>
      <c r="C515" s="8" t="s">
        <v>255</v>
      </c>
      <c r="D515" s="8">
        <v>23</v>
      </c>
      <c r="E515" s="6">
        <f>DAY(TableAopCalendar[[#This Row],[Date]])</f>
        <v>27</v>
      </c>
      <c r="F515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515" s="6" t="str">
        <f t="shared" si="25"/>
        <v>Week 4</v>
      </c>
      <c r="H515" s="6" t="str">
        <f t="shared" si="26"/>
        <v>August 23 Week 4</v>
      </c>
      <c r="I515" s="6" t="str">
        <f>CONCATENATE(UPPER(TableAopCalendar[[#This Row],[Month]])," ",TableAopCalendar[[#This Row],[Year]])</f>
        <v>AUGUST 23</v>
      </c>
      <c r="J515" s="6" t="s">
        <v>261</v>
      </c>
      <c r="K515" s="6" t="str">
        <f>CONCATENATE(TableAopCalendar[[#This Row],[Month for Plan]]," ",TableAopCalendar[[#This Row],[Plan]])</f>
        <v>AUGUST 23 PLANNED</v>
      </c>
    </row>
    <row r="516" spans="1:11" x14ac:dyDescent="0.35">
      <c r="A516" s="6">
        <f t="shared" si="24"/>
        <v>7</v>
      </c>
      <c r="B516" s="7">
        <v>45166</v>
      </c>
      <c r="C516" s="8" t="s">
        <v>255</v>
      </c>
      <c r="D516" s="8">
        <v>23</v>
      </c>
      <c r="E516" s="6">
        <f>DAY(TableAopCalendar[[#This Row],[Date]])</f>
        <v>28</v>
      </c>
      <c r="F516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516" s="6" t="str">
        <f t="shared" si="25"/>
        <v>Week 4</v>
      </c>
      <c r="H516" s="6" t="str">
        <f t="shared" si="26"/>
        <v>August 23 Week 4</v>
      </c>
      <c r="I516" s="6" t="str">
        <f>CONCATENATE(UPPER(TableAopCalendar[[#This Row],[Month]])," ",TableAopCalendar[[#This Row],[Year]])</f>
        <v>AUGUST 23</v>
      </c>
      <c r="J516" s="6" t="s">
        <v>261</v>
      </c>
      <c r="K516" s="6" t="str">
        <f>CONCATENATE(TableAopCalendar[[#This Row],[Month for Plan]]," ",TableAopCalendar[[#This Row],[Plan]])</f>
        <v>AUGUST 23 PLANNED</v>
      </c>
    </row>
    <row r="517" spans="1:11" x14ac:dyDescent="0.35">
      <c r="A517" s="6">
        <f t="shared" si="24"/>
        <v>1</v>
      </c>
      <c r="B517" s="7">
        <v>45167</v>
      </c>
      <c r="C517" s="8" t="s">
        <v>255</v>
      </c>
      <c r="D517" s="8">
        <v>23</v>
      </c>
      <c r="E517" s="6">
        <f>DAY(TableAopCalendar[[#This Row],[Date]])</f>
        <v>29</v>
      </c>
      <c r="F517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517" s="6" t="str">
        <f t="shared" si="25"/>
        <v>Week 5</v>
      </c>
      <c r="H517" s="6" t="str">
        <f t="shared" si="26"/>
        <v>August 23 Week 5</v>
      </c>
      <c r="I517" s="6" t="str">
        <f>CONCATENATE(UPPER(TableAopCalendar[[#This Row],[Month]])," ",TableAopCalendar[[#This Row],[Year]])</f>
        <v>AUGUST 23</v>
      </c>
      <c r="J517" s="6" t="s">
        <v>261</v>
      </c>
      <c r="K517" s="6" t="str">
        <f>CONCATENATE(TableAopCalendar[[#This Row],[Month for Plan]]," ",TableAopCalendar[[#This Row],[Plan]])</f>
        <v>AUGUST 23 PLANNED</v>
      </c>
    </row>
    <row r="518" spans="1:11" x14ac:dyDescent="0.35">
      <c r="A518" s="6">
        <f t="shared" si="24"/>
        <v>2</v>
      </c>
      <c r="B518" s="7">
        <v>45168</v>
      </c>
      <c r="C518" s="8" t="s">
        <v>255</v>
      </c>
      <c r="D518" s="8">
        <v>23</v>
      </c>
      <c r="E518" s="6">
        <f>DAY(TableAopCalendar[[#This Row],[Date]])</f>
        <v>30</v>
      </c>
      <c r="F518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518" s="6" t="str">
        <f t="shared" si="25"/>
        <v>Week 5</v>
      </c>
      <c r="H518" s="6" t="str">
        <f t="shared" si="26"/>
        <v>August 23 Week 5</v>
      </c>
      <c r="I518" s="6" t="str">
        <f>CONCATENATE(UPPER(TableAopCalendar[[#This Row],[Month]])," ",TableAopCalendar[[#This Row],[Year]])</f>
        <v>AUGUST 23</v>
      </c>
      <c r="J518" s="6" t="s">
        <v>261</v>
      </c>
      <c r="K518" s="6" t="str">
        <f>CONCATENATE(TableAopCalendar[[#This Row],[Month for Plan]]," ",TableAopCalendar[[#This Row],[Plan]])</f>
        <v>AUGUST 23 PLANNED</v>
      </c>
    </row>
    <row r="519" spans="1:11" x14ac:dyDescent="0.35">
      <c r="A519" s="6">
        <f t="shared" si="24"/>
        <v>3</v>
      </c>
      <c r="B519" s="7">
        <v>45169</v>
      </c>
      <c r="C519" s="8" t="s">
        <v>255</v>
      </c>
      <c r="D519" s="8">
        <v>23</v>
      </c>
      <c r="E519" s="6">
        <f>DAY(TableAopCalendar[[#This Row],[Date]])</f>
        <v>31</v>
      </c>
      <c r="F519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519" s="6" t="str">
        <f t="shared" si="25"/>
        <v>Week 5</v>
      </c>
      <c r="H519" s="6" t="str">
        <f t="shared" si="26"/>
        <v>August 23 Week 5</v>
      </c>
      <c r="I519" s="6" t="str">
        <f>CONCATENATE(UPPER(TableAopCalendar[[#This Row],[Month]])," ",TableAopCalendar[[#This Row],[Year]])</f>
        <v>AUGUST 23</v>
      </c>
      <c r="J519" s="6" t="s">
        <v>261</v>
      </c>
      <c r="K519" s="6" t="str">
        <f>CONCATENATE(TableAopCalendar[[#This Row],[Month for Plan]]," ",TableAopCalendar[[#This Row],[Plan]])</f>
        <v>AUGUST 23 PLANNED</v>
      </c>
    </row>
    <row r="520" spans="1:11" x14ac:dyDescent="0.35">
      <c r="A520" s="6">
        <f t="shared" si="24"/>
        <v>1</v>
      </c>
      <c r="B520" s="7">
        <v>45170</v>
      </c>
      <c r="C520" s="8" t="s">
        <v>256</v>
      </c>
      <c r="D520" s="8">
        <v>23</v>
      </c>
      <c r="E520" s="6">
        <f>DAY(TableAopCalendar[[#This Row],[Date]])</f>
        <v>1</v>
      </c>
      <c r="F520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520" s="6" t="str">
        <f t="shared" si="25"/>
        <v>Week 1</v>
      </c>
      <c r="H520" s="6" t="str">
        <f t="shared" si="26"/>
        <v>September 23 Week 1</v>
      </c>
      <c r="I520" s="6" t="str">
        <f>CONCATENATE(UPPER(TableAopCalendar[[#This Row],[Month]])," ",TableAopCalendar[[#This Row],[Year]])</f>
        <v>SEPTEMBER 23</v>
      </c>
      <c r="J520" s="6" t="s">
        <v>261</v>
      </c>
      <c r="K520" s="6" t="str">
        <f>CONCATENATE(TableAopCalendar[[#This Row],[Month for Plan]]," ",TableAopCalendar[[#This Row],[Plan]])</f>
        <v>SEPTEMBER 23 PLANNED</v>
      </c>
    </row>
    <row r="521" spans="1:11" x14ac:dyDescent="0.35">
      <c r="A521" s="6">
        <f t="shared" si="24"/>
        <v>2</v>
      </c>
      <c r="B521" s="7">
        <v>45171</v>
      </c>
      <c r="C521" s="8" t="s">
        <v>256</v>
      </c>
      <c r="D521" s="8">
        <v>23</v>
      </c>
      <c r="E521" s="6">
        <f>DAY(TableAopCalendar[[#This Row],[Date]])</f>
        <v>2</v>
      </c>
      <c r="F521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521" s="6" t="str">
        <f t="shared" si="25"/>
        <v>Week 1</v>
      </c>
      <c r="H521" s="6" t="str">
        <f t="shared" si="26"/>
        <v>September 23 Week 1</v>
      </c>
      <c r="I521" s="6" t="str">
        <f>CONCATENATE(UPPER(TableAopCalendar[[#This Row],[Month]])," ",TableAopCalendar[[#This Row],[Year]])</f>
        <v>SEPTEMBER 23</v>
      </c>
      <c r="J521" s="6" t="s">
        <v>261</v>
      </c>
      <c r="K521" s="6" t="str">
        <f>CONCATENATE(TableAopCalendar[[#This Row],[Month for Plan]]," ",TableAopCalendar[[#This Row],[Plan]])</f>
        <v>SEPTEMBER 23 PLANNED</v>
      </c>
    </row>
    <row r="522" spans="1:11" x14ac:dyDescent="0.35">
      <c r="A522" s="6">
        <f t="shared" si="24"/>
        <v>3</v>
      </c>
      <c r="B522" s="7">
        <v>45172</v>
      </c>
      <c r="C522" s="8" t="s">
        <v>256</v>
      </c>
      <c r="D522" s="8">
        <v>23</v>
      </c>
      <c r="E522" s="6">
        <f>DAY(TableAopCalendar[[#This Row],[Date]])</f>
        <v>3</v>
      </c>
      <c r="F522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522" s="6" t="str">
        <f t="shared" si="25"/>
        <v>Week 1</v>
      </c>
      <c r="H522" s="6" t="str">
        <f t="shared" si="26"/>
        <v>September 23 Week 1</v>
      </c>
      <c r="I522" s="6" t="str">
        <f>CONCATENATE(UPPER(TableAopCalendar[[#This Row],[Month]])," ",TableAopCalendar[[#This Row],[Year]])</f>
        <v>SEPTEMBER 23</v>
      </c>
      <c r="J522" s="6" t="s">
        <v>261</v>
      </c>
      <c r="K522" s="6" t="str">
        <f>CONCATENATE(TableAopCalendar[[#This Row],[Month for Plan]]," ",TableAopCalendar[[#This Row],[Plan]])</f>
        <v>SEPTEMBER 23 PLANNED</v>
      </c>
    </row>
    <row r="523" spans="1:11" x14ac:dyDescent="0.35">
      <c r="A523" s="6">
        <f t="shared" si="24"/>
        <v>4</v>
      </c>
      <c r="B523" s="7">
        <v>45173</v>
      </c>
      <c r="C523" s="8" t="s">
        <v>256</v>
      </c>
      <c r="D523" s="8">
        <v>23</v>
      </c>
      <c r="E523" s="6">
        <f>DAY(TableAopCalendar[[#This Row],[Date]])</f>
        <v>4</v>
      </c>
      <c r="F523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523" s="6" t="str">
        <f t="shared" si="25"/>
        <v>Week 1</v>
      </c>
      <c r="H523" s="6" t="str">
        <f t="shared" si="26"/>
        <v>September 23 Week 1</v>
      </c>
      <c r="I523" s="6" t="str">
        <f>CONCATENATE(UPPER(TableAopCalendar[[#This Row],[Month]])," ",TableAopCalendar[[#This Row],[Year]])</f>
        <v>SEPTEMBER 23</v>
      </c>
      <c r="J523" s="6" t="s">
        <v>261</v>
      </c>
      <c r="K523" s="6" t="str">
        <f>CONCATENATE(TableAopCalendar[[#This Row],[Month for Plan]]," ",TableAopCalendar[[#This Row],[Plan]])</f>
        <v>SEPTEMBER 23 PLANNED</v>
      </c>
    </row>
    <row r="524" spans="1:11" x14ac:dyDescent="0.35">
      <c r="A524" s="6">
        <f t="shared" si="24"/>
        <v>5</v>
      </c>
      <c r="B524" s="7">
        <v>45174</v>
      </c>
      <c r="C524" s="8" t="s">
        <v>256</v>
      </c>
      <c r="D524" s="8">
        <v>23</v>
      </c>
      <c r="E524" s="6">
        <f>DAY(TableAopCalendar[[#This Row],[Date]])</f>
        <v>5</v>
      </c>
      <c r="F524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524" s="6" t="str">
        <f t="shared" si="25"/>
        <v>Week 1</v>
      </c>
      <c r="H524" s="6" t="str">
        <f t="shared" si="26"/>
        <v>September 23 Week 1</v>
      </c>
      <c r="I524" s="6" t="str">
        <f>CONCATENATE(UPPER(TableAopCalendar[[#This Row],[Month]])," ",TableAopCalendar[[#This Row],[Year]])</f>
        <v>SEPTEMBER 23</v>
      </c>
      <c r="J524" s="6" t="s">
        <v>261</v>
      </c>
      <c r="K524" s="6" t="str">
        <f>CONCATENATE(TableAopCalendar[[#This Row],[Month for Plan]]," ",TableAopCalendar[[#This Row],[Plan]])</f>
        <v>SEPTEMBER 23 PLANNED</v>
      </c>
    </row>
    <row r="525" spans="1:11" x14ac:dyDescent="0.35">
      <c r="A525" s="6">
        <f t="shared" si="24"/>
        <v>6</v>
      </c>
      <c r="B525" s="7">
        <v>45175</v>
      </c>
      <c r="C525" s="8" t="s">
        <v>256</v>
      </c>
      <c r="D525" s="8">
        <v>23</v>
      </c>
      <c r="E525" s="6">
        <f>DAY(TableAopCalendar[[#This Row],[Date]])</f>
        <v>6</v>
      </c>
      <c r="F525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525" s="6" t="str">
        <f t="shared" si="25"/>
        <v>Week 1</v>
      </c>
      <c r="H525" s="6" t="str">
        <f t="shared" si="26"/>
        <v>September 23 Week 1</v>
      </c>
      <c r="I525" s="6" t="str">
        <f>CONCATENATE(UPPER(TableAopCalendar[[#This Row],[Month]])," ",TableAopCalendar[[#This Row],[Year]])</f>
        <v>SEPTEMBER 23</v>
      </c>
      <c r="J525" s="6" t="s">
        <v>261</v>
      </c>
      <c r="K525" s="6" t="str">
        <f>CONCATENATE(TableAopCalendar[[#This Row],[Month for Plan]]," ",TableAopCalendar[[#This Row],[Plan]])</f>
        <v>SEPTEMBER 23 PLANNED</v>
      </c>
    </row>
    <row r="526" spans="1:11" x14ac:dyDescent="0.35">
      <c r="A526" s="6">
        <f t="shared" si="24"/>
        <v>7</v>
      </c>
      <c r="B526" s="7">
        <v>45176</v>
      </c>
      <c r="C526" s="8" t="s">
        <v>256</v>
      </c>
      <c r="D526" s="8">
        <v>23</v>
      </c>
      <c r="E526" s="6">
        <f>DAY(TableAopCalendar[[#This Row],[Date]])</f>
        <v>7</v>
      </c>
      <c r="F526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526" s="6" t="str">
        <f t="shared" si="25"/>
        <v>Week 1</v>
      </c>
      <c r="H526" s="6" t="str">
        <f t="shared" si="26"/>
        <v>September 23 Week 1</v>
      </c>
      <c r="I526" s="6" t="str">
        <f>CONCATENATE(UPPER(TableAopCalendar[[#This Row],[Month]])," ",TableAopCalendar[[#This Row],[Year]])</f>
        <v>SEPTEMBER 23</v>
      </c>
      <c r="J526" s="6" t="s">
        <v>261</v>
      </c>
      <c r="K526" s="6" t="str">
        <f>CONCATENATE(TableAopCalendar[[#This Row],[Month for Plan]]," ",TableAopCalendar[[#This Row],[Plan]])</f>
        <v>SEPTEMBER 23 PLANNED</v>
      </c>
    </row>
    <row r="527" spans="1:11" x14ac:dyDescent="0.35">
      <c r="A527" s="6">
        <f t="shared" si="24"/>
        <v>1</v>
      </c>
      <c r="B527" s="7">
        <v>45177</v>
      </c>
      <c r="C527" s="8" t="s">
        <v>256</v>
      </c>
      <c r="D527" s="8">
        <v>23</v>
      </c>
      <c r="E527" s="6">
        <f>DAY(TableAopCalendar[[#This Row],[Date]])</f>
        <v>8</v>
      </c>
      <c r="F527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527" s="6" t="str">
        <f t="shared" si="25"/>
        <v>Week 2</v>
      </c>
      <c r="H527" s="6" t="str">
        <f t="shared" si="26"/>
        <v>September 23 Week 2</v>
      </c>
      <c r="I527" s="6" t="str">
        <f>CONCATENATE(UPPER(TableAopCalendar[[#This Row],[Month]])," ",TableAopCalendar[[#This Row],[Year]])</f>
        <v>SEPTEMBER 23</v>
      </c>
      <c r="J527" s="6" t="s">
        <v>261</v>
      </c>
      <c r="K527" s="6" t="str">
        <f>CONCATENATE(TableAopCalendar[[#This Row],[Month for Plan]]," ",TableAopCalendar[[#This Row],[Plan]])</f>
        <v>SEPTEMBER 23 PLANNED</v>
      </c>
    </row>
    <row r="528" spans="1:11" x14ac:dyDescent="0.35">
      <c r="A528" s="6">
        <f t="shared" si="24"/>
        <v>2</v>
      </c>
      <c r="B528" s="7">
        <v>45178</v>
      </c>
      <c r="C528" s="8" t="s">
        <v>256</v>
      </c>
      <c r="D528" s="8">
        <v>23</v>
      </c>
      <c r="E528" s="6">
        <f>DAY(TableAopCalendar[[#This Row],[Date]])</f>
        <v>9</v>
      </c>
      <c r="F528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528" s="6" t="str">
        <f t="shared" si="25"/>
        <v>Week 2</v>
      </c>
      <c r="H528" s="6" t="str">
        <f t="shared" si="26"/>
        <v>September 23 Week 2</v>
      </c>
      <c r="I528" s="6" t="str">
        <f>CONCATENATE(UPPER(TableAopCalendar[[#This Row],[Month]])," ",TableAopCalendar[[#This Row],[Year]])</f>
        <v>SEPTEMBER 23</v>
      </c>
      <c r="J528" s="6" t="s">
        <v>261</v>
      </c>
      <c r="K528" s="6" t="str">
        <f>CONCATENATE(TableAopCalendar[[#This Row],[Month for Plan]]," ",TableAopCalendar[[#This Row],[Plan]])</f>
        <v>SEPTEMBER 23 PLANNED</v>
      </c>
    </row>
    <row r="529" spans="1:11" x14ac:dyDescent="0.35">
      <c r="A529" s="6">
        <f t="shared" si="24"/>
        <v>3</v>
      </c>
      <c r="B529" s="7">
        <v>45179</v>
      </c>
      <c r="C529" s="8" t="s">
        <v>256</v>
      </c>
      <c r="D529" s="8">
        <v>23</v>
      </c>
      <c r="E529" s="6">
        <f>DAY(TableAopCalendar[[#This Row],[Date]])</f>
        <v>10</v>
      </c>
      <c r="F529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529" s="6" t="str">
        <f t="shared" si="25"/>
        <v>Week 2</v>
      </c>
      <c r="H529" s="6" t="str">
        <f t="shared" si="26"/>
        <v>September 23 Week 2</v>
      </c>
      <c r="I529" s="6" t="str">
        <f>CONCATENATE(UPPER(TableAopCalendar[[#This Row],[Month]])," ",TableAopCalendar[[#This Row],[Year]])</f>
        <v>SEPTEMBER 23</v>
      </c>
      <c r="J529" s="6" t="s">
        <v>261</v>
      </c>
      <c r="K529" s="6" t="str">
        <f>CONCATENATE(TableAopCalendar[[#This Row],[Month for Plan]]," ",TableAopCalendar[[#This Row],[Plan]])</f>
        <v>SEPTEMBER 23 PLANNED</v>
      </c>
    </row>
    <row r="530" spans="1:11" x14ac:dyDescent="0.35">
      <c r="A530" s="6">
        <f t="shared" si="24"/>
        <v>4</v>
      </c>
      <c r="B530" s="7">
        <v>45180</v>
      </c>
      <c r="C530" s="8" t="s">
        <v>256</v>
      </c>
      <c r="D530" s="8">
        <v>23</v>
      </c>
      <c r="E530" s="6">
        <f>DAY(TableAopCalendar[[#This Row],[Date]])</f>
        <v>11</v>
      </c>
      <c r="F530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530" s="6" t="str">
        <f t="shared" si="25"/>
        <v>Week 2</v>
      </c>
      <c r="H530" s="6" t="str">
        <f t="shared" si="26"/>
        <v>September 23 Week 2</v>
      </c>
      <c r="I530" s="6" t="str">
        <f>CONCATENATE(UPPER(TableAopCalendar[[#This Row],[Month]])," ",TableAopCalendar[[#This Row],[Year]])</f>
        <v>SEPTEMBER 23</v>
      </c>
      <c r="J530" s="6" t="s">
        <v>261</v>
      </c>
      <c r="K530" s="6" t="str">
        <f>CONCATENATE(TableAopCalendar[[#This Row],[Month for Plan]]," ",TableAopCalendar[[#This Row],[Plan]])</f>
        <v>SEPTEMBER 23 PLANNED</v>
      </c>
    </row>
    <row r="531" spans="1:11" x14ac:dyDescent="0.35">
      <c r="A531" s="6">
        <f t="shared" si="24"/>
        <v>5</v>
      </c>
      <c r="B531" s="7">
        <v>45181</v>
      </c>
      <c r="C531" s="8" t="s">
        <v>256</v>
      </c>
      <c r="D531" s="8">
        <v>23</v>
      </c>
      <c r="E531" s="6">
        <f>DAY(TableAopCalendar[[#This Row],[Date]])</f>
        <v>12</v>
      </c>
      <c r="F531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531" s="6" t="str">
        <f t="shared" si="25"/>
        <v>Week 2</v>
      </c>
      <c r="H531" s="6" t="str">
        <f t="shared" si="26"/>
        <v>September 23 Week 2</v>
      </c>
      <c r="I531" s="6" t="str">
        <f>CONCATENATE(UPPER(TableAopCalendar[[#This Row],[Month]])," ",TableAopCalendar[[#This Row],[Year]])</f>
        <v>SEPTEMBER 23</v>
      </c>
      <c r="J531" s="6" t="s">
        <v>261</v>
      </c>
      <c r="K531" s="6" t="str">
        <f>CONCATENATE(TableAopCalendar[[#This Row],[Month for Plan]]," ",TableAopCalendar[[#This Row],[Plan]])</f>
        <v>SEPTEMBER 23 PLANNED</v>
      </c>
    </row>
    <row r="532" spans="1:11" x14ac:dyDescent="0.35">
      <c r="A532" s="6">
        <f t="shared" si="24"/>
        <v>6</v>
      </c>
      <c r="B532" s="7">
        <v>45182</v>
      </c>
      <c r="C532" s="8" t="s">
        <v>256</v>
      </c>
      <c r="D532" s="8">
        <v>23</v>
      </c>
      <c r="E532" s="6">
        <f>DAY(TableAopCalendar[[#This Row],[Date]])</f>
        <v>13</v>
      </c>
      <c r="F532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532" s="6" t="str">
        <f t="shared" si="25"/>
        <v>Week 2</v>
      </c>
      <c r="H532" s="6" t="str">
        <f t="shared" si="26"/>
        <v>September 23 Week 2</v>
      </c>
      <c r="I532" s="6" t="str">
        <f>CONCATENATE(UPPER(TableAopCalendar[[#This Row],[Month]])," ",TableAopCalendar[[#This Row],[Year]])</f>
        <v>SEPTEMBER 23</v>
      </c>
      <c r="J532" s="6" t="s">
        <v>261</v>
      </c>
      <c r="K532" s="6" t="str">
        <f>CONCATENATE(TableAopCalendar[[#This Row],[Month for Plan]]," ",TableAopCalendar[[#This Row],[Plan]])</f>
        <v>SEPTEMBER 23 PLANNED</v>
      </c>
    </row>
    <row r="533" spans="1:11" x14ac:dyDescent="0.35">
      <c r="A533" s="6">
        <f t="shared" si="24"/>
        <v>7</v>
      </c>
      <c r="B533" s="7">
        <v>45183</v>
      </c>
      <c r="C533" s="8" t="s">
        <v>256</v>
      </c>
      <c r="D533" s="8">
        <v>23</v>
      </c>
      <c r="E533" s="6">
        <f>DAY(TableAopCalendar[[#This Row],[Date]])</f>
        <v>14</v>
      </c>
      <c r="F533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533" s="6" t="str">
        <f t="shared" si="25"/>
        <v>Week 2</v>
      </c>
      <c r="H533" s="6" t="str">
        <f t="shared" si="26"/>
        <v>September 23 Week 2</v>
      </c>
      <c r="I533" s="6" t="str">
        <f>CONCATENATE(UPPER(TableAopCalendar[[#This Row],[Month]])," ",TableAopCalendar[[#This Row],[Year]])</f>
        <v>SEPTEMBER 23</v>
      </c>
      <c r="J533" s="6" t="s">
        <v>261</v>
      </c>
      <c r="K533" s="6" t="str">
        <f>CONCATENATE(TableAopCalendar[[#This Row],[Month for Plan]]," ",TableAopCalendar[[#This Row],[Plan]])</f>
        <v>SEPTEMBER 23 PLANNED</v>
      </c>
    </row>
    <row r="534" spans="1:11" x14ac:dyDescent="0.35">
      <c r="A534" s="6">
        <f t="shared" si="24"/>
        <v>1</v>
      </c>
      <c r="B534" s="7">
        <v>45184</v>
      </c>
      <c r="C534" s="8" t="s">
        <v>256</v>
      </c>
      <c r="D534" s="8">
        <v>23</v>
      </c>
      <c r="E534" s="6">
        <f>DAY(TableAopCalendar[[#This Row],[Date]])</f>
        <v>15</v>
      </c>
      <c r="F534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534" s="6" t="str">
        <f t="shared" si="25"/>
        <v>Week 3</v>
      </c>
      <c r="H534" s="6" t="str">
        <f t="shared" si="26"/>
        <v>September 23 Week 3</v>
      </c>
      <c r="I534" s="6" t="str">
        <f>CONCATENATE(UPPER(TableAopCalendar[[#This Row],[Month]])," ",TableAopCalendar[[#This Row],[Year]])</f>
        <v>SEPTEMBER 23</v>
      </c>
      <c r="J534" s="6" t="s">
        <v>261</v>
      </c>
      <c r="K534" s="6" t="str">
        <f>CONCATENATE(TableAopCalendar[[#This Row],[Month for Plan]]," ",TableAopCalendar[[#This Row],[Plan]])</f>
        <v>SEPTEMBER 23 PLANNED</v>
      </c>
    </row>
    <row r="535" spans="1:11" x14ac:dyDescent="0.35">
      <c r="A535" s="6">
        <f t="shared" si="24"/>
        <v>2</v>
      </c>
      <c r="B535" s="7">
        <v>45185</v>
      </c>
      <c r="C535" s="8" t="s">
        <v>256</v>
      </c>
      <c r="D535" s="8">
        <v>23</v>
      </c>
      <c r="E535" s="6">
        <f>DAY(TableAopCalendar[[#This Row],[Date]])</f>
        <v>16</v>
      </c>
      <c r="F535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535" s="6" t="str">
        <f t="shared" si="25"/>
        <v>Week 3</v>
      </c>
      <c r="H535" s="6" t="str">
        <f t="shared" si="26"/>
        <v>September 23 Week 3</v>
      </c>
      <c r="I535" s="6" t="str">
        <f>CONCATENATE(UPPER(TableAopCalendar[[#This Row],[Month]])," ",TableAopCalendar[[#This Row],[Year]])</f>
        <v>SEPTEMBER 23</v>
      </c>
      <c r="J535" s="6" t="s">
        <v>261</v>
      </c>
      <c r="K535" s="6" t="str">
        <f>CONCATENATE(TableAopCalendar[[#This Row],[Month for Plan]]," ",TableAopCalendar[[#This Row],[Plan]])</f>
        <v>SEPTEMBER 23 PLANNED</v>
      </c>
    </row>
    <row r="536" spans="1:11" x14ac:dyDescent="0.35">
      <c r="A536" s="6">
        <f t="shared" si="24"/>
        <v>3</v>
      </c>
      <c r="B536" s="7">
        <v>45186</v>
      </c>
      <c r="C536" s="8" t="s">
        <v>256</v>
      </c>
      <c r="D536" s="8">
        <v>23</v>
      </c>
      <c r="E536" s="6">
        <f>DAY(TableAopCalendar[[#This Row],[Date]])</f>
        <v>17</v>
      </c>
      <c r="F536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536" s="6" t="str">
        <f t="shared" si="25"/>
        <v>Week 3</v>
      </c>
      <c r="H536" s="6" t="str">
        <f t="shared" si="26"/>
        <v>September 23 Week 3</v>
      </c>
      <c r="I536" s="6" t="str">
        <f>CONCATENATE(UPPER(TableAopCalendar[[#This Row],[Month]])," ",TableAopCalendar[[#This Row],[Year]])</f>
        <v>SEPTEMBER 23</v>
      </c>
      <c r="J536" s="6" t="s">
        <v>261</v>
      </c>
      <c r="K536" s="6" t="str">
        <f>CONCATENATE(TableAopCalendar[[#This Row],[Month for Plan]]," ",TableAopCalendar[[#This Row],[Plan]])</f>
        <v>SEPTEMBER 23 PLANNED</v>
      </c>
    </row>
    <row r="537" spans="1:11" x14ac:dyDescent="0.35">
      <c r="A537" s="6">
        <f t="shared" si="24"/>
        <v>4</v>
      </c>
      <c r="B537" s="7">
        <v>45187</v>
      </c>
      <c r="C537" s="8" t="s">
        <v>256</v>
      </c>
      <c r="D537" s="8">
        <v>23</v>
      </c>
      <c r="E537" s="6">
        <f>DAY(TableAopCalendar[[#This Row],[Date]])</f>
        <v>18</v>
      </c>
      <c r="F537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537" s="6" t="str">
        <f t="shared" si="25"/>
        <v>Week 3</v>
      </c>
      <c r="H537" s="6" t="str">
        <f t="shared" si="26"/>
        <v>September 23 Week 3</v>
      </c>
      <c r="I537" s="6" t="str">
        <f>CONCATENATE(UPPER(TableAopCalendar[[#This Row],[Month]])," ",TableAopCalendar[[#This Row],[Year]])</f>
        <v>SEPTEMBER 23</v>
      </c>
      <c r="J537" s="6" t="s">
        <v>261</v>
      </c>
      <c r="K537" s="6" t="str">
        <f>CONCATENATE(TableAopCalendar[[#This Row],[Month for Plan]]," ",TableAopCalendar[[#This Row],[Plan]])</f>
        <v>SEPTEMBER 23 PLANNED</v>
      </c>
    </row>
    <row r="538" spans="1:11" x14ac:dyDescent="0.35">
      <c r="A538" s="6">
        <f t="shared" si="24"/>
        <v>5</v>
      </c>
      <c r="B538" s="7">
        <v>45188</v>
      </c>
      <c r="C538" s="8" t="s">
        <v>256</v>
      </c>
      <c r="D538" s="8">
        <v>23</v>
      </c>
      <c r="E538" s="6">
        <f>DAY(TableAopCalendar[[#This Row],[Date]])</f>
        <v>19</v>
      </c>
      <c r="F538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538" s="6" t="str">
        <f t="shared" si="25"/>
        <v>Week 3</v>
      </c>
      <c r="H538" s="6" t="str">
        <f t="shared" si="26"/>
        <v>September 23 Week 3</v>
      </c>
      <c r="I538" s="6" t="str">
        <f>CONCATENATE(UPPER(TableAopCalendar[[#This Row],[Month]])," ",TableAopCalendar[[#This Row],[Year]])</f>
        <v>SEPTEMBER 23</v>
      </c>
      <c r="J538" s="6" t="s">
        <v>261</v>
      </c>
      <c r="K538" s="6" t="str">
        <f>CONCATENATE(TableAopCalendar[[#This Row],[Month for Plan]]," ",TableAopCalendar[[#This Row],[Plan]])</f>
        <v>SEPTEMBER 23 PLANNED</v>
      </c>
    </row>
    <row r="539" spans="1:11" x14ac:dyDescent="0.35">
      <c r="A539" s="6">
        <f t="shared" si="24"/>
        <v>6</v>
      </c>
      <c r="B539" s="7">
        <v>45189</v>
      </c>
      <c r="C539" s="8" t="s">
        <v>256</v>
      </c>
      <c r="D539" s="8">
        <v>23</v>
      </c>
      <c r="E539" s="6">
        <f>DAY(TableAopCalendar[[#This Row],[Date]])</f>
        <v>20</v>
      </c>
      <c r="F539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539" s="6" t="str">
        <f t="shared" si="25"/>
        <v>Week 3</v>
      </c>
      <c r="H539" s="6" t="str">
        <f t="shared" si="26"/>
        <v>September 23 Week 3</v>
      </c>
      <c r="I539" s="6" t="str">
        <f>CONCATENATE(UPPER(TableAopCalendar[[#This Row],[Month]])," ",TableAopCalendar[[#This Row],[Year]])</f>
        <v>SEPTEMBER 23</v>
      </c>
      <c r="J539" s="6" t="s">
        <v>261</v>
      </c>
      <c r="K539" s="6" t="str">
        <f>CONCATENATE(TableAopCalendar[[#This Row],[Month for Plan]]," ",TableAopCalendar[[#This Row],[Plan]])</f>
        <v>SEPTEMBER 23 PLANNED</v>
      </c>
    </row>
    <row r="540" spans="1:11" x14ac:dyDescent="0.35">
      <c r="A540" s="6">
        <f t="shared" si="24"/>
        <v>7</v>
      </c>
      <c r="B540" s="7">
        <v>45190</v>
      </c>
      <c r="C540" s="8" t="s">
        <v>256</v>
      </c>
      <c r="D540" s="8">
        <v>23</v>
      </c>
      <c r="E540" s="6">
        <f>DAY(TableAopCalendar[[#This Row],[Date]])</f>
        <v>21</v>
      </c>
      <c r="F540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540" s="6" t="str">
        <f t="shared" si="25"/>
        <v>Week 3</v>
      </c>
      <c r="H540" s="6" t="str">
        <f t="shared" si="26"/>
        <v>September 23 Week 3</v>
      </c>
      <c r="I540" s="6" t="str">
        <f>CONCATENATE(UPPER(TableAopCalendar[[#This Row],[Month]])," ",TableAopCalendar[[#This Row],[Year]])</f>
        <v>SEPTEMBER 23</v>
      </c>
      <c r="J540" s="6" t="s">
        <v>261</v>
      </c>
      <c r="K540" s="6" t="str">
        <f>CONCATENATE(TableAopCalendar[[#This Row],[Month for Plan]]," ",TableAopCalendar[[#This Row],[Plan]])</f>
        <v>SEPTEMBER 23 PLANNED</v>
      </c>
    </row>
    <row r="541" spans="1:11" x14ac:dyDescent="0.35">
      <c r="A541" s="6">
        <f t="shared" si="24"/>
        <v>1</v>
      </c>
      <c r="B541" s="7">
        <v>45191</v>
      </c>
      <c r="C541" s="8" t="s">
        <v>256</v>
      </c>
      <c r="D541" s="8">
        <v>23</v>
      </c>
      <c r="E541" s="6">
        <f>DAY(TableAopCalendar[[#This Row],[Date]])</f>
        <v>22</v>
      </c>
      <c r="F541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541" s="6" t="str">
        <f t="shared" si="25"/>
        <v>Week 4</v>
      </c>
      <c r="H541" s="6" t="str">
        <f t="shared" si="26"/>
        <v>September 23 Week 4</v>
      </c>
      <c r="I541" s="6" t="str">
        <f>CONCATENATE(UPPER(TableAopCalendar[[#This Row],[Month]])," ",TableAopCalendar[[#This Row],[Year]])</f>
        <v>SEPTEMBER 23</v>
      </c>
      <c r="J541" s="6" t="s">
        <v>261</v>
      </c>
      <c r="K541" s="6" t="str">
        <f>CONCATENATE(TableAopCalendar[[#This Row],[Month for Plan]]," ",TableAopCalendar[[#This Row],[Plan]])</f>
        <v>SEPTEMBER 23 PLANNED</v>
      </c>
    </row>
    <row r="542" spans="1:11" x14ac:dyDescent="0.35">
      <c r="A542" s="6">
        <f t="shared" si="24"/>
        <v>2</v>
      </c>
      <c r="B542" s="7">
        <v>45192</v>
      </c>
      <c r="C542" s="8" t="s">
        <v>256</v>
      </c>
      <c r="D542" s="8">
        <v>23</v>
      </c>
      <c r="E542" s="6">
        <f>DAY(TableAopCalendar[[#This Row],[Date]])</f>
        <v>23</v>
      </c>
      <c r="F542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542" s="6" t="str">
        <f t="shared" si="25"/>
        <v>Week 4</v>
      </c>
      <c r="H542" s="6" t="str">
        <f t="shared" si="26"/>
        <v>September 23 Week 4</v>
      </c>
      <c r="I542" s="6" t="str">
        <f>CONCATENATE(UPPER(TableAopCalendar[[#This Row],[Month]])," ",TableAopCalendar[[#This Row],[Year]])</f>
        <v>SEPTEMBER 23</v>
      </c>
      <c r="J542" s="6" t="s">
        <v>261</v>
      </c>
      <c r="K542" s="6" t="str">
        <f>CONCATENATE(TableAopCalendar[[#This Row],[Month for Plan]]," ",TableAopCalendar[[#This Row],[Plan]])</f>
        <v>SEPTEMBER 23 PLANNED</v>
      </c>
    </row>
    <row r="543" spans="1:11" x14ac:dyDescent="0.35">
      <c r="A543" s="6">
        <f t="shared" si="24"/>
        <v>3</v>
      </c>
      <c r="B543" s="7">
        <v>45193</v>
      </c>
      <c r="C543" s="8" t="s">
        <v>256</v>
      </c>
      <c r="D543" s="8">
        <v>23</v>
      </c>
      <c r="E543" s="6">
        <f>DAY(TableAopCalendar[[#This Row],[Date]])</f>
        <v>24</v>
      </c>
      <c r="F543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543" s="6" t="str">
        <f t="shared" si="25"/>
        <v>Week 4</v>
      </c>
      <c r="H543" s="6" t="str">
        <f t="shared" si="26"/>
        <v>September 23 Week 4</v>
      </c>
      <c r="I543" s="6" t="str">
        <f>CONCATENATE(UPPER(TableAopCalendar[[#This Row],[Month]])," ",TableAopCalendar[[#This Row],[Year]])</f>
        <v>SEPTEMBER 23</v>
      </c>
      <c r="J543" s="6" t="s">
        <v>261</v>
      </c>
      <c r="K543" s="6" t="str">
        <f>CONCATENATE(TableAopCalendar[[#This Row],[Month for Plan]]," ",TableAopCalendar[[#This Row],[Plan]])</f>
        <v>SEPTEMBER 23 PLANNED</v>
      </c>
    </row>
    <row r="544" spans="1:11" x14ac:dyDescent="0.35">
      <c r="A544" s="6">
        <f t="shared" si="24"/>
        <v>4</v>
      </c>
      <c r="B544" s="7">
        <v>45194</v>
      </c>
      <c r="C544" s="8" t="s">
        <v>256</v>
      </c>
      <c r="D544" s="8">
        <v>23</v>
      </c>
      <c r="E544" s="6">
        <f>DAY(TableAopCalendar[[#This Row],[Date]])</f>
        <v>25</v>
      </c>
      <c r="F544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544" s="6" t="str">
        <f t="shared" si="25"/>
        <v>Week 4</v>
      </c>
      <c r="H544" s="6" t="str">
        <f t="shared" si="26"/>
        <v>September 23 Week 4</v>
      </c>
      <c r="I544" s="6" t="str">
        <f>CONCATENATE(UPPER(TableAopCalendar[[#This Row],[Month]])," ",TableAopCalendar[[#This Row],[Year]])</f>
        <v>SEPTEMBER 23</v>
      </c>
      <c r="J544" s="6" t="s">
        <v>261</v>
      </c>
      <c r="K544" s="6" t="str">
        <f>CONCATENATE(TableAopCalendar[[#This Row],[Month for Plan]]," ",TableAopCalendar[[#This Row],[Plan]])</f>
        <v>SEPTEMBER 23 PLANNED</v>
      </c>
    </row>
    <row r="545" spans="1:11" x14ac:dyDescent="0.35">
      <c r="A545" s="6">
        <f t="shared" si="24"/>
        <v>5</v>
      </c>
      <c r="B545" s="7">
        <v>45195</v>
      </c>
      <c r="C545" s="8" t="s">
        <v>256</v>
      </c>
      <c r="D545" s="8">
        <v>23</v>
      </c>
      <c r="E545" s="6">
        <f>DAY(TableAopCalendar[[#This Row],[Date]])</f>
        <v>26</v>
      </c>
      <c r="F545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545" s="6" t="str">
        <f t="shared" si="25"/>
        <v>Week 4</v>
      </c>
      <c r="H545" s="6" t="str">
        <f t="shared" si="26"/>
        <v>September 23 Week 4</v>
      </c>
      <c r="I545" s="6" t="str">
        <f>CONCATENATE(UPPER(TableAopCalendar[[#This Row],[Month]])," ",TableAopCalendar[[#This Row],[Year]])</f>
        <v>SEPTEMBER 23</v>
      </c>
      <c r="J545" s="6" t="s">
        <v>261</v>
      </c>
      <c r="K545" s="6" t="str">
        <f>CONCATENATE(TableAopCalendar[[#This Row],[Month for Plan]]," ",TableAopCalendar[[#This Row],[Plan]])</f>
        <v>SEPTEMBER 23 PLANNED</v>
      </c>
    </row>
    <row r="546" spans="1:11" x14ac:dyDescent="0.35">
      <c r="A546" s="6">
        <f t="shared" si="24"/>
        <v>6</v>
      </c>
      <c r="B546" s="7">
        <v>45196</v>
      </c>
      <c r="C546" s="8" t="s">
        <v>256</v>
      </c>
      <c r="D546" s="8">
        <v>23</v>
      </c>
      <c r="E546" s="6">
        <f>DAY(TableAopCalendar[[#This Row],[Date]])</f>
        <v>27</v>
      </c>
      <c r="F546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546" s="6" t="str">
        <f t="shared" si="25"/>
        <v>Week 4</v>
      </c>
      <c r="H546" s="6" t="str">
        <f t="shared" si="26"/>
        <v>September 23 Week 4</v>
      </c>
      <c r="I546" s="6" t="str">
        <f>CONCATENATE(UPPER(TableAopCalendar[[#This Row],[Month]])," ",TableAopCalendar[[#This Row],[Year]])</f>
        <v>SEPTEMBER 23</v>
      </c>
      <c r="J546" s="6" t="s">
        <v>261</v>
      </c>
      <c r="K546" s="6" t="str">
        <f>CONCATENATE(TableAopCalendar[[#This Row],[Month for Plan]]," ",TableAopCalendar[[#This Row],[Plan]])</f>
        <v>SEPTEMBER 23 PLANNED</v>
      </c>
    </row>
    <row r="547" spans="1:11" x14ac:dyDescent="0.35">
      <c r="A547" s="6">
        <f t="shared" si="24"/>
        <v>7</v>
      </c>
      <c r="B547" s="7">
        <v>45197</v>
      </c>
      <c r="C547" s="8" t="s">
        <v>256</v>
      </c>
      <c r="D547" s="8">
        <v>23</v>
      </c>
      <c r="E547" s="6">
        <f>DAY(TableAopCalendar[[#This Row],[Date]])</f>
        <v>28</v>
      </c>
      <c r="F547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547" s="6" t="str">
        <f t="shared" si="25"/>
        <v>Week 4</v>
      </c>
      <c r="H547" s="6" t="str">
        <f t="shared" si="26"/>
        <v>September 23 Week 4</v>
      </c>
      <c r="I547" s="6" t="str">
        <f>CONCATENATE(UPPER(TableAopCalendar[[#This Row],[Month]])," ",TableAopCalendar[[#This Row],[Year]])</f>
        <v>SEPTEMBER 23</v>
      </c>
      <c r="J547" s="6" t="s">
        <v>261</v>
      </c>
      <c r="K547" s="6" t="str">
        <f>CONCATENATE(TableAopCalendar[[#This Row],[Month for Plan]]," ",TableAopCalendar[[#This Row],[Plan]])</f>
        <v>SEPTEMBER 23 PLANNED</v>
      </c>
    </row>
    <row r="548" spans="1:11" x14ac:dyDescent="0.35">
      <c r="A548" s="6">
        <f t="shared" si="24"/>
        <v>1</v>
      </c>
      <c r="B548" s="7">
        <v>45198</v>
      </c>
      <c r="C548" s="8" t="s">
        <v>256</v>
      </c>
      <c r="D548" s="8">
        <v>23</v>
      </c>
      <c r="E548" s="6">
        <f>DAY(TableAopCalendar[[#This Row],[Date]])</f>
        <v>29</v>
      </c>
      <c r="F548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548" s="6" t="str">
        <f t="shared" si="25"/>
        <v>Week 5</v>
      </c>
      <c r="H548" s="6" t="str">
        <f t="shared" si="26"/>
        <v>September 23 Week 5</v>
      </c>
      <c r="I548" s="6" t="str">
        <f>CONCATENATE(UPPER(TableAopCalendar[[#This Row],[Month]])," ",TableAopCalendar[[#This Row],[Year]])</f>
        <v>SEPTEMBER 23</v>
      </c>
      <c r="J548" s="6" t="s">
        <v>261</v>
      </c>
      <c r="K548" s="6" t="str">
        <f>CONCATENATE(TableAopCalendar[[#This Row],[Month for Plan]]," ",TableAopCalendar[[#This Row],[Plan]])</f>
        <v>SEPTEMBER 23 PLANNED</v>
      </c>
    </row>
    <row r="549" spans="1:11" x14ac:dyDescent="0.35">
      <c r="A549" s="6">
        <f t="shared" si="24"/>
        <v>2</v>
      </c>
      <c r="B549" s="7">
        <v>45199</v>
      </c>
      <c r="C549" s="8" t="s">
        <v>256</v>
      </c>
      <c r="D549" s="8">
        <v>23</v>
      </c>
      <c r="E549" s="6">
        <f>DAY(TableAopCalendar[[#This Row],[Date]])</f>
        <v>30</v>
      </c>
      <c r="F549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549" s="6" t="str">
        <f t="shared" si="25"/>
        <v>Week 5</v>
      </c>
      <c r="H549" s="6" t="str">
        <f t="shared" si="26"/>
        <v>September 23 Week 5</v>
      </c>
      <c r="I549" s="6" t="str">
        <f>CONCATENATE(UPPER(TableAopCalendar[[#This Row],[Month]])," ",TableAopCalendar[[#This Row],[Year]])</f>
        <v>SEPTEMBER 23</v>
      </c>
      <c r="J549" s="6" t="s">
        <v>261</v>
      </c>
      <c r="K549" s="6" t="str">
        <f>CONCATENATE(TableAopCalendar[[#This Row],[Month for Plan]]," ",TableAopCalendar[[#This Row],[Plan]])</f>
        <v>SEPTEMBER 23 PLANNED</v>
      </c>
    </row>
    <row r="550" spans="1:11" x14ac:dyDescent="0.35">
      <c r="A550" s="6">
        <f t="shared" si="24"/>
        <v>1</v>
      </c>
      <c r="B550" s="7">
        <v>45200</v>
      </c>
      <c r="C550" s="8" t="s">
        <v>168</v>
      </c>
      <c r="D550" s="8">
        <v>23</v>
      </c>
      <c r="E550" s="6">
        <f>DAY(TableAopCalendar[[#This Row],[Date]])</f>
        <v>1</v>
      </c>
      <c r="F550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550" s="6" t="str">
        <f t="shared" si="25"/>
        <v>Week 1</v>
      </c>
      <c r="H550" s="6" t="str">
        <f t="shared" si="26"/>
        <v>October 23 Week 1</v>
      </c>
      <c r="I550" s="6" t="str">
        <f>CONCATENATE(UPPER(TableAopCalendar[[#This Row],[Month]])," ",TableAopCalendar[[#This Row],[Year]])</f>
        <v>OCTOBER 23</v>
      </c>
      <c r="J550" s="6" t="s">
        <v>261</v>
      </c>
      <c r="K550" s="6" t="str">
        <f>CONCATENATE(TableAopCalendar[[#This Row],[Month for Plan]]," ",TableAopCalendar[[#This Row],[Plan]])</f>
        <v>OCTOBER 23 PLANNED</v>
      </c>
    </row>
    <row r="551" spans="1:11" x14ac:dyDescent="0.35">
      <c r="A551" s="6">
        <f t="shared" si="24"/>
        <v>2</v>
      </c>
      <c r="B551" s="7">
        <v>45201</v>
      </c>
      <c r="C551" s="8" t="s">
        <v>168</v>
      </c>
      <c r="D551" s="8">
        <v>23</v>
      </c>
      <c r="E551" s="6">
        <f>DAY(TableAopCalendar[[#This Row],[Date]])</f>
        <v>2</v>
      </c>
      <c r="F551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551" s="6" t="str">
        <f t="shared" si="25"/>
        <v>Week 1</v>
      </c>
      <c r="H551" s="6" t="str">
        <f t="shared" si="26"/>
        <v>October 23 Week 1</v>
      </c>
      <c r="I551" s="6" t="str">
        <f>CONCATENATE(UPPER(TableAopCalendar[[#This Row],[Month]])," ",TableAopCalendar[[#This Row],[Year]])</f>
        <v>OCTOBER 23</v>
      </c>
      <c r="J551" s="6" t="s">
        <v>261</v>
      </c>
      <c r="K551" s="6" t="str">
        <f>CONCATENATE(TableAopCalendar[[#This Row],[Month for Plan]]," ",TableAopCalendar[[#This Row],[Plan]])</f>
        <v>OCTOBER 23 PLANNED</v>
      </c>
    </row>
    <row r="552" spans="1:11" x14ac:dyDescent="0.35">
      <c r="A552" s="6">
        <f t="shared" si="24"/>
        <v>3</v>
      </c>
      <c r="B552" s="7">
        <v>45202</v>
      </c>
      <c r="C552" s="8" t="s">
        <v>168</v>
      </c>
      <c r="D552" s="8">
        <v>23</v>
      </c>
      <c r="E552" s="6">
        <f>DAY(TableAopCalendar[[#This Row],[Date]])</f>
        <v>3</v>
      </c>
      <c r="F552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552" s="6" t="str">
        <f t="shared" si="25"/>
        <v>Week 1</v>
      </c>
      <c r="H552" s="6" t="str">
        <f t="shared" si="26"/>
        <v>October 23 Week 1</v>
      </c>
      <c r="I552" s="6" t="str">
        <f>CONCATENATE(UPPER(TableAopCalendar[[#This Row],[Month]])," ",TableAopCalendar[[#This Row],[Year]])</f>
        <v>OCTOBER 23</v>
      </c>
      <c r="J552" s="6" t="s">
        <v>261</v>
      </c>
      <c r="K552" s="6" t="str">
        <f>CONCATENATE(TableAopCalendar[[#This Row],[Month for Plan]]," ",TableAopCalendar[[#This Row],[Plan]])</f>
        <v>OCTOBER 23 PLANNED</v>
      </c>
    </row>
    <row r="553" spans="1:11" x14ac:dyDescent="0.35">
      <c r="A553" s="6">
        <f t="shared" si="24"/>
        <v>4</v>
      </c>
      <c r="B553" s="7">
        <v>45203</v>
      </c>
      <c r="C553" s="8" t="s">
        <v>168</v>
      </c>
      <c r="D553" s="8">
        <v>23</v>
      </c>
      <c r="E553" s="6">
        <f>DAY(TableAopCalendar[[#This Row],[Date]])</f>
        <v>4</v>
      </c>
      <c r="F553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553" s="6" t="str">
        <f t="shared" si="25"/>
        <v>Week 1</v>
      </c>
      <c r="H553" s="6" t="str">
        <f t="shared" si="26"/>
        <v>October 23 Week 1</v>
      </c>
      <c r="I553" s="6" t="str">
        <f>CONCATENATE(UPPER(TableAopCalendar[[#This Row],[Month]])," ",TableAopCalendar[[#This Row],[Year]])</f>
        <v>OCTOBER 23</v>
      </c>
      <c r="J553" s="6" t="s">
        <v>261</v>
      </c>
      <c r="K553" s="6" t="str">
        <f>CONCATENATE(TableAopCalendar[[#This Row],[Month for Plan]]," ",TableAopCalendar[[#This Row],[Plan]])</f>
        <v>OCTOBER 23 PLANNED</v>
      </c>
    </row>
    <row r="554" spans="1:11" x14ac:dyDescent="0.35">
      <c r="A554" s="6">
        <f t="shared" si="24"/>
        <v>5</v>
      </c>
      <c r="B554" s="7">
        <v>45204</v>
      </c>
      <c r="C554" s="8" t="s">
        <v>168</v>
      </c>
      <c r="D554" s="8">
        <v>23</v>
      </c>
      <c r="E554" s="6">
        <f>DAY(TableAopCalendar[[#This Row],[Date]])</f>
        <v>5</v>
      </c>
      <c r="F554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554" s="6" t="str">
        <f t="shared" si="25"/>
        <v>Week 1</v>
      </c>
      <c r="H554" s="6" t="str">
        <f t="shared" si="26"/>
        <v>October 23 Week 1</v>
      </c>
      <c r="I554" s="6" t="str">
        <f>CONCATENATE(UPPER(TableAopCalendar[[#This Row],[Month]])," ",TableAopCalendar[[#This Row],[Year]])</f>
        <v>OCTOBER 23</v>
      </c>
      <c r="J554" s="6" t="s">
        <v>261</v>
      </c>
      <c r="K554" s="6" t="str">
        <f>CONCATENATE(TableAopCalendar[[#This Row],[Month for Plan]]," ",TableAopCalendar[[#This Row],[Plan]])</f>
        <v>OCTOBER 23 PLANNED</v>
      </c>
    </row>
    <row r="555" spans="1:11" x14ac:dyDescent="0.35">
      <c r="A555" s="6">
        <f t="shared" si="24"/>
        <v>6</v>
      </c>
      <c r="B555" s="7">
        <v>45205</v>
      </c>
      <c r="C555" s="8" t="s">
        <v>168</v>
      </c>
      <c r="D555" s="8">
        <v>23</v>
      </c>
      <c r="E555" s="6">
        <f>DAY(TableAopCalendar[[#This Row],[Date]])</f>
        <v>6</v>
      </c>
      <c r="F555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555" s="6" t="str">
        <f t="shared" si="25"/>
        <v>Week 1</v>
      </c>
      <c r="H555" s="6" t="str">
        <f t="shared" si="26"/>
        <v>October 23 Week 1</v>
      </c>
      <c r="I555" s="6" t="str">
        <f>CONCATENATE(UPPER(TableAopCalendar[[#This Row],[Month]])," ",TableAopCalendar[[#This Row],[Year]])</f>
        <v>OCTOBER 23</v>
      </c>
      <c r="J555" s="6" t="s">
        <v>261</v>
      </c>
      <c r="K555" s="6" t="str">
        <f>CONCATENATE(TableAopCalendar[[#This Row],[Month for Plan]]," ",TableAopCalendar[[#This Row],[Plan]])</f>
        <v>OCTOBER 23 PLANNED</v>
      </c>
    </row>
    <row r="556" spans="1:11" x14ac:dyDescent="0.35">
      <c r="A556" s="6">
        <f t="shared" si="24"/>
        <v>7</v>
      </c>
      <c r="B556" s="7">
        <v>45206</v>
      </c>
      <c r="C556" s="8" t="s">
        <v>168</v>
      </c>
      <c r="D556" s="8">
        <v>23</v>
      </c>
      <c r="E556" s="6">
        <f>DAY(TableAopCalendar[[#This Row],[Date]])</f>
        <v>7</v>
      </c>
      <c r="F556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556" s="6" t="str">
        <f t="shared" si="25"/>
        <v>Week 1</v>
      </c>
      <c r="H556" s="6" t="str">
        <f t="shared" si="26"/>
        <v>October 23 Week 1</v>
      </c>
      <c r="I556" s="6" t="str">
        <f>CONCATENATE(UPPER(TableAopCalendar[[#This Row],[Month]])," ",TableAopCalendar[[#This Row],[Year]])</f>
        <v>OCTOBER 23</v>
      </c>
      <c r="J556" s="6" t="s">
        <v>261</v>
      </c>
      <c r="K556" s="6" t="str">
        <f>CONCATENATE(TableAopCalendar[[#This Row],[Month for Plan]]," ",TableAopCalendar[[#This Row],[Plan]])</f>
        <v>OCTOBER 23 PLANNED</v>
      </c>
    </row>
    <row r="557" spans="1:11" x14ac:dyDescent="0.35">
      <c r="A557" s="6">
        <f t="shared" si="24"/>
        <v>1</v>
      </c>
      <c r="B557" s="7">
        <v>45207</v>
      </c>
      <c r="C557" s="8" t="s">
        <v>168</v>
      </c>
      <c r="D557" s="8">
        <v>23</v>
      </c>
      <c r="E557" s="6">
        <f>DAY(TableAopCalendar[[#This Row],[Date]])</f>
        <v>8</v>
      </c>
      <c r="F557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557" s="6" t="str">
        <f t="shared" si="25"/>
        <v>Week 2</v>
      </c>
      <c r="H557" s="6" t="str">
        <f t="shared" si="26"/>
        <v>October 23 Week 2</v>
      </c>
      <c r="I557" s="6" t="str">
        <f>CONCATENATE(UPPER(TableAopCalendar[[#This Row],[Month]])," ",TableAopCalendar[[#This Row],[Year]])</f>
        <v>OCTOBER 23</v>
      </c>
      <c r="J557" s="6" t="s">
        <v>261</v>
      </c>
      <c r="K557" s="6" t="str">
        <f>CONCATENATE(TableAopCalendar[[#This Row],[Month for Plan]]," ",TableAopCalendar[[#This Row],[Plan]])</f>
        <v>OCTOBER 23 PLANNED</v>
      </c>
    </row>
    <row r="558" spans="1:11" x14ac:dyDescent="0.35">
      <c r="A558" s="6">
        <f t="shared" si="24"/>
        <v>2</v>
      </c>
      <c r="B558" s="7">
        <v>45208</v>
      </c>
      <c r="C558" s="8" t="s">
        <v>168</v>
      </c>
      <c r="D558" s="8">
        <v>23</v>
      </c>
      <c r="E558" s="6">
        <f>DAY(TableAopCalendar[[#This Row],[Date]])</f>
        <v>9</v>
      </c>
      <c r="F558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558" s="6" t="str">
        <f t="shared" si="25"/>
        <v>Week 2</v>
      </c>
      <c r="H558" s="6" t="str">
        <f t="shared" si="26"/>
        <v>October 23 Week 2</v>
      </c>
      <c r="I558" s="6" t="str">
        <f>CONCATENATE(UPPER(TableAopCalendar[[#This Row],[Month]])," ",TableAopCalendar[[#This Row],[Year]])</f>
        <v>OCTOBER 23</v>
      </c>
      <c r="J558" s="6" t="s">
        <v>261</v>
      </c>
      <c r="K558" s="6" t="str">
        <f>CONCATENATE(TableAopCalendar[[#This Row],[Month for Plan]]," ",TableAopCalendar[[#This Row],[Plan]])</f>
        <v>OCTOBER 23 PLANNED</v>
      </c>
    </row>
    <row r="559" spans="1:11" x14ac:dyDescent="0.35">
      <c r="A559" s="6">
        <f t="shared" si="24"/>
        <v>3</v>
      </c>
      <c r="B559" s="7">
        <v>45209</v>
      </c>
      <c r="C559" s="8" t="s">
        <v>168</v>
      </c>
      <c r="D559" s="8">
        <v>23</v>
      </c>
      <c r="E559" s="6">
        <f>DAY(TableAopCalendar[[#This Row],[Date]])</f>
        <v>10</v>
      </c>
      <c r="F559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559" s="6" t="str">
        <f t="shared" si="25"/>
        <v>Week 2</v>
      </c>
      <c r="H559" s="6" t="str">
        <f t="shared" si="26"/>
        <v>October 23 Week 2</v>
      </c>
      <c r="I559" s="6" t="str">
        <f>CONCATENATE(UPPER(TableAopCalendar[[#This Row],[Month]])," ",TableAopCalendar[[#This Row],[Year]])</f>
        <v>OCTOBER 23</v>
      </c>
      <c r="J559" s="6" t="s">
        <v>261</v>
      </c>
      <c r="K559" s="6" t="str">
        <f>CONCATENATE(TableAopCalendar[[#This Row],[Month for Plan]]," ",TableAopCalendar[[#This Row],[Plan]])</f>
        <v>OCTOBER 23 PLANNED</v>
      </c>
    </row>
    <row r="560" spans="1:11" x14ac:dyDescent="0.35">
      <c r="A560" s="6">
        <f t="shared" si="24"/>
        <v>4</v>
      </c>
      <c r="B560" s="7">
        <v>45210</v>
      </c>
      <c r="C560" s="8" t="s">
        <v>168</v>
      </c>
      <c r="D560" s="8">
        <v>23</v>
      </c>
      <c r="E560" s="6">
        <f>DAY(TableAopCalendar[[#This Row],[Date]])</f>
        <v>11</v>
      </c>
      <c r="F560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560" s="6" t="str">
        <f t="shared" si="25"/>
        <v>Week 2</v>
      </c>
      <c r="H560" s="6" t="str">
        <f t="shared" si="26"/>
        <v>October 23 Week 2</v>
      </c>
      <c r="I560" s="6" t="str">
        <f>CONCATENATE(UPPER(TableAopCalendar[[#This Row],[Month]])," ",TableAopCalendar[[#This Row],[Year]])</f>
        <v>OCTOBER 23</v>
      </c>
      <c r="J560" s="6" t="s">
        <v>261</v>
      </c>
      <c r="K560" s="6" t="str">
        <f>CONCATENATE(TableAopCalendar[[#This Row],[Month for Plan]]," ",TableAopCalendar[[#This Row],[Plan]])</f>
        <v>OCTOBER 23 PLANNED</v>
      </c>
    </row>
    <row r="561" spans="1:11" x14ac:dyDescent="0.35">
      <c r="A561" s="6">
        <f t="shared" si="24"/>
        <v>5</v>
      </c>
      <c r="B561" s="7">
        <v>45211</v>
      </c>
      <c r="C561" s="8" t="s">
        <v>168</v>
      </c>
      <c r="D561" s="8">
        <v>23</v>
      </c>
      <c r="E561" s="6">
        <f>DAY(TableAopCalendar[[#This Row],[Date]])</f>
        <v>12</v>
      </c>
      <c r="F561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561" s="6" t="str">
        <f t="shared" si="25"/>
        <v>Week 2</v>
      </c>
      <c r="H561" s="6" t="str">
        <f t="shared" si="26"/>
        <v>October 23 Week 2</v>
      </c>
      <c r="I561" s="6" t="str">
        <f>CONCATENATE(UPPER(TableAopCalendar[[#This Row],[Month]])," ",TableAopCalendar[[#This Row],[Year]])</f>
        <v>OCTOBER 23</v>
      </c>
      <c r="J561" s="6" t="s">
        <v>261</v>
      </c>
      <c r="K561" s="6" t="str">
        <f>CONCATENATE(TableAopCalendar[[#This Row],[Month for Plan]]," ",TableAopCalendar[[#This Row],[Plan]])</f>
        <v>OCTOBER 23 PLANNED</v>
      </c>
    </row>
    <row r="562" spans="1:11" x14ac:dyDescent="0.35">
      <c r="A562" s="6">
        <f t="shared" si="24"/>
        <v>6</v>
      </c>
      <c r="B562" s="7">
        <v>45212</v>
      </c>
      <c r="C562" s="8" t="s">
        <v>168</v>
      </c>
      <c r="D562" s="8">
        <v>23</v>
      </c>
      <c r="E562" s="6">
        <f>DAY(TableAopCalendar[[#This Row],[Date]])</f>
        <v>13</v>
      </c>
      <c r="F562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562" s="6" t="str">
        <f t="shared" si="25"/>
        <v>Week 2</v>
      </c>
      <c r="H562" s="6" t="str">
        <f t="shared" si="26"/>
        <v>October 23 Week 2</v>
      </c>
      <c r="I562" s="6" t="str">
        <f>CONCATENATE(UPPER(TableAopCalendar[[#This Row],[Month]])," ",TableAopCalendar[[#This Row],[Year]])</f>
        <v>OCTOBER 23</v>
      </c>
      <c r="J562" s="6" t="s">
        <v>261</v>
      </c>
      <c r="K562" s="6" t="str">
        <f>CONCATENATE(TableAopCalendar[[#This Row],[Month for Plan]]," ",TableAopCalendar[[#This Row],[Plan]])</f>
        <v>OCTOBER 23 PLANNED</v>
      </c>
    </row>
    <row r="563" spans="1:11" x14ac:dyDescent="0.35">
      <c r="A563" s="6">
        <f t="shared" si="24"/>
        <v>7</v>
      </c>
      <c r="B563" s="7">
        <v>45213</v>
      </c>
      <c r="C563" s="8" t="s">
        <v>168</v>
      </c>
      <c r="D563" s="8">
        <v>23</v>
      </c>
      <c r="E563" s="6">
        <f>DAY(TableAopCalendar[[#This Row],[Date]])</f>
        <v>14</v>
      </c>
      <c r="F563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563" s="6" t="str">
        <f t="shared" si="25"/>
        <v>Week 2</v>
      </c>
      <c r="H563" s="6" t="str">
        <f t="shared" si="26"/>
        <v>October 23 Week 2</v>
      </c>
      <c r="I563" s="6" t="str">
        <f>CONCATENATE(UPPER(TableAopCalendar[[#This Row],[Month]])," ",TableAopCalendar[[#This Row],[Year]])</f>
        <v>OCTOBER 23</v>
      </c>
      <c r="J563" s="6" t="s">
        <v>261</v>
      </c>
      <c r="K563" s="6" t="str">
        <f>CONCATENATE(TableAopCalendar[[#This Row],[Month for Plan]]," ",TableAopCalendar[[#This Row],[Plan]])</f>
        <v>OCTOBER 23 PLANNED</v>
      </c>
    </row>
    <row r="564" spans="1:11" x14ac:dyDescent="0.35">
      <c r="A564" s="6">
        <f t="shared" si="24"/>
        <v>1</v>
      </c>
      <c r="B564" s="7">
        <v>45214</v>
      </c>
      <c r="C564" s="8" t="s">
        <v>168</v>
      </c>
      <c r="D564" s="8">
        <v>23</v>
      </c>
      <c r="E564" s="6">
        <f>DAY(TableAopCalendar[[#This Row],[Date]])</f>
        <v>15</v>
      </c>
      <c r="F564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564" s="6" t="str">
        <f t="shared" si="25"/>
        <v>Week 3</v>
      </c>
      <c r="H564" s="6" t="str">
        <f t="shared" si="26"/>
        <v>October 23 Week 3</v>
      </c>
      <c r="I564" s="6" t="str">
        <f>CONCATENATE(UPPER(TableAopCalendar[[#This Row],[Month]])," ",TableAopCalendar[[#This Row],[Year]])</f>
        <v>OCTOBER 23</v>
      </c>
      <c r="J564" s="6" t="s">
        <v>261</v>
      </c>
      <c r="K564" s="6" t="str">
        <f>CONCATENATE(TableAopCalendar[[#This Row],[Month for Plan]]," ",TableAopCalendar[[#This Row],[Plan]])</f>
        <v>OCTOBER 23 PLANNED</v>
      </c>
    </row>
    <row r="565" spans="1:11" x14ac:dyDescent="0.35">
      <c r="A565" s="6">
        <f t="shared" si="24"/>
        <v>2</v>
      </c>
      <c r="B565" s="7">
        <v>45215</v>
      </c>
      <c r="C565" s="8" t="s">
        <v>168</v>
      </c>
      <c r="D565" s="8">
        <v>23</v>
      </c>
      <c r="E565" s="6">
        <f>DAY(TableAopCalendar[[#This Row],[Date]])</f>
        <v>16</v>
      </c>
      <c r="F565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565" s="6" t="str">
        <f t="shared" si="25"/>
        <v>Week 3</v>
      </c>
      <c r="H565" s="6" t="str">
        <f t="shared" si="26"/>
        <v>October 23 Week 3</v>
      </c>
      <c r="I565" s="6" t="str">
        <f>CONCATENATE(UPPER(TableAopCalendar[[#This Row],[Month]])," ",TableAopCalendar[[#This Row],[Year]])</f>
        <v>OCTOBER 23</v>
      </c>
      <c r="J565" s="6" t="s">
        <v>261</v>
      </c>
      <c r="K565" s="6" t="str">
        <f>CONCATENATE(TableAopCalendar[[#This Row],[Month for Plan]]," ",TableAopCalendar[[#This Row],[Plan]])</f>
        <v>OCTOBER 23 PLANNED</v>
      </c>
    </row>
    <row r="566" spans="1:11" x14ac:dyDescent="0.35">
      <c r="A566" s="6">
        <f t="shared" si="24"/>
        <v>3</v>
      </c>
      <c r="B566" s="7">
        <v>45216</v>
      </c>
      <c r="C566" s="8" t="s">
        <v>168</v>
      </c>
      <c r="D566" s="8">
        <v>23</v>
      </c>
      <c r="E566" s="6">
        <f>DAY(TableAopCalendar[[#This Row],[Date]])</f>
        <v>17</v>
      </c>
      <c r="F566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566" s="6" t="str">
        <f t="shared" si="25"/>
        <v>Week 3</v>
      </c>
      <c r="H566" s="6" t="str">
        <f t="shared" si="26"/>
        <v>October 23 Week 3</v>
      </c>
      <c r="I566" s="6" t="str">
        <f>CONCATENATE(UPPER(TableAopCalendar[[#This Row],[Month]])," ",TableAopCalendar[[#This Row],[Year]])</f>
        <v>OCTOBER 23</v>
      </c>
      <c r="J566" s="6" t="s">
        <v>261</v>
      </c>
      <c r="K566" s="6" t="str">
        <f>CONCATENATE(TableAopCalendar[[#This Row],[Month for Plan]]," ",TableAopCalendar[[#This Row],[Plan]])</f>
        <v>OCTOBER 23 PLANNED</v>
      </c>
    </row>
    <row r="567" spans="1:11" x14ac:dyDescent="0.35">
      <c r="A567" s="6">
        <f t="shared" si="24"/>
        <v>4</v>
      </c>
      <c r="B567" s="7">
        <v>45217</v>
      </c>
      <c r="C567" s="8" t="s">
        <v>168</v>
      </c>
      <c r="D567" s="8">
        <v>23</v>
      </c>
      <c r="E567" s="6">
        <f>DAY(TableAopCalendar[[#This Row],[Date]])</f>
        <v>18</v>
      </c>
      <c r="F567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567" s="6" t="str">
        <f t="shared" si="25"/>
        <v>Week 3</v>
      </c>
      <c r="H567" s="6" t="str">
        <f t="shared" si="26"/>
        <v>October 23 Week 3</v>
      </c>
      <c r="I567" s="6" t="str">
        <f>CONCATENATE(UPPER(TableAopCalendar[[#This Row],[Month]])," ",TableAopCalendar[[#This Row],[Year]])</f>
        <v>OCTOBER 23</v>
      </c>
      <c r="J567" s="6" t="s">
        <v>261</v>
      </c>
      <c r="K567" s="6" t="str">
        <f>CONCATENATE(TableAopCalendar[[#This Row],[Month for Plan]]," ",TableAopCalendar[[#This Row],[Plan]])</f>
        <v>OCTOBER 23 PLANNED</v>
      </c>
    </row>
    <row r="568" spans="1:11" x14ac:dyDescent="0.35">
      <c r="A568" s="6">
        <f t="shared" si="24"/>
        <v>5</v>
      </c>
      <c r="B568" s="7">
        <v>45218</v>
      </c>
      <c r="C568" s="8" t="s">
        <v>168</v>
      </c>
      <c r="D568" s="8">
        <v>23</v>
      </c>
      <c r="E568" s="6">
        <f>DAY(TableAopCalendar[[#This Row],[Date]])</f>
        <v>19</v>
      </c>
      <c r="F568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568" s="6" t="str">
        <f t="shared" si="25"/>
        <v>Week 3</v>
      </c>
      <c r="H568" s="6" t="str">
        <f t="shared" si="26"/>
        <v>October 23 Week 3</v>
      </c>
      <c r="I568" s="6" t="str">
        <f>CONCATENATE(UPPER(TableAopCalendar[[#This Row],[Month]])," ",TableAopCalendar[[#This Row],[Year]])</f>
        <v>OCTOBER 23</v>
      </c>
      <c r="J568" s="6" t="s">
        <v>261</v>
      </c>
      <c r="K568" s="6" t="str">
        <f>CONCATENATE(TableAopCalendar[[#This Row],[Month for Plan]]," ",TableAopCalendar[[#This Row],[Plan]])</f>
        <v>OCTOBER 23 PLANNED</v>
      </c>
    </row>
    <row r="569" spans="1:11" x14ac:dyDescent="0.35">
      <c r="A569" s="6">
        <f t="shared" si="24"/>
        <v>6</v>
      </c>
      <c r="B569" s="7">
        <v>45219</v>
      </c>
      <c r="C569" s="8" t="s">
        <v>168</v>
      </c>
      <c r="D569" s="8">
        <v>23</v>
      </c>
      <c r="E569" s="6">
        <f>DAY(TableAopCalendar[[#This Row],[Date]])</f>
        <v>20</v>
      </c>
      <c r="F569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569" s="6" t="str">
        <f t="shared" si="25"/>
        <v>Week 3</v>
      </c>
      <c r="H569" s="6" t="str">
        <f t="shared" si="26"/>
        <v>October 23 Week 3</v>
      </c>
      <c r="I569" s="6" t="str">
        <f>CONCATENATE(UPPER(TableAopCalendar[[#This Row],[Month]])," ",TableAopCalendar[[#This Row],[Year]])</f>
        <v>OCTOBER 23</v>
      </c>
      <c r="J569" s="6" t="s">
        <v>261</v>
      </c>
      <c r="K569" s="6" t="str">
        <f>CONCATENATE(TableAopCalendar[[#This Row],[Month for Plan]]," ",TableAopCalendar[[#This Row],[Plan]])</f>
        <v>OCTOBER 23 PLANNED</v>
      </c>
    </row>
    <row r="570" spans="1:11" x14ac:dyDescent="0.35">
      <c r="A570" s="6">
        <f t="shared" si="24"/>
        <v>7</v>
      </c>
      <c r="B570" s="7">
        <v>45220</v>
      </c>
      <c r="C570" s="8" t="s">
        <v>168</v>
      </c>
      <c r="D570" s="8">
        <v>23</v>
      </c>
      <c r="E570" s="6">
        <f>DAY(TableAopCalendar[[#This Row],[Date]])</f>
        <v>21</v>
      </c>
      <c r="F570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570" s="6" t="str">
        <f t="shared" si="25"/>
        <v>Week 3</v>
      </c>
      <c r="H570" s="6" t="str">
        <f t="shared" si="26"/>
        <v>October 23 Week 3</v>
      </c>
      <c r="I570" s="6" t="str">
        <f>CONCATENATE(UPPER(TableAopCalendar[[#This Row],[Month]])," ",TableAopCalendar[[#This Row],[Year]])</f>
        <v>OCTOBER 23</v>
      </c>
      <c r="J570" s="6" t="s">
        <v>261</v>
      </c>
      <c r="K570" s="6" t="str">
        <f>CONCATENATE(TableAopCalendar[[#This Row],[Month for Plan]]," ",TableAopCalendar[[#This Row],[Plan]])</f>
        <v>OCTOBER 23 PLANNED</v>
      </c>
    </row>
    <row r="571" spans="1:11" x14ac:dyDescent="0.35">
      <c r="A571" s="6">
        <f t="shared" si="24"/>
        <v>1</v>
      </c>
      <c r="B571" s="7">
        <v>45221</v>
      </c>
      <c r="C571" s="8" t="s">
        <v>168</v>
      </c>
      <c r="D571" s="8">
        <v>23</v>
      </c>
      <c r="E571" s="6">
        <f>DAY(TableAopCalendar[[#This Row],[Date]])</f>
        <v>22</v>
      </c>
      <c r="F571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571" s="6" t="str">
        <f t="shared" si="25"/>
        <v>Week 4</v>
      </c>
      <c r="H571" s="6" t="str">
        <f t="shared" si="26"/>
        <v>October 23 Week 4</v>
      </c>
      <c r="I571" s="6" t="str">
        <f>CONCATENATE(UPPER(TableAopCalendar[[#This Row],[Month]])," ",TableAopCalendar[[#This Row],[Year]])</f>
        <v>OCTOBER 23</v>
      </c>
      <c r="J571" s="6" t="s">
        <v>261</v>
      </c>
      <c r="K571" s="6" t="str">
        <f>CONCATENATE(TableAopCalendar[[#This Row],[Month for Plan]]," ",TableAopCalendar[[#This Row],[Plan]])</f>
        <v>OCTOBER 23 PLANNED</v>
      </c>
    </row>
    <row r="572" spans="1:11" x14ac:dyDescent="0.35">
      <c r="A572" s="6">
        <f t="shared" si="24"/>
        <v>2</v>
      </c>
      <c r="B572" s="7">
        <v>45222</v>
      </c>
      <c r="C572" s="8" t="s">
        <v>168</v>
      </c>
      <c r="D572" s="8">
        <v>23</v>
      </c>
      <c r="E572" s="6">
        <f>DAY(TableAopCalendar[[#This Row],[Date]])</f>
        <v>23</v>
      </c>
      <c r="F572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572" s="6" t="str">
        <f t="shared" si="25"/>
        <v>Week 4</v>
      </c>
      <c r="H572" s="6" t="str">
        <f t="shared" si="26"/>
        <v>October 23 Week 4</v>
      </c>
      <c r="I572" s="6" t="str">
        <f>CONCATENATE(UPPER(TableAopCalendar[[#This Row],[Month]])," ",TableAopCalendar[[#This Row],[Year]])</f>
        <v>OCTOBER 23</v>
      </c>
      <c r="J572" s="6" t="s">
        <v>261</v>
      </c>
      <c r="K572" s="6" t="str">
        <f>CONCATENATE(TableAopCalendar[[#This Row],[Month for Plan]]," ",TableAopCalendar[[#This Row],[Plan]])</f>
        <v>OCTOBER 23 PLANNED</v>
      </c>
    </row>
    <row r="573" spans="1:11" x14ac:dyDescent="0.35">
      <c r="A573" s="6">
        <f t="shared" si="24"/>
        <v>3</v>
      </c>
      <c r="B573" s="7">
        <v>45223</v>
      </c>
      <c r="C573" s="8" t="s">
        <v>168</v>
      </c>
      <c r="D573" s="8">
        <v>23</v>
      </c>
      <c r="E573" s="6">
        <f>DAY(TableAopCalendar[[#This Row],[Date]])</f>
        <v>24</v>
      </c>
      <c r="F573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573" s="6" t="str">
        <f t="shared" si="25"/>
        <v>Week 4</v>
      </c>
      <c r="H573" s="6" t="str">
        <f t="shared" si="26"/>
        <v>October 23 Week 4</v>
      </c>
      <c r="I573" s="6" t="str">
        <f>CONCATENATE(UPPER(TableAopCalendar[[#This Row],[Month]])," ",TableAopCalendar[[#This Row],[Year]])</f>
        <v>OCTOBER 23</v>
      </c>
      <c r="J573" s="6" t="s">
        <v>261</v>
      </c>
      <c r="K573" s="6" t="str">
        <f>CONCATENATE(TableAopCalendar[[#This Row],[Month for Plan]]," ",TableAopCalendar[[#This Row],[Plan]])</f>
        <v>OCTOBER 23 PLANNED</v>
      </c>
    </row>
    <row r="574" spans="1:11" x14ac:dyDescent="0.35">
      <c r="A574" s="6">
        <f t="shared" si="24"/>
        <v>4</v>
      </c>
      <c r="B574" s="7">
        <v>45224</v>
      </c>
      <c r="C574" s="8" t="s">
        <v>168</v>
      </c>
      <c r="D574" s="8">
        <v>23</v>
      </c>
      <c r="E574" s="6">
        <f>DAY(TableAopCalendar[[#This Row],[Date]])</f>
        <v>25</v>
      </c>
      <c r="F574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574" s="6" t="str">
        <f t="shared" si="25"/>
        <v>Week 4</v>
      </c>
      <c r="H574" s="6" t="str">
        <f t="shared" si="26"/>
        <v>October 23 Week 4</v>
      </c>
      <c r="I574" s="6" t="str">
        <f>CONCATENATE(UPPER(TableAopCalendar[[#This Row],[Month]])," ",TableAopCalendar[[#This Row],[Year]])</f>
        <v>OCTOBER 23</v>
      </c>
      <c r="J574" s="6" t="s">
        <v>261</v>
      </c>
      <c r="K574" s="6" t="str">
        <f>CONCATENATE(TableAopCalendar[[#This Row],[Month for Plan]]," ",TableAopCalendar[[#This Row],[Plan]])</f>
        <v>OCTOBER 23 PLANNED</v>
      </c>
    </row>
    <row r="575" spans="1:11" x14ac:dyDescent="0.35">
      <c r="A575" s="6">
        <f t="shared" si="24"/>
        <v>5</v>
      </c>
      <c r="B575" s="7">
        <v>45225</v>
      </c>
      <c r="C575" s="8" t="s">
        <v>168</v>
      </c>
      <c r="D575" s="8">
        <v>23</v>
      </c>
      <c r="E575" s="6">
        <f>DAY(TableAopCalendar[[#This Row],[Date]])</f>
        <v>26</v>
      </c>
      <c r="F575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575" s="6" t="str">
        <f t="shared" si="25"/>
        <v>Week 4</v>
      </c>
      <c r="H575" s="6" t="str">
        <f t="shared" si="26"/>
        <v>October 23 Week 4</v>
      </c>
      <c r="I575" s="6" t="str">
        <f>CONCATENATE(UPPER(TableAopCalendar[[#This Row],[Month]])," ",TableAopCalendar[[#This Row],[Year]])</f>
        <v>OCTOBER 23</v>
      </c>
      <c r="J575" s="6" t="s">
        <v>261</v>
      </c>
      <c r="K575" s="6" t="str">
        <f>CONCATENATE(TableAopCalendar[[#This Row],[Month for Plan]]," ",TableAopCalendar[[#This Row],[Plan]])</f>
        <v>OCTOBER 23 PLANNED</v>
      </c>
    </row>
    <row r="576" spans="1:11" x14ac:dyDescent="0.35">
      <c r="A576" s="6">
        <f t="shared" si="24"/>
        <v>6</v>
      </c>
      <c r="B576" s="7">
        <v>45226</v>
      </c>
      <c r="C576" s="8" t="s">
        <v>168</v>
      </c>
      <c r="D576" s="8">
        <v>23</v>
      </c>
      <c r="E576" s="6">
        <f>DAY(TableAopCalendar[[#This Row],[Date]])</f>
        <v>27</v>
      </c>
      <c r="F576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576" s="6" t="str">
        <f t="shared" si="25"/>
        <v>Week 4</v>
      </c>
      <c r="H576" s="6" t="str">
        <f t="shared" si="26"/>
        <v>October 23 Week 4</v>
      </c>
      <c r="I576" s="6" t="str">
        <f>CONCATENATE(UPPER(TableAopCalendar[[#This Row],[Month]])," ",TableAopCalendar[[#This Row],[Year]])</f>
        <v>OCTOBER 23</v>
      </c>
      <c r="J576" s="6" t="s">
        <v>261</v>
      </c>
      <c r="K576" s="6" t="str">
        <f>CONCATENATE(TableAopCalendar[[#This Row],[Month for Plan]]," ",TableAopCalendar[[#This Row],[Plan]])</f>
        <v>OCTOBER 23 PLANNED</v>
      </c>
    </row>
    <row r="577" spans="1:11" x14ac:dyDescent="0.35">
      <c r="A577" s="6">
        <f t="shared" si="24"/>
        <v>7</v>
      </c>
      <c r="B577" s="7">
        <v>45227</v>
      </c>
      <c r="C577" s="8" t="s">
        <v>168</v>
      </c>
      <c r="D577" s="8">
        <v>23</v>
      </c>
      <c r="E577" s="6">
        <f>DAY(TableAopCalendar[[#This Row],[Date]])</f>
        <v>28</v>
      </c>
      <c r="F577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577" s="6" t="str">
        <f t="shared" si="25"/>
        <v>Week 4</v>
      </c>
      <c r="H577" s="6" t="str">
        <f t="shared" si="26"/>
        <v>October 23 Week 4</v>
      </c>
      <c r="I577" s="6" t="str">
        <f>CONCATENATE(UPPER(TableAopCalendar[[#This Row],[Month]])," ",TableAopCalendar[[#This Row],[Year]])</f>
        <v>OCTOBER 23</v>
      </c>
      <c r="J577" s="6" t="s">
        <v>261</v>
      </c>
      <c r="K577" s="6" t="str">
        <f>CONCATENATE(TableAopCalendar[[#This Row],[Month for Plan]]," ",TableAopCalendar[[#This Row],[Plan]])</f>
        <v>OCTOBER 23 PLANNED</v>
      </c>
    </row>
    <row r="578" spans="1:11" x14ac:dyDescent="0.35">
      <c r="A578" s="6">
        <f t="shared" ref="A578:A641" si="27">IF(G578=G577,A577+1,1)</f>
        <v>1</v>
      </c>
      <c r="B578" s="7">
        <v>45228</v>
      </c>
      <c r="C578" s="8" t="s">
        <v>168</v>
      </c>
      <c r="D578" s="8">
        <v>23</v>
      </c>
      <c r="E578" s="6">
        <f>DAY(TableAopCalendar[[#This Row],[Date]])</f>
        <v>29</v>
      </c>
      <c r="F578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578" s="6" t="str">
        <f t="shared" ref="G578:G641" si="28">"Week"&amp;" "&amp;F578</f>
        <v>Week 5</v>
      </c>
      <c r="H578" s="6" t="str">
        <f t="shared" ref="H578:H641" si="29">CONCATENATE(C578," ",D578," ",G578)</f>
        <v>October 23 Week 5</v>
      </c>
      <c r="I578" s="6" t="str">
        <f>CONCATENATE(UPPER(TableAopCalendar[[#This Row],[Month]])," ",TableAopCalendar[[#This Row],[Year]])</f>
        <v>OCTOBER 23</v>
      </c>
      <c r="J578" s="6" t="s">
        <v>261</v>
      </c>
      <c r="K578" s="6" t="str">
        <f>CONCATENATE(TableAopCalendar[[#This Row],[Month for Plan]]," ",TableAopCalendar[[#This Row],[Plan]])</f>
        <v>OCTOBER 23 PLANNED</v>
      </c>
    </row>
    <row r="579" spans="1:11" x14ac:dyDescent="0.35">
      <c r="A579" s="6">
        <f t="shared" si="27"/>
        <v>2</v>
      </c>
      <c r="B579" s="7">
        <v>45229</v>
      </c>
      <c r="C579" s="8" t="s">
        <v>168</v>
      </c>
      <c r="D579" s="8">
        <v>23</v>
      </c>
      <c r="E579" s="6">
        <f>DAY(TableAopCalendar[[#This Row],[Date]])</f>
        <v>30</v>
      </c>
      <c r="F579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579" s="6" t="str">
        <f t="shared" si="28"/>
        <v>Week 5</v>
      </c>
      <c r="H579" s="6" t="str">
        <f t="shared" si="29"/>
        <v>October 23 Week 5</v>
      </c>
      <c r="I579" s="6" t="str">
        <f>CONCATENATE(UPPER(TableAopCalendar[[#This Row],[Month]])," ",TableAopCalendar[[#This Row],[Year]])</f>
        <v>OCTOBER 23</v>
      </c>
      <c r="J579" s="6" t="s">
        <v>261</v>
      </c>
      <c r="K579" s="6" t="str">
        <f>CONCATENATE(TableAopCalendar[[#This Row],[Month for Plan]]," ",TableAopCalendar[[#This Row],[Plan]])</f>
        <v>OCTOBER 23 PLANNED</v>
      </c>
    </row>
    <row r="580" spans="1:11" x14ac:dyDescent="0.35">
      <c r="A580" s="6">
        <f t="shared" si="27"/>
        <v>3</v>
      </c>
      <c r="B580" s="7">
        <v>45230</v>
      </c>
      <c r="C580" s="8" t="s">
        <v>168</v>
      </c>
      <c r="D580" s="8">
        <v>23</v>
      </c>
      <c r="E580" s="6">
        <f>DAY(TableAopCalendar[[#This Row],[Date]])</f>
        <v>31</v>
      </c>
      <c r="F580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580" s="6" t="str">
        <f t="shared" si="28"/>
        <v>Week 5</v>
      </c>
      <c r="H580" s="6" t="str">
        <f t="shared" si="29"/>
        <v>October 23 Week 5</v>
      </c>
      <c r="I580" s="6" t="str">
        <f>CONCATENATE(UPPER(TableAopCalendar[[#This Row],[Month]])," ",TableAopCalendar[[#This Row],[Year]])</f>
        <v>OCTOBER 23</v>
      </c>
      <c r="J580" s="6" t="s">
        <v>261</v>
      </c>
      <c r="K580" s="6" t="str">
        <f>CONCATENATE(TableAopCalendar[[#This Row],[Month for Plan]]," ",TableAopCalendar[[#This Row],[Plan]])</f>
        <v>OCTOBER 23 PLANNED</v>
      </c>
    </row>
    <row r="581" spans="1:11" x14ac:dyDescent="0.35">
      <c r="A581" s="6">
        <f t="shared" si="27"/>
        <v>1</v>
      </c>
      <c r="B581" s="7">
        <v>45231</v>
      </c>
      <c r="C581" s="8" t="s">
        <v>172</v>
      </c>
      <c r="D581" s="8">
        <v>23</v>
      </c>
      <c r="E581" s="6">
        <f>DAY(TableAopCalendar[[#This Row],[Date]])</f>
        <v>1</v>
      </c>
      <c r="F581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581" s="6" t="str">
        <f t="shared" si="28"/>
        <v>Week 1</v>
      </c>
      <c r="H581" s="6" t="str">
        <f t="shared" si="29"/>
        <v>November 23 Week 1</v>
      </c>
      <c r="I581" s="6" t="str">
        <f>CONCATENATE(UPPER(TableAopCalendar[[#This Row],[Month]])," ",TableAopCalendar[[#This Row],[Year]])</f>
        <v>NOVEMBER 23</v>
      </c>
      <c r="J581" s="6" t="s">
        <v>261</v>
      </c>
      <c r="K581" s="6" t="str">
        <f>CONCATENATE(TableAopCalendar[[#This Row],[Month for Plan]]," ",TableAopCalendar[[#This Row],[Plan]])</f>
        <v>NOVEMBER 23 PLANNED</v>
      </c>
    </row>
    <row r="582" spans="1:11" x14ac:dyDescent="0.35">
      <c r="A582" s="6">
        <f t="shared" si="27"/>
        <v>2</v>
      </c>
      <c r="B582" s="7">
        <v>45232</v>
      </c>
      <c r="C582" s="8" t="s">
        <v>172</v>
      </c>
      <c r="D582" s="8">
        <v>23</v>
      </c>
      <c r="E582" s="6">
        <f>DAY(TableAopCalendar[[#This Row],[Date]])</f>
        <v>2</v>
      </c>
      <c r="F582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582" s="6" t="str">
        <f t="shared" si="28"/>
        <v>Week 1</v>
      </c>
      <c r="H582" s="6" t="str">
        <f t="shared" si="29"/>
        <v>November 23 Week 1</v>
      </c>
      <c r="I582" s="6" t="str">
        <f>CONCATENATE(UPPER(TableAopCalendar[[#This Row],[Month]])," ",TableAopCalendar[[#This Row],[Year]])</f>
        <v>NOVEMBER 23</v>
      </c>
      <c r="J582" s="6" t="s">
        <v>261</v>
      </c>
      <c r="K582" s="6" t="str">
        <f>CONCATENATE(TableAopCalendar[[#This Row],[Month for Plan]]," ",TableAopCalendar[[#This Row],[Plan]])</f>
        <v>NOVEMBER 23 PLANNED</v>
      </c>
    </row>
    <row r="583" spans="1:11" x14ac:dyDescent="0.35">
      <c r="A583" s="6">
        <f t="shared" si="27"/>
        <v>3</v>
      </c>
      <c r="B583" s="7">
        <v>45233</v>
      </c>
      <c r="C583" s="8" t="s">
        <v>172</v>
      </c>
      <c r="D583" s="8">
        <v>23</v>
      </c>
      <c r="E583" s="6">
        <f>DAY(TableAopCalendar[[#This Row],[Date]])</f>
        <v>3</v>
      </c>
      <c r="F583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583" s="6" t="str">
        <f t="shared" si="28"/>
        <v>Week 1</v>
      </c>
      <c r="H583" s="6" t="str">
        <f t="shared" si="29"/>
        <v>November 23 Week 1</v>
      </c>
      <c r="I583" s="6" t="str">
        <f>CONCATENATE(UPPER(TableAopCalendar[[#This Row],[Month]])," ",TableAopCalendar[[#This Row],[Year]])</f>
        <v>NOVEMBER 23</v>
      </c>
      <c r="J583" s="6" t="s">
        <v>261</v>
      </c>
      <c r="K583" s="6" t="str">
        <f>CONCATENATE(TableAopCalendar[[#This Row],[Month for Plan]]," ",TableAopCalendar[[#This Row],[Plan]])</f>
        <v>NOVEMBER 23 PLANNED</v>
      </c>
    </row>
    <row r="584" spans="1:11" x14ac:dyDescent="0.35">
      <c r="A584" s="6">
        <f t="shared" si="27"/>
        <v>4</v>
      </c>
      <c r="B584" s="7">
        <v>45234</v>
      </c>
      <c r="C584" s="8" t="s">
        <v>172</v>
      </c>
      <c r="D584" s="8">
        <v>23</v>
      </c>
      <c r="E584" s="6">
        <f>DAY(TableAopCalendar[[#This Row],[Date]])</f>
        <v>4</v>
      </c>
      <c r="F584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584" s="6" t="str">
        <f t="shared" si="28"/>
        <v>Week 1</v>
      </c>
      <c r="H584" s="6" t="str">
        <f t="shared" si="29"/>
        <v>November 23 Week 1</v>
      </c>
      <c r="I584" s="6" t="str">
        <f>CONCATENATE(UPPER(TableAopCalendar[[#This Row],[Month]])," ",TableAopCalendar[[#This Row],[Year]])</f>
        <v>NOVEMBER 23</v>
      </c>
      <c r="J584" s="6" t="s">
        <v>261</v>
      </c>
      <c r="K584" s="6" t="str">
        <f>CONCATENATE(TableAopCalendar[[#This Row],[Month for Plan]]," ",TableAopCalendar[[#This Row],[Plan]])</f>
        <v>NOVEMBER 23 PLANNED</v>
      </c>
    </row>
    <row r="585" spans="1:11" x14ac:dyDescent="0.35">
      <c r="A585" s="6">
        <f t="shared" si="27"/>
        <v>5</v>
      </c>
      <c r="B585" s="7">
        <v>45235</v>
      </c>
      <c r="C585" s="8" t="s">
        <v>172</v>
      </c>
      <c r="D585" s="8">
        <v>23</v>
      </c>
      <c r="E585" s="6">
        <f>DAY(TableAopCalendar[[#This Row],[Date]])</f>
        <v>5</v>
      </c>
      <c r="F585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585" s="6" t="str">
        <f t="shared" si="28"/>
        <v>Week 1</v>
      </c>
      <c r="H585" s="6" t="str">
        <f t="shared" si="29"/>
        <v>November 23 Week 1</v>
      </c>
      <c r="I585" s="6" t="str">
        <f>CONCATENATE(UPPER(TableAopCalendar[[#This Row],[Month]])," ",TableAopCalendar[[#This Row],[Year]])</f>
        <v>NOVEMBER 23</v>
      </c>
      <c r="J585" s="6" t="s">
        <v>261</v>
      </c>
      <c r="K585" s="6" t="str">
        <f>CONCATENATE(TableAopCalendar[[#This Row],[Month for Plan]]," ",TableAopCalendar[[#This Row],[Plan]])</f>
        <v>NOVEMBER 23 PLANNED</v>
      </c>
    </row>
    <row r="586" spans="1:11" x14ac:dyDescent="0.35">
      <c r="A586" s="6">
        <f t="shared" si="27"/>
        <v>6</v>
      </c>
      <c r="B586" s="7">
        <v>45236</v>
      </c>
      <c r="C586" s="8" t="s">
        <v>172</v>
      </c>
      <c r="D586" s="8">
        <v>23</v>
      </c>
      <c r="E586" s="6">
        <f>DAY(TableAopCalendar[[#This Row],[Date]])</f>
        <v>6</v>
      </c>
      <c r="F586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586" s="6" t="str">
        <f t="shared" si="28"/>
        <v>Week 1</v>
      </c>
      <c r="H586" s="6" t="str">
        <f t="shared" si="29"/>
        <v>November 23 Week 1</v>
      </c>
      <c r="I586" s="6" t="str">
        <f>CONCATENATE(UPPER(TableAopCalendar[[#This Row],[Month]])," ",TableAopCalendar[[#This Row],[Year]])</f>
        <v>NOVEMBER 23</v>
      </c>
      <c r="J586" s="6" t="s">
        <v>261</v>
      </c>
      <c r="K586" s="6" t="str">
        <f>CONCATENATE(TableAopCalendar[[#This Row],[Month for Plan]]," ",TableAopCalendar[[#This Row],[Plan]])</f>
        <v>NOVEMBER 23 PLANNED</v>
      </c>
    </row>
    <row r="587" spans="1:11" x14ac:dyDescent="0.35">
      <c r="A587" s="6">
        <f t="shared" si="27"/>
        <v>7</v>
      </c>
      <c r="B587" s="7">
        <v>45237</v>
      </c>
      <c r="C587" s="8" t="s">
        <v>172</v>
      </c>
      <c r="D587" s="8">
        <v>23</v>
      </c>
      <c r="E587" s="6">
        <f>DAY(TableAopCalendar[[#This Row],[Date]])</f>
        <v>7</v>
      </c>
      <c r="F587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587" s="6" t="str">
        <f t="shared" si="28"/>
        <v>Week 1</v>
      </c>
      <c r="H587" s="6" t="str">
        <f t="shared" si="29"/>
        <v>November 23 Week 1</v>
      </c>
      <c r="I587" s="6" t="str">
        <f>CONCATENATE(UPPER(TableAopCalendar[[#This Row],[Month]])," ",TableAopCalendar[[#This Row],[Year]])</f>
        <v>NOVEMBER 23</v>
      </c>
      <c r="J587" s="6" t="s">
        <v>261</v>
      </c>
      <c r="K587" s="6" t="str">
        <f>CONCATENATE(TableAopCalendar[[#This Row],[Month for Plan]]," ",TableAopCalendar[[#This Row],[Plan]])</f>
        <v>NOVEMBER 23 PLANNED</v>
      </c>
    </row>
    <row r="588" spans="1:11" x14ac:dyDescent="0.35">
      <c r="A588" s="6">
        <f t="shared" si="27"/>
        <v>1</v>
      </c>
      <c r="B588" s="7">
        <v>45238</v>
      </c>
      <c r="C588" s="8" t="s">
        <v>172</v>
      </c>
      <c r="D588" s="8">
        <v>23</v>
      </c>
      <c r="E588" s="6">
        <f>DAY(TableAopCalendar[[#This Row],[Date]])</f>
        <v>8</v>
      </c>
      <c r="F588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588" s="6" t="str">
        <f t="shared" si="28"/>
        <v>Week 2</v>
      </c>
      <c r="H588" s="6" t="str">
        <f t="shared" si="29"/>
        <v>November 23 Week 2</v>
      </c>
      <c r="I588" s="6" t="str">
        <f>CONCATENATE(UPPER(TableAopCalendar[[#This Row],[Month]])," ",TableAopCalendar[[#This Row],[Year]])</f>
        <v>NOVEMBER 23</v>
      </c>
      <c r="J588" s="6" t="s">
        <v>261</v>
      </c>
      <c r="K588" s="6" t="str">
        <f>CONCATENATE(TableAopCalendar[[#This Row],[Month for Plan]]," ",TableAopCalendar[[#This Row],[Plan]])</f>
        <v>NOVEMBER 23 PLANNED</v>
      </c>
    </row>
    <row r="589" spans="1:11" x14ac:dyDescent="0.35">
      <c r="A589" s="6">
        <f t="shared" si="27"/>
        <v>2</v>
      </c>
      <c r="B589" s="7">
        <v>45239</v>
      </c>
      <c r="C589" s="8" t="s">
        <v>172</v>
      </c>
      <c r="D589" s="8">
        <v>23</v>
      </c>
      <c r="E589" s="6">
        <f>DAY(TableAopCalendar[[#This Row],[Date]])</f>
        <v>9</v>
      </c>
      <c r="F589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589" s="6" t="str">
        <f t="shared" si="28"/>
        <v>Week 2</v>
      </c>
      <c r="H589" s="6" t="str">
        <f t="shared" si="29"/>
        <v>November 23 Week 2</v>
      </c>
      <c r="I589" s="6" t="str">
        <f>CONCATENATE(UPPER(TableAopCalendar[[#This Row],[Month]])," ",TableAopCalendar[[#This Row],[Year]])</f>
        <v>NOVEMBER 23</v>
      </c>
      <c r="J589" s="6" t="s">
        <v>261</v>
      </c>
      <c r="K589" s="6" t="str">
        <f>CONCATENATE(TableAopCalendar[[#This Row],[Month for Plan]]," ",TableAopCalendar[[#This Row],[Plan]])</f>
        <v>NOVEMBER 23 PLANNED</v>
      </c>
    </row>
    <row r="590" spans="1:11" x14ac:dyDescent="0.35">
      <c r="A590" s="6">
        <f t="shared" si="27"/>
        <v>3</v>
      </c>
      <c r="B590" s="7">
        <v>45240</v>
      </c>
      <c r="C590" s="8" t="s">
        <v>172</v>
      </c>
      <c r="D590" s="8">
        <v>23</v>
      </c>
      <c r="E590" s="6">
        <f>DAY(TableAopCalendar[[#This Row],[Date]])</f>
        <v>10</v>
      </c>
      <c r="F590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590" s="6" t="str">
        <f t="shared" si="28"/>
        <v>Week 2</v>
      </c>
      <c r="H590" s="6" t="str">
        <f t="shared" si="29"/>
        <v>November 23 Week 2</v>
      </c>
      <c r="I590" s="6" t="str">
        <f>CONCATENATE(UPPER(TableAopCalendar[[#This Row],[Month]])," ",TableAopCalendar[[#This Row],[Year]])</f>
        <v>NOVEMBER 23</v>
      </c>
      <c r="J590" s="6" t="s">
        <v>261</v>
      </c>
      <c r="K590" s="6" t="str">
        <f>CONCATENATE(TableAopCalendar[[#This Row],[Month for Plan]]," ",TableAopCalendar[[#This Row],[Plan]])</f>
        <v>NOVEMBER 23 PLANNED</v>
      </c>
    </row>
    <row r="591" spans="1:11" x14ac:dyDescent="0.35">
      <c r="A591" s="6">
        <f t="shared" si="27"/>
        <v>4</v>
      </c>
      <c r="B591" s="7">
        <v>45241</v>
      </c>
      <c r="C591" s="8" t="s">
        <v>172</v>
      </c>
      <c r="D591" s="8">
        <v>23</v>
      </c>
      <c r="E591" s="6">
        <f>DAY(TableAopCalendar[[#This Row],[Date]])</f>
        <v>11</v>
      </c>
      <c r="F591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591" s="6" t="str">
        <f t="shared" si="28"/>
        <v>Week 2</v>
      </c>
      <c r="H591" s="6" t="str">
        <f t="shared" si="29"/>
        <v>November 23 Week 2</v>
      </c>
      <c r="I591" s="6" t="str">
        <f>CONCATENATE(UPPER(TableAopCalendar[[#This Row],[Month]])," ",TableAopCalendar[[#This Row],[Year]])</f>
        <v>NOVEMBER 23</v>
      </c>
      <c r="J591" s="6" t="s">
        <v>261</v>
      </c>
      <c r="K591" s="6" t="str">
        <f>CONCATENATE(TableAopCalendar[[#This Row],[Month for Plan]]," ",TableAopCalendar[[#This Row],[Plan]])</f>
        <v>NOVEMBER 23 PLANNED</v>
      </c>
    </row>
    <row r="592" spans="1:11" x14ac:dyDescent="0.35">
      <c r="A592" s="6">
        <f t="shared" si="27"/>
        <v>5</v>
      </c>
      <c r="B592" s="7">
        <v>45242</v>
      </c>
      <c r="C592" s="8" t="s">
        <v>172</v>
      </c>
      <c r="D592" s="8">
        <v>23</v>
      </c>
      <c r="E592" s="6">
        <f>DAY(TableAopCalendar[[#This Row],[Date]])</f>
        <v>12</v>
      </c>
      <c r="F592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592" s="6" t="str">
        <f t="shared" si="28"/>
        <v>Week 2</v>
      </c>
      <c r="H592" s="6" t="str">
        <f t="shared" si="29"/>
        <v>November 23 Week 2</v>
      </c>
      <c r="I592" s="6" t="str">
        <f>CONCATENATE(UPPER(TableAopCalendar[[#This Row],[Month]])," ",TableAopCalendar[[#This Row],[Year]])</f>
        <v>NOVEMBER 23</v>
      </c>
      <c r="J592" s="6" t="s">
        <v>261</v>
      </c>
      <c r="K592" s="6" t="str">
        <f>CONCATENATE(TableAopCalendar[[#This Row],[Month for Plan]]," ",TableAopCalendar[[#This Row],[Plan]])</f>
        <v>NOVEMBER 23 PLANNED</v>
      </c>
    </row>
    <row r="593" spans="1:11" x14ac:dyDescent="0.35">
      <c r="A593" s="6">
        <f t="shared" si="27"/>
        <v>6</v>
      </c>
      <c r="B593" s="7">
        <v>45243</v>
      </c>
      <c r="C593" s="8" t="s">
        <v>172</v>
      </c>
      <c r="D593" s="8">
        <v>23</v>
      </c>
      <c r="E593" s="6">
        <f>DAY(TableAopCalendar[[#This Row],[Date]])</f>
        <v>13</v>
      </c>
      <c r="F593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593" s="6" t="str">
        <f t="shared" si="28"/>
        <v>Week 2</v>
      </c>
      <c r="H593" s="6" t="str">
        <f t="shared" si="29"/>
        <v>November 23 Week 2</v>
      </c>
      <c r="I593" s="6" t="str">
        <f>CONCATENATE(UPPER(TableAopCalendar[[#This Row],[Month]])," ",TableAopCalendar[[#This Row],[Year]])</f>
        <v>NOVEMBER 23</v>
      </c>
      <c r="J593" s="6" t="s">
        <v>261</v>
      </c>
      <c r="K593" s="6" t="str">
        <f>CONCATENATE(TableAopCalendar[[#This Row],[Month for Plan]]," ",TableAopCalendar[[#This Row],[Plan]])</f>
        <v>NOVEMBER 23 PLANNED</v>
      </c>
    </row>
    <row r="594" spans="1:11" x14ac:dyDescent="0.35">
      <c r="A594" s="6">
        <f t="shared" si="27"/>
        <v>7</v>
      </c>
      <c r="B594" s="7">
        <v>45244</v>
      </c>
      <c r="C594" s="8" t="s">
        <v>172</v>
      </c>
      <c r="D594" s="8">
        <v>23</v>
      </c>
      <c r="E594" s="6">
        <f>DAY(TableAopCalendar[[#This Row],[Date]])</f>
        <v>14</v>
      </c>
      <c r="F594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594" s="6" t="str">
        <f t="shared" si="28"/>
        <v>Week 2</v>
      </c>
      <c r="H594" s="6" t="str">
        <f t="shared" si="29"/>
        <v>November 23 Week 2</v>
      </c>
      <c r="I594" s="6" t="str">
        <f>CONCATENATE(UPPER(TableAopCalendar[[#This Row],[Month]])," ",TableAopCalendar[[#This Row],[Year]])</f>
        <v>NOVEMBER 23</v>
      </c>
      <c r="J594" s="6" t="s">
        <v>261</v>
      </c>
      <c r="K594" s="6" t="str">
        <f>CONCATENATE(TableAopCalendar[[#This Row],[Month for Plan]]," ",TableAopCalendar[[#This Row],[Plan]])</f>
        <v>NOVEMBER 23 PLANNED</v>
      </c>
    </row>
    <row r="595" spans="1:11" x14ac:dyDescent="0.35">
      <c r="A595" s="6">
        <f t="shared" si="27"/>
        <v>1</v>
      </c>
      <c r="B595" s="7">
        <v>45245</v>
      </c>
      <c r="C595" s="8" t="s">
        <v>172</v>
      </c>
      <c r="D595" s="8">
        <v>23</v>
      </c>
      <c r="E595" s="6">
        <f>DAY(TableAopCalendar[[#This Row],[Date]])</f>
        <v>15</v>
      </c>
      <c r="F595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595" s="6" t="str">
        <f t="shared" si="28"/>
        <v>Week 3</v>
      </c>
      <c r="H595" s="6" t="str">
        <f t="shared" si="29"/>
        <v>November 23 Week 3</v>
      </c>
      <c r="I595" s="6" t="str">
        <f>CONCATENATE(UPPER(TableAopCalendar[[#This Row],[Month]])," ",TableAopCalendar[[#This Row],[Year]])</f>
        <v>NOVEMBER 23</v>
      </c>
      <c r="J595" s="6" t="s">
        <v>261</v>
      </c>
      <c r="K595" s="6" t="str">
        <f>CONCATENATE(TableAopCalendar[[#This Row],[Month for Plan]]," ",TableAopCalendar[[#This Row],[Plan]])</f>
        <v>NOVEMBER 23 PLANNED</v>
      </c>
    </row>
    <row r="596" spans="1:11" x14ac:dyDescent="0.35">
      <c r="A596" s="6">
        <f t="shared" si="27"/>
        <v>2</v>
      </c>
      <c r="B596" s="7">
        <v>45246</v>
      </c>
      <c r="C596" s="8" t="s">
        <v>172</v>
      </c>
      <c r="D596" s="8">
        <v>23</v>
      </c>
      <c r="E596" s="6">
        <f>DAY(TableAopCalendar[[#This Row],[Date]])</f>
        <v>16</v>
      </c>
      <c r="F596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596" s="6" t="str">
        <f t="shared" si="28"/>
        <v>Week 3</v>
      </c>
      <c r="H596" s="6" t="str">
        <f t="shared" si="29"/>
        <v>November 23 Week 3</v>
      </c>
      <c r="I596" s="6" t="str">
        <f>CONCATENATE(UPPER(TableAopCalendar[[#This Row],[Month]])," ",TableAopCalendar[[#This Row],[Year]])</f>
        <v>NOVEMBER 23</v>
      </c>
      <c r="J596" s="6" t="s">
        <v>261</v>
      </c>
      <c r="K596" s="6" t="str">
        <f>CONCATENATE(TableAopCalendar[[#This Row],[Month for Plan]]," ",TableAopCalendar[[#This Row],[Plan]])</f>
        <v>NOVEMBER 23 PLANNED</v>
      </c>
    </row>
    <row r="597" spans="1:11" x14ac:dyDescent="0.35">
      <c r="A597" s="6">
        <f t="shared" si="27"/>
        <v>3</v>
      </c>
      <c r="B597" s="7">
        <v>45247</v>
      </c>
      <c r="C597" s="8" t="s">
        <v>172</v>
      </c>
      <c r="D597" s="8">
        <v>23</v>
      </c>
      <c r="E597" s="6">
        <f>DAY(TableAopCalendar[[#This Row],[Date]])</f>
        <v>17</v>
      </c>
      <c r="F597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597" s="6" t="str">
        <f t="shared" si="28"/>
        <v>Week 3</v>
      </c>
      <c r="H597" s="6" t="str">
        <f t="shared" si="29"/>
        <v>November 23 Week 3</v>
      </c>
      <c r="I597" s="6" t="str">
        <f>CONCATENATE(UPPER(TableAopCalendar[[#This Row],[Month]])," ",TableAopCalendar[[#This Row],[Year]])</f>
        <v>NOVEMBER 23</v>
      </c>
      <c r="J597" s="6" t="s">
        <v>261</v>
      </c>
      <c r="K597" s="6" t="str">
        <f>CONCATENATE(TableAopCalendar[[#This Row],[Month for Plan]]," ",TableAopCalendar[[#This Row],[Plan]])</f>
        <v>NOVEMBER 23 PLANNED</v>
      </c>
    </row>
    <row r="598" spans="1:11" x14ac:dyDescent="0.35">
      <c r="A598" s="6">
        <f t="shared" si="27"/>
        <v>4</v>
      </c>
      <c r="B598" s="7">
        <v>45248</v>
      </c>
      <c r="C598" s="8" t="s">
        <v>172</v>
      </c>
      <c r="D598" s="8">
        <v>23</v>
      </c>
      <c r="E598" s="6">
        <f>DAY(TableAopCalendar[[#This Row],[Date]])</f>
        <v>18</v>
      </c>
      <c r="F598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598" s="6" t="str">
        <f t="shared" si="28"/>
        <v>Week 3</v>
      </c>
      <c r="H598" s="6" t="str">
        <f t="shared" si="29"/>
        <v>November 23 Week 3</v>
      </c>
      <c r="I598" s="6" t="str">
        <f>CONCATENATE(UPPER(TableAopCalendar[[#This Row],[Month]])," ",TableAopCalendar[[#This Row],[Year]])</f>
        <v>NOVEMBER 23</v>
      </c>
      <c r="J598" s="6" t="s">
        <v>261</v>
      </c>
      <c r="K598" s="6" t="str">
        <f>CONCATENATE(TableAopCalendar[[#This Row],[Month for Plan]]," ",TableAopCalendar[[#This Row],[Plan]])</f>
        <v>NOVEMBER 23 PLANNED</v>
      </c>
    </row>
    <row r="599" spans="1:11" x14ac:dyDescent="0.35">
      <c r="A599" s="6">
        <f t="shared" si="27"/>
        <v>5</v>
      </c>
      <c r="B599" s="7">
        <v>45249</v>
      </c>
      <c r="C599" s="8" t="s">
        <v>172</v>
      </c>
      <c r="D599" s="8">
        <v>23</v>
      </c>
      <c r="E599" s="6">
        <f>DAY(TableAopCalendar[[#This Row],[Date]])</f>
        <v>19</v>
      </c>
      <c r="F599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599" s="6" t="str">
        <f t="shared" si="28"/>
        <v>Week 3</v>
      </c>
      <c r="H599" s="6" t="str">
        <f t="shared" si="29"/>
        <v>November 23 Week 3</v>
      </c>
      <c r="I599" s="6" t="str">
        <f>CONCATENATE(UPPER(TableAopCalendar[[#This Row],[Month]])," ",TableAopCalendar[[#This Row],[Year]])</f>
        <v>NOVEMBER 23</v>
      </c>
      <c r="J599" s="6" t="s">
        <v>261</v>
      </c>
      <c r="K599" s="6" t="str">
        <f>CONCATENATE(TableAopCalendar[[#This Row],[Month for Plan]]," ",TableAopCalendar[[#This Row],[Plan]])</f>
        <v>NOVEMBER 23 PLANNED</v>
      </c>
    </row>
    <row r="600" spans="1:11" x14ac:dyDescent="0.35">
      <c r="A600" s="6">
        <f t="shared" si="27"/>
        <v>6</v>
      </c>
      <c r="B600" s="7">
        <v>45250</v>
      </c>
      <c r="C600" s="8" t="s">
        <v>172</v>
      </c>
      <c r="D600" s="8">
        <v>23</v>
      </c>
      <c r="E600" s="6">
        <f>DAY(TableAopCalendar[[#This Row],[Date]])</f>
        <v>20</v>
      </c>
      <c r="F600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600" s="6" t="str">
        <f t="shared" si="28"/>
        <v>Week 3</v>
      </c>
      <c r="H600" s="6" t="str">
        <f t="shared" si="29"/>
        <v>November 23 Week 3</v>
      </c>
      <c r="I600" s="6" t="str">
        <f>CONCATENATE(UPPER(TableAopCalendar[[#This Row],[Month]])," ",TableAopCalendar[[#This Row],[Year]])</f>
        <v>NOVEMBER 23</v>
      </c>
      <c r="J600" s="6" t="s">
        <v>261</v>
      </c>
      <c r="K600" s="6" t="str">
        <f>CONCATENATE(TableAopCalendar[[#This Row],[Month for Plan]]," ",TableAopCalendar[[#This Row],[Plan]])</f>
        <v>NOVEMBER 23 PLANNED</v>
      </c>
    </row>
    <row r="601" spans="1:11" x14ac:dyDescent="0.35">
      <c r="A601" s="6">
        <f t="shared" si="27"/>
        <v>7</v>
      </c>
      <c r="B601" s="7">
        <v>45251</v>
      </c>
      <c r="C601" s="8" t="s">
        <v>172</v>
      </c>
      <c r="D601" s="8">
        <v>23</v>
      </c>
      <c r="E601" s="6">
        <f>DAY(TableAopCalendar[[#This Row],[Date]])</f>
        <v>21</v>
      </c>
      <c r="F601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601" s="6" t="str">
        <f t="shared" si="28"/>
        <v>Week 3</v>
      </c>
      <c r="H601" s="6" t="str">
        <f t="shared" si="29"/>
        <v>November 23 Week 3</v>
      </c>
      <c r="I601" s="6" t="str">
        <f>CONCATENATE(UPPER(TableAopCalendar[[#This Row],[Month]])," ",TableAopCalendar[[#This Row],[Year]])</f>
        <v>NOVEMBER 23</v>
      </c>
      <c r="J601" s="6" t="s">
        <v>261</v>
      </c>
      <c r="K601" s="6" t="str">
        <f>CONCATENATE(TableAopCalendar[[#This Row],[Month for Plan]]," ",TableAopCalendar[[#This Row],[Plan]])</f>
        <v>NOVEMBER 23 PLANNED</v>
      </c>
    </row>
    <row r="602" spans="1:11" x14ac:dyDescent="0.35">
      <c r="A602" s="6">
        <f t="shared" si="27"/>
        <v>1</v>
      </c>
      <c r="B602" s="7">
        <v>45252</v>
      </c>
      <c r="C602" s="8" t="s">
        <v>172</v>
      </c>
      <c r="D602" s="8">
        <v>23</v>
      </c>
      <c r="E602" s="6">
        <f>DAY(TableAopCalendar[[#This Row],[Date]])</f>
        <v>22</v>
      </c>
      <c r="F602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602" s="6" t="str">
        <f t="shared" si="28"/>
        <v>Week 4</v>
      </c>
      <c r="H602" s="6" t="str">
        <f t="shared" si="29"/>
        <v>November 23 Week 4</v>
      </c>
      <c r="I602" s="6" t="str">
        <f>CONCATENATE(UPPER(TableAopCalendar[[#This Row],[Month]])," ",TableAopCalendar[[#This Row],[Year]])</f>
        <v>NOVEMBER 23</v>
      </c>
      <c r="J602" s="6" t="s">
        <v>261</v>
      </c>
      <c r="K602" s="6" t="str">
        <f>CONCATENATE(TableAopCalendar[[#This Row],[Month for Plan]]," ",TableAopCalendar[[#This Row],[Plan]])</f>
        <v>NOVEMBER 23 PLANNED</v>
      </c>
    </row>
    <row r="603" spans="1:11" x14ac:dyDescent="0.35">
      <c r="A603" s="6">
        <f t="shared" si="27"/>
        <v>2</v>
      </c>
      <c r="B603" s="7">
        <v>45253</v>
      </c>
      <c r="C603" s="8" t="s">
        <v>172</v>
      </c>
      <c r="D603" s="8">
        <v>23</v>
      </c>
      <c r="E603" s="6">
        <f>DAY(TableAopCalendar[[#This Row],[Date]])</f>
        <v>23</v>
      </c>
      <c r="F603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603" s="6" t="str">
        <f t="shared" si="28"/>
        <v>Week 4</v>
      </c>
      <c r="H603" s="6" t="str">
        <f t="shared" si="29"/>
        <v>November 23 Week 4</v>
      </c>
      <c r="I603" s="6" t="str">
        <f>CONCATENATE(UPPER(TableAopCalendar[[#This Row],[Month]])," ",TableAopCalendar[[#This Row],[Year]])</f>
        <v>NOVEMBER 23</v>
      </c>
      <c r="J603" s="6" t="s">
        <v>261</v>
      </c>
      <c r="K603" s="6" t="str">
        <f>CONCATENATE(TableAopCalendar[[#This Row],[Month for Plan]]," ",TableAopCalendar[[#This Row],[Plan]])</f>
        <v>NOVEMBER 23 PLANNED</v>
      </c>
    </row>
    <row r="604" spans="1:11" x14ac:dyDescent="0.35">
      <c r="A604" s="6">
        <f t="shared" si="27"/>
        <v>3</v>
      </c>
      <c r="B604" s="7">
        <v>45254</v>
      </c>
      <c r="C604" s="8" t="s">
        <v>172</v>
      </c>
      <c r="D604" s="8">
        <v>23</v>
      </c>
      <c r="E604" s="6">
        <f>DAY(TableAopCalendar[[#This Row],[Date]])</f>
        <v>24</v>
      </c>
      <c r="F604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604" s="6" t="str">
        <f t="shared" si="28"/>
        <v>Week 4</v>
      </c>
      <c r="H604" s="6" t="str">
        <f t="shared" si="29"/>
        <v>November 23 Week 4</v>
      </c>
      <c r="I604" s="6" t="str">
        <f>CONCATENATE(UPPER(TableAopCalendar[[#This Row],[Month]])," ",TableAopCalendar[[#This Row],[Year]])</f>
        <v>NOVEMBER 23</v>
      </c>
      <c r="J604" s="6" t="s">
        <v>261</v>
      </c>
      <c r="K604" s="6" t="str">
        <f>CONCATENATE(TableAopCalendar[[#This Row],[Month for Plan]]," ",TableAopCalendar[[#This Row],[Plan]])</f>
        <v>NOVEMBER 23 PLANNED</v>
      </c>
    </row>
    <row r="605" spans="1:11" x14ac:dyDescent="0.35">
      <c r="A605" s="6">
        <f t="shared" si="27"/>
        <v>4</v>
      </c>
      <c r="B605" s="7">
        <v>45255</v>
      </c>
      <c r="C605" s="8" t="s">
        <v>172</v>
      </c>
      <c r="D605" s="8">
        <v>23</v>
      </c>
      <c r="E605" s="6">
        <f>DAY(TableAopCalendar[[#This Row],[Date]])</f>
        <v>25</v>
      </c>
      <c r="F605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605" s="6" t="str">
        <f t="shared" si="28"/>
        <v>Week 4</v>
      </c>
      <c r="H605" s="6" t="str">
        <f t="shared" si="29"/>
        <v>November 23 Week 4</v>
      </c>
      <c r="I605" s="6" t="str">
        <f>CONCATENATE(UPPER(TableAopCalendar[[#This Row],[Month]])," ",TableAopCalendar[[#This Row],[Year]])</f>
        <v>NOVEMBER 23</v>
      </c>
      <c r="J605" s="6" t="s">
        <v>261</v>
      </c>
      <c r="K605" s="6" t="str">
        <f>CONCATENATE(TableAopCalendar[[#This Row],[Month for Plan]]," ",TableAopCalendar[[#This Row],[Plan]])</f>
        <v>NOVEMBER 23 PLANNED</v>
      </c>
    </row>
    <row r="606" spans="1:11" x14ac:dyDescent="0.35">
      <c r="A606" s="6">
        <f t="shared" si="27"/>
        <v>5</v>
      </c>
      <c r="B606" s="7">
        <v>45256</v>
      </c>
      <c r="C606" s="8" t="s">
        <v>172</v>
      </c>
      <c r="D606" s="8">
        <v>23</v>
      </c>
      <c r="E606" s="6">
        <f>DAY(TableAopCalendar[[#This Row],[Date]])</f>
        <v>26</v>
      </c>
      <c r="F606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606" s="6" t="str">
        <f t="shared" si="28"/>
        <v>Week 4</v>
      </c>
      <c r="H606" s="6" t="str">
        <f t="shared" si="29"/>
        <v>November 23 Week 4</v>
      </c>
      <c r="I606" s="6" t="str">
        <f>CONCATENATE(UPPER(TableAopCalendar[[#This Row],[Month]])," ",TableAopCalendar[[#This Row],[Year]])</f>
        <v>NOVEMBER 23</v>
      </c>
      <c r="J606" s="6" t="s">
        <v>261</v>
      </c>
      <c r="K606" s="6" t="str">
        <f>CONCATENATE(TableAopCalendar[[#This Row],[Month for Plan]]," ",TableAopCalendar[[#This Row],[Plan]])</f>
        <v>NOVEMBER 23 PLANNED</v>
      </c>
    </row>
    <row r="607" spans="1:11" x14ac:dyDescent="0.35">
      <c r="A607" s="6">
        <f t="shared" si="27"/>
        <v>6</v>
      </c>
      <c r="B607" s="7">
        <v>45257</v>
      </c>
      <c r="C607" s="8" t="s">
        <v>172</v>
      </c>
      <c r="D607" s="8">
        <v>23</v>
      </c>
      <c r="E607" s="6">
        <f>DAY(TableAopCalendar[[#This Row],[Date]])</f>
        <v>27</v>
      </c>
      <c r="F607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607" s="6" t="str">
        <f t="shared" si="28"/>
        <v>Week 4</v>
      </c>
      <c r="H607" s="6" t="str">
        <f t="shared" si="29"/>
        <v>November 23 Week 4</v>
      </c>
      <c r="I607" s="6" t="str">
        <f>CONCATENATE(UPPER(TableAopCalendar[[#This Row],[Month]])," ",TableAopCalendar[[#This Row],[Year]])</f>
        <v>NOVEMBER 23</v>
      </c>
      <c r="J607" s="6" t="s">
        <v>261</v>
      </c>
      <c r="K607" s="6" t="str">
        <f>CONCATENATE(TableAopCalendar[[#This Row],[Month for Plan]]," ",TableAopCalendar[[#This Row],[Plan]])</f>
        <v>NOVEMBER 23 PLANNED</v>
      </c>
    </row>
    <row r="608" spans="1:11" x14ac:dyDescent="0.35">
      <c r="A608" s="6">
        <f t="shared" si="27"/>
        <v>7</v>
      </c>
      <c r="B608" s="7">
        <v>45258</v>
      </c>
      <c r="C608" s="8" t="s">
        <v>172</v>
      </c>
      <c r="D608" s="8">
        <v>23</v>
      </c>
      <c r="E608" s="6">
        <f>DAY(TableAopCalendar[[#This Row],[Date]])</f>
        <v>28</v>
      </c>
      <c r="F608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608" s="6" t="str">
        <f t="shared" si="28"/>
        <v>Week 4</v>
      </c>
      <c r="H608" s="6" t="str">
        <f t="shared" si="29"/>
        <v>November 23 Week 4</v>
      </c>
      <c r="I608" s="6" t="str">
        <f>CONCATENATE(UPPER(TableAopCalendar[[#This Row],[Month]])," ",TableAopCalendar[[#This Row],[Year]])</f>
        <v>NOVEMBER 23</v>
      </c>
      <c r="J608" s="6" t="s">
        <v>261</v>
      </c>
      <c r="K608" s="6" t="str">
        <f>CONCATENATE(TableAopCalendar[[#This Row],[Month for Plan]]," ",TableAopCalendar[[#This Row],[Plan]])</f>
        <v>NOVEMBER 23 PLANNED</v>
      </c>
    </row>
    <row r="609" spans="1:11" x14ac:dyDescent="0.35">
      <c r="A609" s="6">
        <f t="shared" si="27"/>
        <v>1</v>
      </c>
      <c r="B609" s="7">
        <v>45259</v>
      </c>
      <c r="C609" s="8" t="s">
        <v>172</v>
      </c>
      <c r="D609" s="8">
        <v>23</v>
      </c>
      <c r="E609" s="6">
        <f>DAY(TableAopCalendar[[#This Row],[Date]])</f>
        <v>29</v>
      </c>
      <c r="F609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609" s="6" t="str">
        <f t="shared" si="28"/>
        <v>Week 5</v>
      </c>
      <c r="H609" s="6" t="str">
        <f t="shared" si="29"/>
        <v>November 23 Week 5</v>
      </c>
      <c r="I609" s="6" t="str">
        <f>CONCATENATE(UPPER(TableAopCalendar[[#This Row],[Month]])," ",TableAopCalendar[[#This Row],[Year]])</f>
        <v>NOVEMBER 23</v>
      </c>
      <c r="J609" s="6" t="s">
        <v>261</v>
      </c>
      <c r="K609" s="6" t="str">
        <f>CONCATENATE(TableAopCalendar[[#This Row],[Month for Plan]]," ",TableAopCalendar[[#This Row],[Plan]])</f>
        <v>NOVEMBER 23 PLANNED</v>
      </c>
    </row>
    <row r="610" spans="1:11" x14ac:dyDescent="0.35">
      <c r="A610" s="6">
        <f t="shared" si="27"/>
        <v>2</v>
      </c>
      <c r="B610" s="7">
        <v>45260</v>
      </c>
      <c r="C610" s="8" t="s">
        <v>172</v>
      </c>
      <c r="D610" s="8">
        <v>23</v>
      </c>
      <c r="E610" s="6">
        <f>DAY(TableAopCalendar[[#This Row],[Date]])</f>
        <v>30</v>
      </c>
      <c r="F610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610" s="6" t="str">
        <f t="shared" si="28"/>
        <v>Week 5</v>
      </c>
      <c r="H610" s="6" t="str">
        <f t="shared" si="29"/>
        <v>November 23 Week 5</v>
      </c>
      <c r="I610" s="6" t="str">
        <f>CONCATENATE(UPPER(TableAopCalendar[[#This Row],[Month]])," ",TableAopCalendar[[#This Row],[Year]])</f>
        <v>NOVEMBER 23</v>
      </c>
      <c r="J610" s="6" t="s">
        <v>261</v>
      </c>
      <c r="K610" s="6" t="str">
        <f>CONCATENATE(TableAopCalendar[[#This Row],[Month for Plan]]," ",TableAopCalendar[[#This Row],[Plan]])</f>
        <v>NOVEMBER 23 PLANNED</v>
      </c>
    </row>
    <row r="611" spans="1:11" x14ac:dyDescent="0.35">
      <c r="A611" s="6">
        <f t="shared" si="27"/>
        <v>1</v>
      </c>
      <c r="B611" s="7">
        <v>45261</v>
      </c>
      <c r="C611" s="8" t="s">
        <v>257</v>
      </c>
      <c r="D611" s="8">
        <v>23</v>
      </c>
      <c r="E611" s="6">
        <f>DAY(TableAopCalendar[[#This Row],[Date]])</f>
        <v>1</v>
      </c>
      <c r="F611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611" s="6" t="str">
        <f t="shared" si="28"/>
        <v>Week 1</v>
      </c>
      <c r="H611" s="6" t="str">
        <f t="shared" si="29"/>
        <v>December 23 Week 1</v>
      </c>
      <c r="I611" s="6" t="str">
        <f>CONCATENATE(UPPER(TableAopCalendar[[#This Row],[Month]])," ",TableAopCalendar[[#This Row],[Year]])</f>
        <v>DECEMBER 23</v>
      </c>
      <c r="J611" s="6" t="s">
        <v>261</v>
      </c>
      <c r="K611" s="6" t="str">
        <f>CONCATENATE(TableAopCalendar[[#This Row],[Month for Plan]]," ",TableAopCalendar[[#This Row],[Plan]])</f>
        <v>DECEMBER 23 PLANNED</v>
      </c>
    </row>
    <row r="612" spans="1:11" x14ac:dyDescent="0.35">
      <c r="A612" s="6">
        <f t="shared" si="27"/>
        <v>2</v>
      </c>
      <c r="B612" s="7">
        <v>45262</v>
      </c>
      <c r="C612" s="8" t="s">
        <v>257</v>
      </c>
      <c r="D612" s="8">
        <v>23</v>
      </c>
      <c r="E612" s="6">
        <f>DAY(TableAopCalendar[[#This Row],[Date]])</f>
        <v>2</v>
      </c>
      <c r="F612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612" s="6" t="str">
        <f t="shared" si="28"/>
        <v>Week 1</v>
      </c>
      <c r="H612" s="6" t="str">
        <f t="shared" si="29"/>
        <v>December 23 Week 1</v>
      </c>
      <c r="I612" s="6" t="str">
        <f>CONCATENATE(UPPER(TableAopCalendar[[#This Row],[Month]])," ",TableAopCalendar[[#This Row],[Year]])</f>
        <v>DECEMBER 23</v>
      </c>
      <c r="J612" s="6" t="s">
        <v>261</v>
      </c>
      <c r="K612" s="6" t="str">
        <f>CONCATENATE(TableAopCalendar[[#This Row],[Month for Plan]]," ",TableAopCalendar[[#This Row],[Plan]])</f>
        <v>DECEMBER 23 PLANNED</v>
      </c>
    </row>
    <row r="613" spans="1:11" x14ac:dyDescent="0.35">
      <c r="A613" s="6">
        <f t="shared" si="27"/>
        <v>3</v>
      </c>
      <c r="B613" s="7">
        <v>45263</v>
      </c>
      <c r="C613" s="8" t="s">
        <v>257</v>
      </c>
      <c r="D613" s="8">
        <v>23</v>
      </c>
      <c r="E613" s="6">
        <f>DAY(TableAopCalendar[[#This Row],[Date]])</f>
        <v>3</v>
      </c>
      <c r="F613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613" s="6" t="str">
        <f t="shared" si="28"/>
        <v>Week 1</v>
      </c>
      <c r="H613" s="6" t="str">
        <f t="shared" si="29"/>
        <v>December 23 Week 1</v>
      </c>
      <c r="I613" s="6" t="str">
        <f>CONCATENATE(UPPER(TableAopCalendar[[#This Row],[Month]])," ",TableAopCalendar[[#This Row],[Year]])</f>
        <v>DECEMBER 23</v>
      </c>
      <c r="J613" s="6" t="s">
        <v>261</v>
      </c>
      <c r="K613" s="6" t="str">
        <f>CONCATENATE(TableAopCalendar[[#This Row],[Month for Plan]]," ",TableAopCalendar[[#This Row],[Plan]])</f>
        <v>DECEMBER 23 PLANNED</v>
      </c>
    </row>
    <row r="614" spans="1:11" x14ac:dyDescent="0.35">
      <c r="A614" s="6">
        <f t="shared" si="27"/>
        <v>4</v>
      </c>
      <c r="B614" s="7">
        <v>45264</v>
      </c>
      <c r="C614" s="8" t="s">
        <v>257</v>
      </c>
      <c r="D614" s="8">
        <v>23</v>
      </c>
      <c r="E614" s="6">
        <f>DAY(TableAopCalendar[[#This Row],[Date]])</f>
        <v>4</v>
      </c>
      <c r="F614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614" s="6" t="str">
        <f t="shared" si="28"/>
        <v>Week 1</v>
      </c>
      <c r="H614" s="6" t="str">
        <f t="shared" si="29"/>
        <v>December 23 Week 1</v>
      </c>
      <c r="I614" s="6" t="str">
        <f>CONCATENATE(UPPER(TableAopCalendar[[#This Row],[Month]])," ",TableAopCalendar[[#This Row],[Year]])</f>
        <v>DECEMBER 23</v>
      </c>
      <c r="J614" s="6" t="s">
        <v>261</v>
      </c>
      <c r="K614" s="6" t="str">
        <f>CONCATENATE(TableAopCalendar[[#This Row],[Month for Plan]]," ",TableAopCalendar[[#This Row],[Plan]])</f>
        <v>DECEMBER 23 PLANNED</v>
      </c>
    </row>
    <row r="615" spans="1:11" x14ac:dyDescent="0.35">
      <c r="A615" s="6">
        <f t="shared" si="27"/>
        <v>5</v>
      </c>
      <c r="B615" s="7">
        <v>45265</v>
      </c>
      <c r="C615" s="8" t="s">
        <v>257</v>
      </c>
      <c r="D615" s="8">
        <v>23</v>
      </c>
      <c r="E615" s="6">
        <f>DAY(TableAopCalendar[[#This Row],[Date]])</f>
        <v>5</v>
      </c>
      <c r="F615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615" s="6" t="str">
        <f t="shared" si="28"/>
        <v>Week 1</v>
      </c>
      <c r="H615" s="6" t="str">
        <f t="shared" si="29"/>
        <v>December 23 Week 1</v>
      </c>
      <c r="I615" s="6" t="str">
        <f>CONCATENATE(UPPER(TableAopCalendar[[#This Row],[Month]])," ",TableAopCalendar[[#This Row],[Year]])</f>
        <v>DECEMBER 23</v>
      </c>
      <c r="J615" s="6" t="s">
        <v>261</v>
      </c>
      <c r="K615" s="6" t="str">
        <f>CONCATENATE(TableAopCalendar[[#This Row],[Month for Plan]]," ",TableAopCalendar[[#This Row],[Plan]])</f>
        <v>DECEMBER 23 PLANNED</v>
      </c>
    </row>
    <row r="616" spans="1:11" x14ac:dyDescent="0.35">
      <c r="A616" s="6">
        <f t="shared" si="27"/>
        <v>6</v>
      </c>
      <c r="B616" s="7">
        <v>45266</v>
      </c>
      <c r="C616" s="8" t="s">
        <v>257</v>
      </c>
      <c r="D616" s="8">
        <v>23</v>
      </c>
      <c r="E616" s="6">
        <f>DAY(TableAopCalendar[[#This Row],[Date]])</f>
        <v>6</v>
      </c>
      <c r="F616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616" s="6" t="str">
        <f t="shared" si="28"/>
        <v>Week 1</v>
      </c>
      <c r="H616" s="6" t="str">
        <f t="shared" si="29"/>
        <v>December 23 Week 1</v>
      </c>
      <c r="I616" s="6" t="str">
        <f>CONCATENATE(UPPER(TableAopCalendar[[#This Row],[Month]])," ",TableAopCalendar[[#This Row],[Year]])</f>
        <v>DECEMBER 23</v>
      </c>
      <c r="J616" s="6" t="s">
        <v>261</v>
      </c>
      <c r="K616" s="6" t="str">
        <f>CONCATENATE(TableAopCalendar[[#This Row],[Month for Plan]]," ",TableAopCalendar[[#This Row],[Plan]])</f>
        <v>DECEMBER 23 PLANNED</v>
      </c>
    </row>
    <row r="617" spans="1:11" x14ac:dyDescent="0.35">
      <c r="A617" s="6">
        <f t="shared" si="27"/>
        <v>7</v>
      </c>
      <c r="B617" s="7">
        <v>45267</v>
      </c>
      <c r="C617" s="8" t="s">
        <v>257</v>
      </c>
      <c r="D617" s="8">
        <v>23</v>
      </c>
      <c r="E617" s="6">
        <f>DAY(TableAopCalendar[[#This Row],[Date]])</f>
        <v>7</v>
      </c>
      <c r="F617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617" s="6" t="str">
        <f t="shared" si="28"/>
        <v>Week 1</v>
      </c>
      <c r="H617" s="6" t="str">
        <f t="shared" si="29"/>
        <v>December 23 Week 1</v>
      </c>
      <c r="I617" s="6" t="str">
        <f>CONCATENATE(UPPER(TableAopCalendar[[#This Row],[Month]])," ",TableAopCalendar[[#This Row],[Year]])</f>
        <v>DECEMBER 23</v>
      </c>
      <c r="J617" s="6" t="s">
        <v>261</v>
      </c>
      <c r="K617" s="6" t="str">
        <f>CONCATENATE(TableAopCalendar[[#This Row],[Month for Plan]]," ",TableAopCalendar[[#This Row],[Plan]])</f>
        <v>DECEMBER 23 PLANNED</v>
      </c>
    </row>
    <row r="618" spans="1:11" x14ac:dyDescent="0.35">
      <c r="A618" s="6">
        <f t="shared" si="27"/>
        <v>1</v>
      </c>
      <c r="B618" s="7">
        <v>45268</v>
      </c>
      <c r="C618" s="8" t="s">
        <v>257</v>
      </c>
      <c r="D618" s="8">
        <v>23</v>
      </c>
      <c r="E618" s="6">
        <f>DAY(TableAopCalendar[[#This Row],[Date]])</f>
        <v>8</v>
      </c>
      <c r="F618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618" s="6" t="str">
        <f t="shared" si="28"/>
        <v>Week 2</v>
      </c>
      <c r="H618" s="6" t="str">
        <f t="shared" si="29"/>
        <v>December 23 Week 2</v>
      </c>
      <c r="I618" s="6" t="str">
        <f>CONCATENATE(UPPER(TableAopCalendar[[#This Row],[Month]])," ",TableAopCalendar[[#This Row],[Year]])</f>
        <v>DECEMBER 23</v>
      </c>
      <c r="J618" s="6" t="s">
        <v>261</v>
      </c>
      <c r="K618" s="6" t="str">
        <f>CONCATENATE(TableAopCalendar[[#This Row],[Month for Plan]]," ",TableAopCalendar[[#This Row],[Plan]])</f>
        <v>DECEMBER 23 PLANNED</v>
      </c>
    </row>
    <row r="619" spans="1:11" x14ac:dyDescent="0.35">
      <c r="A619" s="6">
        <f t="shared" si="27"/>
        <v>2</v>
      </c>
      <c r="B619" s="7">
        <v>45269</v>
      </c>
      <c r="C619" s="8" t="s">
        <v>257</v>
      </c>
      <c r="D619" s="8">
        <v>23</v>
      </c>
      <c r="E619" s="6">
        <f>DAY(TableAopCalendar[[#This Row],[Date]])</f>
        <v>9</v>
      </c>
      <c r="F619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619" s="6" t="str">
        <f t="shared" si="28"/>
        <v>Week 2</v>
      </c>
      <c r="H619" s="6" t="str">
        <f t="shared" si="29"/>
        <v>December 23 Week 2</v>
      </c>
      <c r="I619" s="6" t="str">
        <f>CONCATENATE(UPPER(TableAopCalendar[[#This Row],[Month]])," ",TableAopCalendar[[#This Row],[Year]])</f>
        <v>DECEMBER 23</v>
      </c>
      <c r="J619" s="6" t="s">
        <v>261</v>
      </c>
      <c r="K619" s="6" t="str">
        <f>CONCATENATE(TableAopCalendar[[#This Row],[Month for Plan]]," ",TableAopCalendar[[#This Row],[Plan]])</f>
        <v>DECEMBER 23 PLANNED</v>
      </c>
    </row>
    <row r="620" spans="1:11" x14ac:dyDescent="0.35">
      <c r="A620" s="6">
        <f t="shared" si="27"/>
        <v>3</v>
      </c>
      <c r="B620" s="7">
        <v>45270</v>
      </c>
      <c r="C620" s="8" t="s">
        <v>257</v>
      </c>
      <c r="D620" s="8">
        <v>23</v>
      </c>
      <c r="E620" s="6">
        <f>DAY(TableAopCalendar[[#This Row],[Date]])</f>
        <v>10</v>
      </c>
      <c r="F620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620" s="6" t="str">
        <f t="shared" si="28"/>
        <v>Week 2</v>
      </c>
      <c r="H620" s="6" t="str">
        <f t="shared" si="29"/>
        <v>December 23 Week 2</v>
      </c>
      <c r="I620" s="6" t="str">
        <f>CONCATENATE(UPPER(TableAopCalendar[[#This Row],[Month]])," ",TableAopCalendar[[#This Row],[Year]])</f>
        <v>DECEMBER 23</v>
      </c>
      <c r="J620" s="6" t="s">
        <v>261</v>
      </c>
      <c r="K620" s="6" t="str">
        <f>CONCATENATE(TableAopCalendar[[#This Row],[Month for Plan]]," ",TableAopCalendar[[#This Row],[Plan]])</f>
        <v>DECEMBER 23 PLANNED</v>
      </c>
    </row>
    <row r="621" spans="1:11" x14ac:dyDescent="0.35">
      <c r="A621" s="6">
        <f t="shared" si="27"/>
        <v>4</v>
      </c>
      <c r="B621" s="7">
        <v>45271</v>
      </c>
      <c r="C621" s="8" t="s">
        <v>257</v>
      </c>
      <c r="D621" s="8">
        <v>23</v>
      </c>
      <c r="E621" s="6">
        <f>DAY(TableAopCalendar[[#This Row],[Date]])</f>
        <v>11</v>
      </c>
      <c r="F621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621" s="6" t="str">
        <f t="shared" si="28"/>
        <v>Week 2</v>
      </c>
      <c r="H621" s="6" t="str">
        <f t="shared" si="29"/>
        <v>December 23 Week 2</v>
      </c>
      <c r="I621" s="6" t="str">
        <f>CONCATENATE(UPPER(TableAopCalendar[[#This Row],[Month]])," ",TableAopCalendar[[#This Row],[Year]])</f>
        <v>DECEMBER 23</v>
      </c>
      <c r="J621" s="6" t="s">
        <v>261</v>
      </c>
      <c r="K621" s="6" t="str">
        <f>CONCATENATE(TableAopCalendar[[#This Row],[Month for Plan]]," ",TableAopCalendar[[#This Row],[Plan]])</f>
        <v>DECEMBER 23 PLANNED</v>
      </c>
    </row>
    <row r="622" spans="1:11" x14ac:dyDescent="0.35">
      <c r="A622" s="6">
        <f t="shared" si="27"/>
        <v>5</v>
      </c>
      <c r="B622" s="7">
        <v>45272</v>
      </c>
      <c r="C622" s="8" t="s">
        <v>257</v>
      </c>
      <c r="D622" s="8">
        <v>23</v>
      </c>
      <c r="E622" s="6">
        <f>DAY(TableAopCalendar[[#This Row],[Date]])</f>
        <v>12</v>
      </c>
      <c r="F622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622" s="6" t="str">
        <f t="shared" si="28"/>
        <v>Week 2</v>
      </c>
      <c r="H622" s="6" t="str">
        <f t="shared" si="29"/>
        <v>December 23 Week 2</v>
      </c>
      <c r="I622" s="6" t="str">
        <f>CONCATENATE(UPPER(TableAopCalendar[[#This Row],[Month]])," ",TableAopCalendar[[#This Row],[Year]])</f>
        <v>DECEMBER 23</v>
      </c>
      <c r="J622" s="6" t="s">
        <v>261</v>
      </c>
      <c r="K622" s="6" t="str">
        <f>CONCATENATE(TableAopCalendar[[#This Row],[Month for Plan]]," ",TableAopCalendar[[#This Row],[Plan]])</f>
        <v>DECEMBER 23 PLANNED</v>
      </c>
    </row>
    <row r="623" spans="1:11" x14ac:dyDescent="0.35">
      <c r="A623" s="6">
        <f t="shared" si="27"/>
        <v>6</v>
      </c>
      <c r="B623" s="7">
        <v>45273</v>
      </c>
      <c r="C623" s="8" t="s">
        <v>257</v>
      </c>
      <c r="D623" s="8">
        <v>23</v>
      </c>
      <c r="E623" s="6">
        <f>DAY(TableAopCalendar[[#This Row],[Date]])</f>
        <v>13</v>
      </c>
      <c r="F623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623" s="6" t="str">
        <f t="shared" si="28"/>
        <v>Week 2</v>
      </c>
      <c r="H623" s="6" t="str">
        <f t="shared" si="29"/>
        <v>December 23 Week 2</v>
      </c>
      <c r="I623" s="6" t="str">
        <f>CONCATENATE(UPPER(TableAopCalendar[[#This Row],[Month]])," ",TableAopCalendar[[#This Row],[Year]])</f>
        <v>DECEMBER 23</v>
      </c>
      <c r="J623" s="6" t="s">
        <v>261</v>
      </c>
      <c r="K623" s="6" t="str">
        <f>CONCATENATE(TableAopCalendar[[#This Row],[Month for Plan]]," ",TableAopCalendar[[#This Row],[Plan]])</f>
        <v>DECEMBER 23 PLANNED</v>
      </c>
    </row>
    <row r="624" spans="1:11" x14ac:dyDescent="0.35">
      <c r="A624" s="6">
        <f t="shared" si="27"/>
        <v>7</v>
      </c>
      <c r="B624" s="7">
        <v>45274</v>
      </c>
      <c r="C624" s="8" t="s">
        <v>257</v>
      </c>
      <c r="D624" s="8">
        <v>23</v>
      </c>
      <c r="E624" s="6">
        <f>DAY(TableAopCalendar[[#This Row],[Date]])</f>
        <v>14</v>
      </c>
      <c r="F624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624" s="6" t="str">
        <f t="shared" si="28"/>
        <v>Week 2</v>
      </c>
      <c r="H624" s="6" t="str">
        <f t="shared" si="29"/>
        <v>December 23 Week 2</v>
      </c>
      <c r="I624" s="6" t="str">
        <f>CONCATENATE(UPPER(TableAopCalendar[[#This Row],[Month]])," ",TableAopCalendar[[#This Row],[Year]])</f>
        <v>DECEMBER 23</v>
      </c>
      <c r="J624" s="6" t="s">
        <v>261</v>
      </c>
      <c r="K624" s="6" t="str">
        <f>CONCATENATE(TableAopCalendar[[#This Row],[Month for Plan]]," ",TableAopCalendar[[#This Row],[Plan]])</f>
        <v>DECEMBER 23 PLANNED</v>
      </c>
    </row>
    <row r="625" spans="1:11" x14ac:dyDescent="0.35">
      <c r="A625" s="6">
        <f t="shared" si="27"/>
        <v>1</v>
      </c>
      <c r="B625" s="7">
        <v>45275</v>
      </c>
      <c r="C625" s="8" t="s">
        <v>257</v>
      </c>
      <c r="D625" s="8">
        <v>23</v>
      </c>
      <c r="E625" s="6">
        <f>DAY(TableAopCalendar[[#This Row],[Date]])</f>
        <v>15</v>
      </c>
      <c r="F625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625" s="6" t="str">
        <f t="shared" si="28"/>
        <v>Week 3</v>
      </c>
      <c r="H625" s="6" t="str">
        <f t="shared" si="29"/>
        <v>December 23 Week 3</v>
      </c>
      <c r="I625" s="6" t="str">
        <f>CONCATENATE(UPPER(TableAopCalendar[[#This Row],[Month]])," ",TableAopCalendar[[#This Row],[Year]])</f>
        <v>DECEMBER 23</v>
      </c>
      <c r="J625" s="6" t="s">
        <v>261</v>
      </c>
      <c r="K625" s="6" t="str">
        <f>CONCATENATE(TableAopCalendar[[#This Row],[Month for Plan]]," ",TableAopCalendar[[#This Row],[Plan]])</f>
        <v>DECEMBER 23 PLANNED</v>
      </c>
    </row>
    <row r="626" spans="1:11" x14ac:dyDescent="0.35">
      <c r="A626" s="6">
        <f t="shared" si="27"/>
        <v>2</v>
      </c>
      <c r="B626" s="7">
        <v>45276</v>
      </c>
      <c r="C626" s="8" t="s">
        <v>257</v>
      </c>
      <c r="D626" s="8">
        <v>23</v>
      </c>
      <c r="E626" s="6">
        <f>DAY(TableAopCalendar[[#This Row],[Date]])</f>
        <v>16</v>
      </c>
      <c r="F626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626" s="6" t="str">
        <f t="shared" si="28"/>
        <v>Week 3</v>
      </c>
      <c r="H626" s="6" t="str">
        <f t="shared" si="29"/>
        <v>December 23 Week 3</v>
      </c>
      <c r="I626" s="6" t="str">
        <f>CONCATENATE(UPPER(TableAopCalendar[[#This Row],[Month]])," ",TableAopCalendar[[#This Row],[Year]])</f>
        <v>DECEMBER 23</v>
      </c>
      <c r="J626" s="6" t="s">
        <v>261</v>
      </c>
      <c r="K626" s="6" t="str">
        <f>CONCATENATE(TableAopCalendar[[#This Row],[Month for Plan]]," ",TableAopCalendar[[#This Row],[Plan]])</f>
        <v>DECEMBER 23 PLANNED</v>
      </c>
    </row>
    <row r="627" spans="1:11" x14ac:dyDescent="0.35">
      <c r="A627" s="6">
        <f t="shared" si="27"/>
        <v>3</v>
      </c>
      <c r="B627" s="7">
        <v>45277</v>
      </c>
      <c r="C627" s="8" t="s">
        <v>257</v>
      </c>
      <c r="D627" s="8">
        <v>23</v>
      </c>
      <c r="E627" s="6">
        <f>DAY(TableAopCalendar[[#This Row],[Date]])</f>
        <v>17</v>
      </c>
      <c r="F627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627" s="6" t="str">
        <f t="shared" si="28"/>
        <v>Week 3</v>
      </c>
      <c r="H627" s="6" t="str">
        <f t="shared" si="29"/>
        <v>December 23 Week 3</v>
      </c>
      <c r="I627" s="6" t="str">
        <f>CONCATENATE(UPPER(TableAopCalendar[[#This Row],[Month]])," ",TableAopCalendar[[#This Row],[Year]])</f>
        <v>DECEMBER 23</v>
      </c>
      <c r="J627" s="6" t="s">
        <v>261</v>
      </c>
      <c r="K627" s="6" t="str">
        <f>CONCATENATE(TableAopCalendar[[#This Row],[Month for Plan]]," ",TableAopCalendar[[#This Row],[Plan]])</f>
        <v>DECEMBER 23 PLANNED</v>
      </c>
    </row>
    <row r="628" spans="1:11" x14ac:dyDescent="0.35">
      <c r="A628" s="6">
        <f t="shared" si="27"/>
        <v>4</v>
      </c>
      <c r="B628" s="7">
        <v>45278</v>
      </c>
      <c r="C628" s="8" t="s">
        <v>257</v>
      </c>
      <c r="D628" s="8">
        <v>23</v>
      </c>
      <c r="E628" s="6">
        <f>DAY(TableAopCalendar[[#This Row],[Date]])</f>
        <v>18</v>
      </c>
      <c r="F628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628" s="6" t="str">
        <f t="shared" si="28"/>
        <v>Week 3</v>
      </c>
      <c r="H628" s="6" t="str">
        <f t="shared" si="29"/>
        <v>December 23 Week 3</v>
      </c>
      <c r="I628" s="6" t="str">
        <f>CONCATENATE(UPPER(TableAopCalendar[[#This Row],[Month]])," ",TableAopCalendar[[#This Row],[Year]])</f>
        <v>DECEMBER 23</v>
      </c>
      <c r="J628" s="6" t="s">
        <v>261</v>
      </c>
      <c r="K628" s="6" t="str">
        <f>CONCATENATE(TableAopCalendar[[#This Row],[Month for Plan]]," ",TableAopCalendar[[#This Row],[Plan]])</f>
        <v>DECEMBER 23 PLANNED</v>
      </c>
    </row>
    <row r="629" spans="1:11" x14ac:dyDescent="0.35">
      <c r="A629" s="6">
        <f t="shared" si="27"/>
        <v>5</v>
      </c>
      <c r="B629" s="7">
        <v>45279</v>
      </c>
      <c r="C629" s="8" t="s">
        <v>257</v>
      </c>
      <c r="D629" s="8">
        <v>23</v>
      </c>
      <c r="E629" s="6">
        <f>DAY(TableAopCalendar[[#This Row],[Date]])</f>
        <v>19</v>
      </c>
      <c r="F629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629" s="6" t="str">
        <f t="shared" si="28"/>
        <v>Week 3</v>
      </c>
      <c r="H629" s="6" t="str">
        <f t="shared" si="29"/>
        <v>December 23 Week 3</v>
      </c>
      <c r="I629" s="6" t="str">
        <f>CONCATENATE(UPPER(TableAopCalendar[[#This Row],[Month]])," ",TableAopCalendar[[#This Row],[Year]])</f>
        <v>DECEMBER 23</v>
      </c>
      <c r="J629" s="6" t="s">
        <v>261</v>
      </c>
      <c r="K629" s="6" t="str">
        <f>CONCATENATE(TableAopCalendar[[#This Row],[Month for Plan]]," ",TableAopCalendar[[#This Row],[Plan]])</f>
        <v>DECEMBER 23 PLANNED</v>
      </c>
    </row>
    <row r="630" spans="1:11" x14ac:dyDescent="0.35">
      <c r="A630" s="6">
        <f t="shared" si="27"/>
        <v>6</v>
      </c>
      <c r="B630" s="7">
        <v>45280</v>
      </c>
      <c r="C630" s="8" t="s">
        <v>257</v>
      </c>
      <c r="D630" s="8">
        <v>23</v>
      </c>
      <c r="E630" s="6">
        <f>DAY(TableAopCalendar[[#This Row],[Date]])</f>
        <v>20</v>
      </c>
      <c r="F630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630" s="6" t="str">
        <f t="shared" si="28"/>
        <v>Week 3</v>
      </c>
      <c r="H630" s="6" t="str">
        <f t="shared" si="29"/>
        <v>December 23 Week 3</v>
      </c>
      <c r="I630" s="6" t="str">
        <f>CONCATENATE(UPPER(TableAopCalendar[[#This Row],[Month]])," ",TableAopCalendar[[#This Row],[Year]])</f>
        <v>DECEMBER 23</v>
      </c>
      <c r="J630" s="6" t="s">
        <v>261</v>
      </c>
      <c r="K630" s="6" t="str">
        <f>CONCATENATE(TableAopCalendar[[#This Row],[Month for Plan]]," ",TableAopCalendar[[#This Row],[Plan]])</f>
        <v>DECEMBER 23 PLANNED</v>
      </c>
    </row>
    <row r="631" spans="1:11" x14ac:dyDescent="0.35">
      <c r="A631" s="6">
        <f t="shared" si="27"/>
        <v>7</v>
      </c>
      <c r="B631" s="7">
        <v>45281</v>
      </c>
      <c r="C631" s="8" t="s">
        <v>257</v>
      </c>
      <c r="D631" s="8">
        <v>23</v>
      </c>
      <c r="E631" s="6">
        <f>DAY(TableAopCalendar[[#This Row],[Date]])</f>
        <v>21</v>
      </c>
      <c r="F631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631" s="6" t="str">
        <f t="shared" si="28"/>
        <v>Week 3</v>
      </c>
      <c r="H631" s="6" t="str">
        <f t="shared" si="29"/>
        <v>December 23 Week 3</v>
      </c>
      <c r="I631" s="6" t="str">
        <f>CONCATENATE(UPPER(TableAopCalendar[[#This Row],[Month]])," ",TableAopCalendar[[#This Row],[Year]])</f>
        <v>DECEMBER 23</v>
      </c>
      <c r="J631" s="6" t="s">
        <v>261</v>
      </c>
      <c r="K631" s="6" t="str">
        <f>CONCATENATE(TableAopCalendar[[#This Row],[Month for Plan]]," ",TableAopCalendar[[#This Row],[Plan]])</f>
        <v>DECEMBER 23 PLANNED</v>
      </c>
    </row>
    <row r="632" spans="1:11" x14ac:dyDescent="0.35">
      <c r="A632" s="6">
        <f t="shared" si="27"/>
        <v>1</v>
      </c>
      <c r="B632" s="7">
        <v>45282</v>
      </c>
      <c r="C632" s="8" t="s">
        <v>257</v>
      </c>
      <c r="D632" s="8">
        <v>23</v>
      </c>
      <c r="E632" s="6">
        <f>DAY(TableAopCalendar[[#This Row],[Date]])</f>
        <v>22</v>
      </c>
      <c r="F632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632" s="6" t="str">
        <f t="shared" si="28"/>
        <v>Week 4</v>
      </c>
      <c r="H632" s="6" t="str">
        <f t="shared" si="29"/>
        <v>December 23 Week 4</v>
      </c>
      <c r="I632" s="6" t="str">
        <f>CONCATENATE(UPPER(TableAopCalendar[[#This Row],[Month]])," ",TableAopCalendar[[#This Row],[Year]])</f>
        <v>DECEMBER 23</v>
      </c>
      <c r="J632" s="6" t="s">
        <v>261</v>
      </c>
      <c r="K632" s="6" t="str">
        <f>CONCATENATE(TableAopCalendar[[#This Row],[Month for Plan]]," ",TableAopCalendar[[#This Row],[Plan]])</f>
        <v>DECEMBER 23 PLANNED</v>
      </c>
    </row>
    <row r="633" spans="1:11" x14ac:dyDescent="0.35">
      <c r="A633" s="6">
        <f t="shared" si="27"/>
        <v>2</v>
      </c>
      <c r="B633" s="7">
        <v>45283</v>
      </c>
      <c r="C633" s="8" t="s">
        <v>257</v>
      </c>
      <c r="D633" s="8">
        <v>23</v>
      </c>
      <c r="E633" s="6">
        <f>DAY(TableAopCalendar[[#This Row],[Date]])</f>
        <v>23</v>
      </c>
      <c r="F633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633" s="6" t="str">
        <f t="shared" si="28"/>
        <v>Week 4</v>
      </c>
      <c r="H633" s="6" t="str">
        <f t="shared" si="29"/>
        <v>December 23 Week 4</v>
      </c>
      <c r="I633" s="6" t="str">
        <f>CONCATENATE(UPPER(TableAopCalendar[[#This Row],[Month]])," ",TableAopCalendar[[#This Row],[Year]])</f>
        <v>DECEMBER 23</v>
      </c>
      <c r="J633" s="6" t="s">
        <v>261</v>
      </c>
      <c r="K633" s="6" t="str">
        <f>CONCATENATE(TableAopCalendar[[#This Row],[Month for Plan]]," ",TableAopCalendar[[#This Row],[Plan]])</f>
        <v>DECEMBER 23 PLANNED</v>
      </c>
    </row>
    <row r="634" spans="1:11" x14ac:dyDescent="0.35">
      <c r="A634" s="6">
        <f t="shared" si="27"/>
        <v>3</v>
      </c>
      <c r="B634" s="7">
        <v>45284</v>
      </c>
      <c r="C634" s="8" t="s">
        <v>257</v>
      </c>
      <c r="D634" s="8">
        <v>23</v>
      </c>
      <c r="E634" s="6">
        <f>DAY(TableAopCalendar[[#This Row],[Date]])</f>
        <v>24</v>
      </c>
      <c r="F634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634" s="6" t="str">
        <f t="shared" si="28"/>
        <v>Week 4</v>
      </c>
      <c r="H634" s="6" t="str">
        <f t="shared" si="29"/>
        <v>December 23 Week 4</v>
      </c>
      <c r="I634" s="6" t="str">
        <f>CONCATENATE(UPPER(TableAopCalendar[[#This Row],[Month]])," ",TableAopCalendar[[#This Row],[Year]])</f>
        <v>DECEMBER 23</v>
      </c>
      <c r="J634" s="6" t="s">
        <v>261</v>
      </c>
      <c r="K634" s="6" t="str">
        <f>CONCATENATE(TableAopCalendar[[#This Row],[Month for Plan]]," ",TableAopCalendar[[#This Row],[Plan]])</f>
        <v>DECEMBER 23 PLANNED</v>
      </c>
    </row>
    <row r="635" spans="1:11" x14ac:dyDescent="0.35">
      <c r="A635" s="6">
        <f t="shared" si="27"/>
        <v>4</v>
      </c>
      <c r="B635" s="7">
        <v>45285</v>
      </c>
      <c r="C635" s="8" t="s">
        <v>257</v>
      </c>
      <c r="D635" s="8">
        <v>23</v>
      </c>
      <c r="E635" s="6">
        <f>DAY(TableAopCalendar[[#This Row],[Date]])</f>
        <v>25</v>
      </c>
      <c r="F635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635" s="6" t="str">
        <f t="shared" si="28"/>
        <v>Week 4</v>
      </c>
      <c r="H635" s="6" t="str">
        <f t="shared" si="29"/>
        <v>December 23 Week 4</v>
      </c>
      <c r="I635" s="6" t="str">
        <f>CONCATENATE(UPPER(TableAopCalendar[[#This Row],[Month]])," ",TableAopCalendar[[#This Row],[Year]])</f>
        <v>DECEMBER 23</v>
      </c>
      <c r="J635" s="6" t="s">
        <v>261</v>
      </c>
      <c r="K635" s="6" t="str">
        <f>CONCATENATE(TableAopCalendar[[#This Row],[Month for Plan]]," ",TableAopCalendar[[#This Row],[Plan]])</f>
        <v>DECEMBER 23 PLANNED</v>
      </c>
    </row>
    <row r="636" spans="1:11" x14ac:dyDescent="0.35">
      <c r="A636" s="6">
        <f t="shared" si="27"/>
        <v>5</v>
      </c>
      <c r="B636" s="7">
        <v>45286</v>
      </c>
      <c r="C636" s="8" t="s">
        <v>257</v>
      </c>
      <c r="D636" s="8">
        <v>23</v>
      </c>
      <c r="E636" s="6">
        <f>DAY(TableAopCalendar[[#This Row],[Date]])</f>
        <v>26</v>
      </c>
      <c r="F636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636" s="6" t="str">
        <f t="shared" si="28"/>
        <v>Week 4</v>
      </c>
      <c r="H636" s="6" t="str">
        <f t="shared" si="29"/>
        <v>December 23 Week 4</v>
      </c>
      <c r="I636" s="6" t="str">
        <f>CONCATENATE(UPPER(TableAopCalendar[[#This Row],[Month]])," ",TableAopCalendar[[#This Row],[Year]])</f>
        <v>DECEMBER 23</v>
      </c>
      <c r="J636" s="6" t="s">
        <v>261</v>
      </c>
      <c r="K636" s="6" t="str">
        <f>CONCATENATE(TableAopCalendar[[#This Row],[Month for Plan]]," ",TableAopCalendar[[#This Row],[Plan]])</f>
        <v>DECEMBER 23 PLANNED</v>
      </c>
    </row>
    <row r="637" spans="1:11" x14ac:dyDescent="0.35">
      <c r="A637" s="6">
        <f t="shared" si="27"/>
        <v>6</v>
      </c>
      <c r="B637" s="7">
        <v>45287</v>
      </c>
      <c r="C637" s="8" t="s">
        <v>257</v>
      </c>
      <c r="D637" s="8">
        <v>23</v>
      </c>
      <c r="E637" s="6">
        <f>DAY(TableAopCalendar[[#This Row],[Date]])</f>
        <v>27</v>
      </c>
      <c r="F637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637" s="6" t="str">
        <f t="shared" si="28"/>
        <v>Week 4</v>
      </c>
      <c r="H637" s="6" t="str">
        <f t="shared" si="29"/>
        <v>December 23 Week 4</v>
      </c>
      <c r="I637" s="6" t="str">
        <f>CONCATENATE(UPPER(TableAopCalendar[[#This Row],[Month]])," ",TableAopCalendar[[#This Row],[Year]])</f>
        <v>DECEMBER 23</v>
      </c>
      <c r="J637" s="6" t="s">
        <v>261</v>
      </c>
      <c r="K637" s="6" t="str">
        <f>CONCATENATE(TableAopCalendar[[#This Row],[Month for Plan]]," ",TableAopCalendar[[#This Row],[Plan]])</f>
        <v>DECEMBER 23 PLANNED</v>
      </c>
    </row>
    <row r="638" spans="1:11" x14ac:dyDescent="0.35">
      <c r="A638" s="6">
        <f t="shared" si="27"/>
        <v>7</v>
      </c>
      <c r="B638" s="7">
        <v>45288</v>
      </c>
      <c r="C638" s="8" t="s">
        <v>257</v>
      </c>
      <c r="D638" s="8">
        <v>23</v>
      </c>
      <c r="E638" s="6">
        <f>DAY(TableAopCalendar[[#This Row],[Date]])</f>
        <v>28</v>
      </c>
      <c r="F638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638" s="6" t="str">
        <f t="shared" si="28"/>
        <v>Week 4</v>
      </c>
      <c r="H638" s="6" t="str">
        <f t="shared" si="29"/>
        <v>December 23 Week 4</v>
      </c>
      <c r="I638" s="6" t="str">
        <f>CONCATENATE(UPPER(TableAopCalendar[[#This Row],[Month]])," ",TableAopCalendar[[#This Row],[Year]])</f>
        <v>DECEMBER 23</v>
      </c>
      <c r="J638" s="6" t="s">
        <v>261</v>
      </c>
      <c r="K638" s="6" t="str">
        <f>CONCATENATE(TableAopCalendar[[#This Row],[Month for Plan]]," ",TableAopCalendar[[#This Row],[Plan]])</f>
        <v>DECEMBER 23 PLANNED</v>
      </c>
    </row>
    <row r="639" spans="1:11" x14ac:dyDescent="0.35">
      <c r="A639" s="6">
        <f t="shared" si="27"/>
        <v>1</v>
      </c>
      <c r="B639" s="7">
        <v>45289</v>
      </c>
      <c r="C639" s="8" t="s">
        <v>257</v>
      </c>
      <c r="D639" s="8">
        <v>23</v>
      </c>
      <c r="E639" s="6">
        <f>DAY(TableAopCalendar[[#This Row],[Date]])</f>
        <v>29</v>
      </c>
      <c r="F639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639" s="6" t="str">
        <f t="shared" si="28"/>
        <v>Week 5</v>
      </c>
      <c r="H639" s="6" t="str">
        <f t="shared" si="29"/>
        <v>December 23 Week 5</v>
      </c>
      <c r="I639" s="6" t="str">
        <f>CONCATENATE(UPPER(TableAopCalendar[[#This Row],[Month]])," ",TableAopCalendar[[#This Row],[Year]])</f>
        <v>DECEMBER 23</v>
      </c>
      <c r="J639" s="6" t="s">
        <v>261</v>
      </c>
      <c r="K639" s="6" t="str">
        <f>CONCATENATE(TableAopCalendar[[#This Row],[Month for Plan]]," ",TableAopCalendar[[#This Row],[Plan]])</f>
        <v>DECEMBER 23 PLANNED</v>
      </c>
    </row>
    <row r="640" spans="1:11" x14ac:dyDescent="0.35">
      <c r="A640" s="6">
        <f t="shared" si="27"/>
        <v>2</v>
      </c>
      <c r="B640" s="7">
        <v>45290</v>
      </c>
      <c r="C640" s="8" t="s">
        <v>257</v>
      </c>
      <c r="D640" s="8">
        <v>23</v>
      </c>
      <c r="E640" s="6">
        <f>DAY(TableAopCalendar[[#This Row],[Date]])</f>
        <v>30</v>
      </c>
      <c r="F640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640" s="6" t="str">
        <f t="shared" si="28"/>
        <v>Week 5</v>
      </c>
      <c r="H640" s="6" t="str">
        <f t="shared" si="29"/>
        <v>December 23 Week 5</v>
      </c>
      <c r="I640" s="6" t="str">
        <f>CONCATENATE(UPPER(TableAopCalendar[[#This Row],[Month]])," ",TableAopCalendar[[#This Row],[Year]])</f>
        <v>DECEMBER 23</v>
      </c>
      <c r="J640" s="6" t="s">
        <v>261</v>
      </c>
      <c r="K640" s="6" t="str">
        <f>CONCATENATE(TableAopCalendar[[#This Row],[Month for Plan]]," ",TableAopCalendar[[#This Row],[Plan]])</f>
        <v>DECEMBER 23 PLANNED</v>
      </c>
    </row>
    <row r="641" spans="1:11" x14ac:dyDescent="0.35">
      <c r="A641" s="6">
        <f t="shared" si="27"/>
        <v>3</v>
      </c>
      <c r="B641" s="7">
        <v>45291</v>
      </c>
      <c r="C641" s="8" t="s">
        <v>257</v>
      </c>
      <c r="D641" s="8">
        <v>23</v>
      </c>
      <c r="E641" s="6">
        <f>DAY(TableAopCalendar[[#This Row],[Date]])</f>
        <v>31</v>
      </c>
      <c r="F641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641" s="6" t="str">
        <f t="shared" si="28"/>
        <v>Week 5</v>
      </c>
      <c r="H641" s="6" t="str">
        <f t="shared" si="29"/>
        <v>December 23 Week 5</v>
      </c>
      <c r="I641" s="6" t="str">
        <f>CONCATENATE(UPPER(TableAopCalendar[[#This Row],[Month]])," ",TableAopCalendar[[#This Row],[Year]])</f>
        <v>DECEMBER 23</v>
      </c>
      <c r="J641" s="6" t="s">
        <v>261</v>
      </c>
      <c r="K641" s="6" t="str">
        <f>CONCATENATE(TableAopCalendar[[#This Row],[Month for Plan]]," ",TableAopCalendar[[#This Row],[Plan]])</f>
        <v>DECEMBER 23 PLANNED</v>
      </c>
    </row>
    <row r="642" spans="1:11" x14ac:dyDescent="0.35">
      <c r="A642" s="6">
        <f t="shared" ref="A642:A705" si="30">IF(G642=G641,A641+1,1)</f>
        <v>1</v>
      </c>
      <c r="B642" s="7">
        <v>45292</v>
      </c>
      <c r="C642" s="8" t="s">
        <v>258</v>
      </c>
      <c r="D642" s="8">
        <v>24</v>
      </c>
      <c r="E642" s="6">
        <f>DAY(TableAopCalendar[[#This Row],[Date]])</f>
        <v>1</v>
      </c>
      <c r="F642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642" s="6" t="str">
        <f t="shared" ref="G642:G705" si="31">"Week"&amp;" "&amp;F642</f>
        <v>Week 1</v>
      </c>
      <c r="H642" s="6" t="str">
        <f t="shared" ref="H642:H705" si="32">CONCATENATE(C642," ",D642," ",G642)</f>
        <v>January 24 Week 1</v>
      </c>
      <c r="I642" s="6" t="str">
        <f>CONCATENATE(UPPER(TableAopCalendar[[#This Row],[Month]])," ",TableAopCalendar[[#This Row],[Year]])</f>
        <v>JANUARY 24</v>
      </c>
      <c r="J642" s="6" t="s">
        <v>261</v>
      </c>
      <c r="K642" s="6" t="str">
        <f>CONCATENATE(TableAopCalendar[[#This Row],[Month for Plan]]," ",TableAopCalendar[[#This Row],[Plan]])</f>
        <v>JANUARY 24 PLANNED</v>
      </c>
    </row>
    <row r="643" spans="1:11" x14ac:dyDescent="0.35">
      <c r="A643" s="6">
        <f t="shared" si="30"/>
        <v>2</v>
      </c>
      <c r="B643" s="7">
        <v>45293</v>
      </c>
      <c r="C643" s="8" t="s">
        <v>258</v>
      </c>
      <c r="D643" s="8">
        <v>24</v>
      </c>
      <c r="E643" s="6">
        <f>DAY(TableAopCalendar[[#This Row],[Date]])</f>
        <v>2</v>
      </c>
      <c r="F643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643" s="6" t="str">
        <f t="shared" si="31"/>
        <v>Week 1</v>
      </c>
      <c r="H643" s="6" t="str">
        <f t="shared" si="32"/>
        <v>January 24 Week 1</v>
      </c>
      <c r="I643" s="6" t="str">
        <f>CONCATENATE(UPPER(TableAopCalendar[[#This Row],[Month]])," ",TableAopCalendar[[#This Row],[Year]])</f>
        <v>JANUARY 24</v>
      </c>
      <c r="J643" s="6" t="s">
        <v>261</v>
      </c>
      <c r="K643" s="6" t="str">
        <f>CONCATENATE(TableAopCalendar[[#This Row],[Month for Plan]]," ",TableAopCalendar[[#This Row],[Plan]])</f>
        <v>JANUARY 24 PLANNED</v>
      </c>
    </row>
    <row r="644" spans="1:11" x14ac:dyDescent="0.35">
      <c r="A644" s="6">
        <f t="shared" si="30"/>
        <v>3</v>
      </c>
      <c r="B644" s="7">
        <v>45294</v>
      </c>
      <c r="C644" s="8" t="s">
        <v>258</v>
      </c>
      <c r="D644" s="8">
        <v>24</v>
      </c>
      <c r="E644" s="6">
        <f>DAY(TableAopCalendar[[#This Row],[Date]])</f>
        <v>3</v>
      </c>
      <c r="F644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644" s="6" t="str">
        <f t="shared" si="31"/>
        <v>Week 1</v>
      </c>
      <c r="H644" s="6" t="str">
        <f t="shared" si="32"/>
        <v>January 24 Week 1</v>
      </c>
      <c r="I644" s="6" t="str">
        <f>CONCATENATE(UPPER(TableAopCalendar[[#This Row],[Month]])," ",TableAopCalendar[[#This Row],[Year]])</f>
        <v>JANUARY 24</v>
      </c>
      <c r="J644" s="6" t="s">
        <v>261</v>
      </c>
      <c r="K644" s="6" t="str">
        <f>CONCATENATE(TableAopCalendar[[#This Row],[Month for Plan]]," ",TableAopCalendar[[#This Row],[Plan]])</f>
        <v>JANUARY 24 PLANNED</v>
      </c>
    </row>
    <row r="645" spans="1:11" x14ac:dyDescent="0.35">
      <c r="A645" s="6">
        <f t="shared" si="30"/>
        <v>4</v>
      </c>
      <c r="B645" s="7">
        <v>45295</v>
      </c>
      <c r="C645" s="8" t="s">
        <v>258</v>
      </c>
      <c r="D645" s="8">
        <v>24</v>
      </c>
      <c r="E645" s="6">
        <f>DAY(TableAopCalendar[[#This Row],[Date]])</f>
        <v>4</v>
      </c>
      <c r="F645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645" s="6" t="str">
        <f t="shared" si="31"/>
        <v>Week 1</v>
      </c>
      <c r="H645" s="6" t="str">
        <f t="shared" si="32"/>
        <v>January 24 Week 1</v>
      </c>
      <c r="I645" s="6" t="str">
        <f>CONCATENATE(UPPER(TableAopCalendar[[#This Row],[Month]])," ",TableAopCalendar[[#This Row],[Year]])</f>
        <v>JANUARY 24</v>
      </c>
      <c r="J645" s="6" t="s">
        <v>261</v>
      </c>
      <c r="K645" s="6" t="str">
        <f>CONCATENATE(TableAopCalendar[[#This Row],[Month for Plan]]," ",TableAopCalendar[[#This Row],[Plan]])</f>
        <v>JANUARY 24 PLANNED</v>
      </c>
    </row>
    <row r="646" spans="1:11" x14ac:dyDescent="0.35">
      <c r="A646" s="6">
        <f t="shared" si="30"/>
        <v>5</v>
      </c>
      <c r="B646" s="7">
        <v>45296</v>
      </c>
      <c r="C646" s="8" t="s">
        <v>258</v>
      </c>
      <c r="D646" s="8">
        <v>24</v>
      </c>
      <c r="E646" s="6">
        <f>DAY(TableAopCalendar[[#This Row],[Date]])</f>
        <v>5</v>
      </c>
      <c r="F646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646" s="6" t="str">
        <f t="shared" si="31"/>
        <v>Week 1</v>
      </c>
      <c r="H646" s="6" t="str">
        <f t="shared" si="32"/>
        <v>January 24 Week 1</v>
      </c>
      <c r="I646" s="6" t="str">
        <f>CONCATENATE(UPPER(TableAopCalendar[[#This Row],[Month]])," ",TableAopCalendar[[#This Row],[Year]])</f>
        <v>JANUARY 24</v>
      </c>
      <c r="J646" s="6" t="s">
        <v>261</v>
      </c>
      <c r="K646" s="6" t="str">
        <f>CONCATENATE(TableAopCalendar[[#This Row],[Month for Plan]]," ",TableAopCalendar[[#This Row],[Plan]])</f>
        <v>JANUARY 24 PLANNED</v>
      </c>
    </row>
    <row r="647" spans="1:11" x14ac:dyDescent="0.35">
      <c r="A647" s="6">
        <f t="shared" si="30"/>
        <v>6</v>
      </c>
      <c r="B647" s="7">
        <v>45297</v>
      </c>
      <c r="C647" s="8" t="s">
        <v>258</v>
      </c>
      <c r="D647" s="8">
        <v>24</v>
      </c>
      <c r="E647" s="6">
        <f>DAY(TableAopCalendar[[#This Row],[Date]])</f>
        <v>6</v>
      </c>
      <c r="F647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647" s="6" t="str">
        <f t="shared" si="31"/>
        <v>Week 1</v>
      </c>
      <c r="H647" s="6" t="str">
        <f t="shared" si="32"/>
        <v>January 24 Week 1</v>
      </c>
      <c r="I647" s="6" t="str">
        <f>CONCATENATE(UPPER(TableAopCalendar[[#This Row],[Month]])," ",TableAopCalendar[[#This Row],[Year]])</f>
        <v>JANUARY 24</v>
      </c>
      <c r="J647" s="6" t="s">
        <v>261</v>
      </c>
      <c r="K647" s="6" t="str">
        <f>CONCATENATE(TableAopCalendar[[#This Row],[Month for Plan]]," ",TableAopCalendar[[#This Row],[Plan]])</f>
        <v>JANUARY 24 PLANNED</v>
      </c>
    </row>
    <row r="648" spans="1:11" x14ac:dyDescent="0.35">
      <c r="A648" s="6">
        <f t="shared" si="30"/>
        <v>7</v>
      </c>
      <c r="B648" s="7">
        <v>45298</v>
      </c>
      <c r="C648" s="8" t="s">
        <v>258</v>
      </c>
      <c r="D648" s="8">
        <v>24</v>
      </c>
      <c r="E648" s="6">
        <f>DAY(TableAopCalendar[[#This Row],[Date]])</f>
        <v>7</v>
      </c>
      <c r="F648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648" s="6" t="str">
        <f t="shared" si="31"/>
        <v>Week 1</v>
      </c>
      <c r="H648" s="6" t="str">
        <f t="shared" si="32"/>
        <v>January 24 Week 1</v>
      </c>
      <c r="I648" s="6" t="str">
        <f>CONCATENATE(UPPER(TableAopCalendar[[#This Row],[Month]])," ",TableAopCalendar[[#This Row],[Year]])</f>
        <v>JANUARY 24</v>
      </c>
      <c r="J648" s="6" t="s">
        <v>261</v>
      </c>
      <c r="K648" s="6" t="str">
        <f>CONCATENATE(TableAopCalendar[[#This Row],[Month for Plan]]," ",TableAopCalendar[[#This Row],[Plan]])</f>
        <v>JANUARY 24 PLANNED</v>
      </c>
    </row>
    <row r="649" spans="1:11" x14ac:dyDescent="0.35">
      <c r="A649" s="6">
        <f t="shared" si="30"/>
        <v>1</v>
      </c>
      <c r="B649" s="7">
        <v>45299</v>
      </c>
      <c r="C649" s="8" t="s">
        <v>258</v>
      </c>
      <c r="D649" s="8">
        <v>24</v>
      </c>
      <c r="E649" s="6">
        <f>DAY(TableAopCalendar[[#This Row],[Date]])</f>
        <v>8</v>
      </c>
      <c r="F649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649" s="6" t="str">
        <f t="shared" si="31"/>
        <v>Week 2</v>
      </c>
      <c r="H649" s="6" t="str">
        <f t="shared" si="32"/>
        <v>January 24 Week 2</v>
      </c>
      <c r="I649" s="6" t="str">
        <f>CONCATENATE(UPPER(TableAopCalendar[[#This Row],[Month]])," ",TableAopCalendar[[#This Row],[Year]])</f>
        <v>JANUARY 24</v>
      </c>
      <c r="J649" s="6" t="s">
        <v>261</v>
      </c>
      <c r="K649" s="6" t="str">
        <f>CONCATENATE(TableAopCalendar[[#This Row],[Month for Plan]]," ",TableAopCalendar[[#This Row],[Plan]])</f>
        <v>JANUARY 24 PLANNED</v>
      </c>
    </row>
    <row r="650" spans="1:11" x14ac:dyDescent="0.35">
      <c r="A650" s="6">
        <f t="shared" si="30"/>
        <v>2</v>
      </c>
      <c r="B650" s="7">
        <v>45300</v>
      </c>
      <c r="C650" s="8" t="s">
        <v>258</v>
      </c>
      <c r="D650" s="8">
        <v>24</v>
      </c>
      <c r="E650" s="6">
        <f>DAY(TableAopCalendar[[#This Row],[Date]])</f>
        <v>9</v>
      </c>
      <c r="F650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650" s="6" t="str">
        <f t="shared" si="31"/>
        <v>Week 2</v>
      </c>
      <c r="H650" s="6" t="str">
        <f t="shared" si="32"/>
        <v>January 24 Week 2</v>
      </c>
      <c r="I650" s="6" t="str">
        <f>CONCATENATE(UPPER(TableAopCalendar[[#This Row],[Month]])," ",TableAopCalendar[[#This Row],[Year]])</f>
        <v>JANUARY 24</v>
      </c>
      <c r="J650" s="6" t="s">
        <v>261</v>
      </c>
      <c r="K650" s="6" t="str">
        <f>CONCATENATE(TableAopCalendar[[#This Row],[Month for Plan]]," ",TableAopCalendar[[#This Row],[Plan]])</f>
        <v>JANUARY 24 PLANNED</v>
      </c>
    </row>
    <row r="651" spans="1:11" x14ac:dyDescent="0.35">
      <c r="A651" s="6">
        <f t="shared" si="30"/>
        <v>3</v>
      </c>
      <c r="B651" s="7">
        <v>45301</v>
      </c>
      <c r="C651" s="8" t="s">
        <v>258</v>
      </c>
      <c r="D651" s="8">
        <v>24</v>
      </c>
      <c r="E651" s="6">
        <f>DAY(TableAopCalendar[[#This Row],[Date]])</f>
        <v>10</v>
      </c>
      <c r="F651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651" s="6" t="str">
        <f t="shared" si="31"/>
        <v>Week 2</v>
      </c>
      <c r="H651" s="6" t="str">
        <f t="shared" si="32"/>
        <v>January 24 Week 2</v>
      </c>
      <c r="I651" s="6" t="str">
        <f>CONCATENATE(UPPER(TableAopCalendar[[#This Row],[Month]])," ",TableAopCalendar[[#This Row],[Year]])</f>
        <v>JANUARY 24</v>
      </c>
      <c r="J651" s="6" t="s">
        <v>261</v>
      </c>
      <c r="K651" s="6" t="str">
        <f>CONCATENATE(TableAopCalendar[[#This Row],[Month for Plan]]," ",TableAopCalendar[[#This Row],[Plan]])</f>
        <v>JANUARY 24 PLANNED</v>
      </c>
    </row>
    <row r="652" spans="1:11" x14ac:dyDescent="0.35">
      <c r="A652" s="6">
        <f t="shared" si="30"/>
        <v>4</v>
      </c>
      <c r="B652" s="7">
        <v>45302</v>
      </c>
      <c r="C652" s="8" t="s">
        <v>258</v>
      </c>
      <c r="D652" s="8">
        <v>24</v>
      </c>
      <c r="E652" s="6">
        <f>DAY(TableAopCalendar[[#This Row],[Date]])</f>
        <v>11</v>
      </c>
      <c r="F652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652" s="6" t="str">
        <f t="shared" si="31"/>
        <v>Week 2</v>
      </c>
      <c r="H652" s="6" t="str">
        <f t="shared" si="32"/>
        <v>January 24 Week 2</v>
      </c>
      <c r="I652" s="6" t="str">
        <f>CONCATENATE(UPPER(TableAopCalendar[[#This Row],[Month]])," ",TableAopCalendar[[#This Row],[Year]])</f>
        <v>JANUARY 24</v>
      </c>
      <c r="J652" s="6" t="s">
        <v>261</v>
      </c>
      <c r="K652" s="6" t="str">
        <f>CONCATENATE(TableAopCalendar[[#This Row],[Month for Plan]]," ",TableAopCalendar[[#This Row],[Plan]])</f>
        <v>JANUARY 24 PLANNED</v>
      </c>
    </row>
    <row r="653" spans="1:11" x14ac:dyDescent="0.35">
      <c r="A653" s="6">
        <f t="shared" si="30"/>
        <v>5</v>
      </c>
      <c r="B653" s="7">
        <v>45303</v>
      </c>
      <c r="C653" s="8" t="s">
        <v>258</v>
      </c>
      <c r="D653" s="8">
        <v>24</v>
      </c>
      <c r="E653" s="6">
        <f>DAY(TableAopCalendar[[#This Row],[Date]])</f>
        <v>12</v>
      </c>
      <c r="F653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653" s="6" t="str">
        <f t="shared" si="31"/>
        <v>Week 2</v>
      </c>
      <c r="H653" s="6" t="str">
        <f t="shared" si="32"/>
        <v>January 24 Week 2</v>
      </c>
      <c r="I653" s="6" t="str">
        <f>CONCATENATE(UPPER(TableAopCalendar[[#This Row],[Month]])," ",TableAopCalendar[[#This Row],[Year]])</f>
        <v>JANUARY 24</v>
      </c>
      <c r="J653" s="6" t="s">
        <v>261</v>
      </c>
      <c r="K653" s="6" t="str">
        <f>CONCATENATE(TableAopCalendar[[#This Row],[Month for Plan]]," ",TableAopCalendar[[#This Row],[Plan]])</f>
        <v>JANUARY 24 PLANNED</v>
      </c>
    </row>
    <row r="654" spans="1:11" x14ac:dyDescent="0.35">
      <c r="A654" s="6">
        <f t="shared" si="30"/>
        <v>6</v>
      </c>
      <c r="B654" s="7">
        <v>45304</v>
      </c>
      <c r="C654" s="8" t="s">
        <v>258</v>
      </c>
      <c r="D654" s="8">
        <v>24</v>
      </c>
      <c r="E654" s="6">
        <f>DAY(TableAopCalendar[[#This Row],[Date]])</f>
        <v>13</v>
      </c>
      <c r="F654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654" s="6" t="str">
        <f t="shared" si="31"/>
        <v>Week 2</v>
      </c>
      <c r="H654" s="6" t="str">
        <f t="shared" si="32"/>
        <v>January 24 Week 2</v>
      </c>
      <c r="I654" s="6" t="str">
        <f>CONCATENATE(UPPER(TableAopCalendar[[#This Row],[Month]])," ",TableAopCalendar[[#This Row],[Year]])</f>
        <v>JANUARY 24</v>
      </c>
      <c r="J654" s="6" t="s">
        <v>261</v>
      </c>
      <c r="K654" s="6" t="str">
        <f>CONCATENATE(TableAopCalendar[[#This Row],[Month for Plan]]," ",TableAopCalendar[[#This Row],[Plan]])</f>
        <v>JANUARY 24 PLANNED</v>
      </c>
    </row>
    <row r="655" spans="1:11" x14ac:dyDescent="0.35">
      <c r="A655" s="6">
        <f t="shared" si="30"/>
        <v>7</v>
      </c>
      <c r="B655" s="7">
        <v>45305</v>
      </c>
      <c r="C655" s="8" t="s">
        <v>258</v>
      </c>
      <c r="D655" s="8">
        <v>24</v>
      </c>
      <c r="E655" s="6">
        <f>DAY(TableAopCalendar[[#This Row],[Date]])</f>
        <v>14</v>
      </c>
      <c r="F655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655" s="6" t="str">
        <f t="shared" si="31"/>
        <v>Week 2</v>
      </c>
      <c r="H655" s="6" t="str">
        <f t="shared" si="32"/>
        <v>January 24 Week 2</v>
      </c>
      <c r="I655" s="6" t="str">
        <f>CONCATENATE(UPPER(TableAopCalendar[[#This Row],[Month]])," ",TableAopCalendar[[#This Row],[Year]])</f>
        <v>JANUARY 24</v>
      </c>
      <c r="J655" s="6" t="s">
        <v>261</v>
      </c>
      <c r="K655" s="6" t="str">
        <f>CONCATENATE(TableAopCalendar[[#This Row],[Month for Plan]]," ",TableAopCalendar[[#This Row],[Plan]])</f>
        <v>JANUARY 24 PLANNED</v>
      </c>
    </row>
    <row r="656" spans="1:11" x14ac:dyDescent="0.35">
      <c r="A656" s="6">
        <f t="shared" si="30"/>
        <v>1</v>
      </c>
      <c r="B656" s="7">
        <v>45306</v>
      </c>
      <c r="C656" s="8" t="s">
        <v>258</v>
      </c>
      <c r="D656" s="8">
        <v>24</v>
      </c>
      <c r="E656" s="6">
        <f>DAY(TableAopCalendar[[#This Row],[Date]])</f>
        <v>15</v>
      </c>
      <c r="F656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656" s="6" t="str">
        <f t="shared" si="31"/>
        <v>Week 3</v>
      </c>
      <c r="H656" s="6" t="str">
        <f t="shared" si="32"/>
        <v>January 24 Week 3</v>
      </c>
      <c r="I656" s="6" t="str">
        <f>CONCATENATE(UPPER(TableAopCalendar[[#This Row],[Month]])," ",TableAopCalendar[[#This Row],[Year]])</f>
        <v>JANUARY 24</v>
      </c>
      <c r="J656" s="6" t="s">
        <v>261</v>
      </c>
      <c r="K656" s="6" t="str">
        <f>CONCATENATE(TableAopCalendar[[#This Row],[Month for Plan]]," ",TableAopCalendar[[#This Row],[Plan]])</f>
        <v>JANUARY 24 PLANNED</v>
      </c>
    </row>
    <row r="657" spans="1:11" x14ac:dyDescent="0.35">
      <c r="A657" s="6">
        <f t="shared" si="30"/>
        <v>2</v>
      </c>
      <c r="B657" s="7">
        <v>45307</v>
      </c>
      <c r="C657" s="8" t="s">
        <v>258</v>
      </c>
      <c r="D657" s="8">
        <v>24</v>
      </c>
      <c r="E657" s="6">
        <f>DAY(TableAopCalendar[[#This Row],[Date]])</f>
        <v>16</v>
      </c>
      <c r="F657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657" s="6" t="str">
        <f t="shared" si="31"/>
        <v>Week 3</v>
      </c>
      <c r="H657" s="6" t="str">
        <f t="shared" si="32"/>
        <v>January 24 Week 3</v>
      </c>
      <c r="I657" s="6" t="str">
        <f>CONCATENATE(UPPER(TableAopCalendar[[#This Row],[Month]])," ",TableAopCalendar[[#This Row],[Year]])</f>
        <v>JANUARY 24</v>
      </c>
      <c r="J657" s="6" t="s">
        <v>261</v>
      </c>
      <c r="K657" s="6" t="str">
        <f>CONCATENATE(TableAopCalendar[[#This Row],[Month for Plan]]," ",TableAopCalendar[[#This Row],[Plan]])</f>
        <v>JANUARY 24 PLANNED</v>
      </c>
    </row>
    <row r="658" spans="1:11" x14ac:dyDescent="0.35">
      <c r="A658" s="6">
        <f t="shared" si="30"/>
        <v>3</v>
      </c>
      <c r="B658" s="7">
        <v>45308</v>
      </c>
      <c r="C658" s="8" t="s">
        <v>258</v>
      </c>
      <c r="D658" s="8">
        <v>24</v>
      </c>
      <c r="E658" s="6">
        <f>DAY(TableAopCalendar[[#This Row],[Date]])</f>
        <v>17</v>
      </c>
      <c r="F658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658" s="6" t="str">
        <f t="shared" si="31"/>
        <v>Week 3</v>
      </c>
      <c r="H658" s="6" t="str">
        <f t="shared" si="32"/>
        <v>January 24 Week 3</v>
      </c>
      <c r="I658" s="6" t="str">
        <f>CONCATENATE(UPPER(TableAopCalendar[[#This Row],[Month]])," ",TableAopCalendar[[#This Row],[Year]])</f>
        <v>JANUARY 24</v>
      </c>
      <c r="J658" s="6" t="s">
        <v>261</v>
      </c>
      <c r="K658" s="6" t="str">
        <f>CONCATENATE(TableAopCalendar[[#This Row],[Month for Plan]]," ",TableAopCalendar[[#This Row],[Plan]])</f>
        <v>JANUARY 24 PLANNED</v>
      </c>
    </row>
    <row r="659" spans="1:11" x14ac:dyDescent="0.35">
      <c r="A659" s="6">
        <f t="shared" si="30"/>
        <v>4</v>
      </c>
      <c r="B659" s="7">
        <v>45309</v>
      </c>
      <c r="C659" s="8" t="s">
        <v>258</v>
      </c>
      <c r="D659" s="8">
        <v>24</v>
      </c>
      <c r="E659" s="6">
        <f>DAY(TableAopCalendar[[#This Row],[Date]])</f>
        <v>18</v>
      </c>
      <c r="F659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659" s="6" t="str">
        <f t="shared" si="31"/>
        <v>Week 3</v>
      </c>
      <c r="H659" s="6" t="str">
        <f t="shared" si="32"/>
        <v>January 24 Week 3</v>
      </c>
      <c r="I659" s="6" t="str">
        <f>CONCATENATE(UPPER(TableAopCalendar[[#This Row],[Month]])," ",TableAopCalendar[[#This Row],[Year]])</f>
        <v>JANUARY 24</v>
      </c>
      <c r="J659" s="6" t="s">
        <v>261</v>
      </c>
      <c r="K659" s="6" t="str">
        <f>CONCATENATE(TableAopCalendar[[#This Row],[Month for Plan]]," ",TableAopCalendar[[#This Row],[Plan]])</f>
        <v>JANUARY 24 PLANNED</v>
      </c>
    </row>
    <row r="660" spans="1:11" x14ac:dyDescent="0.35">
      <c r="A660" s="6">
        <f t="shared" si="30"/>
        <v>5</v>
      </c>
      <c r="B660" s="7">
        <v>45310</v>
      </c>
      <c r="C660" s="8" t="s">
        <v>258</v>
      </c>
      <c r="D660" s="8">
        <v>24</v>
      </c>
      <c r="E660" s="6">
        <f>DAY(TableAopCalendar[[#This Row],[Date]])</f>
        <v>19</v>
      </c>
      <c r="F660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660" s="6" t="str">
        <f t="shared" si="31"/>
        <v>Week 3</v>
      </c>
      <c r="H660" s="6" t="str">
        <f t="shared" si="32"/>
        <v>January 24 Week 3</v>
      </c>
      <c r="I660" s="6" t="str">
        <f>CONCATENATE(UPPER(TableAopCalendar[[#This Row],[Month]])," ",TableAopCalendar[[#This Row],[Year]])</f>
        <v>JANUARY 24</v>
      </c>
      <c r="J660" s="6" t="s">
        <v>261</v>
      </c>
      <c r="K660" s="6" t="str">
        <f>CONCATENATE(TableAopCalendar[[#This Row],[Month for Plan]]," ",TableAopCalendar[[#This Row],[Plan]])</f>
        <v>JANUARY 24 PLANNED</v>
      </c>
    </row>
    <row r="661" spans="1:11" x14ac:dyDescent="0.35">
      <c r="A661" s="6">
        <f t="shared" si="30"/>
        <v>6</v>
      </c>
      <c r="B661" s="7">
        <v>45311</v>
      </c>
      <c r="C661" s="8" t="s">
        <v>258</v>
      </c>
      <c r="D661" s="8">
        <v>24</v>
      </c>
      <c r="E661" s="6">
        <f>DAY(TableAopCalendar[[#This Row],[Date]])</f>
        <v>20</v>
      </c>
      <c r="F661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661" s="6" t="str">
        <f t="shared" si="31"/>
        <v>Week 3</v>
      </c>
      <c r="H661" s="6" t="str">
        <f t="shared" si="32"/>
        <v>January 24 Week 3</v>
      </c>
      <c r="I661" s="6" t="str">
        <f>CONCATENATE(UPPER(TableAopCalendar[[#This Row],[Month]])," ",TableAopCalendar[[#This Row],[Year]])</f>
        <v>JANUARY 24</v>
      </c>
      <c r="J661" s="6" t="s">
        <v>261</v>
      </c>
      <c r="K661" s="6" t="str">
        <f>CONCATENATE(TableAopCalendar[[#This Row],[Month for Plan]]," ",TableAopCalendar[[#This Row],[Plan]])</f>
        <v>JANUARY 24 PLANNED</v>
      </c>
    </row>
    <row r="662" spans="1:11" x14ac:dyDescent="0.35">
      <c r="A662" s="6">
        <f t="shared" si="30"/>
        <v>7</v>
      </c>
      <c r="B662" s="7">
        <v>45312</v>
      </c>
      <c r="C662" s="8" t="s">
        <v>258</v>
      </c>
      <c r="D662" s="8">
        <v>24</v>
      </c>
      <c r="E662" s="6">
        <f>DAY(TableAopCalendar[[#This Row],[Date]])</f>
        <v>21</v>
      </c>
      <c r="F662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662" s="6" t="str">
        <f t="shared" si="31"/>
        <v>Week 3</v>
      </c>
      <c r="H662" s="6" t="str">
        <f t="shared" si="32"/>
        <v>January 24 Week 3</v>
      </c>
      <c r="I662" s="6" t="str">
        <f>CONCATENATE(UPPER(TableAopCalendar[[#This Row],[Month]])," ",TableAopCalendar[[#This Row],[Year]])</f>
        <v>JANUARY 24</v>
      </c>
      <c r="J662" s="6" t="s">
        <v>261</v>
      </c>
      <c r="K662" s="6" t="str">
        <f>CONCATENATE(TableAopCalendar[[#This Row],[Month for Plan]]," ",TableAopCalendar[[#This Row],[Plan]])</f>
        <v>JANUARY 24 PLANNED</v>
      </c>
    </row>
    <row r="663" spans="1:11" x14ac:dyDescent="0.35">
      <c r="A663" s="6">
        <f t="shared" si="30"/>
        <v>1</v>
      </c>
      <c r="B663" s="7">
        <v>45313</v>
      </c>
      <c r="C663" s="8" t="s">
        <v>258</v>
      </c>
      <c r="D663" s="8">
        <v>24</v>
      </c>
      <c r="E663" s="6">
        <f>DAY(TableAopCalendar[[#This Row],[Date]])</f>
        <v>22</v>
      </c>
      <c r="F663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663" s="6" t="str">
        <f t="shared" si="31"/>
        <v>Week 4</v>
      </c>
      <c r="H663" s="6" t="str">
        <f t="shared" si="32"/>
        <v>January 24 Week 4</v>
      </c>
      <c r="I663" s="6" t="str">
        <f>CONCATENATE(UPPER(TableAopCalendar[[#This Row],[Month]])," ",TableAopCalendar[[#This Row],[Year]])</f>
        <v>JANUARY 24</v>
      </c>
      <c r="J663" s="6" t="s">
        <v>261</v>
      </c>
      <c r="K663" s="6" t="str">
        <f>CONCATENATE(TableAopCalendar[[#This Row],[Month for Plan]]," ",TableAopCalendar[[#This Row],[Plan]])</f>
        <v>JANUARY 24 PLANNED</v>
      </c>
    </row>
    <row r="664" spans="1:11" x14ac:dyDescent="0.35">
      <c r="A664" s="6">
        <f t="shared" si="30"/>
        <v>2</v>
      </c>
      <c r="B664" s="7">
        <v>45314</v>
      </c>
      <c r="C664" s="8" t="s">
        <v>258</v>
      </c>
      <c r="D664" s="8">
        <v>24</v>
      </c>
      <c r="E664" s="6">
        <f>DAY(TableAopCalendar[[#This Row],[Date]])</f>
        <v>23</v>
      </c>
      <c r="F664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664" s="6" t="str">
        <f t="shared" si="31"/>
        <v>Week 4</v>
      </c>
      <c r="H664" s="6" t="str">
        <f t="shared" si="32"/>
        <v>January 24 Week 4</v>
      </c>
      <c r="I664" s="6" t="str">
        <f>CONCATENATE(UPPER(TableAopCalendar[[#This Row],[Month]])," ",TableAopCalendar[[#This Row],[Year]])</f>
        <v>JANUARY 24</v>
      </c>
      <c r="J664" s="6" t="s">
        <v>261</v>
      </c>
      <c r="K664" s="6" t="str">
        <f>CONCATENATE(TableAopCalendar[[#This Row],[Month for Plan]]," ",TableAopCalendar[[#This Row],[Plan]])</f>
        <v>JANUARY 24 PLANNED</v>
      </c>
    </row>
    <row r="665" spans="1:11" x14ac:dyDescent="0.35">
      <c r="A665" s="6">
        <f t="shared" si="30"/>
        <v>3</v>
      </c>
      <c r="B665" s="7">
        <v>45315</v>
      </c>
      <c r="C665" s="8" t="s">
        <v>258</v>
      </c>
      <c r="D665" s="8">
        <v>24</v>
      </c>
      <c r="E665" s="6">
        <f>DAY(TableAopCalendar[[#This Row],[Date]])</f>
        <v>24</v>
      </c>
      <c r="F665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665" s="6" t="str">
        <f t="shared" si="31"/>
        <v>Week 4</v>
      </c>
      <c r="H665" s="6" t="str">
        <f t="shared" si="32"/>
        <v>January 24 Week 4</v>
      </c>
      <c r="I665" s="6" t="str">
        <f>CONCATENATE(UPPER(TableAopCalendar[[#This Row],[Month]])," ",TableAopCalendar[[#This Row],[Year]])</f>
        <v>JANUARY 24</v>
      </c>
      <c r="J665" s="6" t="s">
        <v>261</v>
      </c>
      <c r="K665" s="6" t="str">
        <f>CONCATENATE(TableAopCalendar[[#This Row],[Month for Plan]]," ",TableAopCalendar[[#This Row],[Plan]])</f>
        <v>JANUARY 24 PLANNED</v>
      </c>
    </row>
    <row r="666" spans="1:11" x14ac:dyDescent="0.35">
      <c r="A666" s="6">
        <f t="shared" si="30"/>
        <v>4</v>
      </c>
      <c r="B666" s="7">
        <v>45316</v>
      </c>
      <c r="C666" s="8" t="s">
        <v>258</v>
      </c>
      <c r="D666" s="8">
        <v>24</v>
      </c>
      <c r="E666" s="6">
        <f>DAY(TableAopCalendar[[#This Row],[Date]])</f>
        <v>25</v>
      </c>
      <c r="F666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666" s="6" t="str">
        <f t="shared" si="31"/>
        <v>Week 4</v>
      </c>
      <c r="H666" s="6" t="str">
        <f t="shared" si="32"/>
        <v>January 24 Week 4</v>
      </c>
      <c r="I666" s="6" t="str">
        <f>CONCATENATE(UPPER(TableAopCalendar[[#This Row],[Month]])," ",TableAopCalendar[[#This Row],[Year]])</f>
        <v>JANUARY 24</v>
      </c>
      <c r="J666" s="6" t="s">
        <v>261</v>
      </c>
      <c r="K666" s="6" t="str">
        <f>CONCATENATE(TableAopCalendar[[#This Row],[Month for Plan]]," ",TableAopCalendar[[#This Row],[Plan]])</f>
        <v>JANUARY 24 PLANNED</v>
      </c>
    </row>
    <row r="667" spans="1:11" x14ac:dyDescent="0.35">
      <c r="A667" s="6">
        <f t="shared" si="30"/>
        <v>5</v>
      </c>
      <c r="B667" s="7">
        <v>45317</v>
      </c>
      <c r="C667" s="8" t="s">
        <v>258</v>
      </c>
      <c r="D667" s="8">
        <v>24</v>
      </c>
      <c r="E667" s="6">
        <f>DAY(TableAopCalendar[[#This Row],[Date]])</f>
        <v>26</v>
      </c>
      <c r="F667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667" s="6" t="str">
        <f t="shared" si="31"/>
        <v>Week 4</v>
      </c>
      <c r="H667" s="6" t="str">
        <f t="shared" si="32"/>
        <v>January 24 Week 4</v>
      </c>
      <c r="I667" s="6" t="str">
        <f>CONCATENATE(UPPER(TableAopCalendar[[#This Row],[Month]])," ",TableAopCalendar[[#This Row],[Year]])</f>
        <v>JANUARY 24</v>
      </c>
      <c r="J667" s="6" t="s">
        <v>261</v>
      </c>
      <c r="K667" s="6" t="str">
        <f>CONCATENATE(TableAopCalendar[[#This Row],[Month for Plan]]," ",TableAopCalendar[[#This Row],[Plan]])</f>
        <v>JANUARY 24 PLANNED</v>
      </c>
    </row>
    <row r="668" spans="1:11" x14ac:dyDescent="0.35">
      <c r="A668" s="6">
        <f t="shared" si="30"/>
        <v>6</v>
      </c>
      <c r="B668" s="7">
        <v>45318</v>
      </c>
      <c r="C668" s="8" t="s">
        <v>258</v>
      </c>
      <c r="D668" s="8">
        <v>24</v>
      </c>
      <c r="E668" s="6">
        <f>DAY(TableAopCalendar[[#This Row],[Date]])</f>
        <v>27</v>
      </c>
      <c r="F668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668" s="6" t="str">
        <f t="shared" si="31"/>
        <v>Week 4</v>
      </c>
      <c r="H668" s="6" t="str">
        <f t="shared" si="32"/>
        <v>January 24 Week 4</v>
      </c>
      <c r="I668" s="6" t="str">
        <f>CONCATENATE(UPPER(TableAopCalendar[[#This Row],[Month]])," ",TableAopCalendar[[#This Row],[Year]])</f>
        <v>JANUARY 24</v>
      </c>
      <c r="J668" s="6" t="s">
        <v>261</v>
      </c>
      <c r="K668" s="6" t="str">
        <f>CONCATENATE(TableAopCalendar[[#This Row],[Month for Plan]]," ",TableAopCalendar[[#This Row],[Plan]])</f>
        <v>JANUARY 24 PLANNED</v>
      </c>
    </row>
    <row r="669" spans="1:11" x14ac:dyDescent="0.35">
      <c r="A669" s="6">
        <f t="shared" si="30"/>
        <v>7</v>
      </c>
      <c r="B669" s="7">
        <v>45319</v>
      </c>
      <c r="C669" s="8" t="s">
        <v>258</v>
      </c>
      <c r="D669" s="8">
        <v>24</v>
      </c>
      <c r="E669" s="6">
        <f>DAY(TableAopCalendar[[#This Row],[Date]])</f>
        <v>28</v>
      </c>
      <c r="F669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669" s="6" t="str">
        <f t="shared" si="31"/>
        <v>Week 4</v>
      </c>
      <c r="H669" s="6" t="str">
        <f t="shared" si="32"/>
        <v>January 24 Week 4</v>
      </c>
      <c r="I669" s="6" t="str">
        <f>CONCATENATE(UPPER(TableAopCalendar[[#This Row],[Month]])," ",TableAopCalendar[[#This Row],[Year]])</f>
        <v>JANUARY 24</v>
      </c>
      <c r="J669" s="6" t="s">
        <v>261</v>
      </c>
      <c r="K669" s="6" t="str">
        <f>CONCATENATE(TableAopCalendar[[#This Row],[Month for Plan]]," ",TableAopCalendar[[#This Row],[Plan]])</f>
        <v>JANUARY 24 PLANNED</v>
      </c>
    </row>
    <row r="670" spans="1:11" x14ac:dyDescent="0.35">
      <c r="A670" s="6">
        <f t="shared" si="30"/>
        <v>1</v>
      </c>
      <c r="B670" s="7">
        <v>45320</v>
      </c>
      <c r="C670" s="8" t="s">
        <v>258</v>
      </c>
      <c r="D670" s="8">
        <v>24</v>
      </c>
      <c r="E670" s="6">
        <f>DAY(TableAopCalendar[[#This Row],[Date]])</f>
        <v>29</v>
      </c>
      <c r="F670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670" s="6" t="str">
        <f t="shared" si="31"/>
        <v>Week 5</v>
      </c>
      <c r="H670" s="6" t="str">
        <f t="shared" si="32"/>
        <v>January 24 Week 5</v>
      </c>
      <c r="I670" s="6" t="str">
        <f>CONCATENATE(UPPER(TableAopCalendar[[#This Row],[Month]])," ",TableAopCalendar[[#This Row],[Year]])</f>
        <v>JANUARY 24</v>
      </c>
      <c r="J670" s="6" t="s">
        <v>261</v>
      </c>
      <c r="K670" s="6" t="str">
        <f>CONCATENATE(TableAopCalendar[[#This Row],[Month for Plan]]," ",TableAopCalendar[[#This Row],[Plan]])</f>
        <v>JANUARY 24 PLANNED</v>
      </c>
    </row>
    <row r="671" spans="1:11" x14ac:dyDescent="0.35">
      <c r="A671" s="6">
        <f t="shared" si="30"/>
        <v>2</v>
      </c>
      <c r="B671" s="7">
        <v>45321</v>
      </c>
      <c r="C671" s="8" t="s">
        <v>258</v>
      </c>
      <c r="D671" s="8">
        <v>24</v>
      </c>
      <c r="E671" s="6">
        <f>DAY(TableAopCalendar[[#This Row],[Date]])</f>
        <v>30</v>
      </c>
      <c r="F671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671" s="6" t="str">
        <f t="shared" si="31"/>
        <v>Week 5</v>
      </c>
      <c r="H671" s="6" t="str">
        <f t="shared" si="32"/>
        <v>January 24 Week 5</v>
      </c>
      <c r="I671" s="6" t="str">
        <f>CONCATENATE(UPPER(TableAopCalendar[[#This Row],[Month]])," ",TableAopCalendar[[#This Row],[Year]])</f>
        <v>JANUARY 24</v>
      </c>
      <c r="J671" s="6" t="s">
        <v>261</v>
      </c>
      <c r="K671" s="6" t="str">
        <f>CONCATENATE(TableAopCalendar[[#This Row],[Month for Plan]]," ",TableAopCalendar[[#This Row],[Plan]])</f>
        <v>JANUARY 24 PLANNED</v>
      </c>
    </row>
    <row r="672" spans="1:11" x14ac:dyDescent="0.35">
      <c r="A672" s="6">
        <f t="shared" si="30"/>
        <v>3</v>
      </c>
      <c r="B672" s="7">
        <v>45322</v>
      </c>
      <c r="C672" s="8" t="s">
        <v>258</v>
      </c>
      <c r="D672" s="8">
        <v>24</v>
      </c>
      <c r="E672" s="6">
        <f>DAY(TableAopCalendar[[#This Row],[Date]])</f>
        <v>31</v>
      </c>
      <c r="F672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672" s="6" t="str">
        <f t="shared" si="31"/>
        <v>Week 5</v>
      </c>
      <c r="H672" s="6" t="str">
        <f t="shared" si="32"/>
        <v>January 24 Week 5</v>
      </c>
      <c r="I672" s="6" t="str">
        <f>CONCATENATE(UPPER(TableAopCalendar[[#This Row],[Month]])," ",TableAopCalendar[[#This Row],[Year]])</f>
        <v>JANUARY 24</v>
      </c>
      <c r="J672" s="6" t="s">
        <v>261</v>
      </c>
      <c r="K672" s="6" t="str">
        <f>CONCATENATE(TableAopCalendar[[#This Row],[Month for Plan]]," ",TableAopCalendar[[#This Row],[Plan]])</f>
        <v>JANUARY 24 PLANNED</v>
      </c>
    </row>
    <row r="673" spans="1:11" x14ac:dyDescent="0.35">
      <c r="A673" s="6">
        <f t="shared" si="30"/>
        <v>1</v>
      </c>
      <c r="B673" s="7">
        <v>45323</v>
      </c>
      <c r="C673" s="8" t="s">
        <v>259</v>
      </c>
      <c r="D673" s="8">
        <v>24</v>
      </c>
      <c r="E673" s="6">
        <f>DAY(TableAopCalendar[[#This Row],[Date]])</f>
        <v>1</v>
      </c>
      <c r="F673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673" s="6" t="str">
        <f t="shared" si="31"/>
        <v>Week 1</v>
      </c>
      <c r="H673" s="6" t="str">
        <f t="shared" si="32"/>
        <v>February 24 Week 1</v>
      </c>
      <c r="I673" s="6" t="str">
        <f>CONCATENATE(UPPER(TableAopCalendar[[#This Row],[Month]])," ",TableAopCalendar[[#This Row],[Year]])</f>
        <v>FEBRUARY 24</v>
      </c>
      <c r="J673" s="6" t="s">
        <v>261</v>
      </c>
      <c r="K673" s="6" t="str">
        <f>CONCATENATE(TableAopCalendar[[#This Row],[Month for Plan]]," ",TableAopCalendar[[#This Row],[Plan]])</f>
        <v>FEBRUARY 24 PLANNED</v>
      </c>
    </row>
    <row r="674" spans="1:11" x14ac:dyDescent="0.35">
      <c r="A674" s="6">
        <f t="shared" si="30"/>
        <v>2</v>
      </c>
      <c r="B674" s="7">
        <v>45324</v>
      </c>
      <c r="C674" s="8" t="s">
        <v>259</v>
      </c>
      <c r="D674" s="8">
        <v>24</v>
      </c>
      <c r="E674" s="6">
        <f>DAY(TableAopCalendar[[#This Row],[Date]])</f>
        <v>2</v>
      </c>
      <c r="F674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674" s="6" t="str">
        <f t="shared" si="31"/>
        <v>Week 1</v>
      </c>
      <c r="H674" s="6" t="str">
        <f t="shared" si="32"/>
        <v>February 24 Week 1</v>
      </c>
      <c r="I674" s="6" t="str">
        <f>CONCATENATE(UPPER(TableAopCalendar[[#This Row],[Month]])," ",TableAopCalendar[[#This Row],[Year]])</f>
        <v>FEBRUARY 24</v>
      </c>
      <c r="J674" s="6" t="s">
        <v>261</v>
      </c>
      <c r="K674" s="6" t="str">
        <f>CONCATENATE(TableAopCalendar[[#This Row],[Month for Plan]]," ",TableAopCalendar[[#This Row],[Plan]])</f>
        <v>FEBRUARY 24 PLANNED</v>
      </c>
    </row>
    <row r="675" spans="1:11" x14ac:dyDescent="0.35">
      <c r="A675" s="6">
        <f t="shared" si="30"/>
        <v>3</v>
      </c>
      <c r="B675" s="7">
        <v>45325</v>
      </c>
      <c r="C675" s="8" t="s">
        <v>259</v>
      </c>
      <c r="D675" s="8">
        <v>24</v>
      </c>
      <c r="E675" s="6">
        <f>DAY(TableAopCalendar[[#This Row],[Date]])</f>
        <v>3</v>
      </c>
      <c r="F675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675" s="6" t="str">
        <f t="shared" si="31"/>
        <v>Week 1</v>
      </c>
      <c r="H675" s="6" t="str">
        <f t="shared" si="32"/>
        <v>February 24 Week 1</v>
      </c>
      <c r="I675" s="6" t="str">
        <f>CONCATENATE(UPPER(TableAopCalendar[[#This Row],[Month]])," ",TableAopCalendar[[#This Row],[Year]])</f>
        <v>FEBRUARY 24</v>
      </c>
      <c r="J675" s="6" t="s">
        <v>261</v>
      </c>
      <c r="K675" s="6" t="str">
        <f>CONCATENATE(TableAopCalendar[[#This Row],[Month for Plan]]," ",TableAopCalendar[[#This Row],[Plan]])</f>
        <v>FEBRUARY 24 PLANNED</v>
      </c>
    </row>
    <row r="676" spans="1:11" x14ac:dyDescent="0.35">
      <c r="A676" s="6">
        <f t="shared" si="30"/>
        <v>4</v>
      </c>
      <c r="B676" s="7">
        <v>45326</v>
      </c>
      <c r="C676" s="8" t="s">
        <v>259</v>
      </c>
      <c r="D676" s="8">
        <v>24</v>
      </c>
      <c r="E676" s="6">
        <f>DAY(TableAopCalendar[[#This Row],[Date]])</f>
        <v>4</v>
      </c>
      <c r="F676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676" s="6" t="str">
        <f t="shared" si="31"/>
        <v>Week 1</v>
      </c>
      <c r="H676" s="6" t="str">
        <f t="shared" si="32"/>
        <v>February 24 Week 1</v>
      </c>
      <c r="I676" s="6" t="str">
        <f>CONCATENATE(UPPER(TableAopCalendar[[#This Row],[Month]])," ",TableAopCalendar[[#This Row],[Year]])</f>
        <v>FEBRUARY 24</v>
      </c>
      <c r="J676" s="6" t="s">
        <v>261</v>
      </c>
      <c r="K676" s="6" t="str">
        <f>CONCATENATE(TableAopCalendar[[#This Row],[Month for Plan]]," ",TableAopCalendar[[#This Row],[Plan]])</f>
        <v>FEBRUARY 24 PLANNED</v>
      </c>
    </row>
    <row r="677" spans="1:11" x14ac:dyDescent="0.35">
      <c r="A677" s="6">
        <f t="shared" si="30"/>
        <v>5</v>
      </c>
      <c r="B677" s="7">
        <v>45327</v>
      </c>
      <c r="C677" s="8" t="s">
        <v>259</v>
      </c>
      <c r="D677" s="8">
        <v>24</v>
      </c>
      <c r="E677" s="6">
        <f>DAY(TableAopCalendar[[#This Row],[Date]])</f>
        <v>5</v>
      </c>
      <c r="F677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677" s="6" t="str">
        <f t="shared" si="31"/>
        <v>Week 1</v>
      </c>
      <c r="H677" s="6" t="str">
        <f t="shared" si="32"/>
        <v>February 24 Week 1</v>
      </c>
      <c r="I677" s="6" t="str">
        <f>CONCATENATE(UPPER(TableAopCalendar[[#This Row],[Month]])," ",TableAopCalendar[[#This Row],[Year]])</f>
        <v>FEBRUARY 24</v>
      </c>
      <c r="J677" s="6" t="s">
        <v>261</v>
      </c>
      <c r="K677" s="6" t="str">
        <f>CONCATENATE(TableAopCalendar[[#This Row],[Month for Plan]]," ",TableAopCalendar[[#This Row],[Plan]])</f>
        <v>FEBRUARY 24 PLANNED</v>
      </c>
    </row>
    <row r="678" spans="1:11" x14ac:dyDescent="0.35">
      <c r="A678" s="6">
        <f t="shared" si="30"/>
        <v>6</v>
      </c>
      <c r="B678" s="7">
        <v>45328</v>
      </c>
      <c r="C678" s="8" t="s">
        <v>259</v>
      </c>
      <c r="D678" s="8">
        <v>24</v>
      </c>
      <c r="E678" s="6">
        <f>DAY(TableAopCalendar[[#This Row],[Date]])</f>
        <v>6</v>
      </c>
      <c r="F678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678" s="6" t="str">
        <f t="shared" si="31"/>
        <v>Week 1</v>
      </c>
      <c r="H678" s="6" t="str">
        <f t="shared" si="32"/>
        <v>February 24 Week 1</v>
      </c>
      <c r="I678" s="6" t="str">
        <f>CONCATENATE(UPPER(TableAopCalendar[[#This Row],[Month]])," ",TableAopCalendar[[#This Row],[Year]])</f>
        <v>FEBRUARY 24</v>
      </c>
      <c r="J678" s="6" t="s">
        <v>261</v>
      </c>
      <c r="K678" s="6" t="str">
        <f>CONCATENATE(TableAopCalendar[[#This Row],[Month for Plan]]," ",TableAopCalendar[[#This Row],[Plan]])</f>
        <v>FEBRUARY 24 PLANNED</v>
      </c>
    </row>
    <row r="679" spans="1:11" x14ac:dyDescent="0.35">
      <c r="A679" s="6">
        <f t="shared" si="30"/>
        <v>7</v>
      </c>
      <c r="B679" s="7">
        <v>45329</v>
      </c>
      <c r="C679" s="8" t="s">
        <v>259</v>
      </c>
      <c r="D679" s="8">
        <v>24</v>
      </c>
      <c r="E679" s="6">
        <f>DAY(TableAopCalendar[[#This Row],[Date]])</f>
        <v>7</v>
      </c>
      <c r="F679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679" s="6" t="str">
        <f t="shared" si="31"/>
        <v>Week 1</v>
      </c>
      <c r="H679" s="6" t="str">
        <f t="shared" si="32"/>
        <v>February 24 Week 1</v>
      </c>
      <c r="I679" s="6" t="str">
        <f>CONCATENATE(UPPER(TableAopCalendar[[#This Row],[Month]])," ",TableAopCalendar[[#This Row],[Year]])</f>
        <v>FEBRUARY 24</v>
      </c>
      <c r="J679" s="6" t="s">
        <v>261</v>
      </c>
      <c r="K679" s="6" t="str">
        <f>CONCATENATE(TableAopCalendar[[#This Row],[Month for Plan]]," ",TableAopCalendar[[#This Row],[Plan]])</f>
        <v>FEBRUARY 24 PLANNED</v>
      </c>
    </row>
    <row r="680" spans="1:11" x14ac:dyDescent="0.35">
      <c r="A680" s="6">
        <f t="shared" si="30"/>
        <v>1</v>
      </c>
      <c r="B680" s="7">
        <v>45330</v>
      </c>
      <c r="C680" s="8" t="s">
        <v>259</v>
      </c>
      <c r="D680" s="8">
        <v>24</v>
      </c>
      <c r="E680" s="6">
        <f>DAY(TableAopCalendar[[#This Row],[Date]])</f>
        <v>8</v>
      </c>
      <c r="F680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680" s="6" t="str">
        <f t="shared" si="31"/>
        <v>Week 2</v>
      </c>
      <c r="H680" s="6" t="str">
        <f t="shared" si="32"/>
        <v>February 24 Week 2</v>
      </c>
      <c r="I680" s="6" t="str">
        <f>CONCATENATE(UPPER(TableAopCalendar[[#This Row],[Month]])," ",TableAopCalendar[[#This Row],[Year]])</f>
        <v>FEBRUARY 24</v>
      </c>
      <c r="J680" s="6" t="s">
        <v>261</v>
      </c>
      <c r="K680" s="6" t="str">
        <f>CONCATENATE(TableAopCalendar[[#This Row],[Month for Plan]]," ",TableAopCalendar[[#This Row],[Plan]])</f>
        <v>FEBRUARY 24 PLANNED</v>
      </c>
    </row>
    <row r="681" spans="1:11" x14ac:dyDescent="0.35">
      <c r="A681" s="6">
        <f t="shared" si="30"/>
        <v>2</v>
      </c>
      <c r="B681" s="7">
        <v>45331</v>
      </c>
      <c r="C681" s="8" t="s">
        <v>259</v>
      </c>
      <c r="D681" s="8">
        <v>24</v>
      </c>
      <c r="E681" s="6">
        <f>DAY(TableAopCalendar[[#This Row],[Date]])</f>
        <v>9</v>
      </c>
      <c r="F681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681" s="6" t="str">
        <f t="shared" si="31"/>
        <v>Week 2</v>
      </c>
      <c r="H681" s="6" t="str">
        <f t="shared" si="32"/>
        <v>February 24 Week 2</v>
      </c>
      <c r="I681" s="6" t="str">
        <f>CONCATENATE(UPPER(TableAopCalendar[[#This Row],[Month]])," ",TableAopCalendar[[#This Row],[Year]])</f>
        <v>FEBRUARY 24</v>
      </c>
      <c r="J681" s="6" t="s">
        <v>261</v>
      </c>
      <c r="K681" s="6" t="str">
        <f>CONCATENATE(TableAopCalendar[[#This Row],[Month for Plan]]," ",TableAopCalendar[[#This Row],[Plan]])</f>
        <v>FEBRUARY 24 PLANNED</v>
      </c>
    </row>
    <row r="682" spans="1:11" x14ac:dyDescent="0.35">
      <c r="A682" s="6">
        <f t="shared" si="30"/>
        <v>3</v>
      </c>
      <c r="B682" s="7">
        <v>45332</v>
      </c>
      <c r="C682" s="8" t="s">
        <v>259</v>
      </c>
      <c r="D682" s="8">
        <v>24</v>
      </c>
      <c r="E682" s="6">
        <f>DAY(TableAopCalendar[[#This Row],[Date]])</f>
        <v>10</v>
      </c>
      <c r="F682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682" s="6" t="str">
        <f t="shared" si="31"/>
        <v>Week 2</v>
      </c>
      <c r="H682" s="6" t="str">
        <f t="shared" si="32"/>
        <v>February 24 Week 2</v>
      </c>
      <c r="I682" s="6" t="str">
        <f>CONCATENATE(UPPER(TableAopCalendar[[#This Row],[Month]])," ",TableAopCalendar[[#This Row],[Year]])</f>
        <v>FEBRUARY 24</v>
      </c>
      <c r="J682" s="6" t="s">
        <v>261</v>
      </c>
      <c r="K682" s="6" t="str">
        <f>CONCATENATE(TableAopCalendar[[#This Row],[Month for Plan]]," ",TableAopCalendar[[#This Row],[Plan]])</f>
        <v>FEBRUARY 24 PLANNED</v>
      </c>
    </row>
    <row r="683" spans="1:11" x14ac:dyDescent="0.35">
      <c r="A683" s="6">
        <f t="shared" si="30"/>
        <v>4</v>
      </c>
      <c r="B683" s="7">
        <v>45333</v>
      </c>
      <c r="C683" s="8" t="s">
        <v>259</v>
      </c>
      <c r="D683" s="8">
        <v>24</v>
      </c>
      <c r="E683" s="6">
        <f>DAY(TableAopCalendar[[#This Row],[Date]])</f>
        <v>11</v>
      </c>
      <c r="F683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683" s="6" t="str">
        <f t="shared" si="31"/>
        <v>Week 2</v>
      </c>
      <c r="H683" s="6" t="str">
        <f t="shared" si="32"/>
        <v>February 24 Week 2</v>
      </c>
      <c r="I683" s="6" t="str">
        <f>CONCATENATE(UPPER(TableAopCalendar[[#This Row],[Month]])," ",TableAopCalendar[[#This Row],[Year]])</f>
        <v>FEBRUARY 24</v>
      </c>
      <c r="J683" s="6" t="s">
        <v>261</v>
      </c>
      <c r="K683" s="6" t="str">
        <f>CONCATENATE(TableAopCalendar[[#This Row],[Month for Plan]]," ",TableAopCalendar[[#This Row],[Plan]])</f>
        <v>FEBRUARY 24 PLANNED</v>
      </c>
    </row>
    <row r="684" spans="1:11" x14ac:dyDescent="0.35">
      <c r="A684" s="6">
        <f t="shared" si="30"/>
        <v>5</v>
      </c>
      <c r="B684" s="7">
        <v>45334</v>
      </c>
      <c r="C684" s="8" t="s">
        <v>259</v>
      </c>
      <c r="D684" s="8">
        <v>24</v>
      </c>
      <c r="E684" s="6">
        <f>DAY(TableAopCalendar[[#This Row],[Date]])</f>
        <v>12</v>
      </c>
      <c r="F684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684" s="6" t="str">
        <f t="shared" si="31"/>
        <v>Week 2</v>
      </c>
      <c r="H684" s="6" t="str">
        <f t="shared" si="32"/>
        <v>February 24 Week 2</v>
      </c>
      <c r="I684" s="6" t="str">
        <f>CONCATENATE(UPPER(TableAopCalendar[[#This Row],[Month]])," ",TableAopCalendar[[#This Row],[Year]])</f>
        <v>FEBRUARY 24</v>
      </c>
      <c r="J684" s="6" t="s">
        <v>261</v>
      </c>
      <c r="K684" s="6" t="str">
        <f>CONCATENATE(TableAopCalendar[[#This Row],[Month for Plan]]," ",TableAopCalendar[[#This Row],[Plan]])</f>
        <v>FEBRUARY 24 PLANNED</v>
      </c>
    </row>
    <row r="685" spans="1:11" x14ac:dyDescent="0.35">
      <c r="A685" s="6">
        <f t="shared" si="30"/>
        <v>6</v>
      </c>
      <c r="B685" s="7">
        <v>45335</v>
      </c>
      <c r="C685" s="8" t="s">
        <v>259</v>
      </c>
      <c r="D685" s="8">
        <v>24</v>
      </c>
      <c r="E685" s="6">
        <f>DAY(TableAopCalendar[[#This Row],[Date]])</f>
        <v>13</v>
      </c>
      <c r="F685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685" s="6" t="str">
        <f t="shared" si="31"/>
        <v>Week 2</v>
      </c>
      <c r="H685" s="6" t="str">
        <f t="shared" si="32"/>
        <v>February 24 Week 2</v>
      </c>
      <c r="I685" s="6" t="str">
        <f>CONCATENATE(UPPER(TableAopCalendar[[#This Row],[Month]])," ",TableAopCalendar[[#This Row],[Year]])</f>
        <v>FEBRUARY 24</v>
      </c>
      <c r="J685" s="6" t="s">
        <v>261</v>
      </c>
      <c r="K685" s="6" t="str">
        <f>CONCATENATE(TableAopCalendar[[#This Row],[Month for Plan]]," ",TableAopCalendar[[#This Row],[Plan]])</f>
        <v>FEBRUARY 24 PLANNED</v>
      </c>
    </row>
    <row r="686" spans="1:11" x14ac:dyDescent="0.35">
      <c r="A686" s="6">
        <f t="shared" si="30"/>
        <v>7</v>
      </c>
      <c r="B686" s="7">
        <v>45336</v>
      </c>
      <c r="C686" s="8" t="s">
        <v>259</v>
      </c>
      <c r="D686" s="8">
        <v>24</v>
      </c>
      <c r="E686" s="6">
        <f>DAY(TableAopCalendar[[#This Row],[Date]])</f>
        <v>14</v>
      </c>
      <c r="F686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686" s="6" t="str">
        <f t="shared" si="31"/>
        <v>Week 2</v>
      </c>
      <c r="H686" s="6" t="str">
        <f t="shared" si="32"/>
        <v>February 24 Week 2</v>
      </c>
      <c r="I686" s="6" t="str">
        <f>CONCATENATE(UPPER(TableAopCalendar[[#This Row],[Month]])," ",TableAopCalendar[[#This Row],[Year]])</f>
        <v>FEBRUARY 24</v>
      </c>
      <c r="J686" s="6" t="s">
        <v>261</v>
      </c>
      <c r="K686" s="6" t="str">
        <f>CONCATENATE(TableAopCalendar[[#This Row],[Month for Plan]]," ",TableAopCalendar[[#This Row],[Plan]])</f>
        <v>FEBRUARY 24 PLANNED</v>
      </c>
    </row>
    <row r="687" spans="1:11" x14ac:dyDescent="0.35">
      <c r="A687" s="6">
        <f t="shared" si="30"/>
        <v>1</v>
      </c>
      <c r="B687" s="7">
        <v>45337</v>
      </c>
      <c r="C687" s="8" t="s">
        <v>259</v>
      </c>
      <c r="D687" s="8">
        <v>24</v>
      </c>
      <c r="E687" s="6">
        <f>DAY(TableAopCalendar[[#This Row],[Date]])</f>
        <v>15</v>
      </c>
      <c r="F687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687" s="6" t="str">
        <f t="shared" si="31"/>
        <v>Week 3</v>
      </c>
      <c r="H687" s="6" t="str">
        <f t="shared" si="32"/>
        <v>February 24 Week 3</v>
      </c>
      <c r="I687" s="6" t="str">
        <f>CONCATENATE(UPPER(TableAopCalendar[[#This Row],[Month]])," ",TableAopCalendar[[#This Row],[Year]])</f>
        <v>FEBRUARY 24</v>
      </c>
      <c r="J687" s="6" t="s">
        <v>261</v>
      </c>
      <c r="K687" s="6" t="str">
        <f>CONCATENATE(TableAopCalendar[[#This Row],[Month for Plan]]," ",TableAopCalendar[[#This Row],[Plan]])</f>
        <v>FEBRUARY 24 PLANNED</v>
      </c>
    </row>
    <row r="688" spans="1:11" x14ac:dyDescent="0.35">
      <c r="A688" s="6">
        <f t="shared" si="30"/>
        <v>2</v>
      </c>
      <c r="B688" s="7">
        <v>45338</v>
      </c>
      <c r="C688" s="8" t="s">
        <v>259</v>
      </c>
      <c r="D688" s="8">
        <v>24</v>
      </c>
      <c r="E688" s="6">
        <f>DAY(TableAopCalendar[[#This Row],[Date]])</f>
        <v>16</v>
      </c>
      <c r="F688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688" s="6" t="str">
        <f t="shared" si="31"/>
        <v>Week 3</v>
      </c>
      <c r="H688" s="6" t="str">
        <f t="shared" si="32"/>
        <v>February 24 Week 3</v>
      </c>
      <c r="I688" s="6" t="str">
        <f>CONCATENATE(UPPER(TableAopCalendar[[#This Row],[Month]])," ",TableAopCalendar[[#This Row],[Year]])</f>
        <v>FEBRUARY 24</v>
      </c>
      <c r="J688" s="6" t="s">
        <v>261</v>
      </c>
      <c r="K688" s="6" t="str">
        <f>CONCATENATE(TableAopCalendar[[#This Row],[Month for Plan]]," ",TableAopCalendar[[#This Row],[Plan]])</f>
        <v>FEBRUARY 24 PLANNED</v>
      </c>
    </row>
    <row r="689" spans="1:11" x14ac:dyDescent="0.35">
      <c r="A689" s="6">
        <f t="shared" si="30"/>
        <v>3</v>
      </c>
      <c r="B689" s="7">
        <v>45339</v>
      </c>
      <c r="C689" s="8" t="s">
        <v>259</v>
      </c>
      <c r="D689" s="8">
        <v>24</v>
      </c>
      <c r="E689" s="6">
        <f>DAY(TableAopCalendar[[#This Row],[Date]])</f>
        <v>17</v>
      </c>
      <c r="F689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689" s="6" t="str">
        <f t="shared" si="31"/>
        <v>Week 3</v>
      </c>
      <c r="H689" s="6" t="str">
        <f t="shared" si="32"/>
        <v>February 24 Week 3</v>
      </c>
      <c r="I689" s="6" t="str">
        <f>CONCATENATE(UPPER(TableAopCalendar[[#This Row],[Month]])," ",TableAopCalendar[[#This Row],[Year]])</f>
        <v>FEBRUARY 24</v>
      </c>
      <c r="J689" s="6" t="s">
        <v>261</v>
      </c>
      <c r="K689" s="6" t="str">
        <f>CONCATENATE(TableAopCalendar[[#This Row],[Month for Plan]]," ",TableAopCalendar[[#This Row],[Plan]])</f>
        <v>FEBRUARY 24 PLANNED</v>
      </c>
    </row>
    <row r="690" spans="1:11" x14ac:dyDescent="0.35">
      <c r="A690" s="6">
        <f t="shared" si="30"/>
        <v>4</v>
      </c>
      <c r="B690" s="7">
        <v>45340</v>
      </c>
      <c r="C690" s="8" t="s">
        <v>259</v>
      </c>
      <c r="D690" s="8">
        <v>24</v>
      </c>
      <c r="E690" s="6">
        <f>DAY(TableAopCalendar[[#This Row],[Date]])</f>
        <v>18</v>
      </c>
      <c r="F690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690" s="6" t="str">
        <f t="shared" si="31"/>
        <v>Week 3</v>
      </c>
      <c r="H690" s="6" t="str">
        <f t="shared" si="32"/>
        <v>February 24 Week 3</v>
      </c>
      <c r="I690" s="6" t="str">
        <f>CONCATENATE(UPPER(TableAopCalendar[[#This Row],[Month]])," ",TableAopCalendar[[#This Row],[Year]])</f>
        <v>FEBRUARY 24</v>
      </c>
      <c r="J690" s="6" t="s">
        <v>261</v>
      </c>
      <c r="K690" s="6" t="str">
        <f>CONCATENATE(TableAopCalendar[[#This Row],[Month for Plan]]," ",TableAopCalendar[[#This Row],[Plan]])</f>
        <v>FEBRUARY 24 PLANNED</v>
      </c>
    </row>
    <row r="691" spans="1:11" x14ac:dyDescent="0.35">
      <c r="A691" s="6">
        <f t="shared" si="30"/>
        <v>5</v>
      </c>
      <c r="B691" s="7">
        <v>45341</v>
      </c>
      <c r="C691" s="8" t="s">
        <v>259</v>
      </c>
      <c r="D691" s="8">
        <v>24</v>
      </c>
      <c r="E691" s="6">
        <f>DAY(TableAopCalendar[[#This Row],[Date]])</f>
        <v>19</v>
      </c>
      <c r="F691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691" s="6" t="str">
        <f t="shared" si="31"/>
        <v>Week 3</v>
      </c>
      <c r="H691" s="6" t="str">
        <f t="shared" si="32"/>
        <v>February 24 Week 3</v>
      </c>
      <c r="I691" s="6" t="str">
        <f>CONCATENATE(UPPER(TableAopCalendar[[#This Row],[Month]])," ",TableAopCalendar[[#This Row],[Year]])</f>
        <v>FEBRUARY 24</v>
      </c>
      <c r="J691" s="6" t="s">
        <v>261</v>
      </c>
      <c r="K691" s="6" t="str">
        <f>CONCATENATE(TableAopCalendar[[#This Row],[Month for Plan]]," ",TableAopCalendar[[#This Row],[Plan]])</f>
        <v>FEBRUARY 24 PLANNED</v>
      </c>
    </row>
    <row r="692" spans="1:11" x14ac:dyDescent="0.35">
      <c r="A692" s="6">
        <f t="shared" si="30"/>
        <v>6</v>
      </c>
      <c r="B692" s="7">
        <v>45342</v>
      </c>
      <c r="C692" s="8" t="s">
        <v>259</v>
      </c>
      <c r="D692" s="8">
        <v>24</v>
      </c>
      <c r="E692" s="6">
        <f>DAY(TableAopCalendar[[#This Row],[Date]])</f>
        <v>20</v>
      </c>
      <c r="F692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692" s="6" t="str">
        <f t="shared" si="31"/>
        <v>Week 3</v>
      </c>
      <c r="H692" s="6" t="str">
        <f t="shared" si="32"/>
        <v>February 24 Week 3</v>
      </c>
      <c r="I692" s="6" t="str">
        <f>CONCATENATE(UPPER(TableAopCalendar[[#This Row],[Month]])," ",TableAopCalendar[[#This Row],[Year]])</f>
        <v>FEBRUARY 24</v>
      </c>
      <c r="J692" s="6" t="s">
        <v>261</v>
      </c>
      <c r="K692" s="6" t="str">
        <f>CONCATENATE(TableAopCalendar[[#This Row],[Month for Plan]]," ",TableAopCalendar[[#This Row],[Plan]])</f>
        <v>FEBRUARY 24 PLANNED</v>
      </c>
    </row>
    <row r="693" spans="1:11" x14ac:dyDescent="0.35">
      <c r="A693" s="6">
        <f t="shared" si="30"/>
        <v>7</v>
      </c>
      <c r="B693" s="7">
        <v>45343</v>
      </c>
      <c r="C693" s="8" t="s">
        <v>259</v>
      </c>
      <c r="D693" s="8">
        <v>24</v>
      </c>
      <c r="E693" s="6">
        <f>DAY(TableAopCalendar[[#This Row],[Date]])</f>
        <v>21</v>
      </c>
      <c r="F693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693" s="6" t="str">
        <f t="shared" si="31"/>
        <v>Week 3</v>
      </c>
      <c r="H693" s="6" t="str">
        <f t="shared" si="32"/>
        <v>February 24 Week 3</v>
      </c>
      <c r="I693" s="6" t="str">
        <f>CONCATENATE(UPPER(TableAopCalendar[[#This Row],[Month]])," ",TableAopCalendar[[#This Row],[Year]])</f>
        <v>FEBRUARY 24</v>
      </c>
      <c r="J693" s="6" t="s">
        <v>261</v>
      </c>
      <c r="K693" s="6" t="str">
        <f>CONCATENATE(TableAopCalendar[[#This Row],[Month for Plan]]," ",TableAopCalendar[[#This Row],[Plan]])</f>
        <v>FEBRUARY 24 PLANNED</v>
      </c>
    </row>
    <row r="694" spans="1:11" x14ac:dyDescent="0.35">
      <c r="A694" s="6">
        <f t="shared" si="30"/>
        <v>1</v>
      </c>
      <c r="B694" s="7">
        <v>45344</v>
      </c>
      <c r="C694" s="8" t="s">
        <v>259</v>
      </c>
      <c r="D694" s="8">
        <v>24</v>
      </c>
      <c r="E694" s="6">
        <f>DAY(TableAopCalendar[[#This Row],[Date]])</f>
        <v>22</v>
      </c>
      <c r="F694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694" s="6" t="str">
        <f t="shared" si="31"/>
        <v>Week 4</v>
      </c>
      <c r="H694" s="6" t="str">
        <f t="shared" si="32"/>
        <v>February 24 Week 4</v>
      </c>
      <c r="I694" s="6" t="str">
        <f>CONCATENATE(UPPER(TableAopCalendar[[#This Row],[Month]])," ",TableAopCalendar[[#This Row],[Year]])</f>
        <v>FEBRUARY 24</v>
      </c>
      <c r="J694" s="6" t="s">
        <v>261</v>
      </c>
      <c r="K694" s="6" t="str">
        <f>CONCATENATE(TableAopCalendar[[#This Row],[Month for Plan]]," ",TableAopCalendar[[#This Row],[Plan]])</f>
        <v>FEBRUARY 24 PLANNED</v>
      </c>
    </row>
    <row r="695" spans="1:11" x14ac:dyDescent="0.35">
      <c r="A695" s="6">
        <f t="shared" si="30"/>
        <v>2</v>
      </c>
      <c r="B695" s="7">
        <v>45345</v>
      </c>
      <c r="C695" s="8" t="s">
        <v>259</v>
      </c>
      <c r="D695" s="8">
        <v>24</v>
      </c>
      <c r="E695" s="6">
        <f>DAY(TableAopCalendar[[#This Row],[Date]])</f>
        <v>23</v>
      </c>
      <c r="F695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695" s="6" t="str">
        <f t="shared" si="31"/>
        <v>Week 4</v>
      </c>
      <c r="H695" s="6" t="str">
        <f t="shared" si="32"/>
        <v>February 24 Week 4</v>
      </c>
      <c r="I695" s="6" t="str">
        <f>CONCATENATE(UPPER(TableAopCalendar[[#This Row],[Month]])," ",TableAopCalendar[[#This Row],[Year]])</f>
        <v>FEBRUARY 24</v>
      </c>
      <c r="J695" s="6" t="s">
        <v>261</v>
      </c>
      <c r="K695" s="6" t="str">
        <f>CONCATENATE(TableAopCalendar[[#This Row],[Month for Plan]]," ",TableAopCalendar[[#This Row],[Plan]])</f>
        <v>FEBRUARY 24 PLANNED</v>
      </c>
    </row>
    <row r="696" spans="1:11" x14ac:dyDescent="0.35">
      <c r="A696" s="6">
        <f t="shared" si="30"/>
        <v>3</v>
      </c>
      <c r="B696" s="7">
        <v>45346</v>
      </c>
      <c r="C696" s="8" t="s">
        <v>259</v>
      </c>
      <c r="D696" s="8">
        <v>24</v>
      </c>
      <c r="E696" s="6">
        <f>DAY(TableAopCalendar[[#This Row],[Date]])</f>
        <v>24</v>
      </c>
      <c r="F696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696" s="6" t="str">
        <f t="shared" si="31"/>
        <v>Week 4</v>
      </c>
      <c r="H696" s="6" t="str">
        <f t="shared" si="32"/>
        <v>February 24 Week 4</v>
      </c>
      <c r="I696" s="6" t="str">
        <f>CONCATENATE(UPPER(TableAopCalendar[[#This Row],[Month]])," ",TableAopCalendar[[#This Row],[Year]])</f>
        <v>FEBRUARY 24</v>
      </c>
      <c r="J696" s="6" t="s">
        <v>261</v>
      </c>
      <c r="K696" s="6" t="str">
        <f>CONCATENATE(TableAopCalendar[[#This Row],[Month for Plan]]," ",TableAopCalendar[[#This Row],[Plan]])</f>
        <v>FEBRUARY 24 PLANNED</v>
      </c>
    </row>
    <row r="697" spans="1:11" x14ac:dyDescent="0.35">
      <c r="A697" s="6">
        <f t="shared" si="30"/>
        <v>4</v>
      </c>
      <c r="B697" s="7">
        <v>45347</v>
      </c>
      <c r="C697" s="8" t="s">
        <v>259</v>
      </c>
      <c r="D697" s="8">
        <v>24</v>
      </c>
      <c r="E697" s="6">
        <f>DAY(TableAopCalendar[[#This Row],[Date]])</f>
        <v>25</v>
      </c>
      <c r="F697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697" s="6" t="str">
        <f t="shared" si="31"/>
        <v>Week 4</v>
      </c>
      <c r="H697" s="6" t="str">
        <f t="shared" si="32"/>
        <v>February 24 Week 4</v>
      </c>
      <c r="I697" s="6" t="str">
        <f>CONCATENATE(UPPER(TableAopCalendar[[#This Row],[Month]])," ",TableAopCalendar[[#This Row],[Year]])</f>
        <v>FEBRUARY 24</v>
      </c>
      <c r="J697" s="6" t="s">
        <v>261</v>
      </c>
      <c r="K697" s="6" t="str">
        <f>CONCATENATE(TableAopCalendar[[#This Row],[Month for Plan]]," ",TableAopCalendar[[#This Row],[Plan]])</f>
        <v>FEBRUARY 24 PLANNED</v>
      </c>
    </row>
    <row r="698" spans="1:11" x14ac:dyDescent="0.35">
      <c r="A698" s="6">
        <f t="shared" si="30"/>
        <v>5</v>
      </c>
      <c r="B698" s="7">
        <v>45348</v>
      </c>
      <c r="C698" s="8" t="s">
        <v>259</v>
      </c>
      <c r="D698" s="8">
        <v>24</v>
      </c>
      <c r="E698" s="6">
        <f>DAY(TableAopCalendar[[#This Row],[Date]])</f>
        <v>26</v>
      </c>
      <c r="F698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698" s="6" t="str">
        <f t="shared" si="31"/>
        <v>Week 4</v>
      </c>
      <c r="H698" s="6" t="str">
        <f t="shared" si="32"/>
        <v>February 24 Week 4</v>
      </c>
      <c r="I698" s="6" t="str">
        <f>CONCATENATE(UPPER(TableAopCalendar[[#This Row],[Month]])," ",TableAopCalendar[[#This Row],[Year]])</f>
        <v>FEBRUARY 24</v>
      </c>
      <c r="J698" s="6" t="s">
        <v>261</v>
      </c>
      <c r="K698" s="6" t="str">
        <f>CONCATENATE(TableAopCalendar[[#This Row],[Month for Plan]]," ",TableAopCalendar[[#This Row],[Plan]])</f>
        <v>FEBRUARY 24 PLANNED</v>
      </c>
    </row>
    <row r="699" spans="1:11" x14ac:dyDescent="0.35">
      <c r="A699" s="6">
        <f t="shared" si="30"/>
        <v>6</v>
      </c>
      <c r="B699" s="7">
        <v>45349</v>
      </c>
      <c r="C699" s="8" t="s">
        <v>259</v>
      </c>
      <c r="D699" s="8">
        <v>24</v>
      </c>
      <c r="E699" s="6">
        <f>DAY(TableAopCalendar[[#This Row],[Date]])</f>
        <v>27</v>
      </c>
      <c r="F699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699" s="6" t="str">
        <f t="shared" si="31"/>
        <v>Week 4</v>
      </c>
      <c r="H699" s="6" t="str">
        <f t="shared" si="32"/>
        <v>February 24 Week 4</v>
      </c>
      <c r="I699" s="6" t="str">
        <f>CONCATENATE(UPPER(TableAopCalendar[[#This Row],[Month]])," ",TableAopCalendar[[#This Row],[Year]])</f>
        <v>FEBRUARY 24</v>
      </c>
      <c r="J699" s="6" t="s">
        <v>261</v>
      </c>
      <c r="K699" s="6" t="str">
        <f>CONCATENATE(TableAopCalendar[[#This Row],[Month for Plan]]," ",TableAopCalendar[[#This Row],[Plan]])</f>
        <v>FEBRUARY 24 PLANNED</v>
      </c>
    </row>
    <row r="700" spans="1:11" x14ac:dyDescent="0.35">
      <c r="A700" s="6">
        <f t="shared" si="30"/>
        <v>7</v>
      </c>
      <c r="B700" s="7">
        <v>45350</v>
      </c>
      <c r="C700" s="8" t="s">
        <v>259</v>
      </c>
      <c r="D700" s="8">
        <v>24</v>
      </c>
      <c r="E700" s="6">
        <f>DAY(TableAopCalendar[[#This Row],[Date]])</f>
        <v>28</v>
      </c>
      <c r="F700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700" s="6" t="str">
        <f t="shared" si="31"/>
        <v>Week 4</v>
      </c>
      <c r="H700" s="6" t="str">
        <f t="shared" si="32"/>
        <v>February 24 Week 4</v>
      </c>
      <c r="I700" s="6" t="str">
        <f>CONCATENATE(UPPER(TableAopCalendar[[#This Row],[Month]])," ",TableAopCalendar[[#This Row],[Year]])</f>
        <v>FEBRUARY 24</v>
      </c>
      <c r="J700" s="6" t="s">
        <v>261</v>
      </c>
      <c r="K700" s="6" t="str">
        <f>CONCATENATE(TableAopCalendar[[#This Row],[Month for Plan]]," ",TableAopCalendar[[#This Row],[Plan]])</f>
        <v>FEBRUARY 24 PLANNED</v>
      </c>
    </row>
    <row r="701" spans="1:11" x14ac:dyDescent="0.35">
      <c r="A701" s="6">
        <f t="shared" si="30"/>
        <v>1</v>
      </c>
      <c r="B701" s="7">
        <v>45351</v>
      </c>
      <c r="C701" s="8" t="s">
        <v>259</v>
      </c>
      <c r="D701" s="8">
        <v>24</v>
      </c>
      <c r="E701" s="6">
        <f>DAY(TableAopCalendar[[#This Row],[Date]])</f>
        <v>29</v>
      </c>
      <c r="F701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701" s="6" t="str">
        <f t="shared" si="31"/>
        <v>Week 5</v>
      </c>
      <c r="H701" s="6" t="str">
        <f t="shared" si="32"/>
        <v>February 24 Week 5</v>
      </c>
      <c r="I701" s="6" t="str">
        <f>CONCATENATE(UPPER(TableAopCalendar[[#This Row],[Month]])," ",TableAopCalendar[[#This Row],[Year]])</f>
        <v>FEBRUARY 24</v>
      </c>
      <c r="J701" s="6" t="s">
        <v>261</v>
      </c>
      <c r="K701" s="6" t="str">
        <f>CONCATENATE(TableAopCalendar[[#This Row],[Month for Plan]]," ",TableAopCalendar[[#This Row],[Plan]])</f>
        <v>FEBRUARY 24 PLANNED</v>
      </c>
    </row>
    <row r="702" spans="1:11" x14ac:dyDescent="0.35">
      <c r="A702" s="6">
        <f t="shared" si="30"/>
        <v>1</v>
      </c>
      <c r="B702" s="7">
        <v>45352</v>
      </c>
      <c r="C702" s="8" t="s">
        <v>260</v>
      </c>
      <c r="D702" s="8">
        <v>24</v>
      </c>
      <c r="E702" s="6">
        <f>DAY(TableAopCalendar[[#This Row],[Date]])</f>
        <v>1</v>
      </c>
      <c r="F702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702" s="6" t="str">
        <f t="shared" si="31"/>
        <v>Week 1</v>
      </c>
      <c r="H702" s="6" t="str">
        <f t="shared" si="32"/>
        <v>March 24 Week 1</v>
      </c>
      <c r="I702" s="6" t="str">
        <f>CONCATENATE(UPPER(TableAopCalendar[[#This Row],[Month]])," ",TableAopCalendar[[#This Row],[Year]])</f>
        <v>MARCH 24</v>
      </c>
      <c r="J702" s="6" t="s">
        <v>261</v>
      </c>
      <c r="K702" s="6" t="str">
        <f>CONCATENATE(TableAopCalendar[[#This Row],[Month for Plan]]," ",TableAopCalendar[[#This Row],[Plan]])</f>
        <v>MARCH 24 PLANNED</v>
      </c>
    </row>
    <row r="703" spans="1:11" x14ac:dyDescent="0.35">
      <c r="A703" s="6">
        <f t="shared" si="30"/>
        <v>2</v>
      </c>
      <c r="B703" s="7">
        <v>45353</v>
      </c>
      <c r="C703" s="8" t="s">
        <v>260</v>
      </c>
      <c r="D703" s="8">
        <v>24</v>
      </c>
      <c r="E703" s="6">
        <f>DAY(TableAopCalendar[[#This Row],[Date]])</f>
        <v>2</v>
      </c>
      <c r="F703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703" s="6" t="str">
        <f t="shared" si="31"/>
        <v>Week 1</v>
      </c>
      <c r="H703" s="6" t="str">
        <f t="shared" si="32"/>
        <v>March 24 Week 1</v>
      </c>
      <c r="I703" s="6" t="str">
        <f>CONCATENATE(UPPER(TableAopCalendar[[#This Row],[Month]])," ",TableAopCalendar[[#This Row],[Year]])</f>
        <v>MARCH 24</v>
      </c>
      <c r="J703" s="6" t="s">
        <v>261</v>
      </c>
      <c r="K703" s="6" t="str">
        <f>CONCATENATE(TableAopCalendar[[#This Row],[Month for Plan]]," ",TableAopCalendar[[#This Row],[Plan]])</f>
        <v>MARCH 24 PLANNED</v>
      </c>
    </row>
    <row r="704" spans="1:11" x14ac:dyDescent="0.35">
      <c r="A704" s="6">
        <f t="shared" si="30"/>
        <v>3</v>
      </c>
      <c r="B704" s="7">
        <v>45354</v>
      </c>
      <c r="C704" s="8" t="s">
        <v>260</v>
      </c>
      <c r="D704" s="8">
        <v>24</v>
      </c>
      <c r="E704" s="6">
        <f>DAY(TableAopCalendar[[#This Row],[Date]])</f>
        <v>3</v>
      </c>
      <c r="F704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704" s="6" t="str">
        <f t="shared" si="31"/>
        <v>Week 1</v>
      </c>
      <c r="H704" s="6" t="str">
        <f t="shared" si="32"/>
        <v>March 24 Week 1</v>
      </c>
      <c r="I704" s="6" t="str">
        <f>CONCATENATE(UPPER(TableAopCalendar[[#This Row],[Month]])," ",TableAopCalendar[[#This Row],[Year]])</f>
        <v>MARCH 24</v>
      </c>
      <c r="J704" s="6" t="s">
        <v>261</v>
      </c>
      <c r="K704" s="6" t="str">
        <f>CONCATENATE(TableAopCalendar[[#This Row],[Month for Plan]]," ",TableAopCalendar[[#This Row],[Plan]])</f>
        <v>MARCH 24 PLANNED</v>
      </c>
    </row>
    <row r="705" spans="1:11" x14ac:dyDescent="0.35">
      <c r="A705" s="6">
        <f t="shared" si="30"/>
        <v>4</v>
      </c>
      <c r="B705" s="7">
        <v>45355</v>
      </c>
      <c r="C705" s="8" t="s">
        <v>260</v>
      </c>
      <c r="D705" s="8">
        <v>24</v>
      </c>
      <c r="E705" s="6">
        <f>DAY(TableAopCalendar[[#This Row],[Date]])</f>
        <v>4</v>
      </c>
      <c r="F705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705" s="6" t="str">
        <f t="shared" si="31"/>
        <v>Week 1</v>
      </c>
      <c r="H705" s="6" t="str">
        <f t="shared" si="32"/>
        <v>March 24 Week 1</v>
      </c>
      <c r="I705" s="6" t="str">
        <f>CONCATENATE(UPPER(TableAopCalendar[[#This Row],[Month]])," ",TableAopCalendar[[#This Row],[Year]])</f>
        <v>MARCH 24</v>
      </c>
      <c r="J705" s="6" t="s">
        <v>261</v>
      </c>
      <c r="K705" s="6" t="str">
        <f>CONCATENATE(TableAopCalendar[[#This Row],[Month for Plan]]," ",TableAopCalendar[[#This Row],[Plan]])</f>
        <v>MARCH 24 PLANNED</v>
      </c>
    </row>
    <row r="706" spans="1:11" x14ac:dyDescent="0.35">
      <c r="A706" s="6">
        <f t="shared" ref="A706:A769" si="33">IF(G706=G705,A705+1,1)</f>
        <v>5</v>
      </c>
      <c r="B706" s="7">
        <v>45356</v>
      </c>
      <c r="C706" s="8" t="s">
        <v>260</v>
      </c>
      <c r="D706" s="8">
        <v>24</v>
      </c>
      <c r="E706" s="6">
        <f>DAY(TableAopCalendar[[#This Row],[Date]])</f>
        <v>5</v>
      </c>
      <c r="F706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706" s="6" t="str">
        <f t="shared" ref="G706:G769" si="34">"Week"&amp;" "&amp;F706</f>
        <v>Week 1</v>
      </c>
      <c r="H706" s="6" t="str">
        <f t="shared" ref="H706:H769" si="35">CONCATENATE(C706," ",D706," ",G706)</f>
        <v>March 24 Week 1</v>
      </c>
      <c r="I706" s="6" t="str">
        <f>CONCATENATE(UPPER(TableAopCalendar[[#This Row],[Month]])," ",TableAopCalendar[[#This Row],[Year]])</f>
        <v>MARCH 24</v>
      </c>
      <c r="J706" s="6" t="s">
        <v>261</v>
      </c>
      <c r="K706" s="6" t="str">
        <f>CONCATENATE(TableAopCalendar[[#This Row],[Month for Plan]]," ",TableAopCalendar[[#This Row],[Plan]])</f>
        <v>MARCH 24 PLANNED</v>
      </c>
    </row>
    <row r="707" spans="1:11" x14ac:dyDescent="0.35">
      <c r="A707" s="6">
        <f t="shared" si="33"/>
        <v>6</v>
      </c>
      <c r="B707" s="7">
        <v>45357</v>
      </c>
      <c r="C707" s="8" t="s">
        <v>260</v>
      </c>
      <c r="D707" s="8">
        <v>24</v>
      </c>
      <c r="E707" s="6">
        <f>DAY(TableAopCalendar[[#This Row],[Date]])</f>
        <v>6</v>
      </c>
      <c r="F707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707" s="6" t="str">
        <f t="shared" si="34"/>
        <v>Week 1</v>
      </c>
      <c r="H707" s="6" t="str">
        <f t="shared" si="35"/>
        <v>March 24 Week 1</v>
      </c>
      <c r="I707" s="6" t="str">
        <f>CONCATENATE(UPPER(TableAopCalendar[[#This Row],[Month]])," ",TableAopCalendar[[#This Row],[Year]])</f>
        <v>MARCH 24</v>
      </c>
      <c r="J707" s="6" t="s">
        <v>261</v>
      </c>
      <c r="K707" s="6" t="str">
        <f>CONCATENATE(TableAopCalendar[[#This Row],[Month for Plan]]," ",TableAopCalendar[[#This Row],[Plan]])</f>
        <v>MARCH 24 PLANNED</v>
      </c>
    </row>
    <row r="708" spans="1:11" x14ac:dyDescent="0.35">
      <c r="A708" s="6">
        <f t="shared" si="33"/>
        <v>7</v>
      </c>
      <c r="B708" s="7">
        <v>45358</v>
      </c>
      <c r="C708" s="8" t="s">
        <v>260</v>
      </c>
      <c r="D708" s="8">
        <v>24</v>
      </c>
      <c r="E708" s="6">
        <f>DAY(TableAopCalendar[[#This Row],[Date]])</f>
        <v>7</v>
      </c>
      <c r="F708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708" s="6" t="str">
        <f t="shared" si="34"/>
        <v>Week 1</v>
      </c>
      <c r="H708" s="6" t="str">
        <f t="shared" si="35"/>
        <v>March 24 Week 1</v>
      </c>
      <c r="I708" s="6" t="str">
        <f>CONCATENATE(UPPER(TableAopCalendar[[#This Row],[Month]])," ",TableAopCalendar[[#This Row],[Year]])</f>
        <v>MARCH 24</v>
      </c>
      <c r="J708" s="6" t="s">
        <v>261</v>
      </c>
      <c r="K708" s="6" t="str">
        <f>CONCATENATE(TableAopCalendar[[#This Row],[Month for Plan]]," ",TableAopCalendar[[#This Row],[Plan]])</f>
        <v>MARCH 24 PLANNED</v>
      </c>
    </row>
    <row r="709" spans="1:11" x14ac:dyDescent="0.35">
      <c r="A709" s="6">
        <f t="shared" si="33"/>
        <v>1</v>
      </c>
      <c r="B709" s="7">
        <v>45359</v>
      </c>
      <c r="C709" s="8" t="s">
        <v>260</v>
      </c>
      <c r="D709" s="8">
        <v>24</v>
      </c>
      <c r="E709" s="6">
        <f>DAY(TableAopCalendar[[#This Row],[Date]])</f>
        <v>8</v>
      </c>
      <c r="F709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709" s="6" t="str">
        <f t="shared" si="34"/>
        <v>Week 2</v>
      </c>
      <c r="H709" s="6" t="str">
        <f t="shared" si="35"/>
        <v>March 24 Week 2</v>
      </c>
      <c r="I709" s="6" t="str">
        <f>CONCATENATE(UPPER(TableAopCalendar[[#This Row],[Month]])," ",TableAopCalendar[[#This Row],[Year]])</f>
        <v>MARCH 24</v>
      </c>
      <c r="J709" s="6" t="s">
        <v>261</v>
      </c>
      <c r="K709" s="6" t="str">
        <f>CONCATENATE(TableAopCalendar[[#This Row],[Month for Plan]]," ",TableAopCalendar[[#This Row],[Plan]])</f>
        <v>MARCH 24 PLANNED</v>
      </c>
    </row>
    <row r="710" spans="1:11" x14ac:dyDescent="0.35">
      <c r="A710" s="6">
        <f t="shared" si="33"/>
        <v>2</v>
      </c>
      <c r="B710" s="7">
        <v>45360</v>
      </c>
      <c r="C710" s="8" t="s">
        <v>260</v>
      </c>
      <c r="D710" s="8">
        <v>24</v>
      </c>
      <c r="E710" s="6">
        <f>DAY(TableAopCalendar[[#This Row],[Date]])</f>
        <v>9</v>
      </c>
      <c r="F710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710" s="6" t="str">
        <f t="shared" si="34"/>
        <v>Week 2</v>
      </c>
      <c r="H710" s="6" t="str">
        <f t="shared" si="35"/>
        <v>March 24 Week 2</v>
      </c>
      <c r="I710" s="6" t="str">
        <f>CONCATENATE(UPPER(TableAopCalendar[[#This Row],[Month]])," ",TableAopCalendar[[#This Row],[Year]])</f>
        <v>MARCH 24</v>
      </c>
      <c r="J710" s="6" t="s">
        <v>261</v>
      </c>
      <c r="K710" s="6" t="str">
        <f>CONCATENATE(TableAopCalendar[[#This Row],[Month for Plan]]," ",TableAopCalendar[[#This Row],[Plan]])</f>
        <v>MARCH 24 PLANNED</v>
      </c>
    </row>
    <row r="711" spans="1:11" x14ac:dyDescent="0.35">
      <c r="A711" s="6">
        <f t="shared" si="33"/>
        <v>3</v>
      </c>
      <c r="B711" s="7">
        <v>45361</v>
      </c>
      <c r="C711" s="8" t="s">
        <v>260</v>
      </c>
      <c r="D711" s="8">
        <v>24</v>
      </c>
      <c r="E711" s="6">
        <f>DAY(TableAopCalendar[[#This Row],[Date]])</f>
        <v>10</v>
      </c>
      <c r="F711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711" s="6" t="str">
        <f t="shared" si="34"/>
        <v>Week 2</v>
      </c>
      <c r="H711" s="6" t="str">
        <f t="shared" si="35"/>
        <v>March 24 Week 2</v>
      </c>
      <c r="I711" s="6" t="str">
        <f>CONCATENATE(UPPER(TableAopCalendar[[#This Row],[Month]])," ",TableAopCalendar[[#This Row],[Year]])</f>
        <v>MARCH 24</v>
      </c>
      <c r="J711" s="6" t="s">
        <v>261</v>
      </c>
      <c r="K711" s="6" t="str">
        <f>CONCATENATE(TableAopCalendar[[#This Row],[Month for Plan]]," ",TableAopCalendar[[#This Row],[Plan]])</f>
        <v>MARCH 24 PLANNED</v>
      </c>
    </row>
    <row r="712" spans="1:11" x14ac:dyDescent="0.35">
      <c r="A712" s="6">
        <f t="shared" si="33"/>
        <v>4</v>
      </c>
      <c r="B712" s="7">
        <v>45362</v>
      </c>
      <c r="C712" s="8" t="s">
        <v>260</v>
      </c>
      <c r="D712" s="8">
        <v>24</v>
      </c>
      <c r="E712" s="6">
        <f>DAY(TableAopCalendar[[#This Row],[Date]])</f>
        <v>11</v>
      </c>
      <c r="F712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712" s="6" t="str">
        <f t="shared" si="34"/>
        <v>Week 2</v>
      </c>
      <c r="H712" s="6" t="str">
        <f t="shared" si="35"/>
        <v>March 24 Week 2</v>
      </c>
      <c r="I712" s="6" t="str">
        <f>CONCATENATE(UPPER(TableAopCalendar[[#This Row],[Month]])," ",TableAopCalendar[[#This Row],[Year]])</f>
        <v>MARCH 24</v>
      </c>
      <c r="J712" s="6" t="s">
        <v>261</v>
      </c>
      <c r="K712" s="6" t="str">
        <f>CONCATENATE(TableAopCalendar[[#This Row],[Month for Plan]]," ",TableAopCalendar[[#This Row],[Plan]])</f>
        <v>MARCH 24 PLANNED</v>
      </c>
    </row>
    <row r="713" spans="1:11" x14ac:dyDescent="0.35">
      <c r="A713" s="6">
        <f t="shared" si="33"/>
        <v>5</v>
      </c>
      <c r="B713" s="7">
        <v>45363</v>
      </c>
      <c r="C713" s="8" t="s">
        <v>260</v>
      </c>
      <c r="D713" s="8">
        <v>24</v>
      </c>
      <c r="E713" s="6">
        <f>DAY(TableAopCalendar[[#This Row],[Date]])</f>
        <v>12</v>
      </c>
      <c r="F713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713" s="6" t="str">
        <f t="shared" si="34"/>
        <v>Week 2</v>
      </c>
      <c r="H713" s="6" t="str">
        <f t="shared" si="35"/>
        <v>March 24 Week 2</v>
      </c>
      <c r="I713" s="6" t="str">
        <f>CONCATENATE(UPPER(TableAopCalendar[[#This Row],[Month]])," ",TableAopCalendar[[#This Row],[Year]])</f>
        <v>MARCH 24</v>
      </c>
      <c r="J713" s="6" t="s">
        <v>261</v>
      </c>
      <c r="K713" s="6" t="str">
        <f>CONCATENATE(TableAopCalendar[[#This Row],[Month for Plan]]," ",TableAopCalendar[[#This Row],[Plan]])</f>
        <v>MARCH 24 PLANNED</v>
      </c>
    </row>
    <row r="714" spans="1:11" x14ac:dyDescent="0.35">
      <c r="A714" s="6">
        <f t="shared" si="33"/>
        <v>6</v>
      </c>
      <c r="B714" s="7">
        <v>45364</v>
      </c>
      <c r="C714" s="8" t="s">
        <v>260</v>
      </c>
      <c r="D714" s="8">
        <v>24</v>
      </c>
      <c r="E714" s="6">
        <f>DAY(TableAopCalendar[[#This Row],[Date]])</f>
        <v>13</v>
      </c>
      <c r="F714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714" s="6" t="str">
        <f t="shared" si="34"/>
        <v>Week 2</v>
      </c>
      <c r="H714" s="6" t="str">
        <f t="shared" si="35"/>
        <v>March 24 Week 2</v>
      </c>
      <c r="I714" s="6" t="str">
        <f>CONCATENATE(UPPER(TableAopCalendar[[#This Row],[Month]])," ",TableAopCalendar[[#This Row],[Year]])</f>
        <v>MARCH 24</v>
      </c>
      <c r="J714" s="6" t="s">
        <v>261</v>
      </c>
      <c r="K714" s="6" t="str">
        <f>CONCATENATE(TableAopCalendar[[#This Row],[Month for Plan]]," ",TableAopCalendar[[#This Row],[Plan]])</f>
        <v>MARCH 24 PLANNED</v>
      </c>
    </row>
    <row r="715" spans="1:11" x14ac:dyDescent="0.35">
      <c r="A715" s="6">
        <f t="shared" si="33"/>
        <v>7</v>
      </c>
      <c r="B715" s="7">
        <v>45365</v>
      </c>
      <c r="C715" s="8" t="s">
        <v>260</v>
      </c>
      <c r="D715" s="8">
        <v>24</v>
      </c>
      <c r="E715" s="6">
        <f>DAY(TableAopCalendar[[#This Row],[Date]])</f>
        <v>14</v>
      </c>
      <c r="F715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715" s="6" t="str">
        <f t="shared" si="34"/>
        <v>Week 2</v>
      </c>
      <c r="H715" s="6" t="str">
        <f t="shared" si="35"/>
        <v>March 24 Week 2</v>
      </c>
      <c r="I715" s="6" t="str">
        <f>CONCATENATE(UPPER(TableAopCalendar[[#This Row],[Month]])," ",TableAopCalendar[[#This Row],[Year]])</f>
        <v>MARCH 24</v>
      </c>
      <c r="J715" s="6" t="s">
        <v>261</v>
      </c>
      <c r="K715" s="6" t="str">
        <f>CONCATENATE(TableAopCalendar[[#This Row],[Month for Plan]]," ",TableAopCalendar[[#This Row],[Plan]])</f>
        <v>MARCH 24 PLANNED</v>
      </c>
    </row>
    <row r="716" spans="1:11" x14ac:dyDescent="0.35">
      <c r="A716" s="6">
        <f t="shared" si="33"/>
        <v>1</v>
      </c>
      <c r="B716" s="7">
        <v>45366</v>
      </c>
      <c r="C716" s="8" t="s">
        <v>260</v>
      </c>
      <c r="D716" s="8">
        <v>24</v>
      </c>
      <c r="E716" s="6">
        <f>DAY(TableAopCalendar[[#This Row],[Date]])</f>
        <v>15</v>
      </c>
      <c r="F716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716" s="6" t="str">
        <f t="shared" si="34"/>
        <v>Week 3</v>
      </c>
      <c r="H716" s="6" t="str">
        <f t="shared" si="35"/>
        <v>March 24 Week 3</v>
      </c>
      <c r="I716" s="6" t="str">
        <f>CONCATENATE(UPPER(TableAopCalendar[[#This Row],[Month]])," ",TableAopCalendar[[#This Row],[Year]])</f>
        <v>MARCH 24</v>
      </c>
      <c r="J716" s="6" t="s">
        <v>261</v>
      </c>
      <c r="K716" s="6" t="str">
        <f>CONCATENATE(TableAopCalendar[[#This Row],[Month for Plan]]," ",TableAopCalendar[[#This Row],[Plan]])</f>
        <v>MARCH 24 PLANNED</v>
      </c>
    </row>
    <row r="717" spans="1:11" x14ac:dyDescent="0.35">
      <c r="A717" s="6">
        <f t="shared" si="33"/>
        <v>2</v>
      </c>
      <c r="B717" s="7">
        <v>45367</v>
      </c>
      <c r="C717" s="8" t="s">
        <v>260</v>
      </c>
      <c r="D717" s="8">
        <v>24</v>
      </c>
      <c r="E717" s="6">
        <f>DAY(TableAopCalendar[[#This Row],[Date]])</f>
        <v>16</v>
      </c>
      <c r="F717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717" s="6" t="str">
        <f t="shared" si="34"/>
        <v>Week 3</v>
      </c>
      <c r="H717" s="6" t="str">
        <f t="shared" si="35"/>
        <v>March 24 Week 3</v>
      </c>
      <c r="I717" s="6" t="str">
        <f>CONCATENATE(UPPER(TableAopCalendar[[#This Row],[Month]])," ",TableAopCalendar[[#This Row],[Year]])</f>
        <v>MARCH 24</v>
      </c>
      <c r="J717" s="6" t="s">
        <v>261</v>
      </c>
      <c r="K717" s="6" t="str">
        <f>CONCATENATE(TableAopCalendar[[#This Row],[Month for Plan]]," ",TableAopCalendar[[#This Row],[Plan]])</f>
        <v>MARCH 24 PLANNED</v>
      </c>
    </row>
    <row r="718" spans="1:11" x14ac:dyDescent="0.35">
      <c r="A718" s="6">
        <f t="shared" si="33"/>
        <v>3</v>
      </c>
      <c r="B718" s="7">
        <v>45368</v>
      </c>
      <c r="C718" s="8" t="s">
        <v>260</v>
      </c>
      <c r="D718" s="8">
        <v>24</v>
      </c>
      <c r="E718" s="6">
        <f>DAY(TableAopCalendar[[#This Row],[Date]])</f>
        <v>17</v>
      </c>
      <c r="F718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718" s="6" t="str">
        <f t="shared" si="34"/>
        <v>Week 3</v>
      </c>
      <c r="H718" s="6" t="str">
        <f t="shared" si="35"/>
        <v>March 24 Week 3</v>
      </c>
      <c r="I718" s="6" t="str">
        <f>CONCATENATE(UPPER(TableAopCalendar[[#This Row],[Month]])," ",TableAopCalendar[[#This Row],[Year]])</f>
        <v>MARCH 24</v>
      </c>
      <c r="J718" s="6" t="s">
        <v>261</v>
      </c>
      <c r="K718" s="6" t="str">
        <f>CONCATENATE(TableAopCalendar[[#This Row],[Month for Plan]]," ",TableAopCalendar[[#This Row],[Plan]])</f>
        <v>MARCH 24 PLANNED</v>
      </c>
    </row>
    <row r="719" spans="1:11" x14ac:dyDescent="0.35">
      <c r="A719" s="6">
        <f t="shared" si="33"/>
        <v>4</v>
      </c>
      <c r="B719" s="7">
        <v>45369</v>
      </c>
      <c r="C719" s="8" t="s">
        <v>260</v>
      </c>
      <c r="D719" s="8">
        <v>24</v>
      </c>
      <c r="E719" s="6">
        <f>DAY(TableAopCalendar[[#This Row],[Date]])</f>
        <v>18</v>
      </c>
      <c r="F719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719" s="6" t="str">
        <f t="shared" si="34"/>
        <v>Week 3</v>
      </c>
      <c r="H719" s="6" t="str">
        <f t="shared" si="35"/>
        <v>March 24 Week 3</v>
      </c>
      <c r="I719" s="6" t="str">
        <f>CONCATENATE(UPPER(TableAopCalendar[[#This Row],[Month]])," ",TableAopCalendar[[#This Row],[Year]])</f>
        <v>MARCH 24</v>
      </c>
      <c r="J719" s="6" t="s">
        <v>261</v>
      </c>
      <c r="K719" s="6" t="str">
        <f>CONCATENATE(TableAopCalendar[[#This Row],[Month for Plan]]," ",TableAopCalendar[[#This Row],[Plan]])</f>
        <v>MARCH 24 PLANNED</v>
      </c>
    </row>
    <row r="720" spans="1:11" x14ac:dyDescent="0.35">
      <c r="A720" s="6">
        <f t="shared" si="33"/>
        <v>5</v>
      </c>
      <c r="B720" s="7">
        <v>45370</v>
      </c>
      <c r="C720" s="8" t="s">
        <v>260</v>
      </c>
      <c r="D720" s="8">
        <v>24</v>
      </c>
      <c r="E720" s="6">
        <f>DAY(TableAopCalendar[[#This Row],[Date]])</f>
        <v>19</v>
      </c>
      <c r="F720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720" s="6" t="str">
        <f t="shared" si="34"/>
        <v>Week 3</v>
      </c>
      <c r="H720" s="6" t="str">
        <f t="shared" si="35"/>
        <v>March 24 Week 3</v>
      </c>
      <c r="I720" s="6" t="str">
        <f>CONCATENATE(UPPER(TableAopCalendar[[#This Row],[Month]])," ",TableAopCalendar[[#This Row],[Year]])</f>
        <v>MARCH 24</v>
      </c>
      <c r="J720" s="6" t="s">
        <v>261</v>
      </c>
      <c r="K720" s="6" t="str">
        <f>CONCATENATE(TableAopCalendar[[#This Row],[Month for Plan]]," ",TableAopCalendar[[#This Row],[Plan]])</f>
        <v>MARCH 24 PLANNED</v>
      </c>
    </row>
    <row r="721" spans="1:11" x14ac:dyDescent="0.35">
      <c r="A721" s="6">
        <f t="shared" si="33"/>
        <v>6</v>
      </c>
      <c r="B721" s="7">
        <v>45371</v>
      </c>
      <c r="C721" s="8" t="s">
        <v>260</v>
      </c>
      <c r="D721" s="8">
        <v>24</v>
      </c>
      <c r="E721" s="6">
        <f>DAY(TableAopCalendar[[#This Row],[Date]])</f>
        <v>20</v>
      </c>
      <c r="F721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721" s="6" t="str">
        <f t="shared" si="34"/>
        <v>Week 3</v>
      </c>
      <c r="H721" s="6" t="str">
        <f t="shared" si="35"/>
        <v>March 24 Week 3</v>
      </c>
      <c r="I721" s="6" t="str">
        <f>CONCATENATE(UPPER(TableAopCalendar[[#This Row],[Month]])," ",TableAopCalendar[[#This Row],[Year]])</f>
        <v>MARCH 24</v>
      </c>
      <c r="J721" s="6" t="s">
        <v>261</v>
      </c>
      <c r="K721" s="6" t="str">
        <f>CONCATENATE(TableAopCalendar[[#This Row],[Month for Plan]]," ",TableAopCalendar[[#This Row],[Plan]])</f>
        <v>MARCH 24 PLANNED</v>
      </c>
    </row>
    <row r="722" spans="1:11" x14ac:dyDescent="0.35">
      <c r="A722" s="6">
        <f t="shared" si="33"/>
        <v>7</v>
      </c>
      <c r="B722" s="7">
        <v>45372</v>
      </c>
      <c r="C722" s="8" t="s">
        <v>260</v>
      </c>
      <c r="D722" s="8">
        <v>24</v>
      </c>
      <c r="E722" s="6">
        <f>DAY(TableAopCalendar[[#This Row],[Date]])</f>
        <v>21</v>
      </c>
      <c r="F722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722" s="6" t="str">
        <f t="shared" si="34"/>
        <v>Week 3</v>
      </c>
      <c r="H722" s="6" t="str">
        <f t="shared" si="35"/>
        <v>March 24 Week 3</v>
      </c>
      <c r="I722" s="6" t="str">
        <f>CONCATENATE(UPPER(TableAopCalendar[[#This Row],[Month]])," ",TableAopCalendar[[#This Row],[Year]])</f>
        <v>MARCH 24</v>
      </c>
      <c r="J722" s="6" t="s">
        <v>261</v>
      </c>
      <c r="K722" s="6" t="str">
        <f>CONCATENATE(TableAopCalendar[[#This Row],[Month for Plan]]," ",TableAopCalendar[[#This Row],[Plan]])</f>
        <v>MARCH 24 PLANNED</v>
      </c>
    </row>
    <row r="723" spans="1:11" x14ac:dyDescent="0.35">
      <c r="A723" s="6">
        <f t="shared" si="33"/>
        <v>1</v>
      </c>
      <c r="B723" s="7">
        <v>45373</v>
      </c>
      <c r="C723" s="8" t="s">
        <v>260</v>
      </c>
      <c r="D723" s="8">
        <v>24</v>
      </c>
      <c r="E723" s="6">
        <f>DAY(TableAopCalendar[[#This Row],[Date]])</f>
        <v>22</v>
      </c>
      <c r="F723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723" s="6" t="str">
        <f t="shared" si="34"/>
        <v>Week 4</v>
      </c>
      <c r="H723" s="6" t="str">
        <f t="shared" si="35"/>
        <v>March 24 Week 4</v>
      </c>
      <c r="I723" s="6" t="str">
        <f>CONCATENATE(UPPER(TableAopCalendar[[#This Row],[Month]])," ",TableAopCalendar[[#This Row],[Year]])</f>
        <v>MARCH 24</v>
      </c>
      <c r="J723" s="6" t="s">
        <v>261</v>
      </c>
      <c r="K723" s="6" t="str">
        <f>CONCATENATE(TableAopCalendar[[#This Row],[Month for Plan]]," ",TableAopCalendar[[#This Row],[Plan]])</f>
        <v>MARCH 24 PLANNED</v>
      </c>
    </row>
    <row r="724" spans="1:11" x14ac:dyDescent="0.35">
      <c r="A724" s="6">
        <f t="shared" si="33"/>
        <v>2</v>
      </c>
      <c r="B724" s="7">
        <v>45374</v>
      </c>
      <c r="C724" s="8" t="s">
        <v>260</v>
      </c>
      <c r="D724" s="8">
        <v>24</v>
      </c>
      <c r="E724" s="6">
        <f>DAY(TableAopCalendar[[#This Row],[Date]])</f>
        <v>23</v>
      </c>
      <c r="F724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724" s="6" t="str">
        <f t="shared" si="34"/>
        <v>Week 4</v>
      </c>
      <c r="H724" s="6" t="str">
        <f t="shared" si="35"/>
        <v>March 24 Week 4</v>
      </c>
      <c r="I724" s="6" t="str">
        <f>CONCATENATE(UPPER(TableAopCalendar[[#This Row],[Month]])," ",TableAopCalendar[[#This Row],[Year]])</f>
        <v>MARCH 24</v>
      </c>
      <c r="J724" s="6" t="s">
        <v>261</v>
      </c>
      <c r="K724" s="6" t="str">
        <f>CONCATENATE(TableAopCalendar[[#This Row],[Month for Plan]]," ",TableAopCalendar[[#This Row],[Plan]])</f>
        <v>MARCH 24 PLANNED</v>
      </c>
    </row>
    <row r="725" spans="1:11" x14ac:dyDescent="0.35">
      <c r="A725" s="6">
        <f t="shared" si="33"/>
        <v>3</v>
      </c>
      <c r="B725" s="7">
        <v>45375</v>
      </c>
      <c r="C725" s="8" t="s">
        <v>260</v>
      </c>
      <c r="D725" s="8">
        <v>24</v>
      </c>
      <c r="E725" s="6">
        <f>DAY(TableAopCalendar[[#This Row],[Date]])</f>
        <v>24</v>
      </c>
      <c r="F725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725" s="6" t="str">
        <f t="shared" si="34"/>
        <v>Week 4</v>
      </c>
      <c r="H725" s="6" t="str">
        <f t="shared" si="35"/>
        <v>March 24 Week 4</v>
      </c>
      <c r="I725" s="6" t="str">
        <f>CONCATENATE(UPPER(TableAopCalendar[[#This Row],[Month]])," ",TableAopCalendar[[#This Row],[Year]])</f>
        <v>MARCH 24</v>
      </c>
      <c r="J725" s="6" t="s">
        <v>261</v>
      </c>
      <c r="K725" s="6" t="str">
        <f>CONCATENATE(TableAopCalendar[[#This Row],[Month for Plan]]," ",TableAopCalendar[[#This Row],[Plan]])</f>
        <v>MARCH 24 PLANNED</v>
      </c>
    </row>
    <row r="726" spans="1:11" x14ac:dyDescent="0.35">
      <c r="A726" s="6">
        <f t="shared" si="33"/>
        <v>4</v>
      </c>
      <c r="B726" s="7">
        <v>45376</v>
      </c>
      <c r="C726" s="8" t="s">
        <v>260</v>
      </c>
      <c r="D726" s="8">
        <v>24</v>
      </c>
      <c r="E726" s="6">
        <f>DAY(TableAopCalendar[[#This Row],[Date]])</f>
        <v>25</v>
      </c>
      <c r="F726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726" s="6" t="str">
        <f t="shared" si="34"/>
        <v>Week 4</v>
      </c>
      <c r="H726" s="6" t="str">
        <f t="shared" si="35"/>
        <v>March 24 Week 4</v>
      </c>
      <c r="I726" s="6" t="str">
        <f>CONCATENATE(UPPER(TableAopCalendar[[#This Row],[Month]])," ",TableAopCalendar[[#This Row],[Year]])</f>
        <v>MARCH 24</v>
      </c>
      <c r="J726" s="6" t="s">
        <v>261</v>
      </c>
      <c r="K726" s="6" t="str">
        <f>CONCATENATE(TableAopCalendar[[#This Row],[Month for Plan]]," ",TableAopCalendar[[#This Row],[Plan]])</f>
        <v>MARCH 24 PLANNED</v>
      </c>
    </row>
    <row r="727" spans="1:11" x14ac:dyDescent="0.35">
      <c r="A727" s="6">
        <f t="shared" si="33"/>
        <v>5</v>
      </c>
      <c r="B727" s="7">
        <v>45377</v>
      </c>
      <c r="C727" s="8" t="s">
        <v>260</v>
      </c>
      <c r="D727" s="8">
        <v>24</v>
      </c>
      <c r="E727" s="6">
        <f>DAY(TableAopCalendar[[#This Row],[Date]])</f>
        <v>26</v>
      </c>
      <c r="F727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727" s="6" t="str">
        <f t="shared" si="34"/>
        <v>Week 4</v>
      </c>
      <c r="H727" s="6" t="str">
        <f t="shared" si="35"/>
        <v>March 24 Week 4</v>
      </c>
      <c r="I727" s="6" t="str">
        <f>CONCATENATE(UPPER(TableAopCalendar[[#This Row],[Month]])," ",TableAopCalendar[[#This Row],[Year]])</f>
        <v>MARCH 24</v>
      </c>
      <c r="J727" s="6" t="s">
        <v>261</v>
      </c>
      <c r="K727" s="6" t="str">
        <f>CONCATENATE(TableAopCalendar[[#This Row],[Month for Plan]]," ",TableAopCalendar[[#This Row],[Plan]])</f>
        <v>MARCH 24 PLANNED</v>
      </c>
    </row>
    <row r="728" spans="1:11" x14ac:dyDescent="0.35">
      <c r="A728" s="6">
        <f t="shared" si="33"/>
        <v>6</v>
      </c>
      <c r="B728" s="7">
        <v>45378</v>
      </c>
      <c r="C728" s="8" t="s">
        <v>260</v>
      </c>
      <c r="D728" s="8">
        <v>24</v>
      </c>
      <c r="E728" s="6">
        <f>DAY(TableAopCalendar[[#This Row],[Date]])</f>
        <v>27</v>
      </c>
      <c r="F728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728" s="6" t="str">
        <f t="shared" si="34"/>
        <v>Week 4</v>
      </c>
      <c r="H728" s="6" t="str">
        <f t="shared" si="35"/>
        <v>March 24 Week 4</v>
      </c>
      <c r="I728" s="6" t="str">
        <f>CONCATENATE(UPPER(TableAopCalendar[[#This Row],[Month]])," ",TableAopCalendar[[#This Row],[Year]])</f>
        <v>MARCH 24</v>
      </c>
      <c r="J728" s="6" t="s">
        <v>261</v>
      </c>
      <c r="K728" s="6" t="str">
        <f>CONCATENATE(TableAopCalendar[[#This Row],[Month for Plan]]," ",TableAopCalendar[[#This Row],[Plan]])</f>
        <v>MARCH 24 PLANNED</v>
      </c>
    </row>
    <row r="729" spans="1:11" x14ac:dyDescent="0.35">
      <c r="A729" s="6">
        <f t="shared" si="33"/>
        <v>7</v>
      </c>
      <c r="B729" s="7">
        <v>45379</v>
      </c>
      <c r="C729" s="8" t="s">
        <v>260</v>
      </c>
      <c r="D729" s="8">
        <v>24</v>
      </c>
      <c r="E729" s="6">
        <f>DAY(TableAopCalendar[[#This Row],[Date]])</f>
        <v>28</v>
      </c>
      <c r="F729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729" s="6" t="str">
        <f t="shared" si="34"/>
        <v>Week 4</v>
      </c>
      <c r="H729" s="6" t="str">
        <f t="shared" si="35"/>
        <v>March 24 Week 4</v>
      </c>
      <c r="I729" s="6" t="str">
        <f>CONCATENATE(UPPER(TableAopCalendar[[#This Row],[Month]])," ",TableAopCalendar[[#This Row],[Year]])</f>
        <v>MARCH 24</v>
      </c>
      <c r="J729" s="6" t="s">
        <v>261</v>
      </c>
      <c r="K729" s="6" t="str">
        <f>CONCATENATE(TableAopCalendar[[#This Row],[Month for Plan]]," ",TableAopCalendar[[#This Row],[Plan]])</f>
        <v>MARCH 24 PLANNED</v>
      </c>
    </row>
    <row r="730" spans="1:11" x14ac:dyDescent="0.35">
      <c r="A730" s="6">
        <f t="shared" si="33"/>
        <v>1</v>
      </c>
      <c r="B730" s="7">
        <v>45380</v>
      </c>
      <c r="C730" s="8" t="s">
        <v>260</v>
      </c>
      <c r="D730" s="8">
        <v>24</v>
      </c>
      <c r="E730" s="6">
        <f>DAY(TableAopCalendar[[#This Row],[Date]])</f>
        <v>29</v>
      </c>
      <c r="F730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730" s="6" t="str">
        <f t="shared" si="34"/>
        <v>Week 5</v>
      </c>
      <c r="H730" s="6" t="str">
        <f t="shared" si="35"/>
        <v>March 24 Week 5</v>
      </c>
      <c r="I730" s="6" t="str">
        <f>CONCATENATE(UPPER(TableAopCalendar[[#This Row],[Month]])," ",TableAopCalendar[[#This Row],[Year]])</f>
        <v>MARCH 24</v>
      </c>
      <c r="J730" s="6" t="s">
        <v>261</v>
      </c>
      <c r="K730" s="6" t="str">
        <f>CONCATENATE(TableAopCalendar[[#This Row],[Month for Plan]]," ",TableAopCalendar[[#This Row],[Plan]])</f>
        <v>MARCH 24 PLANNED</v>
      </c>
    </row>
    <row r="731" spans="1:11" x14ac:dyDescent="0.35">
      <c r="A731" s="6">
        <f t="shared" si="33"/>
        <v>2</v>
      </c>
      <c r="B731" s="7">
        <v>45381</v>
      </c>
      <c r="C731" s="8" t="s">
        <v>260</v>
      </c>
      <c r="D731" s="8">
        <v>24</v>
      </c>
      <c r="E731" s="6">
        <f>DAY(TableAopCalendar[[#This Row],[Date]])</f>
        <v>30</v>
      </c>
      <c r="F731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731" s="6" t="str">
        <f t="shared" si="34"/>
        <v>Week 5</v>
      </c>
      <c r="H731" s="6" t="str">
        <f t="shared" si="35"/>
        <v>March 24 Week 5</v>
      </c>
      <c r="I731" s="6" t="str">
        <f>CONCATENATE(UPPER(TableAopCalendar[[#This Row],[Month]])," ",TableAopCalendar[[#This Row],[Year]])</f>
        <v>MARCH 24</v>
      </c>
      <c r="J731" s="6" t="s">
        <v>261</v>
      </c>
      <c r="K731" s="6" t="str">
        <f>CONCATENATE(TableAopCalendar[[#This Row],[Month for Plan]]," ",TableAopCalendar[[#This Row],[Plan]])</f>
        <v>MARCH 24 PLANNED</v>
      </c>
    </row>
    <row r="732" spans="1:11" x14ac:dyDescent="0.35">
      <c r="A732" s="6">
        <f t="shared" si="33"/>
        <v>3</v>
      </c>
      <c r="B732" s="7">
        <v>45382</v>
      </c>
      <c r="C732" s="8" t="s">
        <v>260</v>
      </c>
      <c r="D732" s="8">
        <v>24</v>
      </c>
      <c r="E732" s="6">
        <f>DAY(TableAopCalendar[[#This Row],[Date]])</f>
        <v>31</v>
      </c>
      <c r="F732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732" s="6" t="str">
        <f t="shared" si="34"/>
        <v>Week 5</v>
      </c>
      <c r="H732" s="6" t="str">
        <f t="shared" si="35"/>
        <v>March 24 Week 5</v>
      </c>
      <c r="I732" s="6" t="str">
        <f>CONCATENATE(UPPER(TableAopCalendar[[#This Row],[Month]])," ",TableAopCalendar[[#This Row],[Year]])</f>
        <v>MARCH 24</v>
      </c>
      <c r="J732" s="6" t="s">
        <v>261</v>
      </c>
      <c r="K732" s="6" t="str">
        <f>CONCATENATE(TableAopCalendar[[#This Row],[Month for Plan]]," ",TableAopCalendar[[#This Row],[Plan]])</f>
        <v>MARCH 24 PLANNED</v>
      </c>
    </row>
    <row r="733" spans="1:11" x14ac:dyDescent="0.35">
      <c r="A733" s="6">
        <f t="shared" si="33"/>
        <v>1</v>
      </c>
      <c r="B733" s="7">
        <v>45383</v>
      </c>
      <c r="C733" s="8" t="s">
        <v>251</v>
      </c>
      <c r="D733" s="8">
        <v>24</v>
      </c>
      <c r="E733" s="6">
        <f>DAY(TableAopCalendar[[#This Row],[Date]])</f>
        <v>1</v>
      </c>
      <c r="F733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733" s="6" t="str">
        <f t="shared" si="34"/>
        <v>Week 1</v>
      </c>
      <c r="H733" s="6" t="str">
        <f t="shared" si="35"/>
        <v>April 24 Week 1</v>
      </c>
      <c r="I733" s="6" t="str">
        <f>CONCATENATE(UPPER(TableAopCalendar[[#This Row],[Month]])," ",TableAopCalendar[[#This Row],[Year]])</f>
        <v>APRIL 24</v>
      </c>
      <c r="J733" s="6" t="s">
        <v>261</v>
      </c>
      <c r="K733" s="6" t="str">
        <f>CONCATENATE(TableAopCalendar[[#This Row],[Month for Plan]]," ",TableAopCalendar[[#This Row],[Plan]])</f>
        <v>APRIL 24 PLANNED</v>
      </c>
    </row>
    <row r="734" spans="1:11" x14ac:dyDescent="0.35">
      <c r="A734" s="6">
        <f t="shared" si="33"/>
        <v>2</v>
      </c>
      <c r="B734" s="7">
        <v>45384</v>
      </c>
      <c r="C734" s="8" t="s">
        <v>251</v>
      </c>
      <c r="D734" s="8">
        <v>24</v>
      </c>
      <c r="E734" s="6">
        <f>DAY(TableAopCalendar[[#This Row],[Date]])</f>
        <v>2</v>
      </c>
      <c r="F734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734" s="6" t="str">
        <f t="shared" si="34"/>
        <v>Week 1</v>
      </c>
      <c r="H734" s="6" t="str">
        <f t="shared" si="35"/>
        <v>April 24 Week 1</v>
      </c>
      <c r="I734" s="6" t="str">
        <f>CONCATENATE(UPPER(TableAopCalendar[[#This Row],[Month]])," ",TableAopCalendar[[#This Row],[Year]])</f>
        <v>APRIL 24</v>
      </c>
      <c r="J734" s="6" t="s">
        <v>261</v>
      </c>
      <c r="K734" s="6" t="str">
        <f>CONCATENATE(TableAopCalendar[[#This Row],[Month for Plan]]," ",TableAopCalendar[[#This Row],[Plan]])</f>
        <v>APRIL 24 PLANNED</v>
      </c>
    </row>
    <row r="735" spans="1:11" x14ac:dyDescent="0.35">
      <c r="A735" s="6">
        <f t="shared" si="33"/>
        <v>3</v>
      </c>
      <c r="B735" s="7">
        <v>45385</v>
      </c>
      <c r="C735" s="8" t="s">
        <v>251</v>
      </c>
      <c r="D735" s="8">
        <v>24</v>
      </c>
      <c r="E735" s="6">
        <f>DAY(TableAopCalendar[[#This Row],[Date]])</f>
        <v>3</v>
      </c>
      <c r="F735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735" s="6" t="str">
        <f t="shared" si="34"/>
        <v>Week 1</v>
      </c>
      <c r="H735" s="6" t="str">
        <f t="shared" si="35"/>
        <v>April 24 Week 1</v>
      </c>
      <c r="I735" s="6" t="str">
        <f>CONCATENATE(UPPER(TableAopCalendar[[#This Row],[Month]])," ",TableAopCalendar[[#This Row],[Year]])</f>
        <v>APRIL 24</v>
      </c>
      <c r="J735" s="6" t="s">
        <v>261</v>
      </c>
      <c r="K735" s="6" t="str">
        <f>CONCATENATE(TableAopCalendar[[#This Row],[Month for Plan]]," ",TableAopCalendar[[#This Row],[Plan]])</f>
        <v>APRIL 24 PLANNED</v>
      </c>
    </row>
    <row r="736" spans="1:11" x14ac:dyDescent="0.35">
      <c r="A736" s="6">
        <f t="shared" si="33"/>
        <v>4</v>
      </c>
      <c r="B736" s="7">
        <v>45386</v>
      </c>
      <c r="C736" s="8" t="s">
        <v>251</v>
      </c>
      <c r="D736" s="8">
        <v>24</v>
      </c>
      <c r="E736" s="6">
        <f>DAY(TableAopCalendar[[#This Row],[Date]])</f>
        <v>4</v>
      </c>
      <c r="F736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736" s="6" t="str">
        <f t="shared" si="34"/>
        <v>Week 1</v>
      </c>
      <c r="H736" s="6" t="str">
        <f t="shared" si="35"/>
        <v>April 24 Week 1</v>
      </c>
      <c r="I736" s="6" t="str">
        <f>CONCATENATE(UPPER(TableAopCalendar[[#This Row],[Month]])," ",TableAopCalendar[[#This Row],[Year]])</f>
        <v>APRIL 24</v>
      </c>
      <c r="J736" s="6" t="s">
        <v>261</v>
      </c>
      <c r="K736" s="6" t="str">
        <f>CONCATENATE(TableAopCalendar[[#This Row],[Month for Plan]]," ",TableAopCalendar[[#This Row],[Plan]])</f>
        <v>APRIL 24 PLANNED</v>
      </c>
    </row>
    <row r="737" spans="1:11" x14ac:dyDescent="0.35">
      <c r="A737" s="6">
        <f t="shared" si="33"/>
        <v>5</v>
      </c>
      <c r="B737" s="7">
        <v>45387</v>
      </c>
      <c r="C737" s="8" t="s">
        <v>251</v>
      </c>
      <c r="D737" s="8">
        <v>24</v>
      </c>
      <c r="E737" s="6">
        <f>DAY(TableAopCalendar[[#This Row],[Date]])</f>
        <v>5</v>
      </c>
      <c r="F737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737" s="6" t="str">
        <f t="shared" si="34"/>
        <v>Week 1</v>
      </c>
      <c r="H737" s="6" t="str">
        <f t="shared" si="35"/>
        <v>April 24 Week 1</v>
      </c>
      <c r="I737" s="6" t="str">
        <f>CONCATENATE(UPPER(TableAopCalendar[[#This Row],[Month]])," ",TableAopCalendar[[#This Row],[Year]])</f>
        <v>APRIL 24</v>
      </c>
      <c r="J737" s="6" t="s">
        <v>261</v>
      </c>
      <c r="K737" s="6" t="str">
        <f>CONCATENATE(TableAopCalendar[[#This Row],[Month for Plan]]," ",TableAopCalendar[[#This Row],[Plan]])</f>
        <v>APRIL 24 PLANNED</v>
      </c>
    </row>
    <row r="738" spans="1:11" x14ac:dyDescent="0.35">
      <c r="A738" s="6">
        <f t="shared" si="33"/>
        <v>6</v>
      </c>
      <c r="B738" s="7">
        <v>45388</v>
      </c>
      <c r="C738" s="8" t="s">
        <v>251</v>
      </c>
      <c r="D738" s="8">
        <v>24</v>
      </c>
      <c r="E738" s="6">
        <f>DAY(TableAopCalendar[[#This Row],[Date]])</f>
        <v>6</v>
      </c>
      <c r="F738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738" s="6" t="str">
        <f t="shared" si="34"/>
        <v>Week 1</v>
      </c>
      <c r="H738" s="6" t="str">
        <f t="shared" si="35"/>
        <v>April 24 Week 1</v>
      </c>
      <c r="I738" s="6" t="str">
        <f>CONCATENATE(UPPER(TableAopCalendar[[#This Row],[Month]])," ",TableAopCalendar[[#This Row],[Year]])</f>
        <v>APRIL 24</v>
      </c>
      <c r="J738" s="6" t="s">
        <v>261</v>
      </c>
      <c r="K738" s="6" t="str">
        <f>CONCATENATE(TableAopCalendar[[#This Row],[Month for Plan]]," ",TableAopCalendar[[#This Row],[Plan]])</f>
        <v>APRIL 24 PLANNED</v>
      </c>
    </row>
    <row r="739" spans="1:11" x14ac:dyDescent="0.35">
      <c r="A739" s="6">
        <f t="shared" si="33"/>
        <v>7</v>
      </c>
      <c r="B739" s="7">
        <v>45389</v>
      </c>
      <c r="C739" s="8" t="s">
        <v>251</v>
      </c>
      <c r="D739" s="8">
        <v>24</v>
      </c>
      <c r="E739" s="6">
        <f>DAY(TableAopCalendar[[#This Row],[Date]])</f>
        <v>7</v>
      </c>
      <c r="F739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739" s="6" t="str">
        <f t="shared" si="34"/>
        <v>Week 1</v>
      </c>
      <c r="H739" s="6" t="str">
        <f t="shared" si="35"/>
        <v>April 24 Week 1</v>
      </c>
      <c r="I739" s="6" t="str">
        <f>CONCATENATE(UPPER(TableAopCalendar[[#This Row],[Month]])," ",TableAopCalendar[[#This Row],[Year]])</f>
        <v>APRIL 24</v>
      </c>
      <c r="J739" s="6" t="s">
        <v>261</v>
      </c>
      <c r="K739" s="6" t="str">
        <f>CONCATENATE(TableAopCalendar[[#This Row],[Month for Plan]]," ",TableAopCalendar[[#This Row],[Plan]])</f>
        <v>APRIL 24 PLANNED</v>
      </c>
    </row>
    <row r="740" spans="1:11" x14ac:dyDescent="0.35">
      <c r="A740" s="6">
        <f t="shared" si="33"/>
        <v>1</v>
      </c>
      <c r="B740" s="7">
        <v>45390</v>
      </c>
      <c r="C740" s="8" t="s">
        <v>251</v>
      </c>
      <c r="D740" s="8">
        <v>24</v>
      </c>
      <c r="E740" s="6">
        <f>DAY(TableAopCalendar[[#This Row],[Date]])</f>
        <v>8</v>
      </c>
      <c r="F740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740" s="6" t="str">
        <f t="shared" si="34"/>
        <v>Week 2</v>
      </c>
      <c r="H740" s="6" t="str">
        <f t="shared" si="35"/>
        <v>April 24 Week 2</v>
      </c>
      <c r="I740" s="6" t="str">
        <f>CONCATENATE(UPPER(TableAopCalendar[[#This Row],[Month]])," ",TableAopCalendar[[#This Row],[Year]])</f>
        <v>APRIL 24</v>
      </c>
      <c r="J740" s="6" t="s">
        <v>261</v>
      </c>
      <c r="K740" s="6" t="str">
        <f>CONCATENATE(TableAopCalendar[[#This Row],[Month for Plan]]," ",TableAopCalendar[[#This Row],[Plan]])</f>
        <v>APRIL 24 PLANNED</v>
      </c>
    </row>
    <row r="741" spans="1:11" x14ac:dyDescent="0.35">
      <c r="A741" s="6">
        <f t="shared" si="33"/>
        <v>2</v>
      </c>
      <c r="B741" s="7">
        <v>45391</v>
      </c>
      <c r="C741" s="8" t="s">
        <v>251</v>
      </c>
      <c r="D741" s="8">
        <v>24</v>
      </c>
      <c r="E741" s="6">
        <f>DAY(TableAopCalendar[[#This Row],[Date]])</f>
        <v>9</v>
      </c>
      <c r="F741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741" s="6" t="str">
        <f t="shared" si="34"/>
        <v>Week 2</v>
      </c>
      <c r="H741" s="6" t="str">
        <f t="shared" si="35"/>
        <v>April 24 Week 2</v>
      </c>
      <c r="I741" s="6" t="str">
        <f>CONCATENATE(UPPER(TableAopCalendar[[#This Row],[Month]])," ",TableAopCalendar[[#This Row],[Year]])</f>
        <v>APRIL 24</v>
      </c>
      <c r="J741" s="6" t="s">
        <v>261</v>
      </c>
      <c r="K741" s="6" t="str">
        <f>CONCATENATE(TableAopCalendar[[#This Row],[Month for Plan]]," ",TableAopCalendar[[#This Row],[Plan]])</f>
        <v>APRIL 24 PLANNED</v>
      </c>
    </row>
    <row r="742" spans="1:11" x14ac:dyDescent="0.35">
      <c r="A742" s="6">
        <f t="shared" si="33"/>
        <v>3</v>
      </c>
      <c r="B742" s="7">
        <v>45392</v>
      </c>
      <c r="C742" s="8" t="s">
        <v>251</v>
      </c>
      <c r="D742" s="8">
        <v>24</v>
      </c>
      <c r="E742" s="6">
        <f>DAY(TableAopCalendar[[#This Row],[Date]])</f>
        <v>10</v>
      </c>
      <c r="F742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742" s="6" t="str">
        <f t="shared" si="34"/>
        <v>Week 2</v>
      </c>
      <c r="H742" s="6" t="str">
        <f t="shared" si="35"/>
        <v>April 24 Week 2</v>
      </c>
      <c r="I742" s="6" t="str">
        <f>CONCATENATE(UPPER(TableAopCalendar[[#This Row],[Month]])," ",TableAopCalendar[[#This Row],[Year]])</f>
        <v>APRIL 24</v>
      </c>
      <c r="J742" s="6" t="s">
        <v>261</v>
      </c>
      <c r="K742" s="6" t="str">
        <f>CONCATENATE(TableAopCalendar[[#This Row],[Month for Plan]]," ",TableAopCalendar[[#This Row],[Plan]])</f>
        <v>APRIL 24 PLANNED</v>
      </c>
    </row>
    <row r="743" spans="1:11" x14ac:dyDescent="0.35">
      <c r="A743" s="6">
        <f t="shared" si="33"/>
        <v>4</v>
      </c>
      <c r="B743" s="7">
        <v>45393</v>
      </c>
      <c r="C743" s="8" t="s">
        <v>251</v>
      </c>
      <c r="D743" s="8">
        <v>24</v>
      </c>
      <c r="E743" s="6">
        <f>DAY(TableAopCalendar[[#This Row],[Date]])</f>
        <v>11</v>
      </c>
      <c r="F743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743" s="6" t="str">
        <f t="shared" si="34"/>
        <v>Week 2</v>
      </c>
      <c r="H743" s="6" t="str">
        <f t="shared" si="35"/>
        <v>April 24 Week 2</v>
      </c>
      <c r="I743" s="6" t="str">
        <f>CONCATENATE(UPPER(TableAopCalendar[[#This Row],[Month]])," ",TableAopCalendar[[#This Row],[Year]])</f>
        <v>APRIL 24</v>
      </c>
      <c r="J743" s="6" t="s">
        <v>261</v>
      </c>
      <c r="K743" s="6" t="str">
        <f>CONCATENATE(TableAopCalendar[[#This Row],[Month for Plan]]," ",TableAopCalendar[[#This Row],[Plan]])</f>
        <v>APRIL 24 PLANNED</v>
      </c>
    </row>
    <row r="744" spans="1:11" x14ac:dyDescent="0.35">
      <c r="A744" s="6">
        <f t="shared" si="33"/>
        <v>5</v>
      </c>
      <c r="B744" s="7">
        <v>45394</v>
      </c>
      <c r="C744" s="8" t="s">
        <v>251</v>
      </c>
      <c r="D744" s="8">
        <v>24</v>
      </c>
      <c r="E744" s="6">
        <f>DAY(TableAopCalendar[[#This Row],[Date]])</f>
        <v>12</v>
      </c>
      <c r="F744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744" s="6" t="str">
        <f t="shared" si="34"/>
        <v>Week 2</v>
      </c>
      <c r="H744" s="6" t="str">
        <f t="shared" si="35"/>
        <v>April 24 Week 2</v>
      </c>
      <c r="I744" s="6" t="str">
        <f>CONCATENATE(UPPER(TableAopCalendar[[#This Row],[Month]])," ",TableAopCalendar[[#This Row],[Year]])</f>
        <v>APRIL 24</v>
      </c>
      <c r="J744" s="6" t="s">
        <v>261</v>
      </c>
      <c r="K744" s="6" t="str">
        <f>CONCATENATE(TableAopCalendar[[#This Row],[Month for Plan]]," ",TableAopCalendar[[#This Row],[Plan]])</f>
        <v>APRIL 24 PLANNED</v>
      </c>
    </row>
    <row r="745" spans="1:11" x14ac:dyDescent="0.35">
      <c r="A745" s="6">
        <f t="shared" si="33"/>
        <v>6</v>
      </c>
      <c r="B745" s="7">
        <v>45395</v>
      </c>
      <c r="C745" s="8" t="s">
        <v>251</v>
      </c>
      <c r="D745" s="8">
        <v>24</v>
      </c>
      <c r="E745" s="6">
        <f>DAY(TableAopCalendar[[#This Row],[Date]])</f>
        <v>13</v>
      </c>
      <c r="F745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745" s="6" t="str">
        <f t="shared" si="34"/>
        <v>Week 2</v>
      </c>
      <c r="H745" s="6" t="str">
        <f t="shared" si="35"/>
        <v>April 24 Week 2</v>
      </c>
      <c r="I745" s="6" t="str">
        <f>CONCATENATE(UPPER(TableAopCalendar[[#This Row],[Month]])," ",TableAopCalendar[[#This Row],[Year]])</f>
        <v>APRIL 24</v>
      </c>
      <c r="J745" s="6" t="s">
        <v>261</v>
      </c>
      <c r="K745" s="6" t="str">
        <f>CONCATENATE(TableAopCalendar[[#This Row],[Month for Plan]]," ",TableAopCalendar[[#This Row],[Plan]])</f>
        <v>APRIL 24 PLANNED</v>
      </c>
    </row>
    <row r="746" spans="1:11" x14ac:dyDescent="0.35">
      <c r="A746" s="6">
        <f t="shared" si="33"/>
        <v>7</v>
      </c>
      <c r="B746" s="7">
        <v>45396</v>
      </c>
      <c r="C746" s="8" t="s">
        <v>251</v>
      </c>
      <c r="D746" s="8">
        <v>24</v>
      </c>
      <c r="E746" s="6">
        <f>DAY(TableAopCalendar[[#This Row],[Date]])</f>
        <v>14</v>
      </c>
      <c r="F746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746" s="6" t="str">
        <f t="shared" si="34"/>
        <v>Week 2</v>
      </c>
      <c r="H746" s="6" t="str">
        <f t="shared" si="35"/>
        <v>April 24 Week 2</v>
      </c>
      <c r="I746" s="6" t="str">
        <f>CONCATENATE(UPPER(TableAopCalendar[[#This Row],[Month]])," ",TableAopCalendar[[#This Row],[Year]])</f>
        <v>APRIL 24</v>
      </c>
      <c r="J746" s="6" t="s">
        <v>261</v>
      </c>
      <c r="K746" s="6" t="str">
        <f>CONCATENATE(TableAopCalendar[[#This Row],[Month for Plan]]," ",TableAopCalendar[[#This Row],[Plan]])</f>
        <v>APRIL 24 PLANNED</v>
      </c>
    </row>
    <row r="747" spans="1:11" x14ac:dyDescent="0.35">
      <c r="A747" s="6">
        <f t="shared" si="33"/>
        <v>1</v>
      </c>
      <c r="B747" s="7">
        <v>45397</v>
      </c>
      <c r="C747" s="8" t="s">
        <v>251</v>
      </c>
      <c r="D747" s="8">
        <v>24</v>
      </c>
      <c r="E747" s="6">
        <f>DAY(TableAopCalendar[[#This Row],[Date]])</f>
        <v>15</v>
      </c>
      <c r="F747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747" s="6" t="str">
        <f t="shared" si="34"/>
        <v>Week 3</v>
      </c>
      <c r="H747" s="6" t="str">
        <f t="shared" si="35"/>
        <v>April 24 Week 3</v>
      </c>
      <c r="I747" s="6" t="str">
        <f>CONCATENATE(UPPER(TableAopCalendar[[#This Row],[Month]])," ",TableAopCalendar[[#This Row],[Year]])</f>
        <v>APRIL 24</v>
      </c>
      <c r="J747" s="6" t="s">
        <v>261</v>
      </c>
      <c r="K747" s="6" t="str">
        <f>CONCATENATE(TableAopCalendar[[#This Row],[Month for Plan]]," ",TableAopCalendar[[#This Row],[Plan]])</f>
        <v>APRIL 24 PLANNED</v>
      </c>
    </row>
    <row r="748" spans="1:11" x14ac:dyDescent="0.35">
      <c r="A748" s="6">
        <f t="shared" si="33"/>
        <v>2</v>
      </c>
      <c r="B748" s="7">
        <v>45398</v>
      </c>
      <c r="C748" s="8" t="s">
        <v>251</v>
      </c>
      <c r="D748" s="8">
        <v>24</v>
      </c>
      <c r="E748" s="6">
        <f>DAY(TableAopCalendar[[#This Row],[Date]])</f>
        <v>16</v>
      </c>
      <c r="F748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748" s="6" t="str">
        <f t="shared" si="34"/>
        <v>Week 3</v>
      </c>
      <c r="H748" s="6" t="str">
        <f t="shared" si="35"/>
        <v>April 24 Week 3</v>
      </c>
      <c r="I748" s="6" t="str">
        <f>CONCATENATE(UPPER(TableAopCalendar[[#This Row],[Month]])," ",TableAopCalendar[[#This Row],[Year]])</f>
        <v>APRIL 24</v>
      </c>
      <c r="J748" s="6" t="s">
        <v>261</v>
      </c>
      <c r="K748" s="6" t="str">
        <f>CONCATENATE(TableAopCalendar[[#This Row],[Month for Plan]]," ",TableAopCalendar[[#This Row],[Plan]])</f>
        <v>APRIL 24 PLANNED</v>
      </c>
    </row>
    <row r="749" spans="1:11" x14ac:dyDescent="0.35">
      <c r="A749" s="6">
        <f t="shared" si="33"/>
        <v>3</v>
      </c>
      <c r="B749" s="7">
        <v>45399</v>
      </c>
      <c r="C749" s="8" t="s">
        <v>251</v>
      </c>
      <c r="D749" s="8">
        <v>24</v>
      </c>
      <c r="E749" s="6">
        <f>DAY(TableAopCalendar[[#This Row],[Date]])</f>
        <v>17</v>
      </c>
      <c r="F749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749" s="6" t="str">
        <f t="shared" si="34"/>
        <v>Week 3</v>
      </c>
      <c r="H749" s="6" t="str">
        <f t="shared" si="35"/>
        <v>April 24 Week 3</v>
      </c>
      <c r="I749" s="6" t="str">
        <f>CONCATENATE(UPPER(TableAopCalendar[[#This Row],[Month]])," ",TableAopCalendar[[#This Row],[Year]])</f>
        <v>APRIL 24</v>
      </c>
      <c r="J749" s="6" t="s">
        <v>261</v>
      </c>
      <c r="K749" s="6" t="str">
        <f>CONCATENATE(TableAopCalendar[[#This Row],[Month for Plan]]," ",TableAopCalendar[[#This Row],[Plan]])</f>
        <v>APRIL 24 PLANNED</v>
      </c>
    </row>
    <row r="750" spans="1:11" x14ac:dyDescent="0.35">
      <c r="A750" s="6">
        <f t="shared" si="33"/>
        <v>4</v>
      </c>
      <c r="B750" s="7">
        <v>45400</v>
      </c>
      <c r="C750" s="8" t="s">
        <v>251</v>
      </c>
      <c r="D750" s="8">
        <v>24</v>
      </c>
      <c r="E750" s="6">
        <f>DAY(TableAopCalendar[[#This Row],[Date]])</f>
        <v>18</v>
      </c>
      <c r="F750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750" s="6" t="str">
        <f t="shared" si="34"/>
        <v>Week 3</v>
      </c>
      <c r="H750" s="6" t="str">
        <f t="shared" si="35"/>
        <v>April 24 Week 3</v>
      </c>
      <c r="I750" s="6" t="str">
        <f>CONCATENATE(UPPER(TableAopCalendar[[#This Row],[Month]])," ",TableAopCalendar[[#This Row],[Year]])</f>
        <v>APRIL 24</v>
      </c>
      <c r="J750" s="6" t="s">
        <v>261</v>
      </c>
      <c r="K750" s="6" t="str">
        <f>CONCATENATE(TableAopCalendar[[#This Row],[Month for Plan]]," ",TableAopCalendar[[#This Row],[Plan]])</f>
        <v>APRIL 24 PLANNED</v>
      </c>
    </row>
    <row r="751" spans="1:11" x14ac:dyDescent="0.35">
      <c r="A751" s="6">
        <f t="shared" si="33"/>
        <v>5</v>
      </c>
      <c r="B751" s="7">
        <v>45401</v>
      </c>
      <c r="C751" s="8" t="s">
        <v>251</v>
      </c>
      <c r="D751" s="8">
        <v>24</v>
      </c>
      <c r="E751" s="6">
        <f>DAY(TableAopCalendar[[#This Row],[Date]])</f>
        <v>19</v>
      </c>
      <c r="F751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751" s="6" t="str">
        <f t="shared" si="34"/>
        <v>Week 3</v>
      </c>
      <c r="H751" s="6" t="str">
        <f t="shared" si="35"/>
        <v>April 24 Week 3</v>
      </c>
      <c r="I751" s="6" t="str">
        <f>CONCATENATE(UPPER(TableAopCalendar[[#This Row],[Month]])," ",TableAopCalendar[[#This Row],[Year]])</f>
        <v>APRIL 24</v>
      </c>
      <c r="J751" s="6" t="s">
        <v>261</v>
      </c>
      <c r="K751" s="6" t="str">
        <f>CONCATENATE(TableAopCalendar[[#This Row],[Month for Plan]]," ",TableAopCalendar[[#This Row],[Plan]])</f>
        <v>APRIL 24 PLANNED</v>
      </c>
    </row>
    <row r="752" spans="1:11" x14ac:dyDescent="0.35">
      <c r="A752" s="6">
        <f t="shared" si="33"/>
        <v>6</v>
      </c>
      <c r="B752" s="7">
        <v>45402</v>
      </c>
      <c r="C752" s="8" t="s">
        <v>251</v>
      </c>
      <c r="D752" s="8">
        <v>24</v>
      </c>
      <c r="E752" s="6">
        <f>DAY(TableAopCalendar[[#This Row],[Date]])</f>
        <v>20</v>
      </c>
      <c r="F752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752" s="6" t="str">
        <f t="shared" si="34"/>
        <v>Week 3</v>
      </c>
      <c r="H752" s="6" t="str">
        <f t="shared" si="35"/>
        <v>April 24 Week 3</v>
      </c>
      <c r="I752" s="6" t="str">
        <f>CONCATENATE(UPPER(TableAopCalendar[[#This Row],[Month]])," ",TableAopCalendar[[#This Row],[Year]])</f>
        <v>APRIL 24</v>
      </c>
      <c r="J752" s="6" t="s">
        <v>261</v>
      </c>
      <c r="K752" s="6" t="str">
        <f>CONCATENATE(TableAopCalendar[[#This Row],[Month for Plan]]," ",TableAopCalendar[[#This Row],[Plan]])</f>
        <v>APRIL 24 PLANNED</v>
      </c>
    </row>
    <row r="753" spans="1:11" x14ac:dyDescent="0.35">
      <c r="A753" s="6">
        <f t="shared" si="33"/>
        <v>7</v>
      </c>
      <c r="B753" s="7">
        <v>45403</v>
      </c>
      <c r="C753" s="8" t="s">
        <v>251</v>
      </c>
      <c r="D753" s="8">
        <v>24</v>
      </c>
      <c r="E753" s="6">
        <f>DAY(TableAopCalendar[[#This Row],[Date]])</f>
        <v>21</v>
      </c>
      <c r="F753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753" s="6" t="str">
        <f t="shared" si="34"/>
        <v>Week 3</v>
      </c>
      <c r="H753" s="6" t="str">
        <f t="shared" si="35"/>
        <v>April 24 Week 3</v>
      </c>
      <c r="I753" s="6" t="str">
        <f>CONCATENATE(UPPER(TableAopCalendar[[#This Row],[Month]])," ",TableAopCalendar[[#This Row],[Year]])</f>
        <v>APRIL 24</v>
      </c>
      <c r="J753" s="6" t="s">
        <v>261</v>
      </c>
      <c r="K753" s="6" t="str">
        <f>CONCATENATE(TableAopCalendar[[#This Row],[Month for Plan]]," ",TableAopCalendar[[#This Row],[Plan]])</f>
        <v>APRIL 24 PLANNED</v>
      </c>
    </row>
    <row r="754" spans="1:11" x14ac:dyDescent="0.35">
      <c r="A754" s="6">
        <f t="shared" si="33"/>
        <v>1</v>
      </c>
      <c r="B754" s="7">
        <v>45404</v>
      </c>
      <c r="C754" s="8" t="s">
        <v>251</v>
      </c>
      <c r="D754" s="8">
        <v>24</v>
      </c>
      <c r="E754" s="6">
        <f>DAY(TableAopCalendar[[#This Row],[Date]])</f>
        <v>22</v>
      </c>
      <c r="F754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754" s="6" t="str">
        <f t="shared" si="34"/>
        <v>Week 4</v>
      </c>
      <c r="H754" s="6" t="str">
        <f t="shared" si="35"/>
        <v>April 24 Week 4</v>
      </c>
      <c r="I754" s="6" t="str">
        <f>CONCATENATE(UPPER(TableAopCalendar[[#This Row],[Month]])," ",TableAopCalendar[[#This Row],[Year]])</f>
        <v>APRIL 24</v>
      </c>
      <c r="J754" s="6" t="s">
        <v>261</v>
      </c>
      <c r="K754" s="6" t="str">
        <f>CONCATENATE(TableAopCalendar[[#This Row],[Month for Plan]]," ",TableAopCalendar[[#This Row],[Plan]])</f>
        <v>APRIL 24 PLANNED</v>
      </c>
    </row>
    <row r="755" spans="1:11" x14ac:dyDescent="0.35">
      <c r="A755" s="6">
        <f t="shared" si="33"/>
        <v>2</v>
      </c>
      <c r="B755" s="7">
        <v>45405</v>
      </c>
      <c r="C755" s="8" t="s">
        <v>251</v>
      </c>
      <c r="D755" s="8">
        <v>24</v>
      </c>
      <c r="E755" s="6">
        <f>DAY(TableAopCalendar[[#This Row],[Date]])</f>
        <v>23</v>
      </c>
      <c r="F755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755" s="6" t="str">
        <f t="shared" si="34"/>
        <v>Week 4</v>
      </c>
      <c r="H755" s="6" t="str">
        <f t="shared" si="35"/>
        <v>April 24 Week 4</v>
      </c>
      <c r="I755" s="6" t="str">
        <f>CONCATENATE(UPPER(TableAopCalendar[[#This Row],[Month]])," ",TableAopCalendar[[#This Row],[Year]])</f>
        <v>APRIL 24</v>
      </c>
      <c r="J755" s="6" t="s">
        <v>261</v>
      </c>
      <c r="K755" s="6" t="str">
        <f>CONCATENATE(TableAopCalendar[[#This Row],[Month for Plan]]," ",TableAopCalendar[[#This Row],[Plan]])</f>
        <v>APRIL 24 PLANNED</v>
      </c>
    </row>
    <row r="756" spans="1:11" x14ac:dyDescent="0.35">
      <c r="A756" s="6">
        <f t="shared" si="33"/>
        <v>3</v>
      </c>
      <c r="B756" s="7">
        <v>45406</v>
      </c>
      <c r="C756" s="8" t="s">
        <v>251</v>
      </c>
      <c r="D756" s="8">
        <v>24</v>
      </c>
      <c r="E756" s="6">
        <f>DAY(TableAopCalendar[[#This Row],[Date]])</f>
        <v>24</v>
      </c>
      <c r="F756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756" s="6" t="str">
        <f t="shared" si="34"/>
        <v>Week 4</v>
      </c>
      <c r="H756" s="6" t="str">
        <f t="shared" si="35"/>
        <v>April 24 Week 4</v>
      </c>
      <c r="I756" s="6" t="str">
        <f>CONCATENATE(UPPER(TableAopCalendar[[#This Row],[Month]])," ",TableAopCalendar[[#This Row],[Year]])</f>
        <v>APRIL 24</v>
      </c>
      <c r="J756" s="6" t="s">
        <v>261</v>
      </c>
      <c r="K756" s="6" t="str">
        <f>CONCATENATE(TableAopCalendar[[#This Row],[Month for Plan]]," ",TableAopCalendar[[#This Row],[Plan]])</f>
        <v>APRIL 24 PLANNED</v>
      </c>
    </row>
    <row r="757" spans="1:11" x14ac:dyDescent="0.35">
      <c r="A757" s="6">
        <f t="shared" si="33"/>
        <v>4</v>
      </c>
      <c r="B757" s="7">
        <v>45407</v>
      </c>
      <c r="C757" s="8" t="s">
        <v>251</v>
      </c>
      <c r="D757" s="8">
        <v>24</v>
      </c>
      <c r="E757" s="6">
        <f>DAY(TableAopCalendar[[#This Row],[Date]])</f>
        <v>25</v>
      </c>
      <c r="F757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757" s="6" t="str">
        <f t="shared" si="34"/>
        <v>Week 4</v>
      </c>
      <c r="H757" s="6" t="str">
        <f t="shared" si="35"/>
        <v>April 24 Week 4</v>
      </c>
      <c r="I757" s="6" t="str">
        <f>CONCATENATE(UPPER(TableAopCalendar[[#This Row],[Month]])," ",TableAopCalendar[[#This Row],[Year]])</f>
        <v>APRIL 24</v>
      </c>
      <c r="J757" s="6" t="s">
        <v>261</v>
      </c>
      <c r="K757" s="6" t="str">
        <f>CONCATENATE(TableAopCalendar[[#This Row],[Month for Plan]]," ",TableAopCalendar[[#This Row],[Plan]])</f>
        <v>APRIL 24 PLANNED</v>
      </c>
    </row>
    <row r="758" spans="1:11" x14ac:dyDescent="0.35">
      <c r="A758" s="6">
        <f t="shared" si="33"/>
        <v>5</v>
      </c>
      <c r="B758" s="7">
        <v>45408</v>
      </c>
      <c r="C758" s="8" t="s">
        <v>251</v>
      </c>
      <c r="D758" s="8">
        <v>24</v>
      </c>
      <c r="E758" s="6">
        <f>DAY(TableAopCalendar[[#This Row],[Date]])</f>
        <v>26</v>
      </c>
      <c r="F758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758" s="6" t="str">
        <f t="shared" si="34"/>
        <v>Week 4</v>
      </c>
      <c r="H758" s="6" t="str">
        <f t="shared" si="35"/>
        <v>April 24 Week 4</v>
      </c>
      <c r="I758" s="6" t="str">
        <f>CONCATENATE(UPPER(TableAopCalendar[[#This Row],[Month]])," ",TableAopCalendar[[#This Row],[Year]])</f>
        <v>APRIL 24</v>
      </c>
      <c r="J758" s="6" t="s">
        <v>261</v>
      </c>
      <c r="K758" s="6" t="str">
        <f>CONCATENATE(TableAopCalendar[[#This Row],[Month for Plan]]," ",TableAopCalendar[[#This Row],[Plan]])</f>
        <v>APRIL 24 PLANNED</v>
      </c>
    </row>
    <row r="759" spans="1:11" x14ac:dyDescent="0.35">
      <c r="A759" s="6">
        <f t="shared" si="33"/>
        <v>6</v>
      </c>
      <c r="B759" s="7">
        <v>45409</v>
      </c>
      <c r="C759" s="8" t="s">
        <v>251</v>
      </c>
      <c r="D759" s="8">
        <v>24</v>
      </c>
      <c r="E759" s="6">
        <f>DAY(TableAopCalendar[[#This Row],[Date]])</f>
        <v>27</v>
      </c>
      <c r="F759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759" s="6" t="str">
        <f t="shared" si="34"/>
        <v>Week 4</v>
      </c>
      <c r="H759" s="6" t="str">
        <f t="shared" si="35"/>
        <v>April 24 Week 4</v>
      </c>
      <c r="I759" s="6" t="str">
        <f>CONCATENATE(UPPER(TableAopCalendar[[#This Row],[Month]])," ",TableAopCalendar[[#This Row],[Year]])</f>
        <v>APRIL 24</v>
      </c>
      <c r="J759" s="6" t="s">
        <v>261</v>
      </c>
      <c r="K759" s="6" t="str">
        <f>CONCATENATE(TableAopCalendar[[#This Row],[Month for Plan]]," ",TableAopCalendar[[#This Row],[Plan]])</f>
        <v>APRIL 24 PLANNED</v>
      </c>
    </row>
    <row r="760" spans="1:11" x14ac:dyDescent="0.35">
      <c r="A760" s="6">
        <f t="shared" si="33"/>
        <v>7</v>
      </c>
      <c r="B760" s="7">
        <v>45410</v>
      </c>
      <c r="C760" s="8" t="s">
        <v>251</v>
      </c>
      <c r="D760" s="8">
        <v>24</v>
      </c>
      <c r="E760" s="6">
        <f>DAY(TableAopCalendar[[#This Row],[Date]])</f>
        <v>28</v>
      </c>
      <c r="F760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760" s="6" t="str">
        <f t="shared" si="34"/>
        <v>Week 4</v>
      </c>
      <c r="H760" s="6" t="str">
        <f t="shared" si="35"/>
        <v>April 24 Week 4</v>
      </c>
      <c r="I760" s="6" t="str">
        <f>CONCATENATE(UPPER(TableAopCalendar[[#This Row],[Month]])," ",TableAopCalendar[[#This Row],[Year]])</f>
        <v>APRIL 24</v>
      </c>
      <c r="J760" s="6" t="s">
        <v>261</v>
      </c>
      <c r="K760" s="6" t="str">
        <f>CONCATENATE(TableAopCalendar[[#This Row],[Month for Plan]]," ",TableAopCalendar[[#This Row],[Plan]])</f>
        <v>APRIL 24 PLANNED</v>
      </c>
    </row>
    <row r="761" spans="1:11" x14ac:dyDescent="0.35">
      <c r="A761" s="6">
        <f t="shared" si="33"/>
        <v>1</v>
      </c>
      <c r="B761" s="7">
        <v>45411</v>
      </c>
      <c r="C761" s="8" t="s">
        <v>251</v>
      </c>
      <c r="D761" s="8">
        <v>24</v>
      </c>
      <c r="E761" s="6">
        <f>DAY(TableAopCalendar[[#This Row],[Date]])</f>
        <v>29</v>
      </c>
      <c r="F761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761" s="6" t="str">
        <f t="shared" si="34"/>
        <v>Week 5</v>
      </c>
      <c r="H761" s="6" t="str">
        <f t="shared" si="35"/>
        <v>April 24 Week 5</v>
      </c>
      <c r="I761" s="6" t="str">
        <f>CONCATENATE(UPPER(TableAopCalendar[[#This Row],[Month]])," ",TableAopCalendar[[#This Row],[Year]])</f>
        <v>APRIL 24</v>
      </c>
      <c r="J761" s="6" t="s">
        <v>261</v>
      </c>
      <c r="K761" s="6" t="str">
        <f>CONCATENATE(TableAopCalendar[[#This Row],[Month for Plan]]," ",TableAopCalendar[[#This Row],[Plan]])</f>
        <v>APRIL 24 PLANNED</v>
      </c>
    </row>
    <row r="762" spans="1:11" x14ac:dyDescent="0.35">
      <c r="A762" s="6">
        <f t="shared" si="33"/>
        <v>2</v>
      </c>
      <c r="B762" s="7">
        <v>45412</v>
      </c>
      <c r="C762" s="8" t="s">
        <v>251</v>
      </c>
      <c r="D762" s="8">
        <v>24</v>
      </c>
      <c r="E762" s="6">
        <f>DAY(TableAopCalendar[[#This Row],[Date]])</f>
        <v>30</v>
      </c>
      <c r="F762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762" s="6" t="str">
        <f t="shared" si="34"/>
        <v>Week 5</v>
      </c>
      <c r="H762" s="6" t="str">
        <f t="shared" si="35"/>
        <v>April 24 Week 5</v>
      </c>
      <c r="I762" s="6" t="str">
        <f>CONCATENATE(UPPER(TableAopCalendar[[#This Row],[Month]])," ",TableAopCalendar[[#This Row],[Year]])</f>
        <v>APRIL 24</v>
      </c>
      <c r="J762" s="6" t="s">
        <v>261</v>
      </c>
      <c r="K762" s="6" t="str">
        <f>CONCATENATE(TableAopCalendar[[#This Row],[Month for Plan]]," ",TableAopCalendar[[#This Row],[Plan]])</f>
        <v>APRIL 24 PLANNED</v>
      </c>
    </row>
    <row r="763" spans="1:11" x14ac:dyDescent="0.35">
      <c r="A763" s="6">
        <f t="shared" si="33"/>
        <v>1</v>
      </c>
      <c r="B763" s="7">
        <v>45413</v>
      </c>
      <c r="C763" s="8" t="s">
        <v>252</v>
      </c>
      <c r="D763" s="8">
        <v>24</v>
      </c>
      <c r="E763" s="6">
        <f>DAY(TableAopCalendar[[#This Row],[Date]])</f>
        <v>1</v>
      </c>
      <c r="F763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763" s="6" t="str">
        <f t="shared" si="34"/>
        <v>Week 1</v>
      </c>
      <c r="H763" s="6" t="str">
        <f t="shared" si="35"/>
        <v>May 24 Week 1</v>
      </c>
      <c r="I763" s="6" t="str">
        <f>CONCATENATE(UPPER(TableAopCalendar[[#This Row],[Month]])," ",TableAopCalendar[[#This Row],[Year]])</f>
        <v>MAY 24</v>
      </c>
      <c r="J763" s="6" t="s">
        <v>261</v>
      </c>
      <c r="K763" s="6" t="str">
        <f>CONCATENATE(TableAopCalendar[[#This Row],[Month for Plan]]," ",TableAopCalendar[[#This Row],[Plan]])</f>
        <v>MAY 24 PLANNED</v>
      </c>
    </row>
    <row r="764" spans="1:11" x14ac:dyDescent="0.35">
      <c r="A764" s="6">
        <f t="shared" si="33"/>
        <v>2</v>
      </c>
      <c r="B764" s="7">
        <v>45414</v>
      </c>
      <c r="C764" s="8" t="s">
        <v>252</v>
      </c>
      <c r="D764" s="8">
        <v>24</v>
      </c>
      <c r="E764" s="6">
        <f>DAY(TableAopCalendar[[#This Row],[Date]])</f>
        <v>2</v>
      </c>
      <c r="F764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764" s="6" t="str">
        <f t="shared" si="34"/>
        <v>Week 1</v>
      </c>
      <c r="H764" s="6" t="str">
        <f t="shared" si="35"/>
        <v>May 24 Week 1</v>
      </c>
      <c r="I764" s="6" t="str">
        <f>CONCATENATE(UPPER(TableAopCalendar[[#This Row],[Month]])," ",TableAopCalendar[[#This Row],[Year]])</f>
        <v>MAY 24</v>
      </c>
      <c r="J764" s="6" t="s">
        <v>261</v>
      </c>
      <c r="K764" s="6" t="str">
        <f>CONCATENATE(TableAopCalendar[[#This Row],[Month for Plan]]," ",TableAopCalendar[[#This Row],[Plan]])</f>
        <v>MAY 24 PLANNED</v>
      </c>
    </row>
    <row r="765" spans="1:11" x14ac:dyDescent="0.35">
      <c r="A765" s="6">
        <f t="shared" si="33"/>
        <v>3</v>
      </c>
      <c r="B765" s="7">
        <v>45415</v>
      </c>
      <c r="C765" s="8" t="s">
        <v>252</v>
      </c>
      <c r="D765" s="8">
        <v>24</v>
      </c>
      <c r="E765" s="6">
        <f>DAY(TableAopCalendar[[#This Row],[Date]])</f>
        <v>3</v>
      </c>
      <c r="F765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765" s="6" t="str">
        <f t="shared" si="34"/>
        <v>Week 1</v>
      </c>
      <c r="H765" s="6" t="str">
        <f t="shared" si="35"/>
        <v>May 24 Week 1</v>
      </c>
      <c r="I765" s="6" t="str">
        <f>CONCATENATE(UPPER(TableAopCalendar[[#This Row],[Month]])," ",TableAopCalendar[[#This Row],[Year]])</f>
        <v>MAY 24</v>
      </c>
      <c r="J765" s="6" t="s">
        <v>261</v>
      </c>
      <c r="K765" s="6" t="str">
        <f>CONCATENATE(TableAopCalendar[[#This Row],[Month for Plan]]," ",TableAopCalendar[[#This Row],[Plan]])</f>
        <v>MAY 24 PLANNED</v>
      </c>
    </row>
    <row r="766" spans="1:11" x14ac:dyDescent="0.35">
      <c r="A766" s="6">
        <f t="shared" si="33"/>
        <v>4</v>
      </c>
      <c r="B766" s="7">
        <v>45416</v>
      </c>
      <c r="C766" s="8" t="s">
        <v>252</v>
      </c>
      <c r="D766" s="8">
        <v>24</v>
      </c>
      <c r="E766" s="6">
        <f>DAY(TableAopCalendar[[#This Row],[Date]])</f>
        <v>4</v>
      </c>
      <c r="F766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766" s="6" t="str">
        <f t="shared" si="34"/>
        <v>Week 1</v>
      </c>
      <c r="H766" s="6" t="str">
        <f t="shared" si="35"/>
        <v>May 24 Week 1</v>
      </c>
      <c r="I766" s="6" t="str">
        <f>CONCATENATE(UPPER(TableAopCalendar[[#This Row],[Month]])," ",TableAopCalendar[[#This Row],[Year]])</f>
        <v>MAY 24</v>
      </c>
      <c r="J766" s="6" t="s">
        <v>261</v>
      </c>
      <c r="K766" s="6" t="str">
        <f>CONCATENATE(TableAopCalendar[[#This Row],[Month for Plan]]," ",TableAopCalendar[[#This Row],[Plan]])</f>
        <v>MAY 24 PLANNED</v>
      </c>
    </row>
    <row r="767" spans="1:11" x14ac:dyDescent="0.35">
      <c r="A767" s="6">
        <f t="shared" si="33"/>
        <v>5</v>
      </c>
      <c r="B767" s="7">
        <v>45417</v>
      </c>
      <c r="C767" s="8" t="s">
        <v>252</v>
      </c>
      <c r="D767" s="8">
        <v>24</v>
      </c>
      <c r="E767" s="6">
        <f>DAY(TableAopCalendar[[#This Row],[Date]])</f>
        <v>5</v>
      </c>
      <c r="F767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767" s="6" t="str">
        <f t="shared" si="34"/>
        <v>Week 1</v>
      </c>
      <c r="H767" s="6" t="str">
        <f t="shared" si="35"/>
        <v>May 24 Week 1</v>
      </c>
      <c r="I767" s="6" t="str">
        <f>CONCATENATE(UPPER(TableAopCalendar[[#This Row],[Month]])," ",TableAopCalendar[[#This Row],[Year]])</f>
        <v>MAY 24</v>
      </c>
      <c r="J767" s="6" t="s">
        <v>261</v>
      </c>
      <c r="K767" s="6" t="str">
        <f>CONCATENATE(TableAopCalendar[[#This Row],[Month for Plan]]," ",TableAopCalendar[[#This Row],[Plan]])</f>
        <v>MAY 24 PLANNED</v>
      </c>
    </row>
    <row r="768" spans="1:11" x14ac:dyDescent="0.35">
      <c r="A768" s="6">
        <f t="shared" si="33"/>
        <v>6</v>
      </c>
      <c r="B768" s="7">
        <v>45418</v>
      </c>
      <c r="C768" s="8" t="s">
        <v>252</v>
      </c>
      <c r="D768" s="8">
        <v>24</v>
      </c>
      <c r="E768" s="6">
        <f>DAY(TableAopCalendar[[#This Row],[Date]])</f>
        <v>6</v>
      </c>
      <c r="F768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768" s="6" t="str">
        <f t="shared" si="34"/>
        <v>Week 1</v>
      </c>
      <c r="H768" s="6" t="str">
        <f t="shared" si="35"/>
        <v>May 24 Week 1</v>
      </c>
      <c r="I768" s="6" t="str">
        <f>CONCATENATE(UPPER(TableAopCalendar[[#This Row],[Month]])," ",TableAopCalendar[[#This Row],[Year]])</f>
        <v>MAY 24</v>
      </c>
      <c r="J768" s="6" t="s">
        <v>261</v>
      </c>
      <c r="K768" s="6" t="str">
        <f>CONCATENATE(TableAopCalendar[[#This Row],[Month for Plan]]," ",TableAopCalendar[[#This Row],[Plan]])</f>
        <v>MAY 24 PLANNED</v>
      </c>
    </row>
    <row r="769" spans="1:11" x14ac:dyDescent="0.35">
      <c r="A769" s="6">
        <f t="shared" si="33"/>
        <v>7</v>
      </c>
      <c r="B769" s="7">
        <v>45419</v>
      </c>
      <c r="C769" s="8" t="s">
        <v>252</v>
      </c>
      <c r="D769" s="8">
        <v>24</v>
      </c>
      <c r="E769" s="6">
        <f>DAY(TableAopCalendar[[#This Row],[Date]])</f>
        <v>7</v>
      </c>
      <c r="F769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769" s="6" t="str">
        <f t="shared" si="34"/>
        <v>Week 1</v>
      </c>
      <c r="H769" s="6" t="str">
        <f t="shared" si="35"/>
        <v>May 24 Week 1</v>
      </c>
      <c r="I769" s="6" t="str">
        <f>CONCATENATE(UPPER(TableAopCalendar[[#This Row],[Month]])," ",TableAopCalendar[[#This Row],[Year]])</f>
        <v>MAY 24</v>
      </c>
      <c r="J769" s="6" t="s">
        <v>261</v>
      </c>
      <c r="K769" s="6" t="str">
        <f>CONCATENATE(TableAopCalendar[[#This Row],[Month for Plan]]," ",TableAopCalendar[[#This Row],[Plan]])</f>
        <v>MAY 24 PLANNED</v>
      </c>
    </row>
    <row r="770" spans="1:11" x14ac:dyDescent="0.35">
      <c r="A770" s="6">
        <f t="shared" ref="A770:A833" si="36">IF(G770=G769,A769+1,1)</f>
        <v>1</v>
      </c>
      <c r="B770" s="7">
        <v>45420</v>
      </c>
      <c r="C770" s="8" t="s">
        <v>252</v>
      </c>
      <c r="D770" s="8">
        <v>24</v>
      </c>
      <c r="E770" s="6">
        <f>DAY(TableAopCalendar[[#This Row],[Date]])</f>
        <v>8</v>
      </c>
      <c r="F770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770" s="6" t="str">
        <f t="shared" ref="G770:G833" si="37">"Week"&amp;" "&amp;F770</f>
        <v>Week 2</v>
      </c>
      <c r="H770" s="6" t="str">
        <f t="shared" ref="H770:H833" si="38">CONCATENATE(C770," ",D770," ",G770)</f>
        <v>May 24 Week 2</v>
      </c>
      <c r="I770" s="6" t="str">
        <f>CONCATENATE(UPPER(TableAopCalendar[[#This Row],[Month]])," ",TableAopCalendar[[#This Row],[Year]])</f>
        <v>MAY 24</v>
      </c>
      <c r="J770" s="6" t="s">
        <v>261</v>
      </c>
      <c r="K770" s="6" t="str">
        <f>CONCATENATE(TableAopCalendar[[#This Row],[Month for Plan]]," ",TableAopCalendar[[#This Row],[Plan]])</f>
        <v>MAY 24 PLANNED</v>
      </c>
    </row>
    <row r="771" spans="1:11" x14ac:dyDescent="0.35">
      <c r="A771" s="6">
        <f t="shared" si="36"/>
        <v>2</v>
      </c>
      <c r="B771" s="7">
        <v>45421</v>
      </c>
      <c r="C771" s="8" t="s">
        <v>252</v>
      </c>
      <c r="D771" s="8">
        <v>24</v>
      </c>
      <c r="E771" s="6">
        <f>DAY(TableAopCalendar[[#This Row],[Date]])</f>
        <v>9</v>
      </c>
      <c r="F771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771" s="6" t="str">
        <f t="shared" si="37"/>
        <v>Week 2</v>
      </c>
      <c r="H771" s="6" t="str">
        <f t="shared" si="38"/>
        <v>May 24 Week 2</v>
      </c>
      <c r="I771" s="6" t="str">
        <f>CONCATENATE(UPPER(TableAopCalendar[[#This Row],[Month]])," ",TableAopCalendar[[#This Row],[Year]])</f>
        <v>MAY 24</v>
      </c>
      <c r="J771" s="6" t="s">
        <v>261</v>
      </c>
      <c r="K771" s="6" t="str">
        <f>CONCATENATE(TableAopCalendar[[#This Row],[Month for Plan]]," ",TableAopCalendar[[#This Row],[Plan]])</f>
        <v>MAY 24 PLANNED</v>
      </c>
    </row>
    <row r="772" spans="1:11" x14ac:dyDescent="0.35">
      <c r="A772" s="6">
        <f t="shared" si="36"/>
        <v>3</v>
      </c>
      <c r="B772" s="7">
        <v>45422</v>
      </c>
      <c r="C772" s="8" t="s">
        <v>252</v>
      </c>
      <c r="D772" s="8">
        <v>24</v>
      </c>
      <c r="E772" s="6">
        <f>DAY(TableAopCalendar[[#This Row],[Date]])</f>
        <v>10</v>
      </c>
      <c r="F772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772" s="6" t="str">
        <f t="shared" si="37"/>
        <v>Week 2</v>
      </c>
      <c r="H772" s="6" t="str">
        <f t="shared" si="38"/>
        <v>May 24 Week 2</v>
      </c>
      <c r="I772" s="6" t="str">
        <f>CONCATENATE(UPPER(TableAopCalendar[[#This Row],[Month]])," ",TableAopCalendar[[#This Row],[Year]])</f>
        <v>MAY 24</v>
      </c>
      <c r="J772" s="6" t="s">
        <v>261</v>
      </c>
      <c r="K772" s="6" t="str">
        <f>CONCATENATE(TableAopCalendar[[#This Row],[Month for Plan]]," ",TableAopCalendar[[#This Row],[Plan]])</f>
        <v>MAY 24 PLANNED</v>
      </c>
    </row>
    <row r="773" spans="1:11" x14ac:dyDescent="0.35">
      <c r="A773" s="6">
        <f t="shared" si="36"/>
        <v>4</v>
      </c>
      <c r="B773" s="7">
        <v>45423</v>
      </c>
      <c r="C773" s="8" t="s">
        <v>252</v>
      </c>
      <c r="D773" s="8">
        <v>24</v>
      </c>
      <c r="E773" s="6">
        <f>DAY(TableAopCalendar[[#This Row],[Date]])</f>
        <v>11</v>
      </c>
      <c r="F773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773" s="6" t="str">
        <f t="shared" si="37"/>
        <v>Week 2</v>
      </c>
      <c r="H773" s="6" t="str">
        <f t="shared" si="38"/>
        <v>May 24 Week 2</v>
      </c>
      <c r="I773" s="6" t="str">
        <f>CONCATENATE(UPPER(TableAopCalendar[[#This Row],[Month]])," ",TableAopCalendar[[#This Row],[Year]])</f>
        <v>MAY 24</v>
      </c>
      <c r="J773" s="6" t="s">
        <v>261</v>
      </c>
      <c r="K773" s="6" t="str">
        <f>CONCATENATE(TableAopCalendar[[#This Row],[Month for Plan]]," ",TableAopCalendar[[#This Row],[Plan]])</f>
        <v>MAY 24 PLANNED</v>
      </c>
    </row>
    <row r="774" spans="1:11" x14ac:dyDescent="0.35">
      <c r="A774" s="6">
        <f t="shared" si="36"/>
        <v>5</v>
      </c>
      <c r="B774" s="7">
        <v>45424</v>
      </c>
      <c r="C774" s="8" t="s">
        <v>252</v>
      </c>
      <c r="D774" s="8">
        <v>24</v>
      </c>
      <c r="E774" s="6">
        <f>DAY(TableAopCalendar[[#This Row],[Date]])</f>
        <v>12</v>
      </c>
      <c r="F774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774" s="6" t="str">
        <f t="shared" si="37"/>
        <v>Week 2</v>
      </c>
      <c r="H774" s="6" t="str">
        <f t="shared" si="38"/>
        <v>May 24 Week 2</v>
      </c>
      <c r="I774" s="6" t="str">
        <f>CONCATENATE(UPPER(TableAopCalendar[[#This Row],[Month]])," ",TableAopCalendar[[#This Row],[Year]])</f>
        <v>MAY 24</v>
      </c>
      <c r="J774" s="6" t="s">
        <v>261</v>
      </c>
      <c r="K774" s="6" t="str">
        <f>CONCATENATE(TableAopCalendar[[#This Row],[Month for Plan]]," ",TableAopCalendar[[#This Row],[Plan]])</f>
        <v>MAY 24 PLANNED</v>
      </c>
    </row>
    <row r="775" spans="1:11" x14ac:dyDescent="0.35">
      <c r="A775" s="6">
        <f t="shared" si="36"/>
        <v>6</v>
      </c>
      <c r="B775" s="7">
        <v>45425</v>
      </c>
      <c r="C775" s="8" t="s">
        <v>252</v>
      </c>
      <c r="D775" s="8">
        <v>24</v>
      </c>
      <c r="E775" s="6">
        <f>DAY(TableAopCalendar[[#This Row],[Date]])</f>
        <v>13</v>
      </c>
      <c r="F775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775" s="6" t="str">
        <f t="shared" si="37"/>
        <v>Week 2</v>
      </c>
      <c r="H775" s="6" t="str">
        <f t="shared" si="38"/>
        <v>May 24 Week 2</v>
      </c>
      <c r="I775" s="6" t="str">
        <f>CONCATENATE(UPPER(TableAopCalendar[[#This Row],[Month]])," ",TableAopCalendar[[#This Row],[Year]])</f>
        <v>MAY 24</v>
      </c>
      <c r="J775" s="6" t="s">
        <v>261</v>
      </c>
      <c r="K775" s="6" t="str">
        <f>CONCATENATE(TableAopCalendar[[#This Row],[Month for Plan]]," ",TableAopCalendar[[#This Row],[Plan]])</f>
        <v>MAY 24 PLANNED</v>
      </c>
    </row>
    <row r="776" spans="1:11" x14ac:dyDescent="0.35">
      <c r="A776" s="6">
        <f t="shared" si="36"/>
        <v>7</v>
      </c>
      <c r="B776" s="7">
        <v>45426</v>
      </c>
      <c r="C776" s="8" t="s">
        <v>252</v>
      </c>
      <c r="D776" s="8">
        <v>24</v>
      </c>
      <c r="E776" s="6">
        <f>DAY(TableAopCalendar[[#This Row],[Date]])</f>
        <v>14</v>
      </c>
      <c r="F776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776" s="6" t="str">
        <f t="shared" si="37"/>
        <v>Week 2</v>
      </c>
      <c r="H776" s="6" t="str">
        <f t="shared" si="38"/>
        <v>May 24 Week 2</v>
      </c>
      <c r="I776" s="6" t="str">
        <f>CONCATENATE(UPPER(TableAopCalendar[[#This Row],[Month]])," ",TableAopCalendar[[#This Row],[Year]])</f>
        <v>MAY 24</v>
      </c>
      <c r="J776" s="6" t="s">
        <v>261</v>
      </c>
      <c r="K776" s="6" t="str">
        <f>CONCATENATE(TableAopCalendar[[#This Row],[Month for Plan]]," ",TableAopCalendar[[#This Row],[Plan]])</f>
        <v>MAY 24 PLANNED</v>
      </c>
    </row>
    <row r="777" spans="1:11" x14ac:dyDescent="0.35">
      <c r="A777" s="6">
        <f t="shared" si="36"/>
        <v>1</v>
      </c>
      <c r="B777" s="7">
        <v>45427</v>
      </c>
      <c r="C777" s="8" t="s">
        <v>252</v>
      </c>
      <c r="D777" s="8">
        <v>24</v>
      </c>
      <c r="E777" s="6">
        <f>DAY(TableAopCalendar[[#This Row],[Date]])</f>
        <v>15</v>
      </c>
      <c r="F777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777" s="6" t="str">
        <f t="shared" si="37"/>
        <v>Week 3</v>
      </c>
      <c r="H777" s="6" t="str">
        <f t="shared" si="38"/>
        <v>May 24 Week 3</v>
      </c>
      <c r="I777" s="6" t="str">
        <f>CONCATENATE(UPPER(TableAopCalendar[[#This Row],[Month]])," ",TableAopCalendar[[#This Row],[Year]])</f>
        <v>MAY 24</v>
      </c>
      <c r="J777" s="6" t="s">
        <v>261</v>
      </c>
      <c r="K777" s="6" t="str">
        <f>CONCATENATE(TableAopCalendar[[#This Row],[Month for Plan]]," ",TableAopCalendar[[#This Row],[Plan]])</f>
        <v>MAY 24 PLANNED</v>
      </c>
    </row>
    <row r="778" spans="1:11" x14ac:dyDescent="0.35">
      <c r="A778" s="6">
        <f t="shared" si="36"/>
        <v>2</v>
      </c>
      <c r="B778" s="7">
        <v>45428</v>
      </c>
      <c r="C778" s="8" t="s">
        <v>252</v>
      </c>
      <c r="D778" s="8">
        <v>24</v>
      </c>
      <c r="E778" s="6">
        <f>DAY(TableAopCalendar[[#This Row],[Date]])</f>
        <v>16</v>
      </c>
      <c r="F778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778" s="6" t="str">
        <f t="shared" si="37"/>
        <v>Week 3</v>
      </c>
      <c r="H778" s="6" t="str">
        <f t="shared" si="38"/>
        <v>May 24 Week 3</v>
      </c>
      <c r="I778" s="6" t="str">
        <f>CONCATENATE(UPPER(TableAopCalendar[[#This Row],[Month]])," ",TableAopCalendar[[#This Row],[Year]])</f>
        <v>MAY 24</v>
      </c>
      <c r="J778" s="6" t="s">
        <v>261</v>
      </c>
      <c r="K778" s="6" t="str">
        <f>CONCATENATE(TableAopCalendar[[#This Row],[Month for Plan]]," ",TableAopCalendar[[#This Row],[Plan]])</f>
        <v>MAY 24 PLANNED</v>
      </c>
    </row>
    <row r="779" spans="1:11" x14ac:dyDescent="0.35">
      <c r="A779" s="6">
        <f t="shared" si="36"/>
        <v>3</v>
      </c>
      <c r="B779" s="7">
        <v>45429</v>
      </c>
      <c r="C779" s="8" t="s">
        <v>252</v>
      </c>
      <c r="D779" s="8">
        <v>24</v>
      </c>
      <c r="E779" s="6">
        <f>DAY(TableAopCalendar[[#This Row],[Date]])</f>
        <v>17</v>
      </c>
      <c r="F779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779" s="6" t="str">
        <f t="shared" si="37"/>
        <v>Week 3</v>
      </c>
      <c r="H779" s="6" t="str">
        <f t="shared" si="38"/>
        <v>May 24 Week 3</v>
      </c>
      <c r="I779" s="6" t="str">
        <f>CONCATENATE(UPPER(TableAopCalendar[[#This Row],[Month]])," ",TableAopCalendar[[#This Row],[Year]])</f>
        <v>MAY 24</v>
      </c>
      <c r="J779" s="6" t="s">
        <v>261</v>
      </c>
      <c r="K779" s="6" t="str">
        <f>CONCATENATE(TableAopCalendar[[#This Row],[Month for Plan]]," ",TableAopCalendar[[#This Row],[Plan]])</f>
        <v>MAY 24 PLANNED</v>
      </c>
    </row>
    <row r="780" spans="1:11" x14ac:dyDescent="0.35">
      <c r="A780" s="6">
        <f t="shared" si="36"/>
        <v>4</v>
      </c>
      <c r="B780" s="7">
        <v>45430</v>
      </c>
      <c r="C780" s="8" t="s">
        <v>252</v>
      </c>
      <c r="D780" s="8">
        <v>24</v>
      </c>
      <c r="E780" s="6">
        <f>DAY(TableAopCalendar[[#This Row],[Date]])</f>
        <v>18</v>
      </c>
      <c r="F780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780" s="6" t="str">
        <f t="shared" si="37"/>
        <v>Week 3</v>
      </c>
      <c r="H780" s="6" t="str">
        <f t="shared" si="38"/>
        <v>May 24 Week 3</v>
      </c>
      <c r="I780" s="6" t="str">
        <f>CONCATENATE(UPPER(TableAopCalendar[[#This Row],[Month]])," ",TableAopCalendar[[#This Row],[Year]])</f>
        <v>MAY 24</v>
      </c>
      <c r="J780" s="6" t="s">
        <v>261</v>
      </c>
      <c r="K780" s="6" t="str">
        <f>CONCATENATE(TableAopCalendar[[#This Row],[Month for Plan]]," ",TableAopCalendar[[#This Row],[Plan]])</f>
        <v>MAY 24 PLANNED</v>
      </c>
    </row>
    <row r="781" spans="1:11" x14ac:dyDescent="0.35">
      <c r="A781" s="6">
        <f t="shared" si="36"/>
        <v>5</v>
      </c>
      <c r="B781" s="7">
        <v>45431</v>
      </c>
      <c r="C781" s="8" t="s">
        <v>252</v>
      </c>
      <c r="D781" s="8">
        <v>24</v>
      </c>
      <c r="E781" s="6">
        <f>DAY(TableAopCalendar[[#This Row],[Date]])</f>
        <v>19</v>
      </c>
      <c r="F781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781" s="6" t="str">
        <f t="shared" si="37"/>
        <v>Week 3</v>
      </c>
      <c r="H781" s="6" t="str">
        <f t="shared" si="38"/>
        <v>May 24 Week 3</v>
      </c>
      <c r="I781" s="6" t="str">
        <f>CONCATENATE(UPPER(TableAopCalendar[[#This Row],[Month]])," ",TableAopCalendar[[#This Row],[Year]])</f>
        <v>MAY 24</v>
      </c>
      <c r="J781" s="6" t="s">
        <v>261</v>
      </c>
      <c r="K781" s="6" t="str">
        <f>CONCATENATE(TableAopCalendar[[#This Row],[Month for Plan]]," ",TableAopCalendar[[#This Row],[Plan]])</f>
        <v>MAY 24 PLANNED</v>
      </c>
    </row>
    <row r="782" spans="1:11" x14ac:dyDescent="0.35">
      <c r="A782" s="6">
        <f t="shared" si="36"/>
        <v>6</v>
      </c>
      <c r="B782" s="7">
        <v>45432</v>
      </c>
      <c r="C782" s="8" t="s">
        <v>252</v>
      </c>
      <c r="D782" s="8">
        <v>24</v>
      </c>
      <c r="E782" s="6">
        <f>DAY(TableAopCalendar[[#This Row],[Date]])</f>
        <v>20</v>
      </c>
      <c r="F782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782" s="6" t="str">
        <f t="shared" si="37"/>
        <v>Week 3</v>
      </c>
      <c r="H782" s="6" t="str">
        <f t="shared" si="38"/>
        <v>May 24 Week 3</v>
      </c>
      <c r="I782" s="6" t="str">
        <f>CONCATENATE(UPPER(TableAopCalendar[[#This Row],[Month]])," ",TableAopCalendar[[#This Row],[Year]])</f>
        <v>MAY 24</v>
      </c>
      <c r="J782" s="6" t="s">
        <v>261</v>
      </c>
      <c r="K782" s="6" t="str">
        <f>CONCATENATE(TableAopCalendar[[#This Row],[Month for Plan]]," ",TableAopCalendar[[#This Row],[Plan]])</f>
        <v>MAY 24 PLANNED</v>
      </c>
    </row>
    <row r="783" spans="1:11" x14ac:dyDescent="0.35">
      <c r="A783" s="6">
        <f t="shared" si="36"/>
        <v>7</v>
      </c>
      <c r="B783" s="7">
        <v>45433</v>
      </c>
      <c r="C783" s="8" t="s">
        <v>252</v>
      </c>
      <c r="D783" s="8">
        <v>24</v>
      </c>
      <c r="E783" s="6">
        <f>DAY(TableAopCalendar[[#This Row],[Date]])</f>
        <v>21</v>
      </c>
      <c r="F783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783" s="6" t="str">
        <f t="shared" si="37"/>
        <v>Week 3</v>
      </c>
      <c r="H783" s="6" t="str">
        <f t="shared" si="38"/>
        <v>May 24 Week 3</v>
      </c>
      <c r="I783" s="6" t="str">
        <f>CONCATENATE(UPPER(TableAopCalendar[[#This Row],[Month]])," ",TableAopCalendar[[#This Row],[Year]])</f>
        <v>MAY 24</v>
      </c>
      <c r="J783" s="6" t="s">
        <v>261</v>
      </c>
      <c r="K783" s="6" t="str">
        <f>CONCATENATE(TableAopCalendar[[#This Row],[Month for Plan]]," ",TableAopCalendar[[#This Row],[Plan]])</f>
        <v>MAY 24 PLANNED</v>
      </c>
    </row>
    <row r="784" spans="1:11" x14ac:dyDescent="0.35">
      <c r="A784" s="6">
        <f t="shared" si="36"/>
        <v>1</v>
      </c>
      <c r="B784" s="7">
        <v>45434</v>
      </c>
      <c r="C784" s="8" t="s">
        <v>252</v>
      </c>
      <c r="D784" s="8">
        <v>24</v>
      </c>
      <c r="E784" s="6">
        <f>DAY(TableAopCalendar[[#This Row],[Date]])</f>
        <v>22</v>
      </c>
      <c r="F784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784" s="6" t="str">
        <f t="shared" si="37"/>
        <v>Week 4</v>
      </c>
      <c r="H784" s="6" t="str">
        <f t="shared" si="38"/>
        <v>May 24 Week 4</v>
      </c>
      <c r="I784" s="6" t="str">
        <f>CONCATENATE(UPPER(TableAopCalendar[[#This Row],[Month]])," ",TableAopCalendar[[#This Row],[Year]])</f>
        <v>MAY 24</v>
      </c>
      <c r="J784" s="6" t="s">
        <v>261</v>
      </c>
      <c r="K784" s="6" t="str">
        <f>CONCATENATE(TableAopCalendar[[#This Row],[Month for Plan]]," ",TableAopCalendar[[#This Row],[Plan]])</f>
        <v>MAY 24 PLANNED</v>
      </c>
    </row>
    <row r="785" spans="1:11" x14ac:dyDescent="0.35">
      <c r="A785" s="6">
        <f t="shared" si="36"/>
        <v>2</v>
      </c>
      <c r="B785" s="7">
        <v>45435</v>
      </c>
      <c r="C785" s="8" t="s">
        <v>252</v>
      </c>
      <c r="D785" s="8">
        <v>24</v>
      </c>
      <c r="E785" s="6">
        <f>DAY(TableAopCalendar[[#This Row],[Date]])</f>
        <v>23</v>
      </c>
      <c r="F785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785" s="6" t="str">
        <f t="shared" si="37"/>
        <v>Week 4</v>
      </c>
      <c r="H785" s="6" t="str">
        <f t="shared" si="38"/>
        <v>May 24 Week 4</v>
      </c>
      <c r="I785" s="6" t="str">
        <f>CONCATENATE(UPPER(TableAopCalendar[[#This Row],[Month]])," ",TableAopCalendar[[#This Row],[Year]])</f>
        <v>MAY 24</v>
      </c>
      <c r="J785" s="6" t="s">
        <v>261</v>
      </c>
      <c r="K785" s="6" t="str">
        <f>CONCATENATE(TableAopCalendar[[#This Row],[Month for Plan]]," ",TableAopCalendar[[#This Row],[Plan]])</f>
        <v>MAY 24 PLANNED</v>
      </c>
    </row>
    <row r="786" spans="1:11" x14ac:dyDescent="0.35">
      <c r="A786" s="6">
        <f t="shared" si="36"/>
        <v>3</v>
      </c>
      <c r="B786" s="7">
        <v>45436</v>
      </c>
      <c r="C786" s="8" t="s">
        <v>252</v>
      </c>
      <c r="D786" s="8">
        <v>24</v>
      </c>
      <c r="E786" s="6">
        <f>DAY(TableAopCalendar[[#This Row],[Date]])</f>
        <v>24</v>
      </c>
      <c r="F786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786" s="6" t="str">
        <f t="shared" si="37"/>
        <v>Week 4</v>
      </c>
      <c r="H786" s="6" t="str">
        <f t="shared" si="38"/>
        <v>May 24 Week 4</v>
      </c>
      <c r="I786" s="6" t="str">
        <f>CONCATENATE(UPPER(TableAopCalendar[[#This Row],[Month]])," ",TableAopCalendar[[#This Row],[Year]])</f>
        <v>MAY 24</v>
      </c>
      <c r="J786" s="6" t="s">
        <v>261</v>
      </c>
      <c r="K786" s="6" t="str">
        <f>CONCATENATE(TableAopCalendar[[#This Row],[Month for Plan]]," ",TableAopCalendar[[#This Row],[Plan]])</f>
        <v>MAY 24 PLANNED</v>
      </c>
    </row>
    <row r="787" spans="1:11" x14ac:dyDescent="0.35">
      <c r="A787" s="6">
        <f t="shared" si="36"/>
        <v>4</v>
      </c>
      <c r="B787" s="7">
        <v>45437</v>
      </c>
      <c r="C787" s="8" t="s">
        <v>252</v>
      </c>
      <c r="D787" s="8">
        <v>24</v>
      </c>
      <c r="E787" s="6">
        <f>DAY(TableAopCalendar[[#This Row],[Date]])</f>
        <v>25</v>
      </c>
      <c r="F787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787" s="6" t="str">
        <f t="shared" si="37"/>
        <v>Week 4</v>
      </c>
      <c r="H787" s="6" t="str">
        <f t="shared" si="38"/>
        <v>May 24 Week 4</v>
      </c>
      <c r="I787" s="6" t="str">
        <f>CONCATENATE(UPPER(TableAopCalendar[[#This Row],[Month]])," ",TableAopCalendar[[#This Row],[Year]])</f>
        <v>MAY 24</v>
      </c>
      <c r="J787" s="6" t="s">
        <v>261</v>
      </c>
      <c r="K787" s="6" t="str">
        <f>CONCATENATE(TableAopCalendar[[#This Row],[Month for Plan]]," ",TableAopCalendar[[#This Row],[Plan]])</f>
        <v>MAY 24 PLANNED</v>
      </c>
    </row>
    <row r="788" spans="1:11" x14ac:dyDescent="0.35">
      <c r="A788" s="6">
        <f t="shared" si="36"/>
        <v>5</v>
      </c>
      <c r="B788" s="7">
        <v>45438</v>
      </c>
      <c r="C788" s="8" t="s">
        <v>252</v>
      </c>
      <c r="D788" s="8">
        <v>24</v>
      </c>
      <c r="E788" s="6">
        <f>DAY(TableAopCalendar[[#This Row],[Date]])</f>
        <v>26</v>
      </c>
      <c r="F788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788" s="6" t="str">
        <f t="shared" si="37"/>
        <v>Week 4</v>
      </c>
      <c r="H788" s="6" t="str">
        <f t="shared" si="38"/>
        <v>May 24 Week 4</v>
      </c>
      <c r="I788" s="6" t="str">
        <f>CONCATENATE(UPPER(TableAopCalendar[[#This Row],[Month]])," ",TableAopCalendar[[#This Row],[Year]])</f>
        <v>MAY 24</v>
      </c>
      <c r="J788" s="6" t="s">
        <v>261</v>
      </c>
      <c r="K788" s="6" t="str">
        <f>CONCATENATE(TableAopCalendar[[#This Row],[Month for Plan]]," ",TableAopCalendar[[#This Row],[Plan]])</f>
        <v>MAY 24 PLANNED</v>
      </c>
    </row>
    <row r="789" spans="1:11" x14ac:dyDescent="0.35">
      <c r="A789" s="6">
        <f t="shared" si="36"/>
        <v>6</v>
      </c>
      <c r="B789" s="7">
        <v>45439</v>
      </c>
      <c r="C789" s="8" t="s">
        <v>252</v>
      </c>
      <c r="D789" s="8">
        <v>24</v>
      </c>
      <c r="E789" s="6">
        <f>DAY(TableAopCalendar[[#This Row],[Date]])</f>
        <v>27</v>
      </c>
      <c r="F789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789" s="6" t="str">
        <f t="shared" si="37"/>
        <v>Week 4</v>
      </c>
      <c r="H789" s="6" t="str">
        <f t="shared" si="38"/>
        <v>May 24 Week 4</v>
      </c>
      <c r="I789" s="6" t="str">
        <f>CONCATENATE(UPPER(TableAopCalendar[[#This Row],[Month]])," ",TableAopCalendar[[#This Row],[Year]])</f>
        <v>MAY 24</v>
      </c>
      <c r="J789" s="6" t="s">
        <v>261</v>
      </c>
      <c r="K789" s="6" t="str">
        <f>CONCATENATE(TableAopCalendar[[#This Row],[Month for Plan]]," ",TableAopCalendar[[#This Row],[Plan]])</f>
        <v>MAY 24 PLANNED</v>
      </c>
    </row>
    <row r="790" spans="1:11" x14ac:dyDescent="0.35">
      <c r="A790" s="6">
        <f t="shared" si="36"/>
        <v>7</v>
      </c>
      <c r="B790" s="7">
        <v>45440</v>
      </c>
      <c r="C790" s="8" t="s">
        <v>252</v>
      </c>
      <c r="D790" s="8">
        <v>24</v>
      </c>
      <c r="E790" s="6">
        <f>DAY(TableAopCalendar[[#This Row],[Date]])</f>
        <v>28</v>
      </c>
      <c r="F790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790" s="6" t="str">
        <f t="shared" si="37"/>
        <v>Week 4</v>
      </c>
      <c r="H790" s="6" t="str">
        <f t="shared" si="38"/>
        <v>May 24 Week 4</v>
      </c>
      <c r="I790" s="6" t="str">
        <f>CONCATENATE(UPPER(TableAopCalendar[[#This Row],[Month]])," ",TableAopCalendar[[#This Row],[Year]])</f>
        <v>MAY 24</v>
      </c>
      <c r="J790" s="6" t="s">
        <v>261</v>
      </c>
      <c r="K790" s="6" t="str">
        <f>CONCATENATE(TableAopCalendar[[#This Row],[Month for Plan]]," ",TableAopCalendar[[#This Row],[Plan]])</f>
        <v>MAY 24 PLANNED</v>
      </c>
    </row>
    <row r="791" spans="1:11" x14ac:dyDescent="0.35">
      <c r="A791" s="6">
        <f t="shared" si="36"/>
        <v>1</v>
      </c>
      <c r="B791" s="7">
        <v>45441</v>
      </c>
      <c r="C791" s="8" t="s">
        <v>252</v>
      </c>
      <c r="D791" s="8">
        <v>24</v>
      </c>
      <c r="E791" s="6">
        <f>DAY(TableAopCalendar[[#This Row],[Date]])</f>
        <v>29</v>
      </c>
      <c r="F791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791" s="6" t="str">
        <f t="shared" si="37"/>
        <v>Week 5</v>
      </c>
      <c r="H791" s="6" t="str">
        <f t="shared" si="38"/>
        <v>May 24 Week 5</v>
      </c>
      <c r="I791" s="6" t="str">
        <f>CONCATENATE(UPPER(TableAopCalendar[[#This Row],[Month]])," ",TableAopCalendar[[#This Row],[Year]])</f>
        <v>MAY 24</v>
      </c>
      <c r="J791" s="6" t="s">
        <v>261</v>
      </c>
      <c r="K791" s="6" t="str">
        <f>CONCATENATE(TableAopCalendar[[#This Row],[Month for Plan]]," ",TableAopCalendar[[#This Row],[Plan]])</f>
        <v>MAY 24 PLANNED</v>
      </c>
    </row>
    <row r="792" spans="1:11" x14ac:dyDescent="0.35">
      <c r="A792" s="6">
        <f t="shared" si="36"/>
        <v>2</v>
      </c>
      <c r="B792" s="7">
        <v>45442</v>
      </c>
      <c r="C792" s="8" t="s">
        <v>252</v>
      </c>
      <c r="D792" s="8">
        <v>24</v>
      </c>
      <c r="E792" s="6">
        <f>DAY(TableAopCalendar[[#This Row],[Date]])</f>
        <v>30</v>
      </c>
      <c r="F792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792" s="6" t="str">
        <f t="shared" si="37"/>
        <v>Week 5</v>
      </c>
      <c r="H792" s="6" t="str">
        <f t="shared" si="38"/>
        <v>May 24 Week 5</v>
      </c>
      <c r="I792" s="6" t="str">
        <f>CONCATENATE(UPPER(TableAopCalendar[[#This Row],[Month]])," ",TableAopCalendar[[#This Row],[Year]])</f>
        <v>MAY 24</v>
      </c>
      <c r="J792" s="6" t="s">
        <v>261</v>
      </c>
      <c r="K792" s="6" t="str">
        <f>CONCATENATE(TableAopCalendar[[#This Row],[Month for Plan]]," ",TableAopCalendar[[#This Row],[Plan]])</f>
        <v>MAY 24 PLANNED</v>
      </c>
    </row>
    <row r="793" spans="1:11" x14ac:dyDescent="0.35">
      <c r="A793" s="6">
        <f t="shared" si="36"/>
        <v>3</v>
      </c>
      <c r="B793" s="7">
        <v>45443</v>
      </c>
      <c r="C793" s="8" t="s">
        <v>252</v>
      </c>
      <c r="D793" s="8">
        <v>24</v>
      </c>
      <c r="E793" s="6">
        <f>DAY(TableAopCalendar[[#This Row],[Date]])</f>
        <v>31</v>
      </c>
      <c r="F793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793" s="6" t="str">
        <f t="shared" si="37"/>
        <v>Week 5</v>
      </c>
      <c r="H793" s="6" t="str">
        <f t="shared" si="38"/>
        <v>May 24 Week 5</v>
      </c>
      <c r="I793" s="6" t="str">
        <f>CONCATENATE(UPPER(TableAopCalendar[[#This Row],[Month]])," ",TableAopCalendar[[#This Row],[Year]])</f>
        <v>MAY 24</v>
      </c>
      <c r="J793" s="6" t="s">
        <v>261</v>
      </c>
      <c r="K793" s="6" t="str">
        <f>CONCATENATE(TableAopCalendar[[#This Row],[Month for Plan]]," ",TableAopCalendar[[#This Row],[Plan]])</f>
        <v>MAY 24 PLANNED</v>
      </c>
    </row>
    <row r="794" spans="1:11" x14ac:dyDescent="0.35">
      <c r="A794" s="6">
        <f t="shared" si="36"/>
        <v>1</v>
      </c>
      <c r="B794" s="7">
        <v>45444</v>
      </c>
      <c r="C794" s="8" t="s">
        <v>253</v>
      </c>
      <c r="D794" s="8">
        <v>24</v>
      </c>
      <c r="E794" s="6">
        <f>DAY(TableAopCalendar[[#This Row],[Date]])</f>
        <v>1</v>
      </c>
      <c r="F794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794" s="6" t="str">
        <f t="shared" si="37"/>
        <v>Week 1</v>
      </c>
      <c r="H794" s="6" t="str">
        <f t="shared" si="38"/>
        <v>June 24 Week 1</v>
      </c>
      <c r="I794" s="6" t="str">
        <f>CONCATENATE(UPPER(TableAopCalendar[[#This Row],[Month]])," ",TableAopCalendar[[#This Row],[Year]])</f>
        <v>JUNE 24</v>
      </c>
      <c r="J794" s="6" t="s">
        <v>261</v>
      </c>
      <c r="K794" s="6" t="str">
        <f>CONCATENATE(TableAopCalendar[[#This Row],[Month for Plan]]," ",TableAopCalendar[[#This Row],[Plan]])</f>
        <v>JUNE 24 PLANNED</v>
      </c>
    </row>
    <row r="795" spans="1:11" x14ac:dyDescent="0.35">
      <c r="A795" s="6">
        <f t="shared" si="36"/>
        <v>2</v>
      </c>
      <c r="B795" s="7">
        <v>45445</v>
      </c>
      <c r="C795" s="8" t="s">
        <v>253</v>
      </c>
      <c r="D795" s="8">
        <v>24</v>
      </c>
      <c r="E795" s="6">
        <f>DAY(TableAopCalendar[[#This Row],[Date]])</f>
        <v>2</v>
      </c>
      <c r="F795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795" s="6" t="str">
        <f t="shared" si="37"/>
        <v>Week 1</v>
      </c>
      <c r="H795" s="6" t="str">
        <f t="shared" si="38"/>
        <v>June 24 Week 1</v>
      </c>
      <c r="I795" s="6" t="str">
        <f>CONCATENATE(UPPER(TableAopCalendar[[#This Row],[Month]])," ",TableAopCalendar[[#This Row],[Year]])</f>
        <v>JUNE 24</v>
      </c>
      <c r="J795" s="6" t="s">
        <v>261</v>
      </c>
      <c r="K795" s="6" t="str">
        <f>CONCATENATE(TableAopCalendar[[#This Row],[Month for Plan]]," ",TableAopCalendar[[#This Row],[Plan]])</f>
        <v>JUNE 24 PLANNED</v>
      </c>
    </row>
    <row r="796" spans="1:11" x14ac:dyDescent="0.35">
      <c r="A796" s="6">
        <f t="shared" si="36"/>
        <v>3</v>
      </c>
      <c r="B796" s="7">
        <v>45446</v>
      </c>
      <c r="C796" s="8" t="s">
        <v>253</v>
      </c>
      <c r="D796" s="8">
        <v>24</v>
      </c>
      <c r="E796" s="6">
        <f>DAY(TableAopCalendar[[#This Row],[Date]])</f>
        <v>3</v>
      </c>
      <c r="F796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796" s="6" t="str">
        <f t="shared" si="37"/>
        <v>Week 1</v>
      </c>
      <c r="H796" s="6" t="str">
        <f t="shared" si="38"/>
        <v>June 24 Week 1</v>
      </c>
      <c r="I796" s="6" t="str">
        <f>CONCATENATE(UPPER(TableAopCalendar[[#This Row],[Month]])," ",TableAopCalendar[[#This Row],[Year]])</f>
        <v>JUNE 24</v>
      </c>
      <c r="J796" s="6" t="s">
        <v>261</v>
      </c>
      <c r="K796" s="6" t="str">
        <f>CONCATENATE(TableAopCalendar[[#This Row],[Month for Plan]]," ",TableAopCalendar[[#This Row],[Plan]])</f>
        <v>JUNE 24 PLANNED</v>
      </c>
    </row>
    <row r="797" spans="1:11" x14ac:dyDescent="0.35">
      <c r="A797" s="6">
        <f t="shared" si="36"/>
        <v>4</v>
      </c>
      <c r="B797" s="7">
        <v>45447</v>
      </c>
      <c r="C797" s="8" t="s">
        <v>253</v>
      </c>
      <c r="D797" s="8">
        <v>24</v>
      </c>
      <c r="E797" s="6">
        <f>DAY(TableAopCalendar[[#This Row],[Date]])</f>
        <v>4</v>
      </c>
      <c r="F797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797" s="6" t="str">
        <f t="shared" si="37"/>
        <v>Week 1</v>
      </c>
      <c r="H797" s="6" t="str">
        <f t="shared" si="38"/>
        <v>June 24 Week 1</v>
      </c>
      <c r="I797" s="6" t="str">
        <f>CONCATENATE(UPPER(TableAopCalendar[[#This Row],[Month]])," ",TableAopCalendar[[#This Row],[Year]])</f>
        <v>JUNE 24</v>
      </c>
      <c r="J797" s="6" t="s">
        <v>261</v>
      </c>
      <c r="K797" s="6" t="str">
        <f>CONCATENATE(TableAopCalendar[[#This Row],[Month for Plan]]," ",TableAopCalendar[[#This Row],[Plan]])</f>
        <v>JUNE 24 PLANNED</v>
      </c>
    </row>
    <row r="798" spans="1:11" x14ac:dyDescent="0.35">
      <c r="A798" s="6">
        <f t="shared" si="36"/>
        <v>5</v>
      </c>
      <c r="B798" s="7">
        <v>45448</v>
      </c>
      <c r="C798" s="8" t="s">
        <v>253</v>
      </c>
      <c r="D798" s="8">
        <v>24</v>
      </c>
      <c r="E798" s="6">
        <f>DAY(TableAopCalendar[[#This Row],[Date]])</f>
        <v>5</v>
      </c>
      <c r="F798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798" s="6" t="str">
        <f t="shared" si="37"/>
        <v>Week 1</v>
      </c>
      <c r="H798" s="6" t="str">
        <f t="shared" si="38"/>
        <v>June 24 Week 1</v>
      </c>
      <c r="I798" s="6" t="str">
        <f>CONCATENATE(UPPER(TableAopCalendar[[#This Row],[Month]])," ",TableAopCalendar[[#This Row],[Year]])</f>
        <v>JUNE 24</v>
      </c>
      <c r="J798" s="6" t="s">
        <v>261</v>
      </c>
      <c r="K798" s="6" t="str">
        <f>CONCATENATE(TableAopCalendar[[#This Row],[Month for Plan]]," ",TableAopCalendar[[#This Row],[Plan]])</f>
        <v>JUNE 24 PLANNED</v>
      </c>
    </row>
    <row r="799" spans="1:11" x14ac:dyDescent="0.35">
      <c r="A799" s="6">
        <f t="shared" si="36"/>
        <v>6</v>
      </c>
      <c r="B799" s="7">
        <v>45449</v>
      </c>
      <c r="C799" s="8" t="s">
        <v>253</v>
      </c>
      <c r="D799" s="8">
        <v>24</v>
      </c>
      <c r="E799" s="6">
        <f>DAY(TableAopCalendar[[#This Row],[Date]])</f>
        <v>6</v>
      </c>
      <c r="F799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799" s="6" t="str">
        <f t="shared" si="37"/>
        <v>Week 1</v>
      </c>
      <c r="H799" s="6" t="str">
        <f t="shared" si="38"/>
        <v>June 24 Week 1</v>
      </c>
      <c r="I799" s="6" t="str">
        <f>CONCATENATE(UPPER(TableAopCalendar[[#This Row],[Month]])," ",TableAopCalendar[[#This Row],[Year]])</f>
        <v>JUNE 24</v>
      </c>
      <c r="J799" s="6" t="s">
        <v>261</v>
      </c>
      <c r="K799" s="6" t="str">
        <f>CONCATENATE(TableAopCalendar[[#This Row],[Month for Plan]]," ",TableAopCalendar[[#This Row],[Plan]])</f>
        <v>JUNE 24 PLANNED</v>
      </c>
    </row>
    <row r="800" spans="1:11" x14ac:dyDescent="0.35">
      <c r="A800" s="6">
        <f t="shared" si="36"/>
        <v>7</v>
      </c>
      <c r="B800" s="7">
        <v>45450</v>
      </c>
      <c r="C800" s="8" t="s">
        <v>253</v>
      </c>
      <c r="D800" s="8">
        <v>24</v>
      </c>
      <c r="E800" s="6">
        <f>DAY(TableAopCalendar[[#This Row],[Date]])</f>
        <v>7</v>
      </c>
      <c r="F800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800" s="6" t="str">
        <f t="shared" si="37"/>
        <v>Week 1</v>
      </c>
      <c r="H800" s="6" t="str">
        <f t="shared" si="38"/>
        <v>June 24 Week 1</v>
      </c>
      <c r="I800" s="6" t="str">
        <f>CONCATENATE(UPPER(TableAopCalendar[[#This Row],[Month]])," ",TableAopCalendar[[#This Row],[Year]])</f>
        <v>JUNE 24</v>
      </c>
      <c r="J800" s="6" t="s">
        <v>261</v>
      </c>
      <c r="K800" s="6" t="str">
        <f>CONCATENATE(TableAopCalendar[[#This Row],[Month for Plan]]," ",TableAopCalendar[[#This Row],[Plan]])</f>
        <v>JUNE 24 PLANNED</v>
      </c>
    </row>
    <row r="801" spans="1:11" x14ac:dyDescent="0.35">
      <c r="A801" s="6">
        <f t="shared" si="36"/>
        <v>1</v>
      </c>
      <c r="B801" s="7">
        <v>45451</v>
      </c>
      <c r="C801" s="8" t="s">
        <v>253</v>
      </c>
      <c r="D801" s="8">
        <v>24</v>
      </c>
      <c r="E801" s="6">
        <f>DAY(TableAopCalendar[[#This Row],[Date]])</f>
        <v>8</v>
      </c>
      <c r="F801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801" s="6" t="str">
        <f t="shared" si="37"/>
        <v>Week 2</v>
      </c>
      <c r="H801" s="6" t="str">
        <f t="shared" si="38"/>
        <v>June 24 Week 2</v>
      </c>
      <c r="I801" s="6" t="str">
        <f>CONCATENATE(UPPER(TableAopCalendar[[#This Row],[Month]])," ",TableAopCalendar[[#This Row],[Year]])</f>
        <v>JUNE 24</v>
      </c>
      <c r="J801" s="6" t="s">
        <v>261</v>
      </c>
      <c r="K801" s="6" t="str">
        <f>CONCATENATE(TableAopCalendar[[#This Row],[Month for Plan]]," ",TableAopCalendar[[#This Row],[Plan]])</f>
        <v>JUNE 24 PLANNED</v>
      </c>
    </row>
    <row r="802" spans="1:11" x14ac:dyDescent="0.35">
      <c r="A802" s="6">
        <f t="shared" si="36"/>
        <v>2</v>
      </c>
      <c r="B802" s="7">
        <v>45452</v>
      </c>
      <c r="C802" s="8" t="s">
        <v>253</v>
      </c>
      <c r="D802" s="8">
        <v>24</v>
      </c>
      <c r="E802" s="6">
        <f>DAY(TableAopCalendar[[#This Row],[Date]])</f>
        <v>9</v>
      </c>
      <c r="F802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802" s="6" t="str">
        <f t="shared" si="37"/>
        <v>Week 2</v>
      </c>
      <c r="H802" s="6" t="str">
        <f t="shared" si="38"/>
        <v>June 24 Week 2</v>
      </c>
      <c r="I802" s="6" t="str">
        <f>CONCATENATE(UPPER(TableAopCalendar[[#This Row],[Month]])," ",TableAopCalendar[[#This Row],[Year]])</f>
        <v>JUNE 24</v>
      </c>
      <c r="J802" s="6" t="s">
        <v>261</v>
      </c>
      <c r="K802" s="6" t="str">
        <f>CONCATENATE(TableAopCalendar[[#This Row],[Month for Plan]]," ",TableAopCalendar[[#This Row],[Plan]])</f>
        <v>JUNE 24 PLANNED</v>
      </c>
    </row>
    <row r="803" spans="1:11" x14ac:dyDescent="0.35">
      <c r="A803" s="6">
        <f t="shared" si="36"/>
        <v>3</v>
      </c>
      <c r="B803" s="7">
        <v>45453</v>
      </c>
      <c r="C803" s="8" t="s">
        <v>253</v>
      </c>
      <c r="D803" s="8">
        <v>24</v>
      </c>
      <c r="E803" s="6">
        <f>DAY(TableAopCalendar[[#This Row],[Date]])</f>
        <v>10</v>
      </c>
      <c r="F803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803" s="6" t="str">
        <f t="shared" si="37"/>
        <v>Week 2</v>
      </c>
      <c r="H803" s="6" t="str">
        <f t="shared" si="38"/>
        <v>June 24 Week 2</v>
      </c>
      <c r="I803" s="6" t="str">
        <f>CONCATENATE(UPPER(TableAopCalendar[[#This Row],[Month]])," ",TableAopCalendar[[#This Row],[Year]])</f>
        <v>JUNE 24</v>
      </c>
      <c r="J803" s="6" t="s">
        <v>261</v>
      </c>
      <c r="K803" s="6" t="str">
        <f>CONCATENATE(TableAopCalendar[[#This Row],[Month for Plan]]," ",TableAopCalendar[[#This Row],[Plan]])</f>
        <v>JUNE 24 PLANNED</v>
      </c>
    </row>
    <row r="804" spans="1:11" x14ac:dyDescent="0.35">
      <c r="A804" s="6">
        <f t="shared" si="36"/>
        <v>4</v>
      </c>
      <c r="B804" s="7">
        <v>45454</v>
      </c>
      <c r="C804" s="8" t="s">
        <v>253</v>
      </c>
      <c r="D804" s="8">
        <v>24</v>
      </c>
      <c r="E804" s="6">
        <f>DAY(TableAopCalendar[[#This Row],[Date]])</f>
        <v>11</v>
      </c>
      <c r="F804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804" s="6" t="str">
        <f t="shared" si="37"/>
        <v>Week 2</v>
      </c>
      <c r="H804" s="6" t="str">
        <f t="shared" si="38"/>
        <v>June 24 Week 2</v>
      </c>
      <c r="I804" s="6" t="str">
        <f>CONCATENATE(UPPER(TableAopCalendar[[#This Row],[Month]])," ",TableAopCalendar[[#This Row],[Year]])</f>
        <v>JUNE 24</v>
      </c>
      <c r="J804" s="6" t="s">
        <v>261</v>
      </c>
      <c r="K804" s="6" t="str">
        <f>CONCATENATE(TableAopCalendar[[#This Row],[Month for Plan]]," ",TableAopCalendar[[#This Row],[Plan]])</f>
        <v>JUNE 24 PLANNED</v>
      </c>
    </row>
    <row r="805" spans="1:11" x14ac:dyDescent="0.35">
      <c r="A805" s="6">
        <f t="shared" si="36"/>
        <v>5</v>
      </c>
      <c r="B805" s="7">
        <v>45455</v>
      </c>
      <c r="C805" s="8" t="s">
        <v>253</v>
      </c>
      <c r="D805" s="8">
        <v>24</v>
      </c>
      <c r="E805" s="6">
        <f>DAY(TableAopCalendar[[#This Row],[Date]])</f>
        <v>12</v>
      </c>
      <c r="F805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805" s="6" t="str">
        <f t="shared" si="37"/>
        <v>Week 2</v>
      </c>
      <c r="H805" s="6" t="str">
        <f t="shared" si="38"/>
        <v>June 24 Week 2</v>
      </c>
      <c r="I805" s="6" t="str">
        <f>CONCATENATE(UPPER(TableAopCalendar[[#This Row],[Month]])," ",TableAopCalendar[[#This Row],[Year]])</f>
        <v>JUNE 24</v>
      </c>
      <c r="J805" s="6" t="s">
        <v>261</v>
      </c>
      <c r="K805" s="6" t="str">
        <f>CONCATENATE(TableAopCalendar[[#This Row],[Month for Plan]]," ",TableAopCalendar[[#This Row],[Plan]])</f>
        <v>JUNE 24 PLANNED</v>
      </c>
    </row>
    <row r="806" spans="1:11" x14ac:dyDescent="0.35">
      <c r="A806" s="6">
        <f t="shared" si="36"/>
        <v>6</v>
      </c>
      <c r="B806" s="7">
        <v>45456</v>
      </c>
      <c r="C806" s="8" t="s">
        <v>253</v>
      </c>
      <c r="D806" s="8">
        <v>24</v>
      </c>
      <c r="E806" s="6">
        <f>DAY(TableAopCalendar[[#This Row],[Date]])</f>
        <v>13</v>
      </c>
      <c r="F806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806" s="6" t="str">
        <f t="shared" si="37"/>
        <v>Week 2</v>
      </c>
      <c r="H806" s="6" t="str">
        <f t="shared" si="38"/>
        <v>June 24 Week 2</v>
      </c>
      <c r="I806" s="6" t="str">
        <f>CONCATENATE(UPPER(TableAopCalendar[[#This Row],[Month]])," ",TableAopCalendar[[#This Row],[Year]])</f>
        <v>JUNE 24</v>
      </c>
      <c r="J806" s="6" t="s">
        <v>261</v>
      </c>
      <c r="K806" s="6" t="str">
        <f>CONCATENATE(TableAopCalendar[[#This Row],[Month for Plan]]," ",TableAopCalendar[[#This Row],[Plan]])</f>
        <v>JUNE 24 PLANNED</v>
      </c>
    </row>
    <row r="807" spans="1:11" x14ac:dyDescent="0.35">
      <c r="A807" s="6">
        <f t="shared" si="36"/>
        <v>7</v>
      </c>
      <c r="B807" s="7">
        <v>45457</v>
      </c>
      <c r="C807" s="8" t="s">
        <v>253</v>
      </c>
      <c r="D807" s="8">
        <v>24</v>
      </c>
      <c r="E807" s="6">
        <f>DAY(TableAopCalendar[[#This Row],[Date]])</f>
        <v>14</v>
      </c>
      <c r="F807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807" s="6" t="str">
        <f t="shared" si="37"/>
        <v>Week 2</v>
      </c>
      <c r="H807" s="6" t="str">
        <f t="shared" si="38"/>
        <v>June 24 Week 2</v>
      </c>
      <c r="I807" s="6" t="str">
        <f>CONCATENATE(UPPER(TableAopCalendar[[#This Row],[Month]])," ",TableAopCalendar[[#This Row],[Year]])</f>
        <v>JUNE 24</v>
      </c>
      <c r="J807" s="6" t="s">
        <v>261</v>
      </c>
      <c r="K807" s="6" t="str">
        <f>CONCATENATE(TableAopCalendar[[#This Row],[Month for Plan]]," ",TableAopCalendar[[#This Row],[Plan]])</f>
        <v>JUNE 24 PLANNED</v>
      </c>
    </row>
    <row r="808" spans="1:11" x14ac:dyDescent="0.35">
      <c r="A808" s="6">
        <f t="shared" si="36"/>
        <v>1</v>
      </c>
      <c r="B808" s="7">
        <v>45458</v>
      </c>
      <c r="C808" s="8" t="s">
        <v>253</v>
      </c>
      <c r="D808" s="8">
        <v>24</v>
      </c>
      <c r="E808" s="6">
        <f>DAY(TableAopCalendar[[#This Row],[Date]])</f>
        <v>15</v>
      </c>
      <c r="F808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808" s="6" t="str">
        <f t="shared" si="37"/>
        <v>Week 3</v>
      </c>
      <c r="H808" s="6" t="str">
        <f t="shared" si="38"/>
        <v>June 24 Week 3</v>
      </c>
      <c r="I808" s="6" t="str">
        <f>CONCATENATE(UPPER(TableAopCalendar[[#This Row],[Month]])," ",TableAopCalendar[[#This Row],[Year]])</f>
        <v>JUNE 24</v>
      </c>
      <c r="J808" s="6" t="s">
        <v>261</v>
      </c>
      <c r="K808" s="6" t="str">
        <f>CONCATENATE(TableAopCalendar[[#This Row],[Month for Plan]]," ",TableAopCalendar[[#This Row],[Plan]])</f>
        <v>JUNE 24 PLANNED</v>
      </c>
    </row>
    <row r="809" spans="1:11" x14ac:dyDescent="0.35">
      <c r="A809" s="6">
        <f t="shared" si="36"/>
        <v>2</v>
      </c>
      <c r="B809" s="7">
        <v>45459</v>
      </c>
      <c r="C809" s="8" t="s">
        <v>253</v>
      </c>
      <c r="D809" s="8">
        <v>24</v>
      </c>
      <c r="E809" s="6">
        <f>DAY(TableAopCalendar[[#This Row],[Date]])</f>
        <v>16</v>
      </c>
      <c r="F809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809" s="6" t="str">
        <f t="shared" si="37"/>
        <v>Week 3</v>
      </c>
      <c r="H809" s="6" t="str">
        <f t="shared" si="38"/>
        <v>June 24 Week 3</v>
      </c>
      <c r="I809" s="6" t="str">
        <f>CONCATENATE(UPPER(TableAopCalendar[[#This Row],[Month]])," ",TableAopCalendar[[#This Row],[Year]])</f>
        <v>JUNE 24</v>
      </c>
      <c r="J809" s="6" t="s">
        <v>261</v>
      </c>
      <c r="K809" s="6" t="str">
        <f>CONCATENATE(TableAopCalendar[[#This Row],[Month for Plan]]," ",TableAopCalendar[[#This Row],[Plan]])</f>
        <v>JUNE 24 PLANNED</v>
      </c>
    </row>
    <row r="810" spans="1:11" x14ac:dyDescent="0.35">
      <c r="A810" s="6">
        <f t="shared" si="36"/>
        <v>3</v>
      </c>
      <c r="B810" s="7">
        <v>45460</v>
      </c>
      <c r="C810" s="8" t="s">
        <v>253</v>
      </c>
      <c r="D810" s="8">
        <v>24</v>
      </c>
      <c r="E810" s="6">
        <f>DAY(TableAopCalendar[[#This Row],[Date]])</f>
        <v>17</v>
      </c>
      <c r="F810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810" s="6" t="str">
        <f t="shared" si="37"/>
        <v>Week 3</v>
      </c>
      <c r="H810" s="6" t="str">
        <f t="shared" si="38"/>
        <v>June 24 Week 3</v>
      </c>
      <c r="I810" s="6" t="str">
        <f>CONCATENATE(UPPER(TableAopCalendar[[#This Row],[Month]])," ",TableAopCalendar[[#This Row],[Year]])</f>
        <v>JUNE 24</v>
      </c>
      <c r="J810" s="6" t="s">
        <v>261</v>
      </c>
      <c r="K810" s="6" t="str">
        <f>CONCATENATE(TableAopCalendar[[#This Row],[Month for Plan]]," ",TableAopCalendar[[#This Row],[Plan]])</f>
        <v>JUNE 24 PLANNED</v>
      </c>
    </row>
    <row r="811" spans="1:11" x14ac:dyDescent="0.35">
      <c r="A811" s="6">
        <f t="shared" si="36"/>
        <v>4</v>
      </c>
      <c r="B811" s="7">
        <v>45461</v>
      </c>
      <c r="C811" s="8" t="s">
        <v>253</v>
      </c>
      <c r="D811" s="8">
        <v>24</v>
      </c>
      <c r="E811" s="6">
        <f>DAY(TableAopCalendar[[#This Row],[Date]])</f>
        <v>18</v>
      </c>
      <c r="F811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811" s="6" t="str">
        <f t="shared" si="37"/>
        <v>Week 3</v>
      </c>
      <c r="H811" s="6" t="str">
        <f t="shared" si="38"/>
        <v>June 24 Week 3</v>
      </c>
      <c r="I811" s="6" t="str">
        <f>CONCATENATE(UPPER(TableAopCalendar[[#This Row],[Month]])," ",TableAopCalendar[[#This Row],[Year]])</f>
        <v>JUNE 24</v>
      </c>
      <c r="J811" s="6" t="s">
        <v>261</v>
      </c>
      <c r="K811" s="6" t="str">
        <f>CONCATENATE(TableAopCalendar[[#This Row],[Month for Plan]]," ",TableAopCalendar[[#This Row],[Plan]])</f>
        <v>JUNE 24 PLANNED</v>
      </c>
    </row>
    <row r="812" spans="1:11" x14ac:dyDescent="0.35">
      <c r="A812" s="6">
        <f t="shared" si="36"/>
        <v>5</v>
      </c>
      <c r="B812" s="7">
        <v>45462</v>
      </c>
      <c r="C812" s="8" t="s">
        <v>253</v>
      </c>
      <c r="D812" s="8">
        <v>24</v>
      </c>
      <c r="E812" s="6">
        <f>DAY(TableAopCalendar[[#This Row],[Date]])</f>
        <v>19</v>
      </c>
      <c r="F812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812" s="6" t="str">
        <f t="shared" si="37"/>
        <v>Week 3</v>
      </c>
      <c r="H812" s="6" t="str">
        <f t="shared" si="38"/>
        <v>June 24 Week 3</v>
      </c>
      <c r="I812" s="6" t="str">
        <f>CONCATENATE(UPPER(TableAopCalendar[[#This Row],[Month]])," ",TableAopCalendar[[#This Row],[Year]])</f>
        <v>JUNE 24</v>
      </c>
      <c r="J812" s="6" t="s">
        <v>261</v>
      </c>
      <c r="K812" s="6" t="str">
        <f>CONCATENATE(TableAopCalendar[[#This Row],[Month for Plan]]," ",TableAopCalendar[[#This Row],[Plan]])</f>
        <v>JUNE 24 PLANNED</v>
      </c>
    </row>
    <row r="813" spans="1:11" x14ac:dyDescent="0.35">
      <c r="A813" s="6">
        <f t="shared" si="36"/>
        <v>6</v>
      </c>
      <c r="B813" s="7">
        <v>45463</v>
      </c>
      <c r="C813" s="8" t="s">
        <v>253</v>
      </c>
      <c r="D813" s="8">
        <v>24</v>
      </c>
      <c r="E813" s="6">
        <f>DAY(TableAopCalendar[[#This Row],[Date]])</f>
        <v>20</v>
      </c>
      <c r="F813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813" s="6" t="str">
        <f t="shared" si="37"/>
        <v>Week 3</v>
      </c>
      <c r="H813" s="6" t="str">
        <f t="shared" si="38"/>
        <v>June 24 Week 3</v>
      </c>
      <c r="I813" s="6" t="str">
        <f>CONCATENATE(UPPER(TableAopCalendar[[#This Row],[Month]])," ",TableAopCalendar[[#This Row],[Year]])</f>
        <v>JUNE 24</v>
      </c>
      <c r="J813" s="6" t="s">
        <v>261</v>
      </c>
      <c r="K813" s="6" t="str">
        <f>CONCATENATE(TableAopCalendar[[#This Row],[Month for Plan]]," ",TableAopCalendar[[#This Row],[Plan]])</f>
        <v>JUNE 24 PLANNED</v>
      </c>
    </row>
    <row r="814" spans="1:11" x14ac:dyDescent="0.35">
      <c r="A814" s="6">
        <f t="shared" si="36"/>
        <v>7</v>
      </c>
      <c r="B814" s="7">
        <v>45464</v>
      </c>
      <c r="C814" s="8" t="s">
        <v>253</v>
      </c>
      <c r="D814" s="8">
        <v>24</v>
      </c>
      <c r="E814" s="6">
        <f>DAY(TableAopCalendar[[#This Row],[Date]])</f>
        <v>21</v>
      </c>
      <c r="F814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814" s="6" t="str">
        <f t="shared" si="37"/>
        <v>Week 3</v>
      </c>
      <c r="H814" s="6" t="str">
        <f t="shared" si="38"/>
        <v>June 24 Week 3</v>
      </c>
      <c r="I814" s="6" t="str">
        <f>CONCATENATE(UPPER(TableAopCalendar[[#This Row],[Month]])," ",TableAopCalendar[[#This Row],[Year]])</f>
        <v>JUNE 24</v>
      </c>
      <c r="J814" s="6" t="s">
        <v>261</v>
      </c>
      <c r="K814" s="6" t="str">
        <f>CONCATENATE(TableAopCalendar[[#This Row],[Month for Plan]]," ",TableAopCalendar[[#This Row],[Plan]])</f>
        <v>JUNE 24 PLANNED</v>
      </c>
    </row>
    <row r="815" spans="1:11" x14ac:dyDescent="0.35">
      <c r="A815" s="6">
        <f t="shared" si="36"/>
        <v>1</v>
      </c>
      <c r="B815" s="7">
        <v>45465</v>
      </c>
      <c r="C815" s="8" t="s">
        <v>253</v>
      </c>
      <c r="D815" s="8">
        <v>24</v>
      </c>
      <c r="E815" s="6">
        <f>DAY(TableAopCalendar[[#This Row],[Date]])</f>
        <v>22</v>
      </c>
      <c r="F815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815" s="6" t="str">
        <f t="shared" si="37"/>
        <v>Week 4</v>
      </c>
      <c r="H815" s="6" t="str">
        <f t="shared" si="38"/>
        <v>June 24 Week 4</v>
      </c>
      <c r="I815" s="6" t="str">
        <f>CONCATENATE(UPPER(TableAopCalendar[[#This Row],[Month]])," ",TableAopCalendar[[#This Row],[Year]])</f>
        <v>JUNE 24</v>
      </c>
      <c r="J815" s="6" t="s">
        <v>261</v>
      </c>
      <c r="K815" s="6" t="str">
        <f>CONCATENATE(TableAopCalendar[[#This Row],[Month for Plan]]," ",TableAopCalendar[[#This Row],[Plan]])</f>
        <v>JUNE 24 PLANNED</v>
      </c>
    </row>
    <row r="816" spans="1:11" x14ac:dyDescent="0.35">
      <c r="A816" s="6">
        <f t="shared" si="36"/>
        <v>2</v>
      </c>
      <c r="B816" s="7">
        <v>45466</v>
      </c>
      <c r="C816" s="8" t="s">
        <v>253</v>
      </c>
      <c r="D816" s="8">
        <v>24</v>
      </c>
      <c r="E816" s="6">
        <f>DAY(TableAopCalendar[[#This Row],[Date]])</f>
        <v>23</v>
      </c>
      <c r="F816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816" s="6" t="str">
        <f t="shared" si="37"/>
        <v>Week 4</v>
      </c>
      <c r="H816" s="6" t="str">
        <f t="shared" si="38"/>
        <v>June 24 Week 4</v>
      </c>
      <c r="I816" s="6" t="str">
        <f>CONCATENATE(UPPER(TableAopCalendar[[#This Row],[Month]])," ",TableAopCalendar[[#This Row],[Year]])</f>
        <v>JUNE 24</v>
      </c>
      <c r="J816" s="6" t="s">
        <v>261</v>
      </c>
      <c r="K816" s="6" t="str">
        <f>CONCATENATE(TableAopCalendar[[#This Row],[Month for Plan]]," ",TableAopCalendar[[#This Row],[Plan]])</f>
        <v>JUNE 24 PLANNED</v>
      </c>
    </row>
    <row r="817" spans="1:11" x14ac:dyDescent="0.35">
      <c r="A817" s="6">
        <f t="shared" si="36"/>
        <v>3</v>
      </c>
      <c r="B817" s="7">
        <v>45467</v>
      </c>
      <c r="C817" s="8" t="s">
        <v>253</v>
      </c>
      <c r="D817" s="8">
        <v>24</v>
      </c>
      <c r="E817" s="6">
        <f>DAY(TableAopCalendar[[#This Row],[Date]])</f>
        <v>24</v>
      </c>
      <c r="F817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817" s="6" t="str">
        <f t="shared" si="37"/>
        <v>Week 4</v>
      </c>
      <c r="H817" s="6" t="str">
        <f t="shared" si="38"/>
        <v>June 24 Week 4</v>
      </c>
      <c r="I817" s="6" t="str">
        <f>CONCATENATE(UPPER(TableAopCalendar[[#This Row],[Month]])," ",TableAopCalendar[[#This Row],[Year]])</f>
        <v>JUNE 24</v>
      </c>
      <c r="J817" s="6" t="s">
        <v>261</v>
      </c>
      <c r="K817" s="6" t="str">
        <f>CONCATENATE(TableAopCalendar[[#This Row],[Month for Plan]]," ",TableAopCalendar[[#This Row],[Plan]])</f>
        <v>JUNE 24 PLANNED</v>
      </c>
    </row>
    <row r="818" spans="1:11" x14ac:dyDescent="0.35">
      <c r="A818" s="6">
        <f t="shared" si="36"/>
        <v>4</v>
      </c>
      <c r="B818" s="7">
        <v>45468</v>
      </c>
      <c r="C818" s="8" t="s">
        <v>253</v>
      </c>
      <c r="D818" s="8">
        <v>24</v>
      </c>
      <c r="E818" s="6">
        <f>DAY(TableAopCalendar[[#This Row],[Date]])</f>
        <v>25</v>
      </c>
      <c r="F818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818" s="6" t="str">
        <f t="shared" si="37"/>
        <v>Week 4</v>
      </c>
      <c r="H818" s="6" t="str">
        <f t="shared" si="38"/>
        <v>June 24 Week 4</v>
      </c>
      <c r="I818" s="6" t="str">
        <f>CONCATENATE(UPPER(TableAopCalendar[[#This Row],[Month]])," ",TableAopCalendar[[#This Row],[Year]])</f>
        <v>JUNE 24</v>
      </c>
      <c r="J818" s="6" t="s">
        <v>261</v>
      </c>
      <c r="K818" s="6" t="str">
        <f>CONCATENATE(TableAopCalendar[[#This Row],[Month for Plan]]," ",TableAopCalendar[[#This Row],[Plan]])</f>
        <v>JUNE 24 PLANNED</v>
      </c>
    </row>
    <row r="819" spans="1:11" x14ac:dyDescent="0.35">
      <c r="A819" s="6">
        <f t="shared" si="36"/>
        <v>5</v>
      </c>
      <c r="B819" s="7">
        <v>45469</v>
      </c>
      <c r="C819" s="8" t="s">
        <v>253</v>
      </c>
      <c r="D819" s="8">
        <v>24</v>
      </c>
      <c r="E819" s="6">
        <f>DAY(TableAopCalendar[[#This Row],[Date]])</f>
        <v>26</v>
      </c>
      <c r="F819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819" s="6" t="str">
        <f t="shared" si="37"/>
        <v>Week 4</v>
      </c>
      <c r="H819" s="6" t="str">
        <f t="shared" si="38"/>
        <v>June 24 Week 4</v>
      </c>
      <c r="I819" s="6" t="str">
        <f>CONCATENATE(UPPER(TableAopCalendar[[#This Row],[Month]])," ",TableAopCalendar[[#This Row],[Year]])</f>
        <v>JUNE 24</v>
      </c>
      <c r="J819" s="6" t="s">
        <v>261</v>
      </c>
      <c r="K819" s="6" t="str">
        <f>CONCATENATE(TableAopCalendar[[#This Row],[Month for Plan]]," ",TableAopCalendar[[#This Row],[Plan]])</f>
        <v>JUNE 24 PLANNED</v>
      </c>
    </row>
    <row r="820" spans="1:11" x14ac:dyDescent="0.35">
      <c r="A820" s="6">
        <f t="shared" si="36"/>
        <v>6</v>
      </c>
      <c r="B820" s="7">
        <v>45470</v>
      </c>
      <c r="C820" s="8" t="s">
        <v>253</v>
      </c>
      <c r="D820" s="8">
        <v>24</v>
      </c>
      <c r="E820" s="6">
        <f>DAY(TableAopCalendar[[#This Row],[Date]])</f>
        <v>27</v>
      </c>
      <c r="F820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820" s="6" t="str">
        <f t="shared" si="37"/>
        <v>Week 4</v>
      </c>
      <c r="H820" s="6" t="str">
        <f t="shared" si="38"/>
        <v>June 24 Week 4</v>
      </c>
      <c r="I820" s="6" t="str">
        <f>CONCATENATE(UPPER(TableAopCalendar[[#This Row],[Month]])," ",TableAopCalendar[[#This Row],[Year]])</f>
        <v>JUNE 24</v>
      </c>
      <c r="J820" s="6" t="s">
        <v>261</v>
      </c>
      <c r="K820" s="6" t="str">
        <f>CONCATENATE(TableAopCalendar[[#This Row],[Month for Plan]]," ",TableAopCalendar[[#This Row],[Plan]])</f>
        <v>JUNE 24 PLANNED</v>
      </c>
    </row>
    <row r="821" spans="1:11" x14ac:dyDescent="0.35">
      <c r="A821" s="6">
        <f t="shared" si="36"/>
        <v>7</v>
      </c>
      <c r="B821" s="7">
        <v>45471</v>
      </c>
      <c r="C821" s="8" t="s">
        <v>253</v>
      </c>
      <c r="D821" s="8">
        <v>24</v>
      </c>
      <c r="E821" s="6">
        <f>DAY(TableAopCalendar[[#This Row],[Date]])</f>
        <v>28</v>
      </c>
      <c r="F821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821" s="6" t="str">
        <f t="shared" si="37"/>
        <v>Week 4</v>
      </c>
      <c r="H821" s="6" t="str">
        <f t="shared" si="38"/>
        <v>June 24 Week 4</v>
      </c>
      <c r="I821" s="6" t="str">
        <f>CONCATENATE(UPPER(TableAopCalendar[[#This Row],[Month]])," ",TableAopCalendar[[#This Row],[Year]])</f>
        <v>JUNE 24</v>
      </c>
      <c r="J821" s="6" t="s">
        <v>261</v>
      </c>
      <c r="K821" s="6" t="str">
        <f>CONCATENATE(TableAopCalendar[[#This Row],[Month for Plan]]," ",TableAopCalendar[[#This Row],[Plan]])</f>
        <v>JUNE 24 PLANNED</v>
      </c>
    </row>
    <row r="822" spans="1:11" x14ac:dyDescent="0.35">
      <c r="A822" s="6">
        <f t="shared" si="36"/>
        <v>1</v>
      </c>
      <c r="B822" s="7">
        <v>45472</v>
      </c>
      <c r="C822" s="8" t="s">
        <v>253</v>
      </c>
      <c r="D822" s="8">
        <v>24</v>
      </c>
      <c r="E822" s="6">
        <f>DAY(TableAopCalendar[[#This Row],[Date]])</f>
        <v>29</v>
      </c>
      <c r="F822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822" s="6" t="str">
        <f t="shared" si="37"/>
        <v>Week 5</v>
      </c>
      <c r="H822" s="6" t="str">
        <f t="shared" si="38"/>
        <v>June 24 Week 5</v>
      </c>
      <c r="I822" s="6" t="str">
        <f>CONCATENATE(UPPER(TableAopCalendar[[#This Row],[Month]])," ",TableAopCalendar[[#This Row],[Year]])</f>
        <v>JUNE 24</v>
      </c>
      <c r="J822" s="6" t="s">
        <v>261</v>
      </c>
      <c r="K822" s="6" t="str">
        <f>CONCATENATE(TableAopCalendar[[#This Row],[Month for Plan]]," ",TableAopCalendar[[#This Row],[Plan]])</f>
        <v>JUNE 24 PLANNED</v>
      </c>
    </row>
    <row r="823" spans="1:11" x14ac:dyDescent="0.35">
      <c r="A823" s="6">
        <f t="shared" si="36"/>
        <v>2</v>
      </c>
      <c r="B823" s="7">
        <v>45473</v>
      </c>
      <c r="C823" s="8" t="s">
        <v>253</v>
      </c>
      <c r="D823" s="8">
        <v>24</v>
      </c>
      <c r="E823" s="6">
        <f>DAY(TableAopCalendar[[#This Row],[Date]])</f>
        <v>30</v>
      </c>
      <c r="F823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823" s="6" t="str">
        <f t="shared" si="37"/>
        <v>Week 5</v>
      </c>
      <c r="H823" s="6" t="str">
        <f t="shared" si="38"/>
        <v>June 24 Week 5</v>
      </c>
      <c r="I823" s="6" t="str">
        <f>CONCATENATE(UPPER(TableAopCalendar[[#This Row],[Month]])," ",TableAopCalendar[[#This Row],[Year]])</f>
        <v>JUNE 24</v>
      </c>
      <c r="J823" s="6" t="s">
        <v>261</v>
      </c>
      <c r="K823" s="6" t="str">
        <f>CONCATENATE(TableAopCalendar[[#This Row],[Month for Plan]]," ",TableAopCalendar[[#This Row],[Plan]])</f>
        <v>JUNE 24 PLANNED</v>
      </c>
    </row>
    <row r="824" spans="1:11" x14ac:dyDescent="0.35">
      <c r="A824" s="6">
        <f t="shared" si="36"/>
        <v>1</v>
      </c>
      <c r="B824" s="7">
        <v>45474</v>
      </c>
      <c r="C824" s="8" t="s">
        <v>254</v>
      </c>
      <c r="D824" s="8">
        <v>24</v>
      </c>
      <c r="E824" s="6">
        <f>DAY(TableAopCalendar[[#This Row],[Date]])</f>
        <v>1</v>
      </c>
      <c r="F824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824" s="6" t="str">
        <f t="shared" si="37"/>
        <v>Week 1</v>
      </c>
      <c r="H824" s="6" t="str">
        <f t="shared" si="38"/>
        <v>July 24 Week 1</v>
      </c>
      <c r="I824" s="6" t="str">
        <f>CONCATENATE(UPPER(TableAopCalendar[[#This Row],[Month]])," ",TableAopCalendar[[#This Row],[Year]])</f>
        <v>JULY 24</v>
      </c>
      <c r="J824" s="6" t="s">
        <v>261</v>
      </c>
      <c r="K824" s="6" t="str">
        <f>CONCATENATE(TableAopCalendar[[#This Row],[Month for Plan]]," ",TableAopCalendar[[#This Row],[Plan]])</f>
        <v>JULY 24 PLANNED</v>
      </c>
    </row>
    <row r="825" spans="1:11" x14ac:dyDescent="0.35">
      <c r="A825" s="6">
        <f t="shared" si="36"/>
        <v>2</v>
      </c>
      <c r="B825" s="7">
        <v>45475</v>
      </c>
      <c r="C825" s="8" t="s">
        <v>254</v>
      </c>
      <c r="D825" s="8">
        <v>24</v>
      </c>
      <c r="E825" s="6">
        <f>DAY(TableAopCalendar[[#This Row],[Date]])</f>
        <v>2</v>
      </c>
      <c r="F825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825" s="6" t="str">
        <f t="shared" si="37"/>
        <v>Week 1</v>
      </c>
      <c r="H825" s="6" t="str">
        <f t="shared" si="38"/>
        <v>July 24 Week 1</v>
      </c>
      <c r="I825" s="6" t="str">
        <f>CONCATENATE(UPPER(TableAopCalendar[[#This Row],[Month]])," ",TableAopCalendar[[#This Row],[Year]])</f>
        <v>JULY 24</v>
      </c>
      <c r="J825" s="6" t="s">
        <v>261</v>
      </c>
      <c r="K825" s="6" t="str">
        <f>CONCATENATE(TableAopCalendar[[#This Row],[Month for Plan]]," ",TableAopCalendar[[#This Row],[Plan]])</f>
        <v>JULY 24 PLANNED</v>
      </c>
    </row>
    <row r="826" spans="1:11" x14ac:dyDescent="0.35">
      <c r="A826" s="6">
        <f t="shared" si="36"/>
        <v>3</v>
      </c>
      <c r="B826" s="7">
        <v>45476</v>
      </c>
      <c r="C826" s="8" t="s">
        <v>254</v>
      </c>
      <c r="D826" s="8">
        <v>24</v>
      </c>
      <c r="E826" s="6">
        <f>DAY(TableAopCalendar[[#This Row],[Date]])</f>
        <v>3</v>
      </c>
      <c r="F826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826" s="6" t="str">
        <f t="shared" si="37"/>
        <v>Week 1</v>
      </c>
      <c r="H826" s="6" t="str">
        <f t="shared" si="38"/>
        <v>July 24 Week 1</v>
      </c>
      <c r="I826" s="6" t="str">
        <f>CONCATENATE(UPPER(TableAopCalendar[[#This Row],[Month]])," ",TableAopCalendar[[#This Row],[Year]])</f>
        <v>JULY 24</v>
      </c>
      <c r="J826" s="6" t="s">
        <v>261</v>
      </c>
      <c r="K826" s="6" t="str">
        <f>CONCATENATE(TableAopCalendar[[#This Row],[Month for Plan]]," ",TableAopCalendar[[#This Row],[Plan]])</f>
        <v>JULY 24 PLANNED</v>
      </c>
    </row>
    <row r="827" spans="1:11" x14ac:dyDescent="0.35">
      <c r="A827" s="6">
        <f t="shared" si="36"/>
        <v>4</v>
      </c>
      <c r="B827" s="7">
        <v>45477</v>
      </c>
      <c r="C827" s="8" t="s">
        <v>254</v>
      </c>
      <c r="D827" s="8">
        <v>24</v>
      </c>
      <c r="E827" s="6">
        <f>DAY(TableAopCalendar[[#This Row],[Date]])</f>
        <v>4</v>
      </c>
      <c r="F827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827" s="6" t="str">
        <f t="shared" si="37"/>
        <v>Week 1</v>
      </c>
      <c r="H827" s="6" t="str">
        <f t="shared" si="38"/>
        <v>July 24 Week 1</v>
      </c>
      <c r="I827" s="6" t="str">
        <f>CONCATENATE(UPPER(TableAopCalendar[[#This Row],[Month]])," ",TableAopCalendar[[#This Row],[Year]])</f>
        <v>JULY 24</v>
      </c>
      <c r="J827" s="6" t="s">
        <v>261</v>
      </c>
      <c r="K827" s="6" t="str">
        <f>CONCATENATE(TableAopCalendar[[#This Row],[Month for Plan]]," ",TableAopCalendar[[#This Row],[Plan]])</f>
        <v>JULY 24 PLANNED</v>
      </c>
    </row>
    <row r="828" spans="1:11" x14ac:dyDescent="0.35">
      <c r="A828" s="6">
        <f t="shared" si="36"/>
        <v>5</v>
      </c>
      <c r="B828" s="7">
        <v>45478</v>
      </c>
      <c r="C828" s="8" t="s">
        <v>254</v>
      </c>
      <c r="D828" s="8">
        <v>24</v>
      </c>
      <c r="E828" s="6">
        <f>DAY(TableAopCalendar[[#This Row],[Date]])</f>
        <v>5</v>
      </c>
      <c r="F828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828" s="6" t="str">
        <f t="shared" si="37"/>
        <v>Week 1</v>
      </c>
      <c r="H828" s="6" t="str">
        <f t="shared" si="38"/>
        <v>July 24 Week 1</v>
      </c>
      <c r="I828" s="6" t="str">
        <f>CONCATENATE(UPPER(TableAopCalendar[[#This Row],[Month]])," ",TableAopCalendar[[#This Row],[Year]])</f>
        <v>JULY 24</v>
      </c>
      <c r="J828" s="6" t="s">
        <v>261</v>
      </c>
      <c r="K828" s="6" t="str">
        <f>CONCATENATE(TableAopCalendar[[#This Row],[Month for Plan]]," ",TableAopCalendar[[#This Row],[Plan]])</f>
        <v>JULY 24 PLANNED</v>
      </c>
    </row>
    <row r="829" spans="1:11" x14ac:dyDescent="0.35">
      <c r="A829" s="6">
        <f t="shared" si="36"/>
        <v>6</v>
      </c>
      <c r="B829" s="7">
        <v>45479</v>
      </c>
      <c r="C829" s="8" t="s">
        <v>254</v>
      </c>
      <c r="D829" s="8">
        <v>24</v>
      </c>
      <c r="E829" s="6">
        <f>DAY(TableAopCalendar[[#This Row],[Date]])</f>
        <v>6</v>
      </c>
      <c r="F829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829" s="6" t="str">
        <f t="shared" si="37"/>
        <v>Week 1</v>
      </c>
      <c r="H829" s="6" t="str">
        <f t="shared" si="38"/>
        <v>July 24 Week 1</v>
      </c>
      <c r="I829" s="6" t="str">
        <f>CONCATENATE(UPPER(TableAopCalendar[[#This Row],[Month]])," ",TableAopCalendar[[#This Row],[Year]])</f>
        <v>JULY 24</v>
      </c>
      <c r="J829" s="6" t="s">
        <v>261</v>
      </c>
      <c r="K829" s="6" t="str">
        <f>CONCATENATE(TableAopCalendar[[#This Row],[Month for Plan]]," ",TableAopCalendar[[#This Row],[Plan]])</f>
        <v>JULY 24 PLANNED</v>
      </c>
    </row>
    <row r="830" spans="1:11" x14ac:dyDescent="0.35">
      <c r="A830" s="6">
        <f t="shared" si="36"/>
        <v>7</v>
      </c>
      <c r="B830" s="7">
        <v>45480</v>
      </c>
      <c r="C830" s="8" t="s">
        <v>254</v>
      </c>
      <c r="D830" s="8">
        <v>24</v>
      </c>
      <c r="E830" s="6">
        <f>DAY(TableAopCalendar[[#This Row],[Date]])</f>
        <v>7</v>
      </c>
      <c r="F830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830" s="6" t="str">
        <f t="shared" si="37"/>
        <v>Week 1</v>
      </c>
      <c r="H830" s="6" t="str">
        <f t="shared" si="38"/>
        <v>July 24 Week 1</v>
      </c>
      <c r="I830" s="6" t="str">
        <f>CONCATENATE(UPPER(TableAopCalendar[[#This Row],[Month]])," ",TableAopCalendar[[#This Row],[Year]])</f>
        <v>JULY 24</v>
      </c>
      <c r="J830" s="6" t="s">
        <v>261</v>
      </c>
      <c r="K830" s="6" t="str">
        <f>CONCATENATE(TableAopCalendar[[#This Row],[Month for Plan]]," ",TableAopCalendar[[#This Row],[Plan]])</f>
        <v>JULY 24 PLANNED</v>
      </c>
    </row>
    <row r="831" spans="1:11" x14ac:dyDescent="0.35">
      <c r="A831" s="6">
        <f t="shared" si="36"/>
        <v>1</v>
      </c>
      <c r="B831" s="7">
        <v>45481</v>
      </c>
      <c r="C831" s="8" t="s">
        <v>254</v>
      </c>
      <c r="D831" s="8">
        <v>24</v>
      </c>
      <c r="E831" s="6">
        <f>DAY(TableAopCalendar[[#This Row],[Date]])</f>
        <v>8</v>
      </c>
      <c r="F831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831" s="6" t="str">
        <f t="shared" si="37"/>
        <v>Week 2</v>
      </c>
      <c r="H831" s="6" t="str">
        <f t="shared" si="38"/>
        <v>July 24 Week 2</v>
      </c>
      <c r="I831" s="6" t="str">
        <f>CONCATENATE(UPPER(TableAopCalendar[[#This Row],[Month]])," ",TableAopCalendar[[#This Row],[Year]])</f>
        <v>JULY 24</v>
      </c>
      <c r="J831" s="6" t="s">
        <v>261</v>
      </c>
      <c r="K831" s="6" t="str">
        <f>CONCATENATE(TableAopCalendar[[#This Row],[Month for Plan]]," ",TableAopCalendar[[#This Row],[Plan]])</f>
        <v>JULY 24 PLANNED</v>
      </c>
    </row>
    <row r="832" spans="1:11" x14ac:dyDescent="0.35">
      <c r="A832" s="6">
        <f t="shared" si="36"/>
        <v>2</v>
      </c>
      <c r="B832" s="7">
        <v>45482</v>
      </c>
      <c r="C832" s="8" t="s">
        <v>254</v>
      </c>
      <c r="D832" s="8">
        <v>24</v>
      </c>
      <c r="E832" s="6">
        <f>DAY(TableAopCalendar[[#This Row],[Date]])</f>
        <v>9</v>
      </c>
      <c r="F832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832" s="6" t="str">
        <f t="shared" si="37"/>
        <v>Week 2</v>
      </c>
      <c r="H832" s="6" t="str">
        <f t="shared" si="38"/>
        <v>July 24 Week 2</v>
      </c>
      <c r="I832" s="6" t="str">
        <f>CONCATENATE(UPPER(TableAopCalendar[[#This Row],[Month]])," ",TableAopCalendar[[#This Row],[Year]])</f>
        <v>JULY 24</v>
      </c>
      <c r="J832" s="6" t="s">
        <v>261</v>
      </c>
      <c r="K832" s="6" t="str">
        <f>CONCATENATE(TableAopCalendar[[#This Row],[Month for Plan]]," ",TableAopCalendar[[#This Row],[Plan]])</f>
        <v>JULY 24 PLANNED</v>
      </c>
    </row>
    <row r="833" spans="1:11" x14ac:dyDescent="0.35">
      <c r="A833" s="6">
        <f t="shared" si="36"/>
        <v>3</v>
      </c>
      <c r="B833" s="7">
        <v>45483</v>
      </c>
      <c r="C833" s="8" t="s">
        <v>254</v>
      </c>
      <c r="D833" s="8">
        <v>24</v>
      </c>
      <c r="E833" s="6">
        <f>DAY(TableAopCalendar[[#This Row],[Date]])</f>
        <v>10</v>
      </c>
      <c r="F833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833" s="6" t="str">
        <f t="shared" si="37"/>
        <v>Week 2</v>
      </c>
      <c r="H833" s="6" t="str">
        <f t="shared" si="38"/>
        <v>July 24 Week 2</v>
      </c>
      <c r="I833" s="6" t="str">
        <f>CONCATENATE(UPPER(TableAopCalendar[[#This Row],[Month]])," ",TableAopCalendar[[#This Row],[Year]])</f>
        <v>JULY 24</v>
      </c>
      <c r="J833" s="6" t="s">
        <v>261</v>
      </c>
      <c r="K833" s="6" t="str">
        <f>CONCATENATE(TableAopCalendar[[#This Row],[Month for Plan]]," ",TableAopCalendar[[#This Row],[Plan]])</f>
        <v>JULY 24 PLANNED</v>
      </c>
    </row>
    <row r="834" spans="1:11" x14ac:dyDescent="0.35">
      <c r="A834" s="6">
        <f t="shared" ref="A834:A897" si="39">IF(G834=G833,A833+1,1)</f>
        <v>4</v>
      </c>
      <c r="B834" s="7">
        <v>45484</v>
      </c>
      <c r="C834" s="8" t="s">
        <v>254</v>
      </c>
      <c r="D834" s="8">
        <v>24</v>
      </c>
      <c r="E834" s="6">
        <f>DAY(TableAopCalendar[[#This Row],[Date]])</f>
        <v>11</v>
      </c>
      <c r="F834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834" s="6" t="str">
        <f t="shared" ref="G834:G897" si="40">"Week"&amp;" "&amp;F834</f>
        <v>Week 2</v>
      </c>
      <c r="H834" s="6" t="str">
        <f t="shared" ref="H834:H897" si="41">CONCATENATE(C834," ",D834," ",G834)</f>
        <v>July 24 Week 2</v>
      </c>
      <c r="I834" s="6" t="str">
        <f>CONCATENATE(UPPER(TableAopCalendar[[#This Row],[Month]])," ",TableAopCalendar[[#This Row],[Year]])</f>
        <v>JULY 24</v>
      </c>
      <c r="J834" s="6" t="s">
        <v>261</v>
      </c>
      <c r="K834" s="6" t="str">
        <f>CONCATENATE(TableAopCalendar[[#This Row],[Month for Plan]]," ",TableAopCalendar[[#This Row],[Plan]])</f>
        <v>JULY 24 PLANNED</v>
      </c>
    </row>
    <row r="835" spans="1:11" x14ac:dyDescent="0.35">
      <c r="A835" s="6">
        <f t="shared" si="39"/>
        <v>5</v>
      </c>
      <c r="B835" s="7">
        <v>45485</v>
      </c>
      <c r="C835" s="8" t="s">
        <v>254</v>
      </c>
      <c r="D835" s="8">
        <v>24</v>
      </c>
      <c r="E835" s="6">
        <f>DAY(TableAopCalendar[[#This Row],[Date]])</f>
        <v>12</v>
      </c>
      <c r="F835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835" s="6" t="str">
        <f t="shared" si="40"/>
        <v>Week 2</v>
      </c>
      <c r="H835" s="6" t="str">
        <f t="shared" si="41"/>
        <v>July 24 Week 2</v>
      </c>
      <c r="I835" s="6" t="str">
        <f>CONCATENATE(UPPER(TableAopCalendar[[#This Row],[Month]])," ",TableAopCalendar[[#This Row],[Year]])</f>
        <v>JULY 24</v>
      </c>
      <c r="J835" s="6" t="s">
        <v>261</v>
      </c>
      <c r="K835" s="6" t="str">
        <f>CONCATENATE(TableAopCalendar[[#This Row],[Month for Plan]]," ",TableAopCalendar[[#This Row],[Plan]])</f>
        <v>JULY 24 PLANNED</v>
      </c>
    </row>
    <row r="836" spans="1:11" x14ac:dyDescent="0.35">
      <c r="A836" s="6">
        <f t="shared" si="39"/>
        <v>6</v>
      </c>
      <c r="B836" s="7">
        <v>45486</v>
      </c>
      <c r="C836" s="8" t="s">
        <v>254</v>
      </c>
      <c r="D836" s="8">
        <v>24</v>
      </c>
      <c r="E836" s="6">
        <f>DAY(TableAopCalendar[[#This Row],[Date]])</f>
        <v>13</v>
      </c>
      <c r="F836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836" s="6" t="str">
        <f t="shared" si="40"/>
        <v>Week 2</v>
      </c>
      <c r="H836" s="6" t="str">
        <f t="shared" si="41"/>
        <v>July 24 Week 2</v>
      </c>
      <c r="I836" s="6" t="str">
        <f>CONCATENATE(UPPER(TableAopCalendar[[#This Row],[Month]])," ",TableAopCalendar[[#This Row],[Year]])</f>
        <v>JULY 24</v>
      </c>
      <c r="J836" s="6" t="s">
        <v>261</v>
      </c>
      <c r="K836" s="6" t="str">
        <f>CONCATENATE(TableAopCalendar[[#This Row],[Month for Plan]]," ",TableAopCalendar[[#This Row],[Plan]])</f>
        <v>JULY 24 PLANNED</v>
      </c>
    </row>
    <row r="837" spans="1:11" x14ac:dyDescent="0.35">
      <c r="A837" s="6">
        <f t="shared" si="39"/>
        <v>7</v>
      </c>
      <c r="B837" s="7">
        <v>45487</v>
      </c>
      <c r="C837" s="8" t="s">
        <v>254</v>
      </c>
      <c r="D837" s="8">
        <v>24</v>
      </c>
      <c r="E837" s="6">
        <f>DAY(TableAopCalendar[[#This Row],[Date]])</f>
        <v>14</v>
      </c>
      <c r="F837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837" s="6" t="str">
        <f t="shared" si="40"/>
        <v>Week 2</v>
      </c>
      <c r="H837" s="6" t="str">
        <f t="shared" si="41"/>
        <v>July 24 Week 2</v>
      </c>
      <c r="I837" s="6" t="str">
        <f>CONCATENATE(UPPER(TableAopCalendar[[#This Row],[Month]])," ",TableAopCalendar[[#This Row],[Year]])</f>
        <v>JULY 24</v>
      </c>
      <c r="J837" s="6" t="s">
        <v>261</v>
      </c>
      <c r="K837" s="6" t="str">
        <f>CONCATENATE(TableAopCalendar[[#This Row],[Month for Plan]]," ",TableAopCalendar[[#This Row],[Plan]])</f>
        <v>JULY 24 PLANNED</v>
      </c>
    </row>
    <row r="838" spans="1:11" x14ac:dyDescent="0.35">
      <c r="A838" s="6">
        <f t="shared" si="39"/>
        <v>1</v>
      </c>
      <c r="B838" s="7">
        <v>45488</v>
      </c>
      <c r="C838" s="8" t="s">
        <v>254</v>
      </c>
      <c r="D838" s="8">
        <v>24</v>
      </c>
      <c r="E838" s="6">
        <f>DAY(TableAopCalendar[[#This Row],[Date]])</f>
        <v>15</v>
      </c>
      <c r="F838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838" s="6" t="str">
        <f t="shared" si="40"/>
        <v>Week 3</v>
      </c>
      <c r="H838" s="6" t="str">
        <f t="shared" si="41"/>
        <v>July 24 Week 3</v>
      </c>
      <c r="I838" s="6" t="str">
        <f>CONCATENATE(UPPER(TableAopCalendar[[#This Row],[Month]])," ",TableAopCalendar[[#This Row],[Year]])</f>
        <v>JULY 24</v>
      </c>
      <c r="J838" s="6" t="s">
        <v>261</v>
      </c>
      <c r="K838" s="6" t="str">
        <f>CONCATENATE(TableAopCalendar[[#This Row],[Month for Plan]]," ",TableAopCalendar[[#This Row],[Plan]])</f>
        <v>JULY 24 PLANNED</v>
      </c>
    </row>
    <row r="839" spans="1:11" x14ac:dyDescent="0.35">
      <c r="A839" s="6">
        <f t="shared" si="39"/>
        <v>2</v>
      </c>
      <c r="B839" s="7">
        <v>45489</v>
      </c>
      <c r="C839" s="8" t="s">
        <v>254</v>
      </c>
      <c r="D839" s="8">
        <v>24</v>
      </c>
      <c r="E839" s="6">
        <f>DAY(TableAopCalendar[[#This Row],[Date]])</f>
        <v>16</v>
      </c>
      <c r="F839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839" s="6" t="str">
        <f t="shared" si="40"/>
        <v>Week 3</v>
      </c>
      <c r="H839" s="6" t="str">
        <f t="shared" si="41"/>
        <v>July 24 Week 3</v>
      </c>
      <c r="I839" s="6" t="str">
        <f>CONCATENATE(UPPER(TableAopCalendar[[#This Row],[Month]])," ",TableAopCalendar[[#This Row],[Year]])</f>
        <v>JULY 24</v>
      </c>
      <c r="J839" s="6" t="s">
        <v>261</v>
      </c>
      <c r="K839" s="6" t="str">
        <f>CONCATENATE(TableAopCalendar[[#This Row],[Month for Plan]]," ",TableAopCalendar[[#This Row],[Plan]])</f>
        <v>JULY 24 PLANNED</v>
      </c>
    </row>
    <row r="840" spans="1:11" x14ac:dyDescent="0.35">
      <c r="A840" s="6">
        <f t="shared" si="39"/>
        <v>3</v>
      </c>
      <c r="B840" s="7">
        <v>45490</v>
      </c>
      <c r="C840" s="8" t="s">
        <v>254</v>
      </c>
      <c r="D840" s="8">
        <v>24</v>
      </c>
      <c r="E840" s="6">
        <f>DAY(TableAopCalendar[[#This Row],[Date]])</f>
        <v>17</v>
      </c>
      <c r="F840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840" s="6" t="str">
        <f t="shared" si="40"/>
        <v>Week 3</v>
      </c>
      <c r="H840" s="6" t="str">
        <f t="shared" si="41"/>
        <v>July 24 Week 3</v>
      </c>
      <c r="I840" s="6" t="str">
        <f>CONCATENATE(UPPER(TableAopCalendar[[#This Row],[Month]])," ",TableAopCalendar[[#This Row],[Year]])</f>
        <v>JULY 24</v>
      </c>
      <c r="J840" s="6" t="s">
        <v>261</v>
      </c>
      <c r="K840" s="6" t="str">
        <f>CONCATENATE(TableAopCalendar[[#This Row],[Month for Plan]]," ",TableAopCalendar[[#This Row],[Plan]])</f>
        <v>JULY 24 PLANNED</v>
      </c>
    </row>
    <row r="841" spans="1:11" x14ac:dyDescent="0.35">
      <c r="A841" s="6">
        <f t="shared" si="39"/>
        <v>4</v>
      </c>
      <c r="B841" s="7">
        <v>45491</v>
      </c>
      <c r="C841" s="8" t="s">
        <v>254</v>
      </c>
      <c r="D841" s="8">
        <v>24</v>
      </c>
      <c r="E841" s="6">
        <f>DAY(TableAopCalendar[[#This Row],[Date]])</f>
        <v>18</v>
      </c>
      <c r="F841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841" s="6" t="str">
        <f t="shared" si="40"/>
        <v>Week 3</v>
      </c>
      <c r="H841" s="6" t="str">
        <f t="shared" si="41"/>
        <v>July 24 Week 3</v>
      </c>
      <c r="I841" s="6" t="str">
        <f>CONCATENATE(UPPER(TableAopCalendar[[#This Row],[Month]])," ",TableAopCalendar[[#This Row],[Year]])</f>
        <v>JULY 24</v>
      </c>
      <c r="J841" s="6" t="s">
        <v>261</v>
      </c>
      <c r="K841" s="6" t="str">
        <f>CONCATENATE(TableAopCalendar[[#This Row],[Month for Plan]]," ",TableAopCalendar[[#This Row],[Plan]])</f>
        <v>JULY 24 PLANNED</v>
      </c>
    </row>
    <row r="842" spans="1:11" x14ac:dyDescent="0.35">
      <c r="A842" s="6">
        <f t="shared" si="39"/>
        <v>5</v>
      </c>
      <c r="B842" s="7">
        <v>45492</v>
      </c>
      <c r="C842" s="8" t="s">
        <v>254</v>
      </c>
      <c r="D842" s="8">
        <v>24</v>
      </c>
      <c r="E842" s="6">
        <f>DAY(TableAopCalendar[[#This Row],[Date]])</f>
        <v>19</v>
      </c>
      <c r="F842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842" s="6" t="str">
        <f t="shared" si="40"/>
        <v>Week 3</v>
      </c>
      <c r="H842" s="6" t="str">
        <f t="shared" si="41"/>
        <v>July 24 Week 3</v>
      </c>
      <c r="I842" s="6" t="str">
        <f>CONCATENATE(UPPER(TableAopCalendar[[#This Row],[Month]])," ",TableAopCalendar[[#This Row],[Year]])</f>
        <v>JULY 24</v>
      </c>
      <c r="J842" s="6" t="s">
        <v>261</v>
      </c>
      <c r="K842" s="6" t="str">
        <f>CONCATENATE(TableAopCalendar[[#This Row],[Month for Plan]]," ",TableAopCalendar[[#This Row],[Plan]])</f>
        <v>JULY 24 PLANNED</v>
      </c>
    </row>
    <row r="843" spans="1:11" x14ac:dyDescent="0.35">
      <c r="A843" s="6">
        <f t="shared" si="39"/>
        <v>6</v>
      </c>
      <c r="B843" s="7">
        <v>45493</v>
      </c>
      <c r="C843" s="8" t="s">
        <v>254</v>
      </c>
      <c r="D843" s="8">
        <v>24</v>
      </c>
      <c r="E843" s="6">
        <f>DAY(TableAopCalendar[[#This Row],[Date]])</f>
        <v>20</v>
      </c>
      <c r="F843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843" s="6" t="str">
        <f t="shared" si="40"/>
        <v>Week 3</v>
      </c>
      <c r="H843" s="6" t="str">
        <f t="shared" si="41"/>
        <v>July 24 Week 3</v>
      </c>
      <c r="I843" s="6" t="str">
        <f>CONCATENATE(UPPER(TableAopCalendar[[#This Row],[Month]])," ",TableAopCalendar[[#This Row],[Year]])</f>
        <v>JULY 24</v>
      </c>
      <c r="J843" s="6" t="s">
        <v>261</v>
      </c>
      <c r="K843" s="6" t="str">
        <f>CONCATENATE(TableAopCalendar[[#This Row],[Month for Plan]]," ",TableAopCalendar[[#This Row],[Plan]])</f>
        <v>JULY 24 PLANNED</v>
      </c>
    </row>
    <row r="844" spans="1:11" x14ac:dyDescent="0.35">
      <c r="A844" s="6">
        <f t="shared" si="39"/>
        <v>7</v>
      </c>
      <c r="B844" s="7">
        <v>45494</v>
      </c>
      <c r="C844" s="8" t="s">
        <v>254</v>
      </c>
      <c r="D844" s="8">
        <v>24</v>
      </c>
      <c r="E844" s="6">
        <f>DAY(TableAopCalendar[[#This Row],[Date]])</f>
        <v>21</v>
      </c>
      <c r="F844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844" s="6" t="str">
        <f t="shared" si="40"/>
        <v>Week 3</v>
      </c>
      <c r="H844" s="6" t="str">
        <f t="shared" si="41"/>
        <v>July 24 Week 3</v>
      </c>
      <c r="I844" s="6" t="str">
        <f>CONCATENATE(UPPER(TableAopCalendar[[#This Row],[Month]])," ",TableAopCalendar[[#This Row],[Year]])</f>
        <v>JULY 24</v>
      </c>
      <c r="J844" s="6" t="s">
        <v>261</v>
      </c>
      <c r="K844" s="6" t="str">
        <f>CONCATENATE(TableAopCalendar[[#This Row],[Month for Plan]]," ",TableAopCalendar[[#This Row],[Plan]])</f>
        <v>JULY 24 PLANNED</v>
      </c>
    </row>
    <row r="845" spans="1:11" x14ac:dyDescent="0.35">
      <c r="A845" s="6">
        <f t="shared" si="39"/>
        <v>1</v>
      </c>
      <c r="B845" s="7">
        <v>45495</v>
      </c>
      <c r="C845" s="8" t="s">
        <v>254</v>
      </c>
      <c r="D845" s="8">
        <v>24</v>
      </c>
      <c r="E845" s="6">
        <f>DAY(TableAopCalendar[[#This Row],[Date]])</f>
        <v>22</v>
      </c>
      <c r="F845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845" s="6" t="str">
        <f t="shared" si="40"/>
        <v>Week 4</v>
      </c>
      <c r="H845" s="6" t="str">
        <f t="shared" si="41"/>
        <v>July 24 Week 4</v>
      </c>
      <c r="I845" s="6" t="str">
        <f>CONCATENATE(UPPER(TableAopCalendar[[#This Row],[Month]])," ",TableAopCalendar[[#This Row],[Year]])</f>
        <v>JULY 24</v>
      </c>
      <c r="J845" s="6" t="s">
        <v>261</v>
      </c>
      <c r="K845" s="6" t="str">
        <f>CONCATENATE(TableAopCalendar[[#This Row],[Month for Plan]]," ",TableAopCalendar[[#This Row],[Plan]])</f>
        <v>JULY 24 PLANNED</v>
      </c>
    </row>
    <row r="846" spans="1:11" x14ac:dyDescent="0.35">
      <c r="A846" s="6">
        <f t="shared" si="39"/>
        <v>2</v>
      </c>
      <c r="B846" s="7">
        <v>45496</v>
      </c>
      <c r="C846" s="8" t="s">
        <v>254</v>
      </c>
      <c r="D846" s="8">
        <v>24</v>
      </c>
      <c r="E846" s="6">
        <f>DAY(TableAopCalendar[[#This Row],[Date]])</f>
        <v>23</v>
      </c>
      <c r="F846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846" s="6" t="str">
        <f t="shared" si="40"/>
        <v>Week 4</v>
      </c>
      <c r="H846" s="6" t="str">
        <f t="shared" si="41"/>
        <v>July 24 Week 4</v>
      </c>
      <c r="I846" s="6" t="str">
        <f>CONCATENATE(UPPER(TableAopCalendar[[#This Row],[Month]])," ",TableAopCalendar[[#This Row],[Year]])</f>
        <v>JULY 24</v>
      </c>
      <c r="J846" s="6" t="s">
        <v>261</v>
      </c>
      <c r="K846" s="6" t="str">
        <f>CONCATENATE(TableAopCalendar[[#This Row],[Month for Plan]]," ",TableAopCalendar[[#This Row],[Plan]])</f>
        <v>JULY 24 PLANNED</v>
      </c>
    </row>
    <row r="847" spans="1:11" x14ac:dyDescent="0.35">
      <c r="A847" s="6">
        <f t="shared" si="39"/>
        <v>3</v>
      </c>
      <c r="B847" s="7">
        <v>45497</v>
      </c>
      <c r="C847" s="8" t="s">
        <v>254</v>
      </c>
      <c r="D847" s="8">
        <v>24</v>
      </c>
      <c r="E847" s="6">
        <f>DAY(TableAopCalendar[[#This Row],[Date]])</f>
        <v>24</v>
      </c>
      <c r="F847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847" s="6" t="str">
        <f t="shared" si="40"/>
        <v>Week 4</v>
      </c>
      <c r="H847" s="6" t="str">
        <f t="shared" si="41"/>
        <v>July 24 Week 4</v>
      </c>
      <c r="I847" s="6" t="str">
        <f>CONCATENATE(UPPER(TableAopCalendar[[#This Row],[Month]])," ",TableAopCalendar[[#This Row],[Year]])</f>
        <v>JULY 24</v>
      </c>
      <c r="J847" s="6" t="s">
        <v>261</v>
      </c>
      <c r="K847" s="6" t="str">
        <f>CONCATENATE(TableAopCalendar[[#This Row],[Month for Plan]]," ",TableAopCalendar[[#This Row],[Plan]])</f>
        <v>JULY 24 PLANNED</v>
      </c>
    </row>
    <row r="848" spans="1:11" x14ac:dyDescent="0.35">
      <c r="A848" s="6">
        <f t="shared" si="39"/>
        <v>4</v>
      </c>
      <c r="B848" s="7">
        <v>45498</v>
      </c>
      <c r="C848" s="8" t="s">
        <v>254</v>
      </c>
      <c r="D848" s="8">
        <v>24</v>
      </c>
      <c r="E848" s="6">
        <f>DAY(TableAopCalendar[[#This Row],[Date]])</f>
        <v>25</v>
      </c>
      <c r="F848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848" s="6" t="str">
        <f t="shared" si="40"/>
        <v>Week 4</v>
      </c>
      <c r="H848" s="6" t="str">
        <f t="shared" si="41"/>
        <v>July 24 Week 4</v>
      </c>
      <c r="I848" s="6" t="str">
        <f>CONCATENATE(UPPER(TableAopCalendar[[#This Row],[Month]])," ",TableAopCalendar[[#This Row],[Year]])</f>
        <v>JULY 24</v>
      </c>
      <c r="J848" s="6" t="s">
        <v>261</v>
      </c>
      <c r="K848" s="6" t="str">
        <f>CONCATENATE(TableAopCalendar[[#This Row],[Month for Plan]]," ",TableAopCalendar[[#This Row],[Plan]])</f>
        <v>JULY 24 PLANNED</v>
      </c>
    </row>
    <row r="849" spans="1:11" x14ac:dyDescent="0.35">
      <c r="A849" s="6">
        <f t="shared" si="39"/>
        <v>5</v>
      </c>
      <c r="B849" s="7">
        <v>45499</v>
      </c>
      <c r="C849" s="8" t="s">
        <v>254</v>
      </c>
      <c r="D849" s="8">
        <v>24</v>
      </c>
      <c r="E849" s="6">
        <f>DAY(TableAopCalendar[[#This Row],[Date]])</f>
        <v>26</v>
      </c>
      <c r="F849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849" s="6" t="str">
        <f t="shared" si="40"/>
        <v>Week 4</v>
      </c>
      <c r="H849" s="6" t="str">
        <f t="shared" si="41"/>
        <v>July 24 Week 4</v>
      </c>
      <c r="I849" s="6" t="str">
        <f>CONCATENATE(UPPER(TableAopCalendar[[#This Row],[Month]])," ",TableAopCalendar[[#This Row],[Year]])</f>
        <v>JULY 24</v>
      </c>
      <c r="J849" s="6" t="s">
        <v>261</v>
      </c>
      <c r="K849" s="6" t="str">
        <f>CONCATENATE(TableAopCalendar[[#This Row],[Month for Plan]]," ",TableAopCalendar[[#This Row],[Plan]])</f>
        <v>JULY 24 PLANNED</v>
      </c>
    </row>
    <row r="850" spans="1:11" x14ac:dyDescent="0.35">
      <c r="A850" s="6">
        <f t="shared" si="39"/>
        <v>6</v>
      </c>
      <c r="B850" s="7">
        <v>45500</v>
      </c>
      <c r="C850" s="8" t="s">
        <v>254</v>
      </c>
      <c r="D850" s="8">
        <v>24</v>
      </c>
      <c r="E850" s="6">
        <f>DAY(TableAopCalendar[[#This Row],[Date]])</f>
        <v>27</v>
      </c>
      <c r="F850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850" s="6" t="str">
        <f t="shared" si="40"/>
        <v>Week 4</v>
      </c>
      <c r="H850" s="6" t="str">
        <f t="shared" si="41"/>
        <v>July 24 Week 4</v>
      </c>
      <c r="I850" s="6" t="str">
        <f>CONCATENATE(UPPER(TableAopCalendar[[#This Row],[Month]])," ",TableAopCalendar[[#This Row],[Year]])</f>
        <v>JULY 24</v>
      </c>
      <c r="J850" s="6" t="s">
        <v>261</v>
      </c>
      <c r="K850" s="6" t="str">
        <f>CONCATENATE(TableAopCalendar[[#This Row],[Month for Plan]]," ",TableAopCalendar[[#This Row],[Plan]])</f>
        <v>JULY 24 PLANNED</v>
      </c>
    </row>
    <row r="851" spans="1:11" x14ac:dyDescent="0.35">
      <c r="A851" s="6">
        <f t="shared" si="39"/>
        <v>7</v>
      </c>
      <c r="B851" s="7">
        <v>45501</v>
      </c>
      <c r="C851" s="8" t="s">
        <v>254</v>
      </c>
      <c r="D851" s="8">
        <v>24</v>
      </c>
      <c r="E851" s="6">
        <f>DAY(TableAopCalendar[[#This Row],[Date]])</f>
        <v>28</v>
      </c>
      <c r="F851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851" s="6" t="str">
        <f t="shared" si="40"/>
        <v>Week 4</v>
      </c>
      <c r="H851" s="6" t="str">
        <f t="shared" si="41"/>
        <v>July 24 Week 4</v>
      </c>
      <c r="I851" s="6" t="str">
        <f>CONCATENATE(UPPER(TableAopCalendar[[#This Row],[Month]])," ",TableAopCalendar[[#This Row],[Year]])</f>
        <v>JULY 24</v>
      </c>
      <c r="J851" s="6" t="s">
        <v>261</v>
      </c>
      <c r="K851" s="6" t="str">
        <f>CONCATENATE(TableAopCalendar[[#This Row],[Month for Plan]]," ",TableAopCalendar[[#This Row],[Plan]])</f>
        <v>JULY 24 PLANNED</v>
      </c>
    </row>
    <row r="852" spans="1:11" x14ac:dyDescent="0.35">
      <c r="A852" s="6">
        <f t="shared" si="39"/>
        <v>1</v>
      </c>
      <c r="B852" s="7">
        <v>45502</v>
      </c>
      <c r="C852" s="8" t="s">
        <v>254</v>
      </c>
      <c r="D852" s="8">
        <v>24</v>
      </c>
      <c r="E852" s="6">
        <f>DAY(TableAopCalendar[[#This Row],[Date]])</f>
        <v>29</v>
      </c>
      <c r="F852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852" s="6" t="str">
        <f t="shared" si="40"/>
        <v>Week 5</v>
      </c>
      <c r="H852" s="6" t="str">
        <f t="shared" si="41"/>
        <v>July 24 Week 5</v>
      </c>
      <c r="I852" s="6" t="str">
        <f>CONCATENATE(UPPER(TableAopCalendar[[#This Row],[Month]])," ",TableAopCalendar[[#This Row],[Year]])</f>
        <v>JULY 24</v>
      </c>
      <c r="J852" s="6" t="s">
        <v>261</v>
      </c>
      <c r="K852" s="6" t="str">
        <f>CONCATENATE(TableAopCalendar[[#This Row],[Month for Plan]]," ",TableAopCalendar[[#This Row],[Plan]])</f>
        <v>JULY 24 PLANNED</v>
      </c>
    </row>
    <row r="853" spans="1:11" x14ac:dyDescent="0.35">
      <c r="A853" s="6">
        <f t="shared" si="39"/>
        <v>2</v>
      </c>
      <c r="B853" s="7">
        <v>45503</v>
      </c>
      <c r="C853" s="8" t="s">
        <v>254</v>
      </c>
      <c r="D853" s="8">
        <v>24</v>
      </c>
      <c r="E853" s="6">
        <f>DAY(TableAopCalendar[[#This Row],[Date]])</f>
        <v>30</v>
      </c>
      <c r="F853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853" s="6" t="str">
        <f t="shared" si="40"/>
        <v>Week 5</v>
      </c>
      <c r="H853" s="6" t="str">
        <f t="shared" si="41"/>
        <v>July 24 Week 5</v>
      </c>
      <c r="I853" s="6" t="str">
        <f>CONCATENATE(UPPER(TableAopCalendar[[#This Row],[Month]])," ",TableAopCalendar[[#This Row],[Year]])</f>
        <v>JULY 24</v>
      </c>
      <c r="J853" s="6" t="s">
        <v>261</v>
      </c>
      <c r="K853" s="6" t="str">
        <f>CONCATENATE(TableAopCalendar[[#This Row],[Month for Plan]]," ",TableAopCalendar[[#This Row],[Plan]])</f>
        <v>JULY 24 PLANNED</v>
      </c>
    </row>
    <row r="854" spans="1:11" x14ac:dyDescent="0.35">
      <c r="A854" s="6">
        <f t="shared" si="39"/>
        <v>3</v>
      </c>
      <c r="B854" s="7">
        <v>45504</v>
      </c>
      <c r="C854" s="8" t="s">
        <v>254</v>
      </c>
      <c r="D854" s="8">
        <v>24</v>
      </c>
      <c r="E854" s="6">
        <f>DAY(TableAopCalendar[[#This Row],[Date]])</f>
        <v>31</v>
      </c>
      <c r="F854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854" s="6" t="str">
        <f t="shared" si="40"/>
        <v>Week 5</v>
      </c>
      <c r="H854" s="6" t="str">
        <f t="shared" si="41"/>
        <v>July 24 Week 5</v>
      </c>
      <c r="I854" s="6" t="str">
        <f>CONCATENATE(UPPER(TableAopCalendar[[#This Row],[Month]])," ",TableAopCalendar[[#This Row],[Year]])</f>
        <v>JULY 24</v>
      </c>
      <c r="J854" s="6" t="s">
        <v>261</v>
      </c>
      <c r="K854" s="6" t="str">
        <f>CONCATENATE(TableAopCalendar[[#This Row],[Month for Plan]]," ",TableAopCalendar[[#This Row],[Plan]])</f>
        <v>JULY 24 PLANNED</v>
      </c>
    </row>
    <row r="855" spans="1:11" x14ac:dyDescent="0.35">
      <c r="A855" s="6">
        <f t="shared" si="39"/>
        <v>1</v>
      </c>
      <c r="B855" s="7">
        <v>45505</v>
      </c>
      <c r="C855" s="8" t="s">
        <v>255</v>
      </c>
      <c r="D855" s="8">
        <v>24</v>
      </c>
      <c r="E855" s="6">
        <f>DAY(TableAopCalendar[[#This Row],[Date]])</f>
        <v>1</v>
      </c>
      <c r="F855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855" s="6" t="str">
        <f t="shared" si="40"/>
        <v>Week 1</v>
      </c>
      <c r="H855" s="6" t="str">
        <f t="shared" si="41"/>
        <v>August 24 Week 1</v>
      </c>
      <c r="I855" s="6" t="str">
        <f>CONCATENATE(UPPER(TableAopCalendar[[#This Row],[Month]])," ",TableAopCalendar[[#This Row],[Year]])</f>
        <v>AUGUST 24</v>
      </c>
      <c r="J855" s="6" t="s">
        <v>261</v>
      </c>
      <c r="K855" s="6" t="str">
        <f>CONCATENATE(TableAopCalendar[[#This Row],[Month for Plan]]," ",TableAopCalendar[[#This Row],[Plan]])</f>
        <v>AUGUST 24 PLANNED</v>
      </c>
    </row>
    <row r="856" spans="1:11" x14ac:dyDescent="0.35">
      <c r="A856" s="6">
        <f t="shared" si="39"/>
        <v>2</v>
      </c>
      <c r="B856" s="7">
        <v>45506</v>
      </c>
      <c r="C856" s="8" t="s">
        <v>255</v>
      </c>
      <c r="D856" s="8">
        <v>24</v>
      </c>
      <c r="E856" s="6">
        <f>DAY(TableAopCalendar[[#This Row],[Date]])</f>
        <v>2</v>
      </c>
      <c r="F856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856" s="6" t="str">
        <f t="shared" si="40"/>
        <v>Week 1</v>
      </c>
      <c r="H856" s="6" t="str">
        <f t="shared" si="41"/>
        <v>August 24 Week 1</v>
      </c>
      <c r="I856" s="6" t="str">
        <f>CONCATENATE(UPPER(TableAopCalendar[[#This Row],[Month]])," ",TableAopCalendar[[#This Row],[Year]])</f>
        <v>AUGUST 24</v>
      </c>
      <c r="J856" s="6" t="s">
        <v>261</v>
      </c>
      <c r="K856" s="6" t="str">
        <f>CONCATENATE(TableAopCalendar[[#This Row],[Month for Plan]]," ",TableAopCalendar[[#This Row],[Plan]])</f>
        <v>AUGUST 24 PLANNED</v>
      </c>
    </row>
    <row r="857" spans="1:11" x14ac:dyDescent="0.35">
      <c r="A857" s="6">
        <f t="shared" si="39"/>
        <v>3</v>
      </c>
      <c r="B857" s="7">
        <v>45507</v>
      </c>
      <c r="C857" s="8" t="s">
        <v>255</v>
      </c>
      <c r="D857" s="8">
        <v>24</v>
      </c>
      <c r="E857" s="6">
        <f>DAY(TableAopCalendar[[#This Row],[Date]])</f>
        <v>3</v>
      </c>
      <c r="F857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857" s="6" t="str">
        <f t="shared" si="40"/>
        <v>Week 1</v>
      </c>
      <c r="H857" s="6" t="str">
        <f t="shared" si="41"/>
        <v>August 24 Week 1</v>
      </c>
      <c r="I857" s="6" t="str">
        <f>CONCATENATE(UPPER(TableAopCalendar[[#This Row],[Month]])," ",TableAopCalendar[[#This Row],[Year]])</f>
        <v>AUGUST 24</v>
      </c>
      <c r="J857" s="6" t="s">
        <v>261</v>
      </c>
      <c r="K857" s="6" t="str">
        <f>CONCATENATE(TableAopCalendar[[#This Row],[Month for Plan]]," ",TableAopCalendar[[#This Row],[Plan]])</f>
        <v>AUGUST 24 PLANNED</v>
      </c>
    </row>
    <row r="858" spans="1:11" x14ac:dyDescent="0.35">
      <c r="A858" s="6">
        <f t="shared" si="39"/>
        <v>4</v>
      </c>
      <c r="B858" s="7">
        <v>45508</v>
      </c>
      <c r="C858" s="8" t="s">
        <v>255</v>
      </c>
      <c r="D858" s="8">
        <v>24</v>
      </c>
      <c r="E858" s="6">
        <f>DAY(TableAopCalendar[[#This Row],[Date]])</f>
        <v>4</v>
      </c>
      <c r="F858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858" s="6" t="str">
        <f t="shared" si="40"/>
        <v>Week 1</v>
      </c>
      <c r="H858" s="6" t="str">
        <f t="shared" si="41"/>
        <v>August 24 Week 1</v>
      </c>
      <c r="I858" s="6" t="str">
        <f>CONCATENATE(UPPER(TableAopCalendar[[#This Row],[Month]])," ",TableAopCalendar[[#This Row],[Year]])</f>
        <v>AUGUST 24</v>
      </c>
      <c r="J858" s="6" t="s">
        <v>261</v>
      </c>
      <c r="K858" s="6" t="str">
        <f>CONCATENATE(TableAopCalendar[[#This Row],[Month for Plan]]," ",TableAopCalendar[[#This Row],[Plan]])</f>
        <v>AUGUST 24 PLANNED</v>
      </c>
    </row>
    <row r="859" spans="1:11" x14ac:dyDescent="0.35">
      <c r="A859" s="6">
        <f t="shared" si="39"/>
        <v>5</v>
      </c>
      <c r="B859" s="7">
        <v>45509</v>
      </c>
      <c r="C859" s="8" t="s">
        <v>255</v>
      </c>
      <c r="D859" s="8">
        <v>24</v>
      </c>
      <c r="E859" s="6">
        <f>DAY(TableAopCalendar[[#This Row],[Date]])</f>
        <v>5</v>
      </c>
      <c r="F859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859" s="6" t="str">
        <f t="shared" si="40"/>
        <v>Week 1</v>
      </c>
      <c r="H859" s="6" t="str">
        <f t="shared" si="41"/>
        <v>August 24 Week 1</v>
      </c>
      <c r="I859" s="6" t="str">
        <f>CONCATENATE(UPPER(TableAopCalendar[[#This Row],[Month]])," ",TableAopCalendar[[#This Row],[Year]])</f>
        <v>AUGUST 24</v>
      </c>
      <c r="J859" s="6" t="s">
        <v>261</v>
      </c>
      <c r="K859" s="6" t="str">
        <f>CONCATENATE(TableAopCalendar[[#This Row],[Month for Plan]]," ",TableAopCalendar[[#This Row],[Plan]])</f>
        <v>AUGUST 24 PLANNED</v>
      </c>
    </row>
    <row r="860" spans="1:11" x14ac:dyDescent="0.35">
      <c r="A860" s="6">
        <f t="shared" si="39"/>
        <v>6</v>
      </c>
      <c r="B860" s="7">
        <v>45510</v>
      </c>
      <c r="C860" s="8" t="s">
        <v>255</v>
      </c>
      <c r="D860" s="8">
        <v>24</v>
      </c>
      <c r="E860" s="6">
        <f>DAY(TableAopCalendar[[#This Row],[Date]])</f>
        <v>6</v>
      </c>
      <c r="F860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860" s="6" t="str">
        <f t="shared" si="40"/>
        <v>Week 1</v>
      </c>
      <c r="H860" s="6" t="str">
        <f t="shared" si="41"/>
        <v>August 24 Week 1</v>
      </c>
      <c r="I860" s="6" t="str">
        <f>CONCATENATE(UPPER(TableAopCalendar[[#This Row],[Month]])," ",TableAopCalendar[[#This Row],[Year]])</f>
        <v>AUGUST 24</v>
      </c>
      <c r="J860" s="6" t="s">
        <v>261</v>
      </c>
      <c r="K860" s="6" t="str">
        <f>CONCATENATE(TableAopCalendar[[#This Row],[Month for Plan]]," ",TableAopCalendar[[#This Row],[Plan]])</f>
        <v>AUGUST 24 PLANNED</v>
      </c>
    </row>
    <row r="861" spans="1:11" x14ac:dyDescent="0.35">
      <c r="A861" s="6">
        <f t="shared" si="39"/>
        <v>7</v>
      </c>
      <c r="B861" s="7">
        <v>45511</v>
      </c>
      <c r="C861" s="8" t="s">
        <v>255</v>
      </c>
      <c r="D861" s="8">
        <v>24</v>
      </c>
      <c r="E861" s="6">
        <f>DAY(TableAopCalendar[[#This Row],[Date]])</f>
        <v>7</v>
      </c>
      <c r="F861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861" s="6" t="str">
        <f t="shared" si="40"/>
        <v>Week 1</v>
      </c>
      <c r="H861" s="6" t="str">
        <f t="shared" si="41"/>
        <v>August 24 Week 1</v>
      </c>
      <c r="I861" s="6" t="str">
        <f>CONCATENATE(UPPER(TableAopCalendar[[#This Row],[Month]])," ",TableAopCalendar[[#This Row],[Year]])</f>
        <v>AUGUST 24</v>
      </c>
      <c r="J861" s="6" t="s">
        <v>261</v>
      </c>
      <c r="K861" s="6" t="str">
        <f>CONCATENATE(TableAopCalendar[[#This Row],[Month for Plan]]," ",TableAopCalendar[[#This Row],[Plan]])</f>
        <v>AUGUST 24 PLANNED</v>
      </c>
    </row>
    <row r="862" spans="1:11" x14ac:dyDescent="0.35">
      <c r="A862" s="6">
        <f t="shared" si="39"/>
        <v>1</v>
      </c>
      <c r="B862" s="7">
        <v>45512</v>
      </c>
      <c r="C862" s="8" t="s">
        <v>255</v>
      </c>
      <c r="D862" s="8">
        <v>24</v>
      </c>
      <c r="E862" s="6">
        <f>DAY(TableAopCalendar[[#This Row],[Date]])</f>
        <v>8</v>
      </c>
      <c r="F862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862" s="6" t="str">
        <f t="shared" si="40"/>
        <v>Week 2</v>
      </c>
      <c r="H862" s="6" t="str">
        <f t="shared" si="41"/>
        <v>August 24 Week 2</v>
      </c>
      <c r="I862" s="6" t="str">
        <f>CONCATENATE(UPPER(TableAopCalendar[[#This Row],[Month]])," ",TableAopCalendar[[#This Row],[Year]])</f>
        <v>AUGUST 24</v>
      </c>
      <c r="J862" s="6" t="s">
        <v>261</v>
      </c>
      <c r="K862" s="6" t="str">
        <f>CONCATENATE(TableAopCalendar[[#This Row],[Month for Plan]]," ",TableAopCalendar[[#This Row],[Plan]])</f>
        <v>AUGUST 24 PLANNED</v>
      </c>
    </row>
    <row r="863" spans="1:11" x14ac:dyDescent="0.35">
      <c r="A863" s="6">
        <f t="shared" si="39"/>
        <v>2</v>
      </c>
      <c r="B863" s="7">
        <v>45513</v>
      </c>
      <c r="C863" s="8" t="s">
        <v>255</v>
      </c>
      <c r="D863" s="8">
        <v>24</v>
      </c>
      <c r="E863" s="6">
        <f>DAY(TableAopCalendar[[#This Row],[Date]])</f>
        <v>9</v>
      </c>
      <c r="F863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863" s="6" t="str">
        <f t="shared" si="40"/>
        <v>Week 2</v>
      </c>
      <c r="H863" s="6" t="str">
        <f t="shared" si="41"/>
        <v>August 24 Week 2</v>
      </c>
      <c r="I863" s="6" t="str">
        <f>CONCATENATE(UPPER(TableAopCalendar[[#This Row],[Month]])," ",TableAopCalendar[[#This Row],[Year]])</f>
        <v>AUGUST 24</v>
      </c>
      <c r="J863" s="6" t="s">
        <v>261</v>
      </c>
      <c r="K863" s="6" t="str">
        <f>CONCATENATE(TableAopCalendar[[#This Row],[Month for Plan]]," ",TableAopCalendar[[#This Row],[Plan]])</f>
        <v>AUGUST 24 PLANNED</v>
      </c>
    </row>
    <row r="864" spans="1:11" x14ac:dyDescent="0.35">
      <c r="A864" s="6">
        <f t="shared" si="39"/>
        <v>3</v>
      </c>
      <c r="B864" s="7">
        <v>45514</v>
      </c>
      <c r="C864" s="8" t="s">
        <v>255</v>
      </c>
      <c r="D864" s="8">
        <v>24</v>
      </c>
      <c r="E864" s="6">
        <f>DAY(TableAopCalendar[[#This Row],[Date]])</f>
        <v>10</v>
      </c>
      <c r="F864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864" s="6" t="str">
        <f t="shared" si="40"/>
        <v>Week 2</v>
      </c>
      <c r="H864" s="6" t="str">
        <f t="shared" si="41"/>
        <v>August 24 Week 2</v>
      </c>
      <c r="I864" s="6" t="str">
        <f>CONCATENATE(UPPER(TableAopCalendar[[#This Row],[Month]])," ",TableAopCalendar[[#This Row],[Year]])</f>
        <v>AUGUST 24</v>
      </c>
      <c r="J864" s="6" t="s">
        <v>261</v>
      </c>
      <c r="K864" s="6" t="str">
        <f>CONCATENATE(TableAopCalendar[[#This Row],[Month for Plan]]," ",TableAopCalendar[[#This Row],[Plan]])</f>
        <v>AUGUST 24 PLANNED</v>
      </c>
    </row>
    <row r="865" spans="1:11" x14ac:dyDescent="0.35">
      <c r="A865" s="6">
        <f t="shared" si="39"/>
        <v>4</v>
      </c>
      <c r="B865" s="7">
        <v>45515</v>
      </c>
      <c r="C865" s="8" t="s">
        <v>255</v>
      </c>
      <c r="D865" s="8">
        <v>24</v>
      </c>
      <c r="E865" s="6">
        <f>DAY(TableAopCalendar[[#This Row],[Date]])</f>
        <v>11</v>
      </c>
      <c r="F865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865" s="6" t="str">
        <f t="shared" si="40"/>
        <v>Week 2</v>
      </c>
      <c r="H865" s="6" t="str">
        <f t="shared" si="41"/>
        <v>August 24 Week 2</v>
      </c>
      <c r="I865" s="6" t="str">
        <f>CONCATENATE(UPPER(TableAopCalendar[[#This Row],[Month]])," ",TableAopCalendar[[#This Row],[Year]])</f>
        <v>AUGUST 24</v>
      </c>
      <c r="J865" s="6" t="s">
        <v>261</v>
      </c>
      <c r="K865" s="6" t="str">
        <f>CONCATENATE(TableAopCalendar[[#This Row],[Month for Plan]]," ",TableAopCalendar[[#This Row],[Plan]])</f>
        <v>AUGUST 24 PLANNED</v>
      </c>
    </row>
    <row r="866" spans="1:11" x14ac:dyDescent="0.35">
      <c r="A866" s="6">
        <f t="shared" si="39"/>
        <v>5</v>
      </c>
      <c r="B866" s="7">
        <v>45516</v>
      </c>
      <c r="C866" s="8" t="s">
        <v>255</v>
      </c>
      <c r="D866" s="8">
        <v>24</v>
      </c>
      <c r="E866" s="6">
        <f>DAY(TableAopCalendar[[#This Row],[Date]])</f>
        <v>12</v>
      </c>
      <c r="F866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866" s="6" t="str">
        <f t="shared" si="40"/>
        <v>Week 2</v>
      </c>
      <c r="H866" s="6" t="str">
        <f t="shared" si="41"/>
        <v>August 24 Week 2</v>
      </c>
      <c r="I866" s="6" t="str">
        <f>CONCATENATE(UPPER(TableAopCalendar[[#This Row],[Month]])," ",TableAopCalendar[[#This Row],[Year]])</f>
        <v>AUGUST 24</v>
      </c>
      <c r="J866" s="6" t="s">
        <v>261</v>
      </c>
      <c r="K866" s="6" t="str">
        <f>CONCATENATE(TableAopCalendar[[#This Row],[Month for Plan]]," ",TableAopCalendar[[#This Row],[Plan]])</f>
        <v>AUGUST 24 PLANNED</v>
      </c>
    </row>
    <row r="867" spans="1:11" x14ac:dyDescent="0.35">
      <c r="A867" s="6">
        <f t="shared" si="39"/>
        <v>6</v>
      </c>
      <c r="B867" s="7">
        <v>45517</v>
      </c>
      <c r="C867" s="8" t="s">
        <v>255</v>
      </c>
      <c r="D867" s="8">
        <v>24</v>
      </c>
      <c r="E867" s="6">
        <f>DAY(TableAopCalendar[[#This Row],[Date]])</f>
        <v>13</v>
      </c>
      <c r="F867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867" s="6" t="str">
        <f t="shared" si="40"/>
        <v>Week 2</v>
      </c>
      <c r="H867" s="6" t="str">
        <f t="shared" si="41"/>
        <v>August 24 Week 2</v>
      </c>
      <c r="I867" s="6" t="str">
        <f>CONCATENATE(UPPER(TableAopCalendar[[#This Row],[Month]])," ",TableAopCalendar[[#This Row],[Year]])</f>
        <v>AUGUST 24</v>
      </c>
      <c r="J867" s="6" t="s">
        <v>261</v>
      </c>
      <c r="K867" s="6" t="str">
        <f>CONCATENATE(TableAopCalendar[[#This Row],[Month for Plan]]," ",TableAopCalendar[[#This Row],[Plan]])</f>
        <v>AUGUST 24 PLANNED</v>
      </c>
    </row>
    <row r="868" spans="1:11" x14ac:dyDescent="0.35">
      <c r="A868" s="6">
        <f t="shared" si="39"/>
        <v>7</v>
      </c>
      <c r="B868" s="7">
        <v>45518</v>
      </c>
      <c r="C868" s="8" t="s">
        <v>255</v>
      </c>
      <c r="D868" s="8">
        <v>24</v>
      </c>
      <c r="E868" s="6">
        <f>DAY(TableAopCalendar[[#This Row],[Date]])</f>
        <v>14</v>
      </c>
      <c r="F868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868" s="6" t="str">
        <f t="shared" si="40"/>
        <v>Week 2</v>
      </c>
      <c r="H868" s="6" t="str">
        <f t="shared" si="41"/>
        <v>August 24 Week 2</v>
      </c>
      <c r="I868" s="6" t="str">
        <f>CONCATENATE(UPPER(TableAopCalendar[[#This Row],[Month]])," ",TableAopCalendar[[#This Row],[Year]])</f>
        <v>AUGUST 24</v>
      </c>
      <c r="J868" s="6" t="s">
        <v>261</v>
      </c>
      <c r="K868" s="6" t="str">
        <f>CONCATENATE(TableAopCalendar[[#This Row],[Month for Plan]]," ",TableAopCalendar[[#This Row],[Plan]])</f>
        <v>AUGUST 24 PLANNED</v>
      </c>
    </row>
    <row r="869" spans="1:11" x14ac:dyDescent="0.35">
      <c r="A869" s="6">
        <f t="shared" si="39"/>
        <v>1</v>
      </c>
      <c r="B869" s="7">
        <v>45519</v>
      </c>
      <c r="C869" s="8" t="s">
        <v>255</v>
      </c>
      <c r="D869" s="8">
        <v>24</v>
      </c>
      <c r="E869" s="6">
        <f>DAY(TableAopCalendar[[#This Row],[Date]])</f>
        <v>15</v>
      </c>
      <c r="F869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869" s="6" t="str">
        <f t="shared" si="40"/>
        <v>Week 3</v>
      </c>
      <c r="H869" s="6" t="str">
        <f t="shared" si="41"/>
        <v>August 24 Week 3</v>
      </c>
      <c r="I869" s="6" t="str">
        <f>CONCATENATE(UPPER(TableAopCalendar[[#This Row],[Month]])," ",TableAopCalendar[[#This Row],[Year]])</f>
        <v>AUGUST 24</v>
      </c>
      <c r="J869" s="6" t="s">
        <v>261</v>
      </c>
      <c r="K869" s="6" t="str">
        <f>CONCATENATE(TableAopCalendar[[#This Row],[Month for Plan]]," ",TableAopCalendar[[#This Row],[Plan]])</f>
        <v>AUGUST 24 PLANNED</v>
      </c>
    </row>
    <row r="870" spans="1:11" x14ac:dyDescent="0.35">
      <c r="A870" s="6">
        <f t="shared" si="39"/>
        <v>2</v>
      </c>
      <c r="B870" s="7">
        <v>45520</v>
      </c>
      <c r="C870" s="8" t="s">
        <v>255</v>
      </c>
      <c r="D870" s="8">
        <v>24</v>
      </c>
      <c r="E870" s="6">
        <f>DAY(TableAopCalendar[[#This Row],[Date]])</f>
        <v>16</v>
      </c>
      <c r="F870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870" s="6" t="str">
        <f t="shared" si="40"/>
        <v>Week 3</v>
      </c>
      <c r="H870" s="6" t="str">
        <f t="shared" si="41"/>
        <v>August 24 Week 3</v>
      </c>
      <c r="I870" s="6" t="str">
        <f>CONCATENATE(UPPER(TableAopCalendar[[#This Row],[Month]])," ",TableAopCalendar[[#This Row],[Year]])</f>
        <v>AUGUST 24</v>
      </c>
      <c r="J870" s="6" t="s">
        <v>261</v>
      </c>
      <c r="K870" s="6" t="str">
        <f>CONCATENATE(TableAopCalendar[[#This Row],[Month for Plan]]," ",TableAopCalendar[[#This Row],[Plan]])</f>
        <v>AUGUST 24 PLANNED</v>
      </c>
    </row>
    <row r="871" spans="1:11" x14ac:dyDescent="0.35">
      <c r="A871" s="6">
        <f t="shared" si="39"/>
        <v>3</v>
      </c>
      <c r="B871" s="7">
        <v>45521</v>
      </c>
      <c r="C871" s="8" t="s">
        <v>255</v>
      </c>
      <c r="D871" s="8">
        <v>24</v>
      </c>
      <c r="E871" s="6">
        <f>DAY(TableAopCalendar[[#This Row],[Date]])</f>
        <v>17</v>
      </c>
      <c r="F871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871" s="6" t="str">
        <f t="shared" si="40"/>
        <v>Week 3</v>
      </c>
      <c r="H871" s="6" t="str">
        <f t="shared" si="41"/>
        <v>August 24 Week 3</v>
      </c>
      <c r="I871" s="6" t="str">
        <f>CONCATENATE(UPPER(TableAopCalendar[[#This Row],[Month]])," ",TableAopCalendar[[#This Row],[Year]])</f>
        <v>AUGUST 24</v>
      </c>
      <c r="J871" s="6" t="s">
        <v>261</v>
      </c>
      <c r="K871" s="6" t="str">
        <f>CONCATENATE(TableAopCalendar[[#This Row],[Month for Plan]]," ",TableAopCalendar[[#This Row],[Plan]])</f>
        <v>AUGUST 24 PLANNED</v>
      </c>
    </row>
    <row r="872" spans="1:11" x14ac:dyDescent="0.35">
      <c r="A872" s="6">
        <f t="shared" si="39"/>
        <v>4</v>
      </c>
      <c r="B872" s="7">
        <v>45522</v>
      </c>
      <c r="C872" s="8" t="s">
        <v>255</v>
      </c>
      <c r="D872" s="8">
        <v>24</v>
      </c>
      <c r="E872" s="6">
        <f>DAY(TableAopCalendar[[#This Row],[Date]])</f>
        <v>18</v>
      </c>
      <c r="F872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872" s="6" t="str">
        <f t="shared" si="40"/>
        <v>Week 3</v>
      </c>
      <c r="H872" s="6" t="str">
        <f t="shared" si="41"/>
        <v>August 24 Week 3</v>
      </c>
      <c r="I872" s="6" t="str">
        <f>CONCATENATE(UPPER(TableAopCalendar[[#This Row],[Month]])," ",TableAopCalendar[[#This Row],[Year]])</f>
        <v>AUGUST 24</v>
      </c>
      <c r="J872" s="6" t="s">
        <v>261</v>
      </c>
      <c r="K872" s="6" t="str">
        <f>CONCATENATE(TableAopCalendar[[#This Row],[Month for Plan]]," ",TableAopCalendar[[#This Row],[Plan]])</f>
        <v>AUGUST 24 PLANNED</v>
      </c>
    </row>
    <row r="873" spans="1:11" x14ac:dyDescent="0.35">
      <c r="A873" s="6">
        <f t="shared" si="39"/>
        <v>5</v>
      </c>
      <c r="B873" s="7">
        <v>45523</v>
      </c>
      <c r="C873" s="8" t="s">
        <v>255</v>
      </c>
      <c r="D873" s="8">
        <v>24</v>
      </c>
      <c r="E873" s="6">
        <f>DAY(TableAopCalendar[[#This Row],[Date]])</f>
        <v>19</v>
      </c>
      <c r="F873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873" s="6" t="str">
        <f t="shared" si="40"/>
        <v>Week 3</v>
      </c>
      <c r="H873" s="6" t="str">
        <f t="shared" si="41"/>
        <v>August 24 Week 3</v>
      </c>
      <c r="I873" s="6" t="str">
        <f>CONCATENATE(UPPER(TableAopCalendar[[#This Row],[Month]])," ",TableAopCalendar[[#This Row],[Year]])</f>
        <v>AUGUST 24</v>
      </c>
      <c r="J873" s="6" t="s">
        <v>261</v>
      </c>
      <c r="K873" s="6" t="str">
        <f>CONCATENATE(TableAopCalendar[[#This Row],[Month for Plan]]," ",TableAopCalendar[[#This Row],[Plan]])</f>
        <v>AUGUST 24 PLANNED</v>
      </c>
    </row>
    <row r="874" spans="1:11" x14ac:dyDescent="0.35">
      <c r="A874" s="6">
        <f t="shared" si="39"/>
        <v>6</v>
      </c>
      <c r="B874" s="7">
        <v>45524</v>
      </c>
      <c r="C874" s="8" t="s">
        <v>255</v>
      </c>
      <c r="D874" s="8">
        <v>24</v>
      </c>
      <c r="E874" s="6">
        <f>DAY(TableAopCalendar[[#This Row],[Date]])</f>
        <v>20</v>
      </c>
      <c r="F874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874" s="6" t="str">
        <f t="shared" si="40"/>
        <v>Week 3</v>
      </c>
      <c r="H874" s="6" t="str">
        <f t="shared" si="41"/>
        <v>August 24 Week 3</v>
      </c>
      <c r="I874" s="6" t="str">
        <f>CONCATENATE(UPPER(TableAopCalendar[[#This Row],[Month]])," ",TableAopCalendar[[#This Row],[Year]])</f>
        <v>AUGUST 24</v>
      </c>
      <c r="J874" s="6" t="s">
        <v>261</v>
      </c>
      <c r="K874" s="6" t="str">
        <f>CONCATENATE(TableAopCalendar[[#This Row],[Month for Plan]]," ",TableAopCalendar[[#This Row],[Plan]])</f>
        <v>AUGUST 24 PLANNED</v>
      </c>
    </row>
    <row r="875" spans="1:11" x14ac:dyDescent="0.35">
      <c r="A875" s="6">
        <f t="shared" si="39"/>
        <v>7</v>
      </c>
      <c r="B875" s="7">
        <v>45525</v>
      </c>
      <c r="C875" s="8" t="s">
        <v>255</v>
      </c>
      <c r="D875" s="8">
        <v>24</v>
      </c>
      <c r="E875" s="6">
        <f>DAY(TableAopCalendar[[#This Row],[Date]])</f>
        <v>21</v>
      </c>
      <c r="F875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875" s="6" t="str">
        <f t="shared" si="40"/>
        <v>Week 3</v>
      </c>
      <c r="H875" s="6" t="str">
        <f t="shared" si="41"/>
        <v>August 24 Week 3</v>
      </c>
      <c r="I875" s="6" t="str">
        <f>CONCATENATE(UPPER(TableAopCalendar[[#This Row],[Month]])," ",TableAopCalendar[[#This Row],[Year]])</f>
        <v>AUGUST 24</v>
      </c>
      <c r="J875" s="6" t="s">
        <v>261</v>
      </c>
      <c r="K875" s="6" t="str">
        <f>CONCATENATE(TableAopCalendar[[#This Row],[Month for Plan]]," ",TableAopCalendar[[#This Row],[Plan]])</f>
        <v>AUGUST 24 PLANNED</v>
      </c>
    </row>
    <row r="876" spans="1:11" x14ac:dyDescent="0.35">
      <c r="A876" s="6">
        <f t="shared" si="39"/>
        <v>1</v>
      </c>
      <c r="B876" s="7">
        <v>45526</v>
      </c>
      <c r="C876" s="8" t="s">
        <v>255</v>
      </c>
      <c r="D876" s="8">
        <v>24</v>
      </c>
      <c r="E876" s="6">
        <f>DAY(TableAopCalendar[[#This Row],[Date]])</f>
        <v>22</v>
      </c>
      <c r="F876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876" s="6" t="str">
        <f t="shared" si="40"/>
        <v>Week 4</v>
      </c>
      <c r="H876" s="6" t="str">
        <f t="shared" si="41"/>
        <v>August 24 Week 4</v>
      </c>
      <c r="I876" s="6" t="str">
        <f>CONCATENATE(UPPER(TableAopCalendar[[#This Row],[Month]])," ",TableAopCalendar[[#This Row],[Year]])</f>
        <v>AUGUST 24</v>
      </c>
      <c r="J876" s="6" t="s">
        <v>261</v>
      </c>
      <c r="K876" s="6" t="str">
        <f>CONCATENATE(TableAopCalendar[[#This Row],[Month for Plan]]," ",TableAopCalendar[[#This Row],[Plan]])</f>
        <v>AUGUST 24 PLANNED</v>
      </c>
    </row>
    <row r="877" spans="1:11" x14ac:dyDescent="0.35">
      <c r="A877" s="6">
        <f t="shared" si="39"/>
        <v>2</v>
      </c>
      <c r="B877" s="7">
        <v>45527</v>
      </c>
      <c r="C877" s="8" t="s">
        <v>255</v>
      </c>
      <c r="D877" s="8">
        <v>24</v>
      </c>
      <c r="E877" s="6">
        <f>DAY(TableAopCalendar[[#This Row],[Date]])</f>
        <v>23</v>
      </c>
      <c r="F877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877" s="6" t="str">
        <f t="shared" si="40"/>
        <v>Week 4</v>
      </c>
      <c r="H877" s="6" t="str">
        <f t="shared" si="41"/>
        <v>August 24 Week 4</v>
      </c>
      <c r="I877" s="6" t="str">
        <f>CONCATENATE(UPPER(TableAopCalendar[[#This Row],[Month]])," ",TableAopCalendar[[#This Row],[Year]])</f>
        <v>AUGUST 24</v>
      </c>
      <c r="J877" s="6" t="s">
        <v>261</v>
      </c>
      <c r="K877" s="6" t="str">
        <f>CONCATENATE(TableAopCalendar[[#This Row],[Month for Plan]]," ",TableAopCalendar[[#This Row],[Plan]])</f>
        <v>AUGUST 24 PLANNED</v>
      </c>
    </row>
    <row r="878" spans="1:11" x14ac:dyDescent="0.35">
      <c r="A878" s="6">
        <f t="shared" si="39"/>
        <v>3</v>
      </c>
      <c r="B878" s="7">
        <v>45528</v>
      </c>
      <c r="C878" s="8" t="s">
        <v>255</v>
      </c>
      <c r="D878" s="8">
        <v>24</v>
      </c>
      <c r="E878" s="6">
        <f>DAY(TableAopCalendar[[#This Row],[Date]])</f>
        <v>24</v>
      </c>
      <c r="F878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878" s="6" t="str">
        <f t="shared" si="40"/>
        <v>Week 4</v>
      </c>
      <c r="H878" s="6" t="str">
        <f t="shared" si="41"/>
        <v>August 24 Week 4</v>
      </c>
      <c r="I878" s="6" t="str">
        <f>CONCATENATE(UPPER(TableAopCalendar[[#This Row],[Month]])," ",TableAopCalendar[[#This Row],[Year]])</f>
        <v>AUGUST 24</v>
      </c>
      <c r="J878" s="6" t="s">
        <v>261</v>
      </c>
      <c r="K878" s="6" t="str">
        <f>CONCATENATE(TableAopCalendar[[#This Row],[Month for Plan]]," ",TableAopCalendar[[#This Row],[Plan]])</f>
        <v>AUGUST 24 PLANNED</v>
      </c>
    </row>
    <row r="879" spans="1:11" x14ac:dyDescent="0.35">
      <c r="A879" s="6">
        <f t="shared" si="39"/>
        <v>4</v>
      </c>
      <c r="B879" s="7">
        <v>45529</v>
      </c>
      <c r="C879" s="8" t="s">
        <v>255</v>
      </c>
      <c r="D879" s="8">
        <v>24</v>
      </c>
      <c r="E879" s="6">
        <f>DAY(TableAopCalendar[[#This Row],[Date]])</f>
        <v>25</v>
      </c>
      <c r="F879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879" s="6" t="str">
        <f t="shared" si="40"/>
        <v>Week 4</v>
      </c>
      <c r="H879" s="6" t="str">
        <f t="shared" si="41"/>
        <v>August 24 Week 4</v>
      </c>
      <c r="I879" s="6" t="str">
        <f>CONCATENATE(UPPER(TableAopCalendar[[#This Row],[Month]])," ",TableAopCalendar[[#This Row],[Year]])</f>
        <v>AUGUST 24</v>
      </c>
      <c r="J879" s="6" t="s">
        <v>261</v>
      </c>
      <c r="K879" s="6" t="str">
        <f>CONCATENATE(TableAopCalendar[[#This Row],[Month for Plan]]," ",TableAopCalendar[[#This Row],[Plan]])</f>
        <v>AUGUST 24 PLANNED</v>
      </c>
    </row>
    <row r="880" spans="1:11" x14ac:dyDescent="0.35">
      <c r="A880" s="6">
        <f t="shared" si="39"/>
        <v>5</v>
      </c>
      <c r="B880" s="7">
        <v>45530</v>
      </c>
      <c r="C880" s="8" t="s">
        <v>255</v>
      </c>
      <c r="D880" s="8">
        <v>24</v>
      </c>
      <c r="E880" s="6">
        <f>DAY(TableAopCalendar[[#This Row],[Date]])</f>
        <v>26</v>
      </c>
      <c r="F880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880" s="6" t="str">
        <f t="shared" si="40"/>
        <v>Week 4</v>
      </c>
      <c r="H880" s="6" t="str">
        <f t="shared" si="41"/>
        <v>August 24 Week 4</v>
      </c>
      <c r="I880" s="6" t="str">
        <f>CONCATENATE(UPPER(TableAopCalendar[[#This Row],[Month]])," ",TableAopCalendar[[#This Row],[Year]])</f>
        <v>AUGUST 24</v>
      </c>
      <c r="J880" s="6" t="s">
        <v>261</v>
      </c>
      <c r="K880" s="6" t="str">
        <f>CONCATENATE(TableAopCalendar[[#This Row],[Month for Plan]]," ",TableAopCalendar[[#This Row],[Plan]])</f>
        <v>AUGUST 24 PLANNED</v>
      </c>
    </row>
    <row r="881" spans="1:11" x14ac:dyDescent="0.35">
      <c r="A881" s="6">
        <f t="shared" si="39"/>
        <v>6</v>
      </c>
      <c r="B881" s="7">
        <v>45531</v>
      </c>
      <c r="C881" s="8" t="s">
        <v>255</v>
      </c>
      <c r="D881" s="8">
        <v>24</v>
      </c>
      <c r="E881" s="6">
        <f>DAY(TableAopCalendar[[#This Row],[Date]])</f>
        <v>27</v>
      </c>
      <c r="F881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881" s="6" t="str">
        <f t="shared" si="40"/>
        <v>Week 4</v>
      </c>
      <c r="H881" s="6" t="str">
        <f t="shared" si="41"/>
        <v>August 24 Week 4</v>
      </c>
      <c r="I881" s="6" t="str">
        <f>CONCATENATE(UPPER(TableAopCalendar[[#This Row],[Month]])," ",TableAopCalendar[[#This Row],[Year]])</f>
        <v>AUGUST 24</v>
      </c>
      <c r="J881" s="6" t="s">
        <v>261</v>
      </c>
      <c r="K881" s="6" t="str">
        <f>CONCATENATE(TableAopCalendar[[#This Row],[Month for Plan]]," ",TableAopCalendar[[#This Row],[Plan]])</f>
        <v>AUGUST 24 PLANNED</v>
      </c>
    </row>
    <row r="882" spans="1:11" x14ac:dyDescent="0.35">
      <c r="A882" s="6">
        <f t="shared" si="39"/>
        <v>7</v>
      </c>
      <c r="B882" s="7">
        <v>45532</v>
      </c>
      <c r="C882" s="8" t="s">
        <v>255</v>
      </c>
      <c r="D882" s="8">
        <v>24</v>
      </c>
      <c r="E882" s="6">
        <f>DAY(TableAopCalendar[[#This Row],[Date]])</f>
        <v>28</v>
      </c>
      <c r="F882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882" s="6" t="str">
        <f t="shared" si="40"/>
        <v>Week 4</v>
      </c>
      <c r="H882" s="6" t="str">
        <f t="shared" si="41"/>
        <v>August 24 Week 4</v>
      </c>
      <c r="I882" s="6" t="str">
        <f>CONCATENATE(UPPER(TableAopCalendar[[#This Row],[Month]])," ",TableAopCalendar[[#This Row],[Year]])</f>
        <v>AUGUST 24</v>
      </c>
      <c r="J882" s="6" t="s">
        <v>261</v>
      </c>
      <c r="K882" s="6" t="str">
        <f>CONCATENATE(TableAopCalendar[[#This Row],[Month for Plan]]," ",TableAopCalendar[[#This Row],[Plan]])</f>
        <v>AUGUST 24 PLANNED</v>
      </c>
    </row>
    <row r="883" spans="1:11" x14ac:dyDescent="0.35">
      <c r="A883" s="6">
        <f t="shared" si="39"/>
        <v>1</v>
      </c>
      <c r="B883" s="7">
        <v>45533</v>
      </c>
      <c r="C883" s="8" t="s">
        <v>255</v>
      </c>
      <c r="D883" s="8">
        <v>24</v>
      </c>
      <c r="E883" s="6">
        <f>DAY(TableAopCalendar[[#This Row],[Date]])</f>
        <v>29</v>
      </c>
      <c r="F883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883" s="6" t="str">
        <f t="shared" si="40"/>
        <v>Week 5</v>
      </c>
      <c r="H883" s="6" t="str">
        <f t="shared" si="41"/>
        <v>August 24 Week 5</v>
      </c>
      <c r="I883" s="6" t="str">
        <f>CONCATENATE(UPPER(TableAopCalendar[[#This Row],[Month]])," ",TableAopCalendar[[#This Row],[Year]])</f>
        <v>AUGUST 24</v>
      </c>
      <c r="J883" s="6" t="s">
        <v>261</v>
      </c>
      <c r="K883" s="6" t="str">
        <f>CONCATENATE(TableAopCalendar[[#This Row],[Month for Plan]]," ",TableAopCalendar[[#This Row],[Plan]])</f>
        <v>AUGUST 24 PLANNED</v>
      </c>
    </row>
    <row r="884" spans="1:11" x14ac:dyDescent="0.35">
      <c r="A884" s="6">
        <f t="shared" si="39"/>
        <v>2</v>
      </c>
      <c r="B884" s="7">
        <v>45534</v>
      </c>
      <c r="C884" s="8" t="s">
        <v>255</v>
      </c>
      <c r="D884" s="8">
        <v>24</v>
      </c>
      <c r="E884" s="6">
        <f>DAY(TableAopCalendar[[#This Row],[Date]])</f>
        <v>30</v>
      </c>
      <c r="F884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884" s="6" t="str">
        <f t="shared" si="40"/>
        <v>Week 5</v>
      </c>
      <c r="H884" s="6" t="str">
        <f t="shared" si="41"/>
        <v>August 24 Week 5</v>
      </c>
      <c r="I884" s="6" t="str">
        <f>CONCATENATE(UPPER(TableAopCalendar[[#This Row],[Month]])," ",TableAopCalendar[[#This Row],[Year]])</f>
        <v>AUGUST 24</v>
      </c>
      <c r="J884" s="6" t="s">
        <v>261</v>
      </c>
      <c r="K884" s="6" t="str">
        <f>CONCATENATE(TableAopCalendar[[#This Row],[Month for Plan]]," ",TableAopCalendar[[#This Row],[Plan]])</f>
        <v>AUGUST 24 PLANNED</v>
      </c>
    </row>
    <row r="885" spans="1:11" x14ac:dyDescent="0.35">
      <c r="A885" s="6">
        <f t="shared" si="39"/>
        <v>3</v>
      </c>
      <c r="B885" s="7">
        <v>45535</v>
      </c>
      <c r="C885" s="8" t="s">
        <v>255</v>
      </c>
      <c r="D885" s="8">
        <v>24</v>
      </c>
      <c r="E885" s="6">
        <f>DAY(TableAopCalendar[[#This Row],[Date]])</f>
        <v>31</v>
      </c>
      <c r="F885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885" s="6" t="str">
        <f t="shared" si="40"/>
        <v>Week 5</v>
      </c>
      <c r="H885" s="6" t="str">
        <f t="shared" si="41"/>
        <v>August 24 Week 5</v>
      </c>
      <c r="I885" s="6" t="str">
        <f>CONCATENATE(UPPER(TableAopCalendar[[#This Row],[Month]])," ",TableAopCalendar[[#This Row],[Year]])</f>
        <v>AUGUST 24</v>
      </c>
      <c r="J885" s="6" t="s">
        <v>261</v>
      </c>
      <c r="K885" s="6" t="str">
        <f>CONCATENATE(TableAopCalendar[[#This Row],[Month for Plan]]," ",TableAopCalendar[[#This Row],[Plan]])</f>
        <v>AUGUST 24 PLANNED</v>
      </c>
    </row>
    <row r="886" spans="1:11" x14ac:dyDescent="0.35">
      <c r="A886" s="6">
        <f t="shared" si="39"/>
        <v>1</v>
      </c>
      <c r="B886" s="7">
        <v>45536</v>
      </c>
      <c r="C886" s="8" t="s">
        <v>256</v>
      </c>
      <c r="D886" s="8">
        <v>24</v>
      </c>
      <c r="E886" s="6">
        <f>DAY(TableAopCalendar[[#This Row],[Date]])</f>
        <v>1</v>
      </c>
      <c r="F886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886" s="6" t="str">
        <f t="shared" si="40"/>
        <v>Week 1</v>
      </c>
      <c r="H886" s="6" t="str">
        <f t="shared" si="41"/>
        <v>September 24 Week 1</v>
      </c>
      <c r="I886" s="6" t="str">
        <f>CONCATENATE(UPPER(TableAopCalendar[[#This Row],[Month]])," ",TableAopCalendar[[#This Row],[Year]])</f>
        <v>SEPTEMBER 24</v>
      </c>
      <c r="J886" s="6" t="s">
        <v>261</v>
      </c>
      <c r="K886" s="6" t="str">
        <f>CONCATENATE(TableAopCalendar[[#This Row],[Month for Plan]]," ",TableAopCalendar[[#This Row],[Plan]])</f>
        <v>SEPTEMBER 24 PLANNED</v>
      </c>
    </row>
    <row r="887" spans="1:11" x14ac:dyDescent="0.35">
      <c r="A887" s="6">
        <f t="shared" si="39"/>
        <v>2</v>
      </c>
      <c r="B887" s="7">
        <v>45537</v>
      </c>
      <c r="C887" s="8" t="s">
        <v>256</v>
      </c>
      <c r="D887" s="8">
        <v>24</v>
      </c>
      <c r="E887" s="6">
        <f>DAY(TableAopCalendar[[#This Row],[Date]])</f>
        <v>2</v>
      </c>
      <c r="F887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887" s="6" t="str">
        <f t="shared" si="40"/>
        <v>Week 1</v>
      </c>
      <c r="H887" s="6" t="str">
        <f t="shared" si="41"/>
        <v>September 24 Week 1</v>
      </c>
      <c r="I887" s="6" t="str">
        <f>CONCATENATE(UPPER(TableAopCalendar[[#This Row],[Month]])," ",TableAopCalendar[[#This Row],[Year]])</f>
        <v>SEPTEMBER 24</v>
      </c>
      <c r="J887" s="6" t="s">
        <v>261</v>
      </c>
      <c r="K887" s="6" t="str">
        <f>CONCATENATE(TableAopCalendar[[#This Row],[Month for Plan]]," ",TableAopCalendar[[#This Row],[Plan]])</f>
        <v>SEPTEMBER 24 PLANNED</v>
      </c>
    </row>
    <row r="888" spans="1:11" x14ac:dyDescent="0.35">
      <c r="A888" s="6">
        <f t="shared" si="39"/>
        <v>3</v>
      </c>
      <c r="B888" s="7">
        <v>45538</v>
      </c>
      <c r="C888" s="8" t="s">
        <v>256</v>
      </c>
      <c r="D888" s="8">
        <v>24</v>
      </c>
      <c r="E888" s="6">
        <f>DAY(TableAopCalendar[[#This Row],[Date]])</f>
        <v>3</v>
      </c>
      <c r="F888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888" s="6" t="str">
        <f t="shared" si="40"/>
        <v>Week 1</v>
      </c>
      <c r="H888" s="6" t="str">
        <f t="shared" si="41"/>
        <v>September 24 Week 1</v>
      </c>
      <c r="I888" s="6" t="str">
        <f>CONCATENATE(UPPER(TableAopCalendar[[#This Row],[Month]])," ",TableAopCalendar[[#This Row],[Year]])</f>
        <v>SEPTEMBER 24</v>
      </c>
      <c r="J888" s="6" t="s">
        <v>261</v>
      </c>
      <c r="K888" s="6" t="str">
        <f>CONCATENATE(TableAopCalendar[[#This Row],[Month for Plan]]," ",TableAopCalendar[[#This Row],[Plan]])</f>
        <v>SEPTEMBER 24 PLANNED</v>
      </c>
    </row>
    <row r="889" spans="1:11" x14ac:dyDescent="0.35">
      <c r="A889" s="6">
        <f t="shared" si="39"/>
        <v>4</v>
      </c>
      <c r="B889" s="7">
        <v>45539</v>
      </c>
      <c r="C889" s="8" t="s">
        <v>256</v>
      </c>
      <c r="D889" s="8">
        <v>24</v>
      </c>
      <c r="E889" s="6">
        <f>DAY(TableAopCalendar[[#This Row],[Date]])</f>
        <v>4</v>
      </c>
      <c r="F889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889" s="6" t="str">
        <f t="shared" si="40"/>
        <v>Week 1</v>
      </c>
      <c r="H889" s="6" t="str">
        <f t="shared" si="41"/>
        <v>September 24 Week 1</v>
      </c>
      <c r="I889" s="6" t="str">
        <f>CONCATENATE(UPPER(TableAopCalendar[[#This Row],[Month]])," ",TableAopCalendar[[#This Row],[Year]])</f>
        <v>SEPTEMBER 24</v>
      </c>
      <c r="J889" s="6" t="s">
        <v>261</v>
      </c>
      <c r="K889" s="6" t="str">
        <f>CONCATENATE(TableAopCalendar[[#This Row],[Month for Plan]]," ",TableAopCalendar[[#This Row],[Plan]])</f>
        <v>SEPTEMBER 24 PLANNED</v>
      </c>
    </row>
    <row r="890" spans="1:11" x14ac:dyDescent="0.35">
      <c r="A890" s="6">
        <f t="shared" si="39"/>
        <v>5</v>
      </c>
      <c r="B890" s="7">
        <v>45540</v>
      </c>
      <c r="C890" s="8" t="s">
        <v>256</v>
      </c>
      <c r="D890" s="8">
        <v>24</v>
      </c>
      <c r="E890" s="6">
        <f>DAY(TableAopCalendar[[#This Row],[Date]])</f>
        <v>5</v>
      </c>
      <c r="F890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890" s="6" t="str">
        <f t="shared" si="40"/>
        <v>Week 1</v>
      </c>
      <c r="H890" s="6" t="str">
        <f t="shared" si="41"/>
        <v>September 24 Week 1</v>
      </c>
      <c r="I890" s="6" t="str">
        <f>CONCATENATE(UPPER(TableAopCalendar[[#This Row],[Month]])," ",TableAopCalendar[[#This Row],[Year]])</f>
        <v>SEPTEMBER 24</v>
      </c>
      <c r="J890" s="6" t="s">
        <v>261</v>
      </c>
      <c r="K890" s="6" t="str">
        <f>CONCATENATE(TableAopCalendar[[#This Row],[Month for Plan]]," ",TableAopCalendar[[#This Row],[Plan]])</f>
        <v>SEPTEMBER 24 PLANNED</v>
      </c>
    </row>
    <row r="891" spans="1:11" x14ac:dyDescent="0.35">
      <c r="A891" s="6">
        <f t="shared" si="39"/>
        <v>6</v>
      </c>
      <c r="B891" s="7">
        <v>45541</v>
      </c>
      <c r="C891" s="8" t="s">
        <v>256</v>
      </c>
      <c r="D891" s="8">
        <v>24</v>
      </c>
      <c r="E891" s="6">
        <f>DAY(TableAopCalendar[[#This Row],[Date]])</f>
        <v>6</v>
      </c>
      <c r="F891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891" s="6" t="str">
        <f t="shared" si="40"/>
        <v>Week 1</v>
      </c>
      <c r="H891" s="6" t="str">
        <f t="shared" si="41"/>
        <v>September 24 Week 1</v>
      </c>
      <c r="I891" s="6" t="str">
        <f>CONCATENATE(UPPER(TableAopCalendar[[#This Row],[Month]])," ",TableAopCalendar[[#This Row],[Year]])</f>
        <v>SEPTEMBER 24</v>
      </c>
      <c r="J891" s="6" t="s">
        <v>261</v>
      </c>
      <c r="K891" s="6" t="str">
        <f>CONCATENATE(TableAopCalendar[[#This Row],[Month for Plan]]," ",TableAopCalendar[[#This Row],[Plan]])</f>
        <v>SEPTEMBER 24 PLANNED</v>
      </c>
    </row>
    <row r="892" spans="1:11" x14ac:dyDescent="0.35">
      <c r="A892" s="6">
        <f t="shared" si="39"/>
        <v>7</v>
      </c>
      <c r="B892" s="7">
        <v>45542</v>
      </c>
      <c r="C892" s="8" t="s">
        <v>256</v>
      </c>
      <c r="D892" s="8">
        <v>24</v>
      </c>
      <c r="E892" s="6">
        <f>DAY(TableAopCalendar[[#This Row],[Date]])</f>
        <v>7</v>
      </c>
      <c r="F892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892" s="6" t="str">
        <f t="shared" si="40"/>
        <v>Week 1</v>
      </c>
      <c r="H892" s="6" t="str">
        <f t="shared" si="41"/>
        <v>September 24 Week 1</v>
      </c>
      <c r="I892" s="6" t="str">
        <f>CONCATENATE(UPPER(TableAopCalendar[[#This Row],[Month]])," ",TableAopCalendar[[#This Row],[Year]])</f>
        <v>SEPTEMBER 24</v>
      </c>
      <c r="J892" s="6" t="s">
        <v>261</v>
      </c>
      <c r="K892" s="6" t="str">
        <f>CONCATENATE(TableAopCalendar[[#This Row],[Month for Plan]]," ",TableAopCalendar[[#This Row],[Plan]])</f>
        <v>SEPTEMBER 24 PLANNED</v>
      </c>
    </row>
    <row r="893" spans="1:11" x14ac:dyDescent="0.35">
      <c r="A893" s="6">
        <f t="shared" si="39"/>
        <v>1</v>
      </c>
      <c r="B893" s="7">
        <v>45543</v>
      </c>
      <c r="C893" s="8" t="s">
        <v>256</v>
      </c>
      <c r="D893" s="8">
        <v>24</v>
      </c>
      <c r="E893" s="6">
        <f>DAY(TableAopCalendar[[#This Row],[Date]])</f>
        <v>8</v>
      </c>
      <c r="F893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893" s="6" t="str">
        <f t="shared" si="40"/>
        <v>Week 2</v>
      </c>
      <c r="H893" s="6" t="str">
        <f t="shared" si="41"/>
        <v>September 24 Week 2</v>
      </c>
      <c r="I893" s="6" t="str">
        <f>CONCATENATE(UPPER(TableAopCalendar[[#This Row],[Month]])," ",TableAopCalendar[[#This Row],[Year]])</f>
        <v>SEPTEMBER 24</v>
      </c>
      <c r="J893" s="6" t="s">
        <v>261</v>
      </c>
      <c r="K893" s="6" t="str">
        <f>CONCATENATE(TableAopCalendar[[#This Row],[Month for Plan]]," ",TableAopCalendar[[#This Row],[Plan]])</f>
        <v>SEPTEMBER 24 PLANNED</v>
      </c>
    </row>
    <row r="894" spans="1:11" x14ac:dyDescent="0.35">
      <c r="A894" s="6">
        <f t="shared" si="39"/>
        <v>2</v>
      </c>
      <c r="B894" s="7">
        <v>45544</v>
      </c>
      <c r="C894" s="8" t="s">
        <v>256</v>
      </c>
      <c r="D894" s="8">
        <v>24</v>
      </c>
      <c r="E894" s="6">
        <f>DAY(TableAopCalendar[[#This Row],[Date]])</f>
        <v>9</v>
      </c>
      <c r="F894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894" s="6" t="str">
        <f t="shared" si="40"/>
        <v>Week 2</v>
      </c>
      <c r="H894" s="6" t="str">
        <f t="shared" si="41"/>
        <v>September 24 Week 2</v>
      </c>
      <c r="I894" s="6" t="str">
        <f>CONCATENATE(UPPER(TableAopCalendar[[#This Row],[Month]])," ",TableAopCalendar[[#This Row],[Year]])</f>
        <v>SEPTEMBER 24</v>
      </c>
      <c r="J894" s="6" t="s">
        <v>261</v>
      </c>
      <c r="K894" s="6" t="str">
        <f>CONCATENATE(TableAopCalendar[[#This Row],[Month for Plan]]," ",TableAopCalendar[[#This Row],[Plan]])</f>
        <v>SEPTEMBER 24 PLANNED</v>
      </c>
    </row>
    <row r="895" spans="1:11" x14ac:dyDescent="0.35">
      <c r="A895" s="6">
        <f t="shared" si="39"/>
        <v>3</v>
      </c>
      <c r="B895" s="7">
        <v>45545</v>
      </c>
      <c r="C895" s="8" t="s">
        <v>256</v>
      </c>
      <c r="D895" s="8">
        <v>24</v>
      </c>
      <c r="E895" s="6">
        <f>DAY(TableAopCalendar[[#This Row],[Date]])</f>
        <v>10</v>
      </c>
      <c r="F895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895" s="6" t="str">
        <f t="shared" si="40"/>
        <v>Week 2</v>
      </c>
      <c r="H895" s="6" t="str">
        <f t="shared" si="41"/>
        <v>September 24 Week 2</v>
      </c>
      <c r="I895" s="6" t="str">
        <f>CONCATENATE(UPPER(TableAopCalendar[[#This Row],[Month]])," ",TableAopCalendar[[#This Row],[Year]])</f>
        <v>SEPTEMBER 24</v>
      </c>
      <c r="J895" s="6" t="s">
        <v>261</v>
      </c>
      <c r="K895" s="6" t="str">
        <f>CONCATENATE(TableAopCalendar[[#This Row],[Month for Plan]]," ",TableAopCalendar[[#This Row],[Plan]])</f>
        <v>SEPTEMBER 24 PLANNED</v>
      </c>
    </row>
    <row r="896" spans="1:11" x14ac:dyDescent="0.35">
      <c r="A896" s="6">
        <f t="shared" si="39"/>
        <v>4</v>
      </c>
      <c r="B896" s="7">
        <v>45546</v>
      </c>
      <c r="C896" s="8" t="s">
        <v>256</v>
      </c>
      <c r="D896" s="8">
        <v>24</v>
      </c>
      <c r="E896" s="6">
        <f>DAY(TableAopCalendar[[#This Row],[Date]])</f>
        <v>11</v>
      </c>
      <c r="F896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896" s="6" t="str">
        <f t="shared" si="40"/>
        <v>Week 2</v>
      </c>
      <c r="H896" s="6" t="str">
        <f t="shared" si="41"/>
        <v>September 24 Week 2</v>
      </c>
      <c r="I896" s="6" t="str">
        <f>CONCATENATE(UPPER(TableAopCalendar[[#This Row],[Month]])," ",TableAopCalendar[[#This Row],[Year]])</f>
        <v>SEPTEMBER 24</v>
      </c>
      <c r="J896" s="6" t="s">
        <v>261</v>
      </c>
      <c r="K896" s="6" t="str">
        <f>CONCATENATE(TableAopCalendar[[#This Row],[Month for Plan]]," ",TableAopCalendar[[#This Row],[Plan]])</f>
        <v>SEPTEMBER 24 PLANNED</v>
      </c>
    </row>
    <row r="897" spans="1:11" x14ac:dyDescent="0.35">
      <c r="A897" s="6">
        <f t="shared" si="39"/>
        <v>5</v>
      </c>
      <c r="B897" s="7">
        <v>45547</v>
      </c>
      <c r="C897" s="8" t="s">
        <v>256</v>
      </c>
      <c r="D897" s="8">
        <v>24</v>
      </c>
      <c r="E897" s="6">
        <f>DAY(TableAopCalendar[[#This Row],[Date]])</f>
        <v>12</v>
      </c>
      <c r="F897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897" s="6" t="str">
        <f t="shared" si="40"/>
        <v>Week 2</v>
      </c>
      <c r="H897" s="6" t="str">
        <f t="shared" si="41"/>
        <v>September 24 Week 2</v>
      </c>
      <c r="I897" s="6" t="str">
        <f>CONCATENATE(UPPER(TableAopCalendar[[#This Row],[Month]])," ",TableAopCalendar[[#This Row],[Year]])</f>
        <v>SEPTEMBER 24</v>
      </c>
      <c r="J897" s="6" t="s">
        <v>261</v>
      </c>
      <c r="K897" s="6" t="str">
        <f>CONCATENATE(TableAopCalendar[[#This Row],[Month for Plan]]," ",TableAopCalendar[[#This Row],[Plan]])</f>
        <v>SEPTEMBER 24 PLANNED</v>
      </c>
    </row>
    <row r="898" spans="1:11" x14ac:dyDescent="0.35">
      <c r="A898" s="6">
        <f t="shared" ref="A898:A961" si="42">IF(G898=G897,A897+1,1)</f>
        <v>6</v>
      </c>
      <c r="B898" s="7">
        <v>45548</v>
      </c>
      <c r="C898" s="8" t="s">
        <v>256</v>
      </c>
      <c r="D898" s="8">
        <v>24</v>
      </c>
      <c r="E898" s="6">
        <f>DAY(TableAopCalendar[[#This Row],[Date]])</f>
        <v>13</v>
      </c>
      <c r="F898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898" s="6" t="str">
        <f t="shared" ref="G898:G961" si="43">"Week"&amp;" "&amp;F898</f>
        <v>Week 2</v>
      </c>
      <c r="H898" s="6" t="str">
        <f t="shared" ref="H898:H961" si="44">CONCATENATE(C898," ",D898," ",G898)</f>
        <v>September 24 Week 2</v>
      </c>
      <c r="I898" s="6" t="str">
        <f>CONCATENATE(UPPER(TableAopCalendar[[#This Row],[Month]])," ",TableAopCalendar[[#This Row],[Year]])</f>
        <v>SEPTEMBER 24</v>
      </c>
      <c r="J898" s="6" t="s">
        <v>261</v>
      </c>
      <c r="K898" s="6" t="str">
        <f>CONCATENATE(TableAopCalendar[[#This Row],[Month for Plan]]," ",TableAopCalendar[[#This Row],[Plan]])</f>
        <v>SEPTEMBER 24 PLANNED</v>
      </c>
    </row>
    <row r="899" spans="1:11" x14ac:dyDescent="0.35">
      <c r="A899" s="6">
        <f t="shared" si="42"/>
        <v>7</v>
      </c>
      <c r="B899" s="7">
        <v>45549</v>
      </c>
      <c r="C899" s="8" t="s">
        <v>256</v>
      </c>
      <c r="D899" s="8">
        <v>24</v>
      </c>
      <c r="E899" s="6">
        <f>DAY(TableAopCalendar[[#This Row],[Date]])</f>
        <v>14</v>
      </c>
      <c r="F899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899" s="6" t="str">
        <f t="shared" si="43"/>
        <v>Week 2</v>
      </c>
      <c r="H899" s="6" t="str">
        <f t="shared" si="44"/>
        <v>September 24 Week 2</v>
      </c>
      <c r="I899" s="6" t="str">
        <f>CONCATENATE(UPPER(TableAopCalendar[[#This Row],[Month]])," ",TableAopCalendar[[#This Row],[Year]])</f>
        <v>SEPTEMBER 24</v>
      </c>
      <c r="J899" s="6" t="s">
        <v>261</v>
      </c>
      <c r="K899" s="6" t="str">
        <f>CONCATENATE(TableAopCalendar[[#This Row],[Month for Plan]]," ",TableAopCalendar[[#This Row],[Plan]])</f>
        <v>SEPTEMBER 24 PLANNED</v>
      </c>
    </row>
    <row r="900" spans="1:11" x14ac:dyDescent="0.35">
      <c r="A900" s="6">
        <f t="shared" si="42"/>
        <v>1</v>
      </c>
      <c r="B900" s="7">
        <v>45550</v>
      </c>
      <c r="C900" s="8" t="s">
        <v>256</v>
      </c>
      <c r="D900" s="8">
        <v>24</v>
      </c>
      <c r="E900" s="6">
        <f>DAY(TableAopCalendar[[#This Row],[Date]])</f>
        <v>15</v>
      </c>
      <c r="F900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900" s="6" t="str">
        <f t="shared" si="43"/>
        <v>Week 3</v>
      </c>
      <c r="H900" s="6" t="str">
        <f t="shared" si="44"/>
        <v>September 24 Week 3</v>
      </c>
      <c r="I900" s="6" t="str">
        <f>CONCATENATE(UPPER(TableAopCalendar[[#This Row],[Month]])," ",TableAopCalendar[[#This Row],[Year]])</f>
        <v>SEPTEMBER 24</v>
      </c>
      <c r="J900" s="6" t="s">
        <v>261</v>
      </c>
      <c r="K900" s="6" t="str">
        <f>CONCATENATE(TableAopCalendar[[#This Row],[Month for Plan]]," ",TableAopCalendar[[#This Row],[Plan]])</f>
        <v>SEPTEMBER 24 PLANNED</v>
      </c>
    </row>
    <row r="901" spans="1:11" x14ac:dyDescent="0.35">
      <c r="A901" s="6">
        <f t="shared" si="42"/>
        <v>2</v>
      </c>
      <c r="B901" s="7">
        <v>45551</v>
      </c>
      <c r="C901" s="8" t="s">
        <v>256</v>
      </c>
      <c r="D901" s="8">
        <v>24</v>
      </c>
      <c r="E901" s="6">
        <f>DAY(TableAopCalendar[[#This Row],[Date]])</f>
        <v>16</v>
      </c>
      <c r="F901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901" s="6" t="str">
        <f t="shared" si="43"/>
        <v>Week 3</v>
      </c>
      <c r="H901" s="6" t="str">
        <f t="shared" si="44"/>
        <v>September 24 Week 3</v>
      </c>
      <c r="I901" s="6" t="str">
        <f>CONCATENATE(UPPER(TableAopCalendar[[#This Row],[Month]])," ",TableAopCalendar[[#This Row],[Year]])</f>
        <v>SEPTEMBER 24</v>
      </c>
      <c r="J901" s="6" t="s">
        <v>261</v>
      </c>
      <c r="K901" s="6" t="str">
        <f>CONCATENATE(TableAopCalendar[[#This Row],[Month for Plan]]," ",TableAopCalendar[[#This Row],[Plan]])</f>
        <v>SEPTEMBER 24 PLANNED</v>
      </c>
    </row>
    <row r="902" spans="1:11" x14ac:dyDescent="0.35">
      <c r="A902" s="6">
        <f t="shared" si="42"/>
        <v>3</v>
      </c>
      <c r="B902" s="7">
        <v>45552</v>
      </c>
      <c r="C902" s="8" t="s">
        <v>256</v>
      </c>
      <c r="D902" s="8">
        <v>24</v>
      </c>
      <c r="E902" s="6">
        <f>DAY(TableAopCalendar[[#This Row],[Date]])</f>
        <v>17</v>
      </c>
      <c r="F902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902" s="6" t="str">
        <f t="shared" si="43"/>
        <v>Week 3</v>
      </c>
      <c r="H902" s="6" t="str">
        <f t="shared" si="44"/>
        <v>September 24 Week 3</v>
      </c>
      <c r="I902" s="6" t="str">
        <f>CONCATENATE(UPPER(TableAopCalendar[[#This Row],[Month]])," ",TableAopCalendar[[#This Row],[Year]])</f>
        <v>SEPTEMBER 24</v>
      </c>
      <c r="J902" s="6" t="s">
        <v>261</v>
      </c>
      <c r="K902" s="6" t="str">
        <f>CONCATENATE(TableAopCalendar[[#This Row],[Month for Plan]]," ",TableAopCalendar[[#This Row],[Plan]])</f>
        <v>SEPTEMBER 24 PLANNED</v>
      </c>
    </row>
    <row r="903" spans="1:11" x14ac:dyDescent="0.35">
      <c r="A903" s="6">
        <f t="shared" si="42"/>
        <v>4</v>
      </c>
      <c r="B903" s="7">
        <v>45553</v>
      </c>
      <c r="C903" s="8" t="s">
        <v>256</v>
      </c>
      <c r="D903" s="8">
        <v>24</v>
      </c>
      <c r="E903" s="6">
        <f>DAY(TableAopCalendar[[#This Row],[Date]])</f>
        <v>18</v>
      </c>
      <c r="F903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903" s="6" t="str">
        <f t="shared" si="43"/>
        <v>Week 3</v>
      </c>
      <c r="H903" s="6" t="str">
        <f t="shared" si="44"/>
        <v>September 24 Week 3</v>
      </c>
      <c r="I903" s="6" t="str">
        <f>CONCATENATE(UPPER(TableAopCalendar[[#This Row],[Month]])," ",TableAopCalendar[[#This Row],[Year]])</f>
        <v>SEPTEMBER 24</v>
      </c>
      <c r="J903" s="6" t="s">
        <v>261</v>
      </c>
      <c r="K903" s="6" t="str">
        <f>CONCATENATE(TableAopCalendar[[#This Row],[Month for Plan]]," ",TableAopCalendar[[#This Row],[Plan]])</f>
        <v>SEPTEMBER 24 PLANNED</v>
      </c>
    </row>
    <row r="904" spans="1:11" x14ac:dyDescent="0.35">
      <c r="A904" s="6">
        <f t="shared" si="42"/>
        <v>5</v>
      </c>
      <c r="B904" s="7">
        <v>45554</v>
      </c>
      <c r="C904" s="8" t="s">
        <v>256</v>
      </c>
      <c r="D904" s="8">
        <v>24</v>
      </c>
      <c r="E904" s="6">
        <f>DAY(TableAopCalendar[[#This Row],[Date]])</f>
        <v>19</v>
      </c>
      <c r="F904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904" s="6" t="str">
        <f t="shared" si="43"/>
        <v>Week 3</v>
      </c>
      <c r="H904" s="6" t="str">
        <f t="shared" si="44"/>
        <v>September 24 Week 3</v>
      </c>
      <c r="I904" s="6" t="str">
        <f>CONCATENATE(UPPER(TableAopCalendar[[#This Row],[Month]])," ",TableAopCalendar[[#This Row],[Year]])</f>
        <v>SEPTEMBER 24</v>
      </c>
      <c r="J904" s="6" t="s">
        <v>261</v>
      </c>
      <c r="K904" s="6" t="str">
        <f>CONCATENATE(TableAopCalendar[[#This Row],[Month for Plan]]," ",TableAopCalendar[[#This Row],[Plan]])</f>
        <v>SEPTEMBER 24 PLANNED</v>
      </c>
    </row>
    <row r="905" spans="1:11" x14ac:dyDescent="0.35">
      <c r="A905" s="6">
        <f t="shared" si="42"/>
        <v>6</v>
      </c>
      <c r="B905" s="7">
        <v>45555</v>
      </c>
      <c r="C905" s="8" t="s">
        <v>256</v>
      </c>
      <c r="D905" s="8">
        <v>24</v>
      </c>
      <c r="E905" s="6">
        <f>DAY(TableAopCalendar[[#This Row],[Date]])</f>
        <v>20</v>
      </c>
      <c r="F905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905" s="6" t="str">
        <f t="shared" si="43"/>
        <v>Week 3</v>
      </c>
      <c r="H905" s="6" t="str">
        <f t="shared" si="44"/>
        <v>September 24 Week 3</v>
      </c>
      <c r="I905" s="6" t="str">
        <f>CONCATENATE(UPPER(TableAopCalendar[[#This Row],[Month]])," ",TableAopCalendar[[#This Row],[Year]])</f>
        <v>SEPTEMBER 24</v>
      </c>
      <c r="J905" s="6" t="s">
        <v>261</v>
      </c>
      <c r="K905" s="6" t="str">
        <f>CONCATENATE(TableAopCalendar[[#This Row],[Month for Plan]]," ",TableAopCalendar[[#This Row],[Plan]])</f>
        <v>SEPTEMBER 24 PLANNED</v>
      </c>
    </row>
    <row r="906" spans="1:11" x14ac:dyDescent="0.35">
      <c r="A906" s="6">
        <f t="shared" si="42"/>
        <v>7</v>
      </c>
      <c r="B906" s="7">
        <v>45556</v>
      </c>
      <c r="C906" s="8" t="s">
        <v>256</v>
      </c>
      <c r="D906" s="8">
        <v>24</v>
      </c>
      <c r="E906" s="6">
        <f>DAY(TableAopCalendar[[#This Row],[Date]])</f>
        <v>21</v>
      </c>
      <c r="F906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906" s="6" t="str">
        <f t="shared" si="43"/>
        <v>Week 3</v>
      </c>
      <c r="H906" s="6" t="str">
        <f t="shared" si="44"/>
        <v>September 24 Week 3</v>
      </c>
      <c r="I906" s="6" t="str">
        <f>CONCATENATE(UPPER(TableAopCalendar[[#This Row],[Month]])," ",TableAopCalendar[[#This Row],[Year]])</f>
        <v>SEPTEMBER 24</v>
      </c>
      <c r="J906" s="6" t="s">
        <v>261</v>
      </c>
      <c r="K906" s="6" t="str">
        <f>CONCATENATE(TableAopCalendar[[#This Row],[Month for Plan]]," ",TableAopCalendar[[#This Row],[Plan]])</f>
        <v>SEPTEMBER 24 PLANNED</v>
      </c>
    </row>
    <row r="907" spans="1:11" x14ac:dyDescent="0.35">
      <c r="A907" s="6">
        <f t="shared" si="42"/>
        <v>1</v>
      </c>
      <c r="B907" s="7">
        <v>45557</v>
      </c>
      <c r="C907" s="8" t="s">
        <v>256</v>
      </c>
      <c r="D907" s="8">
        <v>24</v>
      </c>
      <c r="E907" s="6">
        <f>DAY(TableAopCalendar[[#This Row],[Date]])</f>
        <v>22</v>
      </c>
      <c r="F907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907" s="6" t="str">
        <f t="shared" si="43"/>
        <v>Week 4</v>
      </c>
      <c r="H907" s="6" t="str">
        <f t="shared" si="44"/>
        <v>September 24 Week 4</v>
      </c>
      <c r="I907" s="6" t="str">
        <f>CONCATENATE(UPPER(TableAopCalendar[[#This Row],[Month]])," ",TableAopCalendar[[#This Row],[Year]])</f>
        <v>SEPTEMBER 24</v>
      </c>
      <c r="J907" s="6" t="s">
        <v>261</v>
      </c>
      <c r="K907" s="6" t="str">
        <f>CONCATENATE(TableAopCalendar[[#This Row],[Month for Plan]]," ",TableAopCalendar[[#This Row],[Plan]])</f>
        <v>SEPTEMBER 24 PLANNED</v>
      </c>
    </row>
    <row r="908" spans="1:11" x14ac:dyDescent="0.35">
      <c r="A908" s="6">
        <f t="shared" si="42"/>
        <v>2</v>
      </c>
      <c r="B908" s="7">
        <v>45558</v>
      </c>
      <c r="C908" s="8" t="s">
        <v>256</v>
      </c>
      <c r="D908" s="8">
        <v>24</v>
      </c>
      <c r="E908" s="6">
        <f>DAY(TableAopCalendar[[#This Row],[Date]])</f>
        <v>23</v>
      </c>
      <c r="F908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908" s="6" t="str">
        <f t="shared" si="43"/>
        <v>Week 4</v>
      </c>
      <c r="H908" s="6" t="str">
        <f t="shared" si="44"/>
        <v>September 24 Week 4</v>
      </c>
      <c r="I908" s="6" t="str">
        <f>CONCATENATE(UPPER(TableAopCalendar[[#This Row],[Month]])," ",TableAopCalendar[[#This Row],[Year]])</f>
        <v>SEPTEMBER 24</v>
      </c>
      <c r="J908" s="6" t="s">
        <v>261</v>
      </c>
      <c r="K908" s="6" t="str">
        <f>CONCATENATE(TableAopCalendar[[#This Row],[Month for Plan]]," ",TableAopCalendar[[#This Row],[Plan]])</f>
        <v>SEPTEMBER 24 PLANNED</v>
      </c>
    </row>
    <row r="909" spans="1:11" x14ac:dyDescent="0.35">
      <c r="A909" s="6">
        <f t="shared" si="42"/>
        <v>3</v>
      </c>
      <c r="B909" s="7">
        <v>45559</v>
      </c>
      <c r="C909" s="8" t="s">
        <v>256</v>
      </c>
      <c r="D909" s="8">
        <v>24</v>
      </c>
      <c r="E909" s="6">
        <f>DAY(TableAopCalendar[[#This Row],[Date]])</f>
        <v>24</v>
      </c>
      <c r="F909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909" s="6" t="str">
        <f t="shared" si="43"/>
        <v>Week 4</v>
      </c>
      <c r="H909" s="6" t="str">
        <f t="shared" si="44"/>
        <v>September 24 Week 4</v>
      </c>
      <c r="I909" s="6" t="str">
        <f>CONCATENATE(UPPER(TableAopCalendar[[#This Row],[Month]])," ",TableAopCalendar[[#This Row],[Year]])</f>
        <v>SEPTEMBER 24</v>
      </c>
      <c r="J909" s="6" t="s">
        <v>261</v>
      </c>
      <c r="K909" s="6" t="str">
        <f>CONCATENATE(TableAopCalendar[[#This Row],[Month for Plan]]," ",TableAopCalendar[[#This Row],[Plan]])</f>
        <v>SEPTEMBER 24 PLANNED</v>
      </c>
    </row>
    <row r="910" spans="1:11" x14ac:dyDescent="0.35">
      <c r="A910" s="6">
        <f t="shared" si="42"/>
        <v>4</v>
      </c>
      <c r="B910" s="7">
        <v>45560</v>
      </c>
      <c r="C910" s="8" t="s">
        <v>256</v>
      </c>
      <c r="D910" s="8">
        <v>24</v>
      </c>
      <c r="E910" s="6">
        <f>DAY(TableAopCalendar[[#This Row],[Date]])</f>
        <v>25</v>
      </c>
      <c r="F910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910" s="6" t="str">
        <f t="shared" si="43"/>
        <v>Week 4</v>
      </c>
      <c r="H910" s="6" t="str">
        <f t="shared" si="44"/>
        <v>September 24 Week 4</v>
      </c>
      <c r="I910" s="6" t="str">
        <f>CONCATENATE(UPPER(TableAopCalendar[[#This Row],[Month]])," ",TableAopCalendar[[#This Row],[Year]])</f>
        <v>SEPTEMBER 24</v>
      </c>
      <c r="J910" s="6" t="s">
        <v>261</v>
      </c>
      <c r="K910" s="6" t="str">
        <f>CONCATENATE(TableAopCalendar[[#This Row],[Month for Plan]]," ",TableAopCalendar[[#This Row],[Plan]])</f>
        <v>SEPTEMBER 24 PLANNED</v>
      </c>
    </row>
    <row r="911" spans="1:11" x14ac:dyDescent="0.35">
      <c r="A911" s="6">
        <f t="shared" si="42"/>
        <v>5</v>
      </c>
      <c r="B911" s="7">
        <v>45561</v>
      </c>
      <c r="C911" s="8" t="s">
        <v>256</v>
      </c>
      <c r="D911" s="8">
        <v>24</v>
      </c>
      <c r="E911" s="6">
        <f>DAY(TableAopCalendar[[#This Row],[Date]])</f>
        <v>26</v>
      </c>
      <c r="F911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911" s="6" t="str">
        <f t="shared" si="43"/>
        <v>Week 4</v>
      </c>
      <c r="H911" s="6" t="str">
        <f t="shared" si="44"/>
        <v>September 24 Week 4</v>
      </c>
      <c r="I911" s="6" t="str">
        <f>CONCATENATE(UPPER(TableAopCalendar[[#This Row],[Month]])," ",TableAopCalendar[[#This Row],[Year]])</f>
        <v>SEPTEMBER 24</v>
      </c>
      <c r="J911" s="6" t="s">
        <v>261</v>
      </c>
      <c r="K911" s="6" t="str">
        <f>CONCATENATE(TableAopCalendar[[#This Row],[Month for Plan]]," ",TableAopCalendar[[#This Row],[Plan]])</f>
        <v>SEPTEMBER 24 PLANNED</v>
      </c>
    </row>
    <row r="912" spans="1:11" x14ac:dyDescent="0.35">
      <c r="A912" s="6">
        <f t="shared" si="42"/>
        <v>6</v>
      </c>
      <c r="B912" s="7">
        <v>45562</v>
      </c>
      <c r="C912" s="8" t="s">
        <v>256</v>
      </c>
      <c r="D912" s="8">
        <v>24</v>
      </c>
      <c r="E912" s="6">
        <f>DAY(TableAopCalendar[[#This Row],[Date]])</f>
        <v>27</v>
      </c>
      <c r="F912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912" s="6" t="str">
        <f t="shared" si="43"/>
        <v>Week 4</v>
      </c>
      <c r="H912" s="6" t="str">
        <f t="shared" si="44"/>
        <v>September 24 Week 4</v>
      </c>
      <c r="I912" s="6" t="str">
        <f>CONCATENATE(UPPER(TableAopCalendar[[#This Row],[Month]])," ",TableAopCalendar[[#This Row],[Year]])</f>
        <v>SEPTEMBER 24</v>
      </c>
      <c r="J912" s="6" t="s">
        <v>261</v>
      </c>
      <c r="K912" s="6" t="str">
        <f>CONCATENATE(TableAopCalendar[[#This Row],[Month for Plan]]," ",TableAopCalendar[[#This Row],[Plan]])</f>
        <v>SEPTEMBER 24 PLANNED</v>
      </c>
    </row>
    <row r="913" spans="1:11" x14ac:dyDescent="0.35">
      <c r="A913" s="6">
        <f t="shared" si="42"/>
        <v>7</v>
      </c>
      <c r="B913" s="7">
        <v>45563</v>
      </c>
      <c r="C913" s="8" t="s">
        <v>256</v>
      </c>
      <c r="D913" s="8">
        <v>24</v>
      </c>
      <c r="E913" s="6">
        <f>DAY(TableAopCalendar[[#This Row],[Date]])</f>
        <v>28</v>
      </c>
      <c r="F913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913" s="6" t="str">
        <f t="shared" si="43"/>
        <v>Week 4</v>
      </c>
      <c r="H913" s="6" t="str">
        <f t="shared" si="44"/>
        <v>September 24 Week 4</v>
      </c>
      <c r="I913" s="6" t="str">
        <f>CONCATENATE(UPPER(TableAopCalendar[[#This Row],[Month]])," ",TableAopCalendar[[#This Row],[Year]])</f>
        <v>SEPTEMBER 24</v>
      </c>
      <c r="J913" s="6" t="s">
        <v>261</v>
      </c>
      <c r="K913" s="6" t="str">
        <f>CONCATENATE(TableAopCalendar[[#This Row],[Month for Plan]]," ",TableAopCalendar[[#This Row],[Plan]])</f>
        <v>SEPTEMBER 24 PLANNED</v>
      </c>
    </row>
    <row r="914" spans="1:11" x14ac:dyDescent="0.35">
      <c r="A914" s="6">
        <f t="shared" si="42"/>
        <v>1</v>
      </c>
      <c r="B914" s="7">
        <v>45564</v>
      </c>
      <c r="C914" s="8" t="s">
        <v>256</v>
      </c>
      <c r="D914" s="8">
        <v>24</v>
      </c>
      <c r="E914" s="6">
        <f>DAY(TableAopCalendar[[#This Row],[Date]])</f>
        <v>29</v>
      </c>
      <c r="F914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914" s="6" t="str">
        <f t="shared" si="43"/>
        <v>Week 5</v>
      </c>
      <c r="H914" s="6" t="str">
        <f t="shared" si="44"/>
        <v>September 24 Week 5</v>
      </c>
      <c r="I914" s="6" t="str">
        <f>CONCATENATE(UPPER(TableAopCalendar[[#This Row],[Month]])," ",TableAopCalendar[[#This Row],[Year]])</f>
        <v>SEPTEMBER 24</v>
      </c>
      <c r="J914" s="6" t="s">
        <v>261</v>
      </c>
      <c r="K914" s="6" t="str">
        <f>CONCATENATE(TableAopCalendar[[#This Row],[Month for Plan]]," ",TableAopCalendar[[#This Row],[Plan]])</f>
        <v>SEPTEMBER 24 PLANNED</v>
      </c>
    </row>
    <row r="915" spans="1:11" x14ac:dyDescent="0.35">
      <c r="A915" s="6">
        <f t="shared" si="42"/>
        <v>2</v>
      </c>
      <c r="B915" s="7">
        <v>45565</v>
      </c>
      <c r="C915" s="8" t="s">
        <v>256</v>
      </c>
      <c r="D915" s="8">
        <v>24</v>
      </c>
      <c r="E915" s="6">
        <f>DAY(TableAopCalendar[[#This Row],[Date]])</f>
        <v>30</v>
      </c>
      <c r="F915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915" s="6" t="str">
        <f t="shared" si="43"/>
        <v>Week 5</v>
      </c>
      <c r="H915" s="6" t="str">
        <f t="shared" si="44"/>
        <v>September 24 Week 5</v>
      </c>
      <c r="I915" s="6" t="str">
        <f>CONCATENATE(UPPER(TableAopCalendar[[#This Row],[Month]])," ",TableAopCalendar[[#This Row],[Year]])</f>
        <v>SEPTEMBER 24</v>
      </c>
      <c r="J915" s="6" t="s">
        <v>261</v>
      </c>
      <c r="K915" s="6" t="str">
        <f>CONCATENATE(TableAopCalendar[[#This Row],[Month for Plan]]," ",TableAopCalendar[[#This Row],[Plan]])</f>
        <v>SEPTEMBER 24 PLANNED</v>
      </c>
    </row>
    <row r="916" spans="1:11" x14ac:dyDescent="0.35">
      <c r="A916" s="6">
        <f t="shared" si="42"/>
        <v>1</v>
      </c>
      <c r="B916" s="7">
        <v>45566</v>
      </c>
      <c r="C916" s="8" t="s">
        <v>168</v>
      </c>
      <c r="D916" s="8">
        <v>24</v>
      </c>
      <c r="E916" s="6">
        <f>DAY(TableAopCalendar[[#This Row],[Date]])</f>
        <v>1</v>
      </c>
      <c r="F916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916" s="6" t="str">
        <f t="shared" si="43"/>
        <v>Week 1</v>
      </c>
      <c r="H916" s="6" t="str">
        <f t="shared" si="44"/>
        <v>October 24 Week 1</v>
      </c>
      <c r="I916" s="6" t="str">
        <f>CONCATENATE(UPPER(TableAopCalendar[[#This Row],[Month]])," ",TableAopCalendar[[#This Row],[Year]])</f>
        <v>OCTOBER 24</v>
      </c>
      <c r="J916" s="6" t="s">
        <v>261</v>
      </c>
      <c r="K916" s="6" t="str">
        <f>CONCATENATE(TableAopCalendar[[#This Row],[Month for Plan]]," ",TableAopCalendar[[#This Row],[Plan]])</f>
        <v>OCTOBER 24 PLANNED</v>
      </c>
    </row>
    <row r="917" spans="1:11" x14ac:dyDescent="0.35">
      <c r="A917" s="6">
        <f t="shared" si="42"/>
        <v>2</v>
      </c>
      <c r="B917" s="7">
        <v>45567</v>
      </c>
      <c r="C917" s="8" t="s">
        <v>168</v>
      </c>
      <c r="D917" s="8">
        <v>24</v>
      </c>
      <c r="E917" s="6">
        <f>DAY(TableAopCalendar[[#This Row],[Date]])</f>
        <v>2</v>
      </c>
      <c r="F917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917" s="6" t="str">
        <f t="shared" si="43"/>
        <v>Week 1</v>
      </c>
      <c r="H917" s="6" t="str">
        <f t="shared" si="44"/>
        <v>October 24 Week 1</v>
      </c>
      <c r="I917" s="6" t="str">
        <f>CONCATENATE(UPPER(TableAopCalendar[[#This Row],[Month]])," ",TableAopCalendar[[#This Row],[Year]])</f>
        <v>OCTOBER 24</v>
      </c>
      <c r="J917" s="6" t="s">
        <v>261</v>
      </c>
      <c r="K917" s="6" t="str">
        <f>CONCATENATE(TableAopCalendar[[#This Row],[Month for Plan]]," ",TableAopCalendar[[#This Row],[Plan]])</f>
        <v>OCTOBER 24 PLANNED</v>
      </c>
    </row>
    <row r="918" spans="1:11" x14ac:dyDescent="0.35">
      <c r="A918" s="6">
        <f t="shared" si="42"/>
        <v>3</v>
      </c>
      <c r="B918" s="7">
        <v>45568</v>
      </c>
      <c r="C918" s="8" t="s">
        <v>168</v>
      </c>
      <c r="D918" s="8">
        <v>24</v>
      </c>
      <c r="E918" s="6">
        <f>DAY(TableAopCalendar[[#This Row],[Date]])</f>
        <v>3</v>
      </c>
      <c r="F918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918" s="6" t="str">
        <f t="shared" si="43"/>
        <v>Week 1</v>
      </c>
      <c r="H918" s="6" t="str">
        <f t="shared" si="44"/>
        <v>October 24 Week 1</v>
      </c>
      <c r="I918" s="6" t="str">
        <f>CONCATENATE(UPPER(TableAopCalendar[[#This Row],[Month]])," ",TableAopCalendar[[#This Row],[Year]])</f>
        <v>OCTOBER 24</v>
      </c>
      <c r="J918" s="6" t="s">
        <v>261</v>
      </c>
      <c r="K918" s="6" t="str">
        <f>CONCATENATE(TableAopCalendar[[#This Row],[Month for Plan]]," ",TableAopCalendar[[#This Row],[Plan]])</f>
        <v>OCTOBER 24 PLANNED</v>
      </c>
    </row>
    <row r="919" spans="1:11" x14ac:dyDescent="0.35">
      <c r="A919" s="6">
        <f t="shared" si="42"/>
        <v>4</v>
      </c>
      <c r="B919" s="7">
        <v>45569</v>
      </c>
      <c r="C919" s="8" t="s">
        <v>168</v>
      </c>
      <c r="D919" s="8">
        <v>24</v>
      </c>
      <c r="E919" s="6">
        <f>DAY(TableAopCalendar[[#This Row],[Date]])</f>
        <v>4</v>
      </c>
      <c r="F919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919" s="6" t="str">
        <f t="shared" si="43"/>
        <v>Week 1</v>
      </c>
      <c r="H919" s="6" t="str">
        <f t="shared" si="44"/>
        <v>October 24 Week 1</v>
      </c>
      <c r="I919" s="6" t="str">
        <f>CONCATENATE(UPPER(TableAopCalendar[[#This Row],[Month]])," ",TableAopCalendar[[#This Row],[Year]])</f>
        <v>OCTOBER 24</v>
      </c>
      <c r="J919" s="6" t="s">
        <v>261</v>
      </c>
      <c r="K919" s="6" t="str">
        <f>CONCATENATE(TableAopCalendar[[#This Row],[Month for Plan]]," ",TableAopCalendar[[#This Row],[Plan]])</f>
        <v>OCTOBER 24 PLANNED</v>
      </c>
    </row>
    <row r="920" spans="1:11" x14ac:dyDescent="0.35">
      <c r="A920" s="6">
        <f t="shared" si="42"/>
        <v>5</v>
      </c>
      <c r="B920" s="7">
        <v>45570</v>
      </c>
      <c r="C920" s="8" t="s">
        <v>168</v>
      </c>
      <c r="D920" s="8">
        <v>24</v>
      </c>
      <c r="E920" s="6">
        <f>DAY(TableAopCalendar[[#This Row],[Date]])</f>
        <v>5</v>
      </c>
      <c r="F920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920" s="6" t="str">
        <f t="shared" si="43"/>
        <v>Week 1</v>
      </c>
      <c r="H920" s="6" t="str">
        <f t="shared" si="44"/>
        <v>October 24 Week 1</v>
      </c>
      <c r="I920" s="6" t="str">
        <f>CONCATENATE(UPPER(TableAopCalendar[[#This Row],[Month]])," ",TableAopCalendar[[#This Row],[Year]])</f>
        <v>OCTOBER 24</v>
      </c>
      <c r="J920" s="6" t="s">
        <v>261</v>
      </c>
      <c r="K920" s="6" t="str">
        <f>CONCATENATE(TableAopCalendar[[#This Row],[Month for Plan]]," ",TableAopCalendar[[#This Row],[Plan]])</f>
        <v>OCTOBER 24 PLANNED</v>
      </c>
    </row>
    <row r="921" spans="1:11" x14ac:dyDescent="0.35">
      <c r="A921" s="6">
        <f t="shared" si="42"/>
        <v>6</v>
      </c>
      <c r="B921" s="7">
        <v>45571</v>
      </c>
      <c r="C921" s="8" t="s">
        <v>168</v>
      </c>
      <c r="D921" s="8">
        <v>24</v>
      </c>
      <c r="E921" s="6">
        <f>DAY(TableAopCalendar[[#This Row],[Date]])</f>
        <v>6</v>
      </c>
      <c r="F921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921" s="6" t="str">
        <f t="shared" si="43"/>
        <v>Week 1</v>
      </c>
      <c r="H921" s="6" t="str">
        <f t="shared" si="44"/>
        <v>October 24 Week 1</v>
      </c>
      <c r="I921" s="6" t="str">
        <f>CONCATENATE(UPPER(TableAopCalendar[[#This Row],[Month]])," ",TableAopCalendar[[#This Row],[Year]])</f>
        <v>OCTOBER 24</v>
      </c>
      <c r="J921" s="6" t="s">
        <v>261</v>
      </c>
      <c r="K921" s="6" t="str">
        <f>CONCATENATE(TableAopCalendar[[#This Row],[Month for Plan]]," ",TableAopCalendar[[#This Row],[Plan]])</f>
        <v>OCTOBER 24 PLANNED</v>
      </c>
    </row>
    <row r="922" spans="1:11" x14ac:dyDescent="0.35">
      <c r="A922" s="6">
        <f t="shared" si="42"/>
        <v>7</v>
      </c>
      <c r="B922" s="7">
        <v>45572</v>
      </c>
      <c r="C922" s="8" t="s">
        <v>168</v>
      </c>
      <c r="D922" s="8">
        <v>24</v>
      </c>
      <c r="E922" s="6">
        <f>DAY(TableAopCalendar[[#This Row],[Date]])</f>
        <v>7</v>
      </c>
      <c r="F922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922" s="6" t="str">
        <f t="shared" si="43"/>
        <v>Week 1</v>
      </c>
      <c r="H922" s="6" t="str">
        <f t="shared" si="44"/>
        <v>October 24 Week 1</v>
      </c>
      <c r="I922" s="6" t="str">
        <f>CONCATENATE(UPPER(TableAopCalendar[[#This Row],[Month]])," ",TableAopCalendar[[#This Row],[Year]])</f>
        <v>OCTOBER 24</v>
      </c>
      <c r="J922" s="6" t="s">
        <v>261</v>
      </c>
      <c r="K922" s="6" t="str">
        <f>CONCATENATE(TableAopCalendar[[#This Row],[Month for Plan]]," ",TableAopCalendar[[#This Row],[Plan]])</f>
        <v>OCTOBER 24 PLANNED</v>
      </c>
    </row>
    <row r="923" spans="1:11" x14ac:dyDescent="0.35">
      <c r="A923" s="6">
        <f t="shared" si="42"/>
        <v>1</v>
      </c>
      <c r="B923" s="7">
        <v>45573</v>
      </c>
      <c r="C923" s="8" t="s">
        <v>168</v>
      </c>
      <c r="D923" s="8">
        <v>24</v>
      </c>
      <c r="E923" s="6">
        <f>DAY(TableAopCalendar[[#This Row],[Date]])</f>
        <v>8</v>
      </c>
      <c r="F923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923" s="6" t="str">
        <f t="shared" si="43"/>
        <v>Week 2</v>
      </c>
      <c r="H923" s="6" t="str">
        <f t="shared" si="44"/>
        <v>October 24 Week 2</v>
      </c>
      <c r="I923" s="6" t="str">
        <f>CONCATENATE(UPPER(TableAopCalendar[[#This Row],[Month]])," ",TableAopCalendar[[#This Row],[Year]])</f>
        <v>OCTOBER 24</v>
      </c>
      <c r="J923" s="6" t="s">
        <v>261</v>
      </c>
      <c r="K923" s="6" t="str">
        <f>CONCATENATE(TableAopCalendar[[#This Row],[Month for Plan]]," ",TableAopCalendar[[#This Row],[Plan]])</f>
        <v>OCTOBER 24 PLANNED</v>
      </c>
    </row>
    <row r="924" spans="1:11" x14ac:dyDescent="0.35">
      <c r="A924" s="6">
        <f t="shared" si="42"/>
        <v>2</v>
      </c>
      <c r="B924" s="7">
        <v>45574</v>
      </c>
      <c r="C924" s="8" t="s">
        <v>168</v>
      </c>
      <c r="D924" s="8">
        <v>24</v>
      </c>
      <c r="E924" s="6">
        <f>DAY(TableAopCalendar[[#This Row],[Date]])</f>
        <v>9</v>
      </c>
      <c r="F924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924" s="6" t="str">
        <f t="shared" si="43"/>
        <v>Week 2</v>
      </c>
      <c r="H924" s="6" t="str">
        <f t="shared" si="44"/>
        <v>October 24 Week 2</v>
      </c>
      <c r="I924" s="6" t="str">
        <f>CONCATENATE(UPPER(TableAopCalendar[[#This Row],[Month]])," ",TableAopCalendar[[#This Row],[Year]])</f>
        <v>OCTOBER 24</v>
      </c>
      <c r="J924" s="6" t="s">
        <v>261</v>
      </c>
      <c r="K924" s="6" t="str">
        <f>CONCATENATE(TableAopCalendar[[#This Row],[Month for Plan]]," ",TableAopCalendar[[#This Row],[Plan]])</f>
        <v>OCTOBER 24 PLANNED</v>
      </c>
    </row>
    <row r="925" spans="1:11" x14ac:dyDescent="0.35">
      <c r="A925" s="6">
        <f t="shared" si="42"/>
        <v>3</v>
      </c>
      <c r="B925" s="7">
        <v>45575</v>
      </c>
      <c r="C925" s="8" t="s">
        <v>168</v>
      </c>
      <c r="D925" s="8">
        <v>24</v>
      </c>
      <c r="E925" s="6">
        <f>DAY(TableAopCalendar[[#This Row],[Date]])</f>
        <v>10</v>
      </c>
      <c r="F925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925" s="6" t="str">
        <f t="shared" si="43"/>
        <v>Week 2</v>
      </c>
      <c r="H925" s="6" t="str">
        <f t="shared" si="44"/>
        <v>October 24 Week 2</v>
      </c>
      <c r="I925" s="6" t="str">
        <f>CONCATENATE(UPPER(TableAopCalendar[[#This Row],[Month]])," ",TableAopCalendar[[#This Row],[Year]])</f>
        <v>OCTOBER 24</v>
      </c>
      <c r="J925" s="6" t="s">
        <v>261</v>
      </c>
      <c r="K925" s="6" t="str">
        <f>CONCATENATE(TableAopCalendar[[#This Row],[Month for Plan]]," ",TableAopCalendar[[#This Row],[Plan]])</f>
        <v>OCTOBER 24 PLANNED</v>
      </c>
    </row>
    <row r="926" spans="1:11" x14ac:dyDescent="0.35">
      <c r="A926" s="6">
        <f t="shared" si="42"/>
        <v>4</v>
      </c>
      <c r="B926" s="7">
        <v>45576</v>
      </c>
      <c r="C926" s="8" t="s">
        <v>168</v>
      </c>
      <c r="D926" s="8">
        <v>24</v>
      </c>
      <c r="E926" s="6">
        <f>DAY(TableAopCalendar[[#This Row],[Date]])</f>
        <v>11</v>
      </c>
      <c r="F926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926" s="6" t="str">
        <f t="shared" si="43"/>
        <v>Week 2</v>
      </c>
      <c r="H926" s="6" t="str">
        <f t="shared" si="44"/>
        <v>October 24 Week 2</v>
      </c>
      <c r="I926" s="6" t="str">
        <f>CONCATENATE(UPPER(TableAopCalendar[[#This Row],[Month]])," ",TableAopCalendar[[#This Row],[Year]])</f>
        <v>OCTOBER 24</v>
      </c>
      <c r="J926" s="6" t="s">
        <v>261</v>
      </c>
      <c r="K926" s="6" t="str">
        <f>CONCATENATE(TableAopCalendar[[#This Row],[Month for Plan]]," ",TableAopCalendar[[#This Row],[Plan]])</f>
        <v>OCTOBER 24 PLANNED</v>
      </c>
    </row>
    <row r="927" spans="1:11" x14ac:dyDescent="0.35">
      <c r="A927" s="6">
        <f t="shared" si="42"/>
        <v>5</v>
      </c>
      <c r="B927" s="7">
        <v>45577</v>
      </c>
      <c r="C927" s="8" t="s">
        <v>168</v>
      </c>
      <c r="D927" s="8">
        <v>24</v>
      </c>
      <c r="E927" s="6">
        <f>DAY(TableAopCalendar[[#This Row],[Date]])</f>
        <v>12</v>
      </c>
      <c r="F927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927" s="6" t="str">
        <f t="shared" si="43"/>
        <v>Week 2</v>
      </c>
      <c r="H927" s="6" t="str">
        <f t="shared" si="44"/>
        <v>October 24 Week 2</v>
      </c>
      <c r="I927" s="6" t="str">
        <f>CONCATENATE(UPPER(TableAopCalendar[[#This Row],[Month]])," ",TableAopCalendar[[#This Row],[Year]])</f>
        <v>OCTOBER 24</v>
      </c>
      <c r="J927" s="6" t="s">
        <v>261</v>
      </c>
      <c r="K927" s="6" t="str">
        <f>CONCATENATE(TableAopCalendar[[#This Row],[Month for Plan]]," ",TableAopCalendar[[#This Row],[Plan]])</f>
        <v>OCTOBER 24 PLANNED</v>
      </c>
    </row>
    <row r="928" spans="1:11" x14ac:dyDescent="0.35">
      <c r="A928" s="6">
        <f t="shared" si="42"/>
        <v>6</v>
      </c>
      <c r="B928" s="7">
        <v>45578</v>
      </c>
      <c r="C928" s="8" t="s">
        <v>168</v>
      </c>
      <c r="D928" s="8">
        <v>24</v>
      </c>
      <c r="E928" s="6">
        <f>DAY(TableAopCalendar[[#This Row],[Date]])</f>
        <v>13</v>
      </c>
      <c r="F928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928" s="6" t="str">
        <f t="shared" si="43"/>
        <v>Week 2</v>
      </c>
      <c r="H928" s="6" t="str">
        <f t="shared" si="44"/>
        <v>October 24 Week 2</v>
      </c>
      <c r="I928" s="6" t="str">
        <f>CONCATENATE(UPPER(TableAopCalendar[[#This Row],[Month]])," ",TableAopCalendar[[#This Row],[Year]])</f>
        <v>OCTOBER 24</v>
      </c>
      <c r="J928" s="6" t="s">
        <v>261</v>
      </c>
      <c r="K928" s="6" t="str">
        <f>CONCATENATE(TableAopCalendar[[#This Row],[Month for Plan]]," ",TableAopCalendar[[#This Row],[Plan]])</f>
        <v>OCTOBER 24 PLANNED</v>
      </c>
    </row>
    <row r="929" spans="1:11" x14ac:dyDescent="0.35">
      <c r="A929" s="6">
        <f t="shared" si="42"/>
        <v>7</v>
      </c>
      <c r="B929" s="7">
        <v>45579</v>
      </c>
      <c r="C929" s="8" t="s">
        <v>168</v>
      </c>
      <c r="D929" s="8">
        <v>24</v>
      </c>
      <c r="E929" s="6">
        <f>DAY(TableAopCalendar[[#This Row],[Date]])</f>
        <v>14</v>
      </c>
      <c r="F929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929" s="6" t="str">
        <f t="shared" si="43"/>
        <v>Week 2</v>
      </c>
      <c r="H929" s="6" t="str">
        <f t="shared" si="44"/>
        <v>October 24 Week 2</v>
      </c>
      <c r="I929" s="6" t="str">
        <f>CONCATENATE(UPPER(TableAopCalendar[[#This Row],[Month]])," ",TableAopCalendar[[#This Row],[Year]])</f>
        <v>OCTOBER 24</v>
      </c>
      <c r="J929" s="6" t="s">
        <v>261</v>
      </c>
      <c r="K929" s="6" t="str">
        <f>CONCATENATE(TableAopCalendar[[#This Row],[Month for Plan]]," ",TableAopCalendar[[#This Row],[Plan]])</f>
        <v>OCTOBER 24 PLANNED</v>
      </c>
    </row>
    <row r="930" spans="1:11" x14ac:dyDescent="0.35">
      <c r="A930" s="6">
        <f t="shared" si="42"/>
        <v>1</v>
      </c>
      <c r="B930" s="7">
        <v>45580</v>
      </c>
      <c r="C930" s="8" t="s">
        <v>168</v>
      </c>
      <c r="D930" s="8">
        <v>24</v>
      </c>
      <c r="E930" s="6">
        <f>DAY(TableAopCalendar[[#This Row],[Date]])</f>
        <v>15</v>
      </c>
      <c r="F930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930" s="6" t="str">
        <f t="shared" si="43"/>
        <v>Week 3</v>
      </c>
      <c r="H930" s="6" t="str">
        <f t="shared" si="44"/>
        <v>October 24 Week 3</v>
      </c>
      <c r="I930" s="6" t="str">
        <f>CONCATENATE(UPPER(TableAopCalendar[[#This Row],[Month]])," ",TableAopCalendar[[#This Row],[Year]])</f>
        <v>OCTOBER 24</v>
      </c>
      <c r="J930" s="6" t="s">
        <v>261</v>
      </c>
      <c r="K930" s="6" t="str">
        <f>CONCATENATE(TableAopCalendar[[#This Row],[Month for Plan]]," ",TableAopCalendar[[#This Row],[Plan]])</f>
        <v>OCTOBER 24 PLANNED</v>
      </c>
    </row>
    <row r="931" spans="1:11" x14ac:dyDescent="0.35">
      <c r="A931" s="6">
        <f t="shared" si="42"/>
        <v>2</v>
      </c>
      <c r="B931" s="7">
        <v>45581</v>
      </c>
      <c r="C931" s="8" t="s">
        <v>168</v>
      </c>
      <c r="D931" s="8">
        <v>24</v>
      </c>
      <c r="E931" s="6">
        <f>DAY(TableAopCalendar[[#This Row],[Date]])</f>
        <v>16</v>
      </c>
      <c r="F931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931" s="6" t="str">
        <f t="shared" si="43"/>
        <v>Week 3</v>
      </c>
      <c r="H931" s="6" t="str">
        <f t="shared" si="44"/>
        <v>October 24 Week 3</v>
      </c>
      <c r="I931" s="6" t="str">
        <f>CONCATENATE(UPPER(TableAopCalendar[[#This Row],[Month]])," ",TableAopCalendar[[#This Row],[Year]])</f>
        <v>OCTOBER 24</v>
      </c>
      <c r="J931" s="6" t="s">
        <v>261</v>
      </c>
      <c r="K931" s="6" t="str">
        <f>CONCATENATE(TableAopCalendar[[#This Row],[Month for Plan]]," ",TableAopCalendar[[#This Row],[Plan]])</f>
        <v>OCTOBER 24 PLANNED</v>
      </c>
    </row>
    <row r="932" spans="1:11" x14ac:dyDescent="0.35">
      <c r="A932" s="6">
        <f t="shared" si="42"/>
        <v>3</v>
      </c>
      <c r="B932" s="7">
        <v>45582</v>
      </c>
      <c r="C932" s="8" t="s">
        <v>168</v>
      </c>
      <c r="D932" s="8">
        <v>24</v>
      </c>
      <c r="E932" s="6">
        <f>DAY(TableAopCalendar[[#This Row],[Date]])</f>
        <v>17</v>
      </c>
      <c r="F932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932" s="6" t="str">
        <f t="shared" si="43"/>
        <v>Week 3</v>
      </c>
      <c r="H932" s="6" t="str">
        <f t="shared" si="44"/>
        <v>October 24 Week 3</v>
      </c>
      <c r="I932" s="6" t="str">
        <f>CONCATENATE(UPPER(TableAopCalendar[[#This Row],[Month]])," ",TableAopCalendar[[#This Row],[Year]])</f>
        <v>OCTOBER 24</v>
      </c>
      <c r="J932" s="6" t="s">
        <v>261</v>
      </c>
      <c r="K932" s="6" t="str">
        <f>CONCATENATE(TableAopCalendar[[#This Row],[Month for Plan]]," ",TableAopCalendar[[#This Row],[Plan]])</f>
        <v>OCTOBER 24 PLANNED</v>
      </c>
    </row>
    <row r="933" spans="1:11" x14ac:dyDescent="0.35">
      <c r="A933" s="6">
        <f t="shared" si="42"/>
        <v>4</v>
      </c>
      <c r="B933" s="7">
        <v>45583</v>
      </c>
      <c r="C933" s="8" t="s">
        <v>168</v>
      </c>
      <c r="D933" s="8">
        <v>24</v>
      </c>
      <c r="E933" s="6">
        <f>DAY(TableAopCalendar[[#This Row],[Date]])</f>
        <v>18</v>
      </c>
      <c r="F933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933" s="6" t="str">
        <f t="shared" si="43"/>
        <v>Week 3</v>
      </c>
      <c r="H933" s="6" t="str">
        <f t="shared" si="44"/>
        <v>October 24 Week 3</v>
      </c>
      <c r="I933" s="6" t="str">
        <f>CONCATENATE(UPPER(TableAopCalendar[[#This Row],[Month]])," ",TableAopCalendar[[#This Row],[Year]])</f>
        <v>OCTOBER 24</v>
      </c>
      <c r="J933" s="6" t="s">
        <v>261</v>
      </c>
      <c r="K933" s="6" t="str">
        <f>CONCATENATE(TableAopCalendar[[#This Row],[Month for Plan]]," ",TableAopCalendar[[#This Row],[Plan]])</f>
        <v>OCTOBER 24 PLANNED</v>
      </c>
    </row>
    <row r="934" spans="1:11" x14ac:dyDescent="0.35">
      <c r="A934" s="6">
        <f t="shared" si="42"/>
        <v>5</v>
      </c>
      <c r="B934" s="7">
        <v>45584</v>
      </c>
      <c r="C934" s="8" t="s">
        <v>168</v>
      </c>
      <c r="D934" s="8">
        <v>24</v>
      </c>
      <c r="E934" s="6">
        <f>DAY(TableAopCalendar[[#This Row],[Date]])</f>
        <v>19</v>
      </c>
      <c r="F934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934" s="6" t="str">
        <f t="shared" si="43"/>
        <v>Week 3</v>
      </c>
      <c r="H934" s="6" t="str">
        <f t="shared" si="44"/>
        <v>October 24 Week 3</v>
      </c>
      <c r="I934" s="6" t="str">
        <f>CONCATENATE(UPPER(TableAopCalendar[[#This Row],[Month]])," ",TableAopCalendar[[#This Row],[Year]])</f>
        <v>OCTOBER 24</v>
      </c>
      <c r="J934" s="6" t="s">
        <v>261</v>
      </c>
      <c r="K934" s="6" t="str">
        <f>CONCATENATE(TableAopCalendar[[#This Row],[Month for Plan]]," ",TableAopCalendar[[#This Row],[Plan]])</f>
        <v>OCTOBER 24 PLANNED</v>
      </c>
    </row>
    <row r="935" spans="1:11" x14ac:dyDescent="0.35">
      <c r="A935" s="6">
        <f t="shared" si="42"/>
        <v>6</v>
      </c>
      <c r="B935" s="7">
        <v>45585</v>
      </c>
      <c r="C935" s="8" t="s">
        <v>168</v>
      </c>
      <c r="D935" s="8">
        <v>24</v>
      </c>
      <c r="E935" s="6">
        <f>DAY(TableAopCalendar[[#This Row],[Date]])</f>
        <v>20</v>
      </c>
      <c r="F935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935" s="6" t="str">
        <f t="shared" si="43"/>
        <v>Week 3</v>
      </c>
      <c r="H935" s="6" t="str">
        <f t="shared" si="44"/>
        <v>October 24 Week 3</v>
      </c>
      <c r="I935" s="6" t="str">
        <f>CONCATENATE(UPPER(TableAopCalendar[[#This Row],[Month]])," ",TableAopCalendar[[#This Row],[Year]])</f>
        <v>OCTOBER 24</v>
      </c>
      <c r="J935" s="6" t="s">
        <v>261</v>
      </c>
      <c r="K935" s="6" t="str">
        <f>CONCATENATE(TableAopCalendar[[#This Row],[Month for Plan]]," ",TableAopCalendar[[#This Row],[Plan]])</f>
        <v>OCTOBER 24 PLANNED</v>
      </c>
    </row>
    <row r="936" spans="1:11" x14ac:dyDescent="0.35">
      <c r="A936" s="6">
        <f t="shared" si="42"/>
        <v>7</v>
      </c>
      <c r="B936" s="7">
        <v>45586</v>
      </c>
      <c r="C936" s="8" t="s">
        <v>168</v>
      </c>
      <c r="D936" s="8">
        <v>24</v>
      </c>
      <c r="E936" s="6">
        <f>DAY(TableAopCalendar[[#This Row],[Date]])</f>
        <v>21</v>
      </c>
      <c r="F936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936" s="6" t="str">
        <f t="shared" si="43"/>
        <v>Week 3</v>
      </c>
      <c r="H936" s="6" t="str">
        <f t="shared" si="44"/>
        <v>October 24 Week 3</v>
      </c>
      <c r="I936" s="6" t="str">
        <f>CONCATENATE(UPPER(TableAopCalendar[[#This Row],[Month]])," ",TableAopCalendar[[#This Row],[Year]])</f>
        <v>OCTOBER 24</v>
      </c>
      <c r="J936" s="6" t="s">
        <v>261</v>
      </c>
      <c r="K936" s="6" t="str">
        <f>CONCATENATE(TableAopCalendar[[#This Row],[Month for Plan]]," ",TableAopCalendar[[#This Row],[Plan]])</f>
        <v>OCTOBER 24 PLANNED</v>
      </c>
    </row>
    <row r="937" spans="1:11" x14ac:dyDescent="0.35">
      <c r="A937" s="6">
        <f t="shared" si="42"/>
        <v>1</v>
      </c>
      <c r="B937" s="7">
        <v>45587</v>
      </c>
      <c r="C937" s="8" t="s">
        <v>168</v>
      </c>
      <c r="D937" s="8">
        <v>24</v>
      </c>
      <c r="E937" s="6">
        <f>DAY(TableAopCalendar[[#This Row],[Date]])</f>
        <v>22</v>
      </c>
      <c r="F937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937" s="6" t="str">
        <f t="shared" si="43"/>
        <v>Week 4</v>
      </c>
      <c r="H937" s="6" t="str">
        <f t="shared" si="44"/>
        <v>October 24 Week 4</v>
      </c>
      <c r="I937" s="6" t="str">
        <f>CONCATENATE(UPPER(TableAopCalendar[[#This Row],[Month]])," ",TableAopCalendar[[#This Row],[Year]])</f>
        <v>OCTOBER 24</v>
      </c>
      <c r="J937" s="6" t="s">
        <v>261</v>
      </c>
      <c r="K937" s="6" t="str">
        <f>CONCATENATE(TableAopCalendar[[#This Row],[Month for Plan]]," ",TableAopCalendar[[#This Row],[Plan]])</f>
        <v>OCTOBER 24 PLANNED</v>
      </c>
    </row>
    <row r="938" spans="1:11" x14ac:dyDescent="0.35">
      <c r="A938" s="6">
        <f t="shared" si="42"/>
        <v>2</v>
      </c>
      <c r="B938" s="7">
        <v>45588</v>
      </c>
      <c r="C938" s="8" t="s">
        <v>168</v>
      </c>
      <c r="D938" s="8">
        <v>24</v>
      </c>
      <c r="E938" s="6">
        <f>DAY(TableAopCalendar[[#This Row],[Date]])</f>
        <v>23</v>
      </c>
      <c r="F938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938" s="6" t="str">
        <f t="shared" si="43"/>
        <v>Week 4</v>
      </c>
      <c r="H938" s="6" t="str">
        <f t="shared" si="44"/>
        <v>October 24 Week 4</v>
      </c>
      <c r="I938" s="6" t="str">
        <f>CONCATENATE(UPPER(TableAopCalendar[[#This Row],[Month]])," ",TableAopCalendar[[#This Row],[Year]])</f>
        <v>OCTOBER 24</v>
      </c>
      <c r="J938" s="6" t="s">
        <v>261</v>
      </c>
      <c r="K938" s="6" t="str">
        <f>CONCATENATE(TableAopCalendar[[#This Row],[Month for Plan]]," ",TableAopCalendar[[#This Row],[Plan]])</f>
        <v>OCTOBER 24 PLANNED</v>
      </c>
    </row>
    <row r="939" spans="1:11" x14ac:dyDescent="0.35">
      <c r="A939" s="6">
        <f t="shared" si="42"/>
        <v>3</v>
      </c>
      <c r="B939" s="7">
        <v>45589</v>
      </c>
      <c r="C939" s="8" t="s">
        <v>168</v>
      </c>
      <c r="D939" s="8">
        <v>24</v>
      </c>
      <c r="E939" s="6">
        <f>DAY(TableAopCalendar[[#This Row],[Date]])</f>
        <v>24</v>
      </c>
      <c r="F939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939" s="6" t="str">
        <f t="shared" si="43"/>
        <v>Week 4</v>
      </c>
      <c r="H939" s="6" t="str">
        <f t="shared" si="44"/>
        <v>October 24 Week 4</v>
      </c>
      <c r="I939" s="6" t="str">
        <f>CONCATENATE(UPPER(TableAopCalendar[[#This Row],[Month]])," ",TableAopCalendar[[#This Row],[Year]])</f>
        <v>OCTOBER 24</v>
      </c>
      <c r="J939" s="6" t="s">
        <v>261</v>
      </c>
      <c r="K939" s="6" t="str">
        <f>CONCATENATE(TableAopCalendar[[#This Row],[Month for Plan]]," ",TableAopCalendar[[#This Row],[Plan]])</f>
        <v>OCTOBER 24 PLANNED</v>
      </c>
    </row>
    <row r="940" spans="1:11" x14ac:dyDescent="0.35">
      <c r="A940" s="6">
        <f t="shared" si="42"/>
        <v>4</v>
      </c>
      <c r="B940" s="7">
        <v>45590</v>
      </c>
      <c r="C940" s="8" t="s">
        <v>168</v>
      </c>
      <c r="D940" s="8">
        <v>24</v>
      </c>
      <c r="E940" s="6">
        <f>DAY(TableAopCalendar[[#This Row],[Date]])</f>
        <v>25</v>
      </c>
      <c r="F940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940" s="6" t="str">
        <f t="shared" si="43"/>
        <v>Week 4</v>
      </c>
      <c r="H940" s="6" t="str">
        <f t="shared" si="44"/>
        <v>October 24 Week 4</v>
      </c>
      <c r="I940" s="6" t="str">
        <f>CONCATENATE(UPPER(TableAopCalendar[[#This Row],[Month]])," ",TableAopCalendar[[#This Row],[Year]])</f>
        <v>OCTOBER 24</v>
      </c>
      <c r="J940" s="6" t="s">
        <v>261</v>
      </c>
      <c r="K940" s="6" t="str">
        <f>CONCATENATE(TableAopCalendar[[#This Row],[Month for Plan]]," ",TableAopCalendar[[#This Row],[Plan]])</f>
        <v>OCTOBER 24 PLANNED</v>
      </c>
    </row>
    <row r="941" spans="1:11" x14ac:dyDescent="0.35">
      <c r="A941" s="6">
        <f t="shared" si="42"/>
        <v>5</v>
      </c>
      <c r="B941" s="7">
        <v>45591</v>
      </c>
      <c r="C941" s="8" t="s">
        <v>168</v>
      </c>
      <c r="D941" s="8">
        <v>24</v>
      </c>
      <c r="E941" s="6">
        <f>DAY(TableAopCalendar[[#This Row],[Date]])</f>
        <v>26</v>
      </c>
      <c r="F941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941" s="6" t="str">
        <f t="shared" si="43"/>
        <v>Week 4</v>
      </c>
      <c r="H941" s="6" t="str">
        <f t="shared" si="44"/>
        <v>October 24 Week 4</v>
      </c>
      <c r="I941" s="6" t="str">
        <f>CONCATENATE(UPPER(TableAopCalendar[[#This Row],[Month]])," ",TableAopCalendar[[#This Row],[Year]])</f>
        <v>OCTOBER 24</v>
      </c>
      <c r="J941" s="6" t="s">
        <v>261</v>
      </c>
      <c r="K941" s="6" t="str">
        <f>CONCATENATE(TableAopCalendar[[#This Row],[Month for Plan]]," ",TableAopCalendar[[#This Row],[Plan]])</f>
        <v>OCTOBER 24 PLANNED</v>
      </c>
    </row>
    <row r="942" spans="1:11" x14ac:dyDescent="0.35">
      <c r="A942" s="6">
        <f t="shared" si="42"/>
        <v>6</v>
      </c>
      <c r="B942" s="7">
        <v>45592</v>
      </c>
      <c r="C942" s="8" t="s">
        <v>168</v>
      </c>
      <c r="D942" s="8">
        <v>24</v>
      </c>
      <c r="E942" s="6">
        <f>DAY(TableAopCalendar[[#This Row],[Date]])</f>
        <v>27</v>
      </c>
      <c r="F942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942" s="6" t="str">
        <f t="shared" si="43"/>
        <v>Week 4</v>
      </c>
      <c r="H942" s="6" t="str">
        <f t="shared" si="44"/>
        <v>October 24 Week 4</v>
      </c>
      <c r="I942" s="6" t="str">
        <f>CONCATENATE(UPPER(TableAopCalendar[[#This Row],[Month]])," ",TableAopCalendar[[#This Row],[Year]])</f>
        <v>OCTOBER 24</v>
      </c>
      <c r="J942" s="6" t="s">
        <v>261</v>
      </c>
      <c r="K942" s="6" t="str">
        <f>CONCATENATE(TableAopCalendar[[#This Row],[Month for Plan]]," ",TableAopCalendar[[#This Row],[Plan]])</f>
        <v>OCTOBER 24 PLANNED</v>
      </c>
    </row>
    <row r="943" spans="1:11" x14ac:dyDescent="0.35">
      <c r="A943" s="6">
        <f t="shared" si="42"/>
        <v>7</v>
      </c>
      <c r="B943" s="7">
        <v>45593</v>
      </c>
      <c r="C943" s="8" t="s">
        <v>168</v>
      </c>
      <c r="D943" s="8">
        <v>24</v>
      </c>
      <c r="E943" s="6">
        <f>DAY(TableAopCalendar[[#This Row],[Date]])</f>
        <v>28</v>
      </c>
      <c r="F943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943" s="6" t="str">
        <f t="shared" si="43"/>
        <v>Week 4</v>
      </c>
      <c r="H943" s="6" t="str">
        <f t="shared" si="44"/>
        <v>October 24 Week 4</v>
      </c>
      <c r="I943" s="6" t="str">
        <f>CONCATENATE(UPPER(TableAopCalendar[[#This Row],[Month]])," ",TableAopCalendar[[#This Row],[Year]])</f>
        <v>OCTOBER 24</v>
      </c>
      <c r="J943" s="6" t="s">
        <v>261</v>
      </c>
      <c r="K943" s="6" t="str">
        <f>CONCATENATE(TableAopCalendar[[#This Row],[Month for Plan]]," ",TableAopCalendar[[#This Row],[Plan]])</f>
        <v>OCTOBER 24 PLANNED</v>
      </c>
    </row>
    <row r="944" spans="1:11" x14ac:dyDescent="0.35">
      <c r="A944" s="6">
        <f t="shared" si="42"/>
        <v>1</v>
      </c>
      <c r="B944" s="7">
        <v>45594</v>
      </c>
      <c r="C944" s="8" t="s">
        <v>168</v>
      </c>
      <c r="D944" s="8">
        <v>24</v>
      </c>
      <c r="E944" s="6">
        <f>DAY(TableAopCalendar[[#This Row],[Date]])</f>
        <v>29</v>
      </c>
      <c r="F944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944" s="6" t="str">
        <f t="shared" si="43"/>
        <v>Week 5</v>
      </c>
      <c r="H944" s="6" t="str">
        <f t="shared" si="44"/>
        <v>October 24 Week 5</v>
      </c>
      <c r="I944" s="6" t="str">
        <f>CONCATENATE(UPPER(TableAopCalendar[[#This Row],[Month]])," ",TableAopCalendar[[#This Row],[Year]])</f>
        <v>OCTOBER 24</v>
      </c>
      <c r="J944" s="6" t="s">
        <v>261</v>
      </c>
      <c r="K944" s="6" t="str">
        <f>CONCATENATE(TableAopCalendar[[#This Row],[Month for Plan]]," ",TableAopCalendar[[#This Row],[Plan]])</f>
        <v>OCTOBER 24 PLANNED</v>
      </c>
    </row>
    <row r="945" spans="1:11" x14ac:dyDescent="0.35">
      <c r="A945" s="6">
        <f t="shared" si="42"/>
        <v>2</v>
      </c>
      <c r="B945" s="7">
        <v>45595</v>
      </c>
      <c r="C945" s="8" t="s">
        <v>168</v>
      </c>
      <c r="D945" s="8">
        <v>24</v>
      </c>
      <c r="E945" s="6">
        <f>DAY(TableAopCalendar[[#This Row],[Date]])</f>
        <v>30</v>
      </c>
      <c r="F945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945" s="6" t="str">
        <f t="shared" si="43"/>
        <v>Week 5</v>
      </c>
      <c r="H945" s="6" t="str">
        <f t="shared" si="44"/>
        <v>October 24 Week 5</v>
      </c>
      <c r="I945" s="6" t="str">
        <f>CONCATENATE(UPPER(TableAopCalendar[[#This Row],[Month]])," ",TableAopCalendar[[#This Row],[Year]])</f>
        <v>OCTOBER 24</v>
      </c>
      <c r="J945" s="6" t="s">
        <v>261</v>
      </c>
      <c r="K945" s="6" t="str">
        <f>CONCATENATE(TableAopCalendar[[#This Row],[Month for Plan]]," ",TableAopCalendar[[#This Row],[Plan]])</f>
        <v>OCTOBER 24 PLANNED</v>
      </c>
    </row>
    <row r="946" spans="1:11" x14ac:dyDescent="0.35">
      <c r="A946" s="6">
        <f t="shared" si="42"/>
        <v>3</v>
      </c>
      <c r="B946" s="7">
        <v>45596</v>
      </c>
      <c r="C946" s="8" t="s">
        <v>168</v>
      </c>
      <c r="D946" s="8">
        <v>24</v>
      </c>
      <c r="E946" s="6">
        <f>DAY(TableAopCalendar[[#This Row],[Date]])</f>
        <v>31</v>
      </c>
      <c r="F946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946" s="6" t="str">
        <f t="shared" si="43"/>
        <v>Week 5</v>
      </c>
      <c r="H946" s="6" t="str">
        <f t="shared" si="44"/>
        <v>October 24 Week 5</v>
      </c>
      <c r="I946" s="6" t="str">
        <f>CONCATENATE(UPPER(TableAopCalendar[[#This Row],[Month]])," ",TableAopCalendar[[#This Row],[Year]])</f>
        <v>OCTOBER 24</v>
      </c>
      <c r="J946" s="6" t="s">
        <v>261</v>
      </c>
      <c r="K946" s="6" t="str">
        <f>CONCATENATE(TableAopCalendar[[#This Row],[Month for Plan]]," ",TableAopCalendar[[#This Row],[Plan]])</f>
        <v>OCTOBER 24 PLANNED</v>
      </c>
    </row>
    <row r="947" spans="1:11" x14ac:dyDescent="0.35">
      <c r="A947" s="6">
        <f t="shared" si="42"/>
        <v>1</v>
      </c>
      <c r="B947" s="7">
        <v>45597</v>
      </c>
      <c r="C947" s="8" t="s">
        <v>172</v>
      </c>
      <c r="D947" s="8">
        <v>24</v>
      </c>
      <c r="E947" s="6">
        <f>DAY(TableAopCalendar[[#This Row],[Date]])</f>
        <v>1</v>
      </c>
      <c r="F947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947" s="6" t="str">
        <f t="shared" si="43"/>
        <v>Week 1</v>
      </c>
      <c r="H947" s="6" t="str">
        <f t="shared" si="44"/>
        <v>November 24 Week 1</v>
      </c>
      <c r="I947" s="6" t="str">
        <f>CONCATENATE(UPPER(TableAopCalendar[[#This Row],[Month]])," ",TableAopCalendar[[#This Row],[Year]])</f>
        <v>NOVEMBER 24</v>
      </c>
      <c r="J947" s="6" t="s">
        <v>261</v>
      </c>
      <c r="K947" s="6" t="str">
        <f>CONCATENATE(TableAopCalendar[[#This Row],[Month for Plan]]," ",TableAopCalendar[[#This Row],[Plan]])</f>
        <v>NOVEMBER 24 PLANNED</v>
      </c>
    </row>
    <row r="948" spans="1:11" x14ac:dyDescent="0.35">
      <c r="A948" s="6">
        <f t="shared" si="42"/>
        <v>2</v>
      </c>
      <c r="B948" s="7">
        <v>45598</v>
      </c>
      <c r="C948" s="8" t="s">
        <v>172</v>
      </c>
      <c r="D948" s="8">
        <v>24</v>
      </c>
      <c r="E948" s="6">
        <f>DAY(TableAopCalendar[[#This Row],[Date]])</f>
        <v>2</v>
      </c>
      <c r="F948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948" s="6" t="str">
        <f t="shared" si="43"/>
        <v>Week 1</v>
      </c>
      <c r="H948" s="6" t="str">
        <f t="shared" si="44"/>
        <v>November 24 Week 1</v>
      </c>
      <c r="I948" s="6" t="str">
        <f>CONCATENATE(UPPER(TableAopCalendar[[#This Row],[Month]])," ",TableAopCalendar[[#This Row],[Year]])</f>
        <v>NOVEMBER 24</v>
      </c>
      <c r="J948" s="6" t="s">
        <v>261</v>
      </c>
      <c r="K948" s="6" t="str">
        <f>CONCATENATE(TableAopCalendar[[#This Row],[Month for Plan]]," ",TableAopCalendar[[#This Row],[Plan]])</f>
        <v>NOVEMBER 24 PLANNED</v>
      </c>
    </row>
    <row r="949" spans="1:11" x14ac:dyDescent="0.35">
      <c r="A949" s="6">
        <f t="shared" si="42"/>
        <v>3</v>
      </c>
      <c r="B949" s="7">
        <v>45599</v>
      </c>
      <c r="C949" s="8" t="s">
        <v>172</v>
      </c>
      <c r="D949" s="8">
        <v>24</v>
      </c>
      <c r="E949" s="6">
        <f>DAY(TableAopCalendar[[#This Row],[Date]])</f>
        <v>3</v>
      </c>
      <c r="F949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949" s="6" t="str">
        <f t="shared" si="43"/>
        <v>Week 1</v>
      </c>
      <c r="H949" s="6" t="str">
        <f t="shared" si="44"/>
        <v>November 24 Week 1</v>
      </c>
      <c r="I949" s="6" t="str">
        <f>CONCATENATE(UPPER(TableAopCalendar[[#This Row],[Month]])," ",TableAopCalendar[[#This Row],[Year]])</f>
        <v>NOVEMBER 24</v>
      </c>
      <c r="J949" s="6" t="s">
        <v>261</v>
      </c>
      <c r="K949" s="6" t="str">
        <f>CONCATENATE(TableAopCalendar[[#This Row],[Month for Plan]]," ",TableAopCalendar[[#This Row],[Plan]])</f>
        <v>NOVEMBER 24 PLANNED</v>
      </c>
    </row>
    <row r="950" spans="1:11" x14ac:dyDescent="0.35">
      <c r="A950" s="6">
        <f t="shared" si="42"/>
        <v>4</v>
      </c>
      <c r="B950" s="7">
        <v>45600</v>
      </c>
      <c r="C950" s="8" t="s">
        <v>172</v>
      </c>
      <c r="D950" s="8">
        <v>24</v>
      </c>
      <c r="E950" s="6">
        <f>DAY(TableAopCalendar[[#This Row],[Date]])</f>
        <v>4</v>
      </c>
      <c r="F950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950" s="6" t="str">
        <f t="shared" si="43"/>
        <v>Week 1</v>
      </c>
      <c r="H950" s="6" t="str">
        <f t="shared" si="44"/>
        <v>November 24 Week 1</v>
      </c>
      <c r="I950" s="6" t="str">
        <f>CONCATENATE(UPPER(TableAopCalendar[[#This Row],[Month]])," ",TableAopCalendar[[#This Row],[Year]])</f>
        <v>NOVEMBER 24</v>
      </c>
      <c r="J950" s="6" t="s">
        <v>261</v>
      </c>
      <c r="K950" s="6" t="str">
        <f>CONCATENATE(TableAopCalendar[[#This Row],[Month for Plan]]," ",TableAopCalendar[[#This Row],[Plan]])</f>
        <v>NOVEMBER 24 PLANNED</v>
      </c>
    </row>
    <row r="951" spans="1:11" x14ac:dyDescent="0.35">
      <c r="A951" s="6">
        <f t="shared" si="42"/>
        <v>5</v>
      </c>
      <c r="B951" s="7">
        <v>45601</v>
      </c>
      <c r="C951" s="8" t="s">
        <v>172</v>
      </c>
      <c r="D951" s="8">
        <v>24</v>
      </c>
      <c r="E951" s="6">
        <f>DAY(TableAopCalendar[[#This Row],[Date]])</f>
        <v>5</v>
      </c>
      <c r="F951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951" s="6" t="str">
        <f t="shared" si="43"/>
        <v>Week 1</v>
      </c>
      <c r="H951" s="6" t="str">
        <f t="shared" si="44"/>
        <v>November 24 Week 1</v>
      </c>
      <c r="I951" s="6" t="str">
        <f>CONCATENATE(UPPER(TableAopCalendar[[#This Row],[Month]])," ",TableAopCalendar[[#This Row],[Year]])</f>
        <v>NOVEMBER 24</v>
      </c>
      <c r="J951" s="6" t="s">
        <v>261</v>
      </c>
      <c r="K951" s="6" t="str">
        <f>CONCATENATE(TableAopCalendar[[#This Row],[Month for Plan]]," ",TableAopCalendar[[#This Row],[Plan]])</f>
        <v>NOVEMBER 24 PLANNED</v>
      </c>
    </row>
    <row r="952" spans="1:11" x14ac:dyDescent="0.35">
      <c r="A952" s="6">
        <f t="shared" si="42"/>
        <v>6</v>
      </c>
      <c r="B952" s="7">
        <v>45602</v>
      </c>
      <c r="C952" s="8" t="s">
        <v>172</v>
      </c>
      <c r="D952" s="8">
        <v>24</v>
      </c>
      <c r="E952" s="6">
        <f>DAY(TableAopCalendar[[#This Row],[Date]])</f>
        <v>6</v>
      </c>
      <c r="F952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952" s="6" t="str">
        <f t="shared" si="43"/>
        <v>Week 1</v>
      </c>
      <c r="H952" s="6" t="str">
        <f t="shared" si="44"/>
        <v>November 24 Week 1</v>
      </c>
      <c r="I952" s="6" t="str">
        <f>CONCATENATE(UPPER(TableAopCalendar[[#This Row],[Month]])," ",TableAopCalendar[[#This Row],[Year]])</f>
        <v>NOVEMBER 24</v>
      </c>
      <c r="J952" s="6" t="s">
        <v>261</v>
      </c>
      <c r="K952" s="6" t="str">
        <f>CONCATENATE(TableAopCalendar[[#This Row],[Month for Plan]]," ",TableAopCalendar[[#This Row],[Plan]])</f>
        <v>NOVEMBER 24 PLANNED</v>
      </c>
    </row>
    <row r="953" spans="1:11" x14ac:dyDescent="0.35">
      <c r="A953" s="6">
        <f t="shared" si="42"/>
        <v>7</v>
      </c>
      <c r="B953" s="7">
        <v>45603</v>
      </c>
      <c r="C953" s="8" t="s">
        <v>172</v>
      </c>
      <c r="D953" s="8">
        <v>24</v>
      </c>
      <c r="E953" s="6">
        <f>DAY(TableAopCalendar[[#This Row],[Date]])</f>
        <v>7</v>
      </c>
      <c r="F953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953" s="6" t="str">
        <f t="shared" si="43"/>
        <v>Week 1</v>
      </c>
      <c r="H953" s="6" t="str">
        <f t="shared" si="44"/>
        <v>November 24 Week 1</v>
      </c>
      <c r="I953" s="6" t="str">
        <f>CONCATENATE(UPPER(TableAopCalendar[[#This Row],[Month]])," ",TableAopCalendar[[#This Row],[Year]])</f>
        <v>NOVEMBER 24</v>
      </c>
      <c r="J953" s="6" t="s">
        <v>261</v>
      </c>
      <c r="K953" s="6" t="str">
        <f>CONCATENATE(TableAopCalendar[[#This Row],[Month for Plan]]," ",TableAopCalendar[[#This Row],[Plan]])</f>
        <v>NOVEMBER 24 PLANNED</v>
      </c>
    </row>
    <row r="954" spans="1:11" x14ac:dyDescent="0.35">
      <c r="A954" s="6">
        <f t="shared" si="42"/>
        <v>1</v>
      </c>
      <c r="B954" s="7">
        <v>45604</v>
      </c>
      <c r="C954" s="8" t="s">
        <v>172</v>
      </c>
      <c r="D954" s="8">
        <v>24</v>
      </c>
      <c r="E954" s="6">
        <f>DAY(TableAopCalendar[[#This Row],[Date]])</f>
        <v>8</v>
      </c>
      <c r="F954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954" s="6" t="str">
        <f t="shared" si="43"/>
        <v>Week 2</v>
      </c>
      <c r="H954" s="6" t="str">
        <f t="shared" si="44"/>
        <v>November 24 Week 2</v>
      </c>
      <c r="I954" s="6" t="str">
        <f>CONCATENATE(UPPER(TableAopCalendar[[#This Row],[Month]])," ",TableAopCalendar[[#This Row],[Year]])</f>
        <v>NOVEMBER 24</v>
      </c>
      <c r="J954" s="6" t="s">
        <v>261</v>
      </c>
      <c r="K954" s="6" t="str">
        <f>CONCATENATE(TableAopCalendar[[#This Row],[Month for Plan]]," ",TableAopCalendar[[#This Row],[Plan]])</f>
        <v>NOVEMBER 24 PLANNED</v>
      </c>
    </row>
    <row r="955" spans="1:11" x14ac:dyDescent="0.35">
      <c r="A955" s="6">
        <f t="shared" si="42"/>
        <v>2</v>
      </c>
      <c r="B955" s="7">
        <v>45605</v>
      </c>
      <c r="C955" s="8" t="s">
        <v>172</v>
      </c>
      <c r="D955" s="8">
        <v>24</v>
      </c>
      <c r="E955" s="6">
        <f>DAY(TableAopCalendar[[#This Row],[Date]])</f>
        <v>9</v>
      </c>
      <c r="F955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955" s="6" t="str">
        <f t="shared" si="43"/>
        <v>Week 2</v>
      </c>
      <c r="H955" s="6" t="str">
        <f t="shared" si="44"/>
        <v>November 24 Week 2</v>
      </c>
      <c r="I955" s="6" t="str">
        <f>CONCATENATE(UPPER(TableAopCalendar[[#This Row],[Month]])," ",TableAopCalendar[[#This Row],[Year]])</f>
        <v>NOVEMBER 24</v>
      </c>
      <c r="J955" s="6" t="s">
        <v>261</v>
      </c>
      <c r="K955" s="6" t="str">
        <f>CONCATENATE(TableAopCalendar[[#This Row],[Month for Plan]]," ",TableAopCalendar[[#This Row],[Plan]])</f>
        <v>NOVEMBER 24 PLANNED</v>
      </c>
    </row>
    <row r="956" spans="1:11" x14ac:dyDescent="0.35">
      <c r="A956" s="6">
        <f t="shared" si="42"/>
        <v>3</v>
      </c>
      <c r="B956" s="7">
        <v>45606</v>
      </c>
      <c r="C956" s="8" t="s">
        <v>172</v>
      </c>
      <c r="D956" s="8">
        <v>24</v>
      </c>
      <c r="E956" s="6">
        <f>DAY(TableAopCalendar[[#This Row],[Date]])</f>
        <v>10</v>
      </c>
      <c r="F956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956" s="6" t="str">
        <f t="shared" si="43"/>
        <v>Week 2</v>
      </c>
      <c r="H956" s="6" t="str">
        <f t="shared" si="44"/>
        <v>November 24 Week 2</v>
      </c>
      <c r="I956" s="6" t="str">
        <f>CONCATENATE(UPPER(TableAopCalendar[[#This Row],[Month]])," ",TableAopCalendar[[#This Row],[Year]])</f>
        <v>NOVEMBER 24</v>
      </c>
      <c r="J956" s="6" t="s">
        <v>261</v>
      </c>
      <c r="K956" s="6" t="str">
        <f>CONCATENATE(TableAopCalendar[[#This Row],[Month for Plan]]," ",TableAopCalendar[[#This Row],[Plan]])</f>
        <v>NOVEMBER 24 PLANNED</v>
      </c>
    </row>
    <row r="957" spans="1:11" x14ac:dyDescent="0.35">
      <c r="A957" s="6">
        <f t="shared" si="42"/>
        <v>4</v>
      </c>
      <c r="B957" s="7">
        <v>45607</v>
      </c>
      <c r="C957" s="8" t="s">
        <v>172</v>
      </c>
      <c r="D957" s="8">
        <v>24</v>
      </c>
      <c r="E957" s="6">
        <f>DAY(TableAopCalendar[[#This Row],[Date]])</f>
        <v>11</v>
      </c>
      <c r="F957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957" s="6" t="str">
        <f t="shared" si="43"/>
        <v>Week 2</v>
      </c>
      <c r="H957" s="6" t="str">
        <f t="shared" si="44"/>
        <v>November 24 Week 2</v>
      </c>
      <c r="I957" s="6" t="str">
        <f>CONCATENATE(UPPER(TableAopCalendar[[#This Row],[Month]])," ",TableAopCalendar[[#This Row],[Year]])</f>
        <v>NOVEMBER 24</v>
      </c>
      <c r="J957" s="6" t="s">
        <v>261</v>
      </c>
      <c r="K957" s="6" t="str">
        <f>CONCATENATE(TableAopCalendar[[#This Row],[Month for Plan]]," ",TableAopCalendar[[#This Row],[Plan]])</f>
        <v>NOVEMBER 24 PLANNED</v>
      </c>
    </row>
    <row r="958" spans="1:11" x14ac:dyDescent="0.35">
      <c r="A958" s="6">
        <f t="shared" si="42"/>
        <v>5</v>
      </c>
      <c r="B958" s="7">
        <v>45608</v>
      </c>
      <c r="C958" s="8" t="s">
        <v>172</v>
      </c>
      <c r="D958" s="8">
        <v>24</v>
      </c>
      <c r="E958" s="6">
        <f>DAY(TableAopCalendar[[#This Row],[Date]])</f>
        <v>12</v>
      </c>
      <c r="F958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958" s="6" t="str">
        <f t="shared" si="43"/>
        <v>Week 2</v>
      </c>
      <c r="H958" s="6" t="str">
        <f t="shared" si="44"/>
        <v>November 24 Week 2</v>
      </c>
      <c r="I958" s="6" t="str">
        <f>CONCATENATE(UPPER(TableAopCalendar[[#This Row],[Month]])," ",TableAopCalendar[[#This Row],[Year]])</f>
        <v>NOVEMBER 24</v>
      </c>
      <c r="J958" s="6" t="s">
        <v>261</v>
      </c>
      <c r="K958" s="6" t="str">
        <f>CONCATENATE(TableAopCalendar[[#This Row],[Month for Plan]]," ",TableAopCalendar[[#This Row],[Plan]])</f>
        <v>NOVEMBER 24 PLANNED</v>
      </c>
    </row>
    <row r="959" spans="1:11" x14ac:dyDescent="0.35">
      <c r="A959" s="6">
        <f t="shared" si="42"/>
        <v>6</v>
      </c>
      <c r="B959" s="7">
        <v>45609</v>
      </c>
      <c r="C959" s="8" t="s">
        <v>172</v>
      </c>
      <c r="D959" s="8">
        <v>24</v>
      </c>
      <c r="E959" s="6">
        <f>DAY(TableAopCalendar[[#This Row],[Date]])</f>
        <v>13</v>
      </c>
      <c r="F959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959" s="6" t="str">
        <f t="shared" si="43"/>
        <v>Week 2</v>
      </c>
      <c r="H959" s="6" t="str">
        <f t="shared" si="44"/>
        <v>November 24 Week 2</v>
      </c>
      <c r="I959" s="6" t="str">
        <f>CONCATENATE(UPPER(TableAopCalendar[[#This Row],[Month]])," ",TableAopCalendar[[#This Row],[Year]])</f>
        <v>NOVEMBER 24</v>
      </c>
      <c r="J959" s="6" t="s">
        <v>261</v>
      </c>
      <c r="K959" s="6" t="str">
        <f>CONCATENATE(TableAopCalendar[[#This Row],[Month for Plan]]," ",TableAopCalendar[[#This Row],[Plan]])</f>
        <v>NOVEMBER 24 PLANNED</v>
      </c>
    </row>
    <row r="960" spans="1:11" x14ac:dyDescent="0.35">
      <c r="A960" s="6">
        <f t="shared" si="42"/>
        <v>7</v>
      </c>
      <c r="B960" s="7">
        <v>45610</v>
      </c>
      <c r="C960" s="8" t="s">
        <v>172</v>
      </c>
      <c r="D960" s="8">
        <v>24</v>
      </c>
      <c r="E960" s="6">
        <f>DAY(TableAopCalendar[[#This Row],[Date]])</f>
        <v>14</v>
      </c>
      <c r="F960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960" s="6" t="str">
        <f t="shared" si="43"/>
        <v>Week 2</v>
      </c>
      <c r="H960" s="6" t="str">
        <f t="shared" si="44"/>
        <v>November 24 Week 2</v>
      </c>
      <c r="I960" s="6" t="str">
        <f>CONCATENATE(UPPER(TableAopCalendar[[#This Row],[Month]])," ",TableAopCalendar[[#This Row],[Year]])</f>
        <v>NOVEMBER 24</v>
      </c>
      <c r="J960" s="6" t="s">
        <v>261</v>
      </c>
      <c r="K960" s="6" t="str">
        <f>CONCATENATE(TableAopCalendar[[#This Row],[Month for Plan]]," ",TableAopCalendar[[#This Row],[Plan]])</f>
        <v>NOVEMBER 24 PLANNED</v>
      </c>
    </row>
    <row r="961" spans="1:11" x14ac:dyDescent="0.35">
      <c r="A961" s="6">
        <f t="shared" si="42"/>
        <v>1</v>
      </c>
      <c r="B961" s="7">
        <v>45611</v>
      </c>
      <c r="C961" s="8" t="s">
        <v>172</v>
      </c>
      <c r="D961" s="8">
        <v>24</v>
      </c>
      <c r="E961" s="6">
        <f>DAY(TableAopCalendar[[#This Row],[Date]])</f>
        <v>15</v>
      </c>
      <c r="F961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961" s="6" t="str">
        <f t="shared" si="43"/>
        <v>Week 3</v>
      </c>
      <c r="H961" s="6" t="str">
        <f t="shared" si="44"/>
        <v>November 24 Week 3</v>
      </c>
      <c r="I961" s="6" t="str">
        <f>CONCATENATE(UPPER(TableAopCalendar[[#This Row],[Month]])," ",TableAopCalendar[[#This Row],[Year]])</f>
        <v>NOVEMBER 24</v>
      </c>
      <c r="J961" s="6" t="s">
        <v>261</v>
      </c>
      <c r="K961" s="6" t="str">
        <f>CONCATENATE(TableAopCalendar[[#This Row],[Month for Plan]]," ",TableAopCalendar[[#This Row],[Plan]])</f>
        <v>NOVEMBER 24 PLANNED</v>
      </c>
    </row>
    <row r="962" spans="1:11" x14ac:dyDescent="0.35">
      <c r="A962" s="6">
        <f t="shared" ref="A962:A1025" si="45">IF(G962=G961,A961+1,1)</f>
        <v>2</v>
      </c>
      <c r="B962" s="7">
        <v>45612</v>
      </c>
      <c r="C962" s="8" t="s">
        <v>172</v>
      </c>
      <c r="D962" s="8">
        <v>24</v>
      </c>
      <c r="E962" s="6">
        <f>DAY(TableAopCalendar[[#This Row],[Date]])</f>
        <v>16</v>
      </c>
      <c r="F962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962" s="6" t="str">
        <f t="shared" ref="G962:G1025" si="46">"Week"&amp;" "&amp;F962</f>
        <v>Week 3</v>
      </c>
      <c r="H962" s="6" t="str">
        <f t="shared" ref="H962:H1025" si="47">CONCATENATE(C962," ",D962," ",G962)</f>
        <v>November 24 Week 3</v>
      </c>
      <c r="I962" s="6" t="str">
        <f>CONCATENATE(UPPER(TableAopCalendar[[#This Row],[Month]])," ",TableAopCalendar[[#This Row],[Year]])</f>
        <v>NOVEMBER 24</v>
      </c>
      <c r="J962" s="6" t="s">
        <v>261</v>
      </c>
      <c r="K962" s="6" t="str">
        <f>CONCATENATE(TableAopCalendar[[#This Row],[Month for Plan]]," ",TableAopCalendar[[#This Row],[Plan]])</f>
        <v>NOVEMBER 24 PLANNED</v>
      </c>
    </row>
    <row r="963" spans="1:11" x14ac:dyDescent="0.35">
      <c r="A963" s="6">
        <f t="shared" si="45"/>
        <v>3</v>
      </c>
      <c r="B963" s="7">
        <v>45613</v>
      </c>
      <c r="C963" s="8" t="s">
        <v>172</v>
      </c>
      <c r="D963" s="8">
        <v>24</v>
      </c>
      <c r="E963" s="6">
        <f>DAY(TableAopCalendar[[#This Row],[Date]])</f>
        <v>17</v>
      </c>
      <c r="F963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963" s="6" t="str">
        <f t="shared" si="46"/>
        <v>Week 3</v>
      </c>
      <c r="H963" s="6" t="str">
        <f t="shared" si="47"/>
        <v>November 24 Week 3</v>
      </c>
      <c r="I963" s="6" t="str">
        <f>CONCATENATE(UPPER(TableAopCalendar[[#This Row],[Month]])," ",TableAopCalendar[[#This Row],[Year]])</f>
        <v>NOVEMBER 24</v>
      </c>
      <c r="J963" s="6" t="s">
        <v>261</v>
      </c>
      <c r="K963" s="6" t="str">
        <f>CONCATENATE(TableAopCalendar[[#This Row],[Month for Plan]]," ",TableAopCalendar[[#This Row],[Plan]])</f>
        <v>NOVEMBER 24 PLANNED</v>
      </c>
    </row>
    <row r="964" spans="1:11" x14ac:dyDescent="0.35">
      <c r="A964" s="6">
        <f t="shared" si="45"/>
        <v>4</v>
      </c>
      <c r="B964" s="7">
        <v>45614</v>
      </c>
      <c r="C964" s="8" t="s">
        <v>172</v>
      </c>
      <c r="D964" s="8">
        <v>24</v>
      </c>
      <c r="E964" s="6">
        <f>DAY(TableAopCalendar[[#This Row],[Date]])</f>
        <v>18</v>
      </c>
      <c r="F964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964" s="6" t="str">
        <f t="shared" si="46"/>
        <v>Week 3</v>
      </c>
      <c r="H964" s="6" t="str">
        <f t="shared" si="47"/>
        <v>November 24 Week 3</v>
      </c>
      <c r="I964" s="6" t="str">
        <f>CONCATENATE(UPPER(TableAopCalendar[[#This Row],[Month]])," ",TableAopCalendar[[#This Row],[Year]])</f>
        <v>NOVEMBER 24</v>
      </c>
      <c r="J964" s="6" t="s">
        <v>261</v>
      </c>
      <c r="K964" s="6" t="str">
        <f>CONCATENATE(TableAopCalendar[[#This Row],[Month for Plan]]," ",TableAopCalendar[[#This Row],[Plan]])</f>
        <v>NOVEMBER 24 PLANNED</v>
      </c>
    </row>
    <row r="965" spans="1:11" x14ac:dyDescent="0.35">
      <c r="A965" s="6">
        <f t="shared" si="45"/>
        <v>5</v>
      </c>
      <c r="B965" s="7">
        <v>45615</v>
      </c>
      <c r="C965" s="8" t="s">
        <v>172</v>
      </c>
      <c r="D965" s="8">
        <v>24</v>
      </c>
      <c r="E965" s="6">
        <f>DAY(TableAopCalendar[[#This Row],[Date]])</f>
        <v>19</v>
      </c>
      <c r="F965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965" s="6" t="str">
        <f t="shared" si="46"/>
        <v>Week 3</v>
      </c>
      <c r="H965" s="6" t="str">
        <f t="shared" si="47"/>
        <v>November 24 Week 3</v>
      </c>
      <c r="I965" s="6" t="str">
        <f>CONCATENATE(UPPER(TableAopCalendar[[#This Row],[Month]])," ",TableAopCalendar[[#This Row],[Year]])</f>
        <v>NOVEMBER 24</v>
      </c>
      <c r="J965" s="6" t="s">
        <v>261</v>
      </c>
      <c r="K965" s="6" t="str">
        <f>CONCATENATE(TableAopCalendar[[#This Row],[Month for Plan]]," ",TableAopCalendar[[#This Row],[Plan]])</f>
        <v>NOVEMBER 24 PLANNED</v>
      </c>
    </row>
    <row r="966" spans="1:11" x14ac:dyDescent="0.35">
      <c r="A966" s="6">
        <f t="shared" si="45"/>
        <v>6</v>
      </c>
      <c r="B966" s="7">
        <v>45616</v>
      </c>
      <c r="C966" s="8" t="s">
        <v>172</v>
      </c>
      <c r="D966" s="8">
        <v>24</v>
      </c>
      <c r="E966" s="6">
        <f>DAY(TableAopCalendar[[#This Row],[Date]])</f>
        <v>20</v>
      </c>
      <c r="F966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966" s="6" t="str">
        <f t="shared" si="46"/>
        <v>Week 3</v>
      </c>
      <c r="H966" s="6" t="str">
        <f t="shared" si="47"/>
        <v>November 24 Week 3</v>
      </c>
      <c r="I966" s="6" t="str">
        <f>CONCATENATE(UPPER(TableAopCalendar[[#This Row],[Month]])," ",TableAopCalendar[[#This Row],[Year]])</f>
        <v>NOVEMBER 24</v>
      </c>
      <c r="J966" s="6" t="s">
        <v>261</v>
      </c>
      <c r="K966" s="6" t="str">
        <f>CONCATENATE(TableAopCalendar[[#This Row],[Month for Plan]]," ",TableAopCalendar[[#This Row],[Plan]])</f>
        <v>NOVEMBER 24 PLANNED</v>
      </c>
    </row>
    <row r="967" spans="1:11" x14ac:dyDescent="0.35">
      <c r="A967" s="6">
        <f t="shared" si="45"/>
        <v>7</v>
      </c>
      <c r="B967" s="7">
        <v>45617</v>
      </c>
      <c r="C967" s="8" t="s">
        <v>172</v>
      </c>
      <c r="D967" s="8">
        <v>24</v>
      </c>
      <c r="E967" s="6">
        <f>DAY(TableAopCalendar[[#This Row],[Date]])</f>
        <v>21</v>
      </c>
      <c r="F967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967" s="6" t="str">
        <f t="shared" si="46"/>
        <v>Week 3</v>
      </c>
      <c r="H967" s="6" t="str">
        <f t="shared" si="47"/>
        <v>November 24 Week 3</v>
      </c>
      <c r="I967" s="6" t="str">
        <f>CONCATENATE(UPPER(TableAopCalendar[[#This Row],[Month]])," ",TableAopCalendar[[#This Row],[Year]])</f>
        <v>NOVEMBER 24</v>
      </c>
      <c r="J967" s="6" t="s">
        <v>261</v>
      </c>
      <c r="K967" s="6" t="str">
        <f>CONCATENATE(TableAopCalendar[[#This Row],[Month for Plan]]," ",TableAopCalendar[[#This Row],[Plan]])</f>
        <v>NOVEMBER 24 PLANNED</v>
      </c>
    </row>
    <row r="968" spans="1:11" x14ac:dyDescent="0.35">
      <c r="A968" s="6">
        <f t="shared" si="45"/>
        <v>1</v>
      </c>
      <c r="B968" s="7">
        <v>45618</v>
      </c>
      <c r="C968" s="8" t="s">
        <v>172</v>
      </c>
      <c r="D968" s="8">
        <v>24</v>
      </c>
      <c r="E968" s="6">
        <f>DAY(TableAopCalendar[[#This Row],[Date]])</f>
        <v>22</v>
      </c>
      <c r="F968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968" s="6" t="str">
        <f t="shared" si="46"/>
        <v>Week 4</v>
      </c>
      <c r="H968" s="6" t="str">
        <f t="shared" si="47"/>
        <v>November 24 Week 4</v>
      </c>
      <c r="I968" s="6" t="str">
        <f>CONCATENATE(UPPER(TableAopCalendar[[#This Row],[Month]])," ",TableAopCalendar[[#This Row],[Year]])</f>
        <v>NOVEMBER 24</v>
      </c>
      <c r="J968" s="6" t="s">
        <v>261</v>
      </c>
      <c r="K968" s="6" t="str">
        <f>CONCATENATE(TableAopCalendar[[#This Row],[Month for Plan]]," ",TableAopCalendar[[#This Row],[Plan]])</f>
        <v>NOVEMBER 24 PLANNED</v>
      </c>
    </row>
    <row r="969" spans="1:11" x14ac:dyDescent="0.35">
      <c r="A969" s="6">
        <f t="shared" si="45"/>
        <v>2</v>
      </c>
      <c r="B969" s="7">
        <v>45619</v>
      </c>
      <c r="C969" s="8" t="s">
        <v>172</v>
      </c>
      <c r="D969" s="8">
        <v>24</v>
      </c>
      <c r="E969" s="6">
        <f>DAY(TableAopCalendar[[#This Row],[Date]])</f>
        <v>23</v>
      </c>
      <c r="F969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969" s="6" t="str">
        <f t="shared" si="46"/>
        <v>Week 4</v>
      </c>
      <c r="H969" s="6" t="str">
        <f t="shared" si="47"/>
        <v>November 24 Week 4</v>
      </c>
      <c r="I969" s="6" t="str">
        <f>CONCATENATE(UPPER(TableAopCalendar[[#This Row],[Month]])," ",TableAopCalendar[[#This Row],[Year]])</f>
        <v>NOVEMBER 24</v>
      </c>
      <c r="J969" s="6" t="s">
        <v>261</v>
      </c>
      <c r="K969" s="6" t="str">
        <f>CONCATENATE(TableAopCalendar[[#This Row],[Month for Plan]]," ",TableAopCalendar[[#This Row],[Plan]])</f>
        <v>NOVEMBER 24 PLANNED</v>
      </c>
    </row>
    <row r="970" spans="1:11" x14ac:dyDescent="0.35">
      <c r="A970" s="6">
        <f t="shared" si="45"/>
        <v>3</v>
      </c>
      <c r="B970" s="7">
        <v>45620</v>
      </c>
      <c r="C970" s="8" t="s">
        <v>172</v>
      </c>
      <c r="D970" s="8">
        <v>24</v>
      </c>
      <c r="E970" s="6">
        <f>DAY(TableAopCalendar[[#This Row],[Date]])</f>
        <v>24</v>
      </c>
      <c r="F970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970" s="6" t="str">
        <f t="shared" si="46"/>
        <v>Week 4</v>
      </c>
      <c r="H970" s="6" t="str">
        <f t="shared" si="47"/>
        <v>November 24 Week 4</v>
      </c>
      <c r="I970" s="6" t="str">
        <f>CONCATENATE(UPPER(TableAopCalendar[[#This Row],[Month]])," ",TableAopCalendar[[#This Row],[Year]])</f>
        <v>NOVEMBER 24</v>
      </c>
      <c r="J970" s="6" t="s">
        <v>261</v>
      </c>
      <c r="K970" s="6" t="str">
        <f>CONCATENATE(TableAopCalendar[[#This Row],[Month for Plan]]," ",TableAopCalendar[[#This Row],[Plan]])</f>
        <v>NOVEMBER 24 PLANNED</v>
      </c>
    </row>
    <row r="971" spans="1:11" x14ac:dyDescent="0.35">
      <c r="A971" s="6">
        <f t="shared" si="45"/>
        <v>4</v>
      </c>
      <c r="B971" s="7">
        <v>45621</v>
      </c>
      <c r="C971" s="8" t="s">
        <v>172</v>
      </c>
      <c r="D971" s="8">
        <v>24</v>
      </c>
      <c r="E971" s="6">
        <f>DAY(TableAopCalendar[[#This Row],[Date]])</f>
        <v>25</v>
      </c>
      <c r="F971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971" s="6" t="str">
        <f t="shared" si="46"/>
        <v>Week 4</v>
      </c>
      <c r="H971" s="6" t="str">
        <f t="shared" si="47"/>
        <v>November 24 Week 4</v>
      </c>
      <c r="I971" s="6" t="str">
        <f>CONCATENATE(UPPER(TableAopCalendar[[#This Row],[Month]])," ",TableAopCalendar[[#This Row],[Year]])</f>
        <v>NOVEMBER 24</v>
      </c>
      <c r="J971" s="6" t="s">
        <v>261</v>
      </c>
      <c r="K971" s="6" t="str">
        <f>CONCATENATE(TableAopCalendar[[#This Row],[Month for Plan]]," ",TableAopCalendar[[#This Row],[Plan]])</f>
        <v>NOVEMBER 24 PLANNED</v>
      </c>
    </row>
    <row r="972" spans="1:11" x14ac:dyDescent="0.35">
      <c r="A972" s="6">
        <f t="shared" si="45"/>
        <v>5</v>
      </c>
      <c r="B972" s="7">
        <v>45622</v>
      </c>
      <c r="C972" s="8" t="s">
        <v>172</v>
      </c>
      <c r="D972" s="8">
        <v>24</v>
      </c>
      <c r="E972" s="6">
        <f>DAY(TableAopCalendar[[#This Row],[Date]])</f>
        <v>26</v>
      </c>
      <c r="F972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972" s="6" t="str">
        <f t="shared" si="46"/>
        <v>Week 4</v>
      </c>
      <c r="H972" s="6" t="str">
        <f t="shared" si="47"/>
        <v>November 24 Week 4</v>
      </c>
      <c r="I972" s="6" t="str">
        <f>CONCATENATE(UPPER(TableAopCalendar[[#This Row],[Month]])," ",TableAopCalendar[[#This Row],[Year]])</f>
        <v>NOVEMBER 24</v>
      </c>
      <c r="J972" s="6" t="s">
        <v>261</v>
      </c>
      <c r="K972" s="6" t="str">
        <f>CONCATENATE(TableAopCalendar[[#This Row],[Month for Plan]]," ",TableAopCalendar[[#This Row],[Plan]])</f>
        <v>NOVEMBER 24 PLANNED</v>
      </c>
    </row>
    <row r="973" spans="1:11" x14ac:dyDescent="0.35">
      <c r="A973" s="6">
        <f t="shared" si="45"/>
        <v>6</v>
      </c>
      <c r="B973" s="7">
        <v>45623</v>
      </c>
      <c r="C973" s="8" t="s">
        <v>172</v>
      </c>
      <c r="D973" s="8">
        <v>24</v>
      </c>
      <c r="E973" s="6">
        <f>DAY(TableAopCalendar[[#This Row],[Date]])</f>
        <v>27</v>
      </c>
      <c r="F973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973" s="6" t="str">
        <f t="shared" si="46"/>
        <v>Week 4</v>
      </c>
      <c r="H973" s="6" t="str">
        <f t="shared" si="47"/>
        <v>November 24 Week 4</v>
      </c>
      <c r="I973" s="6" t="str">
        <f>CONCATENATE(UPPER(TableAopCalendar[[#This Row],[Month]])," ",TableAopCalendar[[#This Row],[Year]])</f>
        <v>NOVEMBER 24</v>
      </c>
      <c r="J973" s="6" t="s">
        <v>261</v>
      </c>
      <c r="K973" s="6" t="str">
        <f>CONCATENATE(TableAopCalendar[[#This Row],[Month for Plan]]," ",TableAopCalendar[[#This Row],[Plan]])</f>
        <v>NOVEMBER 24 PLANNED</v>
      </c>
    </row>
    <row r="974" spans="1:11" x14ac:dyDescent="0.35">
      <c r="A974" s="6">
        <f t="shared" si="45"/>
        <v>7</v>
      </c>
      <c r="B974" s="7">
        <v>45624</v>
      </c>
      <c r="C974" s="8" t="s">
        <v>172</v>
      </c>
      <c r="D974" s="8">
        <v>24</v>
      </c>
      <c r="E974" s="6">
        <f>DAY(TableAopCalendar[[#This Row],[Date]])</f>
        <v>28</v>
      </c>
      <c r="F974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974" s="6" t="str">
        <f t="shared" si="46"/>
        <v>Week 4</v>
      </c>
      <c r="H974" s="6" t="str">
        <f t="shared" si="47"/>
        <v>November 24 Week 4</v>
      </c>
      <c r="I974" s="6" t="str">
        <f>CONCATENATE(UPPER(TableAopCalendar[[#This Row],[Month]])," ",TableAopCalendar[[#This Row],[Year]])</f>
        <v>NOVEMBER 24</v>
      </c>
      <c r="J974" s="6" t="s">
        <v>261</v>
      </c>
      <c r="K974" s="6" t="str">
        <f>CONCATENATE(TableAopCalendar[[#This Row],[Month for Plan]]," ",TableAopCalendar[[#This Row],[Plan]])</f>
        <v>NOVEMBER 24 PLANNED</v>
      </c>
    </row>
    <row r="975" spans="1:11" x14ac:dyDescent="0.35">
      <c r="A975" s="6">
        <f t="shared" si="45"/>
        <v>1</v>
      </c>
      <c r="B975" s="7">
        <v>45625</v>
      </c>
      <c r="C975" s="8" t="s">
        <v>172</v>
      </c>
      <c r="D975" s="8">
        <v>24</v>
      </c>
      <c r="E975" s="6">
        <f>DAY(TableAopCalendar[[#This Row],[Date]])</f>
        <v>29</v>
      </c>
      <c r="F975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975" s="6" t="str">
        <f t="shared" si="46"/>
        <v>Week 5</v>
      </c>
      <c r="H975" s="6" t="str">
        <f t="shared" si="47"/>
        <v>November 24 Week 5</v>
      </c>
      <c r="I975" s="6" t="str">
        <f>CONCATENATE(UPPER(TableAopCalendar[[#This Row],[Month]])," ",TableAopCalendar[[#This Row],[Year]])</f>
        <v>NOVEMBER 24</v>
      </c>
      <c r="J975" s="6" t="s">
        <v>261</v>
      </c>
      <c r="K975" s="6" t="str">
        <f>CONCATENATE(TableAopCalendar[[#This Row],[Month for Plan]]," ",TableAopCalendar[[#This Row],[Plan]])</f>
        <v>NOVEMBER 24 PLANNED</v>
      </c>
    </row>
    <row r="976" spans="1:11" x14ac:dyDescent="0.35">
      <c r="A976" s="6">
        <f t="shared" si="45"/>
        <v>2</v>
      </c>
      <c r="B976" s="7">
        <v>45626</v>
      </c>
      <c r="C976" s="8" t="s">
        <v>172</v>
      </c>
      <c r="D976" s="8">
        <v>24</v>
      </c>
      <c r="E976" s="6">
        <f>DAY(TableAopCalendar[[#This Row],[Date]])</f>
        <v>30</v>
      </c>
      <c r="F976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976" s="6" t="str">
        <f t="shared" si="46"/>
        <v>Week 5</v>
      </c>
      <c r="H976" s="6" t="str">
        <f t="shared" si="47"/>
        <v>November 24 Week 5</v>
      </c>
      <c r="I976" s="6" t="str">
        <f>CONCATENATE(UPPER(TableAopCalendar[[#This Row],[Month]])," ",TableAopCalendar[[#This Row],[Year]])</f>
        <v>NOVEMBER 24</v>
      </c>
      <c r="J976" s="6" t="s">
        <v>261</v>
      </c>
      <c r="K976" s="6" t="str">
        <f>CONCATENATE(TableAopCalendar[[#This Row],[Month for Plan]]," ",TableAopCalendar[[#This Row],[Plan]])</f>
        <v>NOVEMBER 24 PLANNED</v>
      </c>
    </row>
    <row r="977" spans="1:11" x14ac:dyDescent="0.35">
      <c r="A977" s="6">
        <f t="shared" si="45"/>
        <v>1</v>
      </c>
      <c r="B977" s="7">
        <v>45627</v>
      </c>
      <c r="C977" s="8" t="s">
        <v>257</v>
      </c>
      <c r="D977" s="8">
        <v>24</v>
      </c>
      <c r="E977" s="6">
        <f>DAY(TableAopCalendar[[#This Row],[Date]])</f>
        <v>1</v>
      </c>
      <c r="F977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977" s="6" t="str">
        <f t="shared" si="46"/>
        <v>Week 1</v>
      </c>
      <c r="H977" s="6" t="str">
        <f t="shared" si="47"/>
        <v>December 24 Week 1</v>
      </c>
      <c r="I977" s="6" t="str">
        <f>CONCATENATE(UPPER(TableAopCalendar[[#This Row],[Month]])," ",TableAopCalendar[[#This Row],[Year]])</f>
        <v>DECEMBER 24</v>
      </c>
      <c r="J977" s="6" t="s">
        <v>261</v>
      </c>
      <c r="K977" s="6" t="str">
        <f>CONCATENATE(TableAopCalendar[[#This Row],[Month for Plan]]," ",TableAopCalendar[[#This Row],[Plan]])</f>
        <v>DECEMBER 24 PLANNED</v>
      </c>
    </row>
    <row r="978" spans="1:11" x14ac:dyDescent="0.35">
      <c r="A978" s="6">
        <f t="shared" si="45"/>
        <v>2</v>
      </c>
      <c r="B978" s="7">
        <v>45628</v>
      </c>
      <c r="C978" s="8" t="s">
        <v>257</v>
      </c>
      <c r="D978" s="8">
        <v>24</v>
      </c>
      <c r="E978" s="6">
        <f>DAY(TableAopCalendar[[#This Row],[Date]])</f>
        <v>2</v>
      </c>
      <c r="F978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978" s="6" t="str">
        <f t="shared" si="46"/>
        <v>Week 1</v>
      </c>
      <c r="H978" s="6" t="str">
        <f t="shared" si="47"/>
        <v>December 24 Week 1</v>
      </c>
      <c r="I978" s="6" t="str">
        <f>CONCATENATE(UPPER(TableAopCalendar[[#This Row],[Month]])," ",TableAopCalendar[[#This Row],[Year]])</f>
        <v>DECEMBER 24</v>
      </c>
      <c r="J978" s="6" t="s">
        <v>261</v>
      </c>
      <c r="K978" s="6" t="str">
        <f>CONCATENATE(TableAopCalendar[[#This Row],[Month for Plan]]," ",TableAopCalendar[[#This Row],[Plan]])</f>
        <v>DECEMBER 24 PLANNED</v>
      </c>
    </row>
    <row r="979" spans="1:11" x14ac:dyDescent="0.35">
      <c r="A979" s="6">
        <f t="shared" si="45"/>
        <v>3</v>
      </c>
      <c r="B979" s="7">
        <v>45629</v>
      </c>
      <c r="C979" s="8" t="s">
        <v>257</v>
      </c>
      <c r="D979" s="8">
        <v>24</v>
      </c>
      <c r="E979" s="6">
        <f>DAY(TableAopCalendar[[#This Row],[Date]])</f>
        <v>3</v>
      </c>
      <c r="F979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979" s="6" t="str">
        <f t="shared" si="46"/>
        <v>Week 1</v>
      </c>
      <c r="H979" s="6" t="str">
        <f t="shared" si="47"/>
        <v>December 24 Week 1</v>
      </c>
      <c r="I979" s="6" t="str">
        <f>CONCATENATE(UPPER(TableAopCalendar[[#This Row],[Month]])," ",TableAopCalendar[[#This Row],[Year]])</f>
        <v>DECEMBER 24</v>
      </c>
      <c r="J979" s="6" t="s">
        <v>261</v>
      </c>
      <c r="K979" s="6" t="str">
        <f>CONCATENATE(TableAopCalendar[[#This Row],[Month for Plan]]," ",TableAopCalendar[[#This Row],[Plan]])</f>
        <v>DECEMBER 24 PLANNED</v>
      </c>
    </row>
    <row r="980" spans="1:11" x14ac:dyDescent="0.35">
      <c r="A980" s="6">
        <f t="shared" si="45"/>
        <v>4</v>
      </c>
      <c r="B980" s="7">
        <v>45630</v>
      </c>
      <c r="C980" s="8" t="s">
        <v>257</v>
      </c>
      <c r="D980" s="8">
        <v>24</v>
      </c>
      <c r="E980" s="6">
        <f>DAY(TableAopCalendar[[#This Row],[Date]])</f>
        <v>4</v>
      </c>
      <c r="F980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980" s="6" t="str">
        <f t="shared" si="46"/>
        <v>Week 1</v>
      </c>
      <c r="H980" s="6" t="str">
        <f t="shared" si="47"/>
        <v>December 24 Week 1</v>
      </c>
      <c r="I980" s="6" t="str">
        <f>CONCATENATE(UPPER(TableAopCalendar[[#This Row],[Month]])," ",TableAopCalendar[[#This Row],[Year]])</f>
        <v>DECEMBER 24</v>
      </c>
      <c r="J980" s="6" t="s">
        <v>261</v>
      </c>
      <c r="K980" s="6" t="str">
        <f>CONCATENATE(TableAopCalendar[[#This Row],[Month for Plan]]," ",TableAopCalendar[[#This Row],[Plan]])</f>
        <v>DECEMBER 24 PLANNED</v>
      </c>
    </row>
    <row r="981" spans="1:11" x14ac:dyDescent="0.35">
      <c r="A981" s="6">
        <f t="shared" si="45"/>
        <v>5</v>
      </c>
      <c r="B981" s="7">
        <v>45631</v>
      </c>
      <c r="C981" s="8" t="s">
        <v>257</v>
      </c>
      <c r="D981" s="8">
        <v>24</v>
      </c>
      <c r="E981" s="6">
        <f>DAY(TableAopCalendar[[#This Row],[Date]])</f>
        <v>5</v>
      </c>
      <c r="F981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981" s="6" t="str">
        <f t="shared" si="46"/>
        <v>Week 1</v>
      </c>
      <c r="H981" s="6" t="str">
        <f t="shared" si="47"/>
        <v>December 24 Week 1</v>
      </c>
      <c r="I981" s="6" t="str">
        <f>CONCATENATE(UPPER(TableAopCalendar[[#This Row],[Month]])," ",TableAopCalendar[[#This Row],[Year]])</f>
        <v>DECEMBER 24</v>
      </c>
      <c r="J981" s="6" t="s">
        <v>261</v>
      </c>
      <c r="K981" s="6" t="str">
        <f>CONCATENATE(TableAopCalendar[[#This Row],[Month for Plan]]," ",TableAopCalendar[[#This Row],[Plan]])</f>
        <v>DECEMBER 24 PLANNED</v>
      </c>
    </row>
    <row r="982" spans="1:11" x14ac:dyDescent="0.35">
      <c r="A982" s="6">
        <f t="shared" si="45"/>
        <v>6</v>
      </c>
      <c r="B982" s="7">
        <v>45632</v>
      </c>
      <c r="C982" s="8" t="s">
        <v>257</v>
      </c>
      <c r="D982" s="8">
        <v>24</v>
      </c>
      <c r="E982" s="6">
        <f>DAY(TableAopCalendar[[#This Row],[Date]])</f>
        <v>6</v>
      </c>
      <c r="F982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982" s="6" t="str">
        <f t="shared" si="46"/>
        <v>Week 1</v>
      </c>
      <c r="H982" s="6" t="str">
        <f t="shared" si="47"/>
        <v>December 24 Week 1</v>
      </c>
      <c r="I982" s="6" t="str">
        <f>CONCATENATE(UPPER(TableAopCalendar[[#This Row],[Month]])," ",TableAopCalendar[[#This Row],[Year]])</f>
        <v>DECEMBER 24</v>
      </c>
      <c r="J982" s="6" t="s">
        <v>261</v>
      </c>
      <c r="K982" s="6" t="str">
        <f>CONCATENATE(TableAopCalendar[[#This Row],[Month for Plan]]," ",TableAopCalendar[[#This Row],[Plan]])</f>
        <v>DECEMBER 24 PLANNED</v>
      </c>
    </row>
    <row r="983" spans="1:11" x14ac:dyDescent="0.35">
      <c r="A983" s="6">
        <f t="shared" si="45"/>
        <v>7</v>
      </c>
      <c r="B983" s="7">
        <v>45633</v>
      </c>
      <c r="C983" s="8" t="s">
        <v>257</v>
      </c>
      <c r="D983" s="8">
        <v>24</v>
      </c>
      <c r="E983" s="6">
        <f>DAY(TableAopCalendar[[#This Row],[Date]])</f>
        <v>7</v>
      </c>
      <c r="F983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983" s="6" t="str">
        <f t="shared" si="46"/>
        <v>Week 1</v>
      </c>
      <c r="H983" s="6" t="str">
        <f t="shared" si="47"/>
        <v>December 24 Week 1</v>
      </c>
      <c r="I983" s="6" t="str">
        <f>CONCATENATE(UPPER(TableAopCalendar[[#This Row],[Month]])," ",TableAopCalendar[[#This Row],[Year]])</f>
        <v>DECEMBER 24</v>
      </c>
      <c r="J983" s="6" t="s">
        <v>261</v>
      </c>
      <c r="K983" s="6" t="str">
        <f>CONCATENATE(TableAopCalendar[[#This Row],[Month for Plan]]," ",TableAopCalendar[[#This Row],[Plan]])</f>
        <v>DECEMBER 24 PLANNED</v>
      </c>
    </row>
    <row r="984" spans="1:11" x14ac:dyDescent="0.35">
      <c r="A984" s="6">
        <f t="shared" si="45"/>
        <v>1</v>
      </c>
      <c r="B984" s="7">
        <v>45634</v>
      </c>
      <c r="C984" s="8" t="s">
        <v>257</v>
      </c>
      <c r="D984" s="8">
        <v>24</v>
      </c>
      <c r="E984" s="6">
        <f>DAY(TableAopCalendar[[#This Row],[Date]])</f>
        <v>8</v>
      </c>
      <c r="F984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984" s="6" t="str">
        <f t="shared" si="46"/>
        <v>Week 2</v>
      </c>
      <c r="H984" s="6" t="str">
        <f t="shared" si="47"/>
        <v>December 24 Week 2</v>
      </c>
      <c r="I984" s="6" t="str">
        <f>CONCATENATE(UPPER(TableAopCalendar[[#This Row],[Month]])," ",TableAopCalendar[[#This Row],[Year]])</f>
        <v>DECEMBER 24</v>
      </c>
      <c r="J984" s="6" t="s">
        <v>261</v>
      </c>
      <c r="K984" s="6" t="str">
        <f>CONCATENATE(TableAopCalendar[[#This Row],[Month for Plan]]," ",TableAopCalendar[[#This Row],[Plan]])</f>
        <v>DECEMBER 24 PLANNED</v>
      </c>
    </row>
    <row r="985" spans="1:11" x14ac:dyDescent="0.35">
      <c r="A985" s="6">
        <f t="shared" si="45"/>
        <v>2</v>
      </c>
      <c r="B985" s="7">
        <v>45635</v>
      </c>
      <c r="C985" s="8" t="s">
        <v>257</v>
      </c>
      <c r="D985" s="8">
        <v>24</v>
      </c>
      <c r="E985" s="6">
        <f>DAY(TableAopCalendar[[#This Row],[Date]])</f>
        <v>9</v>
      </c>
      <c r="F985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985" s="6" t="str">
        <f t="shared" si="46"/>
        <v>Week 2</v>
      </c>
      <c r="H985" s="6" t="str">
        <f t="shared" si="47"/>
        <v>December 24 Week 2</v>
      </c>
      <c r="I985" s="6" t="str">
        <f>CONCATENATE(UPPER(TableAopCalendar[[#This Row],[Month]])," ",TableAopCalendar[[#This Row],[Year]])</f>
        <v>DECEMBER 24</v>
      </c>
      <c r="J985" s="6" t="s">
        <v>261</v>
      </c>
      <c r="K985" s="6" t="str">
        <f>CONCATENATE(TableAopCalendar[[#This Row],[Month for Plan]]," ",TableAopCalendar[[#This Row],[Plan]])</f>
        <v>DECEMBER 24 PLANNED</v>
      </c>
    </row>
    <row r="986" spans="1:11" x14ac:dyDescent="0.35">
      <c r="A986" s="6">
        <f t="shared" si="45"/>
        <v>3</v>
      </c>
      <c r="B986" s="7">
        <v>45636</v>
      </c>
      <c r="C986" s="8" t="s">
        <v>257</v>
      </c>
      <c r="D986" s="8">
        <v>24</v>
      </c>
      <c r="E986" s="6">
        <f>DAY(TableAopCalendar[[#This Row],[Date]])</f>
        <v>10</v>
      </c>
      <c r="F986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986" s="6" t="str">
        <f t="shared" si="46"/>
        <v>Week 2</v>
      </c>
      <c r="H986" s="6" t="str">
        <f t="shared" si="47"/>
        <v>December 24 Week 2</v>
      </c>
      <c r="I986" s="6" t="str">
        <f>CONCATENATE(UPPER(TableAopCalendar[[#This Row],[Month]])," ",TableAopCalendar[[#This Row],[Year]])</f>
        <v>DECEMBER 24</v>
      </c>
      <c r="J986" s="6" t="s">
        <v>261</v>
      </c>
      <c r="K986" s="6" t="str">
        <f>CONCATENATE(TableAopCalendar[[#This Row],[Month for Plan]]," ",TableAopCalendar[[#This Row],[Plan]])</f>
        <v>DECEMBER 24 PLANNED</v>
      </c>
    </row>
    <row r="987" spans="1:11" x14ac:dyDescent="0.35">
      <c r="A987" s="6">
        <f t="shared" si="45"/>
        <v>4</v>
      </c>
      <c r="B987" s="7">
        <v>45637</v>
      </c>
      <c r="C987" s="8" t="s">
        <v>257</v>
      </c>
      <c r="D987" s="8">
        <v>24</v>
      </c>
      <c r="E987" s="6">
        <f>DAY(TableAopCalendar[[#This Row],[Date]])</f>
        <v>11</v>
      </c>
      <c r="F987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987" s="6" t="str">
        <f t="shared" si="46"/>
        <v>Week 2</v>
      </c>
      <c r="H987" s="6" t="str">
        <f t="shared" si="47"/>
        <v>December 24 Week 2</v>
      </c>
      <c r="I987" s="6" t="str">
        <f>CONCATENATE(UPPER(TableAopCalendar[[#This Row],[Month]])," ",TableAopCalendar[[#This Row],[Year]])</f>
        <v>DECEMBER 24</v>
      </c>
      <c r="J987" s="6" t="s">
        <v>261</v>
      </c>
      <c r="K987" s="6" t="str">
        <f>CONCATENATE(TableAopCalendar[[#This Row],[Month for Plan]]," ",TableAopCalendar[[#This Row],[Plan]])</f>
        <v>DECEMBER 24 PLANNED</v>
      </c>
    </row>
    <row r="988" spans="1:11" x14ac:dyDescent="0.35">
      <c r="A988" s="6">
        <f t="shared" si="45"/>
        <v>5</v>
      </c>
      <c r="B988" s="7">
        <v>45638</v>
      </c>
      <c r="C988" s="8" t="s">
        <v>257</v>
      </c>
      <c r="D988" s="8">
        <v>24</v>
      </c>
      <c r="E988" s="6">
        <f>DAY(TableAopCalendar[[#This Row],[Date]])</f>
        <v>12</v>
      </c>
      <c r="F988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988" s="6" t="str">
        <f t="shared" si="46"/>
        <v>Week 2</v>
      </c>
      <c r="H988" s="6" t="str">
        <f t="shared" si="47"/>
        <v>December 24 Week 2</v>
      </c>
      <c r="I988" s="6" t="str">
        <f>CONCATENATE(UPPER(TableAopCalendar[[#This Row],[Month]])," ",TableAopCalendar[[#This Row],[Year]])</f>
        <v>DECEMBER 24</v>
      </c>
      <c r="J988" s="6" t="s">
        <v>261</v>
      </c>
      <c r="K988" s="6" t="str">
        <f>CONCATENATE(TableAopCalendar[[#This Row],[Month for Plan]]," ",TableAopCalendar[[#This Row],[Plan]])</f>
        <v>DECEMBER 24 PLANNED</v>
      </c>
    </row>
    <row r="989" spans="1:11" x14ac:dyDescent="0.35">
      <c r="A989" s="6">
        <f t="shared" si="45"/>
        <v>6</v>
      </c>
      <c r="B989" s="7">
        <v>45639</v>
      </c>
      <c r="C989" s="8" t="s">
        <v>257</v>
      </c>
      <c r="D989" s="8">
        <v>24</v>
      </c>
      <c r="E989" s="6">
        <f>DAY(TableAopCalendar[[#This Row],[Date]])</f>
        <v>13</v>
      </c>
      <c r="F989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989" s="6" t="str">
        <f t="shared" si="46"/>
        <v>Week 2</v>
      </c>
      <c r="H989" s="6" t="str">
        <f t="shared" si="47"/>
        <v>December 24 Week 2</v>
      </c>
      <c r="I989" s="6" t="str">
        <f>CONCATENATE(UPPER(TableAopCalendar[[#This Row],[Month]])," ",TableAopCalendar[[#This Row],[Year]])</f>
        <v>DECEMBER 24</v>
      </c>
      <c r="J989" s="6" t="s">
        <v>261</v>
      </c>
      <c r="K989" s="6" t="str">
        <f>CONCATENATE(TableAopCalendar[[#This Row],[Month for Plan]]," ",TableAopCalendar[[#This Row],[Plan]])</f>
        <v>DECEMBER 24 PLANNED</v>
      </c>
    </row>
    <row r="990" spans="1:11" x14ac:dyDescent="0.35">
      <c r="A990" s="6">
        <f t="shared" si="45"/>
        <v>7</v>
      </c>
      <c r="B990" s="7">
        <v>45640</v>
      </c>
      <c r="C990" s="8" t="s">
        <v>257</v>
      </c>
      <c r="D990" s="8">
        <v>24</v>
      </c>
      <c r="E990" s="6">
        <f>DAY(TableAopCalendar[[#This Row],[Date]])</f>
        <v>14</v>
      </c>
      <c r="F990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990" s="6" t="str">
        <f t="shared" si="46"/>
        <v>Week 2</v>
      </c>
      <c r="H990" s="6" t="str">
        <f t="shared" si="47"/>
        <v>December 24 Week 2</v>
      </c>
      <c r="I990" s="6" t="str">
        <f>CONCATENATE(UPPER(TableAopCalendar[[#This Row],[Month]])," ",TableAopCalendar[[#This Row],[Year]])</f>
        <v>DECEMBER 24</v>
      </c>
      <c r="J990" s="6" t="s">
        <v>261</v>
      </c>
      <c r="K990" s="6" t="str">
        <f>CONCATENATE(TableAopCalendar[[#This Row],[Month for Plan]]," ",TableAopCalendar[[#This Row],[Plan]])</f>
        <v>DECEMBER 24 PLANNED</v>
      </c>
    </row>
    <row r="991" spans="1:11" x14ac:dyDescent="0.35">
      <c r="A991" s="6">
        <f t="shared" si="45"/>
        <v>1</v>
      </c>
      <c r="B991" s="7">
        <v>45641</v>
      </c>
      <c r="C991" s="8" t="s">
        <v>257</v>
      </c>
      <c r="D991" s="8">
        <v>24</v>
      </c>
      <c r="E991" s="6">
        <f>DAY(TableAopCalendar[[#This Row],[Date]])</f>
        <v>15</v>
      </c>
      <c r="F991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991" s="6" t="str">
        <f t="shared" si="46"/>
        <v>Week 3</v>
      </c>
      <c r="H991" s="6" t="str">
        <f t="shared" si="47"/>
        <v>December 24 Week 3</v>
      </c>
      <c r="I991" s="6" t="str">
        <f>CONCATENATE(UPPER(TableAopCalendar[[#This Row],[Month]])," ",TableAopCalendar[[#This Row],[Year]])</f>
        <v>DECEMBER 24</v>
      </c>
      <c r="J991" s="6" t="s">
        <v>261</v>
      </c>
      <c r="K991" s="6" t="str">
        <f>CONCATENATE(TableAopCalendar[[#This Row],[Month for Plan]]," ",TableAopCalendar[[#This Row],[Plan]])</f>
        <v>DECEMBER 24 PLANNED</v>
      </c>
    </row>
    <row r="992" spans="1:11" x14ac:dyDescent="0.35">
      <c r="A992" s="6">
        <f t="shared" si="45"/>
        <v>2</v>
      </c>
      <c r="B992" s="7">
        <v>45642</v>
      </c>
      <c r="C992" s="8" t="s">
        <v>257</v>
      </c>
      <c r="D992" s="8">
        <v>24</v>
      </c>
      <c r="E992" s="6">
        <f>DAY(TableAopCalendar[[#This Row],[Date]])</f>
        <v>16</v>
      </c>
      <c r="F992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992" s="6" t="str">
        <f t="shared" si="46"/>
        <v>Week 3</v>
      </c>
      <c r="H992" s="6" t="str">
        <f t="shared" si="47"/>
        <v>December 24 Week 3</v>
      </c>
      <c r="I992" s="6" t="str">
        <f>CONCATENATE(UPPER(TableAopCalendar[[#This Row],[Month]])," ",TableAopCalendar[[#This Row],[Year]])</f>
        <v>DECEMBER 24</v>
      </c>
      <c r="J992" s="6" t="s">
        <v>261</v>
      </c>
      <c r="K992" s="6" t="str">
        <f>CONCATENATE(TableAopCalendar[[#This Row],[Month for Plan]]," ",TableAopCalendar[[#This Row],[Plan]])</f>
        <v>DECEMBER 24 PLANNED</v>
      </c>
    </row>
    <row r="993" spans="1:11" x14ac:dyDescent="0.35">
      <c r="A993" s="6">
        <f t="shared" si="45"/>
        <v>3</v>
      </c>
      <c r="B993" s="7">
        <v>45643</v>
      </c>
      <c r="C993" s="8" t="s">
        <v>257</v>
      </c>
      <c r="D993" s="8">
        <v>24</v>
      </c>
      <c r="E993" s="6">
        <f>DAY(TableAopCalendar[[#This Row],[Date]])</f>
        <v>17</v>
      </c>
      <c r="F993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993" s="6" t="str">
        <f t="shared" si="46"/>
        <v>Week 3</v>
      </c>
      <c r="H993" s="6" t="str">
        <f t="shared" si="47"/>
        <v>December 24 Week 3</v>
      </c>
      <c r="I993" s="6" t="str">
        <f>CONCATENATE(UPPER(TableAopCalendar[[#This Row],[Month]])," ",TableAopCalendar[[#This Row],[Year]])</f>
        <v>DECEMBER 24</v>
      </c>
      <c r="J993" s="6" t="s">
        <v>261</v>
      </c>
      <c r="K993" s="6" t="str">
        <f>CONCATENATE(TableAopCalendar[[#This Row],[Month for Plan]]," ",TableAopCalendar[[#This Row],[Plan]])</f>
        <v>DECEMBER 24 PLANNED</v>
      </c>
    </row>
    <row r="994" spans="1:11" x14ac:dyDescent="0.35">
      <c r="A994" s="6">
        <f t="shared" si="45"/>
        <v>4</v>
      </c>
      <c r="B994" s="7">
        <v>45644</v>
      </c>
      <c r="C994" s="8" t="s">
        <v>257</v>
      </c>
      <c r="D994" s="8">
        <v>24</v>
      </c>
      <c r="E994" s="6">
        <f>DAY(TableAopCalendar[[#This Row],[Date]])</f>
        <v>18</v>
      </c>
      <c r="F994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994" s="6" t="str">
        <f t="shared" si="46"/>
        <v>Week 3</v>
      </c>
      <c r="H994" s="6" t="str">
        <f t="shared" si="47"/>
        <v>December 24 Week 3</v>
      </c>
      <c r="I994" s="6" t="str">
        <f>CONCATENATE(UPPER(TableAopCalendar[[#This Row],[Month]])," ",TableAopCalendar[[#This Row],[Year]])</f>
        <v>DECEMBER 24</v>
      </c>
      <c r="J994" s="6" t="s">
        <v>261</v>
      </c>
      <c r="K994" s="6" t="str">
        <f>CONCATENATE(TableAopCalendar[[#This Row],[Month for Plan]]," ",TableAopCalendar[[#This Row],[Plan]])</f>
        <v>DECEMBER 24 PLANNED</v>
      </c>
    </row>
    <row r="995" spans="1:11" x14ac:dyDescent="0.35">
      <c r="A995" s="6">
        <f t="shared" si="45"/>
        <v>5</v>
      </c>
      <c r="B995" s="7">
        <v>45645</v>
      </c>
      <c r="C995" s="8" t="s">
        <v>257</v>
      </c>
      <c r="D995" s="8">
        <v>24</v>
      </c>
      <c r="E995" s="6">
        <f>DAY(TableAopCalendar[[#This Row],[Date]])</f>
        <v>19</v>
      </c>
      <c r="F995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995" s="6" t="str">
        <f t="shared" si="46"/>
        <v>Week 3</v>
      </c>
      <c r="H995" s="6" t="str">
        <f t="shared" si="47"/>
        <v>December 24 Week 3</v>
      </c>
      <c r="I995" s="6" t="str">
        <f>CONCATENATE(UPPER(TableAopCalendar[[#This Row],[Month]])," ",TableAopCalendar[[#This Row],[Year]])</f>
        <v>DECEMBER 24</v>
      </c>
      <c r="J995" s="6" t="s">
        <v>261</v>
      </c>
      <c r="K995" s="6" t="str">
        <f>CONCATENATE(TableAopCalendar[[#This Row],[Month for Plan]]," ",TableAopCalendar[[#This Row],[Plan]])</f>
        <v>DECEMBER 24 PLANNED</v>
      </c>
    </row>
    <row r="996" spans="1:11" x14ac:dyDescent="0.35">
      <c r="A996" s="6">
        <f t="shared" si="45"/>
        <v>6</v>
      </c>
      <c r="B996" s="7">
        <v>45646</v>
      </c>
      <c r="C996" s="8" t="s">
        <v>257</v>
      </c>
      <c r="D996" s="8">
        <v>24</v>
      </c>
      <c r="E996" s="6">
        <f>DAY(TableAopCalendar[[#This Row],[Date]])</f>
        <v>20</v>
      </c>
      <c r="F996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996" s="6" t="str">
        <f t="shared" si="46"/>
        <v>Week 3</v>
      </c>
      <c r="H996" s="6" t="str">
        <f t="shared" si="47"/>
        <v>December 24 Week 3</v>
      </c>
      <c r="I996" s="6" t="str">
        <f>CONCATENATE(UPPER(TableAopCalendar[[#This Row],[Month]])," ",TableAopCalendar[[#This Row],[Year]])</f>
        <v>DECEMBER 24</v>
      </c>
      <c r="J996" s="6" t="s">
        <v>261</v>
      </c>
      <c r="K996" s="6" t="str">
        <f>CONCATENATE(TableAopCalendar[[#This Row],[Month for Plan]]," ",TableAopCalendar[[#This Row],[Plan]])</f>
        <v>DECEMBER 24 PLANNED</v>
      </c>
    </row>
    <row r="997" spans="1:11" x14ac:dyDescent="0.35">
      <c r="A997" s="6">
        <f t="shared" si="45"/>
        <v>7</v>
      </c>
      <c r="B997" s="7">
        <v>45647</v>
      </c>
      <c r="C997" s="8" t="s">
        <v>257</v>
      </c>
      <c r="D997" s="8">
        <v>24</v>
      </c>
      <c r="E997" s="6">
        <f>DAY(TableAopCalendar[[#This Row],[Date]])</f>
        <v>21</v>
      </c>
      <c r="F997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997" s="6" t="str">
        <f t="shared" si="46"/>
        <v>Week 3</v>
      </c>
      <c r="H997" s="6" t="str">
        <f t="shared" si="47"/>
        <v>December 24 Week 3</v>
      </c>
      <c r="I997" s="6" t="str">
        <f>CONCATENATE(UPPER(TableAopCalendar[[#This Row],[Month]])," ",TableAopCalendar[[#This Row],[Year]])</f>
        <v>DECEMBER 24</v>
      </c>
      <c r="J997" s="6" t="s">
        <v>261</v>
      </c>
      <c r="K997" s="6" t="str">
        <f>CONCATENATE(TableAopCalendar[[#This Row],[Month for Plan]]," ",TableAopCalendar[[#This Row],[Plan]])</f>
        <v>DECEMBER 24 PLANNED</v>
      </c>
    </row>
    <row r="998" spans="1:11" x14ac:dyDescent="0.35">
      <c r="A998" s="6">
        <f t="shared" si="45"/>
        <v>1</v>
      </c>
      <c r="B998" s="7">
        <v>45648</v>
      </c>
      <c r="C998" s="8" t="s">
        <v>257</v>
      </c>
      <c r="D998" s="8">
        <v>24</v>
      </c>
      <c r="E998" s="6">
        <f>DAY(TableAopCalendar[[#This Row],[Date]])</f>
        <v>22</v>
      </c>
      <c r="F998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998" s="6" t="str">
        <f t="shared" si="46"/>
        <v>Week 4</v>
      </c>
      <c r="H998" s="6" t="str">
        <f t="shared" si="47"/>
        <v>December 24 Week 4</v>
      </c>
      <c r="I998" s="6" t="str">
        <f>CONCATENATE(UPPER(TableAopCalendar[[#This Row],[Month]])," ",TableAopCalendar[[#This Row],[Year]])</f>
        <v>DECEMBER 24</v>
      </c>
      <c r="J998" s="6" t="s">
        <v>261</v>
      </c>
      <c r="K998" s="6" t="str">
        <f>CONCATENATE(TableAopCalendar[[#This Row],[Month for Plan]]," ",TableAopCalendar[[#This Row],[Plan]])</f>
        <v>DECEMBER 24 PLANNED</v>
      </c>
    </row>
    <row r="999" spans="1:11" x14ac:dyDescent="0.35">
      <c r="A999" s="6">
        <f t="shared" si="45"/>
        <v>2</v>
      </c>
      <c r="B999" s="7">
        <v>45649</v>
      </c>
      <c r="C999" s="8" t="s">
        <v>257</v>
      </c>
      <c r="D999" s="8">
        <v>24</v>
      </c>
      <c r="E999" s="6">
        <f>DAY(TableAopCalendar[[#This Row],[Date]])</f>
        <v>23</v>
      </c>
      <c r="F999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999" s="6" t="str">
        <f t="shared" si="46"/>
        <v>Week 4</v>
      </c>
      <c r="H999" s="6" t="str">
        <f t="shared" si="47"/>
        <v>December 24 Week 4</v>
      </c>
      <c r="I999" s="6" t="str">
        <f>CONCATENATE(UPPER(TableAopCalendar[[#This Row],[Month]])," ",TableAopCalendar[[#This Row],[Year]])</f>
        <v>DECEMBER 24</v>
      </c>
      <c r="J999" s="6" t="s">
        <v>261</v>
      </c>
      <c r="K999" s="6" t="str">
        <f>CONCATENATE(TableAopCalendar[[#This Row],[Month for Plan]]," ",TableAopCalendar[[#This Row],[Plan]])</f>
        <v>DECEMBER 24 PLANNED</v>
      </c>
    </row>
    <row r="1000" spans="1:11" x14ac:dyDescent="0.35">
      <c r="A1000" s="6">
        <f t="shared" si="45"/>
        <v>3</v>
      </c>
      <c r="B1000" s="7">
        <v>45650</v>
      </c>
      <c r="C1000" s="8" t="s">
        <v>257</v>
      </c>
      <c r="D1000" s="8">
        <v>24</v>
      </c>
      <c r="E1000" s="6">
        <f>DAY(TableAopCalendar[[#This Row],[Date]])</f>
        <v>24</v>
      </c>
      <c r="F1000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000" s="6" t="str">
        <f t="shared" si="46"/>
        <v>Week 4</v>
      </c>
      <c r="H1000" s="6" t="str">
        <f t="shared" si="47"/>
        <v>December 24 Week 4</v>
      </c>
      <c r="I1000" s="6" t="str">
        <f>CONCATENATE(UPPER(TableAopCalendar[[#This Row],[Month]])," ",TableAopCalendar[[#This Row],[Year]])</f>
        <v>DECEMBER 24</v>
      </c>
      <c r="J1000" s="6" t="s">
        <v>261</v>
      </c>
      <c r="K1000" s="6" t="str">
        <f>CONCATENATE(TableAopCalendar[[#This Row],[Month for Plan]]," ",TableAopCalendar[[#This Row],[Plan]])</f>
        <v>DECEMBER 24 PLANNED</v>
      </c>
    </row>
    <row r="1001" spans="1:11" x14ac:dyDescent="0.35">
      <c r="A1001" s="6">
        <f t="shared" si="45"/>
        <v>4</v>
      </c>
      <c r="B1001" s="7">
        <v>45651</v>
      </c>
      <c r="C1001" s="8" t="s">
        <v>257</v>
      </c>
      <c r="D1001" s="8">
        <v>24</v>
      </c>
      <c r="E1001" s="6">
        <f>DAY(TableAopCalendar[[#This Row],[Date]])</f>
        <v>25</v>
      </c>
      <c r="F1001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001" s="6" t="str">
        <f t="shared" si="46"/>
        <v>Week 4</v>
      </c>
      <c r="H1001" s="6" t="str">
        <f t="shared" si="47"/>
        <v>December 24 Week 4</v>
      </c>
      <c r="I1001" s="6" t="str">
        <f>CONCATENATE(UPPER(TableAopCalendar[[#This Row],[Month]])," ",TableAopCalendar[[#This Row],[Year]])</f>
        <v>DECEMBER 24</v>
      </c>
      <c r="J1001" s="6" t="s">
        <v>261</v>
      </c>
      <c r="K1001" s="6" t="str">
        <f>CONCATENATE(TableAopCalendar[[#This Row],[Month for Plan]]," ",TableAopCalendar[[#This Row],[Plan]])</f>
        <v>DECEMBER 24 PLANNED</v>
      </c>
    </row>
    <row r="1002" spans="1:11" x14ac:dyDescent="0.35">
      <c r="A1002" s="6">
        <f t="shared" si="45"/>
        <v>5</v>
      </c>
      <c r="B1002" s="7">
        <v>45652</v>
      </c>
      <c r="C1002" s="8" t="s">
        <v>257</v>
      </c>
      <c r="D1002" s="8">
        <v>24</v>
      </c>
      <c r="E1002" s="6">
        <f>DAY(TableAopCalendar[[#This Row],[Date]])</f>
        <v>26</v>
      </c>
      <c r="F1002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002" s="6" t="str">
        <f t="shared" si="46"/>
        <v>Week 4</v>
      </c>
      <c r="H1002" s="6" t="str">
        <f t="shared" si="47"/>
        <v>December 24 Week 4</v>
      </c>
      <c r="I1002" s="6" t="str">
        <f>CONCATENATE(UPPER(TableAopCalendar[[#This Row],[Month]])," ",TableAopCalendar[[#This Row],[Year]])</f>
        <v>DECEMBER 24</v>
      </c>
      <c r="J1002" s="6" t="s">
        <v>261</v>
      </c>
      <c r="K1002" s="6" t="str">
        <f>CONCATENATE(TableAopCalendar[[#This Row],[Month for Plan]]," ",TableAopCalendar[[#This Row],[Plan]])</f>
        <v>DECEMBER 24 PLANNED</v>
      </c>
    </row>
    <row r="1003" spans="1:11" x14ac:dyDescent="0.35">
      <c r="A1003" s="6">
        <f t="shared" si="45"/>
        <v>6</v>
      </c>
      <c r="B1003" s="7">
        <v>45653</v>
      </c>
      <c r="C1003" s="8" t="s">
        <v>257</v>
      </c>
      <c r="D1003" s="8">
        <v>24</v>
      </c>
      <c r="E1003" s="6">
        <f>DAY(TableAopCalendar[[#This Row],[Date]])</f>
        <v>27</v>
      </c>
      <c r="F1003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003" s="6" t="str">
        <f t="shared" si="46"/>
        <v>Week 4</v>
      </c>
      <c r="H1003" s="6" t="str">
        <f t="shared" si="47"/>
        <v>December 24 Week 4</v>
      </c>
      <c r="I1003" s="6" t="str">
        <f>CONCATENATE(UPPER(TableAopCalendar[[#This Row],[Month]])," ",TableAopCalendar[[#This Row],[Year]])</f>
        <v>DECEMBER 24</v>
      </c>
      <c r="J1003" s="6" t="s">
        <v>261</v>
      </c>
      <c r="K1003" s="6" t="str">
        <f>CONCATENATE(TableAopCalendar[[#This Row],[Month for Plan]]," ",TableAopCalendar[[#This Row],[Plan]])</f>
        <v>DECEMBER 24 PLANNED</v>
      </c>
    </row>
    <row r="1004" spans="1:11" x14ac:dyDescent="0.35">
      <c r="A1004" s="6">
        <f t="shared" si="45"/>
        <v>7</v>
      </c>
      <c r="B1004" s="7">
        <v>45654</v>
      </c>
      <c r="C1004" s="8" t="s">
        <v>257</v>
      </c>
      <c r="D1004" s="8">
        <v>24</v>
      </c>
      <c r="E1004" s="6">
        <f>DAY(TableAopCalendar[[#This Row],[Date]])</f>
        <v>28</v>
      </c>
      <c r="F1004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004" s="6" t="str">
        <f t="shared" si="46"/>
        <v>Week 4</v>
      </c>
      <c r="H1004" s="6" t="str">
        <f t="shared" si="47"/>
        <v>December 24 Week 4</v>
      </c>
      <c r="I1004" s="6" t="str">
        <f>CONCATENATE(UPPER(TableAopCalendar[[#This Row],[Month]])," ",TableAopCalendar[[#This Row],[Year]])</f>
        <v>DECEMBER 24</v>
      </c>
      <c r="J1004" s="6" t="s">
        <v>261</v>
      </c>
      <c r="K1004" s="6" t="str">
        <f>CONCATENATE(TableAopCalendar[[#This Row],[Month for Plan]]," ",TableAopCalendar[[#This Row],[Plan]])</f>
        <v>DECEMBER 24 PLANNED</v>
      </c>
    </row>
    <row r="1005" spans="1:11" x14ac:dyDescent="0.35">
      <c r="A1005" s="6">
        <f t="shared" si="45"/>
        <v>1</v>
      </c>
      <c r="B1005" s="7">
        <v>45655</v>
      </c>
      <c r="C1005" s="8" t="s">
        <v>257</v>
      </c>
      <c r="D1005" s="8">
        <v>24</v>
      </c>
      <c r="E1005" s="6">
        <f>DAY(TableAopCalendar[[#This Row],[Date]])</f>
        <v>29</v>
      </c>
      <c r="F1005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005" s="6" t="str">
        <f t="shared" si="46"/>
        <v>Week 5</v>
      </c>
      <c r="H1005" s="6" t="str">
        <f t="shared" si="47"/>
        <v>December 24 Week 5</v>
      </c>
      <c r="I1005" s="6" t="str">
        <f>CONCATENATE(UPPER(TableAopCalendar[[#This Row],[Month]])," ",TableAopCalendar[[#This Row],[Year]])</f>
        <v>DECEMBER 24</v>
      </c>
      <c r="J1005" s="6" t="s">
        <v>261</v>
      </c>
      <c r="K1005" s="6" t="str">
        <f>CONCATENATE(TableAopCalendar[[#This Row],[Month for Plan]]," ",TableAopCalendar[[#This Row],[Plan]])</f>
        <v>DECEMBER 24 PLANNED</v>
      </c>
    </row>
    <row r="1006" spans="1:11" x14ac:dyDescent="0.35">
      <c r="A1006" s="6">
        <f t="shared" si="45"/>
        <v>2</v>
      </c>
      <c r="B1006" s="7">
        <v>45656</v>
      </c>
      <c r="C1006" s="8" t="s">
        <v>257</v>
      </c>
      <c r="D1006" s="8">
        <v>24</v>
      </c>
      <c r="E1006" s="6">
        <f>DAY(TableAopCalendar[[#This Row],[Date]])</f>
        <v>30</v>
      </c>
      <c r="F1006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006" s="6" t="str">
        <f t="shared" si="46"/>
        <v>Week 5</v>
      </c>
      <c r="H1006" s="6" t="str">
        <f t="shared" si="47"/>
        <v>December 24 Week 5</v>
      </c>
      <c r="I1006" s="6" t="str">
        <f>CONCATENATE(UPPER(TableAopCalendar[[#This Row],[Month]])," ",TableAopCalendar[[#This Row],[Year]])</f>
        <v>DECEMBER 24</v>
      </c>
      <c r="J1006" s="6" t="s">
        <v>261</v>
      </c>
      <c r="K1006" s="6" t="str">
        <f>CONCATENATE(TableAopCalendar[[#This Row],[Month for Plan]]," ",TableAopCalendar[[#This Row],[Plan]])</f>
        <v>DECEMBER 24 PLANNED</v>
      </c>
    </row>
    <row r="1007" spans="1:11" x14ac:dyDescent="0.35">
      <c r="A1007" s="6">
        <f t="shared" si="45"/>
        <v>3</v>
      </c>
      <c r="B1007" s="7">
        <v>45657</v>
      </c>
      <c r="C1007" s="8" t="s">
        <v>257</v>
      </c>
      <c r="D1007" s="8">
        <v>24</v>
      </c>
      <c r="E1007" s="6">
        <f>DAY(TableAopCalendar[[#This Row],[Date]])</f>
        <v>31</v>
      </c>
      <c r="F1007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007" s="6" t="str">
        <f t="shared" si="46"/>
        <v>Week 5</v>
      </c>
      <c r="H1007" s="6" t="str">
        <f t="shared" si="47"/>
        <v>December 24 Week 5</v>
      </c>
      <c r="I1007" s="6" t="str">
        <f>CONCATENATE(UPPER(TableAopCalendar[[#This Row],[Month]])," ",TableAopCalendar[[#This Row],[Year]])</f>
        <v>DECEMBER 24</v>
      </c>
      <c r="J1007" s="6" t="s">
        <v>261</v>
      </c>
      <c r="K1007" s="6" t="str">
        <f>CONCATENATE(TableAopCalendar[[#This Row],[Month for Plan]]," ",TableAopCalendar[[#This Row],[Plan]])</f>
        <v>DECEMBER 24 PLANNED</v>
      </c>
    </row>
    <row r="1008" spans="1:11" x14ac:dyDescent="0.35">
      <c r="A1008" s="6">
        <f t="shared" si="45"/>
        <v>1</v>
      </c>
      <c r="B1008" s="7">
        <v>45658</v>
      </c>
      <c r="C1008" s="8" t="s">
        <v>258</v>
      </c>
      <c r="D1008" s="8">
        <v>25</v>
      </c>
      <c r="E1008" s="6">
        <f>DAY(TableAopCalendar[[#This Row],[Date]])</f>
        <v>1</v>
      </c>
      <c r="F1008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008" s="6" t="str">
        <f t="shared" si="46"/>
        <v>Week 1</v>
      </c>
      <c r="H1008" s="6" t="str">
        <f t="shared" si="47"/>
        <v>January 25 Week 1</v>
      </c>
      <c r="I1008" s="6" t="str">
        <f>CONCATENATE(UPPER(TableAopCalendar[[#This Row],[Month]])," ",TableAopCalendar[[#This Row],[Year]])</f>
        <v>JANUARY 25</v>
      </c>
      <c r="J1008" s="6" t="s">
        <v>261</v>
      </c>
      <c r="K1008" s="6" t="str">
        <f>CONCATENATE(TableAopCalendar[[#This Row],[Month for Plan]]," ",TableAopCalendar[[#This Row],[Plan]])</f>
        <v>JANUARY 25 PLANNED</v>
      </c>
    </row>
    <row r="1009" spans="1:11" x14ac:dyDescent="0.35">
      <c r="A1009" s="6">
        <f t="shared" si="45"/>
        <v>2</v>
      </c>
      <c r="B1009" s="7">
        <v>45659</v>
      </c>
      <c r="C1009" s="8" t="s">
        <v>258</v>
      </c>
      <c r="D1009" s="8">
        <v>25</v>
      </c>
      <c r="E1009" s="6">
        <f>DAY(TableAopCalendar[[#This Row],[Date]])</f>
        <v>2</v>
      </c>
      <c r="F1009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009" s="6" t="str">
        <f t="shared" si="46"/>
        <v>Week 1</v>
      </c>
      <c r="H1009" s="6" t="str">
        <f t="shared" si="47"/>
        <v>January 25 Week 1</v>
      </c>
      <c r="I1009" s="6" t="str">
        <f>CONCATENATE(UPPER(TableAopCalendar[[#This Row],[Month]])," ",TableAopCalendar[[#This Row],[Year]])</f>
        <v>JANUARY 25</v>
      </c>
      <c r="J1009" s="6" t="s">
        <v>261</v>
      </c>
      <c r="K1009" s="6" t="str">
        <f>CONCATENATE(TableAopCalendar[[#This Row],[Month for Plan]]," ",TableAopCalendar[[#This Row],[Plan]])</f>
        <v>JANUARY 25 PLANNED</v>
      </c>
    </row>
    <row r="1010" spans="1:11" x14ac:dyDescent="0.35">
      <c r="A1010" s="6">
        <f t="shared" si="45"/>
        <v>3</v>
      </c>
      <c r="B1010" s="7">
        <v>45660</v>
      </c>
      <c r="C1010" s="8" t="s">
        <v>258</v>
      </c>
      <c r="D1010" s="8">
        <v>25</v>
      </c>
      <c r="E1010" s="6">
        <f>DAY(TableAopCalendar[[#This Row],[Date]])</f>
        <v>3</v>
      </c>
      <c r="F1010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010" s="6" t="str">
        <f t="shared" si="46"/>
        <v>Week 1</v>
      </c>
      <c r="H1010" s="6" t="str">
        <f t="shared" si="47"/>
        <v>January 25 Week 1</v>
      </c>
      <c r="I1010" s="6" t="str">
        <f>CONCATENATE(UPPER(TableAopCalendar[[#This Row],[Month]])," ",TableAopCalendar[[#This Row],[Year]])</f>
        <v>JANUARY 25</v>
      </c>
      <c r="J1010" s="6" t="s">
        <v>261</v>
      </c>
      <c r="K1010" s="6" t="str">
        <f>CONCATENATE(TableAopCalendar[[#This Row],[Month for Plan]]," ",TableAopCalendar[[#This Row],[Plan]])</f>
        <v>JANUARY 25 PLANNED</v>
      </c>
    </row>
    <row r="1011" spans="1:11" x14ac:dyDescent="0.35">
      <c r="A1011" s="6">
        <f t="shared" si="45"/>
        <v>4</v>
      </c>
      <c r="B1011" s="7">
        <v>45661</v>
      </c>
      <c r="C1011" s="8" t="s">
        <v>258</v>
      </c>
      <c r="D1011" s="8">
        <v>25</v>
      </c>
      <c r="E1011" s="6">
        <f>DAY(TableAopCalendar[[#This Row],[Date]])</f>
        <v>4</v>
      </c>
      <c r="F1011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011" s="6" t="str">
        <f t="shared" si="46"/>
        <v>Week 1</v>
      </c>
      <c r="H1011" s="6" t="str">
        <f t="shared" si="47"/>
        <v>January 25 Week 1</v>
      </c>
      <c r="I1011" s="6" t="str">
        <f>CONCATENATE(UPPER(TableAopCalendar[[#This Row],[Month]])," ",TableAopCalendar[[#This Row],[Year]])</f>
        <v>JANUARY 25</v>
      </c>
      <c r="J1011" s="6" t="s">
        <v>261</v>
      </c>
      <c r="K1011" s="6" t="str">
        <f>CONCATENATE(TableAopCalendar[[#This Row],[Month for Plan]]," ",TableAopCalendar[[#This Row],[Plan]])</f>
        <v>JANUARY 25 PLANNED</v>
      </c>
    </row>
    <row r="1012" spans="1:11" x14ac:dyDescent="0.35">
      <c r="A1012" s="6">
        <f t="shared" si="45"/>
        <v>5</v>
      </c>
      <c r="B1012" s="7">
        <v>45662</v>
      </c>
      <c r="C1012" s="8" t="s">
        <v>258</v>
      </c>
      <c r="D1012" s="8">
        <v>25</v>
      </c>
      <c r="E1012" s="6">
        <f>DAY(TableAopCalendar[[#This Row],[Date]])</f>
        <v>5</v>
      </c>
      <c r="F1012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012" s="6" t="str">
        <f t="shared" si="46"/>
        <v>Week 1</v>
      </c>
      <c r="H1012" s="6" t="str">
        <f t="shared" si="47"/>
        <v>January 25 Week 1</v>
      </c>
      <c r="I1012" s="6" t="str">
        <f>CONCATENATE(UPPER(TableAopCalendar[[#This Row],[Month]])," ",TableAopCalendar[[#This Row],[Year]])</f>
        <v>JANUARY 25</v>
      </c>
      <c r="J1012" s="6" t="s">
        <v>261</v>
      </c>
      <c r="K1012" s="6" t="str">
        <f>CONCATENATE(TableAopCalendar[[#This Row],[Month for Plan]]," ",TableAopCalendar[[#This Row],[Plan]])</f>
        <v>JANUARY 25 PLANNED</v>
      </c>
    </row>
    <row r="1013" spans="1:11" x14ac:dyDescent="0.35">
      <c r="A1013" s="6">
        <f t="shared" si="45"/>
        <v>6</v>
      </c>
      <c r="B1013" s="7">
        <v>45663</v>
      </c>
      <c r="C1013" s="8" t="s">
        <v>258</v>
      </c>
      <c r="D1013" s="8">
        <v>25</v>
      </c>
      <c r="E1013" s="6">
        <f>DAY(TableAopCalendar[[#This Row],[Date]])</f>
        <v>6</v>
      </c>
      <c r="F1013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013" s="6" t="str">
        <f t="shared" si="46"/>
        <v>Week 1</v>
      </c>
      <c r="H1013" s="6" t="str">
        <f t="shared" si="47"/>
        <v>January 25 Week 1</v>
      </c>
      <c r="I1013" s="6" t="str">
        <f>CONCATENATE(UPPER(TableAopCalendar[[#This Row],[Month]])," ",TableAopCalendar[[#This Row],[Year]])</f>
        <v>JANUARY 25</v>
      </c>
      <c r="J1013" s="6" t="s">
        <v>261</v>
      </c>
      <c r="K1013" s="6" t="str">
        <f>CONCATENATE(TableAopCalendar[[#This Row],[Month for Plan]]," ",TableAopCalendar[[#This Row],[Plan]])</f>
        <v>JANUARY 25 PLANNED</v>
      </c>
    </row>
    <row r="1014" spans="1:11" x14ac:dyDescent="0.35">
      <c r="A1014" s="6">
        <f t="shared" si="45"/>
        <v>7</v>
      </c>
      <c r="B1014" s="7">
        <v>45664</v>
      </c>
      <c r="C1014" s="8" t="s">
        <v>258</v>
      </c>
      <c r="D1014" s="8">
        <v>25</v>
      </c>
      <c r="E1014" s="6">
        <f>DAY(TableAopCalendar[[#This Row],[Date]])</f>
        <v>7</v>
      </c>
      <c r="F1014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014" s="6" t="str">
        <f t="shared" si="46"/>
        <v>Week 1</v>
      </c>
      <c r="H1014" s="6" t="str">
        <f t="shared" si="47"/>
        <v>January 25 Week 1</v>
      </c>
      <c r="I1014" s="6" t="str">
        <f>CONCATENATE(UPPER(TableAopCalendar[[#This Row],[Month]])," ",TableAopCalendar[[#This Row],[Year]])</f>
        <v>JANUARY 25</v>
      </c>
      <c r="J1014" s="6" t="s">
        <v>261</v>
      </c>
      <c r="K1014" s="6" t="str">
        <f>CONCATENATE(TableAopCalendar[[#This Row],[Month for Plan]]," ",TableAopCalendar[[#This Row],[Plan]])</f>
        <v>JANUARY 25 PLANNED</v>
      </c>
    </row>
    <row r="1015" spans="1:11" x14ac:dyDescent="0.35">
      <c r="A1015" s="6">
        <f t="shared" si="45"/>
        <v>1</v>
      </c>
      <c r="B1015" s="7">
        <v>45665</v>
      </c>
      <c r="C1015" s="8" t="s">
        <v>258</v>
      </c>
      <c r="D1015" s="8">
        <v>25</v>
      </c>
      <c r="E1015" s="6">
        <f>DAY(TableAopCalendar[[#This Row],[Date]])</f>
        <v>8</v>
      </c>
      <c r="F1015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015" s="6" t="str">
        <f t="shared" si="46"/>
        <v>Week 2</v>
      </c>
      <c r="H1015" s="6" t="str">
        <f t="shared" si="47"/>
        <v>January 25 Week 2</v>
      </c>
      <c r="I1015" s="6" t="str">
        <f>CONCATENATE(UPPER(TableAopCalendar[[#This Row],[Month]])," ",TableAopCalendar[[#This Row],[Year]])</f>
        <v>JANUARY 25</v>
      </c>
      <c r="J1015" s="6" t="s">
        <v>261</v>
      </c>
      <c r="K1015" s="6" t="str">
        <f>CONCATENATE(TableAopCalendar[[#This Row],[Month for Plan]]," ",TableAopCalendar[[#This Row],[Plan]])</f>
        <v>JANUARY 25 PLANNED</v>
      </c>
    </row>
    <row r="1016" spans="1:11" x14ac:dyDescent="0.35">
      <c r="A1016" s="6">
        <f t="shared" si="45"/>
        <v>2</v>
      </c>
      <c r="B1016" s="7">
        <v>45666</v>
      </c>
      <c r="C1016" s="8" t="s">
        <v>258</v>
      </c>
      <c r="D1016" s="8">
        <v>25</v>
      </c>
      <c r="E1016" s="6">
        <f>DAY(TableAopCalendar[[#This Row],[Date]])</f>
        <v>9</v>
      </c>
      <c r="F1016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016" s="6" t="str">
        <f t="shared" si="46"/>
        <v>Week 2</v>
      </c>
      <c r="H1016" s="6" t="str">
        <f t="shared" si="47"/>
        <v>January 25 Week 2</v>
      </c>
      <c r="I1016" s="6" t="str">
        <f>CONCATENATE(UPPER(TableAopCalendar[[#This Row],[Month]])," ",TableAopCalendar[[#This Row],[Year]])</f>
        <v>JANUARY 25</v>
      </c>
      <c r="J1016" s="6" t="s">
        <v>261</v>
      </c>
      <c r="K1016" s="6" t="str">
        <f>CONCATENATE(TableAopCalendar[[#This Row],[Month for Plan]]," ",TableAopCalendar[[#This Row],[Plan]])</f>
        <v>JANUARY 25 PLANNED</v>
      </c>
    </row>
    <row r="1017" spans="1:11" x14ac:dyDescent="0.35">
      <c r="A1017" s="6">
        <f t="shared" si="45"/>
        <v>3</v>
      </c>
      <c r="B1017" s="7">
        <v>45667</v>
      </c>
      <c r="C1017" s="8" t="s">
        <v>258</v>
      </c>
      <c r="D1017" s="8">
        <v>25</v>
      </c>
      <c r="E1017" s="6">
        <f>DAY(TableAopCalendar[[#This Row],[Date]])</f>
        <v>10</v>
      </c>
      <c r="F1017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017" s="6" t="str">
        <f t="shared" si="46"/>
        <v>Week 2</v>
      </c>
      <c r="H1017" s="6" t="str">
        <f t="shared" si="47"/>
        <v>January 25 Week 2</v>
      </c>
      <c r="I1017" s="6" t="str">
        <f>CONCATENATE(UPPER(TableAopCalendar[[#This Row],[Month]])," ",TableAopCalendar[[#This Row],[Year]])</f>
        <v>JANUARY 25</v>
      </c>
      <c r="J1017" s="6" t="s">
        <v>261</v>
      </c>
      <c r="K1017" s="6" t="str">
        <f>CONCATENATE(TableAopCalendar[[#This Row],[Month for Plan]]," ",TableAopCalendar[[#This Row],[Plan]])</f>
        <v>JANUARY 25 PLANNED</v>
      </c>
    </row>
    <row r="1018" spans="1:11" x14ac:dyDescent="0.35">
      <c r="A1018" s="6">
        <f t="shared" si="45"/>
        <v>4</v>
      </c>
      <c r="B1018" s="7">
        <v>45668</v>
      </c>
      <c r="C1018" s="8" t="s">
        <v>258</v>
      </c>
      <c r="D1018" s="8">
        <v>25</v>
      </c>
      <c r="E1018" s="6">
        <f>DAY(TableAopCalendar[[#This Row],[Date]])</f>
        <v>11</v>
      </c>
      <c r="F1018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018" s="6" t="str">
        <f t="shared" si="46"/>
        <v>Week 2</v>
      </c>
      <c r="H1018" s="6" t="str">
        <f t="shared" si="47"/>
        <v>January 25 Week 2</v>
      </c>
      <c r="I1018" s="6" t="str">
        <f>CONCATENATE(UPPER(TableAopCalendar[[#This Row],[Month]])," ",TableAopCalendar[[#This Row],[Year]])</f>
        <v>JANUARY 25</v>
      </c>
      <c r="J1018" s="6" t="s">
        <v>261</v>
      </c>
      <c r="K1018" s="6" t="str">
        <f>CONCATENATE(TableAopCalendar[[#This Row],[Month for Plan]]," ",TableAopCalendar[[#This Row],[Plan]])</f>
        <v>JANUARY 25 PLANNED</v>
      </c>
    </row>
    <row r="1019" spans="1:11" x14ac:dyDescent="0.35">
      <c r="A1019" s="6">
        <f t="shared" si="45"/>
        <v>5</v>
      </c>
      <c r="B1019" s="7">
        <v>45669</v>
      </c>
      <c r="C1019" s="8" t="s">
        <v>258</v>
      </c>
      <c r="D1019" s="8">
        <v>25</v>
      </c>
      <c r="E1019" s="6">
        <f>DAY(TableAopCalendar[[#This Row],[Date]])</f>
        <v>12</v>
      </c>
      <c r="F1019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019" s="6" t="str">
        <f t="shared" si="46"/>
        <v>Week 2</v>
      </c>
      <c r="H1019" s="6" t="str">
        <f t="shared" si="47"/>
        <v>January 25 Week 2</v>
      </c>
      <c r="I1019" s="6" t="str">
        <f>CONCATENATE(UPPER(TableAopCalendar[[#This Row],[Month]])," ",TableAopCalendar[[#This Row],[Year]])</f>
        <v>JANUARY 25</v>
      </c>
      <c r="J1019" s="6" t="s">
        <v>261</v>
      </c>
      <c r="K1019" s="6" t="str">
        <f>CONCATENATE(TableAopCalendar[[#This Row],[Month for Plan]]," ",TableAopCalendar[[#This Row],[Plan]])</f>
        <v>JANUARY 25 PLANNED</v>
      </c>
    </row>
    <row r="1020" spans="1:11" x14ac:dyDescent="0.35">
      <c r="A1020" s="6">
        <f t="shared" si="45"/>
        <v>6</v>
      </c>
      <c r="B1020" s="7">
        <v>45670</v>
      </c>
      <c r="C1020" s="8" t="s">
        <v>258</v>
      </c>
      <c r="D1020" s="8">
        <v>25</v>
      </c>
      <c r="E1020" s="6">
        <f>DAY(TableAopCalendar[[#This Row],[Date]])</f>
        <v>13</v>
      </c>
      <c r="F1020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020" s="6" t="str">
        <f t="shared" si="46"/>
        <v>Week 2</v>
      </c>
      <c r="H1020" s="6" t="str">
        <f t="shared" si="47"/>
        <v>January 25 Week 2</v>
      </c>
      <c r="I1020" s="6" t="str">
        <f>CONCATENATE(UPPER(TableAopCalendar[[#This Row],[Month]])," ",TableAopCalendar[[#This Row],[Year]])</f>
        <v>JANUARY 25</v>
      </c>
      <c r="J1020" s="6" t="s">
        <v>261</v>
      </c>
      <c r="K1020" s="6" t="str">
        <f>CONCATENATE(TableAopCalendar[[#This Row],[Month for Plan]]," ",TableAopCalendar[[#This Row],[Plan]])</f>
        <v>JANUARY 25 PLANNED</v>
      </c>
    </row>
    <row r="1021" spans="1:11" x14ac:dyDescent="0.35">
      <c r="A1021" s="6">
        <f t="shared" si="45"/>
        <v>7</v>
      </c>
      <c r="B1021" s="7">
        <v>45671</v>
      </c>
      <c r="C1021" s="8" t="s">
        <v>258</v>
      </c>
      <c r="D1021" s="8">
        <v>25</v>
      </c>
      <c r="E1021" s="6">
        <f>DAY(TableAopCalendar[[#This Row],[Date]])</f>
        <v>14</v>
      </c>
      <c r="F1021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021" s="6" t="str">
        <f t="shared" si="46"/>
        <v>Week 2</v>
      </c>
      <c r="H1021" s="6" t="str">
        <f t="shared" si="47"/>
        <v>January 25 Week 2</v>
      </c>
      <c r="I1021" s="6" t="str">
        <f>CONCATENATE(UPPER(TableAopCalendar[[#This Row],[Month]])," ",TableAopCalendar[[#This Row],[Year]])</f>
        <v>JANUARY 25</v>
      </c>
      <c r="J1021" s="6" t="s">
        <v>261</v>
      </c>
      <c r="K1021" s="6" t="str">
        <f>CONCATENATE(TableAopCalendar[[#This Row],[Month for Plan]]," ",TableAopCalendar[[#This Row],[Plan]])</f>
        <v>JANUARY 25 PLANNED</v>
      </c>
    </row>
    <row r="1022" spans="1:11" x14ac:dyDescent="0.35">
      <c r="A1022" s="6">
        <f t="shared" si="45"/>
        <v>1</v>
      </c>
      <c r="B1022" s="7">
        <v>45672</v>
      </c>
      <c r="C1022" s="8" t="s">
        <v>258</v>
      </c>
      <c r="D1022" s="8">
        <v>25</v>
      </c>
      <c r="E1022" s="6">
        <f>DAY(TableAopCalendar[[#This Row],[Date]])</f>
        <v>15</v>
      </c>
      <c r="F1022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022" s="6" t="str">
        <f t="shared" si="46"/>
        <v>Week 3</v>
      </c>
      <c r="H1022" s="6" t="str">
        <f t="shared" si="47"/>
        <v>January 25 Week 3</v>
      </c>
      <c r="I1022" s="6" t="str">
        <f>CONCATENATE(UPPER(TableAopCalendar[[#This Row],[Month]])," ",TableAopCalendar[[#This Row],[Year]])</f>
        <v>JANUARY 25</v>
      </c>
      <c r="J1022" s="6" t="s">
        <v>261</v>
      </c>
      <c r="K1022" s="6" t="str">
        <f>CONCATENATE(TableAopCalendar[[#This Row],[Month for Plan]]," ",TableAopCalendar[[#This Row],[Plan]])</f>
        <v>JANUARY 25 PLANNED</v>
      </c>
    </row>
    <row r="1023" spans="1:11" x14ac:dyDescent="0.35">
      <c r="A1023" s="6">
        <f t="shared" si="45"/>
        <v>2</v>
      </c>
      <c r="B1023" s="7">
        <v>45673</v>
      </c>
      <c r="C1023" s="8" t="s">
        <v>258</v>
      </c>
      <c r="D1023" s="8">
        <v>25</v>
      </c>
      <c r="E1023" s="6">
        <f>DAY(TableAopCalendar[[#This Row],[Date]])</f>
        <v>16</v>
      </c>
      <c r="F1023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023" s="6" t="str">
        <f t="shared" si="46"/>
        <v>Week 3</v>
      </c>
      <c r="H1023" s="6" t="str">
        <f t="shared" si="47"/>
        <v>January 25 Week 3</v>
      </c>
      <c r="I1023" s="6" t="str">
        <f>CONCATENATE(UPPER(TableAopCalendar[[#This Row],[Month]])," ",TableAopCalendar[[#This Row],[Year]])</f>
        <v>JANUARY 25</v>
      </c>
      <c r="J1023" s="6" t="s">
        <v>261</v>
      </c>
      <c r="K1023" s="6" t="str">
        <f>CONCATENATE(TableAopCalendar[[#This Row],[Month for Plan]]," ",TableAopCalendar[[#This Row],[Plan]])</f>
        <v>JANUARY 25 PLANNED</v>
      </c>
    </row>
    <row r="1024" spans="1:11" x14ac:dyDescent="0.35">
      <c r="A1024" s="6">
        <f t="shared" si="45"/>
        <v>3</v>
      </c>
      <c r="B1024" s="7">
        <v>45674</v>
      </c>
      <c r="C1024" s="8" t="s">
        <v>258</v>
      </c>
      <c r="D1024" s="8">
        <v>25</v>
      </c>
      <c r="E1024" s="6">
        <f>DAY(TableAopCalendar[[#This Row],[Date]])</f>
        <v>17</v>
      </c>
      <c r="F1024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024" s="6" t="str">
        <f t="shared" si="46"/>
        <v>Week 3</v>
      </c>
      <c r="H1024" s="6" t="str">
        <f t="shared" si="47"/>
        <v>January 25 Week 3</v>
      </c>
      <c r="I1024" s="6" t="str">
        <f>CONCATENATE(UPPER(TableAopCalendar[[#This Row],[Month]])," ",TableAopCalendar[[#This Row],[Year]])</f>
        <v>JANUARY 25</v>
      </c>
      <c r="J1024" s="6" t="s">
        <v>261</v>
      </c>
      <c r="K1024" s="6" t="str">
        <f>CONCATENATE(TableAopCalendar[[#This Row],[Month for Plan]]," ",TableAopCalendar[[#This Row],[Plan]])</f>
        <v>JANUARY 25 PLANNED</v>
      </c>
    </row>
    <row r="1025" spans="1:11" x14ac:dyDescent="0.35">
      <c r="A1025" s="6">
        <f t="shared" si="45"/>
        <v>4</v>
      </c>
      <c r="B1025" s="7">
        <v>45675</v>
      </c>
      <c r="C1025" s="8" t="s">
        <v>258</v>
      </c>
      <c r="D1025" s="8">
        <v>25</v>
      </c>
      <c r="E1025" s="6">
        <f>DAY(TableAopCalendar[[#This Row],[Date]])</f>
        <v>18</v>
      </c>
      <c r="F1025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025" s="6" t="str">
        <f t="shared" si="46"/>
        <v>Week 3</v>
      </c>
      <c r="H1025" s="6" t="str">
        <f t="shared" si="47"/>
        <v>January 25 Week 3</v>
      </c>
      <c r="I1025" s="6" t="str">
        <f>CONCATENATE(UPPER(TableAopCalendar[[#This Row],[Month]])," ",TableAopCalendar[[#This Row],[Year]])</f>
        <v>JANUARY 25</v>
      </c>
      <c r="J1025" s="6" t="s">
        <v>261</v>
      </c>
      <c r="K1025" s="6" t="str">
        <f>CONCATENATE(TableAopCalendar[[#This Row],[Month for Plan]]," ",TableAopCalendar[[#This Row],[Plan]])</f>
        <v>JANUARY 25 PLANNED</v>
      </c>
    </row>
    <row r="1026" spans="1:11" x14ac:dyDescent="0.35">
      <c r="A1026" s="6">
        <f t="shared" ref="A1026:A1089" si="48">IF(G1026=G1025,A1025+1,1)</f>
        <v>5</v>
      </c>
      <c r="B1026" s="7">
        <v>45676</v>
      </c>
      <c r="C1026" s="8" t="s">
        <v>258</v>
      </c>
      <c r="D1026" s="8">
        <v>25</v>
      </c>
      <c r="E1026" s="6">
        <f>DAY(TableAopCalendar[[#This Row],[Date]])</f>
        <v>19</v>
      </c>
      <c r="F1026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026" s="6" t="str">
        <f t="shared" ref="G1026:G1089" si="49">"Week"&amp;" "&amp;F1026</f>
        <v>Week 3</v>
      </c>
      <c r="H1026" s="6" t="str">
        <f t="shared" ref="H1026:H1089" si="50">CONCATENATE(C1026," ",D1026," ",G1026)</f>
        <v>January 25 Week 3</v>
      </c>
      <c r="I1026" s="6" t="str">
        <f>CONCATENATE(UPPER(TableAopCalendar[[#This Row],[Month]])," ",TableAopCalendar[[#This Row],[Year]])</f>
        <v>JANUARY 25</v>
      </c>
      <c r="J1026" s="6" t="s">
        <v>261</v>
      </c>
      <c r="K1026" s="6" t="str">
        <f>CONCATENATE(TableAopCalendar[[#This Row],[Month for Plan]]," ",TableAopCalendar[[#This Row],[Plan]])</f>
        <v>JANUARY 25 PLANNED</v>
      </c>
    </row>
    <row r="1027" spans="1:11" x14ac:dyDescent="0.35">
      <c r="A1027" s="6">
        <f t="shared" si="48"/>
        <v>6</v>
      </c>
      <c r="B1027" s="7">
        <v>45677</v>
      </c>
      <c r="C1027" s="8" t="s">
        <v>258</v>
      </c>
      <c r="D1027" s="8">
        <v>25</v>
      </c>
      <c r="E1027" s="6">
        <f>DAY(TableAopCalendar[[#This Row],[Date]])</f>
        <v>20</v>
      </c>
      <c r="F1027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027" s="6" t="str">
        <f t="shared" si="49"/>
        <v>Week 3</v>
      </c>
      <c r="H1027" s="6" t="str">
        <f t="shared" si="50"/>
        <v>January 25 Week 3</v>
      </c>
      <c r="I1027" s="6" t="str">
        <f>CONCATENATE(UPPER(TableAopCalendar[[#This Row],[Month]])," ",TableAopCalendar[[#This Row],[Year]])</f>
        <v>JANUARY 25</v>
      </c>
      <c r="J1027" s="6" t="s">
        <v>261</v>
      </c>
      <c r="K1027" s="6" t="str">
        <f>CONCATENATE(TableAopCalendar[[#This Row],[Month for Plan]]," ",TableAopCalendar[[#This Row],[Plan]])</f>
        <v>JANUARY 25 PLANNED</v>
      </c>
    </row>
    <row r="1028" spans="1:11" x14ac:dyDescent="0.35">
      <c r="A1028" s="6">
        <f t="shared" si="48"/>
        <v>7</v>
      </c>
      <c r="B1028" s="7">
        <v>45678</v>
      </c>
      <c r="C1028" s="8" t="s">
        <v>258</v>
      </c>
      <c r="D1028" s="8">
        <v>25</v>
      </c>
      <c r="E1028" s="6">
        <f>DAY(TableAopCalendar[[#This Row],[Date]])</f>
        <v>21</v>
      </c>
      <c r="F1028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028" s="6" t="str">
        <f t="shared" si="49"/>
        <v>Week 3</v>
      </c>
      <c r="H1028" s="6" t="str">
        <f t="shared" si="50"/>
        <v>January 25 Week 3</v>
      </c>
      <c r="I1028" s="6" t="str">
        <f>CONCATENATE(UPPER(TableAopCalendar[[#This Row],[Month]])," ",TableAopCalendar[[#This Row],[Year]])</f>
        <v>JANUARY 25</v>
      </c>
      <c r="J1028" s="6" t="s">
        <v>261</v>
      </c>
      <c r="K1028" s="6" t="str">
        <f>CONCATENATE(TableAopCalendar[[#This Row],[Month for Plan]]," ",TableAopCalendar[[#This Row],[Plan]])</f>
        <v>JANUARY 25 PLANNED</v>
      </c>
    </row>
    <row r="1029" spans="1:11" x14ac:dyDescent="0.35">
      <c r="A1029" s="6">
        <f t="shared" si="48"/>
        <v>1</v>
      </c>
      <c r="B1029" s="7">
        <v>45679</v>
      </c>
      <c r="C1029" s="8" t="s">
        <v>258</v>
      </c>
      <c r="D1029" s="8">
        <v>25</v>
      </c>
      <c r="E1029" s="6">
        <f>DAY(TableAopCalendar[[#This Row],[Date]])</f>
        <v>22</v>
      </c>
      <c r="F1029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029" s="6" t="str">
        <f t="shared" si="49"/>
        <v>Week 4</v>
      </c>
      <c r="H1029" s="6" t="str">
        <f t="shared" si="50"/>
        <v>January 25 Week 4</v>
      </c>
      <c r="I1029" s="6" t="str">
        <f>CONCATENATE(UPPER(TableAopCalendar[[#This Row],[Month]])," ",TableAopCalendar[[#This Row],[Year]])</f>
        <v>JANUARY 25</v>
      </c>
      <c r="J1029" s="6" t="s">
        <v>261</v>
      </c>
      <c r="K1029" s="6" t="str">
        <f>CONCATENATE(TableAopCalendar[[#This Row],[Month for Plan]]," ",TableAopCalendar[[#This Row],[Plan]])</f>
        <v>JANUARY 25 PLANNED</v>
      </c>
    </row>
    <row r="1030" spans="1:11" x14ac:dyDescent="0.35">
      <c r="A1030" s="6">
        <f t="shared" si="48"/>
        <v>2</v>
      </c>
      <c r="B1030" s="7">
        <v>45680</v>
      </c>
      <c r="C1030" s="8" t="s">
        <v>258</v>
      </c>
      <c r="D1030" s="8">
        <v>25</v>
      </c>
      <c r="E1030" s="6">
        <f>DAY(TableAopCalendar[[#This Row],[Date]])</f>
        <v>23</v>
      </c>
      <c r="F1030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030" s="6" t="str">
        <f t="shared" si="49"/>
        <v>Week 4</v>
      </c>
      <c r="H1030" s="6" t="str">
        <f t="shared" si="50"/>
        <v>January 25 Week 4</v>
      </c>
      <c r="I1030" s="6" t="str">
        <f>CONCATENATE(UPPER(TableAopCalendar[[#This Row],[Month]])," ",TableAopCalendar[[#This Row],[Year]])</f>
        <v>JANUARY 25</v>
      </c>
      <c r="J1030" s="6" t="s">
        <v>261</v>
      </c>
      <c r="K1030" s="6" t="str">
        <f>CONCATENATE(TableAopCalendar[[#This Row],[Month for Plan]]," ",TableAopCalendar[[#This Row],[Plan]])</f>
        <v>JANUARY 25 PLANNED</v>
      </c>
    </row>
    <row r="1031" spans="1:11" x14ac:dyDescent="0.35">
      <c r="A1031" s="6">
        <f t="shared" si="48"/>
        <v>3</v>
      </c>
      <c r="B1031" s="7">
        <v>45681</v>
      </c>
      <c r="C1031" s="8" t="s">
        <v>258</v>
      </c>
      <c r="D1031" s="8">
        <v>25</v>
      </c>
      <c r="E1031" s="6">
        <f>DAY(TableAopCalendar[[#This Row],[Date]])</f>
        <v>24</v>
      </c>
      <c r="F1031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031" s="6" t="str">
        <f t="shared" si="49"/>
        <v>Week 4</v>
      </c>
      <c r="H1031" s="6" t="str">
        <f t="shared" si="50"/>
        <v>January 25 Week 4</v>
      </c>
      <c r="I1031" s="6" t="str">
        <f>CONCATENATE(UPPER(TableAopCalendar[[#This Row],[Month]])," ",TableAopCalendar[[#This Row],[Year]])</f>
        <v>JANUARY 25</v>
      </c>
      <c r="J1031" s="6" t="s">
        <v>261</v>
      </c>
      <c r="K1031" s="6" t="str">
        <f>CONCATENATE(TableAopCalendar[[#This Row],[Month for Plan]]," ",TableAopCalendar[[#This Row],[Plan]])</f>
        <v>JANUARY 25 PLANNED</v>
      </c>
    </row>
    <row r="1032" spans="1:11" x14ac:dyDescent="0.35">
      <c r="A1032" s="6">
        <f t="shared" si="48"/>
        <v>4</v>
      </c>
      <c r="B1032" s="7">
        <v>45682</v>
      </c>
      <c r="C1032" s="8" t="s">
        <v>258</v>
      </c>
      <c r="D1032" s="8">
        <v>25</v>
      </c>
      <c r="E1032" s="6">
        <f>DAY(TableAopCalendar[[#This Row],[Date]])</f>
        <v>25</v>
      </c>
      <c r="F1032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032" s="6" t="str">
        <f t="shared" si="49"/>
        <v>Week 4</v>
      </c>
      <c r="H1032" s="6" t="str">
        <f t="shared" si="50"/>
        <v>January 25 Week 4</v>
      </c>
      <c r="I1032" s="6" t="str">
        <f>CONCATENATE(UPPER(TableAopCalendar[[#This Row],[Month]])," ",TableAopCalendar[[#This Row],[Year]])</f>
        <v>JANUARY 25</v>
      </c>
      <c r="J1032" s="6" t="s">
        <v>261</v>
      </c>
      <c r="K1032" s="6" t="str">
        <f>CONCATENATE(TableAopCalendar[[#This Row],[Month for Plan]]," ",TableAopCalendar[[#This Row],[Plan]])</f>
        <v>JANUARY 25 PLANNED</v>
      </c>
    </row>
    <row r="1033" spans="1:11" x14ac:dyDescent="0.35">
      <c r="A1033" s="6">
        <f t="shared" si="48"/>
        <v>5</v>
      </c>
      <c r="B1033" s="7">
        <v>45683</v>
      </c>
      <c r="C1033" s="8" t="s">
        <v>258</v>
      </c>
      <c r="D1033" s="8">
        <v>25</v>
      </c>
      <c r="E1033" s="6">
        <f>DAY(TableAopCalendar[[#This Row],[Date]])</f>
        <v>26</v>
      </c>
      <c r="F1033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033" s="6" t="str">
        <f t="shared" si="49"/>
        <v>Week 4</v>
      </c>
      <c r="H1033" s="6" t="str">
        <f t="shared" si="50"/>
        <v>January 25 Week 4</v>
      </c>
      <c r="I1033" s="6" t="str">
        <f>CONCATENATE(UPPER(TableAopCalendar[[#This Row],[Month]])," ",TableAopCalendar[[#This Row],[Year]])</f>
        <v>JANUARY 25</v>
      </c>
      <c r="J1033" s="6" t="s">
        <v>261</v>
      </c>
      <c r="K1033" s="6" t="str">
        <f>CONCATENATE(TableAopCalendar[[#This Row],[Month for Plan]]," ",TableAopCalendar[[#This Row],[Plan]])</f>
        <v>JANUARY 25 PLANNED</v>
      </c>
    </row>
    <row r="1034" spans="1:11" x14ac:dyDescent="0.35">
      <c r="A1034" s="6">
        <f t="shared" si="48"/>
        <v>6</v>
      </c>
      <c r="B1034" s="7">
        <v>45684</v>
      </c>
      <c r="C1034" s="8" t="s">
        <v>258</v>
      </c>
      <c r="D1034" s="8">
        <v>25</v>
      </c>
      <c r="E1034" s="6">
        <f>DAY(TableAopCalendar[[#This Row],[Date]])</f>
        <v>27</v>
      </c>
      <c r="F1034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034" s="6" t="str">
        <f t="shared" si="49"/>
        <v>Week 4</v>
      </c>
      <c r="H1034" s="6" t="str">
        <f t="shared" si="50"/>
        <v>January 25 Week 4</v>
      </c>
      <c r="I1034" s="6" t="str">
        <f>CONCATENATE(UPPER(TableAopCalendar[[#This Row],[Month]])," ",TableAopCalendar[[#This Row],[Year]])</f>
        <v>JANUARY 25</v>
      </c>
      <c r="J1034" s="6" t="s">
        <v>261</v>
      </c>
      <c r="K1034" s="6" t="str">
        <f>CONCATENATE(TableAopCalendar[[#This Row],[Month for Plan]]," ",TableAopCalendar[[#This Row],[Plan]])</f>
        <v>JANUARY 25 PLANNED</v>
      </c>
    </row>
    <row r="1035" spans="1:11" x14ac:dyDescent="0.35">
      <c r="A1035" s="6">
        <f t="shared" si="48"/>
        <v>7</v>
      </c>
      <c r="B1035" s="7">
        <v>45685</v>
      </c>
      <c r="C1035" s="8" t="s">
        <v>258</v>
      </c>
      <c r="D1035" s="8">
        <v>25</v>
      </c>
      <c r="E1035" s="6">
        <f>DAY(TableAopCalendar[[#This Row],[Date]])</f>
        <v>28</v>
      </c>
      <c r="F1035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035" s="6" t="str">
        <f t="shared" si="49"/>
        <v>Week 4</v>
      </c>
      <c r="H1035" s="6" t="str">
        <f t="shared" si="50"/>
        <v>January 25 Week 4</v>
      </c>
      <c r="I1035" s="6" t="str">
        <f>CONCATENATE(UPPER(TableAopCalendar[[#This Row],[Month]])," ",TableAopCalendar[[#This Row],[Year]])</f>
        <v>JANUARY 25</v>
      </c>
      <c r="J1035" s="6" t="s">
        <v>261</v>
      </c>
      <c r="K1035" s="6" t="str">
        <f>CONCATENATE(TableAopCalendar[[#This Row],[Month for Plan]]," ",TableAopCalendar[[#This Row],[Plan]])</f>
        <v>JANUARY 25 PLANNED</v>
      </c>
    </row>
    <row r="1036" spans="1:11" x14ac:dyDescent="0.35">
      <c r="A1036" s="6">
        <f t="shared" si="48"/>
        <v>1</v>
      </c>
      <c r="B1036" s="7">
        <v>45686</v>
      </c>
      <c r="C1036" s="8" t="s">
        <v>258</v>
      </c>
      <c r="D1036" s="8">
        <v>25</v>
      </c>
      <c r="E1036" s="6">
        <f>DAY(TableAopCalendar[[#This Row],[Date]])</f>
        <v>29</v>
      </c>
      <c r="F1036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036" s="6" t="str">
        <f t="shared" si="49"/>
        <v>Week 5</v>
      </c>
      <c r="H1036" s="6" t="str">
        <f t="shared" si="50"/>
        <v>January 25 Week 5</v>
      </c>
      <c r="I1036" s="6" t="str">
        <f>CONCATENATE(UPPER(TableAopCalendar[[#This Row],[Month]])," ",TableAopCalendar[[#This Row],[Year]])</f>
        <v>JANUARY 25</v>
      </c>
      <c r="J1036" s="6" t="s">
        <v>261</v>
      </c>
      <c r="K1036" s="6" t="str">
        <f>CONCATENATE(TableAopCalendar[[#This Row],[Month for Plan]]," ",TableAopCalendar[[#This Row],[Plan]])</f>
        <v>JANUARY 25 PLANNED</v>
      </c>
    </row>
    <row r="1037" spans="1:11" x14ac:dyDescent="0.35">
      <c r="A1037" s="6">
        <f t="shared" si="48"/>
        <v>2</v>
      </c>
      <c r="B1037" s="7">
        <v>45687</v>
      </c>
      <c r="C1037" s="8" t="s">
        <v>258</v>
      </c>
      <c r="D1037" s="8">
        <v>25</v>
      </c>
      <c r="E1037" s="6">
        <f>DAY(TableAopCalendar[[#This Row],[Date]])</f>
        <v>30</v>
      </c>
      <c r="F1037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037" s="6" t="str">
        <f t="shared" si="49"/>
        <v>Week 5</v>
      </c>
      <c r="H1037" s="6" t="str">
        <f t="shared" si="50"/>
        <v>January 25 Week 5</v>
      </c>
      <c r="I1037" s="6" t="str">
        <f>CONCATENATE(UPPER(TableAopCalendar[[#This Row],[Month]])," ",TableAopCalendar[[#This Row],[Year]])</f>
        <v>JANUARY 25</v>
      </c>
      <c r="J1037" s="6" t="s">
        <v>261</v>
      </c>
      <c r="K1037" s="6" t="str">
        <f>CONCATENATE(TableAopCalendar[[#This Row],[Month for Plan]]," ",TableAopCalendar[[#This Row],[Plan]])</f>
        <v>JANUARY 25 PLANNED</v>
      </c>
    </row>
    <row r="1038" spans="1:11" x14ac:dyDescent="0.35">
      <c r="A1038" s="6">
        <f t="shared" si="48"/>
        <v>3</v>
      </c>
      <c r="B1038" s="7">
        <v>45688</v>
      </c>
      <c r="C1038" s="8" t="s">
        <v>258</v>
      </c>
      <c r="D1038" s="8">
        <v>25</v>
      </c>
      <c r="E1038" s="6">
        <f>DAY(TableAopCalendar[[#This Row],[Date]])</f>
        <v>31</v>
      </c>
      <c r="F1038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038" s="6" t="str">
        <f t="shared" si="49"/>
        <v>Week 5</v>
      </c>
      <c r="H1038" s="6" t="str">
        <f t="shared" si="50"/>
        <v>January 25 Week 5</v>
      </c>
      <c r="I1038" s="6" t="str">
        <f>CONCATENATE(UPPER(TableAopCalendar[[#This Row],[Month]])," ",TableAopCalendar[[#This Row],[Year]])</f>
        <v>JANUARY 25</v>
      </c>
      <c r="J1038" s="6" t="s">
        <v>261</v>
      </c>
      <c r="K1038" s="6" t="str">
        <f>CONCATENATE(TableAopCalendar[[#This Row],[Month for Plan]]," ",TableAopCalendar[[#This Row],[Plan]])</f>
        <v>JANUARY 25 PLANNED</v>
      </c>
    </row>
    <row r="1039" spans="1:11" x14ac:dyDescent="0.35">
      <c r="A1039" s="6">
        <f t="shared" si="48"/>
        <v>1</v>
      </c>
      <c r="B1039" s="7">
        <v>45689</v>
      </c>
      <c r="C1039" s="8" t="s">
        <v>259</v>
      </c>
      <c r="D1039" s="8">
        <v>25</v>
      </c>
      <c r="E1039" s="6">
        <f>DAY(TableAopCalendar[[#This Row],[Date]])</f>
        <v>1</v>
      </c>
      <c r="F1039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039" s="6" t="str">
        <f t="shared" si="49"/>
        <v>Week 1</v>
      </c>
      <c r="H1039" s="6" t="str">
        <f t="shared" si="50"/>
        <v>February 25 Week 1</v>
      </c>
      <c r="I1039" s="6" t="str">
        <f>CONCATENATE(UPPER(TableAopCalendar[[#This Row],[Month]])," ",TableAopCalendar[[#This Row],[Year]])</f>
        <v>FEBRUARY 25</v>
      </c>
      <c r="J1039" s="6" t="s">
        <v>261</v>
      </c>
      <c r="K1039" s="6" t="str">
        <f>CONCATENATE(TableAopCalendar[[#This Row],[Month for Plan]]," ",TableAopCalendar[[#This Row],[Plan]])</f>
        <v>FEBRUARY 25 PLANNED</v>
      </c>
    </row>
    <row r="1040" spans="1:11" x14ac:dyDescent="0.35">
      <c r="A1040" s="6">
        <f t="shared" si="48"/>
        <v>2</v>
      </c>
      <c r="B1040" s="7">
        <v>45690</v>
      </c>
      <c r="C1040" s="8" t="s">
        <v>259</v>
      </c>
      <c r="D1040" s="8">
        <v>25</v>
      </c>
      <c r="E1040" s="6">
        <f>DAY(TableAopCalendar[[#This Row],[Date]])</f>
        <v>2</v>
      </c>
      <c r="F1040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040" s="6" t="str">
        <f t="shared" si="49"/>
        <v>Week 1</v>
      </c>
      <c r="H1040" s="6" t="str">
        <f t="shared" si="50"/>
        <v>February 25 Week 1</v>
      </c>
      <c r="I1040" s="6" t="str">
        <f>CONCATENATE(UPPER(TableAopCalendar[[#This Row],[Month]])," ",TableAopCalendar[[#This Row],[Year]])</f>
        <v>FEBRUARY 25</v>
      </c>
      <c r="J1040" s="6" t="s">
        <v>261</v>
      </c>
      <c r="K1040" s="6" t="str">
        <f>CONCATENATE(TableAopCalendar[[#This Row],[Month for Plan]]," ",TableAopCalendar[[#This Row],[Plan]])</f>
        <v>FEBRUARY 25 PLANNED</v>
      </c>
    </row>
    <row r="1041" spans="1:11" x14ac:dyDescent="0.35">
      <c r="A1041" s="6">
        <f t="shared" si="48"/>
        <v>3</v>
      </c>
      <c r="B1041" s="7">
        <v>45691</v>
      </c>
      <c r="C1041" s="8" t="s">
        <v>259</v>
      </c>
      <c r="D1041" s="8">
        <v>25</v>
      </c>
      <c r="E1041" s="6">
        <f>DAY(TableAopCalendar[[#This Row],[Date]])</f>
        <v>3</v>
      </c>
      <c r="F1041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041" s="6" t="str">
        <f t="shared" si="49"/>
        <v>Week 1</v>
      </c>
      <c r="H1041" s="6" t="str">
        <f t="shared" si="50"/>
        <v>February 25 Week 1</v>
      </c>
      <c r="I1041" s="6" t="str">
        <f>CONCATENATE(UPPER(TableAopCalendar[[#This Row],[Month]])," ",TableAopCalendar[[#This Row],[Year]])</f>
        <v>FEBRUARY 25</v>
      </c>
      <c r="J1041" s="6" t="s">
        <v>261</v>
      </c>
      <c r="K1041" s="6" t="str">
        <f>CONCATENATE(TableAopCalendar[[#This Row],[Month for Plan]]," ",TableAopCalendar[[#This Row],[Plan]])</f>
        <v>FEBRUARY 25 PLANNED</v>
      </c>
    </row>
    <row r="1042" spans="1:11" x14ac:dyDescent="0.35">
      <c r="A1042" s="6">
        <f t="shared" si="48"/>
        <v>4</v>
      </c>
      <c r="B1042" s="7">
        <v>45692</v>
      </c>
      <c r="C1042" s="8" t="s">
        <v>259</v>
      </c>
      <c r="D1042" s="8">
        <v>25</v>
      </c>
      <c r="E1042" s="6">
        <f>DAY(TableAopCalendar[[#This Row],[Date]])</f>
        <v>4</v>
      </c>
      <c r="F1042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042" s="6" t="str">
        <f t="shared" si="49"/>
        <v>Week 1</v>
      </c>
      <c r="H1042" s="6" t="str">
        <f t="shared" si="50"/>
        <v>February 25 Week 1</v>
      </c>
      <c r="I1042" s="6" t="str">
        <f>CONCATENATE(UPPER(TableAopCalendar[[#This Row],[Month]])," ",TableAopCalendar[[#This Row],[Year]])</f>
        <v>FEBRUARY 25</v>
      </c>
      <c r="J1042" s="6" t="s">
        <v>261</v>
      </c>
      <c r="K1042" s="6" t="str">
        <f>CONCATENATE(TableAopCalendar[[#This Row],[Month for Plan]]," ",TableAopCalendar[[#This Row],[Plan]])</f>
        <v>FEBRUARY 25 PLANNED</v>
      </c>
    </row>
    <row r="1043" spans="1:11" x14ac:dyDescent="0.35">
      <c r="A1043" s="6">
        <f t="shared" si="48"/>
        <v>5</v>
      </c>
      <c r="B1043" s="7">
        <v>45693</v>
      </c>
      <c r="C1043" s="8" t="s">
        <v>259</v>
      </c>
      <c r="D1043" s="8">
        <v>25</v>
      </c>
      <c r="E1043" s="6">
        <f>DAY(TableAopCalendar[[#This Row],[Date]])</f>
        <v>5</v>
      </c>
      <c r="F1043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043" s="6" t="str">
        <f t="shared" si="49"/>
        <v>Week 1</v>
      </c>
      <c r="H1043" s="6" t="str">
        <f t="shared" si="50"/>
        <v>February 25 Week 1</v>
      </c>
      <c r="I1043" s="6" t="str">
        <f>CONCATENATE(UPPER(TableAopCalendar[[#This Row],[Month]])," ",TableAopCalendar[[#This Row],[Year]])</f>
        <v>FEBRUARY 25</v>
      </c>
      <c r="J1043" s="6" t="s">
        <v>261</v>
      </c>
      <c r="K1043" s="6" t="str">
        <f>CONCATENATE(TableAopCalendar[[#This Row],[Month for Plan]]," ",TableAopCalendar[[#This Row],[Plan]])</f>
        <v>FEBRUARY 25 PLANNED</v>
      </c>
    </row>
    <row r="1044" spans="1:11" x14ac:dyDescent="0.35">
      <c r="A1044" s="6">
        <f t="shared" si="48"/>
        <v>6</v>
      </c>
      <c r="B1044" s="7">
        <v>45694</v>
      </c>
      <c r="C1044" s="8" t="s">
        <v>259</v>
      </c>
      <c r="D1044" s="8">
        <v>25</v>
      </c>
      <c r="E1044" s="6">
        <f>DAY(TableAopCalendar[[#This Row],[Date]])</f>
        <v>6</v>
      </c>
      <c r="F1044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044" s="6" t="str">
        <f t="shared" si="49"/>
        <v>Week 1</v>
      </c>
      <c r="H1044" s="6" t="str">
        <f t="shared" si="50"/>
        <v>February 25 Week 1</v>
      </c>
      <c r="I1044" s="6" t="str">
        <f>CONCATENATE(UPPER(TableAopCalendar[[#This Row],[Month]])," ",TableAopCalendar[[#This Row],[Year]])</f>
        <v>FEBRUARY 25</v>
      </c>
      <c r="J1044" s="6" t="s">
        <v>261</v>
      </c>
      <c r="K1044" s="6" t="str">
        <f>CONCATENATE(TableAopCalendar[[#This Row],[Month for Plan]]," ",TableAopCalendar[[#This Row],[Plan]])</f>
        <v>FEBRUARY 25 PLANNED</v>
      </c>
    </row>
    <row r="1045" spans="1:11" x14ac:dyDescent="0.35">
      <c r="A1045" s="6">
        <f t="shared" si="48"/>
        <v>7</v>
      </c>
      <c r="B1045" s="7">
        <v>45695</v>
      </c>
      <c r="C1045" s="8" t="s">
        <v>259</v>
      </c>
      <c r="D1045" s="8">
        <v>25</v>
      </c>
      <c r="E1045" s="6">
        <f>DAY(TableAopCalendar[[#This Row],[Date]])</f>
        <v>7</v>
      </c>
      <c r="F1045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045" s="6" t="str">
        <f t="shared" si="49"/>
        <v>Week 1</v>
      </c>
      <c r="H1045" s="6" t="str">
        <f t="shared" si="50"/>
        <v>February 25 Week 1</v>
      </c>
      <c r="I1045" s="6" t="str">
        <f>CONCATENATE(UPPER(TableAopCalendar[[#This Row],[Month]])," ",TableAopCalendar[[#This Row],[Year]])</f>
        <v>FEBRUARY 25</v>
      </c>
      <c r="J1045" s="6" t="s">
        <v>261</v>
      </c>
      <c r="K1045" s="6" t="str">
        <f>CONCATENATE(TableAopCalendar[[#This Row],[Month for Plan]]," ",TableAopCalendar[[#This Row],[Plan]])</f>
        <v>FEBRUARY 25 PLANNED</v>
      </c>
    </row>
    <row r="1046" spans="1:11" x14ac:dyDescent="0.35">
      <c r="A1046" s="6">
        <f t="shared" si="48"/>
        <v>1</v>
      </c>
      <c r="B1046" s="7">
        <v>45696</v>
      </c>
      <c r="C1046" s="8" t="s">
        <v>259</v>
      </c>
      <c r="D1046" s="8">
        <v>25</v>
      </c>
      <c r="E1046" s="6">
        <f>DAY(TableAopCalendar[[#This Row],[Date]])</f>
        <v>8</v>
      </c>
      <c r="F1046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046" s="6" t="str">
        <f t="shared" si="49"/>
        <v>Week 2</v>
      </c>
      <c r="H1046" s="6" t="str">
        <f t="shared" si="50"/>
        <v>February 25 Week 2</v>
      </c>
      <c r="I1046" s="6" t="str">
        <f>CONCATENATE(UPPER(TableAopCalendar[[#This Row],[Month]])," ",TableAopCalendar[[#This Row],[Year]])</f>
        <v>FEBRUARY 25</v>
      </c>
      <c r="J1046" s="6" t="s">
        <v>261</v>
      </c>
      <c r="K1046" s="6" t="str">
        <f>CONCATENATE(TableAopCalendar[[#This Row],[Month for Plan]]," ",TableAopCalendar[[#This Row],[Plan]])</f>
        <v>FEBRUARY 25 PLANNED</v>
      </c>
    </row>
    <row r="1047" spans="1:11" x14ac:dyDescent="0.35">
      <c r="A1047" s="6">
        <f t="shared" si="48"/>
        <v>2</v>
      </c>
      <c r="B1047" s="7">
        <v>45697</v>
      </c>
      <c r="C1047" s="8" t="s">
        <v>259</v>
      </c>
      <c r="D1047" s="8">
        <v>25</v>
      </c>
      <c r="E1047" s="6">
        <f>DAY(TableAopCalendar[[#This Row],[Date]])</f>
        <v>9</v>
      </c>
      <c r="F1047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047" s="6" t="str">
        <f t="shared" si="49"/>
        <v>Week 2</v>
      </c>
      <c r="H1047" s="6" t="str">
        <f t="shared" si="50"/>
        <v>February 25 Week 2</v>
      </c>
      <c r="I1047" s="6" t="str">
        <f>CONCATENATE(UPPER(TableAopCalendar[[#This Row],[Month]])," ",TableAopCalendar[[#This Row],[Year]])</f>
        <v>FEBRUARY 25</v>
      </c>
      <c r="J1047" s="6" t="s">
        <v>261</v>
      </c>
      <c r="K1047" s="6" t="str">
        <f>CONCATENATE(TableAopCalendar[[#This Row],[Month for Plan]]," ",TableAopCalendar[[#This Row],[Plan]])</f>
        <v>FEBRUARY 25 PLANNED</v>
      </c>
    </row>
    <row r="1048" spans="1:11" x14ac:dyDescent="0.35">
      <c r="A1048" s="6">
        <f t="shared" si="48"/>
        <v>3</v>
      </c>
      <c r="B1048" s="7">
        <v>45698</v>
      </c>
      <c r="C1048" s="8" t="s">
        <v>259</v>
      </c>
      <c r="D1048" s="8">
        <v>25</v>
      </c>
      <c r="E1048" s="6">
        <f>DAY(TableAopCalendar[[#This Row],[Date]])</f>
        <v>10</v>
      </c>
      <c r="F1048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048" s="6" t="str">
        <f t="shared" si="49"/>
        <v>Week 2</v>
      </c>
      <c r="H1048" s="6" t="str">
        <f t="shared" si="50"/>
        <v>February 25 Week 2</v>
      </c>
      <c r="I1048" s="6" t="str">
        <f>CONCATENATE(UPPER(TableAopCalendar[[#This Row],[Month]])," ",TableAopCalendar[[#This Row],[Year]])</f>
        <v>FEBRUARY 25</v>
      </c>
      <c r="J1048" s="6" t="s">
        <v>261</v>
      </c>
      <c r="K1048" s="6" t="str">
        <f>CONCATENATE(TableAopCalendar[[#This Row],[Month for Plan]]," ",TableAopCalendar[[#This Row],[Plan]])</f>
        <v>FEBRUARY 25 PLANNED</v>
      </c>
    </row>
    <row r="1049" spans="1:11" x14ac:dyDescent="0.35">
      <c r="A1049" s="6">
        <f t="shared" si="48"/>
        <v>4</v>
      </c>
      <c r="B1049" s="7">
        <v>45699</v>
      </c>
      <c r="C1049" s="8" t="s">
        <v>259</v>
      </c>
      <c r="D1049" s="8">
        <v>25</v>
      </c>
      <c r="E1049" s="6">
        <f>DAY(TableAopCalendar[[#This Row],[Date]])</f>
        <v>11</v>
      </c>
      <c r="F1049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049" s="6" t="str">
        <f t="shared" si="49"/>
        <v>Week 2</v>
      </c>
      <c r="H1049" s="6" t="str">
        <f t="shared" si="50"/>
        <v>February 25 Week 2</v>
      </c>
      <c r="I1049" s="6" t="str">
        <f>CONCATENATE(UPPER(TableAopCalendar[[#This Row],[Month]])," ",TableAopCalendar[[#This Row],[Year]])</f>
        <v>FEBRUARY 25</v>
      </c>
      <c r="J1049" s="6" t="s">
        <v>261</v>
      </c>
      <c r="K1049" s="6" t="str">
        <f>CONCATENATE(TableAopCalendar[[#This Row],[Month for Plan]]," ",TableAopCalendar[[#This Row],[Plan]])</f>
        <v>FEBRUARY 25 PLANNED</v>
      </c>
    </row>
    <row r="1050" spans="1:11" x14ac:dyDescent="0.35">
      <c r="A1050" s="6">
        <f t="shared" si="48"/>
        <v>5</v>
      </c>
      <c r="B1050" s="7">
        <v>45700</v>
      </c>
      <c r="C1050" s="8" t="s">
        <v>259</v>
      </c>
      <c r="D1050" s="8">
        <v>25</v>
      </c>
      <c r="E1050" s="6">
        <f>DAY(TableAopCalendar[[#This Row],[Date]])</f>
        <v>12</v>
      </c>
      <c r="F1050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050" s="6" t="str">
        <f t="shared" si="49"/>
        <v>Week 2</v>
      </c>
      <c r="H1050" s="6" t="str">
        <f t="shared" si="50"/>
        <v>February 25 Week 2</v>
      </c>
      <c r="I1050" s="6" t="str">
        <f>CONCATENATE(UPPER(TableAopCalendar[[#This Row],[Month]])," ",TableAopCalendar[[#This Row],[Year]])</f>
        <v>FEBRUARY 25</v>
      </c>
      <c r="J1050" s="6" t="s">
        <v>261</v>
      </c>
      <c r="K1050" s="6" t="str">
        <f>CONCATENATE(TableAopCalendar[[#This Row],[Month for Plan]]," ",TableAopCalendar[[#This Row],[Plan]])</f>
        <v>FEBRUARY 25 PLANNED</v>
      </c>
    </row>
    <row r="1051" spans="1:11" x14ac:dyDescent="0.35">
      <c r="A1051" s="6">
        <f t="shared" si="48"/>
        <v>6</v>
      </c>
      <c r="B1051" s="7">
        <v>45701</v>
      </c>
      <c r="C1051" s="8" t="s">
        <v>259</v>
      </c>
      <c r="D1051" s="8">
        <v>25</v>
      </c>
      <c r="E1051" s="6">
        <f>DAY(TableAopCalendar[[#This Row],[Date]])</f>
        <v>13</v>
      </c>
      <c r="F1051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051" s="6" t="str">
        <f t="shared" si="49"/>
        <v>Week 2</v>
      </c>
      <c r="H1051" s="6" t="str">
        <f t="shared" si="50"/>
        <v>February 25 Week 2</v>
      </c>
      <c r="I1051" s="6" t="str">
        <f>CONCATENATE(UPPER(TableAopCalendar[[#This Row],[Month]])," ",TableAopCalendar[[#This Row],[Year]])</f>
        <v>FEBRUARY 25</v>
      </c>
      <c r="J1051" s="6" t="s">
        <v>261</v>
      </c>
      <c r="K1051" s="6" t="str">
        <f>CONCATENATE(TableAopCalendar[[#This Row],[Month for Plan]]," ",TableAopCalendar[[#This Row],[Plan]])</f>
        <v>FEBRUARY 25 PLANNED</v>
      </c>
    </row>
    <row r="1052" spans="1:11" x14ac:dyDescent="0.35">
      <c r="A1052" s="6">
        <f t="shared" si="48"/>
        <v>7</v>
      </c>
      <c r="B1052" s="7">
        <v>45702</v>
      </c>
      <c r="C1052" s="8" t="s">
        <v>259</v>
      </c>
      <c r="D1052" s="8">
        <v>25</v>
      </c>
      <c r="E1052" s="6">
        <f>DAY(TableAopCalendar[[#This Row],[Date]])</f>
        <v>14</v>
      </c>
      <c r="F1052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052" s="6" t="str">
        <f t="shared" si="49"/>
        <v>Week 2</v>
      </c>
      <c r="H1052" s="6" t="str">
        <f t="shared" si="50"/>
        <v>February 25 Week 2</v>
      </c>
      <c r="I1052" s="6" t="str">
        <f>CONCATENATE(UPPER(TableAopCalendar[[#This Row],[Month]])," ",TableAopCalendar[[#This Row],[Year]])</f>
        <v>FEBRUARY 25</v>
      </c>
      <c r="J1052" s="6" t="s">
        <v>261</v>
      </c>
      <c r="K1052" s="6" t="str">
        <f>CONCATENATE(TableAopCalendar[[#This Row],[Month for Plan]]," ",TableAopCalendar[[#This Row],[Plan]])</f>
        <v>FEBRUARY 25 PLANNED</v>
      </c>
    </row>
    <row r="1053" spans="1:11" x14ac:dyDescent="0.35">
      <c r="A1053" s="6">
        <f t="shared" si="48"/>
        <v>1</v>
      </c>
      <c r="B1053" s="7">
        <v>45703</v>
      </c>
      <c r="C1053" s="8" t="s">
        <v>259</v>
      </c>
      <c r="D1053" s="8">
        <v>25</v>
      </c>
      <c r="E1053" s="6">
        <f>DAY(TableAopCalendar[[#This Row],[Date]])</f>
        <v>15</v>
      </c>
      <c r="F1053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053" s="6" t="str">
        <f t="shared" si="49"/>
        <v>Week 3</v>
      </c>
      <c r="H1053" s="6" t="str">
        <f t="shared" si="50"/>
        <v>February 25 Week 3</v>
      </c>
      <c r="I1053" s="6" t="str">
        <f>CONCATENATE(UPPER(TableAopCalendar[[#This Row],[Month]])," ",TableAopCalendar[[#This Row],[Year]])</f>
        <v>FEBRUARY 25</v>
      </c>
      <c r="J1053" s="6" t="s">
        <v>261</v>
      </c>
      <c r="K1053" s="6" t="str">
        <f>CONCATENATE(TableAopCalendar[[#This Row],[Month for Plan]]," ",TableAopCalendar[[#This Row],[Plan]])</f>
        <v>FEBRUARY 25 PLANNED</v>
      </c>
    </row>
    <row r="1054" spans="1:11" x14ac:dyDescent="0.35">
      <c r="A1054" s="6">
        <f t="shared" si="48"/>
        <v>2</v>
      </c>
      <c r="B1054" s="7">
        <v>45704</v>
      </c>
      <c r="C1054" s="8" t="s">
        <v>259</v>
      </c>
      <c r="D1054" s="8">
        <v>25</v>
      </c>
      <c r="E1054" s="6">
        <f>DAY(TableAopCalendar[[#This Row],[Date]])</f>
        <v>16</v>
      </c>
      <c r="F1054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054" s="6" t="str">
        <f t="shared" si="49"/>
        <v>Week 3</v>
      </c>
      <c r="H1054" s="6" t="str">
        <f t="shared" si="50"/>
        <v>February 25 Week 3</v>
      </c>
      <c r="I1054" s="6" t="str">
        <f>CONCATENATE(UPPER(TableAopCalendar[[#This Row],[Month]])," ",TableAopCalendar[[#This Row],[Year]])</f>
        <v>FEBRUARY 25</v>
      </c>
      <c r="J1054" s="6" t="s">
        <v>261</v>
      </c>
      <c r="K1054" s="6" t="str">
        <f>CONCATENATE(TableAopCalendar[[#This Row],[Month for Plan]]," ",TableAopCalendar[[#This Row],[Plan]])</f>
        <v>FEBRUARY 25 PLANNED</v>
      </c>
    </row>
    <row r="1055" spans="1:11" x14ac:dyDescent="0.35">
      <c r="A1055" s="6">
        <f t="shared" si="48"/>
        <v>3</v>
      </c>
      <c r="B1055" s="7">
        <v>45705</v>
      </c>
      <c r="C1055" s="8" t="s">
        <v>259</v>
      </c>
      <c r="D1055" s="8">
        <v>25</v>
      </c>
      <c r="E1055" s="6">
        <f>DAY(TableAopCalendar[[#This Row],[Date]])</f>
        <v>17</v>
      </c>
      <c r="F1055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055" s="6" t="str">
        <f t="shared" si="49"/>
        <v>Week 3</v>
      </c>
      <c r="H1055" s="6" t="str">
        <f t="shared" si="50"/>
        <v>February 25 Week 3</v>
      </c>
      <c r="I1055" s="6" t="str">
        <f>CONCATENATE(UPPER(TableAopCalendar[[#This Row],[Month]])," ",TableAopCalendar[[#This Row],[Year]])</f>
        <v>FEBRUARY 25</v>
      </c>
      <c r="J1055" s="6" t="s">
        <v>261</v>
      </c>
      <c r="K1055" s="6" t="str">
        <f>CONCATENATE(TableAopCalendar[[#This Row],[Month for Plan]]," ",TableAopCalendar[[#This Row],[Plan]])</f>
        <v>FEBRUARY 25 PLANNED</v>
      </c>
    </row>
    <row r="1056" spans="1:11" x14ac:dyDescent="0.35">
      <c r="A1056" s="6">
        <f t="shared" si="48"/>
        <v>4</v>
      </c>
      <c r="B1056" s="7">
        <v>45706</v>
      </c>
      <c r="C1056" s="8" t="s">
        <v>259</v>
      </c>
      <c r="D1056" s="8">
        <v>25</v>
      </c>
      <c r="E1056" s="6">
        <f>DAY(TableAopCalendar[[#This Row],[Date]])</f>
        <v>18</v>
      </c>
      <c r="F1056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056" s="6" t="str">
        <f t="shared" si="49"/>
        <v>Week 3</v>
      </c>
      <c r="H1056" s="6" t="str">
        <f t="shared" si="50"/>
        <v>February 25 Week 3</v>
      </c>
      <c r="I1056" s="6" t="str">
        <f>CONCATENATE(UPPER(TableAopCalendar[[#This Row],[Month]])," ",TableAopCalendar[[#This Row],[Year]])</f>
        <v>FEBRUARY 25</v>
      </c>
      <c r="J1056" s="6" t="s">
        <v>261</v>
      </c>
      <c r="K1056" s="6" t="str">
        <f>CONCATENATE(TableAopCalendar[[#This Row],[Month for Plan]]," ",TableAopCalendar[[#This Row],[Plan]])</f>
        <v>FEBRUARY 25 PLANNED</v>
      </c>
    </row>
    <row r="1057" spans="1:11" x14ac:dyDescent="0.35">
      <c r="A1057" s="6">
        <f t="shared" si="48"/>
        <v>5</v>
      </c>
      <c r="B1057" s="7">
        <v>45707</v>
      </c>
      <c r="C1057" s="8" t="s">
        <v>259</v>
      </c>
      <c r="D1057" s="8">
        <v>25</v>
      </c>
      <c r="E1057" s="6">
        <f>DAY(TableAopCalendar[[#This Row],[Date]])</f>
        <v>19</v>
      </c>
      <c r="F1057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057" s="6" t="str">
        <f t="shared" si="49"/>
        <v>Week 3</v>
      </c>
      <c r="H1057" s="6" t="str">
        <f t="shared" si="50"/>
        <v>February 25 Week 3</v>
      </c>
      <c r="I1057" s="6" t="str">
        <f>CONCATENATE(UPPER(TableAopCalendar[[#This Row],[Month]])," ",TableAopCalendar[[#This Row],[Year]])</f>
        <v>FEBRUARY 25</v>
      </c>
      <c r="J1057" s="6" t="s">
        <v>261</v>
      </c>
      <c r="K1057" s="6" t="str">
        <f>CONCATENATE(TableAopCalendar[[#This Row],[Month for Plan]]," ",TableAopCalendar[[#This Row],[Plan]])</f>
        <v>FEBRUARY 25 PLANNED</v>
      </c>
    </row>
    <row r="1058" spans="1:11" x14ac:dyDescent="0.35">
      <c r="A1058" s="6">
        <f t="shared" si="48"/>
        <v>6</v>
      </c>
      <c r="B1058" s="7">
        <v>45708</v>
      </c>
      <c r="C1058" s="8" t="s">
        <v>259</v>
      </c>
      <c r="D1058" s="8">
        <v>25</v>
      </c>
      <c r="E1058" s="6">
        <f>DAY(TableAopCalendar[[#This Row],[Date]])</f>
        <v>20</v>
      </c>
      <c r="F1058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058" s="6" t="str">
        <f t="shared" si="49"/>
        <v>Week 3</v>
      </c>
      <c r="H1058" s="6" t="str">
        <f t="shared" si="50"/>
        <v>February 25 Week 3</v>
      </c>
      <c r="I1058" s="6" t="str">
        <f>CONCATENATE(UPPER(TableAopCalendar[[#This Row],[Month]])," ",TableAopCalendar[[#This Row],[Year]])</f>
        <v>FEBRUARY 25</v>
      </c>
      <c r="J1058" s="6" t="s">
        <v>261</v>
      </c>
      <c r="K1058" s="6" t="str">
        <f>CONCATENATE(TableAopCalendar[[#This Row],[Month for Plan]]," ",TableAopCalendar[[#This Row],[Plan]])</f>
        <v>FEBRUARY 25 PLANNED</v>
      </c>
    </row>
    <row r="1059" spans="1:11" x14ac:dyDescent="0.35">
      <c r="A1059" s="6">
        <f t="shared" si="48"/>
        <v>7</v>
      </c>
      <c r="B1059" s="7">
        <v>45709</v>
      </c>
      <c r="C1059" s="8" t="s">
        <v>259</v>
      </c>
      <c r="D1059" s="8">
        <v>25</v>
      </c>
      <c r="E1059" s="6">
        <f>DAY(TableAopCalendar[[#This Row],[Date]])</f>
        <v>21</v>
      </c>
      <c r="F1059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059" s="6" t="str">
        <f t="shared" si="49"/>
        <v>Week 3</v>
      </c>
      <c r="H1059" s="6" t="str">
        <f t="shared" si="50"/>
        <v>February 25 Week 3</v>
      </c>
      <c r="I1059" s="6" t="str">
        <f>CONCATENATE(UPPER(TableAopCalendar[[#This Row],[Month]])," ",TableAopCalendar[[#This Row],[Year]])</f>
        <v>FEBRUARY 25</v>
      </c>
      <c r="J1059" s="6" t="s">
        <v>261</v>
      </c>
      <c r="K1059" s="6" t="str">
        <f>CONCATENATE(TableAopCalendar[[#This Row],[Month for Plan]]," ",TableAopCalendar[[#This Row],[Plan]])</f>
        <v>FEBRUARY 25 PLANNED</v>
      </c>
    </row>
    <row r="1060" spans="1:11" x14ac:dyDescent="0.35">
      <c r="A1060" s="6">
        <f t="shared" si="48"/>
        <v>1</v>
      </c>
      <c r="B1060" s="7">
        <v>45710</v>
      </c>
      <c r="C1060" s="8" t="s">
        <v>259</v>
      </c>
      <c r="D1060" s="8">
        <v>25</v>
      </c>
      <c r="E1060" s="6">
        <f>DAY(TableAopCalendar[[#This Row],[Date]])</f>
        <v>22</v>
      </c>
      <c r="F1060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060" s="6" t="str">
        <f t="shared" si="49"/>
        <v>Week 4</v>
      </c>
      <c r="H1060" s="6" t="str">
        <f t="shared" si="50"/>
        <v>February 25 Week 4</v>
      </c>
      <c r="I1060" s="6" t="str">
        <f>CONCATENATE(UPPER(TableAopCalendar[[#This Row],[Month]])," ",TableAopCalendar[[#This Row],[Year]])</f>
        <v>FEBRUARY 25</v>
      </c>
      <c r="J1060" s="6" t="s">
        <v>261</v>
      </c>
      <c r="K1060" s="6" t="str">
        <f>CONCATENATE(TableAopCalendar[[#This Row],[Month for Plan]]," ",TableAopCalendar[[#This Row],[Plan]])</f>
        <v>FEBRUARY 25 PLANNED</v>
      </c>
    </row>
    <row r="1061" spans="1:11" x14ac:dyDescent="0.35">
      <c r="A1061" s="6">
        <f t="shared" si="48"/>
        <v>2</v>
      </c>
      <c r="B1061" s="7">
        <v>45711</v>
      </c>
      <c r="C1061" s="8" t="s">
        <v>259</v>
      </c>
      <c r="D1061" s="8">
        <v>25</v>
      </c>
      <c r="E1061" s="6">
        <f>DAY(TableAopCalendar[[#This Row],[Date]])</f>
        <v>23</v>
      </c>
      <c r="F1061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061" s="6" t="str">
        <f t="shared" si="49"/>
        <v>Week 4</v>
      </c>
      <c r="H1061" s="6" t="str">
        <f t="shared" si="50"/>
        <v>February 25 Week 4</v>
      </c>
      <c r="I1061" s="6" t="str">
        <f>CONCATENATE(UPPER(TableAopCalendar[[#This Row],[Month]])," ",TableAopCalendar[[#This Row],[Year]])</f>
        <v>FEBRUARY 25</v>
      </c>
      <c r="J1061" s="6" t="s">
        <v>261</v>
      </c>
      <c r="K1061" s="6" t="str">
        <f>CONCATENATE(TableAopCalendar[[#This Row],[Month for Plan]]," ",TableAopCalendar[[#This Row],[Plan]])</f>
        <v>FEBRUARY 25 PLANNED</v>
      </c>
    </row>
    <row r="1062" spans="1:11" x14ac:dyDescent="0.35">
      <c r="A1062" s="6">
        <f t="shared" si="48"/>
        <v>3</v>
      </c>
      <c r="B1062" s="7">
        <v>45712</v>
      </c>
      <c r="C1062" s="8" t="s">
        <v>259</v>
      </c>
      <c r="D1062" s="8">
        <v>25</v>
      </c>
      <c r="E1062" s="6">
        <f>DAY(TableAopCalendar[[#This Row],[Date]])</f>
        <v>24</v>
      </c>
      <c r="F1062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062" s="6" t="str">
        <f t="shared" si="49"/>
        <v>Week 4</v>
      </c>
      <c r="H1062" s="6" t="str">
        <f t="shared" si="50"/>
        <v>February 25 Week 4</v>
      </c>
      <c r="I1062" s="6" t="str">
        <f>CONCATENATE(UPPER(TableAopCalendar[[#This Row],[Month]])," ",TableAopCalendar[[#This Row],[Year]])</f>
        <v>FEBRUARY 25</v>
      </c>
      <c r="J1062" s="6" t="s">
        <v>261</v>
      </c>
      <c r="K1062" s="6" t="str">
        <f>CONCATENATE(TableAopCalendar[[#This Row],[Month for Plan]]," ",TableAopCalendar[[#This Row],[Plan]])</f>
        <v>FEBRUARY 25 PLANNED</v>
      </c>
    </row>
    <row r="1063" spans="1:11" x14ac:dyDescent="0.35">
      <c r="A1063" s="6">
        <f t="shared" si="48"/>
        <v>4</v>
      </c>
      <c r="B1063" s="7">
        <v>45713</v>
      </c>
      <c r="C1063" s="8" t="s">
        <v>259</v>
      </c>
      <c r="D1063" s="8">
        <v>25</v>
      </c>
      <c r="E1063" s="6">
        <f>DAY(TableAopCalendar[[#This Row],[Date]])</f>
        <v>25</v>
      </c>
      <c r="F1063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063" s="6" t="str">
        <f t="shared" si="49"/>
        <v>Week 4</v>
      </c>
      <c r="H1063" s="6" t="str">
        <f t="shared" si="50"/>
        <v>February 25 Week 4</v>
      </c>
      <c r="I1063" s="6" t="str">
        <f>CONCATENATE(UPPER(TableAopCalendar[[#This Row],[Month]])," ",TableAopCalendar[[#This Row],[Year]])</f>
        <v>FEBRUARY 25</v>
      </c>
      <c r="J1063" s="6" t="s">
        <v>261</v>
      </c>
      <c r="K1063" s="6" t="str">
        <f>CONCATENATE(TableAopCalendar[[#This Row],[Month for Plan]]," ",TableAopCalendar[[#This Row],[Plan]])</f>
        <v>FEBRUARY 25 PLANNED</v>
      </c>
    </row>
    <row r="1064" spans="1:11" x14ac:dyDescent="0.35">
      <c r="A1064" s="6">
        <f t="shared" si="48"/>
        <v>5</v>
      </c>
      <c r="B1064" s="7">
        <v>45714</v>
      </c>
      <c r="C1064" s="8" t="s">
        <v>259</v>
      </c>
      <c r="D1064" s="8">
        <v>25</v>
      </c>
      <c r="E1064" s="6">
        <f>DAY(TableAopCalendar[[#This Row],[Date]])</f>
        <v>26</v>
      </c>
      <c r="F1064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064" s="6" t="str">
        <f t="shared" si="49"/>
        <v>Week 4</v>
      </c>
      <c r="H1064" s="6" t="str">
        <f t="shared" si="50"/>
        <v>February 25 Week 4</v>
      </c>
      <c r="I1064" s="6" t="str">
        <f>CONCATENATE(UPPER(TableAopCalendar[[#This Row],[Month]])," ",TableAopCalendar[[#This Row],[Year]])</f>
        <v>FEBRUARY 25</v>
      </c>
      <c r="J1064" s="6" t="s">
        <v>261</v>
      </c>
      <c r="K1064" s="6" t="str">
        <f>CONCATENATE(TableAopCalendar[[#This Row],[Month for Plan]]," ",TableAopCalendar[[#This Row],[Plan]])</f>
        <v>FEBRUARY 25 PLANNED</v>
      </c>
    </row>
    <row r="1065" spans="1:11" x14ac:dyDescent="0.35">
      <c r="A1065" s="6">
        <f t="shared" si="48"/>
        <v>6</v>
      </c>
      <c r="B1065" s="7">
        <v>45715</v>
      </c>
      <c r="C1065" s="8" t="s">
        <v>259</v>
      </c>
      <c r="D1065" s="8">
        <v>25</v>
      </c>
      <c r="E1065" s="6">
        <f>DAY(TableAopCalendar[[#This Row],[Date]])</f>
        <v>27</v>
      </c>
      <c r="F1065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065" s="6" t="str">
        <f t="shared" si="49"/>
        <v>Week 4</v>
      </c>
      <c r="H1065" s="6" t="str">
        <f t="shared" si="50"/>
        <v>February 25 Week 4</v>
      </c>
      <c r="I1065" s="6" t="str">
        <f>CONCATENATE(UPPER(TableAopCalendar[[#This Row],[Month]])," ",TableAopCalendar[[#This Row],[Year]])</f>
        <v>FEBRUARY 25</v>
      </c>
      <c r="J1065" s="6" t="s">
        <v>261</v>
      </c>
      <c r="K1065" s="6" t="str">
        <f>CONCATENATE(TableAopCalendar[[#This Row],[Month for Plan]]," ",TableAopCalendar[[#This Row],[Plan]])</f>
        <v>FEBRUARY 25 PLANNED</v>
      </c>
    </row>
    <row r="1066" spans="1:11" x14ac:dyDescent="0.35">
      <c r="A1066" s="6">
        <f t="shared" si="48"/>
        <v>7</v>
      </c>
      <c r="B1066" s="7">
        <v>45716</v>
      </c>
      <c r="C1066" s="8" t="s">
        <v>259</v>
      </c>
      <c r="D1066" s="8">
        <v>25</v>
      </c>
      <c r="E1066" s="6">
        <f>DAY(TableAopCalendar[[#This Row],[Date]])</f>
        <v>28</v>
      </c>
      <c r="F1066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066" s="6" t="str">
        <f t="shared" si="49"/>
        <v>Week 4</v>
      </c>
      <c r="H1066" s="6" t="str">
        <f t="shared" si="50"/>
        <v>February 25 Week 4</v>
      </c>
      <c r="I1066" s="6" t="str">
        <f>CONCATENATE(UPPER(TableAopCalendar[[#This Row],[Month]])," ",TableAopCalendar[[#This Row],[Year]])</f>
        <v>FEBRUARY 25</v>
      </c>
      <c r="J1066" s="6" t="s">
        <v>261</v>
      </c>
      <c r="K1066" s="6" t="str">
        <f>CONCATENATE(TableAopCalendar[[#This Row],[Month for Plan]]," ",TableAopCalendar[[#This Row],[Plan]])</f>
        <v>FEBRUARY 25 PLANNED</v>
      </c>
    </row>
    <row r="1067" spans="1:11" x14ac:dyDescent="0.35">
      <c r="A1067" s="6">
        <f t="shared" si="48"/>
        <v>1</v>
      </c>
      <c r="B1067" s="7">
        <v>45717</v>
      </c>
      <c r="C1067" s="8" t="s">
        <v>260</v>
      </c>
      <c r="D1067" s="8">
        <v>25</v>
      </c>
      <c r="E1067" s="6">
        <f>DAY(TableAopCalendar[[#This Row],[Date]])</f>
        <v>1</v>
      </c>
      <c r="F1067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067" s="6" t="str">
        <f t="shared" si="49"/>
        <v>Week 1</v>
      </c>
      <c r="H1067" s="6" t="str">
        <f t="shared" si="50"/>
        <v>March 25 Week 1</v>
      </c>
      <c r="I1067" s="6" t="str">
        <f>CONCATENATE(UPPER(TableAopCalendar[[#This Row],[Month]])," ",TableAopCalendar[[#This Row],[Year]])</f>
        <v>MARCH 25</v>
      </c>
      <c r="J1067" s="6" t="s">
        <v>261</v>
      </c>
      <c r="K1067" s="6" t="str">
        <f>CONCATENATE(TableAopCalendar[[#This Row],[Month for Plan]]," ",TableAopCalendar[[#This Row],[Plan]])</f>
        <v>MARCH 25 PLANNED</v>
      </c>
    </row>
    <row r="1068" spans="1:11" x14ac:dyDescent="0.35">
      <c r="A1068" s="6">
        <f t="shared" si="48"/>
        <v>2</v>
      </c>
      <c r="B1068" s="7">
        <v>45718</v>
      </c>
      <c r="C1068" s="8" t="s">
        <v>260</v>
      </c>
      <c r="D1068" s="8">
        <v>25</v>
      </c>
      <c r="E1068" s="6">
        <f>DAY(TableAopCalendar[[#This Row],[Date]])</f>
        <v>2</v>
      </c>
      <c r="F1068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068" s="6" t="str">
        <f t="shared" si="49"/>
        <v>Week 1</v>
      </c>
      <c r="H1068" s="6" t="str">
        <f t="shared" si="50"/>
        <v>March 25 Week 1</v>
      </c>
      <c r="I1068" s="6" t="str">
        <f>CONCATENATE(UPPER(TableAopCalendar[[#This Row],[Month]])," ",TableAopCalendar[[#This Row],[Year]])</f>
        <v>MARCH 25</v>
      </c>
      <c r="J1068" s="6" t="s">
        <v>261</v>
      </c>
      <c r="K1068" s="6" t="str">
        <f>CONCATENATE(TableAopCalendar[[#This Row],[Month for Plan]]," ",TableAopCalendar[[#This Row],[Plan]])</f>
        <v>MARCH 25 PLANNED</v>
      </c>
    </row>
    <row r="1069" spans="1:11" x14ac:dyDescent="0.35">
      <c r="A1069" s="6">
        <f t="shared" si="48"/>
        <v>3</v>
      </c>
      <c r="B1069" s="7">
        <v>45719</v>
      </c>
      <c r="C1069" s="8" t="s">
        <v>260</v>
      </c>
      <c r="D1069" s="8">
        <v>25</v>
      </c>
      <c r="E1069" s="6">
        <f>DAY(TableAopCalendar[[#This Row],[Date]])</f>
        <v>3</v>
      </c>
      <c r="F1069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069" s="6" t="str">
        <f t="shared" si="49"/>
        <v>Week 1</v>
      </c>
      <c r="H1069" s="6" t="str">
        <f t="shared" si="50"/>
        <v>March 25 Week 1</v>
      </c>
      <c r="I1069" s="6" t="str">
        <f>CONCATENATE(UPPER(TableAopCalendar[[#This Row],[Month]])," ",TableAopCalendar[[#This Row],[Year]])</f>
        <v>MARCH 25</v>
      </c>
      <c r="J1069" s="6" t="s">
        <v>261</v>
      </c>
      <c r="K1069" s="6" t="str">
        <f>CONCATENATE(TableAopCalendar[[#This Row],[Month for Plan]]," ",TableAopCalendar[[#This Row],[Plan]])</f>
        <v>MARCH 25 PLANNED</v>
      </c>
    </row>
    <row r="1070" spans="1:11" x14ac:dyDescent="0.35">
      <c r="A1070" s="6">
        <f t="shared" si="48"/>
        <v>4</v>
      </c>
      <c r="B1070" s="7">
        <v>45720</v>
      </c>
      <c r="C1070" s="8" t="s">
        <v>260</v>
      </c>
      <c r="D1070" s="8">
        <v>25</v>
      </c>
      <c r="E1070" s="6">
        <f>DAY(TableAopCalendar[[#This Row],[Date]])</f>
        <v>4</v>
      </c>
      <c r="F1070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070" s="6" t="str">
        <f t="shared" si="49"/>
        <v>Week 1</v>
      </c>
      <c r="H1070" s="6" t="str">
        <f t="shared" si="50"/>
        <v>March 25 Week 1</v>
      </c>
      <c r="I1070" s="6" t="str">
        <f>CONCATENATE(UPPER(TableAopCalendar[[#This Row],[Month]])," ",TableAopCalendar[[#This Row],[Year]])</f>
        <v>MARCH 25</v>
      </c>
      <c r="J1070" s="6" t="s">
        <v>261</v>
      </c>
      <c r="K1070" s="6" t="str">
        <f>CONCATENATE(TableAopCalendar[[#This Row],[Month for Plan]]," ",TableAopCalendar[[#This Row],[Plan]])</f>
        <v>MARCH 25 PLANNED</v>
      </c>
    </row>
    <row r="1071" spans="1:11" x14ac:dyDescent="0.35">
      <c r="A1071" s="6">
        <f t="shared" si="48"/>
        <v>5</v>
      </c>
      <c r="B1071" s="7">
        <v>45721</v>
      </c>
      <c r="C1071" s="8" t="s">
        <v>260</v>
      </c>
      <c r="D1071" s="8">
        <v>25</v>
      </c>
      <c r="E1071" s="6">
        <f>DAY(TableAopCalendar[[#This Row],[Date]])</f>
        <v>5</v>
      </c>
      <c r="F1071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071" s="6" t="str">
        <f t="shared" si="49"/>
        <v>Week 1</v>
      </c>
      <c r="H1071" s="6" t="str">
        <f t="shared" si="50"/>
        <v>March 25 Week 1</v>
      </c>
      <c r="I1071" s="6" t="str">
        <f>CONCATENATE(UPPER(TableAopCalendar[[#This Row],[Month]])," ",TableAopCalendar[[#This Row],[Year]])</f>
        <v>MARCH 25</v>
      </c>
      <c r="J1071" s="6" t="s">
        <v>261</v>
      </c>
      <c r="K1071" s="6" t="str">
        <f>CONCATENATE(TableAopCalendar[[#This Row],[Month for Plan]]," ",TableAopCalendar[[#This Row],[Plan]])</f>
        <v>MARCH 25 PLANNED</v>
      </c>
    </row>
    <row r="1072" spans="1:11" x14ac:dyDescent="0.35">
      <c r="A1072" s="6">
        <f t="shared" si="48"/>
        <v>6</v>
      </c>
      <c r="B1072" s="7">
        <v>45722</v>
      </c>
      <c r="C1072" s="8" t="s">
        <v>260</v>
      </c>
      <c r="D1072" s="8">
        <v>25</v>
      </c>
      <c r="E1072" s="6">
        <f>DAY(TableAopCalendar[[#This Row],[Date]])</f>
        <v>6</v>
      </c>
      <c r="F1072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072" s="6" t="str">
        <f t="shared" si="49"/>
        <v>Week 1</v>
      </c>
      <c r="H1072" s="6" t="str">
        <f t="shared" si="50"/>
        <v>March 25 Week 1</v>
      </c>
      <c r="I1072" s="6" t="str">
        <f>CONCATENATE(UPPER(TableAopCalendar[[#This Row],[Month]])," ",TableAopCalendar[[#This Row],[Year]])</f>
        <v>MARCH 25</v>
      </c>
      <c r="J1072" s="6" t="s">
        <v>261</v>
      </c>
      <c r="K1072" s="6" t="str">
        <f>CONCATENATE(TableAopCalendar[[#This Row],[Month for Plan]]," ",TableAopCalendar[[#This Row],[Plan]])</f>
        <v>MARCH 25 PLANNED</v>
      </c>
    </row>
    <row r="1073" spans="1:11" x14ac:dyDescent="0.35">
      <c r="A1073" s="6">
        <f t="shared" si="48"/>
        <v>7</v>
      </c>
      <c r="B1073" s="7">
        <v>45723</v>
      </c>
      <c r="C1073" s="8" t="s">
        <v>260</v>
      </c>
      <c r="D1073" s="8">
        <v>25</v>
      </c>
      <c r="E1073" s="6">
        <f>DAY(TableAopCalendar[[#This Row],[Date]])</f>
        <v>7</v>
      </c>
      <c r="F1073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073" s="6" t="str">
        <f t="shared" si="49"/>
        <v>Week 1</v>
      </c>
      <c r="H1073" s="6" t="str">
        <f t="shared" si="50"/>
        <v>March 25 Week 1</v>
      </c>
      <c r="I1073" s="6" t="str">
        <f>CONCATENATE(UPPER(TableAopCalendar[[#This Row],[Month]])," ",TableAopCalendar[[#This Row],[Year]])</f>
        <v>MARCH 25</v>
      </c>
      <c r="J1073" s="6" t="s">
        <v>261</v>
      </c>
      <c r="K1073" s="6" t="str">
        <f>CONCATENATE(TableAopCalendar[[#This Row],[Month for Plan]]," ",TableAopCalendar[[#This Row],[Plan]])</f>
        <v>MARCH 25 PLANNED</v>
      </c>
    </row>
    <row r="1074" spans="1:11" x14ac:dyDescent="0.35">
      <c r="A1074" s="6">
        <f t="shared" si="48"/>
        <v>1</v>
      </c>
      <c r="B1074" s="7">
        <v>45724</v>
      </c>
      <c r="C1074" s="8" t="s">
        <v>260</v>
      </c>
      <c r="D1074" s="8">
        <v>25</v>
      </c>
      <c r="E1074" s="6">
        <f>DAY(TableAopCalendar[[#This Row],[Date]])</f>
        <v>8</v>
      </c>
      <c r="F1074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074" s="6" t="str">
        <f t="shared" si="49"/>
        <v>Week 2</v>
      </c>
      <c r="H1074" s="6" t="str">
        <f t="shared" si="50"/>
        <v>March 25 Week 2</v>
      </c>
      <c r="I1074" s="6" t="str">
        <f>CONCATENATE(UPPER(TableAopCalendar[[#This Row],[Month]])," ",TableAopCalendar[[#This Row],[Year]])</f>
        <v>MARCH 25</v>
      </c>
      <c r="J1074" s="6" t="s">
        <v>261</v>
      </c>
      <c r="K1074" s="6" t="str">
        <f>CONCATENATE(TableAopCalendar[[#This Row],[Month for Plan]]," ",TableAopCalendar[[#This Row],[Plan]])</f>
        <v>MARCH 25 PLANNED</v>
      </c>
    </row>
    <row r="1075" spans="1:11" x14ac:dyDescent="0.35">
      <c r="A1075" s="6">
        <f t="shared" si="48"/>
        <v>2</v>
      </c>
      <c r="B1075" s="7">
        <v>45725</v>
      </c>
      <c r="C1075" s="8" t="s">
        <v>260</v>
      </c>
      <c r="D1075" s="8">
        <v>25</v>
      </c>
      <c r="E1075" s="6">
        <f>DAY(TableAopCalendar[[#This Row],[Date]])</f>
        <v>9</v>
      </c>
      <c r="F1075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075" s="6" t="str">
        <f t="shared" si="49"/>
        <v>Week 2</v>
      </c>
      <c r="H1075" s="6" t="str">
        <f t="shared" si="50"/>
        <v>March 25 Week 2</v>
      </c>
      <c r="I1075" s="6" t="str">
        <f>CONCATENATE(UPPER(TableAopCalendar[[#This Row],[Month]])," ",TableAopCalendar[[#This Row],[Year]])</f>
        <v>MARCH 25</v>
      </c>
      <c r="J1075" s="6" t="s">
        <v>261</v>
      </c>
      <c r="K1075" s="6" t="str">
        <f>CONCATENATE(TableAopCalendar[[#This Row],[Month for Plan]]," ",TableAopCalendar[[#This Row],[Plan]])</f>
        <v>MARCH 25 PLANNED</v>
      </c>
    </row>
    <row r="1076" spans="1:11" x14ac:dyDescent="0.35">
      <c r="A1076" s="6">
        <f t="shared" si="48"/>
        <v>3</v>
      </c>
      <c r="B1076" s="7">
        <v>45726</v>
      </c>
      <c r="C1076" s="8" t="s">
        <v>260</v>
      </c>
      <c r="D1076" s="8">
        <v>25</v>
      </c>
      <c r="E1076" s="6">
        <f>DAY(TableAopCalendar[[#This Row],[Date]])</f>
        <v>10</v>
      </c>
      <c r="F1076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076" s="6" t="str">
        <f t="shared" si="49"/>
        <v>Week 2</v>
      </c>
      <c r="H1076" s="6" t="str">
        <f t="shared" si="50"/>
        <v>March 25 Week 2</v>
      </c>
      <c r="I1076" s="6" t="str">
        <f>CONCATENATE(UPPER(TableAopCalendar[[#This Row],[Month]])," ",TableAopCalendar[[#This Row],[Year]])</f>
        <v>MARCH 25</v>
      </c>
      <c r="J1076" s="6" t="s">
        <v>261</v>
      </c>
      <c r="K1076" s="6" t="str">
        <f>CONCATENATE(TableAopCalendar[[#This Row],[Month for Plan]]," ",TableAopCalendar[[#This Row],[Plan]])</f>
        <v>MARCH 25 PLANNED</v>
      </c>
    </row>
    <row r="1077" spans="1:11" x14ac:dyDescent="0.35">
      <c r="A1077" s="6">
        <f t="shared" si="48"/>
        <v>4</v>
      </c>
      <c r="B1077" s="7">
        <v>45727</v>
      </c>
      <c r="C1077" s="8" t="s">
        <v>260</v>
      </c>
      <c r="D1077" s="8">
        <v>25</v>
      </c>
      <c r="E1077" s="6">
        <f>DAY(TableAopCalendar[[#This Row],[Date]])</f>
        <v>11</v>
      </c>
      <c r="F1077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077" s="6" t="str">
        <f t="shared" si="49"/>
        <v>Week 2</v>
      </c>
      <c r="H1077" s="6" t="str">
        <f t="shared" si="50"/>
        <v>March 25 Week 2</v>
      </c>
      <c r="I1077" s="6" t="str">
        <f>CONCATENATE(UPPER(TableAopCalendar[[#This Row],[Month]])," ",TableAopCalendar[[#This Row],[Year]])</f>
        <v>MARCH 25</v>
      </c>
      <c r="J1077" s="6" t="s">
        <v>261</v>
      </c>
      <c r="K1077" s="6" t="str">
        <f>CONCATENATE(TableAopCalendar[[#This Row],[Month for Plan]]," ",TableAopCalendar[[#This Row],[Plan]])</f>
        <v>MARCH 25 PLANNED</v>
      </c>
    </row>
    <row r="1078" spans="1:11" x14ac:dyDescent="0.35">
      <c r="A1078" s="6">
        <f t="shared" si="48"/>
        <v>5</v>
      </c>
      <c r="B1078" s="7">
        <v>45728</v>
      </c>
      <c r="C1078" s="8" t="s">
        <v>260</v>
      </c>
      <c r="D1078" s="8">
        <v>25</v>
      </c>
      <c r="E1078" s="6">
        <f>DAY(TableAopCalendar[[#This Row],[Date]])</f>
        <v>12</v>
      </c>
      <c r="F1078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078" s="6" t="str">
        <f t="shared" si="49"/>
        <v>Week 2</v>
      </c>
      <c r="H1078" s="6" t="str">
        <f t="shared" si="50"/>
        <v>March 25 Week 2</v>
      </c>
      <c r="I1078" s="6" t="str">
        <f>CONCATENATE(UPPER(TableAopCalendar[[#This Row],[Month]])," ",TableAopCalendar[[#This Row],[Year]])</f>
        <v>MARCH 25</v>
      </c>
      <c r="J1078" s="6" t="s">
        <v>261</v>
      </c>
      <c r="K1078" s="6" t="str">
        <f>CONCATENATE(TableAopCalendar[[#This Row],[Month for Plan]]," ",TableAopCalendar[[#This Row],[Plan]])</f>
        <v>MARCH 25 PLANNED</v>
      </c>
    </row>
    <row r="1079" spans="1:11" x14ac:dyDescent="0.35">
      <c r="A1079" s="6">
        <f t="shared" si="48"/>
        <v>6</v>
      </c>
      <c r="B1079" s="7">
        <v>45729</v>
      </c>
      <c r="C1079" s="8" t="s">
        <v>260</v>
      </c>
      <c r="D1079" s="8">
        <v>25</v>
      </c>
      <c r="E1079" s="6">
        <f>DAY(TableAopCalendar[[#This Row],[Date]])</f>
        <v>13</v>
      </c>
      <c r="F1079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079" s="6" t="str">
        <f t="shared" si="49"/>
        <v>Week 2</v>
      </c>
      <c r="H1079" s="6" t="str">
        <f t="shared" si="50"/>
        <v>March 25 Week 2</v>
      </c>
      <c r="I1079" s="6" t="str">
        <f>CONCATENATE(UPPER(TableAopCalendar[[#This Row],[Month]])," ",TableAopCalendar[[#This Row],[Year]])</f>
        <v>MARCH 25</v>
      </c>
      <c r="J1079" s="6" t="s">
        <v>261</v>
      </c>
      <c r="K1079" s="6" t="str">
        <f>CONCATENATE(TableAopCalendar[[#This Row],[Month for Plan]]," ",TableAopCalendar[[#This Row],[Plan]])</f>
        <v>MARCH 25 PLANNED</v>
      </c>
    </row>
    <row r="1080" spans="1:11" x14ac:dyDescent="0.35">
      <c r="A1080" s="6">
        <f t="shared" si="48"/>
        <v>7</v>
      </c>
      <c r="B1080" s="7">
        <v>45730</v>
      </c>
      <c r="C1080" s="8" t="s">
        <v>260</v>
      </c>
      <c r="D1080" s="8">
        <v>25</v>
      </c>
      <c r="E1080" s="6">
        <f>DAY(TableAopCalendar[[#This Row],[Date]])</f>
        <v>14</v>
      </c>
      <c r="F1080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080" s="6" t="str">
        <f t="shared" si="49"/>
        <v>Week 2</v>
      </c>
      <c r="H1080" s="6" t="str">
        <f t="shared" si="50"/>
        <v>March 25 Week 2</v>
      </c>
      <c r="I1080" s="6" t="str">
        <f>CONCATENATE(UPPER(TableAopCalendar[[#This Row],[Month]])," ",TableAopCalendar[[#This Row],[Year]])</f>
        <v>MARCH 25</v>
      </c>
      <c r="J1080" s="6" t="s">
        <v>261</v>
      </c>
      <c r="K1080" s="6" t="str">
        <f>CONCATENATE(TableAopCalendar[[#This Row],[Month for Plan]]," ",TableAopCalendar[[#This Row],[Plan]])</f>
        <v>MARCH 25 PLANNED</v>
      </c>
    </row>
    <row r="1081" spans="1:11" x14ac:dyDescent="0.35">
      <c r="A1081" s="6">
        <f t="shared" si="48"/>
        <v>1</v>
      </c>
      <c r="B1081" s="7">
        <v>45731</v>
      </c>
      <c r="C1081" s="8" t="s">
        <v>260</v>
      </c>
      <c r="D1081" s="8">
        <v>25</v>
      </c>
      <c r="E1081" s="6">
        <f>DAY(TableAopCalendar[[#This Row],[Date]])</f>
        <v>15</v>
      </c>
      <c r="F1081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081" s="6" t="str">
        <f t="shared" si="49"/>
        <v>Week 3</v>
      </c>
      <c r="H1081" s="6" t="str">
        <f t="shared" si="50"/>
        <v>March 25 Week 3</v>
      </c>
      <c r="I1081" s="6" t="str">
        <f>CONCATENATE(UPPER(TableAopCalendar[[#This Row],[Month]])," ",TableAopCalendar[[#This Row],[Year]])</f>
        <v>MARCH 25</v>
      </c>
      <c r="J1081" s="6" t="s">
        <v>261</v>
      </c>
      <c r="K1081" s="6" t="str">
        <f>CONCATENATE(TableAopCalendar[[#This Row],[Month for Plan]]," ",TableAopCalendar[[#This Row],[Plan]])</f>
        <v>MARCH 25 PLANNED</v>
      </c>
    </row>
    <row r="1082" spans="1:11" x14ac:dyDescent="0.35">
      <c r="A1082" s="6">
        <f t="shared" si="48"/>
        <v>2</v>
      </c>
      <c r="B1082" s="7">
        <v>45732</v>
      </c>
      <c r="C1082" s="8" t="s">
        <v>260</v>
      </c>
      <c r="D1082" s="8">
        <v>25</v>
      </c>
      <c r="E1082" s="6">
        <f>DAY(TableAopCalendar[[#This Row],[Date]])</f>
        <v>16</v>
      </c>
      <c r="F1082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082" s="6" t="str">
        <f t="shared" si="49"/>
        <v>Week 3</v>
      </c>
      <c r="H1082" s="6" t="str">
        <f t="shared" si="50"/>
        <v>March 25 Week 3</v>
      </c>
      <c r="I1082" s="6" t="str">
        <f>CONCATENATE(UPPER(TableAopCalendar[[#This Row],[Month]])," ",TableAopCalendar[[#This Row],[Year]])</f>
        <v>MARCH 25</v>
      </c>
      <c r="J1082" s="6" t="s">
        <v>261</v>
      </c>
      <c r="K1082" s="6" t="str">
        <f>CONCATENATE(TableAopCalendar[[#This Row],[Month for Plan]]," ",TableAopCalendar[[#This Row],[Plan]])</f>
        <v>MARCH 25 PLANNED</v>
      </c>
    </row>
    <row r="1083" spans="1:11" x14ac:dyDescent="0.35">
      <c r="A1083" s="6">
        <f t="shared" si="48"/>
        <v>3</v>
      </c>
      <c r="B1083" s="7">
        <v>45733</v>
      </c>
      <c r="C1083" s="8" t="s">
        <v>260</v>
      </c>
      <c r="D1083" s="8">
        <v>25</v>
      </c>
      <c r="E1083" s="6">
        <f>DAY(TableAopCalendar[[#This Row],[Date]])</f>
        <v>17</v>
      </c>
      <c r="F1083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083" s="6" t="str">
        <f t="shared" si="49"/>
        <v>Week 3</v>
      </c>
      <c r="H1083" s="6" t="str">
        <f t="shared" si="50"/>
        <v>March 25 Week 3</v>
      </c>
      <c r="I1083" s="6" t="str">
        <f>CONCATENATE(UPPER(TableAopCalendar[[#This Row],[Month]])," ",TableAopCalendar[[#This Row],[Year]])</f>
        <v>MARCH 25</v>
      </c>
      <c r="J1083" s="6" t="s">
        <v>261</v>
      </c>
      <c r="K1083" s="6" t="str">
        <f>CONCATENATE(TableAopCalendar[[#This Row],[Month for Plan]]," ",TableAopCalendar[[#This Row],[Plan]])</f>
        <v>MARCH 25 PLANNED</v>
      </c>
    </row>
    <row r="1084" spans="1:11" x14ac:dyDescent="0.35">
      <c r="A1084" s="6">
        <f t="shared" si="48"/>
        <v>4</v>
      </c>
      <c r="B1084" s="7">
        <v>45734</v>
      </c>
      <c r="C1084" s="8" t="s">
        <v>260</v>
      </c>
      <c r="D1084" s="8">
        <v>25</v>
      </c>
      <c r="E1084" s="6">
        <f>DAY(TableAopCalendar[[#This Row],[Date]])</f>
        <v>18</v>
      </c>
      <c r="F1084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084" s="6" t="str">
        <f t="shared" si="49"/>
        <v>Week 3</v>
      </c>
      <c r="H1084" s="6" t="str">
        <f t="shared" si="50"/>
        <v>March 25 Week 3</v>
      </c>
      <c r="I1084" s="6" t="str">
        <f>CONCATENATE(UPPER(TableAopCalendar[[#This Row],[Month]])," ",TableAopCalendar[[#This Row],[Year]])</f>
        <v>MARCH 25</v>
      </c>
      <c r="J1084" s="6" t="s">
        <v>261</v>
      </c>
      <c r="K1084" s="6" t="str">
        <f>CONCATENATE(TableAopCalendar[[#This Row],[Month for Plan]]," ",TableAopCalendar[[#This Row],[Plan]])</f>
        <v>MARCH 25 PLANNED</v>
      </c>
    </row>
    <row r="1085" spans="1:11" x14ac:dyDescent="0.35">
      <c r="A1085" s="6">
        <f t="shared" si="48"/>
        <v>5</v>
      </c>
      <c r="B1085" s="7">
        <v>45735</v>
      </c>
      <c r="C1085" s="8" t="s">
        <v>260</v>
      </c>
      <c r="D1085" s="8">
        <v>25</v>
      </c>
      <c r="E1085" s="6">
        <f>DAY(TableAopCalendar[[#This Row],[Date]])</f>
        <v>19</v>
      </c>
      <c r="F1085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085" s="6" t="str">
        <f t="shared" si="49"/>
        <v>Week 3</v>
      </c>
      <c r="H1085" s="6" t="str">
        <f t="shared" si="50"/>
        <v>March 25 Week 3</v>
      </c>
      <c r="I1085" s="6" t="str">
        <f>CONCATENATE(UPPER(TableAopCalendar[[#This Row],[Month]])," ",TableAopCalendar[[#This Row],[Year]])</f>
        <v>MARCH 25</v>
      </c>
      <c r="J1085" s="6" t="s">
        <v>261</v>
      </c>
      <c r="K1085" s="6" t="str">
        <f>CONCATENATE(TableAopCalendar[[#This Row],[Month for Plan]]," ",TableAopCalendar[[#This Row],[Plan]])</f>
        <v>MARCH 25 PLANNED</v>
      </c>
    </row>
    <row r="1086" spans="1:11" x14ac:dyDescent="0.35">
      <c r="A1086" s="6">
        <f t="shared" si="48"/>
        <v>6</v>
      </c>
      <c r="B1086" s="7">
        <v>45736</v>
      </c>
      <c r="C1086" s="8" t="s">
        <v>260</v>
      </c>
      <c r="D1086" s="8">
        <v>25</v>
      </c>
      <c r="E1086" s="6">
        <f>DAY(TableAopCalendar[[#This Row],[Date]])</f>
        <v>20</v>
      </c>
      <c r="F1086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086" s="6" t="str">
        <f t="shared" si="49"/>
        <v>Week 3</v>
      </c>
      <c r="H1086" s="6" t="str">
        <f t="shared" si="50"/>
        <v>March 25 Week 3</v>
      </c>
      <c r="I1086" s="6" t="str">
        <f>CONCATENATE(UPPER(TableAopCalendar[[#This Row],[Month]])," ",TableAopCalendar[[#This Row],[Year]])</f>
        <v>MARCH 25</v>
      </c>
      <c r="J1086" s="6" t="s">
        <v>261</v>
      </c>
      <c r="K1086" s="6" t="str">
        <f>CONCATENATE(TableAopCalendar[[#This Row],[Month for Plan]]," ",TableAopCalendar[[#This Row],[Plan]])</f>
        <v>MARCH 25 PLANNED</v>
      </c>
    </row>
    <row r="1087" spans="1:11" x14ac:dyDescent="0.35">
      <c r="A1087" s="6">
        <f t="shared" si="48"/>
        <v>7</v>
      </c>
      <c r="B1087" s="7">
        <v>45737</v>
      </c>
      <c r="C1087" s="8" t="s">
        <v>260</v>
      </c>
      <c r="D1087" s="8">
        <v>25</v>
      </c>
      <c r="E1087" s="6">
        <f>DAY(TableAopCalendar[[#This Row],[Date]])</f>
        <v>21</v>
      </c>
      <c r="F1087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087" s="6" t="str">
        <f t="shared" si="49"/>
        <v>Week 3</v>
      </c>
      <c r="H1087" s="6" t="str">
        <f t="shared" si="50"/>
        <v>March 25 Week 3</v>
      </c>
      <c r="I1087" s="6" t="str">
        <f>CONCATENATE(UPPER(TableAopCalendar[[#This Row],[Month]])," ",TableAopCalendar[[#This Row],[Year]])</f>
        <v>MARCH 25</v>
      </c>
      <c r="J1087" s="6" t="s">
        <v>261</v>
      </c>
      <c r="K1087" s="6" t="str">
        <f>CONCATENATE(TableAopCalendar[[#This Row],[Month for Plan]]," ",TableAopCalendar[[#This Row],[Plan]])</f>
        <v>MARCH 25 PLANNED</v>
      </c>
    </row>
    <row r="1088" spans="1:11" x14ac:dyDescent="0.35">
      <c r="A1088" s="6">
        <f t="shared" si="48"/>
        <v>1</v>
      </c>
      <c r="B1088" s="7">
        <v>45738</v>
      </c>
      <c r="C1088" s="8" t="s">
        <v>260</v>
      </c>
      <c r="D1088" s="8">
        <v>25</v>
      </c>
      <c r="E1088" s="6">
        <f>DAY(TableAopCalendar[[#This Row],[Date]])</f>
        <v>22</v>
      </c>
      <c r="F1088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088" s="6" t="str">
        <f t="shared" si="49"/>
        <v>Week 4</v>
      </c>
      <c r="H1088" s="6" t="str">
        <f t="shared" si="50"/>
        <v>March 25 Week 4</v>
      </c>
      <c r="I1088" s="6" t="str">
        <f>CONCATENATE(UPPER(TableAopCalendar[[#This Row],[Month]])," ",TableAopCalendar[[#This Row],[Year]])</f>
        <v>MARCH 25</v>
      </c>
      <c r="J1088" s="6" t="s">
        <v>261</v>
      </c>
      <c r="K1088" s="6" t="str">
        <f>CONCATENATE(TableAopCalendar[[#This Row],[Month for Plan]]," ",TableAopCalendar[[#This Row],[Plan]])</f>
        <v>MARCH 25 PLANNED</v>
      </c>
    </row>
    <row r="1089" spans="1:11" x14ac:dyDescent="0.35">
      <c r="A1089" s="6">
        <f t="shared" si="48"/>
        <v>2</v>
      </c>
      <c r="B1089" s="7">
        <v>45739</v>
      </c>
      <c r="C1089" s="8" t="s">
        <v>260</v>
      </c>
      <c r="D1089" s="8">
        <v>25</v>
      </c>
      <c r="E1089" s="6">
        <f>DAY(TableAopCalendar[[#This Row],[Date]])</f>
        <v>23</v>
      </c>
      <c r="F1089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089" s="6" t="str">
        <f t="shared" si="49"/>
        <v>Week 4</v>
      </c>
      <c r="H1089" s="6" t="str">
        <f t="shared" si="50"/>
        <v>March 25 Week 4</v>
      </c>
      <c r="I1089" s="6" t="str">
        <f>CONCATENATE(UPPER(TableAopCalendar[[#This Row],[Month]])," ",TableAopCalendar[[#This Row],[Year]])</f>
        <v>MARCH 25</v>
      </c>
      <c r="J1089" s="6" t="s">
        <v>261</v>
      </c>
      <c r="K1089" s="6" t="str">
        <f>CONCATENATE(TableAopCalendar[[#This Row],[Month for Plan]]," ",TableAopCalendar[[#This Row],[Plan]])</f>
        <v>MARCH 25 PLANNED</v>
      </c>
    </row>
    <row r="1090" spans="1:11" x14ac:dyDescent="0.35">
      <c r="A1090" s="6">
        <f t="shared" ref="A1090:A1098" si="51">IF(G1090=G1089,A1089+1,1)</f>
        <v>3</v>
      </c>
      <c r="B1090" s="7">
        <v>45740</v>
      </c>
      <c r="C1090" s="8" t="s">
        <v>260</v>
      </c>
      <c r="D1090" s="8">
        <v>25</v>
      </c>
      <c r="E1090" s="6">
        <f>DAY(TableAopCalendar[[#This Row],[Date]])</f>
        <v>24</v>
      </c>
      <c r="F1090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090" s="6" t="str">
        <f t="shared" ref="G1090:G1098" si="52">"Week"&amp;" "&amp;F1090</f>
        <v>Week 4</v>
      </c>
      <c r="H1090" s="6" t="str">
        <f t="shared" ref="H1090:H1098" si="53">CONCATENATE(C1090," ",D1090," ",G1090)</f>
        <v>March 25 Week 4</v>
      </c>
      <c r="I1090" s="6" t="str">
        <f>CONCATENATE(UPPER(TableAopCalendar[[#This Row],[Month]])," ",TableAopCalendar[[#This Row],[Year]])</f>
        <v>MARCH 25</v>
      </c>
      <c r="J1090" s="6" t="s">
        <v>261</v>
      </c>
      <c r="K1090" s="6" t="str">
        <f>CONCATENATE(TableAopCalendar[[#This Row],[Month for Plan]]," ",TableAopCalendar[[#This Row],[Plan]])</f>
        <v>MARCH 25 PLANNED</v>
      </c>
    </row>
    <row r="1091" spans="1:11" x14ac:dyDescent="0.35">
      <c r="A1091" s="6">
        <f t="shared" si="51"/>
        <v>4</v>
      </c>
      <c r="B1091" s="7">
        <v>45741</v>
      </c>
      <c r="C1091" s="8" t="s">
        <v>260</v>
      </c>
      <c r="D1091" s="8">
        <v>25</v>
      </c>
      <c r="E1091" s="6">
        <f>DAY(TableAopCalendar[[#This Row],[Date]])</f>
        <v>25</v>
      </c>
      <c r="F1091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091" s="6" t="str">
        <f t="shared" si="52"/>
        <v>Week 4</v>
      </c>
      <c r="H1091" s="6" t="str">
        <f t="shared" si="53"/>
        <v>March 25 Week 4</v>
      </c>
      <c r="I1091" s="6" t="str">
        <f>CONCATENATE(UPPER(TableAopCalendar[[#This Row],[Month]])," ",TableAopCalendar[[#This Row],[Year]])</f>
        <v>MARCH 25</v>
      </c>
      <c r="J1091" s="6" t="s">
        <v>261</v>
      </c>
      <c r="K1091" s="6" t="str">
        <f>CONCATENATE(TableAopCalendar[[#This Row],[Month for Plan]]," ",TableAopCalendar[[#This Row],[Plan]])</f>
        <v>MARCH 25 PLANNED</v>
      </c>
    </row>
    <row r="1092" spans="1:11" x14ac:dyDescent="0.35">
      <c r="A1092" s="6">
        <f t="shared" si="51"/>
        <v>5</v>
      </c>
      <c r="B1092" s="7">
        <v>45742</v>
      </c>
      <c r="C1092" s="8" t="s">
        <v>260</v>
      </c>
      <c r="D1092" s="8">
        <v>25</v>
      </c>
      <c r="E1092" s="6">
        <f>DAY(TableAopCalendar[[#This Row],[Date]])</f>
        <v>26</v>
      </c>
      <c r="F1092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092" s="6" t="str">
        <f t="shared" si="52"/>
        <v>Week 4</v>
      </c>
      <c r="H1092" s="6" t="str">
        <f t="shared" si="53"/>
        <v>March 25 Week 4</v>
      </c>
      <c r="I1092" s="6" t="str">
        <f>CONCATENATE(UPPER(TableAopCalendar[[#This Row],[Month]])," ",TableAopCalendar[[#This Row],[Year]])</f>
        <v>MARCH 25</v>
      </c>
      <c r="J1092" s="6" t="s">
        <v>261</v>
      </c>
      <c r="K1092" s="6" t="str">
        <f>CONCATENATE(TableAopCalendar[[#This Row],[Month for Plan]]," ",TableAopCalendar[[#This Row],[Plan]])</f>
        <v>MARCH 25 PLANNED</v>
      </c>
    </row>
    <row r="1093" spans="1:11" x14ac:dyDescent="0.35">
      <c r="A1093" s="6">
        <f t="shared" si="51"/>
        <v>6</v>
      </c>
      <c r="B1093" s="7">
        <v>45743</v>
      </c>
      <c r="C1093" s="8" t="s">
        <v>260</v>
      </c>
      <c r="D1093" s="8">
        <v>25</v>
      </c>
      <c r="E1093" s="6">
        <f>DAY(TableAopCalendar[[#This Row],[Date]])</f>
        <v>27</v>
      </c>
      <c r="F1093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093" s="6" t="str">
        <f t="shared" si="52"/>
        <v>Week 4</v>
      </c>
      <c r="H1093" s="6" t="str">
        <f t="shared" si="53"/>
        <v>March 25 Week 4</v>
      </c>
      <c r="I1093" s="6" t="str">
        <f>CONCATENATE(UPPER(TableAopCalendar[[#This Row],[Month]])," ",TableAopCalendar[[#This Row],[Year]])</f>
        <v>MARCH 25</v>
      </c>
      <c r="J1093" s="6" t="s">
        <v>261</v>
      </c>
      <c r="K1093" s="6" t="str">
        <f>CONCATENATE(TableAopCalendar[[#This Row],[Month for Plan]]," ",TableAopCalendar[[#This Row],[Plan]])</f>
        <v>MARCH 25 PLANNED</v>
      </c>
    </row>
    <row r="1094" spans="1:11" x14ac:dyDescent="0.35">
      <c r="A1094" s="6">
        <f t="shared" si="51"/>
        <v>7</v>
      </c>
      <c r="B1094" s="7">
        <v>45744</v>
      </c>
      <c r="C1094" s="8" t="s">
        <v>260</v>
      </c>
      <c r="D1094" s="8">
        <v>25</v>
      </c>
      <c r="E1094" s="6">
        <f>DAY(TableAopCalendar[[#This Row],[Date]])</f>
        <v>28</v>
      </c>
      <c r="F1094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094" s="6" t="str">
        <f t="shared" si="52"/>
        <v>Week 4</v>
      </c>
      <c r="H1094" s="6" t="str">
        <f t="shared" si="53"/>
        <v>March 25 Week 4</v>
      </c>
      <c r="I1094" s="6" t="str">
        <f>CONCATENATE(UPPER(TableAopCalendar[[#This Row],[Month]])," ",TableAopCalendar[[#This Row],[Year]])</f>
        <v>MARCH 25</v>
      </c>
      <c r="J1094" s="6" t="s">
        <v>261</v>
      </c>
      <c r="K1094" s="6" t="str">
        <f>CONCATENATE(TableAopCalendar[[#This Row],[Month for Plan]]," ",TableAopCalendar[[#This Row],[Plan]])</f>
        <v>MARCH 25 PLANNED</v>
      </c>
    </row>
    <row r="1095" spans="1:11" x14ac:dyDescent="0.35">
      <c r="A1095" s="6">
        <f t="shared" si="51"/>
        <v>1</v>
      </c>
      <c r="B1095" s="7">
        <v>45745</v>
      </c>
      <c r="C1095" s="8" t="s">
        <v>260</v>
      </c>
      <c r="D1095" s="8">
        <v>25</v>
      </c>
      <c r="E1095" s="6">
        <f>DAY(TableAopCalendar[[#This Row],[Date]])</f>
        <v>29</v>
      </c>
      <c r="F1095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095" s="6" t="str">
        <f t="shared" si="52"/>
        <v>Week 5</v>
      </c>
      <c r="H1095" s="6" t="str">
        <f t="shared" si="53"/>
        <v>March 25 Week 5</v>
      </c>
      <c r="I1095" s="6" t="str">
        <f>CONCATENATE(UPPER(TableAopCalendar[[#This Row],[Month]])," ",TableAopCalendar[[#This Row],[Year]])</f>
        <v>MARCH 25</v>
      </c>
      <c r="J1095" s="6" t="s">
        <v>261</v>
      </c>
      <c r="K1095" s="6" t="str">
        <f>CONCATENATE(TableAopCalendar[[#This Row],[Month for Plan]]," ",TableAopCalendar[[#This Row],[Plan]])</f>
        <v>MARCH 25 PLANNED</v>
      </c>
    </row>
    <row r="1096" spans="1:11" x14ac:dyDescent="0.35">
      <c r="A1096" s="6">
        <f t="shared" si="51"/>
        <v>2</v>
      </c>
      <c r="B1096" s="7">
        <v>45746</v>
      </c>
      <c r="C1096" s="8" t="s">
        <v>260</v>
      </c>
      <c r="D1096" s="8">
        <v>25</v>
      </c>
      <c r="E1096" s="6">
        <f>DAY(TableAopCalendar[[#This Row],[Date]])</f>
        <v>30</v>
      </c>
      <c r="F1096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096" s="6" t="str">
        <f t="shared" si="52"/>
        <v>Week 5</v>
      </c>
      <c r="H1096" s="6" t="str">
        <f t="shared" si="53"/>
        <v>March 25 Week 5</v>
      </c>
      <c r="I1096" s="6" t="str">
        <f>CONCATENATE(UPPER(TableAopCalendar[[#This Row],[Month]])," ",TableAopCalendar[[#This Row],[Year]])</f>
        <v>MARCH 25</v>
      </c>
      <c r="J1096" s="6" t="s">
        <v>261</v>
      </c>
      <c r="K1096" s="6" t="str">
        <f>CONCATENATE(TableAopCalendar[[#This Row],[Month for Plan]]," ",TableAopCalendar[[#This Row],[Plan]])</f>
        <v>MARCH 25 PLANNED</v>
      </c>
    </row>
    <row r="1097" spans="1:11" x14ac:dyDescent="0.35">
      <c r="A1097" s="6">
        <f t="shared" si="51"/>
        <v>3</v>
      </c>
      <c r="B1097" s="7">
        <v>45747</v>
      </c>
      <c r="C1097" s="8" t="s">
        <v>260</v>
      </c>
      <c r="D1097" s="8">
        <v>25</v>
      </c>
      <c r="E1097" s="6">
        <f>DAY(TableAopCalendar[[#This Row],[Date]])</f>
        <v>31</v>
      </c>
      <c r="F1097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097" s="6" t="str">
        <f t="shared" si="52"/>
        <v>Week 5</v>
      </c>
      <c r="H1097" s="6" t="str">
        <f t="shared" si="53"/>
        <v>March 25 Week 5</v>
      </c>
      <c r="I1097" s="6" t="str">
        <f>CONCATENATE(UPPER(TableAopCalendar[[#This Row],[Month]])," ",TableAopCalendar[[#This Row],[Year]])</f>
        <v>MARCH 25</v>
      </c>
      <c r="J1097" s="6" t="s">
        <v>261</v>
      </c>
      <c r="K1097" s="6" t="str">
        <f>CONCATENATE(TableAopCalendar[[#This Row],[Month for Plan]]," ",TableAopCalendar[[#This Row],[Plan]])</f>
        <v>MARCH 25 PLANNED</v>
      </c>
    </row>
    <row r="1098" spans="1:11" x14ac:dyDescent="0.35">
      <c r="A1098" s="6">
        <f t="shared" si="51"/>
        <v>1</v>
      </c>
      <c r="B1098" s="7">
        <v>45748</v>
      </c>
      <c r="C1098" s="8" t="s">
        <v>251</v>
      </c>
      <c r="D1098" s="8">
        <v>25</v>
      </c>
      <c r="E1098" s="6">
        <f>DAY(TableAopCalendar[[#This Row],[Date]])</f>
        <v>1</v>
      </c>
      <c r="F1098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098" s="6" t="str">
        <f t="shared" si="52"/>
        <v>Week 1</v>
      </c>
      <c r="H1098" s="6" t="str">
        <f t="shared" si="53"/>
        <v>April 25 Week 1</v>
      </c>
      <c r="I1098" s="6" t="str">
        <f>CONCATENATE(UPPER(TableAopCalendar[[#This Row],[Month]])," ",TableAopCalendar[[#This Row],[Year]])</f>
        <v>APRIL 25</v>
      </c>
      <c r="J1098" s="6" t="s">
        <v>261</v>
      </c>
      <c r="K1098" s="6" t="str">
        <f>CONCATENATE(TableAopCalendar[[#This Row],[Month for Plan]]," ",TableAopCalendar[[#This Row],[Plan]])</f>
        <v>APRIL 25 PLANNED</v>
      </c>
    </row>
    <row r="1099" spans="1:11" x14ac:dyDescent="0.35">
      <c r="A1099" s="6">
        <f t="shared" ref="A1099:A1162" si="54">IF(G1099=G1098,A1098+1,1)</f>
        <v>2</v>
      </c>
      <c r="B1099" s="7">
        <v>45749</v>
      </c>
      <c r="C1099" s="8" t="s">
        <v>251</v>
      </c>
      <c r="D1099" s="8">
        <v>25</v>
      </c>
      <c r="E1099" s="6">
        <f>DAY(TableAopCalendar[[#This Row],[Date]])</f>
        <v>2</v>
      </c>
      <c r="F1099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099" s="6" t="str">
        <f t="shared" ref="G1099:G1162" si="55">"Week"&amp;" "&amp;F1099</f>
        <v>Week 1</v>
      </c>
      <c r="H1099" s="6" t="str">
        <f t="shared" ref="H1099:H1162" si="56">CONCATENATE(C1099," ",D1099," ",G1099)</f>
        <v>April 25 Week 1</v>
      </c>
      <c r="I1099" s="6" t="str">
        <f>CONCATENATE(UPPER(TableAopCalendar[[#This Row],[Month]])," ",TableAopCalendar[[#This Row],[Year]])</f>
        <v>APRIL 25</v>
      </c>
      <c r="J1099" s="6" t="s">
        <v>261</v>
      </c>
      <c r="K1099" s="6" t="str">
        <f>CONCATENATE(TableAopCalendar[[#This Row],[Month for Plan]]," ",TableAopCalendar[[#This Row],[Plan]])</f>
        <v>APRIL 25 PLANNED</v>
      </c>
    </row>
    <row r="1100" spans="1:11" x14ac:dyDescent="0.35">
      <c r="A1100" s="6">
        <f t="shared" si="54"/>
        <v>3</v>
      </c>
      <c r="B1100" s="7">
        <v>45750</v>
      </c>
      <c r="C1100" s="8" t="s">
        <v>251</v>
      </c>
      <c r="D1100" s="8">
        <v>25</v>
      </c>
      <c r="E1100" s="6">
        <f>DAY(TableAopCalendar[[#This Row],[Date]])</f>
        <v>3</v>
      </c>
      <c r="F1100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100" s="6" t="str">
        <f t="shared" si="55"/>
        <v>Week 1</v>
      </c>
      <c r="H1100" s="6" t="str">
        <f t="shared" si="56"/>
        <v>April 25 Week 1</v>
      </c>
      <c r="I1100" s="6" t="str">
        <f>CONCATENATE(UPPER(TableAopCalendar[[#This Row],[Month]])," ",TableAopCalendar[[#This Row],[Year]])</f>
        <v>APRIL 25</v>
      </c>
      <c r="J1100" s="6" t="s">
        <v>261</v>
      </c>
      <c r="K1100" s="6" t="str">
        <f>CONCATENATE(TableAopCalendar[[#This Row],[Month for Plan]]," ",TableAopCalendar[[#This Row],[Plan]])</f>
        <v>APRIL 25 PLANNED</v>
      </c>
    </row>
    <row r="1101" spans="1:11" x14ac:dyDescent="0.35">
      <c r="A1101" s="6">
        <f t="shared" si="54"/>
        <v>4</v>
      </c>
      <c r="B1101" s="7">
        <v>45751</v>
      </c>
      <c r="C1101" s="8" t="s">
        <v>251</v>
      </c>
      <c r="D1101" s="8">
        <v>25</v>
      </c>
      <c r="E1101" s="6">
        <f>DAY(TableAopCalendar[[#This Row],[Date]])</f>
        <v>4</v>
      </c>
      <c r="F1101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101" s="6" t="str">
        <f t="shared" si="55"/>
        <v>Week 1</v>
      </c>
      <c r="H1101" s="6" t="str">
        <f t="shared" si="56"/>
        <v>April 25 Week 1</v>
      </c>
      <c r="I1101" s="6" t="str">
        <f>CONCATENATE(UPPER(TableAopCalendar[[#This Row],[Month]])," ",TableAopCalendar[[#This Row],[Year]])</f>
        <v>APRIL 25</v>
      </c>
      <c r="J1101" s="6" t="s">
        <v>261</v>
      </c>
      <c r="K1101" s="6" t="str">
        <f>CONCATENATE(TableAopCalendar[[#This Row],[Month for Plan]]," ",TableAopCalendar[[#This Row],[Plan]])</f>
        <v>APRIL 25 PLANNED</v>
      </c>
    </row>
    <row r="1102" spans="1:11" x14ac:dyDescent="0.35">
      <c r="A1102" s="6">
        <f t="shared" si="54"/>
        <v>5</v>
      </c>
      <c r="B1102" s="7">
        <v>45752</v>
      </c>
      <c r="C1102" s="8" t="s">
        <v>251</v>
      </c>
      <c r="D1102" s="8">
        <v>25</v>
      </c>
      <c r="E1102" s="6">
        <f>DAY(TableAopCalendar[[#This Row],[Date]])</f>
        <v>5</v>
      </c>
      <c r="F1102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102" s="6" t="str">
        <f t="shared" si="55"/>
        <v>Week 1</v>
      </c>
      <c r="H1102" s="6" t="str">
        <f t="shared" si="56"/>
        <v>April 25 Week 1</v>
      </c>
      <c r="I1102" s="6" t="str">
        <f>CONCATENATE(UPPER(TableAopCalendar[[#This Row],[Month]])," ",TableAopCalendar[[#This Row],[Year]])</f>
        <v>APRIL 25</v>
      </c>
      <c r="J1102" s="6" t="s">
        <v>261</v>
      </c>
      <c r="K1102" s="6" t="str">
        <f>CONCATENATE(TableAopCalendar[[#This Row],[Month for Plan]]," ",TableAopCalendar[[#This Row],[Plan]])</f>
        <v>APRIL 25 PLANNED</v>
      </c>
    </row>
    <row r="1103" spans="1:11" x14ac:dyDescent="0.35">
      <c r="A1103" s="6">
        <f t="shared" si="54"/>
        <v>6</v>
      </c>
      <c r="B1103" s="7">
        <v>45753</v>
      </c>
      <c r="C1103" s="8" t="s">
        <v>251</v>
      </c>
      <c r="D1103" s="8">
        <v>25</v>
      </c>
      <c r="E1103" s="6">
        <f>DAY(TableAopCalendar[[#This Row],[Date]])</f>
        <v>6</v>
      </c>
      <c r="F1103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103" s="6" t="str">
        <f t="shared" si="55"/>
        <v>Week 1</v>
      </c>
      <c r="H1103" s="6" t="str">
        <f t="shared" si="56"/>
        <v>April 25 Week 1</v>
      </c>
      <c r="I1103" s="6" t="str">
        <f>CONCATENATE(UPPER(TableAopCalendar[[#This Row],[Month]])," ",TableAopCalendar[[#This Row],[Year]])</f>
        <v>APRIL 25</v>
      </c>
      <c r="J1103" s="6" t="s">
        <v>261</v>
      </c>
      <c r="K1103" s="6" t="str">
        <f>CONCATENATE(TableAopCalendar[[#This Row],[Month for Plan]]," ",TableAopCalendar[[#This Row],[Plan]])</f>
        <v>APRIL 25 PLANNED</v>
      </c>
    </row>
    <row r="1104" spans="1:11" x14ac:dyDescent="0.35">
      <c r="A1104" s="6">
        <f t="shared" si="54"/>
        <v>7</v>
      </c>
      <c r="B1104" s="7">
        <v>45754</v>
      </c>
      <c r="C1104" s="8" t="s">
        <v>251</v>
      </c>
      <c r="D1104" s="8">
        <v>25</v>
      </c>
      <c r="E1104" s="6">
        <f>DAY(TableAopCalendar[[#This Row],[Date]])</f>
        <v>7</v>
      </c>
      <c r="F1104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104" s="6" t="str">
        <f t="shared" si="55"/>
        <v>Week 1</v>
      </c>
      <c r="H1104" s="6" t="str">
        <f t="shared" si="56"/>
        <v>April 25 Week 1</v>
      </c>
      <c r="I1104" s="6" t="str">
        <f>CONCATENATE(UPPER(TableAopCalendar[[#This Row],[Month]])," ",TableAopCalendar[[#This Row],[Year]])</f>
        <v>APRIL 25</v>
      </c>
      <c r="J1104" s="6" t="s">
        <v>261</v>
      </c>
      <c r="K1104" s="6" t="str">
        <f>CONCATENATE(TableAopCalendar[[#This Row],[Month for Plan]]," ",TableAopCalendar[[#This Row],[Plan]])</f>
        <v>APRIL 25 PLANNED</v>
      </c>
    </row>
    <row r="1105" spans="1:11" x14ac:dyDescent="0.35">
      <c r="A1105" s="6">
        <f t="shared" si="54"/>
        <v>1</v>
      </c>
      <c r="B1105" s="7">
        <v>45755</v>
      </c>
      <c r="C1105" s="8" t="s">
        <v>251</v>
      </c>
      <c r="D1105" s="8">
        <v>25</v>
      </c>
      <c r="E1105" s="6">
        <f>DAY(TableAopCalendar[[#This Row],[Date]])</f>
        <v>8</v>
      </c>
      <c r="F1105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105" s="6" t="str">
        <f t="shared" si="55"/>
        <v>Week 2</v>
      </c>
      <c r="H1105" s="6" t="str">
        <f t="shared" si="56"/>
        <v>April 25 Week 2</v>
      </c>
      <c r="I1105" s="6" t="str">
        <f>CONCATENATE(UPPER(TableAopCalendar[[#This Row],[Month]])," ",TableAopCalendar[[#This Row],[Year]])</f>
        <v>APRIL 25</v>
      </c>
      <c r="J1105" s="6" t="s">
        <v>261</v>
      </c>
      <c r="K1105" s="6" t="str">
        <f>CONCATENATE(TableAopCalendar[[#This Row],[Month for Plan]]," ",TableAopCalendar[[#This Row],[Plan]])</f>
        <v>APRIL 25 PLANNED</v>
      </c>
    </row>
    <row r="1106" spans="1:11" x14ac:dyDescent="0.35">
      <c r="A1106" s="6">
        <f t="shared" si="54"/>
        <v>2</v>
      </c>
      <c r="B1106" s="7">
        <v>45756</v>
      </c>
      <c r="C1106" s="8" t="s">
        <v>251</v>
      </c>
      <c r="D1106" s="8">
        <v>25</v>
      </c>
      <c r="E1106" s="6">
        <f>DAY(TableAopCalendar[[#This Row],[Date]])</f>
        <v>9</v>
      </c>
      <c r="F1106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106" s="6" t="str">
        <f t="shared" si="55"/>
        <v>Week 2</v>
      </c>
      <c r="H1106" s="6" t="str">
        <f t="shared" si="56"/>
        <v>April 25 Week 2</v>
      </c>
      <c r="I1106" s="6" t="str">
        <f>CONCATENATE(UPPER(TableAopCalendar[[#This Row],[Month]])," ",TableAopCalendar[[#This Row],[Year]])</f>
        <v>APRIL 25</v>
      </c>
      <c r="J1106" s="6" t="s">
        <v>261</v>
      </c>
      <c r="K1106" s="6" t="str">
        <f>CONCATENATE(TableAopCalendar[[#This Row],[Month for Plan]]," ",TableAopCalendar[[#This Row],[Plan]])</f>
        <v>APRIL 25 PLANNED</v>
      </c>
    </row>
    <row r="1107" spans="1:11" x14ac:dyDescent="0.35">
      <c r="A1107" s="6">
        <f t="shared" si="54"/>
        <v>3</v>
      </c>
      <c r="B1107" s="7">
        <v>45757</v>
      </c>
      <c r="C1107" s="8" t="s">
        <v>251</v>
      </c>
      <c r="D1107" s="8">
        <v>25</v>
      </c>
      <c r="E1107" s="6">
        <f>DAY(TableAopCalendar[[#This Row],[Date]])</f>
        <v>10</v>
      </c>
      <c r="F1107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107" s="6" t="str">
        <f t="shared" si="55"/>
        <v>Week 2</v>
      </c>
      <c r="H1107" s="6" t="str">
        <f t="shared" si="56"/>
        <v>April 25 Week 2</v>
      </c>
      <c r="I1107" s="6" t="str">
        <f>CONCATENATE(UPPER(TableAopCalendar[[#This Row],[Month]])," ",TableAopCalendar[[#This Row],[Year]])</f>
        <v>APRIL 25</v>
      </c>
      <c r="J1107" s="6" t="s">
        <v>261</v>
      </c>
      <c r="K1107" s="6" t="str">
        <f>CONCATENATE(TableAopCalendar[[#This Row],[Month for Plan]]," ",TableAopCalendar[[#This Row],[Plan]])</f>
        <v>APRIL 25 PLANNED</v>
      </c>
    </row>
    <row r="1108" spans="1:11" x14ac:dyDescent="0.35">
      <c r="A1108" s="6">
        <f t="shared" si="54"/>
        <v>4</v>
      </c>
      <c r="B1108" s="7">
        <v>45758</v>
      </c>
      <c r="C1108" s="8" t="s">
        <v>251</v>
      </c>
      <c r="D1108" s="8">
        <v>25</v>
      </c>
      <c r="E1108" s="6">
        <f>DAY(TableAopCalendar[[#This Row],[Date]])</f>
        <v>11</v>
      </c>
      <c r="F1108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108" s="6" t="str">
        <f t="shared" si="55"/>
        <v>Week 2</v>
      </c>
      <c r="H1108" s="6" t="str">
        <f t="shared" si="56"/>
        <v>April 25 Week 2</v>
      </c>
      <c r="I1108" s="6" t="str">
        <f>CONCATENATE(UPPER(TableAopCalendar[[#This Row],[Month]])," ",TableAopCalendar[[#This Row],[Year]])</f>
        <v>APRIL 25</v>
      </c>
      <c r="J1108" s="6" t="s">
        <v>261</v>
      </c>
      <c r="K1108" s="6" t="str">
        <f>CONCATENATE(TableAopCalendar[[#This Row],[Month for Plan]]," ",TableAopCalendar[[#This Row],[Plan]])</f>
        <v>APRIL 25 PLANNED</v>
      </c>
    </row>
    <row r="1109" spans="1:11" x14ac:dyDescent="0.35">
      <c r="A1109" s="6">
        <f t="shared" si="54"/>
        <v>5</v>
      </c>
      <c r="B1109" s="7">
        <v>45759</v>
      </c>
      <c r="C1109" s="8" t="s">
        <v>251</v>
      </c>
      <c r="D1109" s="8">
        <v>25</v>
      </c>
      <c r="E1109" s="6">
        <f>DAY(TableAopCalendar[[#This Row],[Date]])</f>
        <v>12</v>
      </c>
      <c r="F1109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109" s="6" t="str">
        <f t="shared" si="55"/>
        <v>Week 2</v>
      </c>
      <c r="H1109" s="6" t="str">
        <f t="shared" si="56"/>
        <v>April 25 Week 2</v>
      </c>
      <c r="I1109" s="6" t="str">
        <f>CONCATENATE(UPPER(TableAopCalendar[[#This Row],[Month]])," ",TableAopCalendar[[#This Row],[Year]])</f>
        <v>APRIL 25</v>
      </c>
      <c r="J1109" s="6" t="s">
        <v>261</v>
      </c>
      <c r="K1109" s="6" t="str">
        <f>CONCATENATE(TableAopCalendar[[#This Row],[Month for Plan]]," ",TableAopCalendar[[#This Row],[Plan]])</f>
        <v>APRIL 25 PLANNED</v>
      </c>
    </row>
    <row r="1110" spans="1:11" x14ac:dyDescent="0.35">
      <c r="A1110" s="6">
        <f t="shared" si="54"/>
        <v>6</v>
      </c>
      <c r="B1110" s="7">
        <v>45760</v>
      </c>
      <c r="C1110" s="8" t="s">
        <v>251</v>
      </c>
      <c r="D1110" s="8">
        <v>25</v>
      </c>
      <c r="E1110" s="6">
        <f>DAY(TableAopCalendar[[#This Row],[Date]])</f>
        <v>13</v>
      </c>
      <c r="F1110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110" s="6" t="str">
        <f t="shared" si="55"/>
        <v>Week 2</v>
      </c>
      <c r="H1110" s="6" t="str">
        <f t="shared" si="56"/>
        <v>April 25 Week 2</v>
      </c>
      <c r="I1110" s="6" t="str">
        <f>CONCATENATE(UPPER(TableAopCalendar[[#This Row],[Month]])," ",TableAopCalendar[[#This Row],[Year]])</f>
        <v>APRIL 25</v>
      </c>
      <c r="J1110" s="6" t="s">
        <v>261</v>
      </c>
      <c r="K1110" s="6" t="str">
        <f>CONCATENATE(TableAopCalendar[[#This Row],[Month for Plan]]," ",TableAopCalendar[[#This Row],[Plan]])</f>
        <v>APRIL 25 PLANNED</v>
      </c>
    </row>
    <row r="1111" spans="1:11" x14ac:dyDescent="0.35">
      <c r="A1111" s="6">
        <f t="shared" si="54"/>
        <v>7</v>
      </c>
      <c r="B1111" s="7">
        <v>45761</v>
      </c>
      <c r="C1111" s="8" t="s">
        <v>251</v>
      </c>
      <c r="D1111" s="8">
        <v>25</v>
      </c>
      <c r="E1111" s="6">
        <f>DAY(TableAopCalendar[[#This Row],[Date]])</f>
        <v>14</v>
      </c>
      <c r="F1111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111" s="6" t="str">
        <f t="shared" si="55"/>
        <v>Week 2</v>
      </c>
      <c r="H1111" s="6" t="str">
        <f t="shared" si="56"/>
        <v>April 25 Week 2</v>
      </c>
      <c r="I1111" s="6" t="str">
        <f>CONCATENATE(UPPER(TableAopCalendar[[#This Row],[Month]])," ",TableAopCalendar[[#This Row],[Year]])</f>
        <v>APRIL 25</v>
      </c>
      <c r="J1111" s="6" t="s">
        <v>261</v>
      </c>
      <c r="K1111" s="6" t="str">
        <f>CONCATENATE(TableAopCalendar[[#This Row],[Month for Plan]]," ",TableAopCalendar[[#This Row],[Plan]])</f>
        <v>APRIL 25 PLANNED</v>
      </c>
    </row>
    <row r="1112" spans="1:11" x14ac:dyDescent="0.35">
      <c r="A1112" s="6">
        <f t="shared" si="54"/>
        <v>1</v>
      </c>
      <c r="B1112" s="7">
        <v>45762</v>
      </c>
      <c r="C1112" s="8" t="s">
        <v>251</v>
      </c>
      <c r="D1112" s="8">
        <v>25</v>
      </c>
      <c r="E1112" s="6">
        <f>DAY(TableAopCalendar[[#This Row],[Date]])</f>
        <v>15</v>
      </c>
      <c r="F1112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112" s="6" t="str">
        <f t="shared" si="55"/>
        <v>Week 3</v>
      </c>
      <c r="H1112" s="6" t="str">
        <f t="shared" si="56"/>
        <v>April 25 Week 3</v>
      </c>
      <c r="I1112" s="6" t="str">
        <f>CONCATENATE(UPPER(TableAopCalendar[[#This Row],[Month]])," ",TableAopCalendar[[#This Row],[Year]])</f>
        <v>APRIL 25</v>
      </c>
      <c r="J1112" s="6" t="s">
        <v>261</v>
      </c>
      <c r="K1112" s="6" t="str">
        <f>CONCATENATE(TableAopCalendar[[#This Row],[Month for Plan]]," ",TableAopCalendar[[#This Row],[Plan]])</f>
        <v>APRIL 25 PLANNED</v>
      </c>
    </row>
    <row r="1113" spans="1:11" x14ac:dyDescent="0.35">
      <c r="A1113" s="6">
        <f t="shared" si="54"/>
        <v>2</v>
      </c>
      <c r="B1113" s="7">
        <v>45763</v>
      </c>
      <c r="C1113" s="8" t="s">
        <v>251</v>
      </c>
      <c r="D1113" s="8">
        <v>25</v>
      </c>
      <c r="E1113" s="6">
        <f>DAY(TableAopCalendar[[#This Row],[Date]])</f>
        <v>16</v>
      </c>
      <c r="F1113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113" s="6" t="str">
        <f t="shared" si="55"/>
        <v>Week 3</v>
      </c>
      <c r="H1113" s="6" t="str">
        <f t="shared" si="56"/>
        <v>April 25 Week 3</v>
      </c>
      <c r="I1113" s="6" t="str">
        <f>CONCATENATE(UPPER(TableAopCalendar[[#This Row],[Month]])," ",TableAopCalendar[[#This Row],[Year]])</f>
        <v>APRIL 25</v>
      </c>
      <c r="J1113" s="6" t="s">
        <v>261</v>
      </c>
      <c r="K1113" s="6" t="str">
        <f>CONCATENATE(TableAopCalendar[[#This Row],[Month for Plan]]," ",TableAopCalendar[[#This Row],[Plan]])</f>
        <v>APRIL 25 PLANNED</v>
      </c>
    </row>
    <row r="1114" spans="1:11" x14ac:dyDescent="0.35">
      <c r="A1114" s="6">
        <f t="shared" si="54"/>
        <v>3</v>
      </c>
      <c r="B1114" s="7">
        <v>45764</v>
      </c>
      <c r="C1114" s="8" t="s">
        <v>251</v>
      </c>
      <c r="D1114" s="8">
        <v>25</v>
      </c>
      <c r="E1114" s="6">
        <f>DAY(TableAopCalendar[[#This Row],[Date]])</f>
        <v>17</v>
      </c>
      <c r="F1114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114" s="6" t="str">
        <f t="shared" si="55"/>
        <v>Week 3</v>
      </c>
      <c r="H1114" s="6" t="str">
        <f t="shared" si="56"/>
        <v>April 25 Week 3</v>
      </c>
      <c r="I1114" s="6" t="str">
        <f>CONCATENATE(UPPER(TableAopCalendar[[#This Row],[Month]])," ",TableAopCalendar[[#This Row],[Year]])</f>
        <v>APRIL 25</v>
      </c>
      <c r="J1114" s="6" t="s">
        <v>261</v>
      </c>
      <c r="K1114" s="6" t="str">
        <f>CONCATENATE(TableAopCalendar[[#This Row],[Month for Plan]]," ",TableAopCalendar[[#This Row],[Plan]])</f>
        <v>APRIL 25 PLANNED</v>
      </c>
    </row>
    <row r="1115" spans="1:11" x14ac:dyDescent="0.35">
      <c r="A1115" s="6">
        <f t="shared" si="54"/>
        <v>4</v>
      </c>
      <c r="B1115" s="7">
        <v>45765</v>
      </c>
      <c r="C1115" s="8" t="s">
        <v>251</v>
      </c>
      <c r="D1115" s="8">
        <v>25</v>
      </c>
      <c r="E1115" s="6">
        <f>DAY(TableAopCalendar[[#This Row],[Date]])</f>
        <v>18</v>
      </c>
      <c r="F1115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115" s="6" t="str">
        <f t="shared" si="55"/>
        <v>Week 3</v>
      </c>
      <c r="H1115" s="6" t="str">
        <f t="shared" si="56"/>
        <v>April 25 Week 3</v>
      </c>
      <c r="I1115" s="6" t="str">
        <f>CONCATENATE(UPPER(TableAopCalendar[[#This Row],[Month]])," ",TableAopCalendar[[#This Row],[Year]])</f>
        <v>APRIL 25</v>
      </c>
      <c r="J1115" s="6" t="s">
        <v>261</v>
      </c>
      <c r="K1115" s="6" t="str">
        <f>CONCATENATE(TableAopCalendar[[#This Row],[Month for Plan]]," ",TableAopCalendar[[#This Row],[Plan]])</f>
        <v>APRIL 25 PLANNED</v>
      </c>
    </row>
    <row r="1116" spans="1:11" x14ac:dyDescent="0.35">
      <c r="A1116" s="6">
        <f t="shared" si="54"/>
        <v>5</v>
      </c>
      <c r="B1116" s="7">
        <v>45766</v>
      </c>
      <c r="C1116" s="8" t="s">
        <v>251</v>
      </c>
      <c r="D1116" s="8">
        <v>25</v>
      </c>
      <c r="E1116" s="6">
        <f>DAY(TableAopCalendar[[#This Row],[Date]])</f>
        <v>19</v>
      </c>
      <c r="F1116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116" s="6" t="str">
        <f t="shared" si="55"/>
        <v>Week 3</v>
      </c>
      <c r="H1116" s="6" t="str">
        <f t="shared" si="56"/>
        <v>April 25 Week 3</v>
      </c>
      <c r="I1116" s="6" t="str">
        <f>CONCATENATE(UPPER(TableAopCalendar[[#This Row],[Month]])," ",TableAopCalendar[[#This Row],[Year]])</f>
        <v>APRIL 25</v>
      </c>
      <c r="J1116" s="6" t="s">
        <v>261</v>
      </c>
      <c r="K1116" s="6" t="str">
        <f>CONCATENATE(TableAopCalendar[[#This Row],[Month for Plan]]," ",TableAopCalendar[[#This Row],[Plan]])</f>
        <v>APRIL 25 PLANNED</v>
      </c>
    </row>
    <row r="1117" spans="1:11" x14ac:dyDescent="0.35">
      <c r="A1117" s="6">
        <f t="shared" si="54"/>
        <v>6</v>
      </c>
      <c r="B1117" s="7">
        <v>45767</v>
      </c>
      <c r="C1117" s="8" t="s">
        <v>251</v>
      </c>
      <c r="D1117" s="8">
        <v>25</v>
      </c>
      <c r="E1117" s="6">
        <f>DAY(TableAopCalendar[[#This Row],[Date]])</f>
        <v>20</v>
      </c>
      <c r="F1117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117" s="6" t="str">
        <f t="shared" si="55"/>
        <v>Week 3</v>
      </c>
      <c r="H1117" s="6" t="str">
        <f t="shared" si="56"/>
        <v>April 25 Week 3</v>
      </c>
      <c r="I1117" s="6" t="str">
        <f>CONCATENATE(UPPER(TableAopCalendar[[#This Row],[Month]])," ",TableAopCalendar[[#This Row],[Year]])</f>
        <v>APRIL 25</v>
      </c>
      <c r="J1117" s="6" t="s">
        <v>261</v>
      </c>
      <c r="K1117" s="6" t="str">
        <f>CONCATENATE(TableAopCalendar[[#This Row],[Month for Plan]]," ",TableAopCalendar[[#This Row],[Plan]])</f>
        <v>APRIL 25 PLANNED</v>
      </c>
    </row>
    <row r="1118" spans="1:11" x14ac:dyDescent="0.35">
      <c r="A1118" s="6">
        <f t="shared" si="54"/>
        <v>7</v>
      </c>
      <c r="B1118" s="7">
        <v>45768</v>
      </c>
      <c r="C1118" s="8" t="s">
        <v>251</v>
      </c>
      <c r="D1118" s="8">
        <v>25</v>
      </c>
      <c r="E1118" s="6">
        <f>DAY(TableAopCalendar[[#This Row],[Date]])</f>
        <v>21</v>
      </c>
      <c r="F1118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118" s="6" t="str">
        <f t="shared" si="55"/>
        <v>Week 3</v>
      </c>
      <c r="H1118" s="6" t="str">
        <f t="shared" si="56"/>
        <v>April 25 Week 3</v>
      </c>
      <c r="I1118" s="6" t="str">
        <f>CONCATENATE(UPPER(TableAopCalendar[[#This Row],[Month]])," ",TableAopCalendar[[#This Row],[Year]])</f>
        <v>APRIL 25</v>
      </c>
      <c r="J1118" s="6" t="s">
        <v>261</v>
      </c>
      <c r="K1118" s="6" t="str">
        <f>CONCATENATE(TableAopCalendar[[#This Row],[Month for Plan]]," ",TableAopCalendar[[#This Row],[Plan]])</f>
        <v>APRIL 25 PLANNED</v>
      </c>
    </row>
    <row r="1119" spans="1:11" x14ac:dyDescent="0.35">
      <c r="A1119" s="6">
        <f t="shared" si="54"/>
        <v>1</v>
      </c>
      <c r="B1119" s="7">
        <v>45769</v>
      </c>
      <c r="C1119" s="8" t="s">
        <v>251</v>
      </c>
      <c r="D1119" s="8">
        <v>25</v>
      </c>
      <c r="E1119" s="6">
        <f>DAY(TableAopCalendar[[#This Row],[Date]])</f>
        <v>22</v>
      </c>
      <c r="F1119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119" s="6" t="str">
        <f t="shared" si="55"/>
        <v>Week 4</v>
      </c>
      <c r="H1119" s="6" t="str">
        <f t="shared" si="56"/>
        <v>April 25 Week 4</v>
      </c>
      <c r="I1119" s="6" t="str">
        <f>CONCATENATE(UPPER(TableAopCalendar[[#This Row],[Month]])," ",TableAopCalendar[[#This Row],[Year]])</f>
        <v>APRIL 25</v>
      </c>
      <c r="J1119" s="6" t="s">
        <v>261</v>
      </c>
      <c r="K1119" s="6" t="str">
        <f>CONCATENATE(TableAopCalendar[[#This Row],[Month for Plan]]," ",TableAopCalendar[[#This Row],[Plan]])</f>
        <v>APRIL 25 PLANNED</v>
      </c>
    </row>
    <row r="1120" spans="1:11" x14ac:dyDescent="0.35">
      <c r="A1120" s="6">
        <f t="shared" si="54"/>
        <v>2</v>
      </c>
      <c r="B1120" s="7">
        <v>45770</v>
      </c>
      <c r="C1120" s="8" t="s">
        <v>251</v>
      </c>
      <c r="D1120" s="8">
        <v>25</v>
      </c>
      <c r="E1120" s="6">
        <f>DAY(TableAopCalendar[[#This Row],[Date]])</f>
        <v>23</v>
      </c>
      <c r="F1120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120" s="6" t="str">
        <f t="shared" si="55"/>
        <v>Week 4</v>
      </c>
      <c r="H1120" s="6" t="str">
        <f t="shared" si="56"/>
        <v>April 25 Week 4</v>
      </c>
      <c r="I1120" s="6" t="str">
        <f>CONCATENATE(UPPER(TableAopCalendar[[#This Row],[Month]])," ",TableAopCalendar[[#This Row],[Year]])</f>
        <v>APRIL 25</v>
      </c>
      <c r="J1120" s="6" t="s">
        <v>261</v>
      </c>
      <c r="K1120" s="6" t="str">
        <f>CONCATENATE(TableAopCalendar[[#This Row],[Month for Plan]]," ",TableAopCalendar[[#This Row],[Plan]])</f>
        <v>APRIL 25 PLANNED</v>
      </c>
    </row>
    <row r="1121" spans="1:11" x14ac:dyDescent="0.35">
      <c r="A1121" s="6">
        <f t="shared" si="54"/>
        <v>3</v>
      </c>
      <c r="B1121" s="7">
        <v>45771</v>
      </c>
      <c r="C1121" s="8" t="s">
        <v>251</v>
      </c>
      <c r="D1121" s="8">
        <v>25</v>
      </c>
      <c r="E1121" s="6">
        <f>DAY(TableAopCalendar[[#This Row],[Date]])</f>
        <v>24</v>
      </c>
      <c r="F1121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121" s="6" t="str">
        <f t="shared" si="55"/>
        <v>Week 4</v>
      </c>
      <c r="H1121" s="6" t="str">
        <f t="shared" si="56"/>
        <v>April 25 Week 4</v>
      </c>
      <c r="I1121" s="6" t="str">
        <f>CONCATENATE(UPPER(TableAopCalendar[[#This Row],[Month]])," ",TableAopCalendar[[#This Row],[Year]])</f>
        <v>APRIL 25</v>
      </c>
      <c r="J1121" s="6" t="s">
        <v>261</v>
      </c>
      <c r="K1121" s="6" t="str">
        <f>CONCATENATE(TableAopCalendar[[#This Row],[Month for Plan]]," ",TableAopCalendar[[#This Row],[Plan]])</f>
        <v>APRIL 25 PLANNED</v>
      </c>
    </row>
    <row r="1122" spans="1:11" x14ac:dyDescent="0.35">
      <c r="A1122" s="6">
        <f t="shared" si="54"/>
        <v>4</v>
      </c>
      <c r="B1122" s="7">
        <v>45772</v>
      </c>
      <c r="C1122" s="8" t="s">
        <v>251</v>
      </c>
      <c r="D1122" s="8">
        <v>25</v>
      </c>
      <c r="E1122" s="6">
        <f>DAY(TableAopCalendar[[#This Row],[Date]])</f>
        <v>25</v>
      </c>
      <c r="F1122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122" s="6" t="str">
        <f t="shared" si="55"/>
        <v>Week 4</v>
      </c>
      <c r="H1122" s="6" t="str">
        <f t="shared" si="56"/>
        <v>April 25 Week 4</v>
      </c>
      <c r="I1122" s="6" t="str">
        <f>CONCATENATE(UPPER(TableAopCalendar[[#This Row],[Month]])," ",TableAopCalendar[[#This Row],[Year]])</f>
        <v>APRIL 25</v>
      </c>
      <c r="J1122" s="6" t="s">
        <v>261</v>
      </c>
      <c r="K1122" s="6" t="str">
        <f>CONCATENATE(TableAopCalendar[[#This Row],[Month for Plan]]," ",TableAopCalendar[[#This Row],[Plan]])</f>
        <v>APRIL 25 PLANNED</v>
      </c>
    </row>
    <row r="1123" spans="1:11" x14ac:dyDescent="0.35">
      <c r="A1123" s="6">
        <f t="shared" si="54"/>
        <v>5</v>
      </c>
      <c r="B1123" s="7">
        <v>45773</v>
      </c>
      <c r="C1123" s="8" t="s">
        <v>251</v>
      </c>
      <c r="D1123" s="8">
        <v>25</v>
      </c>
      <c r="E1123" s="6">
        <f>DAY(TableAopCalendar[[#This Row],[Date]])</f>
        <v>26</v>
      </c>
      <c r="F1123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123" s="6" t="str">
        <f t="shared" si="55"/>
        <v>Week 4</v>
      </c>
      <c r="H1123" s="6" t="str">
        <f t="shared" si="56"/>
        <v>April 25 Week 4</v>
      </c>
      <c r="I1123" s="6" t="str">
        <f>CONCATENATE(UPPER(TableAopCalendar[[#This Row],[Month]])," ",TableAopCalendar[[#This Row],[Year]])</f>
        <v>APRIL 25</v>
      </c>
      <c r="J1123" s="6" t="s">
        <v>261</v>
      </c>
      <c r="K1123" s="6" t="str">
        <f>CONCATENATE(TableAopCalendar[[#This Row],[Month for Plan]]," ",TableAopCalendar[[#This Row],[Plan]])</f>
        <v>APRIL 25 PLANNED</v>
      </c>
    </row>
    <row r="1124" spans="1:11" x14ac:dyDescent="0.35">
      <c r="A1124" s="6">
        <f t="shared" si="54"/>
        <v>6</v>
      </c>
      <c r="B1124" s="7">
        <v>45774</v>
      </c>
      <c r="C1124" s="8" t="s">
        <v>251</v>
      </c>
      <c r="D1124" s="8">
        <v>25</v>
      </c>
      <c r="E1124" s="6">
        <f>DAY(TableAopCalendar[[#This Row],[Date]])</f>
        <v>27</v>
      </c>
      <c r="F1124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124" s="6" t="str">
        <f t="shared" si="55"/>
        <v>Week 4</v>
      </c>
      <c r="H1124" s="6" t="str">
        <f t="shared" si="56"/>
        <v>April 25 Week 4</v>
      </c>
      <c r="I1124" s="6" t="str">
        <f>CONCATENATE(UPPER(TableAopCalendar[[#This Row],[Month]])," ",TableAopCalendar[[#This Row],[Year]])</f>
        <v>APRIL 25</v>
      </c>
      <c r="J1124" s="6" t="s">
        <v>261</v>
      </c>
      <c r="K1124" s="6" t="str">
        <f>CONCATENATE(TableAopCalendar[[#This Row],[Month for Plan]]," ",TableAopCalendar[[#This Row],[Plan]])</f>
        <v>APRIL 25 PLANNED</v>
      </c>
    </row>
    <row r="1125" spans="1:11" x14ac:dyDescent="0.35">
      <c r="A1125" s="6">
        <f t="shared" si="54"/>
        <v>7</v>
      </c>
      <c r="B1125" s="7">
        <v>45775</v>
      </c>
      <c r="C1125" s="8" t="s">
        <v>251</v>
      </c>
      <c r="D1125" s="8">
        <v>25</v>
      </c>
      <c r="E1125" s="6">
        <f>DAY(TableAopCalendar[[#This Row],[Date]])</f>
        <v>28</v>
      </c>
      <c r="F1125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125" s="6" t="str">
        <f t="shared" si="55"/>
        <v>Week 4</v>
      </c>
      <c r="H1125" s="6" t="str">
        <f t="shared" si="56"/>
        <v>April 25 Week 4</v>
      </c>
      <c r="I1125" s="6" t="str">
        <f>CONCATENATE(UPPER(TableAopCalendar[[#This Row],[Month]])," ",TableAopCalendar[[#This Row],[Year]])</f>
        <v>APRIL 25</v>
      </c>
      <c r="J1125" s="6" t="s">
        <v>261</v>
      </c>
      <c r="K1125" s="6" t="str">
        <f>CONCATENATE(TableAopCalendar[[#This Row],[Month for Plan]]," ",TableAopCalendar[[#This Row],[Plan]])</f>
        <v>APRIL 25 PLANNED</v>
      </c>
    </row>
    <row r="1126" spans="1:11" x14ac:dyDescent="0.35">
      <c r="A1126" s="6">
        <f t="shared" si="54"/>
        <v>1</v>
      </c>
      <c r="B1126" s="7">
        <v>45776</v>
      </c>
      <c r="C1126" s="8" t="s">
        <v>251</v>
      </c>
      <c r="D1126" s="8">
        <v>25</v>
      </c>
      <c r="E1126" s="6">
        <f>DAY(TableAopCalendar[[#This Row],[Date]])</f>
        <v>29</v>
      </c>
      <c r="F1126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126" s="6" t="str">
        <f t="shared" si="55"/>
        <v>Week 5</v>
      </c>
      <c r="H1126" s="6" t="str">
        <f t="shared" si="56"/>
        <v>April 25 Week 5</v>
      </c>
      <c r="I1126" s="6" t="str">
        <f>CONCATENATE(UPPER(TableAopCalendar[[#This Row],[Month]])," ",TableAopCalendar[[#This Row],[Year]])</f>
        <v>APRIL 25</v>
      </c>
      <c r="J1126" s="6" t="s">
        <v>261</v>
      </c>
      <c r="K1126" s="6" t="str">
        <f>CONCATENATE(TableAopCalendar[[#This Row],[Month for Plan]]," ",TableAopCalendar[[#This Row],[Plan]])</f>
        <v>APRIL 25 PLANNED</v>
      </c>
    </row>
    <row r="1127" spans="1:11" x14ac:dyDescent="0.35">
      <c r="A1127" s="6">
        <f t="shared" si="54"/>
        <v>2</v>
      </c>
      <c r="B1127" s="7">
        <v>45777</v>
      </c>
      <c r="C1127" s="8" t="s">
        <v>251</v>
      </c>
      <c r="D1127" s="8">
        <v>25</v>
      </c>
      <c r="E1127" s="6">
        <f>DAY(TableAopCalendar[[#This Row],[Date]])</f>
        <v>30</v>
      </c>
      <c r="F1127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127" s="6" t="str">
        <f t="shared" si="55"/>
        <v>Week 5</v>
      </c>
      <c r="H1127" s="6" t="str">
        <f t="shared" si="56"/>
        <v>April 25 Week 5</v>
      </c>
      <c r="I1127" s="6" t="str">
        <f>CONCATENATE(UPPER(TableAopCalendar[[#This Row],[Month]])," ",TableAopCalendar[[#This Row],[Year]])</f>
        <v>APRIL 25</v>
      </c>
      <c r="J1127" s="6" t="s">
        <v>261</v>
      </c>
      <c r="K1127" s="6" t="str">
        <f>CONCATENATE(TableAopCalendar[[#This Row],[Month for Plan]]," ",TableAopCalendar[[#This Row],[Plan]])</f>
        <v>APRIL 25 PLANNED</v>
      </c>
    </row>
    <row r="1128" spans="1:11" x14ac:dyDescent="0.35">
      <c r="A1128" s="6">
        <f t="shared" si="54"/>
        <v>1</v>
      </c>
      <c r="B1128" s="7">
        <v>45778</v>
      </c>
      <c r="C1128" s="8" t="s">
        <v>252</v>
      </c>
      <c r="D1128" s="8">
        <v>25</v>
      </c>
      <c r="E1128" s="6">
        <f>DAY(TableAopCalendar[[#This Row],[Date]])</f>
        <v>1</v>
      </c>
      <c r="F1128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128" s="6" t="str">
        <f t="shared" si="55"/>
        <v>Week 1</v>
      </c>
      <c r="H1128" s="6" t="str">
        <f t="shared" si="56"/>
        <v>May 25 Week 1</v>
      </c>
      <c r="I1128" s="6" t="str">
        <f>CONCATENATE(UPPER(TableAopCalendar[[#This Row],[Month]])," ",TableAopCalendar[[#This Row],[Year]])</f>
        <v>MAY 25</v>
      </c>
      <c r="J1128" s="6" t="s">
        <v>261</v>
      </c>
      <c r="K1128" s="6" t="str">
        <f>CONCATENATE(TableAopCalendar[[#This Row],[Month for Plan]]," ",TableAopCalendar[[#This Row],[Plan]])</f>
        <v>MAY 25 PLANNED</v>
      </c>
    </row>
    <row r="1129" spans="1:11" x14ac:dyDescent="0.35">
      <c r="A1129" s="6">
        <f t="shared" si="54"/>
        <v>2</v>
      </c>
      <c r="B1129" s="7">
        <v>45779</v>
      </c>
      <c r="C1129" s="8" t="s">
        <v>252</v>
      </c>
      <c r="D1129" s="8">
        <v>25</v>
      </c>
      <c r="E1129" s="6">
        <f>DAY(TableAopCalendar[[#This Row],[Date]])</f>
        <v>2</v>
      </c>
      <c r="F1129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129" s="6" t="str">
        <f t="shared" si="55"/>
        <v>Week 1</v>
      </c>
      <c r="H1129" s="6" t="str">
        <f t="shared" si="56"/>
        <v>May 25 Week 1</v>
      </c>
      <c r="I1129" s="6" t="str">
        <f>CONCATENATE(UPPER(TableAopCalendar[[#This Row],[Month]])," ",TableAopCalendar[[#This Row],[Year]])</f>
        <v>MAY 25</v>
      </c>
      <c r="J1129" s="6" t="s">
        <v>261</v>
      </c>
      <c r="K1129" s="6" t="str">
        <f>CONCATENATE(TableAopCalendar[[#This Row],[Month for Plan]]," ",TableAopCalendar[[#This Row],[Plan]])</f>
        <v>MAY 25 PLANNED</v>
      </c>
    </row>
    <row r="1130" spans="1:11" x14ac:dyDescent="0.35">
      <c r="A1130" s="6">
        <f t="shared" si="54"/>
        <v>3</v>
      </c>
      <c r="B1130" s="7">
        <v>45780</v>
      </c>
      <c r="C1130" s="8" t="s">
        <v>252</v>
      </c>
      <c r="D1130" s="8">
        <v>25</v>
      </c>
      <c r="E1130" s="6">
        <f>DAY(TableAopCalendar[[#This Row],[Date]])</f>
        <v>3</v>
      </c>
      <c r="F1130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130" s="6" t="str">
        <f t="shared" si="55"/>
        <v>Week 1</v>
      </c>
      <c r="H1130" s="6" t="str">
        <f t="shared" si="56"/>
        <v>May 25 Week 1</v>
      </c>
      <c r="I1130" s="6" t="str">
        <f>CONCATENATE(UPPER(TableAopCalendar[[#This Row],[Month]])," ",TableAopCalendar[[#This Row],[Year]])</f>
        <v>MAY 25</v>
      </c>
      <c r="J1130" s="6" t="s">
        <v>261</v>
      </c>
      <c r="K1130" s="6" t="str">
        <f>CONCATENATE(TableAopCalendar[[#This Row],[Month for Plan]]," ",TableAopCalendar[[#This Row],[Plan]])</f>
        <v>MAY 25 PLANNED</v>
      </c>
    </row>
    <row r="1131" spans="1:11" x14ac:dyDescent="0.35">
      <c r="A1131" s="6">
        <f t="shared" si="54"/>
        <v>4</v>
      </c>
      <c r="B1131" s="7">
        <v>45781</v>
      </c>
      <c r="C1131" s="8" t="s">
        <v>252</v>
      </c>
      <c r="D1131" s="8">
        <v>25</v>
      </c>
      <c r="E1131" s="6">
        <f>DAY(TableAopCalendar[[#This Row],[Date]])</f>
        <v>4</v>
      </c>
      <c r="F1131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131" s="6" t="str">
        <f t="shared" si="55"/>
        <v>Week 1</v>
      </c>
      <c r="H1131" s="6" t="str">
        <f t="shared" si="56"/>
        <v>May 25 Week 1</v>
      </c>
      <c r="I1131" s="6" t="str">
        <f>CONCATENATE(UPPER(TableAopCalendar[[#This Row],[Month]])," ",TableAopCalendar[[#This Row],[Year]])</f>
        <v>MAY 25</v>
      </c>
      <c r="J1131" s="6" t="s">
        <v>261</v>
      </c>
      <c r="K1131" s="6" t="str">
        <f>CONCATENATE(TableAopCalendar[[#This Row],[Month for Plan]]," ",TableAopCalendar[[#This Row],[Plan]])</f>
        <v>MAY 25 PLANNED</v>
      </c>
    </row>
    <row r="1132" spans="1:11" x14ac:dyDescent="0.35">
      <c r="A1132" s="6">
        <f t="shared" si="54"/>
        <v>5</v>
      </c>
      <c r="B1132" s="7">
        <v>45782</v>
      </c>
      <c r="C1132" s="8" t="s">
        <v>252</v>
      </c>
      <c r="D1132" s="8">
        <v>25</v>
      </c>
      <c r="E1132" s="6">
        <f>DAY(TableAopCalendar[[#This Row],[Date]])</f>
        <v>5</v>
      </c>
      <c r="F1132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132" s="6" t="str">
        <f t="shared" si="55"/>
        <v>Week 1</v>
      </c>
      <c r="H1132" s="6" t="str">
        <f t="shared" si="56"/>
        <v>May 25 Week 1</v>
      </c>
      <c r="I1132" s="6" t="str">
        <f>CONCATENATE(UPPER(TableAopCalendar[[#This Row],[Month]])," ",TableAopCalendar[[#This Row],[Year]])</f>
        <v>MAY 25</v>
      </c>
      <c r="J1132" s="6" t="s">
        <v>261</v>
      </c>
      <c r="K1132" s="6" t="str">
        <f>CONCATENATE(TableAopCalendar[[#This Row],[Month for Plan]]," ",TableAopCalendar[[#This Row],[Plan]])</f>
        <v>MAY 25 PLANNED</v>
      </c>
    </row>
    <row r="1133" spans="1:11" x14ac:dyDescent="0.35">
      <c r="A1133" s="6">
        <f t="shared" si="54"/>
        <v>6</v>
      </c>
      <c r="B1133" s="7">
        <v>45783</v>
      </c>
      <c r="C1133" s="8" t="s">
        <v>252</v>
      </c>
      <c r="D1133" s="8">
        <v>25</v>
      </c>
      <c r="E1133" s="6">
        <f>DAY(TableAopCalendar[[#This Row],[Date]])</f>
        <v>6</v>
      </c>
      <c r="F1133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133" s="6" t="str">
        <f t="shared" si="55"/>
        <v>Week 1</v>
      </c>
      <c r="H1133" s="6" t="str">
        <f t="shared" si="56"/>
        <v>May 25 Week 1</v>
      </c>
      <c r="I1133" s="6" t="str">
        <f>CONCATENATE(UPPER(TableAopCalendar[[#This Row],[Month]])," ",TableAopCalendar[[#This Row],[Year]])</f>
        <v>MAY 25</v>
      </c>
      <c r="J1133" s="6" t="s">
        <v>261</v>
      </c>
      <c r="K1133" s="6" t="str">
        <f>CONCATENATE(TableAopCalendar[[#This Row],[Month for Plan]]," ",TableAopCalendar[[#This Row],[Plan]])</f>
        <v>MAY 25 PLANNED</v>
      </c>
    </row>
    <row r="1134" spans="1:11" x14ac:dyDescent="0.35">
      <c r="A1134" s="6">
        <f t="shared" si="54"/>
        <v>7</v>
      </c>
      <c r="B1134" s="7">
        <v>45784</v>
      </c>
      <c r="C1134" s="8" t="s">
        <v>252</v>
      </c>
      <c r="D1134" s="8">
        <v>25</v>
      </c>
      <c r="E1134" s="6">
        <f>DAY(TableAopCalendar[[#This Row],[Date]])</f>
        <v>7</v>
      </c>
      <c r="F1134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134" s="6" t="str">
        <f t="shared" si="55"/>
        <v>Week 1</v>
      </c>
      <c r="H1134" s="6" t="str">
        <f t="shared" si="56"/>
        <v>May 25 Week 1</v>
      </c>
      <c r="I1134" s="6" t="str">
        <f>CONCATENATE(UPPER(TableAopCalendar[[#This Row],[Month]])," ",TableAopCalendar[[#This Row],[Year]])</f>
        <v>MAY 25</v>
      </c>
      <c r="J1134" s="6" t="s">
        <v>261</v>
      </c>
      <c r="K1134" s="6" t="str">
        <f>CONCATENATE(TableAopCalendar[[#This Row],[Month for Plan]]," ",TableAopCalendar[[#This Row],[Plan]])</f>
        <v>MAY 25 PLANNED</v>
      </c>
    </row>
    <row r="1135" spans="1:11" x14ac:dyDescent="0.35">
      <c r="A1135" s="6">
        <f t="shared" si="54"/>
        <v>1</v>
      </c>
      <c r="B1135" s="7">
        <v>45785</v>
      </c>
      <c r="C1135" s="8" t="s">
        <v>252</v>
      </c>
      <c r="D1135" s="8">
        <v>25</v>
      </c>
      <c r="E1135" s="6">
        <f>DAY(TableAopCalendar[[#This Row],[Date]])</f>
        <v>8</v>
      </c>
      <c r="F1135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135" s="6" t="str">
        <f t="shared" si="55"/>
        <v>Week 2</v>
      </c>
      <c r="H1135" s="6" t="str">
        <f t="shared" si="56"/>
        <v>May 25 Week 2</v>
      </c>
      <c r="I1135" s="6" t="str">
        <f>CONCATENATE(UPPER(TableAopCalendar[[#This Row],[Month]])," ",TableAopCalendar[[#This Row],[Year]])</f>
        <v>MAY 25</v>
      </c>
      <c r="J1135" s="6" t="s">
        <v>261</v>
      </c>
      <c r="K1135" s="6" t="str">
        <f>CONCATENATE(TableAopCalendar[[#This Row],[Month for Plan]]," ",TableAopCalendar[[#This Row],[Plan]])</f>
        <v>MAY 25 PLANNED</v>
      </c>
    </row>
    <row r="1136" spans="1:11" x14ac:dyDescent="0.35">
      <c r="A1136" s="6">
        <f t="shared" si="54"/>
        <v>2</v>
      </c>
      <c r="B1136" s="7">
        <v>45786</v>
      </c>
      <c r="C1136" s="8" t="s">
        <v>252</v>
      </c>
      <c r="D1136" s="8">
        <v>25</v>
      </c>
      <c r="E1136" s="6">
        <f>DAY(TableAopCalendar[[#This Row],[Date]])</f>
        <v>9</v>
      </c>
      <c r="F1136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136" s="6" t="str">
        <f t="shared" si="55"/>
        <v>Week 2</v>
      </c>
      <c r="H1136" s="6" t="str">
        <f t="shared" si="56"/>
        <v>May 25 Week 2</v>
      </c>
      <c r="I1136" s="6" t="str">
        <f>CONCATENATE(UPPER(TableAopCalendar[[#This Row],[Month]])," ",TableAopCalendar[[#This Row],[Year]])</f>
        <v>MAY 25</v>
      </c>
      <c r="J1136" s="6" t="s">
        <v>261</v>
      </c>
      <c r="K1136" s="6" t="str">
        <f>CONCATENATE(TableAopCalendar[[#This Row],[Month for Plan]]," ",TableAopCalendar[[#This Row],[Plan]])</f>
        <v>MAY 25 PLANNED</v>
      </c>
    </row>
    <row r="1137" spans="1:11" x14ac:dyDescent="0.35">
      <c r="A1137" s="6">
        <f t="shared" si="54"/>
        <v>3</v>
      </c>
      <c r="B1137" s="7">
        <v>45787</v>
      </c>
      <c r="C1137" s="8" t="s">
        <v>252</v>
      </c>
      <c r="D1137" s="8">
        <v>25</v>
      </c>
      <c r="E1137" s="6">
        <f>DAY(TableAopCalendar[[#This Row],[Date]])</f>
        <v>10</v>
      </c>
      <c r="F1137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137" s="6" t="str">
        <f t="shared" si="55"/>
        <v>Week 2</v>
      </c>
      <c r="H1137" s="6" t="str">
        <f t="shared" si="56"/>
        <v>May 25 Week 2</v>
      </c>
      <c r="I1137" s="6" t="str">
        <f>CONCATENATE(UPPER(TableAopCalendar[[#This Row],[Month]])," ",TableAopCalendar[[#This Row],[Year]])</f>
        <v>MAY 25</v>
      </c>
      <c r="J1137" s="6" t="s">
        <v>261</v>
      </c>
      <c r="K1137" s="6" t="str">
        <f>CONCATENATE(TableAopCalendar[[#This Row],[Month for Plan]]," ",TableAopCalendar[[#This Row],[Plan]])</f>
        <v>MAY 25 PLANNED</v>
      </c>
    </row>
    <row r="1138" spans="1:11" x14ac:dyDescent="0.35">
      <c r="A1138" s="6">
        <f t="shared" si="54"/>
        <v>4</v>
      </c>
      <c r="B1138" s="7">
        <v>45788</v>
      </c>
      <c r="C1138" s="8" t="s">
        <v>252</v>
      </c>
      <c r="D1138" s="8">
        <v>25</v>
      </c>
      <c r="E1138" s="6">
        <f>DAY(TableAopCalendar[[#This Row],[Date]])</f>
        <v>11</v>
      </c>
      <c r="F1138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138" s="6" t="str">
        <f t="shared" si="55"/>
        <v>Week 2</v>
      </c>
      <c r="H1138" s="6" t="str">
        <f t="shared" si="56"/>
        <v>May 25 Week 2</v>
      </c>
      <c r="I1138" s="6" t="str">
        <f>CONCATENATE(UPPER(TableAopCalendar[[#This Row],[Month]])," ",TableAopCalendar[[#This Row],[Year]])</f>
        <v>MAY 25</v>
      </c>
      <c r="J1138" s="6" t="s">
        <v>261</v>
      </c>
      <c r="K1138" s="6" t="str">
        <f>CONCATENATE(TableAopCalendar[[#This Row],[Month for Plan]]," ",TableAopCalendar[[#This Row],[Plan]])</f>
        <v>MAY 25 PLANNED</v>
      </c>
    </row>
    <row r="1139" spans="1:11" x14ac:dyDescent="0.35">
      <c r="A1139" s="6">
        <f t="shared" si="54"/>
        <v>5</v>
      </c>
      <c r="B1139" s="7">
        <v>45789</v>
      </c>
      <c r="C1139" s="8" t="s">
        <v>252</v>
      </c>
      <c r="D1139" s="8">
        <v>25</v>
      </c>
      <c r="E1139" s="6">
        <f>DAY(TableAopCalendar[[#This Row],[Date]])</f>
        <v>12</v>
      </c>
      <c r="F1139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139" s="6" t="str">
        <f t="shared" si="55"/>
        <v>Week 2</v>
      </c>
      <c r="H1139" s="6" t="str">
        <f t="shared" si="56"/>
        <v>May 25 Week 2</v>
      </c>
      <c r="I1139" s="6" t="str">
        <f>CONCATENATE(UPPER(TableAopCalendar[[#This Row],[Month]])," ",TableAopCalendar[[#This Row],[Year]])</f>
        <v>MAY 25</v>
      </c>
      <c r="J1139" s="6" t="s">
        <v>261</v>
      </c>
      <c r="K1139" s="6" t="str">
        <f>CONCATENATE(TableAopCalendar[[#This Row],[Month for Plan]]," ",TableAopCalendar[[#This Row],[Plan]])</f>
        <v>MAY 25 PLANNED</v>
      </c>
    </row>
    <row r="1140" spans="1:11" x14ac:dyDescent="0.35">
      <c r="A1140" s="6">
        <f t="shared" si="54"/>
        <v>6</v>
      </c>
      <c r="B1140" s="7">
        <v>45790</v>
      </c>
      <c r="C1140" s="8" t="s">
        <v>252</v>
      </c>
      <c r="D1140" s="8">
        <v>25</v>
      </c>
      <c r="E1140" s="6">
        <f>DAY(TableAopCalendar[[#This Row],[Date]])</f>
        <v>13</v>
      </c>
      <c r="F1140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140" s="6" t="str">
        <f t="shared" si="55"/>
        <v>Week 2</v>
      </c>
      <c r="H1140" s="6" t="str">
        <f t="shared" si="56"/>
        <v>May 25 Week 2</v>
      </c>
      <c r="I1140" s="6" t="str">
        <f>CONCATENATE(UPPER(TableAopCalendar[[#This Row],[Month]])," ",TableAopCalendar[[#This Row],[Year]])</f>
        <v>MAY 25</v>
      </c>
      <c r="J1140" s="6" t="s">
        <v>261</v>
      </c>
      <c r="K1140" s="6" t="str">
        <f>CONCATENATE(TableAopCalendar[[#This Row],[Month for Plan]]," ",TableAopCalendar[[#This Row],[Plan]])</f>
        <v>MAY 25 PLANNED</v>
      </c>
    </row>
    <row r="1141" spans="1:11" x14ac:dyDescent="0.35">
      <c r="A1141" s="6">
        <f t="shared" si="54"/>
        <v>7</v>
      </c>
      <c r="B1141" s="7">
        <v>45791</v>
      </c>
      <c r="C1141" s="8" t="s">
        <v>252</v>
      </c>
      <c r="D1141" s="8">
        <v>25</v>
      </c>
      <c r="E1141" s="6">
        <f>DAY(TableAopCalendar[[#This Row],[Date]])</f>
        <v>14</v>
      </c>
      <c r="F1141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141" s="6" t="str">
        <f t="shared" si="55"/>
        <v>Week 2</v>
      </c>
      <c r="H1141" s="6" t="str">
        <f t="shared" si="56"/>
        <v>May 25 Week 2</v>
      </c>
      <c r="I1141" s="6" t="str">
        <f>CONCATENATE(UPPER(TableAopCalendar[[#This Row],[Month]])," ",TableAopCalendar[[#This Row],[Year]])</f>
        <v>MAY 25</v>
      </c>
      <c r="J1141" s="6" t="s">
        <v>261</v>
      </c>
      <c r="K1141" s="6" t="str">
        <f>CONCATENATE(TableAopCalendar[[#This Row],[Month for Plan]]," ",TableAopCalendar[[#This Row],[Plan]])</f>
        <v>MAY 25 PLANNED</v>
      </c>
    </row>
    <row r="1142" spans="1:11" x14ac:dyDescent="0.35">
      <c r="A1142" s="6">
        <f t="shared" si="54"/>
        <v>1</v>
      </c>
      <c r="B1142" s="7">
        <v>45792</v>
      </c>
      <c r="C1142" s="8" t="s">
        <v>252</v>
      </c>
      <c r="D1142" s="8">
        <v>25</v>
      </c>
      <c r="E1142" s="6">
        <f>DAY(TableAopCalendar[[#This Row],[Date]])</f>
        <v>15</v>
      </c>
      <c r="F1142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142" s="6" t="str">
        <f t="shared" si="55"/>
        <v>Week 3</v>
      </c>
      <c r="H1142" s="6" t="str">
        <f t="shared" si="56"/>
        <v>May 25 Week 3</v>
      </c>
      <c r="I1142" s="6" t="str">
        <f>CONCATENATE(UPPER(TableAopCalendar[[#This Row],[Month]])," ",TableAopCalendar[[#This Row],[Year]])</f>
        <v>MAY 25</v>
      </c>
      <c r="J1142" s="6" t="s">
        <v>261</v>
      </c>
      <c r="K1142" s="6" t="str">
        <f>CONCATENATE(TableAopCalendar[[#This Row],[Month for Plan]]," ",TableAopCalendar[[#This Row],[Plan]])</f>
        <v>MAY 25 PLANNED</v>
      </c>
    </row>
    <row r="1143" spans="1:11" x14ac:dyDescent="0.35">
      <c r="A1143" s="6">
        <f t="shared" si="54"/>
        <v>2</v>
      </c>
      <c r="B1143" s="7">
        <v>45793</v>
      </c>
      <c r="C1143" s="8" t="s">
        <v>252</v>
      </c>
      <c r="D1143" s="8">
        <v>25</v>
      </c>
      <c r="E1143" s="6">
        <f>DAY(TableAopCalendar[[#This Row],[Date]])</f>
        <v>16</v>
      </c>
      <c r="F1143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143" s="6" t="str">
        <f t="shared" si="55"/>
        <v>Week 3</v>
      </c>
      <c r="H1143" s="6" t="str">
        <f t="shared" si="56"/>
        <v>May 25 Week 3</v>
      </c>
      <c r="I1143" s="6" t="str">
        <f>CONCATENATE(UPPER(TableAopCalendar[[#This Row],[Month]])," ",TableAopCalendar[[#This Row],[Year]])</f>
        <v>MAY 25</v>
      </c>
      <c r="J1143" s="6" t="s">
        <v>261</v>
      </c>
      <c r="K1143" s="6" t="str">
        <f>CONCATENATE(TableAopCalendar[[#This Row],[Month for Plan]]," ",TableAopCalendar[[#This Row],[Plan]])</f>
        <v>MAY 25 PLANNED</v>
      </c>
    </row>
    <row r="1144" spans="1:11" x14ac:dyDescent="0.35">
      <c r="A1144" s="6">
        <f t="shared" si="54"/>
        <v>3</v>
      </c>
      <c r="B1144" s="7">
        <v>45794</v>
      </c>
      <c r="C1144" s="8" t="s">
        <v>252</v>
      </c>
      <c r="D1144" s="8">
        <v>25</v>
      </c>
      <c r="E1144" s="6">
        <f>DAY(TableAopCalendar[[#This Row],[Date]])</f>
        <v>17</v>
      </c>
      <c r="F1144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144" s="6" t="str">
        <f t="shared" si="55"/>
        <v>Week 3</v>
      </c>
      <c r="H1144" s="6" t="str">
        <f t="shared" si="56"/>
        <v>May 25 Week 3</v>
      </c>
      <c r="I1144" s="6" t="str">
        <f>CONCATENATE(UPPER(TableAopCalendar[[#This Row],[Month]])," ",TableAopCalendar[[#This Row],[Year]])</f>
        <v>MAY 25</v>
      </c>
      <c r="J1144" s="6" t="s">
        <v>261</v>
      </c>
      <c r="K1144" s="6" t="str">
        <f>CONCATENATE(TableAopCalendar[[#This Row],[Month for Plan]]," ",TableAopCalendar[[#This Row],[Plan]])</f>
        <v>MAY 25 PLANNED</v>
      </c>
    </row>
    <row r="1145" spans="1:11" x14ac:dyDescent="0.35">
      <c r="A1145" s="6">
        <f t="shared" si="54"/>
        <v>4</v>
      </c>
      <c r="B1145" s="7">
        <v>45795</v>
      </c>
      <c r="C1145" s="8" t="s">
        <v>252</v>
      </c>
      <c r="D1145" s="8">
        <v>25</v>
      </c>
      <c r="E1145" s="6">
        <f>DAY(TableAopCalendar[[#This Row],[Date]])</f>
        <v>18</v>
      </c>
      <c r="F1145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145" s="6" t="str">
        <f t="shared" si="55"/>
        <v>Week 3</v>
      </c>
      <c r="H1145" s="6" t="str">
        <f t="shared" si="56"/>
        <v>May 25 Week 3</v>
      </c>
      <c r="I1145" s="6" t="str">
        <f>CONCATENATE(UPPER(TableAopCalendar[[#This Row],[Month]])," ",TableAopCalendar[[#This Row],[Year]])</f>
        <v>MAY 25</v>
      </c>
      <c r="J1145" s="6" t="s">
        <v>261</v>
      </c>
      <c r="K1145" s="6" t="str">
        <f>CONCATENATE(TableAopCalendar[[#This Row],[Month for Plan]]," ",TableAopCalendar[[#This Row],[Plan]])</f>
        <v>MAY 25 PLANNED</v>
      </c>
    </row>
    <row r="1146" spans="1:11" x14ac:dyDescent="0.35">
      <c r="A1146" s="6">
        <f t="shared" si="54"/>
        <v>5</v>
      </c>
      <c r="B1146" s="7">
        <v>45796</v>
      </c>
      <c r="C1146" s="8" t="s">
        <v>252</v>
      </c>
      <c r="D1146" s="8">
        <v>25</v>
      </c>
      <c r="E1146" s="6">
        <f>DAY(TableAopCalendar[[#This Row],[Date]])</f>
        <v>19</v>
      </c>
      <c r="F1146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146" s="6" t="str">
        <f t="shared" si="55"/>
        <v>Week 3</v>
      </c>
      <c r="H1146" s="6" t="str">
        <f t="shared" si="56"/>
        <v>May 25 Week 3</v>
      </c>
      <c r="I1146" s="6" t="str">
        <f>CONCATENATE(UPPER(TableAopCalendar[[#This Row],[Month]])," ",TableAopCalendar[[#This Row],[Year]])</f>
        <v>MAY 25</v>
      </c>
      <c r="J1146" s="6" t="s">
        <v>261</v>
      </c>
      <c r="K1146" s="6" t="str">
        <f>CONCATENATE(TableAopCalendar[[#This Row],[Month for Plan]]," ",TableAopCalendar[[#This Row],[Plan]])</f>
        <v>MAY 25 PLANNED</v>
      </c>
    </row>
    <row r="1147" spans="1:11" x14ac:dyDescent="0.35">
      <c r="A1147" s="6">
        <f t="shared" si="54"/>
        <v>6</v>
      </c>
      <c r="B1147" s="7">
        <v>45797</v>
      </c>
      <c r="C1147" s="8" t="s">
        <v>252</v>
      </c>
      <c r="D1147" s="8">
        <v>25</v>
      </c>
      <c r="E1147" s="6">
        <f>DAY(TableAopCalendar[[#This Row],[Date]])</f>
        <v>20</v>
      </c>
      <c r="F1147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147" s="6" t="str">
        <f t="shared" si="55"/>
        <v>Week 3</v>
      </c>
      <c r="H1147" s="6" t="str">
        <f t="shared" si="56"/>
        <v>May 25 Week 3</v>
      </c>
      <c r="I1147" s="6" t="str">
        <f>CONCATENATE(UPPER(TableAopCalendar[[#This Row],[Month]])," ",TableAopCalendar[[#This Row],[Year]])</f>
        <v>MAY 25</v>
      </c>
      <c r="J1147" s="6" t="s">
        <v>261</v>
      </c>
      <c r="K1147" s="6" t="str">
        <f>CONCATENATE(TableAopCalendar[[#This Row],[Month for Plan]]," ",TableAopCalendar[[#This Row],[Plan]])</f>
        <v>MAY 25 PLANNED</v>
      </c>
    </row>
    <row r="1148" spans="1:11" x14ac:dyDescent="0.35">
      <c r="A1148" s="6">
        <f t="shared" si="54"/>
        <v>7</v>
      </c>
      <c r="B1148" s="7">
        <v>45798</v>
      </c>
      <c r="C1148" s="8" t="s">
        <v>252</v>
      </c>
      <c r="D1148" s="8">
        <v>25</v>
      </c>
      <c r="E1148" s="6">
        <f>DAY(TableAopCalendar[[#This Row],[Date]])</f>
        <v>21</v>
      </c>
      <c r="F1148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148" s="6" t="str">
        <f t="shared" si="55"/>
        <v>Week 3</v>
      </c>
      <c r="H1148" s="6" t="str">
        <f t="shared" si="56"/>
        <v>May 25 Week 3</v>
      </c>
      <c r="I1148" s="6" t="str">
        <f>CONCATENATE(UPPER(TableAopCalendar[[#This Row],[Month]])," ",TableAopCalendar[[#This Row],[Year]])</f>
        <v>MAY 25</v>
      </c>
      <c r="J1148" s="6" t="s">
        <v>261</v>
      </c>
      <c r="K1148" s="6" t="str">
        <f>CONCATENATE(TableAopCalendar[[#This Row],[Month for Plan]]," ",TableAopCalendar[[#This Row],[Plan]])</f>
        <v>MAY 25 PLANNED</v>
      </c>
    </row>
    <row r="1149" spans="1:11" x14ac:dyDescent="0.35">
      <c r="A1149" s="6">
        <f t="shared" si="54"/>
        <v>1</v>
      </c>
      <c r="B1149" s="7">
        <v>45799</v>
      </c>
      <c r="C1149" s="8" t="s">
        <v>252</v>
      </c>
      <c r="D1149" s="8">
        <v>25</v>
      </c>
      <c r="E1149" s="6">
        <f>DAY(TableAopCalendar[[#This Row],[Date]])</f>
        <v>22</v>
      </c>
      <c r="F1149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149" s="6" t="str">
        <f t="shared" si="55"/>
        <v>Week 4</v>
      </c>
      <c r="H1149" s="6" t="str">
        <f t="shared" si="56"/>
        <v>May 25 Week 4</v>
      </c>
      <c r="I1149" s="6" t="str">
        <f>CONCATENATE(UPPER(TableAopCalendar[[#This Row],[Month]])," ",TableAopCalendar[[#This Row],[Year]])</f>
        <v>MAY 25</v>
      </c>
      <c r="J1149" s="6" t="s">
        <v>261</v>
      </c>
      <c r="K1149" s="6" t="str">
        <f>CONCATENATE(TableAopCalendar[[#This Row],[Month for Plan]]," ",TableAopCalendar[[#This Row],[Plan]])</f>
        <v>MAY 25 PLANNED</v>
      </c>
    </row>
    <row r="1150" spans="1:11" x14ac:dyDescent="0.35">
      <c r="A1150" s="6">
        <f t="shared" si="54"/>
        <v>2</v>
      </c>
      <c r="B1150" s="7">
        <v>45800</v>
      </c>
      <c r="C1150" s="8" t="s">
        <v>252</v>
      </c>
      <c r="D1150" s="8">
        <v>25</v>
      </c>
      <c r="E1150" s="6">
        <f>DAY(TableAopCalendar[[#This Row],[Date]])</f>
        <v>23</v>
      </c>
      <c r="F1150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150" s="6" t="str">
        <f t="shared" si="55"/>
        <v>Week 4</v>
      </c>
      <c r="H1150" s="6" t="str">
        <f t="shared" si="56"/>
        <v>May 25 Week 4</v>
      </c>
      <c r="I1150" s="6" t="str">
        <f>CONCATENATE(UPPER(TableAopCalendar[[#This Row],[Month]])," ",TableAopCalendar[[#This Row],[Year]])</f>
        <v>MAY 25</v>
      </c>
      <c r="J1150" s="6" t="s">
        <v>261</v>
      </c>
      <c r="K1150" s="6" t="str">
        <f>CONCATENATE(TableAopCalendar[[#This Row],[Month for Plan]]," ",TableAopCalendar[[#This Row],[Plan]])</f>
        <v>MAY 25 PLANNED</v>
      </c>
    </row>
    <row r="1151" spans="1:11" x14ac:dyDescent="0.35">
      <c r="A1151" s="6">
        <f t="shared" si="54"/>
        <v>3</v>
      </c>
      <c r="B1151" s="7">
        <v>45801</v>
      </c>
      <c r="C1151" s="8" t="s">
        <v>252</v>
      </c>
      <c r="D1151" s="8">
        <v>25</v>
      </c>
      <c r="E1151" s="6">
        <f>DAY(TableAopCalendar[[#This Row],[Date]])</f>
        <v>24</v>
      </c>
      <c r="F1151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151" s="6" t="str">
        <f t="shared" si="55"/>
        <v>Week 4</v>
      </c>
      <c r="H1151" s="6" t="str">
        <f t="shared" si="56"/>
        <v>May 25 Week 4</v>
      </c>
      <c r="I1151" s="6" t="str">
        <f>CONCATENATE(UPPER(TableAopCalendar[[#This Row],[Month]])," ",TableAopCalendar[[#This Row],[Year]])</f>
        <v>MAY 25</v>
      </c>
      <c r="J1151" s="6" t="s">
        <v>261</v>
      </c>
      <c r="K1151" s="6" t="str">
        <f>CONCATENATE(TableAopCalendar[[#This Row],[Month for Plan]]," ",TableAopCalendar[[#This Row],[Plan]])</f>
        <v>MAY 25 PLANNED</v>
      </c>
    </row>
    <row r="1152" spans="1:11" x14ac:dyDescent="0.35">
      <c r="A1152" s="6">
        <f t="shared" si="54"/>
        <v>4</v>
      </c>
      <c r="B1152" s="7">
        <v>45802</v>
      </c>
      <c r="C1152" s="8" t="s">
        <v>252</v>
      </c>
      <c r="D1152" s="8">
        <v>25</v>
      </c>
      <c r="E1152" s="6">
        <f>DAY(TableAopCalendar[[#This Row],[Date]])</f>
        <v>25</v>
      </c>
      <c r="F1152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152" s="6" t="str">
        <f t="shared" si="55"/>
        <v>Week 4</v>
      </c>
      <c r="H1152" s="6" t="str">
        <f t="shared" si="56"/>
        <v>May 25 Week 4</v>
      </c>
      <c r="I1152" s="6" t="str">
        <f>CONCATENATE(UPPER(TableAopCalendar[[#This Row],[Month]])," ",TableAopCalendar[[#This Row],[Year]])</f>
        <v>MAY 25</v>
      </c>
      <c r="J1152" s="6" t="s">
        <v>261</v>
      </c>
      <c r="K1152" s="6" t="str">
        <f>CONCATENATE(TableAopCalendar[[#This Row],[Month for Plan]]," ",TableAopCalendar[[#This Row],[Plan]])</f>
        <v>MAY 25 PLANNED</v>
      </c>
    </row>
    <row r="1153" spans="1:11" x14ac:dyDescent="0.35">
      <c r="A1153" s="6">
        <f t="shared" si="54"/>
        <v>5</v>
      </c>
      <c r="B1153" s="7">
        <v>45803</v>
      </c>
      <c r="C1153" s="8" t="s">
        <v>252</v>
      </c>
      <c r="D1153" s="8">
        <v>25</v>
      </c>
      <c r="E1153" s="6">
        <f>DAY(TableAopCalendar[[#This Row],[Date]])</f>
        <v>26</v>
      </c>
      <c r="F1153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153" s="6" t="str">
        <f t="shared" si="55"/>
        <v>Week 4</v>
      </c>
      <c r="H1153" s="6" t="str">
        <f t="shared" si="56"/>
        <v>May 25 Week 4</v>
      </c>
      <c r="I1153" s="6" t="str">
        <f>CONCATENATE(UPPER(TableAopCalendar[[#This Row],[Month]])," ",TableAopCalendar[[#This Row],[Year]])</f>
        <v>MAY 25</v>
      </c>
      <c r="J1153" s="6" t="s">
        <v>261</v>
      </c>
      <c r="K1153" s="6" t="str">
        <f>CONCATENATE(TableAopCalendar[[#This Row],[Month for Plan]]," ",TableAopCalendar[[#This Row],[Plan]])</f>
        <v>MAY 25 PLANNED</v>
      </c>
    </row>
    <row r="1154" spans="1:11" x14ac:dyDescent="0.35">
      <c r="A1154" s="6">
        <f t="shared" si="54"/>
        <v>6</v>
      </c>
      <c r="B1154" s="7">
        <v>45804</v>
      </c>
      <c r="C1154" s="8" t="s">
        <v>252</v>
      </c>
      <c r="D1154" s="8">
        <v>25</v>
      </c>
      <c r="E1154" s="6">
        <f>DAY(TableAopCalendar[[#This Row],[Date]])</f>
        <v>27</v>
      </c>
      <c r="F1154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154" s="6" t="str">
        <f t="shared" si="55"/>
        <v>Week 4</v>
      </c>
      <c r="H1154" s="6" t="str">
        <f t="shared" si="56"/>
        <v>May 25 Week 4</v>
      </c>
      <c r="I1154" s="6" t="str">
        <f>CONCATENATE(UPPER(TableAopCalendar[[#This Row],[Month]])," ",TableAopCalendar[[#This Row],[Year]])</f>
        <v>MAY 25</v>
      </c>
      <c r="J1154" s="6" t="s">
        <v>261</v>
      </c>
      <c r="K1154" s="6" t="str">
        <f>CONCATENATE(TableAopCalendar[[#This Row],[Month for Plan]]," ",TableAopCalendar[[#This Row],[Plan]])</f>
        <v>MAY 25 PLANNED</v>
      </c>
    </row>
    <row r="1155" spans="1:11" x14ac:dyDescent="0.35">
      <c r="A1155" s="6">
        <f t="shared" si="54"/>
        <v>7</v>
      </c>
      <c r="B1155" s="7">
        <v>45805</v>
      </c>
      <c r="C1155" s="8" t="s">
        <v>252</v>
      </c>
      <c r="D1155" s="8">
        <v>25</v>
      </c>
      <c r="E1155" s="6">
        <f>DAY(TableAopCalendar[[#This Row],[Date]])</f>
        <v>28</v>
      </c>
      <c r="F1155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155" s="6" t="str">
        <f t="shared" si="55"/>
        <v>Week 4</v>
      </c>
      <c r="H1155" s="6" t="str">
        <f t="shared" si="56"/>
        <v>May 25 Week 4</v>
      </c>
      <c r="I1155" s="6" t="str">
        <f>CONCATENATE(UPPER(TableAopCalendar[[#This Row],[Month]])," ",TableAopCalendar[[#This Row],[Year]])</f>
        <v>MAY 25</v>
      </c>
      <c r="J1155" s="6" t="s">
        <v>261</v>
      </c>
      <c r="K1155" s="6" t="str">
        <f>CONCATENATE(TableAopCalendar[[#This Row],[Month for Plan]]," ",TableAopCalendar[[#This Row],[Plan]])</f>
        <v>MAY 25 PLANNED</v>
      </c>
    </row>
    <row r="1156" spans="1:11" x14ac:dyDescent="0.35">
      <c r="A1156" s="6">
        <f t="shared" si="54"/>
        <v>1</v>
      </c>
      <c r="B1156" s="7">
        <v>45806</v>
      </c>
      <c r="C1156" s="8" t="s">
        <v>252</v>
      </c>
      <c r="D1156" s="8">
        <v>25</v>
      </c>
      <c r="E1156" s="6">
        <f>DAY(TableAopCalendar[[#This Row],[Date]])</f>
        <v>29</v>
      </c>
      <c r="F1156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156" s="6" t="str">
        <f t="shared" si="55"/>
        <v>Week 5</v>
      </c>
      <c r="H1156" s="6" t="str">
        <f t="shared" si="56"/>
        <v>May 25 Week 5</v>
      </c>
      <c r="I1156" s="6" t="str">
        <f>CONCATENATE(UPPER(TableAopCalendar[[#This Row],[Month]])," ",TableAopCalendar[[#This Row],[Year]])</f>
        <v>MAY 25</v>
      </c>
      <c r="J1156" s="6" t="s">
        <v>261</v>
      </c>
      <c r="K1156" s="6" t="str">
        <f>CONCATENATE(TableAopCalendar[[#This Row],[Month for Plan]]," ",TableAopCalendar[[#This Row],[Plan]])</f>
        <v>MAY 25 PLANNED</v>
      </c>
    </row>
    <row r="1157" spans="1:11" x14ac:dyDescent="0.35">
      <c r="A1157" s="6">
        <f t="shared" si="54"/>
        <v>2</v>
      </c>
      <c r="B1157" s="7">
        <v>45807</v>
      </c>
      <c r="C1157" s="8" t="s">
        <v>252</v>
      </c>
      <c r="D1157" s="8">
        <v>25</v>
      </c>
      <c r="E1157" s="6">
        <f>DAY(TableAopCalendar[[#This Row],[Date]])</f>
        <v>30</v>
      </c>
      <c r="F1157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157" s="6" t="str">
        <f t="shared" si="55"/>
        <v>Week 5</v>
      </c>
      <c r="H1157" s="6" t="str">
        <f t="shared" si="56"/>
        <v>May 25 Week 5</v>
      </c>
      <c r="I1157" s="6" t="str">
        <f>CONCATENATE(UPPER(TableAopCalendar[[#This Row],[Month]])," ",TableAopCalendar[[#This Row],[Year]])</f>
        <v>MAY 25</v>
      </c>
      <c r="J1157" s="6" t="s">
        <v>261</v>
      </c>
      <c r="K1157" s="6" t="str">
        <f>CONCATENATE(TableAopCalendar[[#This Row],[Month for Plan]]," ",TableAopCalendar[[#This Row],[Plan]])</f>
        <v>MAY 25 PLANNED</v>
      </c>
    </row>
    <row r="1158" spans="1:11" x14ac:dyDescent="0.35">
      <c r="A1158" s="6">
        <f t="shared" si="54"/>
        <v>3</v>
      </c>
      <c r="B1158" s="7">
        <v>45808</v>
      </c>
      <c r="C1158" s="8" t="s">
        <v>252</v>
      </c>
      <c r="D1158" s="8">
        <v>25</v>
      </c>
      <c r="E1158" s="6">
        <f>DAY(TableAopCalendar[[#This Row],[Date]])</f>
        <v>31</v>
      </c>
      <c r="F1158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158" s="6" t="str">
        <f t="shared" si="55"/>
        <v>Week 5</v>
      </c>
      <c r="H1158" s="6" t="str">
        <f t="shared" si="56"/>
        <v>May 25 Week 5</v>
      </c>
      <c r="I1158" s="6" t="str">
        <f>CONCATENATE(UPPER(TableAopCalendar[[#This Row],[Month]])," ",TableAopCalendar[[#This Row],[Year]])</f>
        <v>MAY 25</v>
      </c>
      <c r="J1158" s="6" t="s">
        <v>261</v>
      </c>
      <c r="K1158" s="6" t="str">
        <f>CONCATENATE(TableAopCalendar[[#This Row],[Month for Plan]]," ",TableAopCalendar[[#This Row],[Plan]])</f>
        <v>MAY 25 PLANNED</v>
      </c>
    </row>
    <row r="1159" spans="1:11" x14ac:dyDescent="0.35">
      <c r="A1159" s="6">
        <f t="shared" si="54"/>
        <v>1</v>
      </c>
      <c r="B1159" s="7">
        <v>45809</v>
      </c>
      <c r="C1159" s="8" t="s">
        <v>253</v>
      </c>
      <c r="D1159" s="8">
        <v>25</v>
      </c>
      <c r="E1159" s="6">
        <f>DAY(TableAopCalendar[[#This Row],[Date]])</f>
        <v>1</v>
      </c>
      <c r="F1159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159" s="6" t="str">
        <f t="shared" si="55"/>
        <v>Week 1</v>
      </c>
      <c r="H1159" s="6" t="str">
        <f t="shared" si="56"/>
        <v>June 25 Week 1</v>
      </c>
      <c r="I1159" s="6" t="str">
        <f>CONCATENATE(UPPER(TableAopCalendar[[#This Row],[Month]])," ",TableAopCalendar[[#This Row],[Year]])</f>
        <v>JUNE 25</v>
      </c>
      <c r="J1159" s="6" t="s">
        <v>261</v>
      </c>
      <c r="K1159" s="6" t="str">
        <f>CONCATENATE(TableAopCalendar[[#This Row],[Month for Plan]]," ",TableAopCalendar[[#This Row],[Plan]])</f>
        <v>JUNE 25 PLANNED</v>
      </c>
    </row>
    <row r="1160" spans="1:11" x14ac:dyDescent="0.35">
      <c r="A1160" s="6">
        <f t="shared" si="54"/>
        <v>2</v>
      </c>
      <c r="B1160" s="7">
        <v>45810</v>
      </c>
      <c r="C1160" s="8" t="s">
        <v>253</v>
      </c>
      <c r="D1160" s="8">
        <v>25</v>
      </c>
      <c r="E1160" s="6">
        <f>DAY(TableAopCalendar[[#This Row],[Date]])</f>
        <v>2</v>
      </c>
      <c r="F1160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160" s="6" t="str">
        <f t="shared" si="55"/>
        <v>Week 1</v>
      </c>
      <c r="H1160" s="6" t="str">
        <f t="shared" si="56"/>
        <v>June 25 Week 1</v>
      </c>
      <c r="I1160" s="6" t="str">
        <f>CONCATENATE(UPPER(TableAopCalendar[[#This Row],[Month]])," ",TableAopCalendar[[#This Row],[Year]])</f>
        <v>JUNE 25</v>
      </c>
      <c r="J1160" s="6" t="s">
        <v>261</v>
      </c>
      <c r="K1160" s="6" t="str">
        <f>CONCATENATE(TableAopCalendar[[#This Row],[Month for Plan]]," ",TableAopCalendar[[#This Row],[Plan]])</f>
        <v>JUNE 25 PLANNED</v>
      </c>
    </row>
    <row r="1161" spans="1:11" x14ac:dyDescent="0.35">
      <c r="A1161" s="6">
        <f t="shared" si="54"/>
        <v>3</v>
      </c>
      <c r="B1161" s="7">
        <v>45811</v>
      </c>
      <c r="C1161" s="8" t="s">
        <v>253</v>
      </c>
      <c r="D1161" s="8">
        <v>25</v>
      </c>
      <c r="E1161" s="6">
        <f>DAY(TableAopCalendar[[#This Row],[Date]])</f>
        <v>3</v>
      </c>
      <c r="F1161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161" s="6" t="str">
        <f t="shared" si="55"/>
        <v>Week 1</v>
      </c>
      <c r="H1161" s="6" t="str">
        <f t="shared" si="56"/>
        <v>June 25 Week 1</v>
      </c>
      <c r="I1161" s="6" t="str">
        <f>CONCATENATE(UPPER(TableAopCalendar[[#This Row],[Month]])," ",TableAopCalendar[[#This Row],[Year]])</f>
        <v>JUNE 25</v>
      </c>
      <c r="J1161" s="6" t="s">
        <v>261</v>
      </c>
      <c r="K1161" s="6" t="str">
        <f>CONCATENATE(TableAopCalendar[[#This Row],[Month for Plan]]," ",TableAopCalendar[[#This Row],[Plan]])</f>
        <v>JUNE 25 PLANNED</v>
      </c>
    </row>
    <row r="1162" spans="1:11" x14ac:dyDescent="0.35">
      <c r="A1162" s="6">
        <f t="shared" si="54"/>
        <v>4</v>
      </c>
      <c r="B1162" s="7">
        <v>45812</v>
      </c>
      <c r="C1162" s="8" t="s">
        <v>253</v>
      </c>
      <c r="D1162" s="8">
        <v>25</v>
      </c>
      <c r="E1162" s="6">
        <f>DAY(TableAopCalendar[[#This Row],[Date]])</f>
        <v>4</v>
      </c>
      <c r="F1162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162" s="6" t="str">
        <f t="shared" si="55"/>
        <v>Week 1</v>
      </c>
      <c r="H1162" s="6" t="str">
        <f t="shared" si="56"/>
        <v>June 25 Week 1</v>
      </c>
      <c r="I1162" s="6" t="str">
        <f>CONCATENATE(UPPER(TableAopCalendar[[#This Row],[Month]])," ",TableAopCalendar[[#This Row],[Year]])</f>
        <v>JUNE 25</v>
      </c>
      <c r="J1162" s="6" t="s">
        <v>261</v>
      </c>
      <c r="K1162" s="6" t="str">
        <f>CONCATENATE(TableAopCalendar[[#This Row],[Month for Plan]]," ",TableAopCalendar[[#This Row],[Plan]])</f>
        <v>JUNE 25 PLANNED</v>
      </c>
    </row>
    <row r="1163" spans="1:11" x14ac:dyDescent="0.35">
      <c r="A1163" s="6">
        <f t="shared" ref="A1163:A1226" si="57">IF(G1163=G1162,A1162+1,1)</f>
        <v>5</v>
      </c>
      <c r="B1163" s="7">
        <v>45813</v>
      </c>
      <c r="C1163" s="8" t="s">
        <v>253</v>
      </c>
      <c r="D1163" s="8">
        <v>25</v>
      </c>
      <c r="E1163" s="6">
        <f>DAY(TableAopCalendar[[#This Row],[Date]])</f>
        <v>5</v>
      </c>
      <c r="F1163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163" s="6" t="str">
        <f t="shared" ref="G1163:G1226" si="58">"Week"&amp;" "&amp;F1163</f>
        <v>Week 1</v>
      </c>
      <c r="H1163" s="6" t="str">
        <f t="shared" ref="H1163:H1226" si="59">CONCATENATE(C1163," ",D1163," ",G1163)</f>
        <v>June 25 Week 1</v>
      </c>
      <c r="I1163" s="6" t="str">
        <f>CONCATENATE(UPPER(TableAopCalendar[[#This Row],[Month]])," ",TableAopCalendar[[#This Row],[Year]])</f>
        <v>JUNE 25</v>
      </c>
      <c r="J1163" s="6" t="s">
        <v>261</v>
      </c>
      <c r="K1163" s="6" t="str">
        <f>CONCATENATE(TableAopCalendar[[#This Row],[Month for Plan]]," ",TableAopCalendar[[#This Row],[Plan]])</f>
        <v>JUNE 25 PLANNED</v>
      </c>
    </row>
    <row r="1164" spans="1:11" x14ac:dyDescent="0.35">
      <c r="A1164" s="6">
        <f t="shared" si="57"/>
        <v>6</v>
      </c>
      <c r="B1164" s="7">
        <v>45814</v>
      </c>
      <c r="C1164" s="8" t="s">
        <v>253</v>
      </c>
      <c r="D1164" s="8">
        <v>25</v>
      </c>
      <c r="E1164" s="6">
        <f>DAY(TableAopCalendar[[#This Row],[Date]])</f>
        <v>6</v>
      </c>
      <c r="F1164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164" s="6" t="str">
        <f t="shared" si="58"/>
        <v>Week 1</v>
      </c>
      <c r="H1164" s="6" t="str">
        <f t="shared" si="59"/>
        <v>June 25 Week 1</v>
      </c>
      <c r="I1164" s="6" t="str">
        <f>CONCATENATE(UPPER(TableAopCalendar[[#This Row],[Month]])," ",TableAopCalendar[[#This Row],[Year]])</f>
        <v>JUNE 25</v>
      </c>
      <c r="J1164" s="6" t="s">
        <v>261</v>
      </c>
      <c r="K1164" s="6" t="str">
        <f>CONCATENATE(TableAopCalendar[[#This Row],[Month for Plan]]," ",TableAopCalendar[[#This Row],[Plan]])</f>
        <v>JUNE 25 PLANNED</v>
      </c>
    </row>
    <row r="1165" spans="1:11" x14ac:dyDescent="0.35">
      <c r="A1165" s="6">
        <f t="shared" si="57"/>
        <v>7</v>
      </c>
      <c r="B1165" s="7">
        <v>45815</v>
      </c>
      <c r="C1165" s="8" t="s">
        <v>253</v>
      </c>
      <c r="D1165" s="8">
        <v>25</v>
      </c>
      <c r="E1165" s="6">
        <f>DAY(TableAopCalendar[[#This Row],[Date]])</f>
        <v>7</v>
      </c>
      <c r="F1165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165" s="6" t="str">
        <f t="shared" si="58"/>
        <v>Week 1</v>
      </c>
      <c r="H1165" s="6" t="str">
        <f t="shared" si="59"/>
        <v>June 25 Week 1</v>
      </c>
      <c r="I1165" s="6" t="str">
        <f>CONCATENATE(UPPER(TableAopCalendar[[#This Row],[Month]])," ",TableAopCalendar[[#This Row],[Year]])</f>
        <v>JUNE 25</v>
      </c>
      <c r="J1165" s="6" t="s">
        <v>261</v>
      </c>
      <c r="K1165" s="6" t="str">
        <f>CONCATENATE(TableAopCalendar[[#This Row],[Month for Plan]]," ",TableAopCalendar[[#This Row],[Plan]])</f>
        <v>JUNE 25 PLANNED</v>
      </c>
    </row>
    <row r="1166" spans="1:11" x14ac:dyDescent="0.35">
      <c r="A1166" s="6">
        <f t="shared" si="57"/>
        <v>1</v>
      </c>
      <c r="B1166" s="7">
        <v>45816</v>
      </c>
      <c r="C1166" s="8" t="s">
        <v>253</v>
      </c>
      <c r="D1166" s="8">
        <v>25</v>
      </c>
      <c r="E1166" s="6">
        <f>DAY(TableAopCalendar[[#This Row],[Date]])</f>
        <v>8</v>
      </c>
      <c r="F1166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166" s="6" t="str">
        <f t="shared" si="58"/>
        <v>Week 2</v>
      </c>
      <c r="H1166" s="6" t="str">
        <f t="shared" si="59"/>
        <v>June 25 Week 2</v>
      </c>
      <c r="I1166" s="6" t="str">
        <f>CONCATENATE(UPPER(TableAopCalendar[[#This Row],[Month]])," ",TableAopCalendar[[#This Row],[Year]])</f>
        <v>JUNE 25</v>
      </c>
      <c r="J1166" s="6" t="s">
        <v>261</v>
      </c>
      <c r="K1166" s="6" t="str">
        <f>CONCATENATE(TableAopCalendar[[#This Row],[Month for Plan]]," ",TableAopCalendar[[#This Row],[Plan]])</f>
        <v>JUNE 25 PLANNED</v>
      </c>
    </row>
    <row r="1167" spans="1:11" x14ac:dyDescent="0.35">
      <c r="A1167" s="6">
        <f t="shared" si="57"/>
        <v>2</v>
      </c>
      <c r="B1167" s="7">
        <v>45817</v>
      </c>
      <c r="C1167" s="8" t="s">
        <v>253</v>
      </c>
      <c r="D1167" s="8">
        <v>25</v>
      </c>
      <c r="E1167" s="6">
        <f>DAY(TableAopCalendar[[#This Row],[Date]])</f>
        <v>9</v>
      </c>
      <c r="F1167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167" s="6" t="str">
        <f t="shared" si="58"/>
        <v>Week 2</v>
      </c>
      <c r="H1167" s="6" t="str">
        <f t="shared" si="59"/>
        <v>June 25 Week 2</v>
      </c>
      <c r="I1167" s="6" t="str">
        <f>CONCATENATE(UPPER(TableAopCalendar[[#This Row],[Month]])," ",TableAopCalendar[[#This Row],[Year]])</f>
        <v>JUNE 25</v>
      </c>
      <c r="J1167" s="6" t="s">
        <v>261</v>
      </c>
      <c r="K1167" s="6" t="str">
        <f>CONCATENATE(TableAopCalendar[[#This Row],[Month for Plan]]," ",TableAopCalendar[[#This Row],[Plan]])</f>
        <v>JUNE 25 PLANNED</v>
      </c>
    </row>
    <row r="1168" spans="1:11" x14ac:dyDescent="0.35">
      <c r="A1168" s="6">
        <f t="shared" si="57"/>
        <v>3</v>
      </c>
      <c r="B1168" s="7">
        <v>45818</v>
      </c>
      <c r="C1168" s="8" t="s">
        <v>253</v>
      </c>
      <c r="D1168" s="8">
        <v>25</v>
      </c>
      <c r="E1168" s="6">
        <f>DAY(TableAopCalendar[[#This Row],[Date]])</f>
        <v>10</v>
      </c>
      <c r="F1168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168" s="6" t="str">
        <f t="shared" si="58"/>
        <v>Week 2</v>
      </c>
      <c r="H1168" s="6" t="str">
        <f t="shared" si="59"/>
        <v>June 25 Week 2</v>
      </c>
      <c r="I1168" s="6" t="str">
        <f>CONCATENATE(UPPER(TableAopCalendar[[#This Row],[Month]])," ",TableAopCalendar[[#This Row],[Year]])</f>
        <v>JUNE 25</v>
      </c>
      <c r="J1168" s="6" t="s">
        <v>261</v>
      </c>
      <c r="K1168" s="6" t="str">
        <f>CONCATENATE(TableAopCalendar[[#This Row],[Month for Plan]]," ",TableAopCalendar[[#This Row],[Plan]])</f>
        <v>JUNE 25 PLANNED</v>
      </c>
    </row>
    <row r="1169" spans="1:11" x14ac:dyDescent="0.35">
      <c r="A1169" s="6">
        <f t="shared" si="57"/>
        <v>4</v>
      </c>
      <c r="B1169" s="7">
        <v>45819</v>
      </c>
      <c r="C1169" s="8" t="s">
        <v>253</v>
      </c>
      <c r="D1169" s="8">
        <v>25</v>
      </c>
      <c r="E1169" s="6">
        <f>DAY(TableAopCalendar[[#This Row],[Date]])</f>
        <v>11</v>
      </c>
      <c r="F1169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169" s="6" t="str">
        <f t="shared" si="58"/>
        <v>Week 2</v>
      </c>
      <c r="H1169" s="6" t="str">
        <f t="shared" si="59"/>
        <v>June 25 Week 2</v>
      </c>
      <c r="I1169" s="6" t="str">
        <f>CONCATENATE(UPPER(TableAopCalendar[[#This Row],[Month]])," ",TableAopCalendar[[#This Row],[Year]])</f>
        <v>JUNE 25</v>
      </c>
      <c r="J1169" s="6" t="s">
        <v>261</v>
      </c>
      <c r="K1169" s="6" t="str">
        <f>CONCATENATE(TableAopCalendar[[#This Row],[Month for Plan]]," ",TableAopCalendar[[#This Row],[Plan]])</f>
        <v>JUNE 25 PLANNED</v>
      </c>
    </row>
    <row r="1170" spans="1:11" x14ac:dyDescent="0.35">
      <c r="A1170" s="6">
        <f t="shared" si="57"/>
        <v>5</v>
      </c>
      <c r="B1170" s="7">
        <v>45820</v>
      </c>
      <c r="C1170" s="8" t="s">
        <v>253</v>
      </c>
      <c r="D1170" s="8">
        <v>25</v>
      </c>
      <c r="E1170" s="6">
        <f>DAY(TableAopCalendar[[#This Row],[Date]])</f>
        <v>12</v>
      </c>
      <c r="F1170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170" s="6" t="str">
        <f t="shared" si="58"/>
        <v>Week 2</v>
      </c>
      <c r="H1170" s="6" t="str">
        <f t="shared" si="59"/>
        <v>June 25 Week 2</v>
      </c>
      <c r="I1170" s="6" t="str">
        <f>CONCATENATE(UPPER(TableAopCalendar[[#This Row],[Month]])," ",TableAopCalendar[[#This Row],[Year]])</f>
        <v>JUNE 25</v>
      </c>
      <c r="J1170" s="6" t="s">
        <v>261</v>
      </c>
      <c r="K1170" s="6" t="str">
        <f>CONCATENATE(TableAopCalendar[[#This Row],[Month for Plan]]," ",TableAopCalendar[[#This Row],[Plan]])</f>
        <v>JUNE 25 PLANNED</v>
      </c>
    </row>
    <row r="1171" spans="1:11" x14ac:dyDescent="0.35">
      <c r="A1171" s="6">
        <f t="shared" si="57"/>
        <v>6</v>
      </c>
      <c r="B1171" s="7">
        <v>45821</v>
      </c>
      <c r="C1171" s="8" t="s">
        <v>253</v>
      </c>
      <c r="D1171" s="8">
        <v>25</v>
      </c>
      <c r="E1171" s="6">
        <f>DAY(TableAopCalendar[[#This Row],[Date]])</f>
        <v>13</v>
      </c>
      <c r="F1171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171" s="6" t="str">
        <f t="shared" si="58"/>
        <v>Week 2</v>
      </c>
      <c r="H1171" s="6" t="str">
        <f t="shared" si="59"/>
        <v>June 25 Week 2</v>
      </c>
      <c r="I1171" s="6" t="str">
        <f>CONCATENATE(UPPER(TableAopCalendar[[#This Row],[Month]])," ",TableAopCalendar[[#This Row],[Year]])</f>
        <v>JUNE 25</v>
      </c>
      <c r="J1171" s="6" t="s">
        <v>261</v>
      </c>
      <c r="K1171" s="6" t="str">
        <f>CONCATENATE(TableAopCalendar[[#This Row],[Month for Plan]]," ",TableAopCalendar[[#This Row],[Plan]])</f>
        <v>JUNE 25 PLANNED</v>
      </c>
    </row>
    <row r="1172" spans="1:11" x14ac:dyDescent="0.35">
      <c r="A1172" s="6">
        <f t="shared" si="57"/>
        <v>7</v>
      </c>
      <c r="B1172" s="7">
        <v>45822</v>
      </c>
      <c r="C1172" s="8" t="s">
        <v>253</v>
      </c>
      <c r="D1172" s="8">
        <v>25</v>
      </c>
      <c r="E1172" s="6">
        <f>DAY(TableAopCalendar[[#This Row],[Date]])</f>
        <v>14</v>
      </c>
      <c r="F1172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172" s="6" t="str">
        <f t="shared" si="58"/>
        <v>Week 2</v>
      </c>
      <c r="H1172" s="6" t="str">
        <f t="shared" si="59"/>
        <v>June 25 Week 2</v>
      </c>
      <c r="I1172" s="6" t="str">
        <f>CONCATENATE(UPPER(TableAopCalendar[[#This Row],[Month]])," ",TableAopCalendar[[#This Row],[Year]])</f>
        <v>JUNE 25</v>
      </c>
      <c r="J1172" s="6" t="s">
        <v>261</v>
      </c>
      <c r="K1172" s="6" t="str">
        <f>CONCATENATE(TableAopCalendar[[#This Row],[Month for Plan]]," ",TableAopCalendar[[#This Row],[Plan]])</f>
        <v>JUNE 25 PLANNED</v>
      </c>
    </row>
    <row r="1173" spans="1:11" x14ac:dyDescent="0.35">
      <c r="A1173" s="6">
        <f t="shared" si="57"/>
        <v>1</v>
      </c>
      <c r="B1173" s="7">
        <v>45823</v>
      </c>
      <c r="C1173" s="8" t="s">
        <v>253</v>
      </c>
      <c r="D1173" s="8">
        <v>25</v>
      </c>
      <c r="E1173" s="6">
        <f>DAY(TableAopCalendar[[#This Row],[Date]])</f>
        <v>15</v>
      </c>
      <c r="F1173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173" s="6" t="str">
        <f t="shared" si="58"/>
        <v>Week 3</v>
      </c>
      <c r="H1173" s="6" t="str">
        <f t="shared" si="59"/>
        <v>June 25 Week 3</v>
      </c>
      <c r="I1173" s="6" t="str">
        <f>CONCATENATE(UPPER(TableAopCalendar[[#This Row],[Month]])," ",TableAopCalendar[[#This Row],[Year]])</f>
        <v>JUNE 25</v>
      </c>
      <c r="J1173" s="6" t="s">
        <v>261</v>
      </c>
      <c r="K1173" s="6" t="str">
        <f>CONCATENATE(TableAopCalendar[[#This Row],[Month for Plan]]," ",TableAopCalendar[[#This Row],[Plan]])</f>
        <v>JUNE 25 PLANNED</v>
      </c>
    </row>
    <row r="1174" spans="1:11" x14ac:dyDescent="0.35">
      <c r="A1174" s="6">
        <f t="shared" si="57"/>
        <v>2</v>
      </c>
      <c r="B1174" s="7">
        <v>45824</v>
      </c>
      <c r="C1174" s="8" t="s">
        <v>253</v>
      </c>
      <c r="D1174" s="8">
        <v>25</v>
      </c>
      <c r="E1174" s="6">
        <f>DAY(TableAopCalendar[[#This Row],[Date]])</f>
        <v>16</v>
      </c>
      <c r="F1174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174" s="6" t="str">
        <f t="shared" si="58"/>
        <v>Week 3</v>
      </c>
      <c r="H1174" s="6" t="str">
        <f t="shared" si="59"/>
        <v>June 25 Week 3</v>
      </c>
      <c r="I1174" s="6" t="str">
        <f>CONCATENATE(UPPER(TableAopCalendar[[#This Row],[Month]])," ",TableAopCalendar[[#This Row],[Year]])</f>
        <v>JUNE 25</v>
      </c>
      <c r="J1174" s="6" t="s">
        <v>261</v>
      </c>
      <c r="K1174" s="6" t="str">
        <f>CONCATENATE(TableAopCalendar[[#This Row],[Month for Plan]]," ",TableAopCalendar[[#This Row],[Plan]])</f>
        <v>JUNE 25 PLANNED</v>
      </c>
    </row>
    <row r="1175" spans="1:11" x14ac:dyDescent="0.35">
      <c r="A1175" s="6">
        <f t="shared" si="57"/>
        <v>3</v>
      </c>
      <c r="B1175" s="7">
        <v>45825</v>
      </c>
      <c r="C1175" s="8" t="s">
        <v>253</v>
      </c>
      <c r="D1175" s="8">
        <v>25</v>
      </c>
      <c r="E1175" s="6">
        <f>DAY(TableAopCalendar[[#This Row],[Date]])</f>
        <v>17</v>
      </c>
      <c r="F1175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175" s="6" t="str">
        <f t="shared" si="58"/>
        <v>Week 3</v>
      </c>
      <c r="H1175" s="6" t="str">
        <f t="shared" si="59"/>
        <v>June 25 Week 3</v>
      </c>
      <c r="I1175" s="6" t="str">
        <f>CONCATENATE(UPPER(TableAopCalendar[[#This Row],[Month]])," ",TableAopCalendar[[#This Row],[Year]])</f>
        <v>JUNE 25</v>
      </c>
      <c r="J1175" s="6" t="s">
        <v>261</v>
      </c>
      <c r="K1175" s="6" t="str">
        <f>CONCATENATE(TableAopCalendar[[#This Row],[Month for Plan]]," ",TableAopCalendar[[#This Row],[Plan]])</f>
        <v>JUNE 25 PLANNED</v>
      </c>
    </row>
    <row r="1176" spans="1:11" x14ac:dyDescent="0.35">
      <c r="A1176" s="6">
        <f t="shared" si="57"/>
        <v>4</v>
      </c>
      <c r="B1176" s="7">
        <v>45826</v>
      </c>
      <c r="C1176" s="8" t="s">
        <v>253</v>
      </c>
      <c r="D1176" s="8">
        <v>25</v>
      </c>
      <c r="E1176" s="6">
        <f>DAY(TableAopCalendar[[#This Row],[Date]])</f>
        <v>18</v>
      </c>
      <c r="F1176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176" s="6" t="str">
        <f t="shared" si="58"/>
        <v>Week 3</v>
      </c>
      <c r="H1176" s="6" t="str">
        <f t="shared" si="59"/>
        <v>June 25 Week 3</v>
      </c>
      <c r="I1176" s="6" t="str">
        <f>CONCATENATE(UPPER(TableAopCalendar[[#This Row],[Month]])," ",TableAopCalendar[[#This Row],[Year]])</f>
        <v>JUNE 25</v>
      </c>
      <c r="J1176" s="6" t="s">
        <v>261</v>
      </c>
      <c r="K1176" s="6" t="str">
        <f>CONCATENATE(TableAopCalendar[[#This Row],[Month for Plan]]," ",TableAopCalendar[[#This Row],[Plan]])</f>
        <v>JUNE 25 PLANNED</v>
      </c>
    </row>
    <row r="1177" spans="1:11" x14ac:dyDescent="0.35">
      <c r="A1177" s="6">
        <f t="shared" si="57"/>
        <v>5</v>
      </c>
      <c r="B1177" s="7">
        <v>45827</v>
      </c>
      <c r="C1177" s="8" t="s">
        <v>253</v>
      </c>
      <c r="D1177" s="8">
        <v>25</v>
      </c>
      <c r="E1177" s="6">
        <f>DAY(TableAopCalendar[[#This Row],[Date]])</f>
        <v>19</v>
      </c>
      <c r="F1177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177" s="6" t="str">
        <f t="shared" si="58"/>
        <v>Week 3</v>
      </c>
      <c r="H1177" s="6" t="str">
        <f t="shared" si="59"/>
        <v>June 25 Week 3</v>
      </c>
      <c r="I1177" s="6" t="str">
        <f>CONCATENATE(UPPER(TableAopCalendar[[#This Row],[Month]])," ",TableAopCalendar[[#This Row],[Year]])</f>
        <v>JUNE 25</v>
      </c>
      <c r="J1177" s="6" t="s">
        <v>261</v>
      </c>
      <c r="K1177" s="6" t="str">
        <f>CONCATENATE(TableAopCalendar[[#This Row],[Month for Plan]]," ",TableAopCalendar[[#This Row],[Plan]])</f>
        <v>JUNE 25 PLANNED</v>
      </c>
    </row>
    <row r="1178" spans="1:11" x14ac:dyDescent="0.35">
      <c r="A1178" s="6">
        <f t="shared" si="57"/>
        <v>6</v>
      </c>
      <c r="B1178" s="7">
        <v>45828</v>
      </c>
      <c r="C1178" s="8" t="s">
        <v>253</v>
      </c>
      <c r="D1178" s="8">
        <v>25</v>
      </c>
      <c r="E1178" s="6">
        <f>DAY(TableAopCalendar[[#This Row],[Date]])</f>
        <v>20</v>
      </c>
      <c r="F1178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178" s="6" t="str">
        <f t="shared" si="58"/>
        <v>Week 3</v>
      </c>
      <c r="H1178" s="6" t="str">
        <f t="shared" si="59"/>
        <v>June 25 Week 3</v>
      </c>
      <c r="I1178" s="6" t="str">
        <f>CONCATENATE(UPPER(TableAopCalendar[[#This Row],[Month]])," ",TableAopCalendar[[#This Row],[Year]])</f>
        <v>JUNE 25</v>
      </c>
      <c r="J1178" s="6" t="s">
        <v>261</v>
      </c>
      <c r="K1178" s="6" t="str">
        <f>CONCATENATE(TableAopCalendar[[#This Row],[Month for Plan]]," ",TableAopCalendar[[#This Row],[Plan]])</f>
        <v>JUNE 25 PLANNED</v>
      </c>
    </row>
    <row r="1179" spans="1:11" x14ac:dyDescent="0.35">
      <c r="A1179" s="6">
        <f t="shared" si="57"/>
        <v>7</v>
      </c>
      <c r="B1179" s="7">
        <v>45829</v>
      </c>
      <c r="C1179" s="8" t="s">
        <v>253</v>
      </c>
      <c r="D1179" s="8">
        <v>25</v>
      </c>
      <c r="E1179" s="6">
        <f>DAY(TableAopCalendar[[#This Row],[Date]])</f>
        <v>21</v>
      </c>
      <c r="F1179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179" s="6" t="str">
        <f t="shared" si="58"/>
        <v>Week 3</v>
      </c>
      <c r="H1179" s="6" t="str">
        <f t="shared" si="59"/>
        <v>June 25 Week 3</v>
      </c>
      <c r="I1179" s="6" t="str">
        <f>CONCATENATE(UPPER(TableAopCalendar[[#This Row],[Month]])," ",TableAopCalendar[[#This Row],[Year]])</f>
        <v>JUNE 25</v>
      </c>
      <c r="J1179" s="6" t="s">
        <v>261</v>
      </c>
      <c r="K1179" s="6" t="str">
        <f>CONCATENATE(TableAopCalendar[[#This Row],[Month for Plan]]," ",TableAopCalendar[[#This Row],[Plan]])</f>
        <v>JUNE 25 PLANNED</v>
      </c>
    </row>
    <row r="1180" spans="1:11" x14ac:dyDescent="0.35">
      <c r="A1180" s="6">
        <f t="shared" si="57"/>
        <v>1</v>
      </c>
      <c r="B1180" s="7">
        <v>45830</v>
      </c>
      <c r="C1180" s="8" t="s">
        <v>253</v>
      </c>
      <c r="D1180" s="8">
        <v>25</v>
      </c>
      <c r="E1180" s="6">
        <f>DAY(TableAopCalendar[[#This Row],[Date]])</f>
        <v>22</v>
      </c>
      <c r="F1180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180" s="6" t="str">
        <f t="shared" si="58"/>
        <v>Week 4</v>
      </c>
      <c r="H1180" s="6" t="str">
        <f t="shared" si="59"/>
        <v>June 25 Week 4</v>
      </c>
      <c r="I1180" s="6" t="str">
        <f>CONCATENATE(UPPER(TableAopCalendar[[#This Row],[Month]])," ",TableAopCalendar[[#This Row],[Year]])</f>
        <v>JUNE 25</v>
      </c>
      <c r="J1180" s="6" t="s">
        <v>261</v>
      </c>
      <c r="K1180" s="6" t="str">
        <f>CONCATENATE(TableAopCalendar[[#This Row],[Month for Plan]]," ",TableAopCalendar[[#This Row],[Plan]])</f>
        <v>JUNE 25 PLANNED</v>
      </c>
    </row>
    <row r="1181" spans="1:11" x14ac:dyDescent="0.35">
      <c r="A1181" s="6">
        <f t="shared" si="57"/>
        <v>2</v>
      </c>
      <c r="B1181" s="7">
        <v>45831</v>
      </c>
      <c r="C1181" s="8" t="s">
        <v>253</v>
      </c>
      <c r="D1181" s="8">
        <v>25</v>
      </c>
      <c r="E1181" s="6">
        <f>DAY(TableAopCalendar[[#This Row],[Date]])</f>
        <v>23</v>
      </c>
      <c r="F1181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181" s="6" t="str">
        <f t="shared" si="58"/>
        <v>Week 4</v>
      </c>
      <c r="H1181" s="6" t="str">
        <f t="shared" si="59"/>
        <v>June 25 Week 4</v>
      </c>
      <c r="I1181" s="6" t="str">
        <f>CONCATENATE(UPPER(TableAopCalendar[[#This Row],[Month]])," ",TableAopCalendar[[#This Row],[Year]])</f>
        <v>JUNE 25</v>
      </c>
      <c r="J1181" s="6" t="s">
        <v>261</v>
      </c>
      <c r="K1181" s="6" t="str">
        <f>CONCATENATE(TableAopCalendar[[#This Row],[Month for Plan]]," ",TableAopCalendar[[#This Row],[Plan]])</f>
        <v>JUNE 25 PLANNED</v>
      </c>
    </row>
    <row r="1182" spans="1:11" x14ac:dyDescent="0.35">
      <c r="A1182" s="6">
        <f t="shared" si="57"/>
        <v>3</v>
      </c>
      <c r="B1182" s="7">
        <v>45832</v>
      </c>
      <c r="C1182" s="8" t="s">
        <v>253</v>
      </c>
      <c r="D1182" s="8">
        <v>25</v>
      </c>
      <c r="E1182" s="6">
        <f>DAY(TableAopCalendar[[#This Row],[Date]])</f>
        <v>24</v>
      </c>
      <c r="F1182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182" s="6" t="str">
        <f t="shared" si="58"/>
        <v>Week 4</v>
      </c>
      <c r="H1182" s="6" t="str">
        <f t="shared" si="59"/>
        <v>June 25 Week 4</v>
      </c>
      <c r="I1182" s="6" t="str">
        <f>CONCATENATE(UPPER(TableAopCalendar[[#This Row],[Month]])," ",TableAopCalendar[[#This Row],[Year]])</f>
        <v>JUNE 25</v>
      </c>
      <c r="J1182" s="6" t="s">
        <v>261</v>
      </c>
      <c r="K1182" s="6" t="str">
        <f>CONCATENATE(TableAopCalendar[[#This Row],[Month for Plan]]," ",TableAopCalendar[[#This Row],[Plan]])</f>
        <v>JUNE 25 PLANNED</v>
      </c>
    </row>
    <row r="1183" spans="1:11" x14ac:dyDescent="0.35">
      <c r="A1183" s="6">
        <f t="shared" si="57"/>
        <v>4</v>
      </c>
      <c r="B1183" s="7">
        <v>45833</v>
      </c>
      <c r="C1183" s="8" t="s">
        <v>253</v>
      </c>
      <c r="D1183" s="8">
        <v>25</v>
      </c>
      <c r="E1183" s="6">
        <f>DAY(TableAopCalendar[[#This Row],[Date]])</f>
        <v>25</v>
      </c>
      <c r="F1183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183" s="6" t="str">
        <f t="shared" si="58"/>
        <v>Week 4</v>
      </c>
      <c r="H1183" s="6" t="str">
        <f t="shared" si="59"/>
        <v>June 25 Week 4</v>
      </c>
      <c r="I1183" s="6" t="str">
        <f>CONCATENATE(UPPER(TableAopCalendar[[#This Row],[Month]])," ",TableAopCalendar[[#This Row],[Year]])</f>
        <v>JUNE 25</v>
      </c>
      <c r="J1183" s="6" t="s">
        <v>261</v>
      </c>
      <c r="K1183" s="6" t="str">
        <f>CONCATENATE(TableAopCalendar[[#This Row],[Month for Plan]]," ",TableAopCalendar[[#This Row],[Plan]])</f>
        <v>JUNE 25 PLANNED</v>
      </c>
    </row>
    <row r="1184" spans="1:11" x14ac:dyDescent="0.35">
      <c r="A1184" s="6">
        <f t="shared" si="57"/>
        <v>5</v>
      </c>
      <c r="B1184" s="7">
        <v>45834</v>
      </c>
      <c r="C1184" s="8" t="s">
        <v>253</v>
      </c>
      <c r="D1184" s="8">
        <v>25</v>
      </c>
      <c r="E1184" s="6">
        <f>DAY(TableAopCalendar[[#This Row],[Date]])</f>
        <v>26</v>
      </c>
      <c r="F1184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184" s="6" t="str">
        <f t="shared" si="58"/>
        <v>Week 4</v>
      </c>
      <c r="H1184" s="6" t="str">
        <f t="shared" si="59"/>
        <v>June 25 Week 4</v>
      </c>
      <c r="I1184" s="6" t="str">
        <f>CONCATENATE(UPPER(TableAopCalendar[[#This Row],[Month]])," ",TableAopCalendar[[#This Row],[Year]])</f>
        <v>JUNE 25</v>
      </c>
      <c r="J1184" s="6" t="s">
        <v>261</v>
      </c>
      <c r="K1184" s="6" t="str">
        <f>CONCATENATE(TableAopCalendar[[#This Row],[Month for Plan]]," ",TableAopCalendar[[#This Row],[Plan]])</f>
        <v>JUNE 25 PLANNED</v>
      </c>
    </row>
    <row r="1185" spans="1:11" x14ac:dyDescent="0.35">
      <c r="A1185" s="6">
        <f t="shared" si="57"/>
        <v>6</v>
      </c>
      <c r="B1185" s="7">
        <v>45835</v>
      </c>
      <c r="C1185" s="8" t="s">
        <v>253</v>
      </c>
      <c r="D1185" s="8">
        <v>25</v>
      </c>
      <c r="E1185" s="6">
        <f>DAY(TableAopCalendar[[#This Row],[Date]])</f>
        <v>27</v>
      </c>
      <c r="F1185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185" s="6" t="str">
        <f t="shared" si="58"/>
        <v>Week 4</v>
      </c>
      <c r="H1185" s="6" t="str">
        <f t="shared" si="59"/>
        <v>June 25 Week 4</v>
      </c>
      <c r="I1185" s="6" t="str">
        <f>CONCATENATE(UPPER(TableAopCalendar[[#This Row],[Month]])," ",TableAopCalendar[[#This Row],[Year]])</f>
        <v>JUNE 25</v>
      </c>
      <c r="J1185" s="6" t="s">
        <v>261</v>
      </c>
      <c r="K1185" s="6" t="str">
        <f>CONCATENATE(TableAopCalendar[[#This Row],[Month for Plan]]," ",TableAopCalendar[[#This Row],[Plan]])</f>
        <v>JUNE 25 PLANNED</v>
      </c>
    </row>
    <row r="1186" spans="1:11" x14ac:dyDescent="0.35">
      <c r="A1186" s="6">
        <f t="shared" si="57"/>
        <v>7</v>
      </c>
      <c r="B1186" s="7">
        <v>45836</v>
      </c>
      <c r="C1186" s="8" t="s">
        <v>253</v>
      </c>
      <c r="D1186" s="8">
        <v>25</v>
      </c>
      <c r="E1186" s="6">
        <f>DAY(TableAopCalendar[[#This Row],[Date]])</f>
        <v>28</v>
      </c>
      <c r="F1186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186" s="6" t="str">
        <f t="shared" si="58"/>
        <v>Week 4</v>
      </c>
      <c r="H1186" s="6" t="str">
        <f t="shared" si="59"/>
        <v>June 25 Week 4</v>
      </c>
      <c r="I1186" s="6" t="str">
        <f>CONCATENATE(UPPER(TableAopCalendar[[#This Row],[Month]])," ",TableAopCalendar[[#This Row],[Year]])</f>
        <v>JUNE 25</v>
      </c>
      <c r="J1186" s="6" t="s">
        <v>261</v>
      </c>
      <c r="K1186" s="6" t="str">
        <f>CONCATENATE(TableAopCalendar[[#This Row],[Month for Plan]]," ",TableAopCalendar[[#This Row],[Plan]])</f>
        <v>JUNE 25 PLANNED</v>
      </c>
    </row>
    <row r="1187" spans="1:11" x14ac:dyDescent="0.35">
      <c r="A1187" s="6">
        <f t="shared" si="57"/>
        <v>1</v>
      </c>
      <c r="B1187" s="7">
        <v>45837</v>
      </c>
      <c r="C1187" s="8" t="s">
        <v>253</v>
      </c>
      <c r="D1187" s="8">
        <v>25</v>
      </c>
      <c r="E1187" s="6">
        <f>DAY(TableAopCalendar[[#This Row],[Date]])</f>
        <v>29</v>
      </c>
      <c r="F1187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187" s="6" t="str">
        <f t="shared" si="58"/>
        <v>Week 5</v>
      </c>
      <c r="H1187" s="6" t="str">
        <f t="shared" si="59"/>
        <v>June 25 Week 5</v>
      </c>
      <c r="I1187" s="6" t="str">
        <f>CONCATENATE(UPPER(TableAopCalendar[[#This Row],[Month]])," ",TableAopCalendar[[#This Row],[Year]])</f>
        <v>JUNE 25</v>
      </c>
      <c r="J1187" s="6" t="s">
        <v>261</v>
      </c>
      <c r="K1187" s="6" t="str">
        <f>CONCATENATE(TableAopCalendar[[#This Row],[Month for Plan]]," ",TableAopCalendar[[#This Row],[Plan]])</f>
        <v>JUNE 25 PLANNED</v>
      </c>
    </row>
    <row r="1188" spans="1:11" x14ac:dyDescent="0.35">
      <c r="A1188" s="6">
        <f t="shared" si="57"/>
        <v>2</v>
      </c>
      <c r="B1188" s="7">
        <v>45838</v>
      </c>
      <c r="C1188" s="8" t="s">
        <v>253</v>
      </c>
      <c r="D1188" s="8">
        <v>25</v>
      </c>
      <c r="E1188" s="6">
        <f>DAY(TableAopCalendar[[#This Row],[Date]])</f>
        <v>30</v>
      </c>
      <c r="F1188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188" s="6" t="str">
        <f t="shared" si="58"/>
        <v>Week 5</v>
      </c>
      <c r="H1188" s="6" t="str">
        <f t="shared" si="59"/>
        <v>June 25 Week 5</v>
      </c>
      <c r="I1188" s="6" t="str">
        <f>CONCATENATE(UPPER(TableAopCalendar[[#This Row],[Month]])," ",TableAopCalendar[[#This Row],[Year]])</f>
        <v>JUNE 25</v>
      </c>
      <c r="J1188" s="6" t="s">
        <v>261</v>
      </c>
      <c r="K1188" s="6" t="str">
        <f>CONCATENATE(TableAopCalendar[[#This Row],[Month for Plan]]," ",TableAopCalendar[[#This Row],[Plan]])</f>
        <v>JUNE 25 PLANNED</v>
      </c>
    </row>
    <row r="1189" spans="1:11" x14ac:dyDescent="0.35">
      <c r="A1189" s="6">
        <f t="shared" si="57"/>
        <v>1</v>
      </c>
      <c r="B1189" s="7">
        <v>45839</v>
      </c>
      <c r="C1189" s="8" t="s">
        <v>254</v>
      </c>
      <c r="D1189" s="8">
        <v>25</v>
      </c>
      <c r="E1189" s="6">
        <f>DAY(TableAopCalendar[[#This Row],[Date]])</f>
        <v>1</v>
      </c>
      <c r="F1189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189" s="6" t="str">
        <f t="shared" si="58"/>
        <v>Week 1</v>
      </c>
      <c r="H1189" s="6" t="str">
        <f t="shared" si="59"/>
        <v>July 25 Week 1</v>
      </c>
      <c r="I1189" s="6" t="str">
        <f>CONCATENATE(UPPER(TableAopCalendar[[#This Row],[Month]])," ",TableAopCalendar[[#This Row],[Year]])</f>
        <v>JULY 25</v>
      </c>
      <c r="J1189" s="6" t="s">
        <v>261</v>
      </c>
      <c r="K1189" s="6" t="str">
        <f>CONCATENATE(TableAopCalendar[[#This Row],[Month for Plan]]," ",TableAopCalendar[[#This Row],[Plan]])</f>
        <v>JULY 25 PLANNED</v>
      </c>
    </row>
    <row r="1190" spans="1:11" x14ac:dyDescent="0.35">
      <c r="A1190" s="6">
        <f t="shared" si="57"/>
        <v>2</v>
      </c>
      <c r="B1190" s="7">
        <v>45840</v>
      </c>
      <c r="C1190" s="8" t="s">
        <v>254</v>
      </c>
      <c r="D1190" s="8">
        <v>25</v>
      </c>
      <c r="E1190" s="6">
        <f>DAY(TableAopCalendar[[#This Row],[Date]])</f>
        <v>2</v>
      </c>
      <c r="F1190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190" s="6" t="str">
        <f t="shared" si="58"/>
        <v>Week 1</v>
      </c>
      <c r="H1190" s="6" t="str">
        <f t="shared" si="59"/>
        <v>July 25 Week 1</v>
      </c>
      <c r="I1190" s="6" t="str">
        <f>CONCATENATE(UPPER(TableAopCalendar[[#This Row],[Month]])," ",TableAopCalendar[[#This Row],[Year]])</f>
        <v>JULY 25</v>
      </c>
      <c r="J1190" s="6" t="s">
        <v>261</v>
      </c>
      <c r="K1190" s="6" t="str">
        <f>CONCATENATE(TableAopCalendar[[#This Row],[Month for Plan]]," ",TableAopCalendar[[#This Row],[Plan]])</f>
        <v>JULY 25 PLANNED</v>
      </c>
    </row>
    <row r="1191" spans="1:11" x14ac:dyDescent="0.35">
      <c r="A1191" s="6">
        <f t="shared" si="57"/>
        <v>3</v>
      </c>
      <c r="B1191" s="7">
        <v>45841</v>
      </c>
      <c r="C1191" s="8" t="s">
        <v>254</v>
      </c>
      <c r="D1191" s="8">
        <v>25</v>
      </c>
      <c r="E1191" s="6">
        <f>DAY(TableAopCalendar[[#This Row],[Date]])</f>
        <v>3</v>
      </c>
      <c r="F1191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191" s="6" t="str">
        <f t="shared" si="58"/>
        <v>Week 1</v>
      </c>
      <c r="H1191" s="6" t="str">
        <f t="shared" si="59"/>
        <v>July 25 Week 1</v>
      </c>
      <c r="I1191" s="6" t="str">
        <f>CONCATENATE(UPPER(TableAopCalendar[[#This Row],[Month]])," ",TableAopCalendar[[#This Row],[Year]])</f>
        <v>JULY 25</v>
      </c>
      <c r="J1191" s="6" t="s">
        <v>261</v>
      </c>
      <c r="K1191" s="6" t="str">
        <f>CONCATENATE(TableAopCalendar[[#This Row],[Month for Plan]]," ",TableAopCalendar[[#This Row],[Plan]])</f>
        <v>JULY 25 PLANNED</v>
      </c>
    </row>
    <row r="1192" spans="1:11" x14ac:dyDescent="0.35">
      <c r="A1192" s="6">
        <f t="shared" si="57"/>
        <v>4</v>
      </c>
      <c r="B1192" s="7">
        <v>45842</v>
      </c>
      <c r="C1192" s="8" t="s">
        <v>254</v>
      </c>
      <c r="D1192" s="8">
        <v>25</v>
      </c>
      <c r="E1192" s="6">
        <f>DAY(TableAopCalendar[[#This Row],[Date]])</f>
        <v>4</v>
      </c>
      <c r="F1192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192" s="6" t="str">
        <f t="shared" si="58"/>
        <v>Week 1</v>
      </c>
      <c r="H1192" s="6" t="str">
        <f t="shared" si="59"/>
        <v>July 25 Week 1</v>
      </c>
      <c r="I1192" s="6" t="str">
        <f>CONCATENATE(UPPER(TableAopCalendar[[#This Row],[Month]])," ",TableAopCalendar[[#This Row],[Year]])</f>
        <v>JULY 25</v>
      </c>
      <c r="J1192" s="6" t="s">
        <v>261</v>
      </c>
      <c r="K1192" s="6" t="str">
        <f>CONCATENATE(TableAopCalendar[[#This Row],[Month for Plan]]," ",TableAopCalendar[[#This Row],[Plan]])</f>
        <v>JULY 25 PLANNED</v>
      </c>
    </row>
    <row r="1193" spans="1:11" x14ac:dyDescent="0.35">
      <c r="A1193" s="6">
        <f t="shared" si="57"/>
        <v>5</v>
      </c>
      <c r="B1193" s="7">
        <v>45843</v>
      </c>
      <c r="C1193" s="8" t="s">
        <v>254</v>
      </c>
      <c r="D1193" s="8">
        <v>25</v>
      </c>
      <c r="E1193" s="6">
        <f>DAY(TableAopCalendar[[#This Row],[Date]])</f>
        <v>5</v>
      </c>
      <c r="F1193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193" s="6" t="str">
        <f t="shared" si="58"/>
        <v>Week 1</v>
      </c>
      <c r="H1193" s="6" t="str">
        <f t="shared" si="59"/>
        <v>July 25 Week 1</v>
      </c>
      <c r="I1193" s="6" t="str">
        <f>CONCATENATE(UPPER(TableAopCalendar[[#This Row],[Month]])," ",TableAopCalendar[[#This Row],[Year]])</f>
        <v>JULY 25</v>
      </c>
      <c r="J1193" s="6" t="s">
        <v>261</v>
      </c>
      <c r="K1193" s="6" t="str">
        <f>CONCATENATE(TableAopCalendar[[#This Row],[Month for Plan]]," ",TableAopCalendar[[#This Row],[Plan]])</f>
        <v>JULY 25 PLANNED</v>
      </c>
    </row>
    <row r="1194" spans="1:11" x14ac:dyDescent="0.35">
      <c r="A1194" s="6">
        <f t="shared" si="57"/>
        <v>6</v>
      </c>
      <c r="B1194" s="7">
        <v>45844</v>
      </c>
      <c r="C1194" s="8" t="s">
        <v>254</v>
      </c>
      <c r="D1194" s="8">
        <v>25</v>
      </c>
      <c r="E1194" s="6">
        <f>DAY(TableAopCalendar[[#This Row],[Date]])</f>
        <v>6</v>
      </c>
      <c r="F1194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194" s="6" t="str">
        <f t="shared" si="58"/>
        <v>Week 1</v>
      </c>
      <c r="H1194" s="6" t="str">
        <f t="shared" si="59"/>
        <v>July 25 Week 1</v>
      </c>
      <c r="I1194" s="6" t="str">
        <f>CONCATENATE(UPPER(TableAopCalendar[[#This Row],[Month]])," ",TableAopCalendar[[#This Row],[Year]])</f>
        <v>JULY 25</v>
      </c>
      <c r="J1194" s="6" t="s">
        <v>261</v>
      </c>
      <c r="K1194" s="6" t="str">
        <f>CONCATENATE(TableAopCalendar[[#This Row],[Month for Plan]]," ",TableAopCalendar[[#This Row],[Plan]])</f>
        <v>JULY 25 PLANNED</v>
      </c>
    </row>
    <row r="1195" spans="1:11" x14ac:dyDescent="0.35">
      <c r="A1195" s="6">
        <f t="shared" si="57"/>
        <v>7</v>
      </c>
      <c r="B1195" s="7">
        <v>45845</v>
      </c>
      <c r="C1195" s="8" t="s">
        <v>254</v>
      </c>
      <c r="D1195" s="8">
        <v>25</v>
      </c>
      <c r="E1195" s="6">
        <f>DAY(TableAopCalendar[[#This Row],[Date]])</f>
        <v>7</v>
      </c>
      <c r="F1195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195" s="6" t="str">
        <f t="shared" si="58"/>
        <v>Week 1</v>
      </c>
      <c r="H1195" s="6" t="str">
        <f t="shared" si="59"/>
        <v>July 25 Week 1</v>
      </c>
      <c r="I1195" s="6" t="str">
        <f>CONCATENATE(UPPER(TableAopCalendar[[#This Row],[Month]])," ",TableAopCalendar[[#This Row],[Year]])</f>
        <v>JULY 25</v>
      </c>
      <c r="J1195" s="6" t="s">
        <v>261</v>
      </c>
      <c r="K1195" s="6" t="str">
        <f>CONCATENATE(TableAopCalendar[[#This Row],[Month for Plan]]," ",TableAopCalendar[[#This Row],[Plan]])</f>
        <v>JULY 25 PLANNED</v>
      </c>
    </row>
    <row r="1196" spans="1:11" x14ac:dyDescent="0.35">
      <c r="A1196" s="6">
        <f t="shared" si="57"/>
        <v>1</v>
      </c>
      <c r="B1196" s="7">
        <v>45846</v>
      </c>
      <c r="C1196" s="8" t="s">
        <v>254</v>
      </c>
      <c r="D1196" s="8">
        <v>25</v>
      </c>
      <c r="E1196" s="6">
        <f>DAY(TableAopCalendar[[#This Row],[Date]])</f>
        <v>8</v>
      </c>
      <c r="F1196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196" s="6" t="str">
        <f t="shared" si="58"/>
        <v>Week 2</v>
      </c>
      <c r="H1196" s="6" t="str">
        <f t="shared" si="59"/>
        <v>July 25 Week 2</v>
      </c>
      <c r="I1196" s="6" t="str">
        <f>CONCATENATE(UPPER(TableAopCalendar[[#This Row],[Month]])," ",TableAopCalendar[[#This Row],[Year]])</f>
        <v>JULY 25</v>
      </c>
      <c r="J1196" s="6" t="s">
        <v>261</v>
      </c>
      <c r="K1196" s="6" t="str">
        <f>CONCATENATE(TableAopCalendar[[#This Row],[Month for Plan]]," ",TableAopCalendar[[#This Row],[Plan]])</f>
        <v>JULY 25 PLANNED</v>
      </c>
    </row>
    <row r="1197" spans="1:11" x14ac:dyDescent="0.35">
      <c r="A1197" s="6">
        <f t="shared" si="57"/>
        <v>2</v>
      </c>
      <c r="B1197" s="7">
        <v>45847</v>
      </c>
      <c r="C1197" s="8" t="s">
        <v>254</v>
      </c>
      <c r="D1197" s="8">
        <v>25</v>
      </c>
      <c r="E1197" s="6">
        <f>DAY(TableAopCalendar[[#This Row],[Date]])</f>
        <v>9</v>
      </c>
      <c r="F1197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197" s="6" t="str">
        <f t="shared" si="58"/>
        <v>Week 2</v>
      </c>
      <c r="H1197" s="6" t="str">
        <f t="shared" si="59"/>
        <v>July 25 Week 2</v>
      </c>
      <c r="I1197" s="6" t="str">
        <f>CONCATENATE(UPPER(TableAopCalendar[[#This Row],[Month]])," ",TableAopCalendar[[#This Row],[Year]])</f>
        <v>JULY 25</v>
      </c>
      <c r="J1197" s="6" t="s">
        <v>261</v>
      </c>
      <c r="K1197" s="6" t="str">
        <f>CONCATENATE(TableAopCalendar[[#This Row],[Month for Plan]]," ",TableAopCalendar[[#This Row],[Plan]])</f>
        <v>JULY 25 PLANNED</v>
      </c>
    </row>
    <row r="1198" spans="1:11" x14ac:dyDescent="0.35">
      <c r="A1198" s="6">
        <f t="shared" si="57"/>
        <v>3</v>
      </c>
      <c r="B1198" s="7">
        <v>45848</v>
      </c>
      <c r="C1198" s="8" t="s">
        <v>254</v>
      </c>
      <c r="D1198" s="8">
        <v>25</v>
      </c>
      <c r="E1198" s="6">
        <f>DAY(TableAopCalendar[[#This Row],[Date]])</f>
        <v>10</v>
      </c>
      <c r="F1198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198" s="6" t="str">
        <f t="shared" si="58"/>
        <v>Week 2</v>
      </c>
      <c r="H1198" s="6" t="str">
        <f t="shared" si="59"/>
        <v>July 25 Week 2</v>
      </c>
      <c r="I1198" s="6" t="str">
        <f>CONCATENATE(UPPER(TableAopCalendar[[#This Row],[Month]])," ",TableAopCalendar[[#This Row],[Year]])</f>
        <v>JULY 25</v>
      </c>
      <c r="J1198" s="6" t="s">
        <v>261</v>
      </c>
      <c r="K1198" s="6" t="str">
        <f>CONCATENATE(TableAopCalendar[[#This Row],[Month for Plan]]," ",TableAopCalendar[[#This Row],[Plan]])</f>
        <v>JULY 25 PLANNED</v>
      </c>
    </row>
    <row r="1199" spans="1:11" x14ac:dyDescent="0.35">
      <c r="A1199" s="6">
        <f t="shared" si="57"/>
        <v>4</v>
      </c>
      <c r="B1199" s="7">
        <v>45849</v>
      </c>
      <c r="C1199" s="8" t="s">
        <v>254</v>
      </c>
      <c r="D1199" s="8">
        <v>25</v>
      </c>
      <c r="E1199" s="6">
        <f>DAY(TableAopCalendar[[#This Row],[Date]])</f>
        <v>11</v>
      </c>
      <c r="F1199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199" s="6" t="str">
        <f t="shared" si="58"/>
        <v>Week 2</v>
      </c>
      <c r="H1199" s="6" t="str">
        <f t="shared" si="59"/>
        <v>July 25 Week 2</v>
      </c>
      <c r="I1199" s="6" t="str">
        <f>CONCATENATE(UPPER(TableAopCalendar[[#This Row],[Month]])," ",TableAopCalendar[[#This Row],[Year]])</f>
        <v>JULY 25</v>
      </c>
      <c r="J1199" s="6" t="s">
        <v>261</v>
      </c>
      <c r="K1199" s="6" t="str">
        <f>CONCATENATE(TableAopCalendar[[#This Row],[Month for Plan]]," ",TableAopCalendar[[#This Row],[Plan]])</f>
        <v>JULY 25 PLANNED</v>
      </c>
    </row>
    <row r="1200" spans="1:11" x14ac:dyDescent="0.35">
      <c r="A1200" s="6">
        <f t="shared" si="57"/>
        <v>5</v>
      </c>
      <c r="B1200" s="7">
        <v>45850</v>
      </c>
      <c r="C1200" s="8" t="s">
        <v>254</v>
      </c>
      <c r="D1200" s="8">
        <v>25</v>
      </c>
      <c r="E1200" s="6">
        <f>DAY(TableAopCalendar[[#This Row],[Date]])</f>
        <v>12</v>
      </c>
      <c r="F1200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200" s="6" t="str">
        <f t="shared" si="58"/>
        <v>Week 2</v>
      </c>
      <c r="H1200" s="6" t="str">
        <f t="shared" si="59"/>
        <v>July 25 Week 2</v>
      </c>
      <c r="I1200" s="6" t="str">
        <f>CONCATENATE(UPPER(TableAopCalendar[[#This Row],[Month]])," ",TableAopCalendar[[#This Row],[Year]])</f>
        <v>JULY 25</v>
      </c>
      <c r="J1200" s="6" t="s">
        <v>261</v>
      </c>
      <c r="K1200" s="6" t="str">
        <f>CONCATENATE(TableAopCalendar[[#This Row],[Month for Plan]]," ",TableAopCalendar[[#This Row],[Plan]])</f>
        <v>JULY 25 PLANNED</v>
      </c>
    </row>
    <row r="1201" spans="1:11" x14ac:dyDescent="0.35">
      <c r="A1201" s="6">
        <f t="shared" si="57"/>
        <v>6</v>
      </c>
      <c r="B1201" s="7">
        <v>45851</v>
      </c>
      <c r="C1201" s="8" t="s">
        <v>254</v>
      </c>
      <c r="D1201" s="8">
        <v>25</v>
      </c>
      <c r="E1201" s="6">
        <f>DAY(TableAopCalendar[[#This Row],[Date]])</f>
        <v>13</v>
      </c>
      <c r="F1201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201" s="6" t="str">
        <f t="shared" si="58"/>
        <v>Week 2</v>
      </c>
      <c r="H1201" s="6" t="str">
        <f t="shared" si="59"/>
        <v>July 25 Week 2</v>
      </c>
      <c r="I1201" s="6" t="str">
        <f>CONCATENATE(UPPER(TableAopCalendar[[#This Row],[Month]])," ",TableAopCalendar[[#This Row],[Year]])</f>
        <v>JULY 25</v>
      </c>
      <c r="J1201" s="6" t="s">
        <v>261</v>
      </c>
      <c r="K1201" s="6" t="str">
        <f>CONCATENATE(TableAopCalendar[[#This Row],[Month for Plan]]," ",TableAopCalendar[[#This Row],[Plan]])</f>
        <v>JULY 25 PLANNED</v>
      </c>
    </row>
    <row r="1202" spans="1:11" x14ac:dyDescent="0.35">
      <c r="A1202" s="6">
        <f t="shared" si="57"/>
        <v>7</v>
      </c>
      <c r="B1202" s="7">
        <v>45852</v>
      </c>
      <c r="C1202" s="8" t="s">
        <v>254</v>
      </c>
      <c r="D1202" s="8">
        <v>25</v>
      </c>
      <c r="E1202" s="6">
        <f>DAY(TableAopCalendar[[#This Row],[Date]])</f>
        <v>14</v>
      </c>
      <c r="F1202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202" s="6" t="str">
        <f t="shared" si="58"/>
        <v>Week 2</v>
      </c>
      <c r="H1202" s="6" t="str">
        <f t="shared" si="59"/>
        <v>July 25 Week 2</v>
      </c>
      <c r="I1202" s="6" t="str">
        <f>CONCATENATE(UPPER(TableAopCalendar[[#This Row],[Month]])," ",TableAopCalendar[[#This Row],[Year]])</f>
        <v>JULY 25</v>
      </c>
      <c r="J1202" s="6" t="s">
        <v>261</v>
      </c>
      <c r="K1202" s="6" t="str">
        <f>CONCATENATE(TableAopCalendar[[#This Row],[Month for Plan]]," ",TableAopCalendar[[#This Row],[Plan]])</f>
        <v>JULY 25 PLANNED</v>
      </c>
    </row>
    <row r="1203" spans="1:11" x14ac:dyDescent="0.35">
      <c r="A1203" s="6">
        <f t="shared" si="57"/>
        <v>1</v>
      </c>
      <c r="B1203" s="7">
        <v>45853</v>
      </c>
      <c r="C1203" s="8" t="s">
        <v>254</v>
      </c>
      <c r="D1203" s="8">
        <v>25</v>
      </c>
      <c r="E1203" s="6">
        <f>DAY(TableAopCalendar[[#This Row],[Date]])</f>
        <v>15</v>
      </c>
      <c r="F1203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203" s="6" t="str">
        <f t="shared" si="58"/>
        <v>Week 3</v>
      </c>
      <c r="H1203" s="6" t="str">
        <f t="shared" si="59"/>
        <v>July 25 Week 3</v>
      </c>
      <c r="I1203" s="6" t="str">
        <f>CONCATENATE(UPPER(TableAopCalendar[[#This Row],[Month]])," ",TableAopCalendar[[#This Row],[Year]])</f>
        <v>JULY 25</v>
      </c>
      <c r="J1203" s="6" t="s">
        <v>261</v>
      </c>
      <c r="K1203" s="6" t="str">
        <f>CONCATENATE(TableAopCalendar[[#This Row],[Month for Plan]]," ",TableAopCalendar[[#This Row],[Plan]])</f>
        <v>JULY 25 PLANNED</v>
      </c>
    </row>
    <row r="1204" spans="1:11" x14ac:dyDescent="0.35">
      <c r="A1204" s="6">
        <f t="shared" si="57"/>
        <v>2</v>
      </c>
      <c r="B1204" s="7">
        <v>45854</v>
      </c>
      <c r="C1204" s="8" t="s">
        <v>254</v>
      </c>
      <c r="D1204" s="8">
        <v>25</v>
      </c>
      <c r="E1204" s="6">
        <f>DAY(TableAopCalendar[[#This Row],[Date]])</f>
        <v>16</v>
      </c>
      <c r="F1204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204" s="6" t="str">
        <f t="shared" si="58"/>
        <v>Week 3</v>
      </c>
      <c r="H1204" s="6" t="str">
        <f t="shared" si="59"/>
        <v>July 25 Week 3</v>
      </c>
      <c r="I1204" s="6" t="str">
        <f>CONCATENATE(UPPER(TableAopCalendar[[#This Row],[Month]])," ",TableAopCalendar[[#This Row],[Year]])</f>
        <v>JULY 25</v>
      </c>
      <c r="J1204" s="6" t="s">
        <v>261</v>
      </c>
      <c r="K1204" s="6" t="str">
        <f>CONCATENATE(TableAopCalendar[[#This Row],[Month for Plan]]," ",TableAopCalendar[[#This Row],[Plan]])</f>
        <v>JULY 25 PLANNED</v>
      </c>
    </row>
    <row r="1205" spans="1:11" x14ac:dyDescent="0.35">
      <c r="A1205" s="6">
        <f t="shared" si="57"/>
        <v>3</v>
      </c>
      <c r="B1205" s="7">
        <v>45855</v>
      </c>
      <c r="C1205" s="8" t="s">
        <v>254</v>
      </c>
      <c r="D1205" s="8">
        <v>25</v>
      </c>
      <c r="E1205" s="6">
        <f>DAY(TableAopCalendar[[#This Row],[Date]])</f>
        <v>17</v>
      </c>
      <c r="F1205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205" s="6" t="str">
        <f t="shared" si="58"/>
        <v>Week 3</v>
      </c>
      <c r="H1205" s="6" t="str">
        <f t="shared" si="59"/>
        <v>July 25 Week 3</v>
      </c>
      <c r="I1205" s="6" t="str">
        <f>CONCATENATE(UPPER(TableAopCalendar[[#This Row],[Month]])," ",TableAopCalendar[[#This Row],[Year]])</f>
        <v>JULY 25</v>
      </c>
      <c r="J1205" s="6" t="s">
        <v>261</v>
      </c>
      <c r="K1205" s="6" t="str">
        <f>CONCATENATE(TableAopCalendar[[#This Row],[Month for Plan]]," ",TableAopCalendar[[#This Row],[Plan]])</f>
        <v>JULY 25 PLANNED</v>
      </c>
    </row>
    <row r="1206" spans="1:11" x14ac:dyDescent="0.35">
      <c r="A1206" s="6">
        <f t="shared" si="57"/>
        <v>4</v>
      </c>
      <c r="B1206" s="7">
        <v>45856</v>
      </c>
      <c r="C1206" s="8" t="s">
        <v>254</v>
      </c>
      <c r="D1206" s="8">
        <v>25</v>
      </c>
      <c r="E1206" s="6">
        <f>DAY(TableAopCalendar[[#This Row],[Date]])</f>
        <v>18</v>
      </c>
      <c r="F1206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206" s="6" t="str">
        <f t="shared" si="58"/>
        <v>Week 3</v>
      </c>
      <c r="H1206" s="6" t="str">
        <f t="shared" si="59"/>
        <v>July 25 Week 3</v>
      </c>
      <c r="I1206" s="6" t="str">
        <f>CONCATENATE(UPPER(TableAopCalendar[[#This Row],[Month]])," ",TableAopCalendar[[#This Row],[Year]])</f>
        <v>JULY 25</v>
      </c>
      <c r="J1206" s="6" t="s">
        <v>261</v>
      </c>
      <c r="K1206" s="6" t="str">
        <f>CONCATENATE(TableAopCalendar[[#This Row],[Month for Plan]]," ",TableAopCalendar[[#This Row],[Plan]])</f>
        <v>JULY 25 PLANNED</v>
      </c>
    </row>
    <row r="1207" spans="1:11" x14ac:dyDescent="0.35">
      <c r="A1207" s="6">
        <f t="shared" si="57"/>
        <v>5</v>
      </c>
      <c r="B1207" s="7">
        <v>45857</v>
      </c>
      <c r="C1207" s="8" t="s">
        <v>254</v>
      </c>
      <c r="D1207" s="8">
        <v>25</v>
      </c>
      <c r="E1207" s="6">
        <f>DAY(TableAopCalendar[[#This Row],[Date]])</f>
        <v>19</v>
      </c>
      <c r="F1207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207" s="6" t="str">
        <f t="shared" si="58"/>
        <v>Week 3</v>
      </c>
      <c r="H1207" s="6" t="str">
        <f t="shared" si="59"/>
        <v>July 25 Week 3</v>
      </c>
      <c r="I1207" s="6" t="str">
        <f>CONCATENATE(UPPER(TableAopCalendar[[#This Row],[Month]])," ",TableAopCalendar[[#This Row],[Year]])</f>
        <v>JULY 25</v>
      </c>
      <c r="J1207" s="6" t="s">
        <v>261</v>
      </c>
      <c r="K1207" s="6" t="str">
        <f>CONCATENATE(TableAopCalendar[[#This Row],[Month for Plan]]," ",TableAopCalendar[[#This Row],[Plan]])</f>
        <v>JULY 25 PLANNED</v>
      </c>
    </row>
    <row r="1208" spans="1:11" x14ac:dyDescent="0.35">
      <c r="A1208" s="6">
        <f t="shared" si="57"/>
        <v>6</v>
      </c>
      <c r="B1208" s="7">
        <v>45858</v>
      </c>
      <c r="C1208" s="8" t="s">
        <v>254</v>
      </c>
      <c r="D1208" s="8">
        <v>25</v>
      </c>
      <c r="E1208" s="6">
        <f>DAY(TableAopCalendar[[#This Row],[Date]])</f>
        <v>20</v>
      </c>
      <c r="F1208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208" s="6" t="str">
        <f t="shared" si="58"/>
        <v>Week 3</v>
      </c>
      <c r="H1208" s="6" t="str">
        <f t="shared" si="59"/>
        <v>July 25 Week 3</v>
      </c>
      <c r="I1208" s="6" t="str">
        <f>CONCATENATE(UPPER(TableAopCalendar[[#This Row],[Month]])," ",TableAopCalendar[[#This Row],[Year]])</f>
        <v>JULY 25</v>
      </c>
      <c r="J1208" s="6" t="s">
        <v>261</v>
      </c>
      <c r="K1208" s="6" t="str">
        <f>CONCATENATE(TableAopCalendar[[#This Row],[Month for Plan]]," ",TableAopCalendar[[#This Row],[Plan]])</f>
        <v>JULY 25 PLANNED</v>
      </c>
    </row>
    <row r="1209" spans="1:11" x14ac:dyDescent="0.35">
      <c r="A1209" s="6">
        <f t="shared" si="57"/>
        <v>7</v>
      </c>
      <c r="B1209" s="7">
        <v>45859</v>
      </c>
      <c r="C1209" s="8" t="s">
        <v>254</v>
      </c>
      <c r="D1209" s="8">
        <v>25</v>
      </c>
      <c r="E1209" s="6">
        <f>DAY(TableAopCalendar[[#This Row],[Date]])</f>
        <v>21</v>
      </c>
      <c r="F1209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209" s="6" t="str">
        <f t="shared" si="58"/>
        <v>Week 3</v>
      </c>
      <c r="H1209" s="6" t="str">
        <f t="shared" si="59"/>
        <v>July 25 Week 3</v>
      </c>
      <c r="I1209" s="6" t="str">
        <f>CONCATENATE(UPPER(TableAopCalendar[[#This Row],[Month]])," ",TableAopCalendar[[#This Row],[Year]])</f>
        <v>JULY 25</v>
      </c>
      <c r="J1209" s="6" t="s">
        <v>261</v>
      </c>
      <c r="K1209" s="6" t="str">
        <f>CONCATENATE(TableAopCalendar[[#This Row],[Month for Plan]]," ",TableAopCalendar[[#This Row],[Plan]])</f>
        <v>JULY 25 PLANNED</v>
      </c>
    </row>
    <row r="1210" spans="1:11" x14ac:dyDescent="0.35">
      <c r="A1210" s="6">
        <f t="shared" si="57"/>
        <v>1</v>
      </c>
      <c r="B1210" s="7">
        <v>45860</v>
      </c>
      <c r="C1210" s="8" t="s">
        <v>254</v>
      </c>
      <c r="D1210" s="8">
        <v>25</v>
      </c>
      <c r="E1210" s="6">
        <f>DAY(TableAopCalendar[[#This Row],[Date]])</f>
        <v>22</v>
      </c>
      <c r="F1210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210" s="6" t="str">
        <f t="shared" si="58"/>
        <v>Week 4</v>
      </c>
      <c r="H1210" s="6" t="str">
        <f t="shared" si="59"/>
        <v>July 25 Week 4</v>
      </c>
      <c r="I1210" s="6" t="str">
        <f>CONCATENATE(UPPER(TableAopCalendar[[#This Row],[Month]])," ",TableAopCalendar[[#This Row],[Year]])</f>
        <v>JULY 25</v>
      </c>
      <c r="J1210" s="6" t="s">
        <v>261</v>
      </c>
      <c r="K1210" s="6" t="str">
        <f>CONCATENATE(TableAopCalendar[[#This Row],[Month for Plan]]," ",TableAopCalendar[[#This Row],[Plan]])</f>
        <v>JULY 25 PLANNED</v>
      </c>
    </row>
    <row r="1211" spans="1:11" x14ac:dyDescent="0.35">
      <c r="A1211" s="6">
        <f t="shared" si="57"/>
        <v>2</v>
      </c>
      <c r="B1211" s="7">
        <v>45861</v>
      </c>
      <c r="C1211" s="8" t="s">
        <v>254</v>
      </c>
      <c r="D1211" s="8">
        <v>25</v>
      </c>
      <c r="E1211" s="6">
        <f>DAY(TableAopCalendar[[#This Row],[Date]])</f>
        <v>23</v>
      </c>
      <c r="F1211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211" s="6" t="str">
        <f t="shared" si="58"/>
        <v>Week 4</v>
      </c>
      <c r="H1211" s="6" t="str">
        <f t="shared" si="59"/>
        <v>July 25 Week 4</v>
      </c>
      <c r="I1211" s="6" t="str">
        <f>CONCATENATE(UPPER(TableAopCalendar[[#This Row],[Month]])," ",TableAopCalendar[[#This Row],[Year]])</f>
        <v>JULY 25</v>
      </c>
      <c r="J1211" s="6" t="s">
        <v>261</v>
      </c>
      <c r="K1211" s="6" t="str">
        <f>CONCATENATE(TableAopCalendar[[#This Row],[Month for Plan]]," ",TableAopCalendar[[#This Row],[Plan]])</f>
        <v>JULY 25 PLANNED</v>
      </c>
    </row>
    <row r="1212" spans="1:11" x14ac:dyDescent="0.35">
      <c r="A1212" s="6">
        <f t="shared" si="57"/>
        <v>3</v>
      </c>
      <c r="B1212" s="7">
        <v>45862</v>
      </c>
      <c r="C1212" s="8" t="s">
        <v>254</v>
      </c>
      <c r="D1212" s="8">
        <v>25</v>
      </c>
      <c r="E1212" s="6">
        <f>DAY(TableAopCalendar[[#This Row],[Date]])</f>
        <v>24</v>
      </c>
      <c r="F1212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212" s="6" t="str">
        <f t="shared" si="58"/>
        <v>Week 4</v>
      </c>
      <c r="H1212" s="6" t="str">
        <f t="shared" si="59"/>
        <v>July 25 Week 4</v>
      </c>
      <c r="I1212" s="6" t="str">
        <f>CONCATENATE(UPPER(TableAopCalendar[[#This Row],[Month]])," ",TableAopCalendar[[#This Row],[Year]])</f>
        <v>JULY 25</v>
      </c>
      <c r="J1212" s="6" t="s">
        <v>261</v>
      </c>
      <c r="K1212" s="6" t="str">
        <f>CONCATENATE(TableAopCalendar[[#This Row],[Month for Plan]]," ",TableAopCalendar[[#This Row],[Plan]])</f>
        <v>JULY 25 PLANNED</v>
      </c>
    </row>
    <row r="1213" spans="1:11" x14ac:dyDescent="0.35">
      <c r="A1213" s="6">
        <f t="shared" si="57"/>
        <v>4</v>
      </c>
      <c r="B1213" s="7">
        <v>45863</v>
      </c>
      <c r="C1213" s="8" t="s">
        <v>254</v>
      </c>
      <c r="D1213" s="8">
        <v>25</v>
      </c>
      <c r="E1213" s="6">
        <f>DAY(TableAopCalendar[[#This Row],[Date]])</f>
        <v>25</v>
      </c>
      <c r="F1213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213" s="6" t="str">
        <f t="shared" si="58"/>
        <v>Week 4</v>
      </c>
      <c r="H1213" s="6" t="str">
        <f t="shared" si="59"/>
        <v>July 25 Week 4</v>
      </c>
      <c r="I1213" s="6" t="str">
        <f>CONCATENATE(UPPER(TableAopCalendar[[#This Row],[Month]])," ",TableAopCalendar[[#This Row],[Year]])</f>
        <v>JULY 25</v>
      </c>
      <c r="J1213" s="6" t="s">
        <v>261</v>
      </c>
      <c r="K1213" s="6" t="str">
        <f>CONCATENATE(TableAopCalendar[[#This Row],[Month for Plan]]," ",TableAopCalendar[[#This Row],[Plan]])</f>
        <v>JULY 25 PLANNED</v>
      </c>
    </row>
    <row r="1214" spans="1:11" x14ac:dyDescent="0.35">
      <c r="A1214" s="6">
        <f t="shared" si="57"/>
        <v>5</v>
      </c>
      <c r="B1214" s="7">
        <v>45864</v>
      </c>
      <c r="C1214" s="8" t="s">
        <v>254</v>
      </c>
      <c r="D1214" s="8">
        <v>25</v>
      </c>
      <c r="E1214" s="6">
        <f>DAY(TableAopCalendar[[#This Row],[Date]])</f>
        <v>26</v>
      </c>
      <c r="F1214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214" s="6" t="str">
        <f t="shared" si="58"/>
        <v>Week 4</v>
      </c>
      <c r="H1214" s="6" t="str">
        <f t="shared" si="59"/>
        <v>July 25 Week 4</v>
      </c>
      <c r="I1214" s="6" t="str">
        <f>CONCATENATE(UPPER(TableAopCalendar[[#This Row],[Month]])," ",TableAopCalendar[[#This Row],[Year]])</f>
        <v>JULY 25</v>
      </c>
      <c r="J1214" s="6" t="s">
        <v>261</v>
      </c>
      <c r="K1214" s="6" t="str">
        <f>CONCATENATE(TableAopCalendar[[#This Row],[Month for Plan]]," ",TableAopCalendar[[#This Row],[Plan]])</f>
        <v>JULY 25 PLANNED</v>
      </c>
    </row>
    <row r="1215" spans="1:11" x14ac:dyDescent="0.35">
      <c r="A1215" s="6">
        <f t="shared" si="57"/>
        <v>6</v>
      </c>
      <c r="B1215" s="7">
        <v>45865</v>
      </c>
      <c r="C1215" s="8" t="s">
        <v>254</v>
      </c>
      <c r="D1215" s="8">
        <v>25</v>
      </c>
      <c r="E1215" s="6">
        <f>DAY(TableAopCalendar[[#This Row],[Date]])</f>
        <v>27</v>
      </c>
      <c r="F1215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215" s="6" t="str">
        <f t="shared" si="58"/>
        <v>Week 4</v>
      </c>
      <c r="H1215" s="6" t="str">
        <f t="shared" si="59"/>
        <v>July 25 Week 4</v>
      </c>
      <c r="I1215" s="6" t="str">
        <f>CONCATENATE(UPPER(TableAopCalendar[[#This Row],[Month]])," ",TableAopCalendar[[#This Row],[Year]])</f>
        <v>JULY 25</v>
      </c>
      <c r="J1215" s="6" t="s">
        <v>261</v>
      </c>
      <c r="K1215" s="6" t="str">
        <f>CONCATENATE(TableAopCalendar[[#This Row],[Month for Plan]]," ",TableAopCalendar[[#This Row],[Plan]])</f>
        <v>JULY 25 PLANNED</v>
      </c>
    </row>
    <row r="1216" spans="1:11" x14ac:dyDescent="0.35">
      <c r="A1216" s="6">
        <f t="shared" si="57"/>
        <v>7</v>
      </c>
      <c r="B1216" s="7">
        <v>45866</v>
      </c>
      <c r="C1216" s="8" t="s">
        <v>254</v>
      </c>
      <c r="D1216" s="8">
        <v>25</v>
      </c>
      <c r="E1216" s="6">
        <f>DAY(TableAopCalendar[[#This Row],[Date]])</f>
        <v>28</v>
      </c>
      <c r="F1216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216" s="6" t="str">
        <f t="shared" si="58"/>
        <v>Week 4</v>
      </c>
      <c r="H1216" s="6" t="str">
        <f t="shared" si="59"/>
        <v>July 25 Week 4</v>
      </c>
      <c r="I1216" s="6" t="str">
        <f>CONCATENATE(UPPER(TableAopCalendar[[#This Row],[Month]])," ",TableAopCalendar[[#This Row],[Year]])</f>
        <v>JULY 25</v>
      </c>
      <c r="J1216" s="6" t="s">
        <v>261</v>
      </c>
      <c r="K1216" s="6" t="str">
        <f>CONCATENATE(TableAopCalendar[[#This Row],[Month for Plan]]," ",TableAopCalendar[[#This Row],[Plan]])</f>
        <v>JULY 25 PLANNED</v>
      </c>
    </row>
    <row r="1217" spans="1:11" x14ac:dyDescent="0.35">
      <c r="A1217" s="6">
        <f t="shared" si="57"/>
        <v>1</v>
      </c>
      <c r="B1217" s="7">
        <v>45867</v>
      </c>
      <c r="C1217" s="8" t="s">
        <v>254</v>
      </c>
      <c r="D1217" s="8">
        <v>25</v>
      </c>
      <c r="E1217" s="6">
        <f>DAY(TableAopCalendar[[#This Row],[Date]])</f>
        <v>29</v>
      </c>
      <c r="F1217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217" s="6" t="str">
        <f t="shared" si="58"/>
        <v>Week 5</v>
      </c>
      <c r="H1217" s="6" t="str">
        <f t="shared" si="59"/>
        <v>July 25 Week 5</v>
      </c>
      <c r="I1217" s="6" t="str">
        <f>CONCATENATE(UPPER(TableAopCalendar[[#This Row],[Month]])," ",TableAopCalendar[[#This Row],[Year]])</f>
        <v>JULY 25</v>
      </c>
      <c r="J1217" s="6" t="s">
        <v>261</v>
      </c>
      <c r="K1217" s="6" t="str">
        <f>CONCATENATE(TableAopCalendar[[#This Row],[Month for Plan]]," ",TableAopCalendar[[#This Row],[Plan]])</f>
        <v>JULY 25 PLANNED</v>
      </c>
    </row>
    <row r="1218" spans="1:11" x14ac:dyDescent="0.35">
      <c r="A1218" s="6">
        <f t="shared" si="57"/>
        <v>2</v>
      </c>
      <c r="B1218" s="7">
        <v>45868</v>
      </c>
      <c r="C1218" s="8" t="s">
        <v>254</v>
      </c>
      <c r="D1218" s="8">
        <v>25</v>
      </c>
      <c r="E1218" s="6">
        <f>DAY(TableAopCalendar[[#This Row],[Date]])</f>
        <v>30</v>
      </c>
      <c r="F1218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218" s="6" t="str">
        <f t="shared" si="58"/>
        <v>Week 5</v>
      </c>
      <c r="H1218" s="6" t="str">
        <f t="shared" si="59"/>
        <v>July 25 Week 5</v>
      </c>
      <c r="I1218" s="6" t="str">
        <f>CONCATENATE(UPPER(TableAopCalendar[[#This Row],[Month]])," ",TableAopCalendar[[#This Row],[Year]])</f>
        <v>JULY 25</v>
      </c>
      <c r="J1218" s="6" t="s">
        <v>261</v>
      </c>
      <c r="K1218" s="6" t="str">
        <f>CONCATENATE(TableAopCalendar[[#This Row],[Month for Plan]]," ",TableAopCalendar[[#This Row],[Plan]])</f>
        <v>JULY 25 PLANNED</v>
      </c>
    </row>
    <row r="1219" spans="1:11" x14ac:dyDescent="0.35">
      <c r="A1219" s="6">
        <f t="shared" si="57"/>
        <v>3</v>
      </c>
      <c r="B1219" s="7">
        <v>45869</v>
      </c>
      <c r="C1219" s="8" t="s">
        <v>254</v>
      </c>
      <c r="D1219" s="8">
        <v>25</v>
      </c>
      <c r="E1219" s="6">
        <f>DAY(TableAopCalendar[[#This Row],[Date]])</f>
        <v>31</v>
      </c>
      <c r="F1219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219" s="6" t="str">
        <f t="shared" si="58"/>
        <v>Week 5</v>
      </c>
      <c r="H1219" s="6" t="str">
        <f t="shared" si="59"/>
        <v>July 25 Week 5</v>
      </c>
      <c r="I1219" s="6" t="str">
        <f>CONCATENATE(UPPER(TableAopCalendar[[#This Row],[Month]])," ",TableAopCalendar[[#This Row],[Year]])</f>
        <v>JULY 25</v>
      </c>
      <c r="J1219" s="6" t="s">
        <v>261</v>
      </c>
      <c r="K1219" s="6" t="str">
        <f>CONCATENATE(TableAopCalendar[[#This Row],[Month for Plan]]," ",TableAopCalendar[[#This Row],[Plan]])</f>
        <v>JULY 25 PLANNED</v>
      </c>
    </row>
    <row r="1220" spans="1:11" x14ac:dyDescent="0.35">
      <c r="A1220" s="6">
        <f t="shared" si="57"/>
        <v>1</v>
      </c>
      <c r="B1220" s="7">
        <v>45870</v>
      </c>
      <c r="C1220" s="8" t="s">
        <v>255</v>
      </c>
      <c r="D1220" s="8">
        <v>25</v>
      </c>
      <c r="E1220" s="6">
        <f>DAY(TableAopCalendar[[#This Row],[Date]])</f>
        <v>1</v>
      </c>
      <c r="F1220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220" s="6" t="str">
        <f t="shared" si="58"/>
        <v>Week 1</v>
      </c>
      <c r="H1220" s="6" t="str">
        <f t="shared" si="59"/>
        <v>August 25 Week 1</v>
      </c>
      <c r="I1220" s="6" t="str">
        <f>CONCATENATE(UPPER(TableAopCalendar[[#This Row],[Month]])," ",TableAopCalendar[[#This Row],[Year]])</f>
        <v>AUGUST 25</v>
      </c>
      <c r="J1220" s="6" t="s">
        <v>261</v>
      </c>
      <c r="K1220" s="6" t="str">
        <f>CONCATENATE(TableAopCalendar[[#This Row],[Month for Plan]]," ",TableAopCalendar[[#This Row],[Plan]])</f>
        <v>AUGUST 25 PLANNED</v>
      </c>
    </row>
    <row r="1221" spans="1:11" x14ac:dyDescent="0.35">
      <c r="A1221" s="6">
        <f t="shared" si="57"/>
        <v>2</v>
      </c>
      <c r="B1221" s="7">
        <v>45871</v>
      </c>
      <c r="C1221" s="8" t="s">
        <v>255</v>
      </c>
      <c r="D1221" s="8">
        <v>25</v>
      </c>
      <c r="E1221" s="6">
        <f>DAY(TableAopCalendar[[#This Row],[Date]])</f>
        <v>2</v>
      </c>
      <c r="F1221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221" s="6" t="str">
        <f t="shared" si="58"/>
        <v>Week 1</v>
      </c>
      <c r="H1221" s="6" t="str">
        <f t="shared" si="59"/>
        <v>August 25 Week 1</v>
      </c>
      <c r="I1221" s="6" t="str">
        <f>CONCATENATE(UPPER(TableAopCalendar[[#This Row],[Month]])," ",TableAopCalendar[[#This Row],[Year]])</f>
        <v>AUGUST 25</v>
      </c>
      <c r="J1221" s="6" t="s">
        <v>261</v>
      </c>
      <c r="K1221" s="6" t="str">
        <f>CONCATENATE(TableAopCalendar[[#This Row],[Month for Plan]]," ",TableAopCalendar[[#This Row],[Plan]])</f>
        <v>AUGUST 25 PLANNED</v>
      </c>
    </row>
    <row r="1222" spans="1:11" x14ac:dyDescent="0.35">
      <c r="A1222" s="6">
        <f t="shared" si="57"/>
        <v>3</v>
      </c>
      <c r="B1222" s="7">
        <v>45872</v>
      </c>
      <c r="C1222" s="8" t="s">
        <v>255</v>
      </c>
      <c r="D1222" s="8">
        <v>25</v>
      </c>
      <c r="E1222" s="6">
        <f>DAY(TableAopCalendar[[#This Row],[Date]])</f>
        <v>3</v>
      </c>
      <c r="F1222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222" s="6" t="str">
        <f t="shared" si="58"/>
        <v>Week 1</v>
      </c>
      <c r="H1222" s="6" t="str">
        <f t="shared" si="59"/>
        <v>August 25 Week 1</v>
      </c>
      <c r="I1222" s="6" t="str">
        <f>CONCATENATE(UPPER(TableAopCalendar[[#This Row],[Month]])," ",TableAopCalendar[[#This Row],[Year]])</f>
        <v>AUGUST 25</v>
      </c>
      <c r="J1222" s="6" t="s">
        <v>261</v>
      </c>
      <c r="K1222" s="6" t="str">
        <f>CONCATENATE(TableAopCalendar[[#This Row],[Month for Plan]]," ",TableAopCalendar[[#This Row],[Plan]])</f>
        <v>AUGUST 25 PLANNED</v>
      </c>
    </row>
    <row r="1223" spans="1:11" x14ac:dyDescent="0.35">
      <c r="A1223" s="6">
        <f t="shared" si="57"/>
        <v>4</v>
      </c>
      <c r="B1223" s="7">
        <v>45873</v>
      </c>
      <c r="C1223" s="8" t="s">
        <v>255</v>
      </c>
      <c r="D1223" s="8">
        <v>25</v>
      </c>
      <c r="E1223" s="6">
        <f>DAY(TableAopCalendar[[#This Row],[Date]])</f>
        <v>4</v>
      </c>
      <c r="F1223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223" s="6" t="str">
        <f t="shared" si="58"/>
        <v>Week 1</v>
      </c>
      <c r="H1223" s="6" t="str">
        <f t="shared" si="59"/>
        <v>August 25 Week 1</v>
      </c>
      <c r="I1223" s="6" t="str">
        <f>CONCATENATE(UPPER(TableAopCalendar[[#This Row],[Month]])," ",TableAopCalendar[[#This Row],[Year]])</f>
        <v>AUGUST 25</v>
      </c>
      <c r="J1223" s="6" t="s">
        <v>261</v>
      </c>
      <c r="K1223" s="6" t="str">
        <f>CONCATENATE(TableAopCalendar[[#This Row],[Month for Plan]]," ",TableAopCalendar[[#This Row],[Plan]])</f>
        <v>AUGUST 25 PLANNED</v>
      </c>
    </row>
    <row r="1224" spans="1:11" x14ac:dyDescent="0.35">
      <c r="A1224" s="6">
        <f t="shared" si="57"/>
        <v>5</v>
      </c>
      <c r="B1224" s="7">
        <v>45874</v>
      </c>
      <c r="C1224" s="8" t="s">
        <v>255</v>
      </c>
      <c r="D1224" s="8">
        <v>25</v>
      </c>
      <c r="E1224" s="6">
        <f>DAY(TableAopCalendar[[#This Row],[Date]])</f>
        <v>5</v>
      </c>
      <c r="F1224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224" s="6" t="str">
        <f t="shared" si="58"/>
        <v>Week 1</v>
      </c>
      <c r="H1224" s="6" t="str">
        <f t="shared" si="59"/>
        <v>August 25 Week 1</v>
      </c>
      <c r="I1224" s="6" t="str">
        <f>CONCATENATE(UPPER(TableAopCalendar[[#This Row],[Month]])," ",TableAopCalendar[[#This Row],[Year]])</f>
        <v>AUGUST 25</v>
      </c>
      <c r="J1224" s="6" t="s">
        <v>261</v>
      </c>
      <c r="K1224" s="6" t="str">
        <f>CONCATENATE(TableAopCalendar[[#This Row],[Month for Plan]]," ",TableAopCalendar[[#This Row],[Plan]])</f>
        <v>AUGUST 25 PLANNED</v>
      </c>
    </row>
    <row r="1225" spans="1:11" x14ac:dyDescent="0.35">
      <c r="A1225" s="6">
        <f t="shared" si="57"/>
        <v>6</v>
      </c>
      <c r="B1225" s="7">
        <v>45875</v>
      </c>
      <c r="C1225" s="8" t="s">
        <v>255</v>
      </c>
      <c r="D1225" s="8">
        <v>25</v>
      </c>
      <c r="E1225" s="6">
        <f>DAY(TableAopCalendar[[#This Row],[Date]])</f>
        <v>6</v>
      </c>
      <c r="F1225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225" s="6" t="str">
        <f t="shared" si="58"/>
        <v>Week 1</v>
      </c>
      <c r="H1225" s="6" t="str">
        <f t="shared" si="59"/>
        <v>August 25 Week 1</v>
      </c>
      <c r="I1225" s="6" t="str">
        <f>CONCATENATE(UPPER(TableAopCalendar[[#This Row],[Month]])," ",TableAopCalendar[[#This Row],[Year]])</f>
        <v>AUGUST 25</v>
      </c>
      <c r="J1225" s="6" t="s">
        <v>261</v>
      </c>
      <c r="K1225" s="6" t="str">
        <f>CONCATENATE(TableAopCalendar[[#This Row],[Month for Plan]]," ",TableAopCalendar[[#This Row],[Plan]])</f>
        <v>AUGUST 25 PLANNED</v>
      </c>
    </row>
    <row r="1226" spans="1:11" x14ac:dyDescent="0.35">
      <c r="A1226" s="6">
        <f t="shared" si="57"/>
        <v>7</v>
      </c>
      <c r="B1226" s="7">
        <v>45876</v>
      </c>
      <c r="C1226" s="8" t="s">
        <v>255</v>
      </c>
      <c r="D1226" s="8">
        <v>25</v>
      </c>
      <c r="E1226" s="6">
        <f>DAY(TableAopCalendar[[#This Row],[Date]])</f>
        <v>7</v>
      </c>
      <c r="F1226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226" s="6" t="str">
        <f t="shared" si="58"/>
        <v>Week 1</v>
      </c>
      <c r="H1226" s="6" t="str">
        <f t="shared" si="59"/>
        <v>August 25 Week 1</v>
      </c>
      <c r="I1226" s="6" t="str">
        <f>CONCATENATE(UPPER(TableAopCalendar[[#This Row],[Month]])," ",TableAopCalendar[[#This Row],[Year]])</f>
        <v>AUGUST 25</v>
      </c>
      <c r="J1226" s="6" t="s">
        <v>261</v>
      </c>
      <c r="K1226" s="6" t="str">
        <f>CONCATENATE(TableAopCalendar[[#This Row],[Month for Plan]]," ",TableAopCalendar[[#This Row],[Plan]])</f>
        <v>AUGUST 25 PLANNED</v>
      </c>
    </row>
    <row r="1227" spans="1:11" x14ac:dyDescent="0.35">
      <c r="A1227" s="6">
        <f t="shared" ref="A1227:A1290" si="60">IF(G1227=G1226,A1226+1,1)</f>
        <v>1</v>
      </c>
      <c r="B1227" s="7">
        <v>45877</v>
      </c>
      <c r="C1227" s="8" t="s">
        <v>255</v>
      </c>
      <c r="D1227" s="8">
        <v>25</v>
      </c>
      <c r="E1227" s="6">
        <f>DAY(TableAopCalendar[[#This Row],[Date]])</f>
        <v>8</v>
      </c>
      <c r="F1227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227" s="6" t="str">
        <f t="shared" ref="G1227:G1290" si="61">"Week"&amp;" "&amp;F1227</f>
        <v>Week 2</v>
      </c>
      <c r="H1227" s="6" t="str">
        <f t="shared" ref="H1227:H1290" si="62">CONCATENATE(C1227," ",D1227," ",G1227)</f>
        <v>August 25 Week 2</v>
      </c>
      <c r="I1227" s="6" t="str">
        <f>CONCATENATE(UPPER(TableAopCalendar[[#This Row],[Month]])," ",TableAopCalendar[[#This Row],[Year]])</f>
        <v>AUGUST 25</v>
      </c>
      <c r="J1227" s="6" t="s">
        <v>261</v>
      </c>
      <c r="K1227" s="6" t="str">
        <f>CONCATENATE(TableAopCalendar[[#This Row],[Month for Plan]]," ",TableAopCalendar[[#This Row],[Plan]])</f>
        <v>AUGUST 25 PLANNED</v>
      </c>
    </row>
    <row r="1228" spans="1:11" x14ac:dyDescent="0.35">
      <c r="A1228" s="6">
        <f t="shared" si="60"/>
        <v>2</v>
      </c>
      <c r="B1228" s="7">
        <v>45878</v>
      </c>
      <c r="C1228" s="8" t="s">
        <v>255</v>
      </c>
      <c r="D1228" s="8">
        <v>25</v>
      </c>
      <c r="E1228" s="6">
        <f>DAY(TableAopCalendar[[#This Row],[Date]])</f>
        <v>9</v>
      </c>
      <c r="F1228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228" s="6" t="str">
        <f t="shared" si="61"/>
        <v>Week 2</v>
      </c>
      <c r="H1228" s="6" t="str">
        <f t="shared" si="62"/>
        <v>August 25 Week 2</v>
      </c>
      <c r="I1228" s="6" t="str">
        <f>CONCATENATE(UPPER(TableAopCalendar[[#This Row],[Month]])," ",TableAopCalendar[[#This Row],[Year]])</f>
        <v>AUGUST 25</v>
      </c>
      <c r="J1228" s="6" t="s">
        <v>261</v>
      </c>
      <c r="K1228" s="6" t="str">
        <f>CONCATENATE(TableAopCalendar[[#This Row],[Month for Plan]]," ",TableAopCalendar[[#This Row],[Plan]])</f>
        <v>AUGUST 25 PLANNED</v>
      </c>
    </row>
    <row r="1229" spans="1:11" x14ac:dyDescent="0.35">
      <c r="A1229" s="6">
        <f t="shared" si="60"/>
        <v>3</v>
      </c>
      <c r="B1229" s="7">
        <v>45879</v>
      </c>
      <c r="C1229" s="8" t="s">
        <v>255</v>
      </c>
      <c r="D1229" s="8">
        <v>25</v>
      </c>
      <c r="E1229" s="6">
        <f>DAY(TableAopCalendar[[#This Row],[Date]])</f>
        <v>10</v>
      </c>
      <c r="F1229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229" s="6" t="str">
        <f t="shared" si="61"/>
        <v>Week 2</v>
      </c>
      <c r="H1229" s="6" t="str">
        <f t="shared" si="62"/>
        <v>August 25 Week 2</v>
      </c>
      <c r="I1229" s="6" t="str">
        <f>CONCATENATE(UPPER(TableAopCalendar[[#This Row],[Month]])," ",TableAopCalendar[[#This Row],[Year]])</f>
        <v>AUGUST 25</v>
      </c>
      <c r="J1229" s="6" t="s">
        <v>261</v>
      </c>
      <c r="K1229" s="6" t="str">
        <f>CONCATENATE(TableAopCalendar[[#This Row],[Month for Plan]]," ",TableAopCalendar[[#This Row],[Plan]])</f>
        <v>AUGUST 25 PLANNED</v>
      </c>
    </row>
    <row r="1230" spans="1:11" x14ac:dyDescent="0.35">
      <c r="A1230" s="6">
        <f t="shared" si="60"/>
        <v>4</v>
      </c>
      <c r="B1230" s="7">
        <v>45880</v>
      </c>
      <c r="C1230" s="8" t="s">
        <v>255</v>
      </c>
      <c r="D1230" s="8">
        <v>25</v>
      </c>
      <c r="E1230" s="6">
        <f>DAY(TableAopCalendar[[#This Row],[Date]])</f>
        <v>11</v>
      </c>
      <c r="F1230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230" s="6" t="str">
        <f t="shared" si="61"/>
        <v>Week 2</v>
      </c>
      <c r="H1230" s="6" t="str">
        <f t="shared" si="62"/>
        <v>August 25 Week 2</v>
      </c>
      <c r="I1230" s="6" t="str">
        <f>CONCATENATE(UPPER(TableAopCalendar[[#This Row],[Month]])," ",TableAopCalendar[[#This Row],[Year]])</f>
        <v>AUGUST 25</v>
      </c>
      <c r="J1230" s="6" t="s">
        <v>261</v>
      </c>
      <c r="K1230" s="6" t="str">
        <f>CONCATENATE(TableAopCalendar[[#This Row],[Month for Plan]]," ",TableAopCalendar[[#This Row],[Plan]])</f>
        <v>AUGUST 25 PLANNED</v>
      </c>
    </row>
    <row r="1231" spans="1:11" x14ac:dyDescent="0.35">
      <c r="A1231" s="6">
        <f t="shared" si="60"/>
        <v>5</v>
      </c>
      <c r="B1231" s="7">
        <v>45881</v>
      </c>
      <c r="C1231" s="8" t="s">
        <v>255</v>
      </c>
      <c r="D1231" s="8">
        <v>25</v>
      </c>
      <c r="E1231" s="6">
        <f>DAY(TableAopCalendar[[#This Row],[Date]])</f>
        <v>12</v>
      </c>
      <c r="F1231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231" s="6" t="str">
        <f t="shared" si="61"/>
        <v>Week 2</v>
      </c>
      <c r="H1231" s="6" t="str">
        <f t="shared" si="62"/>
        <v>August 25 Week 2</v>
      </c>
      <c r="I1231" s="6" t="str">
        <f>CONCATENATE(UPPER(TableAopCalendar[[#This Row],[Month]])," ",TableAopCalendar[[#This Row],[Year]])</f>
        <v>AUGUST 25</v>
      </c>
      <c r="J1231" s="6" t="s">
        <v>261</v>
      </c>
      <c r="K1231" s="6" t="str">
        <f>CONCATENATE(TableAopCalendar[[#This Row],[Month for Plan]]," ",TableAopCalendar[[#This Row],[Plan]])</f>
        <v>AUGUST 25 PLANNED</v>
      </c>
    </row>
    <row r="1232" spans="1:11" x14ac:dyDescent="0.35">
      <c r="A1232" s="6">
        <f t="shared" si="60"/>
        <v>6</v>
      </c>
      <c r="B1232" s="7">
        <v>45882</v>
      </c>
      <c r="C1232" s="8" t="s">
        <v>255</v>
      </c>
      <c r="D1232" s="8">
        <v>25</v>
      </c>
      <c r="E1232" s="6">
        <f>DAY(TableAopCalendar[[#This Row],[Date]])</f>
        <v>13</v>
      </c>
      <c r="F1232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232" s="6" t="str">
        <f t="shared" si="61"/>
        <v>Week 2</v>
      </c>
      <c r="H1232" s="6" t="str">
        <f t="shared" si="62"/>
        <v>August 25 Week 2</v>
      </c>
      <c r="I1232" s="6" t="str">
        <f>CONCATENATE(UPPER(TableAopCalendar[[#This Row],[Month]])," ",TableAopCalendar[[#This Row],[Year]])</f>
        <v>AUGUST 25</v>
      </c>
      <c r="J1232" s="6" t="s">
        <v>261</v>
      </c>
      <c r="K1232" s="6" t="str">
        <f>CONCATENATE(TableAopCalendar[[#This Row],[Month for Plan]]," ",TableAopCalendar[[#This Row],[Plan]])</f>
        <v>AUGUST 25 PLANNED</v>
      </c>
    </row>
    <row r="1233" spans="1:11" x14ac:dyDescent="0.35">
      <c r="A1233" s="6">
        <f t="shared" si="60"/>
        <v>7</v>
      </c>
      <c r="B1233" s="7">
        <v>45883</v>
      </c>
      <c r="C1233" s="8" t="s">
        <v>255</v>
      </c>
      <c r="D1233" s="8">
        <v>25</v>
      </c>
      <c r="E1233" s="6">
        <f>DAY(TableAopCalendar[[#This Row],[Date]])</f>
        <v>14</v>
      </c>
      <c r="F1233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233" s="6" t="str">
        <f t="shared" si="61"/>
        <v>Week 2</v>
      </c>
      <c r="H1233" s="6" t="str">
        <f t="shared" si="62"/>
        <v>August 25 Week 2</v>
      </c>
      <c r="I1233" s="6" t="str">
        <f>CONCATENATE(UPPER(TableAopCalendar[[#This Row],[Month]])," ",TableAopCalendar[[#This Row],[Year]])</f>
        <v>AUGUST 25</v>
      </c>
      <c r="J1233" s="6" t="s">
        <v>261</v>
      </c>
      <c r="K1233" s="6" t="str">
        <f>CONCATENATE(TableAopCalendar[[#This Row],[Month for Plan]]," ",TableAopCalendar[[#This Row],[Plan]])</f>
        <v>AUGUST 25 PLANNED</v>
      </c>
    </row>
    <row r="1234" spans="1:11" x14ac:dyDescent="0.35">
      <c r="A1234" s="6">
        <f t="shared" si="60"/>
        <v>1</v>
      </c>
      <c r="B1234" s="7">
        <v>45884</v>
      </c>
      <c r="C1234" s="8" t="s">
        <v>255</v>
      </c>
      <c r="D1234" s="8">
        <v>25</v>
      </c>
      <c r="E1234" s="6">
        <f>DAY(TableAopCalendar[[#This Row],[Date]])</f>
        <v>15</v>
      </c>
      <c r="F1234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234" s="6" t="str">
        <f t="shared" si="61"/>
        <v>Week 3</v>
      </c>
      <c r="H1234" s="6" t="str">
        <f t="shared" si="62"/>
        <v>August 25 Week 3</v>
      </c>
      <c r="I1234" s="6" t="str">
        <f>CONCATENATE(UPPER(TableAopCalendar[[#This Row],[Month]])," ",TableAopCalendar[[#This Row],[Year]])</f>
        <v>AUGUST 25</v>
      </c>
      <c r="J1234" s="6" t="s">
        <v>261</v>
      </c>
      <c r="K1234" s="6" t="str">
        <f>CONCATENATE(TableAopCalendar[[#This Row],[Month for Plan]]," ",TableAopCalendar[[#This Row],[Plan]])</f>
        <v>AUGUST 25 PLANNED</v>
      </c>
    </row>
    <row r="1235" spans="1:11" x14ac:dyDescent="0.35">
      <c r="A1235" s="6">
        <f t="shared" si="60"/>
        <v>2</v>
      </c>
      <c r="B1235" s="7">
        <v>45885</v>
      </c>
      <c r="C1235" s="8" t="s">
        <v>255</v>
      </c>
      <c r="D1235" s="8">
        <v>25</v>
      </c>
      <c r="E1235" s="6">
        <f>DAY(TableAopCalendar[[#This Row],[Date]])</f>
        <v>16</v>
      </c>
      <c r="F1235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235" s="6" t="str">
        <f t="shared" si="61"/>
        <v>Week 3</v>
      </c>
      <c r="H1235" s="6" t="str">
        <f t="shared" si="62"/>
        <v>August 25 Week 3</v>
      </c>
      <c r="I1235" s="6" t="str">
        <f>CONCATENATE(UPPER(TableAopCalendar[[#This Row],[Month]])," ",TableAopCalendar[[#This Row],[Year]])</f>
        <v>AUGUST 25</v>
      </c>
      <c r="J1235" s="6" t="s">
        <v>261</v>
      </c>
      <c r="K1235" s="6" t="str">
        <f>CONCATENATE(TableAopCalendar[[#This Row],[Month for Plan]]," ",TableAopCalendar[[#This Row],[Plan]])</f>
        <v>AUGUST 25 PLANNED</v>
      </c>
    </row>
    <row r="1236" spans="1:11" x14ac:dyDescent="0.35">
      <c r="A1236" s="6">
        <f t="shared" si="60"/>
        <v>3</v>
      </c>
      <c r="B1236" s="7">
        <v>45886</v>
      </c>
      <c r="C1236" s="8" t="s">
        <v>255</v>
      </c>
      <c r="D1236" s="8">
        <v>25</v>
      </c>
      <c r="E1236" s="6">
        <f>DAY(TableAopCalendar[[#This Row],[Date]])</f>
        <v>17</v>
      </c>
      <c r="F1236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236" s="6" t="str">
        <f t="shared" si="61"/>
        <v>Week 3</v>
      </c>
      <c r="H1236" s="6" t="str">
        <f t="shared" si="62"/>
        <v>August 25 Week 3</v>
      </c>
      <c r="I1236" s="6" t="str">
        <f>CONCATENATE(UPPER(TableAopCalendar[[#This Row],[Month]])," ",TableAopCalendar[[#This Row],[Year]])</f>
        <v>AUGUST 25</v>
      </c>
      <c r="J1236" s="6" t="s">
        <v>261</v>
      </c>
      <c r="K1236" s="6" t="str">
        <f>CONCATENATE(TableAopCalendar[[#This Row],[Month for Plan]]," ",TableAopCalendar[[#This Row],[Plan]])</f>
        <v>AUGUST 25 PLANNED</v>
      </c>
    </row>
    <row r="1237" spans="1:11" x14ac:dyDescent="0.35">
      <c r="A1237" s="6">
        <f t="shared" si="60"/>
        <v>4</v>
      </c>
      <c r="B1237" s="7">
        <v>45887</v>
      </c>
      <c r="C1237" s="8" t="s">
        <v>255</v>
      </c>
      <c r="D1237" s="8">
        <v>25</v>
      </c>
      <c r="E1237" s="6">
        <f>DAY(TableAopCalendar[[#This Row],[Date]])</f>
        <v>18</v>
      </c>
      <c r="F1237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237" s="6" t="str">
        <f t="shared" si="61"/>
        <v>Week 3</v>
      </c>
      <c r="H1237" s="6" t="str">
        <f t="shared" si="62"/>
        <v>August 25 Week 3</v>
      </c>
      <c r="I1237" s="6" t="str">
        <f>CONCATENATE(UPPER(TableAopCalendar[[#This Row],[Month]])," ",TableAopCalendar[[#This Row],[Year]])</f>
        <v>AUGUST 25</v>
      </c>
      <c r="J1237" s="6" t="s">
        <v>261</v>
      </c>
      <c r="K1237" s="6" t="str">
        <f>CONCATENATE(TableAopCalendar[[#This Row],[Month for Plan]]," ",TableAopCalendar[[#This Row],[Plan]])</f>
        <v>AUGUST 25 PLANNED</v>
      </c>
    </row>
    <row r="1238" spans="1:11" x14ac:dyDescent="0.35">
      <c r="A1238" s="6">
        <f t="shared" si="60"/>
        <v>5</v>
      </c>
      <c r="B1238" s="7">
        <v>45888</v>
      </c>
      <c r="C1238" s="8" t="s">
        <v>255</v>
      </c>
      <c r="D1238" s="8">
        <v>25</v>
      </c>
      <c r="E1238" s="6">
        <f>DAY(TableAopCalendar[[#This Row],[Date]])</f>
        <v>19</v>
      </c>
      <c r="F1238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238" s="6" t="str">
        <f t="shared" si="61"/>
        <v>Week 3</v>
      </c>
      <c r="H1238" s="6" t="str">
        <f t="shared" si="62"/>
        <v>August 25 Week 3</v>
      </c>
      <c r="I1238" s="6" t="str">
        <f>CONCATENATE(UPPER(TableAopCalendar[[#This Row],[Month]])," ",TableAopCalendar[[#This Row],[Year]])</f>
        <v>AUGUST 25</v>
      </c>
      <c r="J1238" s="6" t="s">
        <v>261</v>
      </c>
      <c r="K1238" s="6" t="str">
        <f>CONCATENATE(TableAopCalendar[[#This Row],[Month for Plan]]," ",TableAopCalendar[[#This Row],[Plan]])</f>
        <v>AUGUST 25 PLANNED</v>
      </c>
    </row>
    <row r="1239" spans="1:11" x14ac:dyDescent="0.35">
      <c r="A1239" s="6">
        <f t="shared" si="60"/>
        <v>6</v>
      </c>
      <c r="B1239" s="7">
        <v>45889</v>
      </c>
      <c r="C1239" s="8" t="s">
        <v>255</v>
      </c>
      <c r="D1239" s="8">
        <v>25</v>
      </c>
      <c r="E1239" s="6">
        <f>DAY(TableAopCalendar[[#This Row],[Date]])</f>
        <v>20</v>
      </c>
      <c r="F1239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239" s="6" t="str">
        <f t="shared" si="61"/>
        <v>Week 3</v>
      </c>
      <c r="H1239" s="6" t="str">
        <f t="shared" si="62"/>
        <v>August 25 Week 3</v>
      </c>
      <c r="I1239" s="6" t="str">
        <f>CONCATENATE(UPPER(TableAopCalendar[[#This Row],[Month]])," ",TableAopCalendar[[#This Row],[Year]])</f>
        <v>AUGUST 25</v>
      </c>
      <c r="J1239" s="6" t="s">
        <v>261</v>
      </c>
      <c r="K1239" s="6" t="str">
        <f>CONCATENATE(TableAopCalendar[[#This Row],[Month for Plan]]," ",TableAopCalendar[[#This Row],[Plan]])</f>
        <v>AUGUST 25 PLANNED</v>
      </c>
    </row>
    <row r="1240" spans="1:11" x14ac:dyDescent="0.35">
      <c r="A1240" s="6">
        <f t="shared" si="60"/>
        <v>7</v>
      </c>
      <c r="B1240" s="7">
        <v>45890</v>
      </c>
      <c r="C1240" s="8" t="s">
        <v>255</v>
      </c>
      <c r="D1240" s="8">
        <v>25</v>
      </c>
      <c r="E1240" s="6">
        <f>DAY(TableAopCalendar[[#This Row],[Date]])</f>
        <v>21</v>
      </c>
      <c r="F1240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240" s="6" t="str">
        <f t="shared" si="61"/>
        <v>Week 3</v>
      </c>
      <c r="H1240" s="6" t="str">
        <f t="shared" si="62"/>
        <v>August 25 Week 3</v>
      </c>
      <c r="I1240" s="6" t="str">
        <f>CONCATENATE(UPPER(TableAopCalendar[[#This Row],[Month]])," ",TableAopCalendar[[#This Row],[Year]])</f>
        <v>AUGUST 25</v>
      </c>
      <c r="J1240" s="6" t="s">
        <v>261</v>
      </c>
      <c r="K1240" s="6" t="str">
        <f>CONCATENATE(TableAopCalendar[[#This Row],[Month for Plan]]," ",TableAopCalendar[[#This Row],[Plan]])</f>
        <v>AUGUST 25 PLANNED</v>
      </c>
    </row>
    <row r="1241" spans="1:11" x14ac:dyDescent="0.35">
      <c r="A1241" s="6">
        <f t="shared" si="60"/>
        <v>1</v>
      </c>
      <c r="B1241" s="7">
        <v>45891</v>
      </c>
      <c r="C1241" s="8" t="s">
        <v>255</v>
      </c>
      <c r="D1241" s="8">
        <v>25</v>
      </c>
      <c r="E1241" s="6">
        <f>DAY(TableAopCalendar[[#This Row],[Date]])</f>
        <v>22</v>
      </c>
      <c r="F1241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241" s="6" t="str">
        <f t="shared" si="61"/>
        <v>Week 4</v>
      </c>
      <c r="H1241" s="6" t="str">
        <f t="shared" si="62"/>
        <v>August 25 Week 4</v>
      </c>
      <c r="I1241" s="6" t="str">
        <f>CONCATENATE(UPPER(TableAopCalendar[[#This Row],[Month]])," ",TableAopCalendar[[#This Row],[Year]])</f>
        <v>AUGUST 25</v>
      </c>
      <c r="J1241" s="6" t="s">
        <v>261</v>
      </c>
      <c r="K1241" s="6" t="str">
        <f>CONCATENATE(TableAopCalendar[[#This Row],[Month for Plan]]," ",TableAopCalendar[[#This Row],[Plan]])</f>
        <v>AUGUST 25 PLANNED</v>
      </c>
    </row>
    <row r="1242" spans="1:11" x14ac:dyDescent="0.35">
      <c r="A1242" s="6">
        <f t="shared" si="60"/>
        <v>2</v>
      </c>
      <c r="B1242" s="7">
        <v>45892</v>
      </c>
      <c r="C1242" s="8" t="s">
        <v>255</v>
      </c>
      <c r="D1242" s="8">
        <v>25</v>
      </c>
      <c r="E1242" s="6">
        <f>DAY(TableAopCalendar[[#This Row],[Date]])</f>
        <v>23</v>
      </c>
      <c r="F1242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242" s="6" t="str">
        <f t="shared" si="61"/>
        <v>Week 4</v>
      </c>
      <c r="H1242" s="6" t="str">
        <f t="shared" si="62"/>
        <v>August 25 Week 4</v>
      </c>
      <c r="I1242" s="6" t="str">
        <f>CONCATENATE(UPPER(TableAopCalendar[[#This Row],[Month]])," ",TableAopCalendar[[#This Row],[Year]])</f>
        <v>AUGUST 25</v>
      </c>
      <c r="J1242" s="6" t="s">
        <v>261</v>
      </c>
      <c r="K1242" s="6" t="str">
        <f>CONCATENATE(TableAopCalendar[[#This Row],[Month for Plan]]," ",TableAopCalendar[[#This Row],[Plan]])</f>
        <v>AUGUST 25 PLANNED</v>
      </c>
    </row>
    <row r="1243" spans="1:11" x14ac:dyDescent="0.35">
      <c r="A1243" s="6">
        <f t="shared" si="60"/>
        <v>3</v>
      </c>
      <c r="B1243" s="7">
        <v>45893</v>
      </c>
      <c r="C1243" s="8" t="s">
        <v>255</v>
      </c>
      <c r="D1243" s="8">
        <v>25</v>
      </c>
      <c r="E1243" s="6">
        <f>DAY(TableAopCalendar[[#This Row],[Date]])</f>
        <v>24</v>
      </c>
      <c r="F1243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243" s="6" t="str">
        <f t="shared" si="61"/>
        <v>Week 4</v>
      </c>
      <c r="H1243" s="6" t="str">
        <f t="shared" si="62"/>
        <v>August 25 Week 4</v>
      </c>
      <c r="I1243" s="6" t="str">
        <f>CONCATENATE(UPPER(TableAopCalendar[[#This Row],[Month]])," ",TableAopCalendar[[#This Row],[Year]])</f>
        <v>AUGUST 25</v>
      </c>
      <c r="J1243" s="6" t="s">
        <v>261</v>
      </c>
      <c r="K1243" s="6" t="str">
        <f>CONCATENATE(TableAopCalendar[[#This Row],[Month for Plan]]," ",TableAopCalendar[[#This Row],[Plan]])</f>
        <v>AUGUST 25 PLANNED</v>
      </c>
    </row>
    <row r="1244" spans="1:11" x14ac:dyDescent="0.35">
      <c r="A1244" s="6">
        <f t="shared" si="60"/>
        <v>4</v>
      </c>
      <c r="B1244" s="7">
        <v>45894</v>
      </c>
      <c r="C1244" s="8" t="s">
        <v>255</v>
      </c>
      <c r="D1244" s="8">
        <v>25</v>
      </c>
      <c r="E1244" s="6">
        <f>DAY(TableAopCalendar[[#This Row],[Date]])</f>
        <v>25</v>
      </c>
      <c r="F1244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244" s="6" t="str">
        <f t="shared" si="61"/>
        <v>Week 4</v>
      </c>
      <c r="H1244" s="6" t="str">
        <f t="shared" si="62"/>
        <v>August 25 Week 4</v>
      </c>
      <c r="I1244" s="6" t="str">
        <f>CONCATENATE(UPPER(TableAopCalendar[[#This Row],[Month]])," ",TableAopCalendar[[#This Row],[Year]])</f>
        <v>AUGUST 25</v>
      </c>
      <c r="J1244" s="6" t="s">
        <v>261</v>
      </c>
      <c r="K1244" s="6" t="str">
        <f>CONCATENATE(TableAopCalendar[[#This Row],[Month for Plan]]," ",TableAopCalendar[[#This Row],[Plan]])</f>
        <v>AUGUST 25 PLANNED</v>
      </c>
    </row>
    <row r="1245" spans="1:11" x14ac:dyDescent="0.35">
      <c r="A1245" s="6">
        <f t="shared" si="60"/>
        <v>5</v>
      </c>
      <c r="B1245" s="7">
        <v>45895</v>
      </c>
      <c r="C1245" s="8" t="s">
        <v>255</v>
      </c>
      <c r="D1245" s="8">
        <v>25</v>
      </c>
      <c r="E1245" s="6">
        <f>DAY(TableAopCalendar[[#This Row],[Date]])</f>
        <v>26</v>
      </c>
      <c r="F1245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245" s="6" t="str">
        <f t="shared" si="61"/>
        <v>Week 4</v>
      </c>
      <c r="H1245" s="6" t="str">
        <f t="shared" si="62"/>
        <v>August 25 Week 4</v>
      </c>
      <c r="I1245" s="6" t="str">
        <f>CONCATENATE(UPPER(TableAopCalendar[[#This Row],[Month]])," ",TableAopCalendar[[#This Row],[Year]])</f>
        <v>AUGUST 25</v>
      </c>
      <c r="J1245" s="6" t="s">
        <v>261</v>
      </c>
      <c r="K1245" s="6" t="str">
        <f>CONCATENATE(TableAopCalendar[[#This Row],[Month for Plan]]," ",TableAopCalendar[[#This Row],[Plan]])</f>
        <v>AUGUST 25 PLANNED</v>
      </c>
    </row>
    <row r="1246" spans="1:11" x14ac:dyDescent="0.35">
      <c r="A1246" s="6">
        <f t="shared" si="60"/>
        <v>6</v>
      </c>
      <c r="B1246" s="7">
        <v>45896</v>
      </c>
      <c r="C1246" s="8" t="s">
        <v>255</v>
      </c>
      <c r="D1246" s="8">
        <v>25</v>
      </c>
      <c r="E1246" s="6">
        <f>DAY(TableAopCalendar[[#This Row],[Date]])</f>
        <v>27</v>
      </c>
      <c r="F1246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246" s="6" t="str">
        <f t="shared" si="61"/>
        <v>Week 4</v>
      </c>
      <c r="H1246" s="6" t="str">
        <f t="shared" si="62"/>
        <v>August 25 Week 4</v>
      </c>
      <c r="I1246" s="6" t="str">
        <f>CONCATENATE(UPPER(TableAopCalendar[[#This Row],[Month]])," ",TableAopCalendar[[#This Row],[Year]])</f>
        <v>AUGUST 25</v>
      </c>
      <c r="J1246" s="6" t="s">
        <v>261</v>
      </c>
      <c r="K1246" s="6" t="str">
        <f>CONCATENATE(TableAopCalendar[[#This Row],[Month for Plan]]," ",TableAopCalendar[[#This Row],[Plan]])</f>
        <v>AUGUST 25 PLANNED</v>
      </c>
    </row>
    <row r="1247" spans="1:11" x14ac:dyDescent="0.35">
      <c r="A1247" s="6">
        <f t="shared" si="60"/>
        <v>7</v>
      </c>
      <c r="B1247" s="7">
        <v>45897</v>
      </c>
      <c r="C1247" s="8" t="s">
        <v>255</v>
      </c>
      <c r="D1247" s="8">
        <v>25</v>
      </c>
      <c r="E1247" s="6">
        <f>DAY(TableAopCalendar[[#This Row],[Date]])</f>
        <v>28</v>
      </c>
      <c r="F1247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247" s="6" t="str">
        <f t="shared" si="61"/>
        <v>Week 4</v>
      </c>
      <c r="H1247" s="6" t="str">
        <f t="shared" si="62"/>
        <v>August 25 Week 4</v>
      </c>
      <c r="I1247" s="6" t="str">
        <f>CONCATENATE(UPPER(TableAopCalendar[[#This Row],[Month]])," ",TableAopCalendar[[#This Row],[Year]])</f>
        <v>AUGUST 25</v>
      </c>
      <c r="J1247" s="6" t="s">
        <v>261</v>
      </c>
      <c r="K1247" s="6" t="str">
        <f>CONCATENATE(TableAopCalendar[[#This Row],[Month for Plan]]," ",TableAopCalendar[[#This Row],[Plan]])</f>
        <v>AUGUST 25 PLANNED</v>
      </c>
    </row>
    <row r="1248" spans="1:11" x14ac:dyDescent="0.35">
      <c r="A1248" s="6">
        <f t="shared" si="60"/>
        <v>1</v>
      </c>
      <c r="B1248" s="7">
        <v>45898</v>
      </c>
      <c r="C1248" s="8" t="s">
        <v>255</v>
      </c>
      <c r="D1248" s="8">
        <v>25</v>
      </c>
      <c r="E1248" s="6">
        <f>DAY(TableAopCalendar[[#This Row],[Date]])</f>
        <v>29</v>
      </c>
      <c r="F1248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248" s="6" t="str">
        <f t="shared" si="61"/>
        <v>Week 5</v>
      </c>
      <c r="H1248" s="6" t="str">
        <f t="shared" si="62"/>
        <v>August 25 Week 5</v>
      </c>
      <c r="I1248" s="6" t="str">
        <f>CONCATENATE(UPPER(TableAopCalendar[[#This Row],[Month]])," ",TableAopCalendar[[#This Row],[Year]])</f>
        <v>AUGUST 25</v>
      </c>
      <c r="J1248" s="6" t="s">
        <v>261</v>
      </c>
      <c r="K1248" s="6" t="str">
        <f>CONCATENATE(TableAopCalendar[[#This Row],[Month for Plan]]," ",TableAopCalendar[[#This Row],[Plan]])</f>
        <v>AUGUST 25 PLANNED</v>
      </c>
    </row>
    <row r="1249" spans="1:11" x14ac:dyDescent="0.35">
      <c r="A1249" s="6">
        <f t="shared" si="60"/>
        <v>2</v>
      </c>
      <c r="B1249" s="7">
        <v>45899</v>
      </c>
      <c r="C1249" s="8" t="s">
        <v>255</v>
      </c>
      <c r="D1249" s="8">
        <v>25</v>
      </c>
      <c r="E1249" s="6">
        <f>DAY(TableAopCalendar[[#This Row],[Date]])</f>
        <v>30</v>
      </c>
      <c r="F1249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249" s="6" t="str">
        <f t="shared" si="61"/>
        <v>Week 5</v>
      </c>
      <c r="H1249" s="6" t="str">
        <f t="shared" si="62"/>
        <v>August 25 Week 5</v>
      </c>
      <c r="I1249" s="6" t="str">
        <f>CONCATENATE(UPPER(TableAopCalendar[[#This Row],[Month]])," ",TableAopCalendar[[#This Row],[Year]])</f>
        <v>AUGUST 25</v>
      </c>
      <c r="J1249" s="6" t="s">
        <v>261</v>
      </c>
      <c r="K1249" s="6" t="str">
        <f>CONCATENATE(TableAopCalendar[[#This Row],[Month for Plan]]," ",TableAopCalendar[[#This Row],[Plan]])</f>
        <v>AUGUST 25 PLANNED</v>
      </c>
    </row>
    <row r="1250" spans="1:11" x14ac:dyDescent="0.35">
      <c r="A1250" s="6">
        <f t="shared" si="60"/>
        <v>3</v>
      </c>
      <c r="B1250" s="7">
        <v>45900</v>
      </c>
      <c r="C1250" s="8" t="s">
        <v>255</v>
      </c>
      <c r="D1250" s="8">
        <v>25</v>
      </c>
      <c r="E1250" s="6">
        <f>DAY(TableAopCalendar[[#This Row],[Date]])</f>
        <v>31</v>
      </c>
      <c r="F1250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250" s="6" t="str">
        <f t="shared" si="61"/>
        <v>Week 5</v>
      </c>
      <c r="H1250" s="6" t="str">
        <f t="shared" si="62"/>
        <v>August 25 Week 5</v>
      </c>
      <c r="I1250" s="6" t="str">
        <f>CONCATENATE(UPPER(TableAopCalendar[[#This Row],[Month]])," ",TableAopCalendar[[#This Row],[Year]])</f>
        <v>AUGUST 25</v>
      </c>
      <c r="J1250" s="6" t="s">
        <v>261</v>
      </c>
      <c r="K1250" s="6" t="str">
        <f>CONCATENATE(TableAopCalendar[[#This Row],[Month for Plan]]," ",TableAopCalendar[[#This Row],[Plan]])</f>
        <v>AUGUST 25 PLANNED</v>
      </c>
    </row>
    <row r="1251" spans="1:11" x14ac:dyDescent="0.35">
      <c r="A1251" s="6">
        <f t="shared" si="60"/>
        <v>1</v>
      </c>
      <c r="B1251" s="7">
        <v>45901</v>
      </c>
      <c r="C1251" s="8" t="s">
        <v>256</v>
      </c>
      <c r="D1251" s="8">
        <v>25</v>
      </c>
      <c r="E1251" s="6">
        <f>DAY(TableAopCalendar[[#This Row],[Date]])</f>
        <v>1</v>
      </c>
      <c r="F1251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251" s="6" t="str">
        <f t="shared" si="61"/>
        <v>Week 1</v>
      </c>
      <c r="H1251" s="6" t="str">
        <f t="shared" si="62"/>
        <v>September 25 Week 1</v>
      </c>
      <c r="I1251" s="6" t="str">
        <f>CONCATENATE(UPPER(TableAopCalendar[[#This Row],[Month]])," ",TableAopCalendar[[#This Row],[Year]])</f>
        <v>SEPTEMBER 25</v>
      </c>
      <c r="J1251" s="6" t="s">
        <v>261</v>
      </c>
      <c r="K1251" s="6" t="str">
        <f>CONCATENATE(TableAopCalendar[[#This Row],[Month for Plan]]," ",TableAopCalendar[[#This Row],[Plan]])</f>
        <v>SEPTEMBER 25 PLANNED</v>
      </c>
    </row>
    <row r="1252" spans="1:11" x14ac:dyDescent="0.35">
      <c r="A1252" s="6">
        <f t="shared" si="60"/>
        <v>2</v>
      </c>
      <c r="B1252" s="7">
        <v>45902</v>
      </c>
      <c r="C1252" s="8" t="s">
        <v>256</v>
      </c>
      <c r="D1252" s="8">
        <v>25</v>
      </c>
      <c r="E1252" s="6">
        <f>DAY(TableAopCalendar[[#This Row],[Date]])</f>
        <v>2</v>
      </c>
      <c r="F1252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252" s="6" t="str">
        <f t="shared" si="61"/>
        <v>Week 1</v>
      </c>
      <c r="H1252" s="6" t="str">
        <f t="shared" si="62"/>
        <v>September 25 Week 1</v>
      </c>
      <c r="I1252" s="6" t="str">
        <f>CONCATENATE(UPPER(TableAopCalendar[[#This Row],[Month]])," ",TableAopCalendar[[#This Row],[Year]])</f>
        <v>SEPTEMBER 25</v>
      </c>
      <c r="J1252" s="6" t="s">
        <v>261</v>
      </c>
      <c r="K1252" s="6" t="str">
        <f>CONCATENATE(TableAopCalendar[[#This Row],[Month for Plan]]," ",TableAopCalendar[[#This Row],[Plan]])</f>
        <v>SEPTEMBER 25 PLANNED</v>
      </c>
    </row>
    <row r="1253" spans="1:11" x14ac:dyDescent="0.35">
      <c r="A1253" s="6">
        <f t="shared" si="60"/>
        <v>3</v>
      </c>
      <c r="B1253" s="7">
        <v>45903</v>
      </c>
      <c r="C1253" s="8" t="s">
        <v>256</v>
      </c>
      <c r="D1253" s="8">
        <v>25</v>
      </c>
      <c r="E1253" s="6">
        <f>DAY(TableAopCalendar[[#This Row],[Date]])</f>
        <v>3</v>
      </c>
      <c r="F1253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253" s="6" t="str">
        <f t="shared" si="61"/>
        <v>Week 1</v>
      </c>
      <c r="H1253" s="6" t="str">
        <f t="shared" si="62"/>
        <v>September 25 Week 1</v>
      </c>
      <c r="I1253" s="6" t="str">
        <f>CONCATENATE(UPPER(TableAopCalendar[[#This Row],[Month]])," ",TableAopCalendar[[#This Row],[Year]])</f>
        <v>SEPTEMBER 25</v>
      </c>
      <c r="J1253" s="6" t="s">
        <v>261</v>
      </c>
      <c r="K1253" s="6" t="str">
        <f>CONCATENATE(TableAopCalendar[[#This Row],[Month for Plan]]," ",TableAopCalendar[[#This Row],[Plan]])</f>
        <v>SEPTEMBER 25 PLANNED</v>
      </c>
    </row>
    <row r="1254" spans="1:11" x14ac:dyDescent="0.35">
      <c r="A1254" s="6">
        <f t="shared" si="60"/>
        <v>4</v>
      </c>
      <c r="B1254" s="7">
        <v>45904</v>
      </c>
      <c r="C1254" s="8" t="s">
        <v>256</v>
      </c>
      <c r="D1254" s="8">
        <v>25</v>
      </c>
      <c r="E1254" s="6">
        <f>DAY(TableAopCalendar[[#This Row],[Date]])</f>
        <v>4</v>
      </c>
      <c r="F1254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254" s="6" t="str">
        <f t="shared" si="61"/>
        <v>Week 1</v>
      </c>
      <c r="H1254" s="6" t="str">
        <f t="shared" si="62"/>
        <v>September 25 Week 1</v>
      </c>
      <c r="I1254" s="6" t="str">
        <f>CONCATENATE(UPPER(TableAopCalendar[[#This Row],[Month]])," ",TableAopCalendar[[#This Row],[Year]])</f>
        <v>SEPTEMBER 25</v>
      </c>
      <c r="J1254" s="6" t="s">
        <v>261</v>
      </c>
      <c r="K1254" s="6" t="str">
        <f>CONCATENATE(TableAopCalendar[[#This Row],[Month for Plan]]," ",TableAopCalendar[[#This Row],[Plan]])</f>
        <v>SEPTEMBER 25 PLANNED</v>
      </c>
    </row>
    <row r="1255" spans="1:11" x14ac:dyDescent="0.35">
      <c r="A1255" s="6">
        <f t="shared" si="60"/>
        <v>5</v>
      </c>
      <c r="B1255" s="7">
        <v>45905</v>
      </c>
      <c r="C1255" s="8" t="s">
        <v>256</v>
      </c>
      <c r="D1255" s="8">
        <v>25</v>
      </c>
      <c r="E1255" s="6">
        <f>DAY(TableAopCalendar[[#This Row],[Date]])</f>
        <v>5</v>
      </c>
      <c r="F1255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255" s="6" t="str">
        <f t="shared" si="61"/>
        <v>Week 1</v>
      </c>
      <c r="H1255" s="6" t="str">
        <f t="shared" si="62"/>
        <v>September 25 Week 1</v>
      </c>
      <c r="I1255" s="6" t="str">
        <f>CONCATENATE(UPPER(TableAopCalendar[[#This Row],[Month]])," ",TableAopCalendar[[#This Row],[Year]])</f>
        <v>SEPTEMBER 25</v>
      </c>
      <c r="J1255" s="6" t="s">
        <v>261</v>
      </c>
      <c r="K1255" s="6" t="str">
        <f>CONCATENATE(TableAopCalendar[[#This Row],[Month for Plan]]," ",TableAopCalendar[[#This Row],[Plan]])</f>
        <v>SEPTEMBER 25 PLANNED</v>
      </c>
    </row>
    <row r="1256" spans="1:11" x14ac:dyDescent="0.35">
      <c r="A1256" s="6">
        <f t="shared" si="60"/>
        <v>6</v>
      </c>
      <c r="B1256" s="7">
        <v>45906</v>
      </c>
      <c r="C1256" s="8" t="s">
        <v>256</v>
      </c>
      <c r="D1256" s="8">
        <v>25</v>
      </c>
      <c r="E1256" s="6">
        <f>DAY(TableAopCalendar[[#This Row],[Date]])</f>
        <v>6</v>
      </c>
      <c r="F1256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256" s="6" t="str">
        <f t="shared" si="61"/>
        <v>Week 1</v>
      </c>
      <c r="H1256" s="6" t="str">
        <f t="shared" si="62"/>
        <v>September 25 Week 1</v>
      </c>
      <c r="I1256" s="6" t="str">
        <f>CONCATENATE(UPPER(TableAopCalendar[[#This Row],[Month]])," ",TableAopCalendar[[#This Row],[Year]])</f>
        <v>SEPTEMBER 25</v>
      </c>
      <c r="J1256" s="6" t="s">
        <v>261</v>
      </c>
      <c r="K1256" s="6" t="str">
        <f>CONCATENATE(TableAopCalendar[[#This Row],[Month for Plan]]," ",TableAopCalendar[[#This Row],[Plan]])</f>
        <v>SEPTEMBER 25 PLANNED</v>
      </c>
    </row>
    <row r="1257" spans="1:11" x14ac:dyDescent="0.35">
      <c r="A1257" s="6">
        <f t="shared" si="60"/>
        <v>7</v>
      </c>
      <c r="B1257" s="7">
        <v>45907</v>
      </c>
      <c r="C1257" s="8" t="s">
        <v>256</v>
      </c>
      <c r="D1257" s="8">
        <v>25</v>
      </c>
      <c r="E1257" s="6">
        <f>DAY(TableAopCalendar[[#This Row],[Date]])</f>
        <v>7</v>
      </c>
      <c r="F1257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257" s="6" t="str">
        <f t="shared" si="61"/>
        <v>Week 1</v>
      </c>
      <c r="H1257" s="6" t="str">
        <f t="shared" si="62"/>
        <v>September 25 Week 1</v>
      </c>
      <c r="I1257" s="6" t="str">
        <f>CONCATENATE(UPPER(TableAopCalendar[[#This Row],[Month]])," ",TableAopCalendar[[#This Row],[Year]])</f>
        <v>SEPTEMBER 25</v>
      </c>
      <c r="J1257" s="6" t="s">
        <v>261</v>
      </c>
      <c r="K1257" s="6" t="str">
        <f>CONCATENATE(TableAopCalendar[[#This Row],[Month for Plan]]," ",TableAopCalendar[[#This Row],[Plan]])</f>
        <v>SEPTEMBER 25 PLANNED</v>
      </c>
    </row>
    <row r="1258" spans="1:11" x14ac:dyDescent="0.35">
      <c r="A1258" s="6">
        <f t="shared" si="60"/>
        <v>1</v>
      </c>
      <c r="B1258" s="7">
        <v>45908</v>
      </c>
      <c r="C1258" s="8" t="s">
        <v>256</v>
      </c>
      <c r="D1258" s="8">
        <v>25</v>
      </c>
      <c r="E1258" s="6">
        <f>DAY(TableAopCalendar[[#This Row],[Date]])</f>
        <v>8</v>
      </c>
      <c r="F1258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258" s="6" t="str">
        <f t="shared" si="61"/>
        <v>Week 2</v>
      </c>
      <c r="H1258" s="6" t="str">
        <f t="shared" si="62"/>
        <v>September 25 Week 2</v>
      </c>
      <c r="I1258" s="6" t="str">
        <f>CONCATENATE(UPPER(TableAopCalendar[[#This Row],[Month]])," ",TableAopCalendar[[#This Row],[Year]])</f>
        <v>SEPTEMBER 25</v>
      </c>
      <c r="J1258" s="6" t="s">
        <v>261</v>
      </c>
      <c r="K1258" s="6" t="str">
        <f>CONCATENATE(TableAopCalendar[[#This Row],[Month for Plan]]," ",TableAopCalendar[[#This Row],[Plan]])</f>
        <v>SEPTEMBER 25 PLANNED</v>
      </c>
    </row>
    <row r="1259" spans="1:11" x14ac:dyDescent="0.35">
      <c r="A1259" s="6">
        <f t="shared" si="60"/>
        <v>2</v>
      </c>
      <c r="B1259" s="7">
        <v>45909</v>
      </c>
      <c r="C1259" s="8" t="s">
        <v>256</v>
      </c>
      <c r="D1259" s="8">
        <v>25</v>
      </c>
      <c r="E1259" s="6">
        <f>DAY(TableAopCalendar[[#This Row],[Date]])</f>
        <v>9</v>
      </c>
      <c r="F1259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259" s="6" t="str">
        <f t="shared" si="61"/>
        <v>Week 2</v>
      </c>
      <c r="H1259" s="6" t="str">
        <f t="shared" si="62"/>
        <v>September 25 Week 2</v>
      </c>
      <c r="I1259" s="6" t="str">
        <f>CONCATENATE(UPPER(TableAopCalendar[[#This Row],[Month]])," ",TableAopCalendar[[#This Row],[Year]])</f>
        <v>SEPTEMBER 25</v>
      </c>
      <c r="J1259" s="6" t="s">
        <v>261</v>
      </c>
      <c r="K1259" s="6" t="str">
        <f>CONCATENATE(TableAopCalendar[[#This Row],[Month for Plan]]," ",TableAopCalendar[[#This Row],[Plan]])</f>
        <v>SEPTEMBER 25 PLANNED</v>
      </c>
    </row>
    <row r="1260" spans="1:11" x14ac:dyDescent="0.35">
      <c r="A1260" s="6">
        <f t="shared" si="60"/>
        <v>3</v>
      </c>
      <c r="B1260" s="7">
        <v>45910</v>
      </c>
      <c r="C1260" s="8" t="s">
        <v>256</v>
      </c>
      <c r="D1260" s="8">
        <v>25</v>
      </c>
      <c r="E1260" s="6">
        <f>DAY(TableAopCalendar[[#This Row],[Date]])</f>
        <v>10</v>
      </c>
      <c r="F1260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260" s="6" t="str">
        <f t="shared" si="61"/>
        <v>Week 2</v>
      </c>
      <c r="H1260" s="6" t="str">
        <f t="shared" si="62"/>
        <v>September 25 Week 2</v>
      </c>
      <c r="I1260" s="6" t="str">
        <f>CONCATENATE(UPPER(TableAopCalendar[[#This Row],[Month]])," ",TableAopCalendar[[#This Row],[Year]])</f>
        <v>SEPTEMBER 25</v>
      </c>
      <c r="J1260" s="6" t="s">
        <v>261</v>
      </c>
      <c r="K1260" s="6" t="str">
        <f>CONCATENATE(TableAopCalendar[[#This Row],[Month for Plan]]," ",TableAopCalendar[[#This Row],[Plan]])</f>
        <v>SEPTEMBER 25 PLANNED</v>
      </c>
    </row>
    <row r="1261" spans="1:11" x14ac:dyDescent="0.35">
      <c r="A1261" s="6">
        <f t="shared" si="60"/>
        <v>4</v>
      </c>
      <c r="B1261" s="7">
        <v>45911</v>
      </c>
      <c r="C1261" s="8" t="s">
        <v>256</v>
      </c>
      <c r="D1261" s="8">
        <v>25</v>
      </c>
      <c r="E1261" s="6">
        <f>DAY(TableAopCalendar[[#This Row],[Date]])</f>
        <v>11</v>
      </c>
      <c r="F1261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261" s="6" t="str">
        <f t="shared" si="61"/>
        <v>Week 2</v>
      </c>
      <c r="H1261" s="6" t="str">
        <f t="shared" si="62"/>
        <v>September 25 Week 2</v>
      </c>
      <c r="I1261" s="6" t="str">
        <f>CONCATENATE(UPPER(TableAopCalendar[[#This Row],[Month]])," ",TableAopCalendar[[#This Row],[Year]])</f>
        <v>SEPTEMBER 25</v>
      </c>
      <c r="J1261" s="6" t="s">
        <v>261</v>
      </c>
      <c r="K1261" s="6" t="str">
        <f>CONCATENATE(TableAopCalendar[[#This Row],[Month for Plan]]," ",TableAopCalendar[[#This Row],[Plan]])</f>
        <v>SEPTEMBER 25 PLANNED</v>
      </c>
    </row>
    <row r="1262" spans="1:11" x14ac:dyDescent="0.35">
      <c r="A1262" s="6">
        <f t="shared" si="60"/>
        <v>5</v>
      </c>
      <c r="B1262" s="7">
        <v>45912</v>
      </c>
      <c r="C1262" s="8" t="s">
        <v>256</v>
      </c>
      <c r="D1262" s="8">
        <v>25</v>
      </c>
      <c r="E1262" s="6">
        <f>DAY(TableAopCalendar[[#This Row],[Date]])</f>
        <v>12</v>
      </c>
      <c r="F1262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262" s="6" t="str">
        <f t="shared" si="61"/>
        <v>Week 2</v>
      </c>
      <c r="H1262" s="6" t="str">
        <f t="shared" si="62"/>
        <v>September 25 Week 2</v>
      </c>
      <c r="I1262" s="6" t="str">
        <f>CONCATENATE(UPPER(TableAopCalendar[[#This Row],[Month]])," ",TableAopCalendar[[#This Row],[Year]])</f>
        <v>SEPTEMBER 25</v>
      </c>
      <c r="J1262" s="6" t="s">
        <v>261</v>
      </c>
      <c r="K1262" s="6" t="str">
        <f>CONCATENATE(TableAopCalendar[[#This Row],[Month for Plan]]," ",TableAopCalendar[[#This Row],[Plan]])</f>
        <v>SEPTEMBER 25 PLANNED</v>
      </c>
    </row>
    <row r="1263" spans="1:11" x14ac:dyDescent="0.35">
      <c r="A1263" s="6">
        <f t="shared" si="60"/>
        <v>6</v>
      </c>
      <c r="B1263" s="7">
        <v>45913</v>
      </c>
      <c r="C1263" s="8" t="s">
        <v>256</v>
      </c>
      <c r="D1263" s="8">
        <v>25</v>
      </c>
      <c r="E1263" s="6">
        <f>DAY(TableAopCalendar[[#This Row],[Date]])</f>
        <v>13</v>
      </c>
      <c r="F1263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263" s="6" t="str">
        <f t="shared" si="61"/>
        <v>Week 2</v>
      </c>
      <c r="H1263" s="6" t="str">
        <f t="shared" si="62"/>
        <v>September 25 Week 2</v>
      </c>
      <c r="I1263" s="6" t="str">
        <f>CONCATENATE(UPPER(TableAopCalendar[[#This Row],[Month]])," ",TableAopCalendar[[#This Row],[Year]])</f>
        <v>SEPTEMBER 25</v>
      </c>
      <c r="J1263" s="6" t="s">
        <v>261</v>
      </c>
      <c r="K1263" s="6" t="str">
        <f>CONCATENATE(TableAopCalendar[[#This Row],[Month for Plan]]," ",TableAopCalendar[[#This Row],[Plan]])</f>
        <v>SEPTEMBER 25 PLANNED</v>
      </c>
    </row>
    <row r="1264" spans="1:11" x14ac:dyDescent="0.35">
      <c r="A1264" s="6">
        <f t="shared" si="60"/>
        <v>7</v>
      </c>
      <c r="B1264" s="7">
        <v>45914</v>
      </c>
      <c r="C1264" s="8" t="s">
        <v>256</v>
      </c>
      <c r="D1264" s="8">
        <v>25</v>
      </c>
      <c r="E1264" s="6">
        <f>DAY(TableAopCalendar[[#This Row],[Date]])</f>
        <v>14</v>
      </c>
      <c r="F1264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264" s="6" t="str">
        <f t="shared" si="61"/>
        <v>Week 2</v>
      </c>
      <c r="H1264" s="6" t="str">
        <f t="shared" si="62"/>
        <v>September 25 Week 2</v>
      </c>
      <c r="I1264" s="6" t="str">
        <f>CONCATENATE(UPPER(TableAopCalendar[[#This Row],[Month]])," ",TableAopCalendar[[#This Row],[Year]])</f>
        <v>SEPTEMBER 25</v>
      </c>
      <c r="J1264" s="6" t="s">
        <v>261</v>
      </c>
      <c r="K1264" s="6" t="str">
        <f>CONCATENATE(TableAopCalendar[[#This Row],[Month for Plan]]," ",TableAopCalendar[[#This Row],[Plan]])</f>
        <v>SEPTEMBER 25 PLANNED</v>
      </c>
    </row>
    <row r="1265" spans="1:11" x14ac:dyDescent="0.35">
      <c r="A1265" s="6">
        <f t="shared" si="60"/>
        <v>1</v>
      </c>
      <c r="B1265" s="7">
        <v>45915</v>
      </c>
      <c r="C1265" s="8" t="s">
        <v>256</v>
      </c>
      <c r="D1265" s="8">
        <v>25</v>
      </c>
      <c r="E1265" s="6">
        <f>DAY(TableAopCalendar[[#This Row],[Date]])</f>
        <v>15</v>
      </c>
      <c r="F1265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265" s="6" t="str">
        <f t="shared" si="61"/>
        <v>Week 3</v>
      </c>
      <c r="H1265" s="6" t="str">
        <f t="shared" si="62"/>
        <v>September 25 Week 3</v>
      </c>
      <c r="I1265" s="6" t="str">
        <f>CONCATENATE(UPPER(TableAopCalendar[[#This Row],[Month]])," ",TableAopCalendar[[#This Row],[Year]])</f>
        <v>SEPTEMBER 25</v>
      </c>
      <c r="J1265" s="6" t="s">
        <v>261</v>
      </c>
      <c r="K1265" s="6" t="str">
        <f>CONCATENATE(TableAopCalendar[[#This Row],[Month for Plan]]," ",TableAopCalendar[[#This Row],[Plan]])</f>
        <v>SEPTEMBER 25 PLANNED</v>
      </c>
    </row>
    <row r="1266" spans="1:11" x14ac:dyDescent="0.35">
      <c r="A1266" s="6">
        <f t="shared" si="60"/>
        <v>2</v>
      </c>
      <c r="B1266" s="7">
        <v>45916</v>
      </c>
      <c r="C1266" s="8" t="s">
        <v>256</v>
      </c>
      <c r="D1266" s="8">
        <v>25</v>
      </c>
      <c r="E1266" s="6">
        <f>DAY(TableAopCalendar[[#This Row],[Date]])</f>
        <v>16</v>
      </c>
      <c r="F1266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266" s="6" t="str">
        <f t="shared" si="61"/>
        <v>Week 3</v>
      </c>
      <c r="H1266" s="6" t="str">
        <f t="shared" si="62"/>
        <v>September 25 Week 3</v>
      </c>
      <c r="I1266" s="6" t="str">
        <f>CONCATENATE(UPPER(TableAopCalendar[[#This Row],[Month]])," ",TableAopCalendar[[#This Row],[Year]])</f>
        <v>SEPTEMBER 25</v>
      </c>
      <c r="J1266" s="6" t="s">
        <v>261</v>
      </c>
      <c r="K1266" s="6" t="str">
        <f>CONCATENATE(TableAopCalendar[[#This Row],[Month for Plan]]," ",TableAopCalendar[[#This Row],[Plan]])</f>
        <v>SEPTEMBER 25 PLANNED</v>
      </c>
    </row>
    <row r="1267" spans="1:11" x14ac:dyDescent="0.35">
      <c r="A1267" s="6">
        <f t="shared" si="60"/>
        <v>3</v>
      </c>
      <c r="B1267" s="7">
        <v>45917</v>
      </c>
      <c r="C1267" s="8" t="s">
        <v>256</v>
      </c>
      <c r="D1267" s="8">
        <v>25</v>
      </c>
      <c r="E1267" s="6">
        <f>DAY(TableAopCalendar[[#This Row],[Date]])</f>
        <v>17</v>
      </c>
      <c r="F1267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267" s="6" t="str">
        <f t="shared" si="61"/>
        <v>Week 3</v>
      </c>
      <c r="H1267" s="6" t="str">
        <f t="shared" si="62"/>
        <v>September 25 Week 3</v>
      </c>
      <c r="I1267" s="6" t="str">
        <f>CONCATENATE(UPPER(TableAopCalendar[[#This Row],[Month]])," ",TableAopCalendar[[#This Row],[Year]])</f>
        <v>SEPTEMBER 25</v>
      </c>
      <c r="J1267" s="6" t="s">
        <v>261</v>
      </c>
      <c r="K1267" s="6" t="str">
        <f>CONCATENATE(TableAopCalendar[[#This Row],[Month for Plan]]," ",TableAopCalendar[[#This Row],[Plan]])</f>
        <v>SEPTEMBER 25 PLANNED</v>
      </c>
    </row>
    <row r="1268" spans="1:11" x14ac:dyDescent="0.35">
      <c r="A1268" s="6">
        <f t="shared" si="60"/>
        <v>4</v>
      </c>
      <c r="B1268" s="7">
        <v>45918</v>
      </c>
      <c r="C1268" s="8" t="s">
        <v>256</v>
      </c>
      <c r="D1268" s="8">
        <v>25</v>
      </c>
      <c r="E1268" s="6">
        <f>DAY(TableAopCalendar[[#This Row],[Date]])</f>
        <v>18</v>
      </c>
      <c r="F1268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268" s="6" t="str">
        <f t="shared" si="61"/>
        <v>Week 3</v>
      </c>
      <c r="H1268" s="6" t="str">
        <f t="shared" si="62"/>
        <v>September 25 Week 3</v>
      </c>
      <c r="I1268" s="6" t="str">
        <f>CONCATENATE(UPPER(TableAopCalendar[[#This Row],[Month]])," ",TableAopCalendar[[#This Row],[Year]])</f>
        <v>SEPTEMBER 25</v>
      </c>
      <c r="J1268" s="6" t="s">
        <v>261</v>
      </c>
      <c r="K1268" s="6" t="str">
        <f>CONCATENATE(TableAopCalendar[[#This Row],[Month for Plan]]," ",TableAopCalendar[[#This Row],[Plan]])</f>
        <v>SEPTEMBER 25 PLANNED</v>
      </c>
    </row>
    <row r="1269" spans="1:11" x14ac:dyDescent="0.35">
      <c r="A1269" s="6">
        <f t="shared" si="60"/>
        <v>5</v>
      </c>
      <c r="B1269" s="7">
        <v>45919</v>
      </c>
      <c r="C1269" s="8" t="s">
        <v>256</v>
      </c>
      <c r="D1269" s="8">
        <v>25</v>
      </c>
      <c r="E1269" s="6">
        <f>DAY(TableAopCalendar[[#This Row],[Date]])</f>
        <v>19</v>
      </c>
      <c r="F1269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269" s="6" t="str">
        <f t="shared" si="61"/>
        <v>Week 3</v>
      </c>
      <c r="H1269" s="6" t="str">
        <f t="shared" si="62"/>
        <v>September 25 Week 3</v>
      </c>
      <c r="I1269" s="6" t="str">
        <f>CONCATENATE(UPPER(TableAopCalendar[[#This Row],[Month]])," ",TableAopCalendar[[#This Row],[Year]])</f>
        <v>SEPTEMBER 25</v>
      </c>
      <c r="J1269" s="6" t="s">
        <v>261</v>
      </c>
      <c r="K1269" s="6" t="str">
        <f>CONCATENATE(TableAopCalendar[[#This Row],[Month for Plan]]," ",TableAopCalendar[[#This Row],[Plan]])</f>
        <v>SEPTEMBER 25 PLANNED</v>
      </c>
    </row>
    <row r="1270" spans="1:11" x14ac:dyDescent="0.35">
      <c r="A1270" s="6">
        <f t="shared" si="60"/>
        <v>6</v>
      </c>
      <c r="B1270" s="7">
        <v>45920</v>
      </c>
      <c r="C1270" s="8" t="s">
        <v>256</v>
      </c>
      <c r="D1270" s="8">
        <v>25</v>
      </c>
      <c r="E1270" s="6">
        <f>DAY(TableAopCalendar[[#This Row],[Date]])</f>
        <v>20</v>
      </c>
      <c r="F1270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270" s="6" t="str">
        <f t="shared" si="61"/>
        <v>Week 3</v>
      </c>
      <c r="H1270" s="6" t="str">
        <f t="shared" si="62"/>
        <v>September 25 Week 3</v>
      </c>
      <c r="I1270" s="6" t="str">
        <f>CONCATENATE(UPPER(TableAopCalendar[[#This Row],[Month]])," ",TableAopCalendar[[#This Row],[Year]])</f>
        <v>SEPTEMBER 25</v>
      </c>
      <c r="J1270" s="6" t="s">
        <v>261</v>
      </c>
      <c r="K1270" s="6" t="str">
        <f>CONCATENATE(TableAopCalendar[[#This Row],[Month for Plan]]," ",TableAopCalendar[[#This Row],[Plan]])</f>
        <v>SEPTEMBER 25 PLANNED</v>
      </c>
    </row>
    <row r="1271" spans="1:11" x14ac:dyDescent="0.35">
      <c r="A1271" s="6">
        <f t="shared" si="60"/>
        <v>7</v>
      </c>
      <c r="B1271" s="7">
        <v>45921</v>
      </c>
      <c r="C1271" s="8" t="s">
        <v>256</v>
      </c>
      <c r="D1271" s="8">
        <v>25</v>
      </c>
      <c r="E1271" s="6">
        <f>DAY(TableAopCalendar[[#This Row],[Date]])</f>
        <v>21</v>
      </c>
      <c r="F1271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271" s="6" t="str">
        <f t="shared" si="61"/>
        <v>Week 3</v>
      </c>
      <c r="H1271" s="6" t="str">
        <f t="shared" si="62"/>
        <v>September 25 Week 3</v>
      </c>
      <c r="I1271" s="6" t="str">
        <f>CONCATENATE(UPPER(TableAopCalendar[[#This Row],[Month]])," ",TableAopCalendar[[#This Row],[Year]])</f>
        <v>SEPTEMBER 25</v>
      </c>
      <c r="J1271" s="6" t="s">
        <v>261</v>
      </c>
      <c r="K1271" s="6" t="str">
        <f>CONCATENATE(TableAopCalendar[[#This Row],[Month for Plan]]," ",TableAopCalendar[[#This Row],[Plan]])</f>
        <v>SEPTEMBER 25 PLANNED</v>
      </c>
    </row>
    <row r="1272" spans="1:11" x14ac:dyDescent="0.35">
      <c r="A1272" s="6">
        <f t="shared" si="60"/>
        <v>1</v>
      </c>
      <c r="B1272" s="7">
        <v>45922</v>
      </c>
      <c r="C1272" s="8" t="s">
        <v>256</v>
      </c>
      <c r="D1272" s="8">
        <v>25</v>
      </c>
      <c r="E1272" s="6">
        <f>DAY(TableAopCalendar[[#This Row],[Date]])</f>
        <v>22</v>
      </c>
      <c r="F1272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272" s="6" t="str">
        <f t="shared" si="61"/>
        <v>Week 4</v>
      </c>
      <c r="H1272" s="6" t="str">
        <f t="shared" si="62"/>
        <v>September 25 Week 4</v>
      </c>
      <c r="I1272" s="6" t="str">
        <f>CONCATENATE(UPPER(TableAopCalendar[[#This Row],[Month]])," ",TableAopCalendar[[#This Row],[Year]])</f>
        <v>SEPTEMBER 25</v>
      </c>
      <c r="J1272" s="6" t="s">
        <v>261</v>
      </c>
      <c r="K1272" s="6" t="str">
        <f>CONCATENATE(TableAopCalendar[[#This Row],[Month for Plan]]," ",TableAopCalendar[[#This Row],[Plan]])</f>
        <v>SEPTEMBER 25 PLANNED</v>
      </c>
    </row>
    <row r="1273" spans="1:11" x14ac:dyDescent="0.35">
      <c r="A1273" s="6">
        <f t="shared" si="60"/>
        <v>2</v>
      </c>
      <c r="B1273" s="7">
        <v>45923</v>
      </c>
      <c r="C1273" s="8" t="s">
        <v>256</v>
      </c>
      <c r="D1273" s="8">
        <v>25</v>
      </c>
      <c r="E1273" s="6">
        <f>DAY(TableAopCalendar[[#This Row],[Date]])</f>
        <v>23</v>
      </c>
      <c r="F1273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273" s="6" t="str">
        <f t="shared" si="61"/>
        <v>Week 4</v>
      </c>
      <c r="H1273" s="6" t="str">
        <f t="shared" si="62"/>
        <v>September 25 Week 4</v>
      </c>
      <c r="I1273" s="6" t="str">
        <f>CONCATENATE(UPPER(TableAopCalendar[[#This Row],[Month]])," ",TableAopCalendar[[#This Row],[Year]])</f>
        <v>SEPTEMBER 25</v>
      </c>
      <c r="J1273" s="6" t="s">
        <v>261</v>
      </c>
      <c r="K1273" s="6" t="str">
        <f>CONCATENATE(TableAopCalendar[[#This Row],[Month for Plan]]," ",TableAopCalendar[[#This Row],[Plan]])</f>
        <v>SEPTEMBER 25 PLANNED</v>
      </c>
    </row>
    <row r="1274" spans="1:11" x14ac:dyDescent="0.35">
      <c r="A1274" s="6">
        <f t="shared" si="60"/>
        <v>3</v>
      </c>
      <c r="B1274" s="7">
        <v>45924</v>
      </c>
      <c r="C1274" s="8" t="s">
        <v>256</v>
      </c>
      <c r="D1274" s="8">
        <v>25</v>
      </c>
      <c r="E1274" s="6">
        <f>DAY(TableAopCalendar[[#This Row],[Date]])</f>
        <v>24</v>
      </c>
      <c r="F1274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274" s="6" t="str">
        <f t="shared" si="61"/>
        <v>Week 4</v>
      </c>
      <c r="H1274" s="6" t="str">
        <f t="shared" si="62"/>
        <v>September 25 Week 4</v>
      </c>
      <c r="I1274" s="6" t="str">
        <f>CONCATENATE(UPPER(TableAopCalendar[[#This Row],[Month]])," ",TableAopCalendar[[#This Row],[Year]])</f>
        <v>SEPTEMBER 25</v>
      </c>
      <c r="J1274" s="6" t="s">
        <v>261</v>
      </c>
      <c r="K1274" s="6" t="str">
        <f>CONCATENATE(TableAopCalendar[[#This Row],[Month for Plan]]," ",TableAopCalendar[[#This Row],[Plan]])</f>
        <v>SEPTEMBER 25 PLANNED</v>
      </c>
    </row>
    <row r="1275" spans="1:11" x14ac:dyDescent="0.35">
      <c r="A1275" s="6">
        <f t="shared" si="60"/>
        <v>4</v>
      </c>
      <c r="B1275" s="7">
        <v>45925</v>
      </c>
      <c r="C1275" s="8" t="s">
        <v>256</v>
      </c>
      <c r="D1275" s="8">
        <v>25</v>
      </c>
      <c r="E1275" s="6">
        <f>DAY(TableAopCalendar[[#This Row],[Date]])</f>
        <v>25</v>
      </c>
      <c r="F1275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275" s="6" t="str">
        <f t="shared" si="61"/>
        <v>Week 4</v>
      </c>
      <c r="H1275" s="6" t="str">
        <f t="shared" si="62"/>
        <v>September 25 Week 4</v>
      </c>
      <c r="I1275" s="6" t="str">
        <f>CONCATENATE(UPPER(TableAopCalendar[[#This Row],[Month]])," ",TableAopCalendar[[#This Row],[Year]])</f>
        <v>SEPTEMBER 25</v>
      </c>
      <c r="J1275" s="6" t="s">
        <v>261</v>
      </c>
      <c r="K1275" s="6" t="str">
        <f>CONCATENATE(TableAopCalendar[[#This Row],[Month for Plan]]," ",TableAopCalendar[[#This Row],[Plan]])</f>
        <v>SEPTEMBER 25 PLANNED</v>
      </c>
    </row>
    <row r="1276" spans="1:11" x14ac:dyDescent="0.35">
      <c r="A1276" s="6">
        <f t="shared" si="60"/>
        <v>5</v>
      </c>
      <c r="B1276" s="7">
        <v>45926</v>
      </c>
      <c r="C1276" s="8" t="s">
        <v>256</v>
      </c>
      <c r="D1276" s="8">
        <v>25</v>
      </c>
      <c r="E1276" s="6">
        <f>DAY(TableAopCalendar[[#This Row],[Date]])</f>
        <v>26</v>
      </c>
      <c r="F1276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276" s="6" t="str">
        <f t="shared" si="61"/>
        <v>Week 4</v>
      </c>
      <c r="H1276" s="6" t="str">
        <f t="shared" si="62"/>
        <v>September 25 Week 4</v>
      </c>
      <c r="I1276" s="6" t="str">
        <f>CONCATENATE(UPPER(TableAopCalendar[[#This Row],[Month]])," ",TableAopCalendar[[#This Row],[Year]])</f>
        <v>SEPTEMBER 25</v>
      </c>
      <c r="J1276" s="6" t="s">
        <v>261</v>
      </c>
      <c r="K1276" s="6" t="str">
        <f>CONCATENATE(TableAopCalendar[[#This Row],[Month for Plan]]," ",TableAopCalendar[[#This Row],[Plan]])</f>
        <v>SEPTEMBER 25 PLANNED</v>
      </c>
    </row>
    <row r="1277" spans="1:11" x14ac:dyDescent="0.35">
      <c r="A1277" s="6">
        <f t="shared" si="60"/>
        <v>6</v>
      </c>
      <c r="B1277" s="7">
        <v>45927</v>
      </c>
      <c r="C1277" s="8" t="s">
        <v>256</v>
      </c>
      <c r="D1277" s="8">
        <v>25</v>
      </c>
      <c r="E1277" s="6">
        <f>DAY(TableAopCalendar[[#This Row],[Date]])</f>
        <v>27</v>
      </c>
      <c r="F1277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277" s="6" t="str">
        <f t="shared" si="61"/>
        <v>Week 4</v>
      </c>
      <c r="H1277" s="6" t="str">
        <f t="shared" si="62"/>
        <v>September 25 Week 4</v>
      </c>
      <c r="I1277" s="6" t="str">
        <f>CONCATENATE(UPPER(TableAopCalendar[[#This Row],[Month]])," ",TableAopCalendar[[#This Row],[Year]])</f>
        <v>SEPTEMBER 25</v>
      </c>
      <c r="J1277" s="6" t="s">
        <v>261</v>
      </c>
      <c r="K1277" s="6" t="str">
        <f>CONCATENATE(TableAopCalendar[[#This Row],[Month for Plan]]," ",TableAopCalendar[[#This Row],[Plan]])</f>
        <v>SEPTEMBER 25 PLANNED</v>
      </c>
    </row>
    <row r="1278" spans="1:11" x14ac:dyDescent="0.35">
      <c r="A1278" s="6">
        <f t="shared" si="60"/>
        <v>7</v>
      </c>
      <c r="B1278" s="7">
        <v>45928</v>
      </c>
      <c r="C1278" s="8" t="s">
        <v>256</v>
      </c>
      <c r="D1278" s="8">
        <v>25</v>
      </c>
      <c r="E1278" s="6">
        <f>DAY(TableAopCalendar[[#This Row],[Date]])</f>
        <v>28</v>
      </c>
      <c r="F1278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278" s="6" t="str">
        <f t="shared" si="61"/>
        <v>Week 4</v>
      </c>
      <c r="H1278" s="6" t="str">
        <f t="shared" si="62"/>
        <v>September 25 Week 4</v>
      </c>
      <c r="I1278" s="6" t="str">
        <f>CONCATENATE(UPPER(TableAopCalendar[[#This Row],[Month]])," ",TableAopCalendar[[#This Row],[Year]])</f>
        <v>SEPTEMBER 25</v>
      </c>
      <c r="J1278" s="6" t="s">
        <v>261</v>
      </c>
      <c r="K1278" s="6" t="str">
        <f>CONCATENATE(TableAopCalendar[[#This Row],[Month for Plan]]," ",TableAopCalendar[[#This Row],[Plan]])</f>
        <v>SEPTEMBER 25 PLANNED</v>
      </c>
    </row>
    <row r="1279" spans="1:11" x14ac:dyDescent="0.35">
      <c r="A1279" s="6">
        <f t="shared" si="60"/>
        <v>1</v>
      </c>
      <c r="B1279" s="7">
        <v>45929</v>
      </c>
      <c r="C1279" s="8" t="s">
        <v>256</v>
      </c>
      <c r="D1279" s="8">
        <v>25</v>
      </c>
      <c r="E1279" s="6">
        <f>DAY(TableAopCalendar[[#This Row],[Date]])</f>
        <v>29</v>
      </c>
      <c r="F1279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279" s="6" t="str">
        <f t="shared" si="61"/>
        <v>Week 5</v>
      </c>
      <c r="H1279" s="6" t="str">
        <f t="shared" si="62"/>
        <v>September 25 Week 5</v>
      </c>
      <c r="I1279" s="6" t="str">
        <f>CONCATENATE(UPPER(TableAopCalendar[[#This Row],[Month]])," ",TableAopCalendar[[#This Row],[Year]])</f>
        <v>SEPTEMBER 25</v>
      </c>
      <c r="J1279" s="6" t="s">
        <v>261</v>
      </c>
      <c r="K1279" s="6" t="str">
        <f>CONCATENATE(TableAopCalendar[[#This Row],[Month for Plan]]," ",TableAopCalendar[[#This Row],[Plan]])</f>
        <v>SEPTEMBER 25 PLANNED</v>
      </c>
    </row>
    <row r="1280" spans="1:11" x14ac:dyDescent="0.35">
      <c r="A1280" s="6">
        <f t="shared" si="60"/>
        <v>2</v>
      </c>
      <c r="B1280" s="7">
        <v>45930</v>
      </c>
      <c r="C1280" s="8" t="s">
        <v>256</v>
      </c>
      <c r="D1280" s="8">
        <v>25</v>
      </c>
      <c r="E1280" s="6">
        <f>DAY(TableAopCalendar[[#This Row],[Date]])</f>
        <v>30</v>
      </c>
      <c r="F1280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280" s="6" t="str">
        <f t="shared" si="61"/>
        <v>Week 5</v>
      </c>
      <c r="H1280" s="6" t="str">
        <f t="shared" si="62"/>
        <v>September 25 Week 5</v>
      </c>
      <c r="I1280" s="6" t="str">
        <f>CONCATENATE(UPPER(TableAopCalendar[[#This Row],[Month]])," ",TableAopCalendar[[#This Row],[Year]])</f>
        <v>SEPTEMBER 25</v>
      </c>
      <c r="J1280" s="6" t="s">
        <v>261</v>
      </c>
      <c r="K1280" s="6" t="str">
        <f>CONCATENATE(TableAopCalendar[[#This Row],[Month for Plan]]," ",TableAopCalendar[[#This Row],[Plan]])</f>
        <v>SEPTEMBER 25 PLANNED</v>
      </c>
    </row>
    <row r="1281" spans="1:11" x14ac:dyDescent="0.35">
      <c r="A1281" s="6">
        <f t="shared" si="60"/>
        <v>1</v>
      </c>
      <c r="B1281" s="7">
        <v>45931</v>
      </c>
      <c r="C1281" s="8" t="s">
        <v>168</v>
      </c>
      <c r="D1281" s="8">
        <v>25</v>
      </c>
      <c r="E1281" s="6">
        <f>DAY(TableAopCalendar[[#This Row],[Date]])</f>
        <v>1</v>
      </c>
      <c r="F1281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281" s="6" t="str">
        <f t="shared" si="61"/>
        <v>Week 1</v>
      </c>
      <c r="H1281" s="6" t="str">
        <f t="shared" si="62"/>
        <v>October 25 Week 1</v>
      </c>
      <c r="I1281" s="6" t="str">
        <f>CONCATENATE(UPPER(TableAopCalendar[[#This Row],[Month]])," ",TableAopCalendar[[#This Row],[Year]])</f>
        <v>OCTOBER 25</v>
      </c>
      <c r="J1281" s="6" t="s">
        <v>261</v>
      </c>
      <c r="K1281" s="6" t="str">
        <f>CONCATENATE(TableAopCalendar[[#This Row],[Month for Plan]]," ",TableAopCalendar[[#This Row],[Plan]])</f>
        <v>OCTOBER 25 PLANNED</v>
      </c>
    </row>
    <row r="1282" spans="1:11" x14ac:dyDescent="0.35">
      <c r="A1282" s="6">
        <f t="shared" si="60"/>
        <v>2</v>
      </c>
      <c r="B1282" s="7">
        <v>45932</v>
      </c>
      <c r="C1282" s="8" t="s">
        <v>168</v>
      </c>
      <c r="D1282" s="8">
        <v>25</v>
      </c>
      <c r="E1282" s="6">
        <f>DAY(TableAopCalendar[[#This Row],[Date]])</f>
        <v>2</v>
      </c>
      <c r="F1282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282" s="6" t="str">
        <f t="shared" si="61"/>
        <v>Week 1</v>
      </c>
      <c r="H1282" s="6" t="str">
        <f t="shared" si="62"/>
        <v>October 25 Week 1</v>
      </c>
      <c r="I1282" s="6" t="str">
        <f>CONCATENATE(UPPER(TableAopCalendar[[#This Row],[Month]])," ",TableAopCalendar[[#This Row],[Year]])</f>
        <v>OCTOBER 25</v>
      </c>
      <c r="J1282" s="6" t="s">
        <v>261</v>
      </c>
      <c r="K1282" s="6" t="str">
        <f>CONCATENATE(TableAopCalendar[[#This Row],[Month for Plan]]," ",TableAopCalendar[[#This Row],[Plan]])</f>
        <v>OCTOBER 25 PLANNED</v>
      </c>
    </row>
    <row r="1283" spans="1:11" x14ac:dyDescent="0.35">
      <c r="A1283" s="6">
        <f t="shared" si="60"/>
        <v>3</v>
      </c>
      <c r="B1283" s="7">
        <v>45933</v>
      </c>
      <c r="C1283" s="8" t="s">
        <v>168</v>
      </c>
      <c r="D1283" s="8">
        <v>25</v>
      </c>
      <c r="E1283" s="6">
        <f>DAY(TableAopCalendar[[#This Row],[Date]])</f>
        <v>3</v>
      </c>
      <c r="F1283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283" s="6" t="str">
        <f t="shared" si="61"/>
        <v>Week 1</v>
      </c>
      <c r="H1283" s="6" t="str">
        <f t="shared" si="62"/>
        <v>October 25 Week 1</v>
      </c>
      <c r="I1283" s="6" t="str">
        <f>CONCATENATE(UPPER(TableAopCalendar[[#This Row],[Month]])," ",TableAopCalendar[[#This Row],[Year]])</f>
        <v>OCTOBER 25</v>
      </c>
      <c r="J1283" s="6" t="s">
        <v>261</v>
      </c>
      <c r="K1283" s="6" t="str">
        <f>CONCATENATE(TableAopCalendar[[#This Row],[Month for Plan]]," ",TableAopCalendar[[#This Row],[Plan]])</f>
        <v>OCTOBER 25 PLANNED</v>
      </c>
    </row>
    <row r="1284" spans="1:11" x14ac:dyDescent="0.35">
      <c r="A1284" s="6">
        <f t="shared" si="60"/>
        <v>4</v>
      </c>
      <c r="B1284" s="7">
        <v>45934</v>
      </c>
      <c r="C1284" s="8" t="s">
        <v>168</v>
      </c>
      <c r="D1284" s="8">
        <v>25</v>
      </c>
      <c r="E1284" s="6">
        <f>DAY(TableAopCalendar[[#This Row],[Date]])</f>
        <v>4</v>
      </c>
      <c r="F1284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284" s="6" t="str">
        <f t="shared" si="61"/>
        <v>Week 1</v>
      </c>
      <c r="H1284" s="6" t="str">
        <f t="shared" si="62"/>
        <v>October 25 Week 1</v>
      </c>
      <c r="I1284" s="6" t="str">
        <f>CONCATENATE(UPPER(TableAopCalendar[[#This Row],[Month]])," ",TableAopCalendar[[#This Row],[Year]])</f>
        <v>OCTOBER 25</v>
      </c>
      <c r="J1284" s="6" t="s">
        <v>261</v>
      </c>
      <c r="K1284" s="6" t="str">
        <f>CONCATENATE(TableAopCalendar[[#This Row],[Month for Plan]]," ",TableAopCalendar[[#This Row],[Plan]])</f>
        <v>OCTOBER 25 PLANNED</v>
      </c>
    </row>
    <row r="1285" spans="1:11" x14ac:dyDescent="0.35">
      <c r="A1285" s="6">
        <f t="shared" si="60"/>
        <v>5</v>
      </c>
      <c r="B1285" s="7">
        <v>45935</v>
      </c>
      <c r="C1285" s="8" t="s">
        <v>168</v>
      </c>
      <c r="D1285" s="8">
        <v>25</v>
      </c>
      <c r="E1285" s="6">
        <f>DAY(TableAopCalendar[[#This Row],[Date]])</f>
        <v>5</v>
      </c>
      <c r="F1285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285" s="6" t="str">
        <f t="shared" si="61"/>
        <v>Week 1</v>
      </c>
      <c r="H1285" s="6" t="str">
        <f t="shared" si="62"/>
        <v>October 25 Week 1</v>
      </c>
      <c r="I1285" s="6" t="str">
        <f>CONCATENATE(UPPER(TableAopCalendar[[#This Row],[Month]])," ",TableAopCalendar[[#This Row],[Year]])</f>
        <v>OCTOBER 25</v>
      </c>
      <c r="J1285" s="6" t="s">
        <v>261</v>
      </c>
      <c r="K1285" s="6" t="str">
        <f>CONCATENATE(TableAopCalendar[[#This Row],[Month for Plan]]," ",TableAopCalendar[[#This Row],[Plan]])</f>
        <v>OCTOBER 25 PLANNED</v>
      </c>
    </row>
    <row r="1286" spans="1:11" x14ac:dyDescent="0.35">
      <c r="A1286" s="6">
        <f t="shared" si="60"/>
        <v>6</v>
      </c>
      <c r="B1286" s="7">
        <v>45936</v>
      </c>
      <c r="C1286" s="8" t="s">
        <v>168</v>
      </c>
      <c r="D1286" s="8">
        <v>25</v>
      </c>
      <c r="E1286" s="6">
        <f>DAY(TableAopCalendar[[#This Row],[Date]])</f>
        <v>6</v>
      </c>
      <c r="F1286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286" s="6" t="str">
        <f t="shared" si="61"/>
        <v>Week 1</v>
      </c>
      <c r="H1286" s="6" t="str">
        <f t="shared" si="62"/>
        <v>October 25 Week 1</v>
      </c>
      <c r="I1286" s="6" t="str">
        <f>CONCATENATE(UPPER(TableAopCalendar[[#This Row],[Month]])," ",TableAopCalendar[[#This Row],[Year]])</f>
        <v>OCTOBER 25</v>
      </c>
      <c r="J1286" s="6" t="s">
        <v>261</v>
      </c>
      <c r="K1286" s="6" t="str">
        <f>CONCATENATE(TableAopCalendar[[#This Row],[Month for Plan]]," ",TableAopCalendar[[#This Row],[Plan]])</f>
        <v>OCTOBER 25 PLANNED</v>
      </c>
    </row>
    <row r="1287" spans="1:11" x14ac:dyDescent="0.35">
      <c r="A1287" s="6">
        <f t="shared" si="60"/>
        <v>7</v>
      </c>
      <c r="B1287" s="7">
        <v>45937</v>
      </c>
      <c r="C1287" s="8" t="s">
        <v>168</v>
      </c>
      <c r="D1287" s="8">
        <v>25</v>
      </c>
      <c r="E1287" s="6">
        <f>DAY(TableAopCalendar[[#This Row],[Date]])</f>
        <v>7</v>
      </c>
      <c r="F1287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287" s="6" t="str">
        <f t="shared" si="61"/>
        <v>Week 1</v>
      </c>
      <c r="H1287" s="6" t="str">
        <f t="shared" si="62"/>
        <v>October 25 Week 1</v>
      </c>
      <c r="I1287" s="6" t="str">
        <f>CONCATENATE(UPPER(TableAopCalendar[[#This Row],[Month]])," ",TableAopCalendar[[#This Row],[Year]])</f>
        <v>OCTOBER 25</v>
      </c>
      <c r="J1287" s="6" t="s">
        <v>261</v>
      </c>
      <c r="K1287" s="6" t="str">
        <f>CONCATENATE(TableAopCalendar[[#This Row],[Month for Plan]]," ",TableAopCalendar[[#This Row],[Plan]])</f>
        <v>OCTOBER 25 PLANNED</v>
      </c>
    </row>
    <row r="1288" spans="1:11" x14ac:dyDescent="0.35">
      <c r="A1288" s="6">
        <f t="shared" si="60"/>
        <v>1</v>
      </c>
      <c r="B1288" s="7">
        <v>45938</v>
      </c>
      <c r="C1288" s="8" t="s">
        <v>168</v>
      </c>
      <c r="D1288" s="8">
        <v>25</v>
      </c>
      <c r="E1288" s="6">
        <f>DAY(TableAopCalendar[[#This Row],[Date]])</f>
        <v>8</v>
      </c>
      <c r="F1288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288" s="6" t="str">
        <f t="shared" si="61"/>
        <v>Week 2</v>
      </c>
      <c r="H1288" s="6" t="str">
        <f t="shared" si="62"/>
        <v>October 25 Week 2</v>
      </c>
      <c r="I1288" s="6" t="str">
        <f>CONCATENATE(UPPER(TableAopCalendar[[#This Row],[Month]])," ",TableAopCalendar[[#This Row],[Year]])</f>
        <v>OCTOBER 25</v>
      </c>
      <c r="J1288" s="6" t="s">
        <v>261</v>
      </c>
      <c r="K1288" s="6" t="str">
        <f>CONCATENATE(TableAopCalendar[[#This Row],[Month for Plan]]," ",TableAopCalendar[[#This Row],[Plan]])</f>
        <v>OCTOBER 25 PLANNED</v>
      </c>
    </row>
    <row r="1289" spans="1:11" x14ac:dyDescent="0.35">
      <c r="A1289" s="6">
        <f t="shared" si="60"/>
        <v>2</v>
      </c>
      <c r="B1289" s="7">
        <v>45939</v>
      </c>
      <c r="C1289" s="8" t="s">
        <v>168</v>
      </c>
      <c r="D1289" s="8">
        <v>25</v>
      </c>
      <c r="E1289" s="6">
        <f>DAY(TableAopCalendar[[#This Row],[Date]])</f>
        <v>9</v>
      </c>
      <c r="F1289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289" s="6" t="str">
        <f t="shared" si="61"/>
        <v>Week 2</v>
      </c>
      <c r="H1289" s="6" t="str">
        <f t="shared" si="62"/>
        <v>October 25 Week 2</v>
      </c>
      <c r="I1289" s="6" t="str">
        <f>CONCATENATE(UPPER(TableAopCalendar[[#This Row],[Month]])," ",TableAopCalendar[[#This Row],[Year]])</f>
        <v>OCTOBER 25</v>
      </c>
      <c r="J1289" s="6" t="s">
        <v>261</v>
      </c>
      <c r="K1289" s="6" t="str">
        <f>CONCATENATE(TableAopCalendar[[#This Row],[Month for Plan]]," ",TableAopCalendar[[#This Row],[Plan]])</f>
        <v>OCTOBER 25 PLANNED</v>
      </c>
    </row>
    <row r="1290" spans="1:11" x14ac:dyDescent="0.35">
      <c r="A1290" s="6">
        <f t="shared" si="60"/>
        <v>3</v>
      </c>
      <c r="B1290" s="7">
        <v>45940</v>
      </c>
      <c r="C1290" s="8" t="s">
        <v>168</v>
      </c>
      <c r="D1290" s="8">
        <v>25</v>
      </c>
      <c r="E1290" s="6">
        <f>DAY(TableAopCalendar[[#This Row],[Date]])</f>
        <v>10</v>
      </c>
      <c r="F1290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290" s="6" t="str">
        <f t="shared" si="61"/>
        <v>Week 2</v>
      </c>
      <c r="H1290" s="6" t="str">
        <f t="shared" si="62"/>
        <v>October 25 Week 2</v>
      </c>
      <c r="I1290" s="6" t="str">
        <f>CONCATENATE(UPPER(TableAopCalendar[[#This Row],[Month]])," ",TableAopCalendar[[#This Row],[Year]])</f>
        <v>OCTOBER 25</v>
      </c>
      <c r="J1290" s="6" t="s">
        <v>261</v>
      </c>
      <c r="K1290" s="6" t="str">
        <f>CONCATENATE(TableAopCalendar[[#This Row],[Month for Plan]]," ",TableAopCalendar[[#This Row],[Plan]])</f>
        <v>OCTOBER 25 PLANNED</v>
      </c>
    </row>
    <row r="1291" spans="1:11" x14ac:dyDescent="0.35">
      <c r="A1291" s="6">
        <f t="shared" ref="A1291:A1354" si="63">IF(G1291=G1290,A1290+1,1)</f>
        <v>4</v>
      </c>
      <c r="B1291" s="7">
        <v>45941</v>
      </c>
      <c r="C1291" s="8" t="s">
        <v>168</v>
      </c>
      <c r="D1291" s="8">
        <v>25</v>
      </c>
      <c r="E1291" s="6">
        <f>DAY(TableAopCalendar[[#This Row],[Date]])</f>
        <v>11</v>
      </c>
      <c r="F1291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291" s="6" t="str">
        <f t="shared" ref="G1291:G1354" si="64">"Week"&amp;" "&amp;F1291</f>
        <v>Week 2</v>
      </c>
      <c r="H1291" s="6" t="str">
        <f t="shared" ref="H1291:H1354" si="65">CONCATENATE(C1291," ",D1291," ",G1291)</f>
        <v>October 25 Week 2</v>
      </c>
      <c r="I1291" s="6" t="str">
        <f>CONCATENATE(UPPER(TableAopCalendar[[#This Row],[Month]])," ",TableAopCalendar[[#This Row],[Year]])</f>
        <v>OCTOBER 25</v>
      </c>
      <c r="J1291" s="6" t="s">
        <v>261</v>
      </c>
      <c r="K1291" s="6" t="str">
        <f>CONCATENATE(TableAopCalendar[[#This Row],[Month for Plan]]," ",TableAopCalendar[[#This Row],[Plan]])</f>
        <v>OCTOBER 25 PLANNED</v>
      </c>
    </row>
    <row r="1292" spans="1:11" x14ac:dyDescent="0.35">
      <c r="A1292" s="6">
        <f t="shared" si="63"/>
        <v>5</v>
      </c>
      <c r="B1292" s="7">
        <v>45942</v>
      </c>
      <c r="C1292" s="8" t="s">
        <v>168</v>
      </c>
      <c r="D1292" s="8">
        <v>25</v>
      </c>
      <c r="E1292" s="6">
        <f>DAY(TableAopCalendar[[#This Row],[Date]])</f>
        <v>12</v>
      </c>
      <c r="F1292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292" s="6" t="str">
        <f t="shared" si="64"/>
        <v>Week 2</v>
      </c>
      <c r="H1292" s="6" t="str">
        <f t="shared" si="65"/>
        <v>October 25 Week 2</v>
      </c>
      <c r="I1292" s="6" t="str">
        <f>CONCATENATE(UPPER(TableAopCalendar[[#This Row],[Month]])," ",TableAopCalendar[[#This Row],[Year]])</f>
        <v>OCTOBER 25</v>
      </c>
      <c r="J1292" s="6" t="s">
        <v>261</v>
      </c>
      <c r="K1292" s="6" t="str">
        <f>CONCATENATE(TableAopCalendar[[#This Row],[Month for Plan]]," ",TableAopCalendar[[#This Row],[Plan]])</f>
        <v>OCTOBER 25 PLANNED</v>
      </c>
    </row>
    <row r="1293" spans="1:11" x14ac:dyDescent="0.35">
      <c r="A1293" s="6">
        <f t="shared" si="63"/>
        <v>6</v>
      </c>
      <c r="B1293" s="7">
        <v>45943</v>
      </c>
      <c r="C1293" s="8" t="s">
        <v>168</v>
      </c>
      <c r="D1293" s="8">
        <v>25</v>
      </c>
      <c r="E1293" s="6">
        <f>DAY(TableAopCalendar[[#This Row],[Date]])</f>
        <v>13</v>
      </c>
      <c r="F1293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293" s="6" t="str">
        <f t="shared" si="64"/>
        <v>Week 2</v>
      </c>
      <c r="H1293" s="6" t="str">
        <f t="shared" si="65"/>
        <v>October 25 Week 2</v>
      </c>
      <c r="I1293" s="6" t="str">
        <f>CONCATENATE(UPPER(TableAopCalendar[[#This Row],[Month]])," ",TableAopCalendar[[#This Row],[Year]])</f>
        <v>OCTOBER 25</v>
      </c>
      <c r="J1293" s="6" t="s">
        <v>261</v>
      </c>
      <c r="K1293" s="6" t="str">
        <f>CONCATENATE(TableAopCalendar[[#This Row],[Month for Plan]]," ",TableAopCalendar[[#This Row],[Plan]])</f>
        <v>OCTOBER 25 PLANNED</v>
      </c>
    </row>
    <row r="1294" spans="1:11" x14ac:dyDescent="0.35">
      <c r="A1294" s="6">
        <f t="shared" si="63"/>
        <v>7</v>
      </c>
      <c r="B1294" s="7">
        <v>45944</v>
      </c>
      <c r="C1294" s="8" t="s">
        <v>168</v>
      </c>
      <c r="D1294" s="8">
        <v>25</v>
      </c>
      <c r="E1294" s="6">
        <f>DAY(TableAopCalendar[[#This Row],[Date]])</f>
        <v>14</v>
      </c>
      <c r="F1294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294" s="6" t="str">
        <f t="shared" si="64"/>
        <v>Week 2</v>
      </c>
      <c r="H1294" s="6" t="str">
        <f t="shared" si="65"/>
        <v>October 25 Week 2</v>
      </c>
      <c r="I1294" s="6" t="str">
        <f>CONCATENATE(UPPER(TableAopCalendar[[#This Row],[Month]])," ",TableAopCalendar[[#This Row],[Year]])</f>
        <v>OCTOBER 25</v>
      </c>
      <c r="J1294" s="6" t="s">
        <v>261</v>
      </c>
      <c r="K1294" s="6" t="str">
        <f>CONCATENATE(TableAopCalendar[[#This Row],[Month for Plan]]," ",TableAopCalendar[[#This Row],[Plan]])</f>
        <v>OCTOBER 25 PLANNED</v>
      </c>
    </row>
    <row r="1295" spans="1:11" x14ac:dyDescent="0.35">
      <c r="A1295" s="6">
        <f t="shared" si="63"/>
        <v>1</v>
      </c>
      <c r="B1295" s="7">
        <v>45945</v>
      </c>
      <c r="C1295" s="8" t="s">
        <v>168</v>
      </c>
      <c r="D1295" s="8">
        <v>25</v>
      </c>
      <c r="E1295" s="6">
        <f>DAY(TableAopCalendar[[#This Row],[Date]])</f>
        <v>15</v>
      </c>
      <c r="F1295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295" s="6" t="str">
        <f t="shared" si="64"/>
        <v>Week 3</v>
      </c>
      <c r="H1295" s="6" t="str">
        <f t="shared" si="65"/>
        <v>October 25 Week 3</v>
      </c>
      <c r="I1295" s="6" t="str">
        <f>CONCATENATE(UPPER(TableAopCalendar[[#This Row],[Month]])," ",TableAopCalendar[[#This Row],[Year]])</f>
        <v>OCTOBER 25</v>
      </c>
      <c r="J1295" s="6" t="s">
        <v>261</v>
      </c>
      <c r="K1295" s="6" t="str">
        <f>CONCATENATE(TableAopCalendar[[#This Row],[Month for Plan]]," ",TableAopCalendar[[#This Row],[Plan]])</f>
        <v>OCTOBER 25 PLANNED</v>
      </c>
    </row>
    <row r="1296" spans="1:11" x14ac:dyDescent="0.35">
      <c r="A1296" s="6">
        <f t="shared" si="63"/>
        <v>2</v>
      </c>
      <c r="B1296" s="7">
        <v>45946</v>
      </c>
      <c r="C1296" s="8" t="s">
        <v>168</v>
      </c>
      <c r="D1296" s="8">
        <v>25</v>
      </c>
      <c r="E1296" s="6">
        <f>DAY(TableAopCalendar[[#This Row],[Date]])</f>
        <v>16</v>
      </c>
      <c r="F1296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296" s="6" t="str">
        <f t="shared" si="64"/>
        <v>Week 3</v>
      </c>
      <c r="H1296" s="6" t="str">
        <f t="shared" si="65"/>
        <v>October 25 Week 3</v>
      </c>
      <c r="I1296" s="6" t="str">
        <f>CONCATENATE(UPPER(TableAopCalendar[[#This Row],[Month]])," ",TableAopCalendar[[#This Row],[Year]])</f>
        <v>OCTOBER 25</v>
      </c>
      <c r="J1296" s="6" t="s">
        <v>261</v>
      </c>
      <c r="K1296" s="6" t="str">
        <f>CONCATENATE(TableAopCalendar[[#This Row],[Month for Plan]]," ",TableAopCalendar[[#This Row],[Plan]])</f>
        <v>OCTOBER 25 PLANNED</v>
      </c>
    </row>
    <row r="1297" spans="1:11" x14ac:dyDescent="0.35">
      <c r="A1297" s="6">
        <f t="shared" si="63"/>
        <v>3</v>
      </c>
      <c r="B1297" s="7">
        <v>45947</v>
      </c>
      <c r="C1297" s="8" t="s">
        <v>168</v>
      </c>
      <c r="D1297" s="8">
        <v>25</v>
      </c>
      <c r="E1297" s="6">
        <f>DAY(TableAopCalendar[[#This Row],[Date]])</f>
        <v>17</v>
      </c>
      <c r="F1297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297" s="6" t="str">
        <f t="shared" si="64"/>
        <v>Week 3</v>
      </c>
      <c r="H1297" s="6" t="str">
        <f t="shared" si="65"/>
        <v>October 25 Week 3</v>
      </c>
      <c r="I1297" s="6" t="str">
        <f>CONCATENATE(UPPER(TableAopCalendar[[#This Row],[Month]])," ",TableAopCalendar[[#This Row],[Year]])</f>
        <v>OCTOBER 25</v>
      </c>
      <c r="J1297" s="6" t="s">
        <v>261</v>
      </c>
      <c r="K1297" s="6" t="str">
        <f>CONCATENATE(TableAopCalendar[[#This Row],[Month for Plan]]," ",TableAopCalendar[[#This Row],[Plan]])</f>
        <v>OCTOBER 25 PLANNED</v>
      </c>
    </row>
    <row r="1298" spans="1:11" x14ac:dyDescent="0.35">
      <c r="A1298" s="6">
        <f t="shared" si="63"/>
        <v>4</v>
      </c>
      <c r="B1298" s="7">
        <v>45948</v>
      </c>
      <c r="C1298" s="8" t="s">
        <v>168</v>
      </c>
      <c r="D1298" s="8">
        <v>25</v>
      </c>
      <c r="E1298" s="6">
        <f>DAY(TableAopCalendar[[#This Row],[Date]])</f>
        <v>18</v>
      </c>
      <c r="F1298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298" s="6" t="str">
        <f t="shared" si="64"/>
        <v>Week 3</v>
      </c>
      <c r="H1298" s="6" t="str">
        <f t="shared" si="65"/>
        <v>October 25 Week 3</v>
      </c>
      <c r="I1298" s="6" t="str">
        <f>CONCATENATE(UPPER(TableAopCalendar[[#This Row],[Month]])," ",TableAopCalendar[[#This Row],[Year]])</f>
        <v>OCTOBER 25</v>
      </c>
      <c r="J1298" s="6" t="s">
        <v>261</v>
      </c>
      <c r="K1298" s="6" t="str">
        <f>CONCATENATE(TableAopCalendar[[#This Row],[Month for Plan]]," ",TableAopCalendar[[#This Row],[Plan]])</f>
        <v>OCTOBER 25 PLANNED</v>
      </c>
    </row>
    <row r="1299" spans="1:11" x14ac:dyDescent="0.35">
      <c r="A1299" s="6">
        <f t="shared" si="63"/>
        <v>5</v>
      </c>
      <c r="B1299" s="7">
        <v>45949</v>
      </c>
      <c r="C1299" s="8" t="s">
        <v>168</v>
      </c>
      <c r="D1299" s="8">
        <v>25</v>
      </c>
      <c r="E1299" s="6">
        <f>DAY(TableAopCalendar[[#This Row],[Date]])</f>
        <v>19</v>
      </c>
      <c r="F1299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299" s="6" t="str">
        <f t="shared" si="64"/>
        <v>Week 3</v>
      </c>
      <c r="H1299" s="6" t="str">
        <f t="shared" si="65"/>
        <v>October 25 Week 3</v>
      </c>
      <c r="I1299" s="6" t="str">
        <f>CONCATENATE(UPPER(TableAopCalendar[[#This Row],[Month]])," ",TableAopCalendar[[#This Row],[Year]])</f>
        <v>OCTOBER 25</v>
      </c>
      <c r="J1299" s="6" t="s">
        <v>261</v>
      </c>
      <c r="K1299" s="6" t="str">
        <f>CONCATENATE(TableAopCalendar[[#This Row],[Month for Plan]]," ",TableAopCalendar[[#This Row],[Plan]])</f>
        <v>OCTOBER 25 PLANNED</v>
      </c>
    </row>
    <row r="1300" spans="1:11" x14ac:dyDescent="0.35">
      <c r="A1300" s="6">
        <f t="shared" si="63"/>
        <v>6</v>
      </c>
      <c r="B1300" s="7">
        <v>45950</v>
      </c>
      <c r="C1300" s="8" t="s">
        <v>168</v>
      </c>
      <c r="D1300" s="8">
        <v>25</v>
      </c>
      <c r="E1300" s="6">
        <f>DAY(TableAopCalendar[[#This Row],[Date]])</f>
        <v>20</v>
      </c>
      <c r="F1300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300" s="6" t="str">
        <f t="shared" si="64"/>
        <v>Week 3</v>
      </c>
      <c r="H1300" s="6" t="str">
        <f t="shared" si="65"/>
        <v>October 25 Week 3</v>
      </c>
      <c r="I1300" s="6" t="str">
        <f>CONCATENATE(UPPER(TableAopCalendar[[#This Row],[Month]])," ",TableAopCalendar[[#This Row],[Year]])</f>
        <v>OCTOBER 25</v>
      </c>
      <c r="J1300" s="6" t="s">
        <v>261</v>
      </c>
      <c r="K1300" s="6" t="str">
        <f>CONCATENATE(TableAopCalendar[[#This Row],[Month for Plan]]," ",TableAopCalendar[[#This Row],[Plan]])</f>
        <v>OCTOBER 25 PLANNED</v>
      </c>
    </row>
    <row r="1301" spans="1:11" x14ac:dyDescent="0.35">
      <c r="A1301" s="6">
        <f t="shared" si="63"/>
        <v>7</v>
      </c>
      <c r="B1301" s="7">
        <v>45951</v>
      </c>
      <c r="C1301" s="8" t="s">
        <v>168</v>
      </c>
      <c r="D1301" s="8">
        <v>25</v>
      </c>
      <c r="E1301" s="6">
        <f>DAY(TableAopCalendar[[#This Row],[Date]])</f>
        <v>21</v>
      </c>
      <c r="F1301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301" s="6" t="str">
        <f t="shared" si="64"/>
        <v>Week 3</v>
      </c>
      <c r="H1301" s="6" t="str">
        <f t="shared" si="65"/>
        <v>October 25 Week 3</v>
      </c>
      <c r="I1301" s="6" t="str">
        <f>CONCATENATE(UPPER(TableAopCalendar[[#This Row],[Month]])," ",TableAopCalendar[[#This Row],[Year]])</f>
        <v>OCTOBER 25</v>
      </c>
      <c r="J1301" s="6" t="s">
        <v>261</v>
      </c>
      <c r="K1301" s="6" t="str">
        <f>CONCATENATE(TableAopCalendar[[#This Row],[Month for Plan]]," ",TableAopCalendar[[#This Row],[Plan]])</f>
        <v>OCTOBER 25 PLANNED</v>
      </c>
    </row>
    <row r="1302" spans="1:11" x14ac:dyDescent="0.35">
      <c r="A1302" s="6">
        <f t="shared" si="63"/>
        <v>1</v>
      </c>
      <c r="B1302" s="7">
        <v>45952</v>
      </c>
      <c r="C1302" s="8" t="s">
        <v>168</v>
      </c>
      <c r="D1302" s="8">
        <v>25</v>
      </c>
      <c r="E1302" s="6">
        <f>DAY(TableAopCalendar[[#This Row],[Date]])</f>
        <v>22</v>
      </c>
      <c r="F1302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302" s="6" t="str">
        <f t="shared" si="64"/>
        <v>Week 4</v>
      </c>
      <c r="H1302" s="6" t="str">
        <f t="shared" si="65"/>
        <v>October 25 Week 4</v>
      </c>
      <c r="I1302" s="6" t="str">
        <f>CONCATENATE(UPPER(TableAopCalendar[[#This Row],[Month]])," ",TableAopCalendar[[#This Row],[Year]])</f>
        <v>OCTOBER 25</v>
      </c>
      <c r="J1302" s="6" t="s">
        <v>261</v>
      </c>
      <c r="K1302" s="6" t="str">
        <f>CONCATENATE(TableAopCalendar[[#This Row],[Month for Plan]]," ",TableAopCalendar[[#This Row],[Plan]])</f>
        <v>OCTOBER 25 PLANNED</v>
      </c>
    </row>
    <row r="1303" spans="1:11" x14ac:dyDescent="0.35">
      <c r="A1303" s="6">
        <f t="shared" si="63"/>
        <v>2</v>
      </c>
      <c r="B1303" s="7">
        <v>45953</v>
      </c>
      <c r="C1303" s="8" t="s">
        <v>168</v>
      </c>
      <c r="D1303" s="8">
        <v>25</v>
      </c>
      <c r="E1303" s="6">
        <f>DAY(TableAopCalendar[[#This Row],[Date]])</f>
        <v>23</v>
      </c>
      <c r="F1303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303" s="6" t="str">
        <f t="shared" si="64"/>
        <v>Week 4</v>
      </c>
      <c r="H1303" s="6" t="str">
        <f t="shared" si="65"/>
        <v>October 25 Week 4</v>
      </c>
      <c r="I1303" s="6" t="str">
        <f>CONCATENATE(UPPER(TableAopCalendar[[#This Row],[Month]])," ",TableAopCalendar[[#This Row],[Year]])</f>
        <v>OCTOBER 25</v>
      </c>
      <c r="J1303" s="6" t="s">
        <v>261</v>
      </c>
      <c r="K1303" s="6" t="str">
        <f>CONCATENATE(TableAopCalendar[[#This Row],[Month for Plan]]," ",TableAopCalendar[[#This Row],[Plan]])</f>
        <v>OCTOBER 25 PLANNED</v>
      </c>
    </row>
    <row r="1304" spans="1:11" x14ac:dyDescent="0.35">
      <c r="A1304" s="6">
        <f t="shared" si="63"/>
        <v>3</v>
      </c>
      <c r="B1304" s="7">
        <v>45954</v>
      </c>
      <c r="C1304" s="8" t="s">
        <v>168</v>
      </c>
      <c r="D1304" s="8">
        <v>25</v>
      </c>
      <c r="E1304" s="6">
        <f>DAY(TableAopCalendar[[#This Row],[Date]])</f>
        <v>24</v>
      </c>
      <c r="F1304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304" s="6" t="str">
        <f t="shared" si="64"/>
        <v>Week 4</v>
      </c>
      <c r="H1304" s="6" t="str">
        <f t="shared" si="65"/>
        <v>October 25 Week 4</v>
      </c>
      <c r="I1304" s="6" t="str">
        <f>CONCATENATE(UPPER(TableAopCalendar[[#This Row],[Month]])," ",TableAopCalendar[[#This Row],[Year]])</f>
        <v>OCTOBER 25</v>
      </c>
      <c r="J1304" s="6" t="s">
        <v>261</v>
      </c>
      <c r="K1304" s="6" t="str">
        <f>CONCATENATE(TableAopCalendar[[#This Row],[Month for Plan]]," ",TableAopCalendar[[#This Row],[Plan]])</f>
        <v>OCTOBER 25 PLANNED</v>
      </c>
    </row>
    <row r="1305" spans="1:11" x14ac:dyDescent="0.35">
      <c r="A1305" s="6">
        <f t="shared" si="63"/>
        <v>4</v>
      </c>
      <c r="B1305" s="7">
        <v>45955</v>
      </c>
      <c r="C1305" s="8" t="s">
        <v>168</v>
      </c>
      <c r="D1305" s="8">
        <v>25</v>
      </c>
      <c r="E1305" s="6">
        <f>DAY(TableAopCalendar[[#This Row],[Date]])</f>
        <v>25</v>
      </c>
      <c r="F1305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305" s="6" t="str">
        <f t="shared" si="64"/>
        <v>Week 4</v>
      </c>
      <c r="H1305" s="6" t="str">
        <f t="shared" si="65"/>
        <v>October 25 Week 4</v>
      </c>
      <c r="I1305" s="6" t="str">
        <f>CONCATENATE(UPPER(TableAopCalendar[[#This Row],[Month]])," ",TableAopCalendar[[#This Row],[Year]])</f>
        <v>OCTOBER 25</v>
      </c>
      <c r="J1305" s="6" t="s">
        <v>261</v>
      </c>
      <c r="K1305" s="6" t="str">
        <f>CONCATENATE(TableAopCalendar[[#This Row],[Month for Plan]]," ",TableAopCalendar[[#This Row],[Plan]])</f>
        <v>OCTOBER 25 PLANNED</v>
      </c>
    </row>
    <row r="1306" spans="1:11" x14ac:dyDescent="0.35">
      <c r="A1306" s="6">
        <f t="shared" si="63"/>
        <v>5</v>
      </c>
      <c r="B1306" s="7">
        <v>45956</v>
      </c>
      <c r="C1306" s="8" t="s">
        <v>168</v>
      </c>
      <c r="D1306" s="8">
        <v>25</v>
      </c>
      <c r="E1306" s="6">
        <f>DAY(TableAopCalendar[[#This Row],[Date]])</f>
        <v>26</v>
      </c>
      <c r="F1306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306" s="6" t="str">
        <f t="shared" si="64"/>
        <v>Week 4</v>
      </c>
      <c r="H1306" s="6" t="str">
        <f t="shared" si="65"/>
        <v>October 25 Week 4</v>
      </c>
      <c r="I1306" s="6" t="str">
        <f>CONCATENATE(UPPER(TableAopCalendar[[#This Row],[Month]])," ",TableAopCalendar[[#This Row],[Year]])</f>
        <v>OCTOBER 25</v>
      </c>
      <c r="J1306" s="6" t="s">
        <v>261</v>
      </c>
      <c r="K1306" s="6" t="str">
        <f>CONCATENATE(TableAopCalendar[[#This Row],[Month for Plan]]," ",TableAopCalendar[[#This Row],[Plan]])</f>
        <v>OCTOBER 25 PLANNED</v>
      </c>
    </row>
    <row r="1307" spans="1:11" x14ac:dyDescent="0.35">
      <c r="A1307" s="6">
        <f t="shared" si="63"/>
        <v>6</v>
      </c>
      <c r="B1307" s="7">
        <v>45957</v>
      </c>
      <c r="C1307" s="8" t="s">
        <v>168</v>
      </c>
      <c r="D1307" s="8">
        <v>25</v>
      </c>
      <c r="E1307" s="6">
        <f>DAY(TableAopCalendar[[#This Row],[Date]])</f>
        <v>27</v>
      </c>
      <c r="F1307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307" s="6" t="str">
        <f t="shared" si="64"/>
        <v>Week 4</v>
      </c>
      <c r="H1307" s="6" t="str">
        <f t="shared" si="65"/>
        <v>October 25 Week 4</v>
      </c>
      <c r="I1307" s="6" t="str">
        <f>CONCATENATE(UPPER(TableAopCalendar[[#This Row],[Month]])," ",TableAopCalendar[[#This Row],[Year]])</f>
        <v>OCTOBER 25</v>
      </c>
      <c r="J1307" s="6" t="s">
        <v>261</v>
      </c>
      <c r="K1307" s="6" t="str">
        <f>CONCATENATE(TableAopCalendar[[#This Row],[Month for Plan]]," ",TableAopCalendar[[#This Row],[Plan]])</f>
        <v>OCTOBER 25 PLANNED</v>
      </c>
    </row>
    <row r="1308" spans="1:11" x14ac:dyDescent="0.35">
      <c r="A1308" s="6">
        <f t="shared" si="63"/>
        <v>7</v>
      </c>
      <c r="B1308" s="7">
        <v>45958</v>
      </c>
      <c r="C1308" s="8" t="s">
        <v>168</v>
      </c>
      <c r="D1308" s="8">
        <v>25</v>
      </c>
      <c r="E1308" s="6">
        <f>DAY(TableAopCalendar[[#This Row],[Date]])</f>
        <v>28</v>
      </c>
      <c r="F1308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308" s="6" t="str">
        <f t="shared" si="64"/>
        <v>Week 4</v>
      </c>
      <c r="H1308" s="6" t="str">
        <f t="shared" si="65"/>
        <v>October 25 Week 4</v>
      </c>
      <c r="I1308" s="6" t="str">
        <f>CONCATENATE(UPPER(TableAopCalendar[[#This Row],[Month]])," ",TableAopCalendar[[#This Row],[Year]])</f>
        <v>OCTOBER 25</v>
      </c>
      <c r="J1308" s="6" t="s">
        <v>261</v>
      </c>
      <c r="K1308" s="6" t="str">
        <f>CONCATENATE(TableAopCalendar[[#This Row],[Month for Plan]]," ",TableAopCalendar[[#This Row],[Plan]])</f>
        <v>OCTOBER 25 PLANNED</v>
      </c>
    </row>
    <row r="1309" spans="1:11" x14ac:dyDescent="0.35">
      <c r="A1309" s="6">
        <f t="shared" si="63"/>
        <v>1</v>
      </c>
      <c r="B1309" s="7">
        <v>45959</v>
      </c>
      <c r="C1309" s="8" t="s">
        <v>168</v>
      </c>
      <c r="D1309" s="8">
        <v>25</v>
      </c>
      <c r="E1309" s="6">
        <f>DAY(TableAopCalendar[[#This Row],[Date]])</f>
        <v>29</v>
      </c>
      <c r="F1309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309" s="6" t="str">
        <f t="shared" si="64"/>
        <v>Week 5</v>
      </c>
      <c r="H1309" s="6" t="str">
        <f t="shared" si="65"/>
        <v>October 25 Week 5</v>
      </c>
      <c r="I1309" s="6" t="str">
        <f>CONCATENATE(UPPER(TableAopCalendar[[#This Row],[Month]])," ",TableAopCalendar[[#This Row],[Year]])</f>
        <v>OCTOBER 25</v>
      </c>
      <c r="J1309" s="6" t="s">
        <v>261</v>
      </c>
      <c r="K1309" s="6" t="str">
        <f>CONCATENATE(TableAopCalendar[[#This Row],[Month for Plan]]," ",TableAopCalendar[[#This Row],[Plan]])</f>
        <v>OCTOBER 25 PLANNED</v>
      </c>
    </row>
    <row r="1310" spans="1:11" x14ac:dyDescent="0.35">
      <c r="A1310" s="6">
        <f t="shared" si="63"/>
        <v>2</v>
      </c>
      <c r="B1310" s="7">
        <v>45960</v>
      </c>
      <c r="C1310" s="8" t="s">
        <v>168</v>
      </c>
      <c r="D1310" s="8">
        <v>25</v>
      </c>
      <c r="E1310" s="6">
        <f>DAY(TableAopCalendar[[#This Row],[Date]])</f>
        <v>30</v>
      </c>
      <c r="F1310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310" s="6" t="str">
        <f t="shared" si="64"/>
        <v>Week 5</v>
      </c>
      <c r="H1310" s="6" t="str">
        <f t="shared" si="65"/>
        <v>October 25 Week 5</v>
      </c>
      <c r="I1310" s="6" t="str">
        <f>CONCATENATE(UPPER(TableAopCalendar[[#This Row],[Month]])," ",TableAopCalendar[[#This Row],[Year]])</f>
        <v>OCTOBER 25</v>
      </c>
      <c r="J1310" s="6" t="s">
        <v>261</v>
      </c>
      <c r="K1310" s="6" t="str">
        <f>CONCATENATE(TableAopCalendar[[#This Row],[Month for Plan]]," ",TableAopCalendar[[#This Row],[Plan]])</f>
        <v>OCTOBER 25 PLANNED</v>
      </c>
    </row>
    <row r="1311" spans="1:11" x14ac:dyDescent="0.35">
      <c r="A1311" s="6">
        <f t="shared" si="63"/>
        <v>3</v>
      </c>
      <c r="B1311" s="7">
        <v>45961</v>
      </c>
      <c r="C1311" s="8" t="s">
        <v>168</v>
      </c>
      <c r="D1311" s="8">
        <v>25</v>
      </c>
      <c r="E1311" s="6">
        <f>DAY(TableAopCalendar[[#This Row],[Date]])</f>
        <v>31</v>
      </c>
      <c r="F1311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311" s="6" t="str">
        <f t="shared" si="64"/>
        <v>Week 5</v>
      </c>
      <c r="H1311" s="6" t="str">
        <f t="shared" si="65"/>
        <v>October 25 Week 5</v>
      </c>
      <c r="I1311" s="6" t="str">
        <f>CONCATENATE(UPPER(TableAopCalendar[[#This Row],[Month]])," ",TableAopCalendar[[#This Row],[Year]])</f>
        <v>OCTOBER 25</v>
      </c>
      <c r="J1311" s="6" t="s">
        <v>261</v>
      </c>
      <c r="K1311" s="6" t="str">
        <f>CONCATENATE(TableAopCalendar[[#This Row],[Month for Plan]]," ",TableAopCalendar[[#This Row],[Plan]])</f>
        <v>OCTOBER 25 PLANNED</v>
      </c>
    </row>
    <row r="1312" spans="1:11" x14ac:dyDescent="0.35">
      <c r="A1312" s="6">
        <f t="shared" si="63"/>
        <v>1</v>
      </c>
      <c r="B1312" s="7">
        <v>45962</v>
      </c>
      <c r="C1312" s="8" t="s">
        <v>172</v>
      </c>
      <c r="D1312" s="8">
        <v>25</v>
      </c>
      <c r="E1312" s="6">
        <f>DAY(TableAopCalendar[[#This Row],[Date]])</f>
        <v>1</v>
      </c>
      <c r="F1312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312" s="6" t="str">
        <f t="shared" si="64"/>
        <v>Week 1</v>
      </c>
      <c r="H1312" s="6" t="str">
        <f t="shared" si="65"/>
        <v>November 25 Week 1</v>
      </c>
      <c r="I1312" s="6" t="str">
        <f>CONCATENATE(UPPER(TableAopCalendar[[#This Row],[Month]])," ",TableAopCalendar[[#This Row],[Year]])</f>
        <v>NOVEMBER 25</v>
      </c>
      <c r="J1312" s="6" t="s">
        <v>261</v>
      </c>
      <c r="K1312" s="6" t="str">
        <f>CONCATENATE(TableAopCalendar[[#This Row],[Month for Plan]]," ",TableAopCalendar[[#This Row],[Plan]])</f>
        <v>NOVEMBER 25 PLANNED</v>
      </c>
    </row>
    <row r="1313" spans="1:11" x14ac:dyDescent="0.35">
      <c r="A1313" s="6">
        <f t="shared" si="63"/>
        <v>2</v>
      </c>
      <c r="B1313" s="7">
        <v>45963</v>
      </c>
      <c r="C1313" s="8" t="s">
        <v>172</v>
      </c>
      <c r="D1313" s="8">
        <v>25</v>
      </c>
      <c r="E1313" s="6">
        <f>DAY(TableAopCalendar[[#This Row],[Date]])</f>
        <v>2</v>
      </c>
      <c r="F1313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313" s="6" t="str">
        <f t="shared" si="64"/>
        <v>Week 1</v>
      </c>
      <c r="H1313" s="6" t="str">
        <f t="shared" si="65"/>
        <v>November 25 Week 1</v>
      </c>
      <c r="I1313" s="6" t="str">
        <f>CONCATENATE(UPPER(TableAopCalendar[[#This Row],[Month]])," ",TableAopCalendar[[#This Row],[Year]])</f>
        <v>NOVEMBER 25</v>
      </c>
      <c r="J1313" s="6" t="s">
        <v>261</v>
      </c>
      <c r="K1313" s="6" t="str">
        <f>CONCATENATE(TableAopCalendar[[#This Row],[Month for Plan]]," ",TableAopCalendar[[#This Row],[Plan]])</f>
        <v>NOVEMBER 25 PLANNED</v>
      </c>
    </row>
    <row r="1314" spans="1:11" x14ac:dyDescent="0.35">
      <c r="A1314" s="6">
        <f t="shared" si="63"/>
        <v>3</v>
      </c>
      <c r="B1314" s="7">
        <v>45964</v>
      </c>
      <c r="C1314" s="8" t="s">
        <v>172</v>
      </c>
      <c r="D1314" s="8">
        <v>25</v>
      </c>
      <c r="E1314" s="6">
        <f>DAY(TableAopCalendar[[#This Row],[Date]])</f>
        <v>3</v>
      </c>
      <c r="F1314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314" s="6" t="str">
        <f t="shared" si="64"/>
        <v>Week 1</v>
      </c>
      <c r="H1314" s="6" t="str">
        <f t="shared" si="65"/>
        <v>November 25 Week 1</v>
      </c>
      <c r="I1314" s="6" t="str">
        <f>CONCATENATE(UPPER(TableAopCalendar[[#This Row],[Month]])," ",TableAopCalendar[[#This Row],[Year]])</f>
        <v>NOVEMBER 25</v>
      </c>
      <c r="J1314" s="6" t="s">
        <v>261</v>
      </c>
      <c r="K1314" s="6" t="str">
        <f>CONCATENATE(TableAopCalendar[[#This Row],[Month for Plan]]," ",TableAopCalendar[[#This Row],[Plan]])</f>
        <v>NOVEMBER 25 PLANNED</v>
      </c>
    </row>
    <row r="1315" spans="1:11" x14ac:dyDescent="0.35">
      <c r="A1315" s="6">
        <f t="shared" si="63"/>
        <v>4</v>
      </c>
      <c r="B1315" s="7">
        <v>45965</v>
      </c>
      <c r="C1315" s="8" t="s">
        <v>172</v>
      </c>
      <c r="D1315" s="8">
        <v>25</v>
      </c>
      <c r="E1315" s="6">
        <f>DAY(TableAopCalendar[[#This Row],[Date]])</f>
        <v>4</v>
      </c>
      <c r="F1315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315" s="6" t="str">
        <f t="shared" si="64"/>
        <v>Week 1</v>
      </c>
      <c r="H1315" s="6" t="str">
        <f t="shared" si="65"/>
        <v>November 25 Week 1</v>
      </c>
      <c r="I1315" s="6" t="str">
        <f>CONCATENATE(UPPER(TableAopCalendar[[#This Row],[Month]])," ",TableAopCalendar[[#This Row],[Year]])</f>
        <v>NOVEMBER 25</v>
      </c>
      <c r="J1315" s="6" t="s">
        <v>261</v>
      </c>
      <c r="K1315" s="6" t="str">
        <f>CONCATENATE(TableAopCalendar[[#This Row],[Month for Plan]]," ",TableAopCalendar[[#This Row],[Plan]])</f>
        <v>NOVEMBER 25 PLANNED</v>
      </c>
    </row>
    <row r="1316" spans="1:11" x14ac:dyDescent="0.35">
      <c r="A1316" s="6">
        <f t="shared" si="63"/>
        <v>5</v>
      </c>
      <c r="B1316" s="7">
        <v>45966</v>
      </c>
      <c r="C1316" s="8" t="s">
        <v>172</v>
      </c>
      <c r="D1316" s="8">
        <v>25</v>
      </c>
      <c r="E1316" s="6">
        <f>DAY(TableAopCalendar[[#This Row],[Date]])</f>
        <v>5</v>
      </c>
      <c r="F1316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316" s="6" t="str">
        <f t="shared" si="64"/>
        <v>Week 1</v>
      </c>
      <c r="H1316" s="6" t="str">
        <f t="shared" si="65"/>
        <v>November 25 Week 1</v>
      </c>
      <c r="I1316" s="6" t="str">
        <f>CONCATENATE(UPPER(TableAopCalendar[[#This Row],[Month]])," ",TableAopCalendar[[#This Row],[Year]])</f>
        <v>NOVEMBER 25</v>
      </c>
      <c r="J1316" s="6" t="s">
        <v>261</v>
      </c>
      <c r="K1316" s="6" t="str">
        <f>CONCATENATE(TableAopCalendar[[#This Row],[Month for Plan]]," ",TableAopCalendar[[#This Row],[Plan]])</f>
        <v>NOVEMBER 25 PLANNED</v>
      </c>
    </row>
    <row r="1317" spans="1:11" x14ac:dyDescent="0.35">
      <c r="A1317" s="6">
        <f t="shared" si="63"/>
        <v>6</v>
      </c>
      <c r="B1317" s="7">
        <v>45967</v>
      </c>
      <c r="C1317" s="8" t="s">
        <v>172</v>
      </c>
      <c r="D1317" s="8">
        <v>25</v>
      </c>
      <c r="E1317" s="6">
        <f>DAY(TableAopCalendar[[#This Row],[Date]])</f>
        <v>6</v>
      </c>
      <c r="F1317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317" s="6" t="str">
        <f t="shared" si="64"/>
        <v>Week 1</v>
      </c>
      <c r="H1317" s="6" t="str">
        <f t="shared" si="65"/>
        <v>November 25 Week 1</v>
      </c>
      <c r="I1317" s="6" t="str">
        <f>CONCATENATE(UPPER(TableAopCalendar[[#This Row],[Month]])," ",TableAopCalendar[[#This Row],[Year]])</f>
        <v>NOVEMBER 25</v>
      </c>
      <c r="J1317" s="6" t="s">
        <v>261</v>
      </c>
      <c r="K1317" s="6" t="str">
        <f>CONCATENATE(TableAopCalendar[[#This Row],[Month for Plan]]," ",TableAopCalendar[[#This Row],[Plan]])</f>
        <v>NOVEMBER 25 PLANNED</v>
      </c>
    </row>
    <row r="1318" spans="1:11" x14ac:dyDescent="0.35">
      <c r="A1318" s="6">
        <f t="shared" si="63"/>
        <v>7</v>
      </c>
      <c r="B1318" s="7">
        <v>45968</v>
      </c>
      <c r="C1318" s="8" t="s">
        <v>172</v>
      </c>
      <c r="D1318" s="8">
        <v>25</v>
      </c>
      <c r="E1318" s="6">
        <f>DAY(TableAopCalendar[[#This Row],[Date]])</f>
        <v>7</v>
      </c>
      <c r="F1318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318" s="6" t="str">
        <f t="shared" si="64"/>
        <v>Week 1</v>
      </c>
      <c r="H1318" s="6" t="str">
        <f t="shared" si="65"/>
        <v>November 25 Week 1</v>
      </c>
      <c r="I1318" s="6" t="str">
        <f>CONCATENATE(UPPER(TableAopCalendar[[#This Row],[Month]])," ",TableAopCalendar[[#This Row],[Year]])</f>
        <v>NOVEMBER 25</v>
      </c>
      <c r="J1318" s="6" t="s">
        <v>261</v>
      </c>
      <c r="K1318" s="6" t="str">
        <f>CONCATENATE(TableAopCalendar[[#This Row],[Month for Plan]]," ",TableAopCalendar[[#This Row],[Plan]])</f>
        <v>NOVEMBER 25 PLANNED</v>
      </c>
    </row>
    <row r="1319" spans="1:11" x14ac:dyDescent="0.35">
      <c r="A1319" s="6">
        <f t="shared" si="63"/>
        <v>1</v>
      </c>
      <c r="B1319" s="7">
        <v>45969</v>
      </c>
      <c r="C1319" s="8" t="s">
        <v>172</v>
      </c>
      <c r="D1319" s="8">
        <v>25</v>
      </c>
      <c r="E1319" s="6">
        <f>DAY(TableAopCalendar[[#This Row],[Date]])</f>
        <v>8</v>
      </c>
      <c r="F1319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319" s="6" t="str">
        <f t="shared" si="64"/>
        <v>Week 2</v>
      </c>
      <c r="H1319" s="6" t="str">
        <f t="shared" si="65"/>
        <v>November 25 Week 2</v>
      </c>
      <c r="I1319" s="6" t="str">
        <f>CONCATENATE(UPPER(TableAopCalendar[[#This Row],[Month]])," ",TableAopCalendar[[#This Row],[Year]])</f>
        <v>NOVEMBER 25</v>
      </c>
      <c r="J1319" s="6" t="s">
        <v>261</v>
      </c>
      <c r="K1319" s="6" t="str">
        <f>CONCATENATE(TableAopCalendar[[#This Row],[Month for Plan]]," ",TableAopCalendar[[#This Row],[Plan]])</f>
        <v>NOVEMBER 25 PLANNED</v>
      </c>
    </row>
    <row r="1320" spans="1:11" x14ac:dyDescent="0.35">
      <c r="A1320" s="6">
        <f t="shared" si="63"/>
        <v>2</v>
      </c>
      <c r="B1320" s="7">
        <v>45970</v>
      </c>
      <c r="C1320" s="8" t="s">
        <v>172</v>
      </c>
      <c r="D1320" s="8">
        <v>25</v>
      </c>
      <c r="E1320" s="6">
        <f>DAY(TableAopCalendar[[#This Row],[Date]])</f>
        <v>9</v>
      </c>
      <c r="F1320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320" s="6" t="str">
        <f t="shared" si="64"/>
        <v>Week 2</v>
      </c>
      <c r="H1320" s="6" t="str">
        <f t="shared" si="65"/>
        <v>November 25 Week 2</v>
      </c>
      <c r="I1320" s="6" t="str">
        <f>CONCATENATE(UPPER(TableAopCalendar[[#This Row],[Month]])," ",TableAopCalendar[[#This Row],[Year]])</f>
        <v>NOVEMBER 25</v>
      </c>
      <c r="J1320" s="6" t="s">
        <v>261</v>
      </c>
      <c r="K1320" s="6" t="str">
        <f>CONCATENATE(TableAopCalendar[[#This Row],[Month for Plan]]," ",TableAopCalendar[[#This Row],[Plan]])</f>
        <v>NOVEMBER 25 PLANNED</v>
      </c>
    </row>
    <row r="1321" spans="1:11" x14ac:dyDescent="0.35">
      <c r="A1321" s="6">
        <f t="shared" si="63"/>
        <v>3</v>
      </c>
      <c r="B1321" s="7">
        <v>45971</v>
      </c>
      <c r="C1321" s="8" t="s">
        <v>172</v>
      </c>
      <c r="D1321" s="8">
        <v>25</v>
      </c>
      <c r="E1321" s="6">
        <f>DAY(TableAopCalendar[[#This Row],[Date]])</f>
        <v>10</v>
      </c>
      <c r="F1321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321" s="6" t="str">
        <f t="shared" si="64"/>
        <v>Week 2</v>
      </c>
      <c r="H1321" s="6" t="str">
        <f t="shared" si="65"/>
        <v>November 25 Week 2</v>
      </c>
      <c r="I1321" s="6" t="str">
        <f>CONCATENATE(UPPER(TableAopCalendar[[#This Row],[Month]])," ",TableAopCalendar[[#This Row],[Year]])</f>
        <v>NOVEMBER 25</v>
      </c>
      <c r="J1321" s="6" t="s">
        <v>261</v>
      </c>
      <c r="K1321" s="6" t="str">
        <f>CONCATENATE(TableAopCalendar[[#This Row],[Month for Plan]]," ",TableAopCalendar[[#This Row],[Plan]])</f>
        <v>NOVEMBER 25 PLANNED</v>
      </c>
    </row>
    <row r="1322" spans="1:11" x14ac:dyDescent="0.35">
      <c r="A1322" s="6">
        <f t="shared" si="63"/>
        <v>4</v>
      </c>
      <c r="B1322" s="7">
        <v>45972</v>
      </c>
      <c r="C1322" s="8" t="s">
        <v>172</v>
      </c>
      <c r="D1322" s="8">
        <v>25</v>
      </c>
      <c r="E1322" s="6">
        <f>DAY(TableAopCalendar[[#This Row],[Date]])</f>
        <v>11</v>
      </c>
      <c r="F1322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322" s="6" t="str">
        <f t="shared" si="64"/>
        <v>Week 2</v>
      </c>
      <c r="H1322" s="6" t="str">
        <f t="shared" si="65"/>
        <v>November 25 Week 2</v>
      </c>
      <c r="I1322" s="6" t="str">
        <f>CONCATENATE(UPPER(TableAopCalendar[[#This Row],[Month]])," ",TableAopCalendar[[#This Row],[Year]])</f>
        <v>NOVEMBER 25</v>
      </c>
      <c r="J1322" s="6" t="s">
        <v>261</v>
      </c>
      <c r="K1322" s="6" t="str">
        <f>CONCATENATE(TableAopCalendar[[#This Row],[Month for Plan]]," ",TableAopCalendar[[#This Row],[Plan]])</f>
        <v>NOVEMBER 25 PLANNED</v>
      </c>
    </row>
    <row r="1323" spans="1:11" x14ac:dyDescent="0.35">
      <c r="A1323" s="6">
        <f t="shared" si="63"/>
        <v>5</v>
      </c>
      <c r="B1323" s="7">
        <v>45973</v>
      </c>
      <c r="C1323" s="8" t="s">
        <v>172</v>
      </c>
      <c r="D1323" s="8">
        <v>25</v>
      </c>
      <c r="E1323" s="6">
        <f>DAY(TableAopCalendar[[#This Row],[Date]])</f>
        <v>12</v>
      </c>
      <c r="F1323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323" s="6" t="str">
        <f t="shared" si="64"/>
        <v>Week 2</v>
      </c>
      <c r="H1323" s="6" t="str">
        <f t="shared" si="65"/>
        <v>November 25 Week 2</v>
      </c>
      <c r="I1323" s="6" t="str">
        <f>CONCATENATE(UPPER(TableAopCalendar[[#This Row],[Month]])," ",TableAopCalendar[[#This Row],[Year]])</f>
        <v>NOVEMBER 25</v>
      </c>
      <c r="J1323" s="6" t="s">
        <v>261</v>
      </c>
      <c r="K1323" s="6" t="str">
        <f>CONCATENATE(TableAopCalendar[[#This Row],[Month for Plan]]," ",TableAopCalendar[[#This Row],[Plan]])</f>
        <v>NOVEMBER 25 PLANNED</v>
      </c>
    </row>
    <row r="1324" spans="1:11" x14ac:dyDescent="0.35">
      <c r="A1324" s="6">
        <f t="shared" si="63"/>
        <v>6</v>
      </c>
      <c r="B1324" s="7">
        <v>45974</v>
      </c>
      <c r="C1324" s="8" t="s">
        <v>172</v>
      </c>
      <c r="D1324" s="8">
        <v>25</v>
      </c>
      <c r="E1324" s="6">
        <f>DAY(TableAopCalendar[[#This Row],[Date]])</f>
        <v>13</v>
      </c>
      <c r="F1324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324" s="6" t="str">
        <f t="shared" si="64"/>
        <v>Week 2</v>
      </c>
      <c r="H1324" s="6" t="str">
        <f t="shared" si="65"/>
        <v>November 25 Week 2</v>
      </c>
      <c r="I1324" s="6" t="str">
        <f>CONCATENATE(UPPER(TableAopCalendar[[#This Row],[Month]])," ",TableAopCalendar[[#This Row],[Year]])</f>
        <v>NOVEMBER 25</v>
      </c>
      <c r="J1324" s="6" t="s">
        <v>261</v>
      </c>
      <c r="K1324" s="6" t="str">
        <f>CONCATENATE(TableAopCalendar[[#This Row],[Month for Plan]]," ",TableAopCalendar[[#This Row],[Plan]])</f>
        <v>NOVEMBER 25 PLANNED</v>
      </c>
    </row>
    <row r="1325" spans="1:11" x14ac:dyDescent="0.35">
      <c r="A1325" s="6">
        <f t="shared" si="63"/>
        <v>7</v>
      </c>
      <c r="B1325" s="7">
        <v>45975</v>
      </c>
      <c r="C1325" s="8" t="s">
        <v>172</v>
      </c>
      <c r="D1325" s="8">
        <v>25</v>
      </c>
      <c r="E1325" s="6">
        <f>DAY(TableAopCalendar[[#This Row],[Date]])</f>
        <v>14</v>
      </c>
      <c r="F1325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325" s="6" t="str">
        <f t="shared" si="64"/>
        <v>Week 2</v>
      </c>
      <c r="H1325" s="6" t="str">
        <f t="shared" si="65"/>
        <v>November 25 Week 2</v>
      </c>
      <c r="I1325" s="6" t="str">
        <f>CONCATENATE(UPPER(TableAopCalendar[[#This Row],[Month]])," ",TableAopCalendar[[#This Row],[Year]])</f>
        <v>NOVEMBER 25</v>
      </c>
      <c r="J1325" s="6" t="s">
        <v>261</v>
      </c>
      <c r="K1325" s="6" t="str">
        <f>CONCATENATE(TableAopCalendar[[#This Row],[Month for Plan]]," ",TableAopCalendar[[#This Row],[Plan]])</f>
        <v>NOVEMBER 25 PLANNED</v>
      </c>
    </row>
    <row r="1326" spans="1:11" x14ac:dyDescent="0.35">
      <c r="A1326" s="6">
        <f t="shared" si="63"/>
        <v>1</v>
      </c>
      <c r="B1326" s="7">
        <v>45976</v>
      </c>
      <c r="C1326" s="8" t="s">
        <v>172</v>
      </c>
      <c r="D1326" s="8">
        <v>25</v>
      </c>
      <c r="E1326" s="6">
        <f>DAY(TableAopCalendar[[#This Row],[Date]])</f>
        <v>15</v>
      </c>
      <c r="F1326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326" s="6" t="str">
        <f t="shared" si="64"/>
        <v>Week 3</v>
      </c>
      <c r="H1326" s="6" t="str">
        <f t="shared" si="65"/>
        <v>November 25 Week 3</v>
      </c>
      <c r="I1326" s="6" t="str">
        <f>CONCATENATE(UPPER(TableAopCalendar[[#This Row],[Month]])," ",TableAopCalendar[[#This Row],[Year]])</f>
        <v>NOVEMBER 25</v>
      </c>
      <c r="J1326" s="6" t="s">
        <v>261</v>
      </c>
      <c r="K1326" s="6" t="str">
        <f>CONCATENATE(TableAopCalendar[[#This Row],[Month for Plan]]," ",TableAopCalendar[[#This Row],[Plan]])</f>
        <v>NOVEMBER 25 PLANNED</v>
      </c>
    </row>
    <row r="1327" spans="1:11" x14ac:dyDescent="0.35">
      <c r="A1327" s="6">
        <f t="shared" si="63"/>
        <v>2</v>
      </c>
      <c r="B1327" s="7">
        <v>45977</v>
      </c>
      <c r="C1327" s="8" t="s">
        <v>172</v>
      </c>
      <c r="D1327" s="8">
        <v>25</v>
      </c>
      <c r="E1327" s="6">
        <f>DAY(TableAopCalendar[[#This Row],[Date]])</f>
        <v>16</v>
      </c>
      <c r="F1327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327" s="6" t="str">
        <f t="shared" si="64"/>
        <v>Week 3</v>
      </c>
      <c r="H1327" s="6" t="str">
        <f t="shared" si="65"/>
        <v>November 25 Week 3</v>
      </c>
      <c r="I1327" s="6" t="str">
        <f>CONCATENATE(UPPER(TableAopCalendar[[#This Row],[Month]])," ",TableAopCalendar[[#This Row],[Year]])</f>
        <v>NOVEMBER 25</v>
      </c>
      <c r="J1327" s="6" t="s">
        <v>261</v>
      </c>
      <c r="K1327" s="6" t="str">
        <f>CONCATENATE(TableAopCalendar[[#This Row],[Month for Plan]]," ",TableAopCalendar[[#This Row],[Plan]])</f>
        <v>NOVEMBER 25 PLANNED</v>
      </c>
    </row>
    <row r="1328" spans="1:11" x14ac:dyDescent="0.35">
      <c r="A1328" s="6">
        <f t="shared" si="63"/>
        <v>3</v>
      </c>
      <c r="B1328" s="7">
        <v>45978</v>
      </c>
      <c r="C1328" s="8" t="s">
        <v>172</v>
      </c>
      <c r="D1328" s="8">
        <v>25</v>
      </c>
      <c r="E1328" s="6">
        <f>DAY(TableAopCalendar[[#This Row],[Date]])</f>
        <v>17</v>
      </c>
      <c r="F1328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328" s="6" t="str">
        <f t="shared" si="64"/>
        <v>Week 3</v>
      </c>
      <c r="H1328" s="6" t="str">
        <f t="shared" si="65"/>
        <v>November 25 Week 3</v>
      </c>
      <c r="I1328" s="6" t="str">
        <f>CONCATENATE(UPPER(TableAopCalendar[[#This Row],[Month]])," ",TableAopCalendar[[#This Row],[Year]])</f>
        <v>NOVEMBER 25</v>
      </c>
      <c r="J1328" s="6" t="s">
        <v>261</v>
      </c>
      <c r="K1328" s="6" t="str">
        <f>CONCATENATE(TableAopCalendar[[#This Row],[Month for Plan]]," ",TableAopCalendar[[#This Row],[Plan]])</f>
        <v>NOVEMBER 25 PLANNED</v>
      </c>
    </row>
    <row r="1329" spans="1:11" x14ac:dyDescent="0.35">
      <c r="A1329" s="6">
        <f t="shared" si="63"/>
        <v>4</v>
      </c>
      <c r="B1329" s="7">
        <v>45979</v>
      </c>
      <c r="C1329" s="8" t="s">
        <v>172</v>
      </c>
      <c r="D1329" s="8">
        <v>25</v>
      </c>
      <c r="E1329" s="6">
        <f>DAY(TableAopCalendar[[#This Row],[Date]])</f>
        <v>18</v>
      </c>
      <c r="F1329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329" s="6" t="str">
        <f t="shared" si="64"/>
        <v>Week 3</v>
      </c>
      <c r="H1329" s="6" t="str">
        <f t="shared" si="65"/>
        <v>November 25 Week 3</v>
      </c>
      <c r="I1329" s="6" t="str">
        <f>CONCATENATE(UPPER(TableAopCalendar[[#This Row],[Month]])," ",TableAopCalendar[[#This Row],[Year]])</f>
        <v>NOVEMBER 25</v>
      </c>
      <c r="J1329" s="6" t="s">
        <v>261</v>
      </c>
      <c r="K1329" s="6" t="str">
        <f>CONCATENATE(TableAopCalendar[[#This Row],[Month for Plan]]," ",TableAopCalendar[[#This Row],[Plan]])</f>
        <v>NOVEMBER 25 PLANNED</v>
      </c>
    </row>
    <row r="1330" spans="1:11" x14ac:dyDescent="0.35">
      <c r="A1330" s="6">
        <f t="shared" si="63"/>
        <v>5</v>
      </c>
      <c r="B1330" s="7">
        <v>45980</v>
      </c>
      <c r="C1330" s="8" t="s">
        <v>172</v>
      </c>
      <c r="D1330" s="8">
        <v>25</v>
      </c>
      <c r="E1330" s="6">
        <f>DAY(TableAopCalendar[[#This Row],[Date]])</f>
        <v>19</v>
      </c>
      <c r="F1330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330" s="6" t="str">
        <f t="shared" si="64"/>
        <v>Week 3</v>
      </c>
      <c r="H1330" s="6" t="str">
        <f t="shared" si="65"/>
        <v>November 25 Week 3</v>
      </c>
      <c r="I1330" s="6" t="str">
        <f>CONCATENATE(UPPER(TableAopCalendar[[#This Row],[Month]])," ",TableAopCalendar[[#This Row],[Year]])</f>
        <v>NOVEMBER 25</v>
      </c>
      <c r="J1330" s="6" t="s">
        <v>261</v>
      </c>
      <c r="K1330" s="6" t="str">
        <f>CONCATENATE(TableAopCalendar[[#This Row],[Month for Plan]]," ",TableAopCalendar[[#This Row],[Plan]])</f>
        <v>NOVEMBER 25 PLANNED</v>
      </c>
    </row>
    <row r="1331" spans="1:11" x14ac:dyDescent="0.35">
      <c r="A1331" s="6">
        <f t="shared" si="63"/>
        <v>6</v>
      </c>
      <c r="B1331" s="7">
        <v>45981</v>
      </c>
      <c r="C1331" s="8" t="s">
        <v>172</v>
      </c>
      <c r="D1331" s="8">
        <v>25</v>
      </c>
      <c r="E1331" s="6">
        <f>DAY(TableAopCalendar[[#This Row],[Date]])</f>
        <v>20</v>
      </c>
      <c r="F1331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331" s="6" t="str">
        <f t="shared" si="64"/>
        <v>Week 3</v>
      </c>
      <c r="H1331" s="6" t="str">
        <f t="shared" si="65"/>
        <v>November 25 Week 3</v>
      </c>
      <c r="I1331" s="6" t="str">
        <f>CONCATENATE(UPPER(TableAopCalendar[[#This Row],[Month]])," ",TableAopCalendar[[#This Row],[Year]])</f>
        <v>NOVEMBER 25</v>
      </c>
      <c r="J1331" s="6" t="s">
        <v>261</v>
      </c>
      <c r="K1331" s="6" t="str">
        <f>CONCATENATE(TableAopCalendar[[#This Row],[Month for Plan]]," ",TableAopCalendar[[#This Row],[Plan]])</f>
        <v>NOVEMBER 25 PLANNED</v>
      </c>
    </row>
    <row r="1332" spans="1:11" x14ac:dyDescent="0.35">
      <c r="A1332" s="6">
        <f t="shared" si="63"/>
        <v>7</v>
      </c>
      <c r="B1332" s="7">
        <v>45982</v>
      </c>
      <c r="C1332" s="8" t="s">
        <v>172</v>
      </c>
      <c r="D1332" s="8">
        <v>25</v>
      </c>
      <c r="E1332" s="6">
        <f>DAY(TableAopCalendar[[#This Row],[Date]])</f>
        <v>21</v>
      </c>
      <c r="F1332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332" s="6" t="str">
        <f t="shared" si="64"/>
        <v>Week 3</v>
      </c>
      <c r="H1332" s="6" t="str">
        <f t="shared" si="65"/>
        <v>November 25 Week 3</v>
      </c>
      <c r="I1332" s="6" t="str">
        <f>CONCATENATE(UPPER(TableAopCalendar[[#This Row],[Month]])," ",TableAopCalendar[[#This Row],[Year]])</f>
        <v>NOVEMBER 25</v>
      </c>
      <c r="J1332" s="6" t="s">
        <v>261</v>
      </c>
      <c r="K1332" s="6" t="str">
        <f>CONCATENATE(TableAopCalendar[[#This Row],[Month for Plan]]," ",TableAopCalendar[[#This Row],[Plan]])</f>
        <v>NOVEMBER 25 PLANNED</v>
      </c>
    </row>
    <row r="1333" spans="1:11" x14ac:dyDescent="0.35">
      <c r="A1333" s="6">
        <f t="shared" si="63"/>
        <v>1</v>
      </c>
      <c r="B1333" s="7">
        <v>45983</v>
      </c>
      <c r="C1333" s="8" t="s">
        <v>172</v>
      </c>
      <c r="D1333" s="8">
        <v>25</v>
      </c>
      <c r="E1333" s="6">
        <f>DAY(TableAopCalendar[[#This Row],[Date]])</f>
        <v>22</v>
      </c>
      <c r="F1333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333" s="6" t="str">
        <f t="shared" si="64"/>
        <v>Week 4</v>
      </c>
      <c r="H1333" s="6" t="str">
        <f t="shared" si="65"/>
        <v>November 25 Week 4</v>
      </c>
      <c r="I1333" s="6" t="str">
        <f>CONCATENATE(UPPER(TableAopCalendar[[#This Row],[Month]])," ",TableAopCalendar[[#This Row],[Year]])</f>
        <v>NOVEMBER 25</v>
      </c>
      <c r="J1333" s="6" t="s">
        <v>261</v>
      </c>
      <c r="K1333" s="6" t="str">
        <f>CONCATENATE(TableAopCalendar[[#This Row],[Month for Plan]]," ",TableAopCalendar[[#This Row],[Plan]])</f>
        <v>NOVEMBER 25 PLANNED</v>
      </c>
    </row>
    <row r="1334" spans="1:11" x14ac:dyDescent="0.35">
      <c r="A1334" s="6">
        <f t="shared" si="63"/>
        <v>2</v>
      </c>
      <c r="B1334" s="7">
        <v>45984</v>
      </c>
      <c r="C1334" s="8" t="s">
        <v>172</v>
      </c>
      <c r="D1334" s="8">
        <v>25</v>
      </c>
      <c r="E1334" s="6">
        <f>DAY(TableAopCalendar[[#This Row],[Date]])</f>
        <v>23</v>
      </c>
      <c r="F1334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334" s="6" t="str">
        <f t="shared" si="64"/>
        <v>Week 4</v>
      </c>
      <c r="H1334" s="6" t="str">
        <f t="shared" si="65"/>
        <v>November 25 Week 4</v>
      </c>
      <c r="I1334" s="6" t="str">
        <f>CONCATENATE(UPPER(TableAopCalendar[[#This Row],[Month]])," ",TableAopCalendar[[#This Row],[Year]])</f>
        <v>NOVEMBER 25</v>
      </c>
      <c r="J1334" s="6" t="s">
        <v>261</v>
      </c>
      <c r="K1334" s="6" t="str">
        <f>CONCATENATE(TableAopCalendar[[#This Row],[Month for Plan]]," ",TableAopCalendar[[#This Row],[Plan]])</f>
        <v>NOVEMBER 25 PLANNED</v>
      </c>
    </row>
    <row r="1335" spans="1:11" x14ac:dyDescent="0.35">
      <c r="A1335" s="6">
        <f t="shared" si="63"/>
        <v>3</v>
      </c>
      <c r="B1335" s="7">
        <v>45985</v>
      </c>
      <c r="C1335" s="8" t="s">
        <v>172</v>
      </c>
      <c r="D1335" s="8">
        <v>25</v>
      </c>
      <c r="E1335" s="6">
        <f>DAY(TableAopCalendar[[#This Row],[Date]])</f>
        <v>24</v>
      </c>
      <c r="F1335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335" s="6" t="str">
        <f t="shared" si="64"/>
        <v>Week 4</v>
      </c>
      <c r="H1335" s="6" t="str">
        <f t="shared" si="65"/>
        <v>November 25 Week 4</v>
      </c>
      <c r="I1335" s="6" t="str">
        <f>CONCATENATE(UPPER(TableAopCalendar[[#This Row],[Month]])," ",TableAopCalendar[[#This Row],[Year]])</f>
        <v>NOVEMBER 25</v>
      </c>
      <c r="J1335" s="6" t="s">
        <v>261</v>
      </c>
      <c r="K1335" s="6" t="str">
        <f>CONCATENATE(TableAopCalendar[[#This Row],[Month for Plan]]," ",TableAopCalendar[[#This Row],[Plan]])</f>
        <v>NOVEMBER 25 PLANNED</v>
      </c>
    </row>
    <row r="1336" spans="1:11" x14ac:dyDescent="0.35">
      <c r="A1336" s="6">
        <f t="shared" si="63"/>
        <v>4</v>
      </c>
      <c r="B1336" s="7">
        <v>45986</v>
      </c>
      <c r="C1336" s="8" t="s">
        <v>172</v>
      </c>
      <c r="D1336" s="8">
        <v>25</v>
      </c>
      <c r="E1336" s="6">
        <f>DAY(TableAopCalendar[[#This Row],[Date]])</f>
        <v>25</v>
      </c>
      <c r="F1336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336" s="6" t="str">
        <f t="shared" si="64"/>
        <v>Week 4</v>
      </c>
      <c r="H1336" s="6" t="str">
        <f t="shared" si="65"/>
        <v>November 25 Week 4</v>
      </c>
      <c r="I1336" s="6" t="str">
        <f>CONCATENATE(UPPER(TableAopCalendar[[#This Row],[Month]])," ",TableAopCalendar[[#This Row],[Year]])</f>
        <v>NOVEMBER 25</v>
      </c>
      <c r="J1336" s="6" t="s">
        <v>261</v>
      </c>
      <c r="K1336" s="6" t="str">
        <f>CONCATENATE(TableAopCalendar[[#This Row],[Month for Plan]]," ",TableAopCalendar[[#This Row],[Plan]])</f>
        <v>NOVEMBER 25 PLANNED</v>
      </c>
    </row>
    <row r="1337" spans="1:11" x14ac:dyDescent="0.35">
      <c r="A1337" s="6">
        <f t="shared" si="63"/>
        <v>5</v>
      </c>
      <c r="B1337" s="7">
        <v>45987</v>
      </c>
      <c r="C1337" s="8" t="s">
        <v>172</v>
      </c>
      <c r="D1337" s="8">
        <v>25</v>
      </c>
      <c r="E1337" s="6">
        <f>DAY(TableAopCalendar[[#This Row],[Date]])</f>
        <v>26</v>
      </c>
      <c r="F1337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337" s="6" t="str">
        <f t="shared" si="64"/>
        <v>Week 4</v>
      </c>
      <c r="H1337" s="6" t="str">
        <f t="shared" si="65"/>
        <v>November 25 Week 4</v>
      </c>
      <c r="I1337" s="6" t="str">
        <f>CONCATENATE(UPPER(TableAopCalendar[[#This Row],[Month]])," ",TableAopCalendar[[#This Row],[Year]])</f>
        <v>NOVEMBER 25</v>
      </c>
      <c r="J1337" s="6" t="s">
        <v>261</v>
      </c>
      <c r="K1337" s="6" t="str">
        <f>CONCATENATE(TableAopCalendar[[#This Row],[Month for Plan]]," ",TableAopCalendar[[#This Row],[Plan]])</f>
        <v>NOVEMBER 25 PLANNED</v>
      </c>
    </row>
    <row r="1338" spans="1:11" x14ac:dyDescent="0.35">
      <c r="A1338" s="6">
        <f t="shared" si="63"/>
        <v>6</v>
      </c>
      <c r="B1338" s="7">
        <v>45988</v>
      </c>
      <c r="C1338" s="8" t="s">
        <v>172</v>
      </c>
      <c r="D1338" s="8">
        <v>25</v>
      </c>
      <c r="E1338" s="6">
        <f>DAY(TableAopCalendar[[#This Row],[Date]])</f>
        <v>27</v>
      </c>
      <c r="F1338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338" s="6" t="str">
        <f t="shared" si="64"/>
        <v>Week 4</v>
      </c>
      <c r="H1338" s="6" t="str">
        <f t="shared" si="65"/>
        <v>November 25 Week 4</v>
      </c>
      <c r="I1338" s="6" t="str">
        <f>CONCATENATE(UPPER(TableAopCalendar[[#This Row],[Month]])," ",TableAopCalendar[[#This Row],[Year]])</f>
        <v>NOVEMBER 25</v>
      </c>
      <c r="J1338" s="6" t="s">
        <v>261</v>
      </c>
      <c r="K1338" s="6" t="str">
        <f>CONCATENATE(TableAopCalendar[[#This Row],[Month for Plan]]," ",TableAopCalendar[[#This Row],[Plan]])</f>
        <v>NOVEMBER 25 PLANNED</v>
      </c>
    </row>
    <row r="1339" spans="1:11" x14ac:dyDescent="0.35">
      <c r="A1339" s="6">
        <f t="shared" si="63"/>
        <v>7</v>
      </c>
      <c r="B1339" s="7">
        <v>45989</v>
      </c>
      <c r="C1339" s="8" t="s">
        <v>172</v>
      </c>
      <c r="D1339" s="8">
        <v>25</v>
      </c>
      <c r="E1339" s="6">
        <f>DAY(TableAopCalendar[[#This Row],[Date]])</f>
        <v>28</v>
      </c>
      <c r="F1339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339" s="6" t="str">
        <f t="shared" si="64"/>
        <v>Week 4</v>
      </c>
      <c r="H1339" s="6" t="str">
        <f t="shared" si="65"/>
        <v>November 25 Week 4</v>
      </c>
      <c r="I1339" s="6" t="str">
        <f>CONCATENATE(UPPER(TableAopCalendar[[#This Row],[Month]])," ",TableAopCalendar[[#This Row],[Year]])</f>
        <v>NOVEMBER 25</v>
      </c>
      <c r="J1339" s="6" t="s">
        <v>261</v>
      </c>
      <c r="K1339" s="6" t="str">
        <f>CONCATENATE(TableAopCalendar[[#This Row],[Month for Plan]]," ",TableAopCalendar[[#This Row],[Plan]])</f>
        <v>NOVEMBER 25 PLANNED</v>
      </c>
    </row>
    <row r="1340" spans="1:11" x14ac:dyDescent="0.35">
      <c r="A1340" s="6">
        <f t="shared" si="63"/>
        <v>1</v>
      </c>
      <c r="B1340" s="7">
        <v>45990</v>
      </c>
      <c r="C1340" s="8" t="s">
        <v>172</v>
      </c>
      <c r="D1340" s="8">
        <v>25</v>
      </c>
      <c r="E1340" s="6">
        <f>DAY(TableAopCalendar[[#This Row],[Date]])</f>
        <v>29</v>
      </c>
      <c r="F1340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340" s="6" t="str">
        <f t="shared" si="64"/>
        <v>Week 5</v>
      </c>
      <c r="H1340" s="6" t="str">
        <f t="shared" si="65"/>
        <v>November 25 Week 5</v>
      </c>
      <c r="I1340" s="6" t="str">
        <f>CONCATENATE(UPPER(TableAopCalendar[[#This Row],[Month]])," ",TableAopCalendar[[#This Row],[Year]])</f>
        <v>NOVEMBER 25</v>
      </c>
      <c r="J1340" s="6" t="s">
        <v>261</v>
      </c>
      <c r="K1340" s="6" t="str">
        <f>CONCATENATE(TableAopCalendar[[#This Row],[Month for Plan]]," ",TableAopCalendar[[#This Row],[Plan]])</f>
        <v>NOVEMBER 25 PLANNED</v>
      </c>
    </row>
    <row r="1341" spans="1:11" x14ac:dyDescent="0.35">
      <c r="A1341" s="6">
        <f t="shared" si="63"/>
        <v>2</v>
      </c>
      <c r="B1341" s="7">
        <v>45991</v>
      </c>
      <c r="C1341" s="8" t="s">
        <v>172</v>
      </c>
      <c r="D1341" s="8">
        <v>25</v>
      </c>
      <c r="E1341" s="6">
        <f>DAY(TableAopCalendar[[#This Row],[Date]])</f>
        <v>30</v>
      </c>
      <c r="F1341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341" s="6" t="str">
        <f t="shared" si="64"/>
        <v>Week 5</v>
      </c>
      <c r="H1341" s="6" t="str">
        <f t="shared" si="65"/>
        <v>November 25 Week 5</v>
      </c>
      <c r="I1341" s="6" t="str">
        <f>CONCATENATE(UPPER(TableAopCalendar[[#This Row],[Month]])," ",TableAopCalendar[[#This Row],[Year]])</f>
        <v>NOVEMBER 25</v>
      </c>
      <c r="J1341" s="6" t="s">
        <v>261</v>
      </c>
      <c r="K1341" s="6" t="str">
        <f>CONCATENATE(TableAopCalendar[[#This Row],[Month for Plan]]," ",TableAopCalendar[[#This Row],[Plan]])</f>
        <v>NOVEMBER 25 PLANNED</v>
      </c>
    </row>
    <row r="1342" spans="1:11" x14ac:dyDescent="0.35">
      <c r="A1342" s="6">
        <f t="shared" si="63"/>
        <v>1</v>
      </c>
      <c r="B1342" s="7">
        <v>45992</v>
      </c>
      <c r="C1342" s="8" t="s">
        <v>257</v>
      </c>
      <c r="D1342" s="8">
        <v>25</v>
      </c>
      <c r="E1342" s="6">
        <f>DAY(TableAopCalendar[[#This Row],[Date]])</f>
        <v>1</v>
      </c>
      <c r="F1342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342" s="6" t="str">
        <f t="shared" si="64"/>
        <v>Week 1</v>
      </c>
      <c r="H1342" s="6" t="str">
        <f t="shared" si="65"/>
        <v>December 25 Week 1</v>
      </c>
      <c r="I1342" s="6" t="str">
        <f>CONCATENATE(UPPER(TableAopCalendar[[#This Row],[Month]])," ",TableAopCalendar[[#This Row],[Year]])</f>
        <v>DECEMBER 25</v>
      </c>
      <c r="J1342" s="6" t="s">
        <v>261</v>
      </c>
      <c r="K1342" s="6" t="str">
        <f>CONCATENATE(TableAopCalendar[[#This Row],[Month for Plan]]," ",TableAopCalendar[[#This Row],[Plan]])</f>
        <v>DECEMBER 25 PLANNED</v>
      </c>
    </row>
    <row r="1343" spans="1:11" x14ac:dyDescent="0.35">
      <c r="A1343" s="6">
        <f t="shared" si="63"/>
        <v>2</v>
      </c>
      <c r="B1343" s="7">
        <v>45993</v>
      </c>
      <c r="C1343" s="8" t="s">
        <v>257</v>
      </c>
      <c r="D1343" s="8">
        <v>25</v>
      </c>
      <c r="E1343" s="6">
        <f>DAY(TableAopCalendar[[#This Row],[Date]])</f>
        <v>2</v>
      </c>
      <c r="F1343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343" s="6" t="str">
        <f t="shared" si="64"/>
        <v>Week 1</v>
      </c>
      <c r="H1343" s="6" t="str">
        <f t="shared" si="65"/>
        <v>December 25 Week 1</v>
      </c>
      <c r="I1343" s="6" t="str">
        <f>CONCATENATE(UPPER(TableAopCalendar[[#This Row],[Month]])," ",TableAopCalendar[[#This Row],[Year]])</f>
        <v>DECEMBER 25</v>
      </c>
      <c r="J1343" s="6" t="s">
        <v>261</v>
      </c>
      <c r="K1343" s="6" t="str">
        <f>CONCATENATE(TableAopCalendar[[#This Row],[Month for Plan]]," ",TableAopCalendar[[#This Row],[Plan]])</f>
        <v>DECEMBER 25 PLANNED</v>
      </c>
    </row>
    <row r="1344" spans="1:11" x14ac:dyDescent="0.35">
      <c r="A1344" s="6">
        <f t="shared" si="63"/>
        <v>3</v>
      </c>
      <c r="B1344" s="7">
        <v>45994</v>
      </c>
      <c r="C1344" s="8" t="s">
        <v>257</v>
      </c>
      <c r="D1344" s="8">
        <v>25</v>
      </c>
      <c r="E1344" s="6">
        <f>DAY(TableAopCalendar[[#This Row],[Date]])</f>
        <v>3</v>
      </c>
      <c r="F1344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344" s="6" t="str">
        <f t="shared" si="64"/>
        <v>Week 1</v>
      </c>
      <c r="H1344" s="6" t="str">
        <f t="shared" si="65"/>
        <v>December 25 Week 1</v>
      </c>
      <c r="I1344" s="6" t="str">
        <f>CONCATENATE(UPPER(TableAopCalendar[[#This Row],[Month]])," ",TableAopCalendar[[#This Row],[Year]])</f>
        <v>DECEMBER 25</v>
      </c>
      <c r="J1344" s="6" t="s">
        <v>261</v>
      </c>
      <c r="K1344" s="6" t="str">
        <f>CONCATENATE(TableAopCalendar[[#This Row],[Month for Plan]]," ",TableAopCalendar[[#This Row],[Plan]])</f>
        <v>DECEMBER 25 PLANNED</v>
      </c>
    </row>
    <row r="1345" spans="1:11" x14ac:dyDescent="0.35">
      <c r="A1345" s="6">
        <f t="shared" si="63"/>
        <v>4</v>
      </c>
      <c r="B1345" s="7">
        <v>45995</v>
      </c>
      <c r="C1345" s="8" t="s">
        <v>257</v>
      </c>
      <c r="D1345" s="8">
        <v>25</v>
      </c>
      <c r="E1345" s="6">
        <f>DAY(TableAopCalendar[[#This Row],[Date]])</f>
        <v>4</v>
      </c>
      <c r="F1345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345" s="6" t="str">
        <f t="shared" si="64"/>
        <v>Week 1</v>
      </c>
      <c r="H1345" s="6" t="str">
        <f t="shared" si="65"/>
        <v>December 25 Week 1</v>
      </c>
      <c r="I1345" s="6" t="str">
        <f>CONCATENATE(UPPER(TableAopCalendar[[#This Row],[Month]])," ",TableAopCalendar[[#This Row],[Year]])</f>
        <v>DECEMBER 25</v>
      </c>
      <c r="J1345" s="6" t="s">
        <v>261</v>
      </c>
      <c r="K1345" s="6" t="str">
        <f>CONCATENATE(TableAopCalendar[[#This Row],[Month for Plan]]," ",TableAopCalendar[[#This Row],[Plan]])</f>
        <v>DECEMBER 25 PLANNED</v>
      </c>
    </row>
    <row r="1346" spans="1:11" x14ac:dyDescent="0.35">
      <c r="A1346" s="6">
        <f t="shared" si="63"/>
        <v>5</v>
      </c>
      <c r="B1346" s="7">
        <v>45996</v>
      </c>
      <c r="C1346" s="8" t="s">
        <v>257</v>
      </c>
      <c r="D1346" s="8">
        <v>25</v>
      </c>
      <c r="E1346" s="6">
        <f>DAY(TableAopCalendar[[#This Row],[Date]])</f>
        <v>5</v>
      </c>
      <c r="F1346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346" s="6" t="str">
        <f t="shared" si="64"/>
        <v>Week 1</v>
      </c>
      <c r="H1346" s="6" t="str">
        <f t="shared" si="65"/>
        <v>December 25 Week 1</v>
      </c>
      <c r="I1346" s="6" t="str">
        <f>CONCATENATE(UPPER(TableAopCalendar[[#This Row],[Month]])," ",TableAopCalendar[[#This Row],[Year]])</f>
        <v>DECEMBER 25</v>
      </c>
      <c r="J1346" s="6" t="s">
        <v>261</v>
      </c>
      <c r="K1346" s="6" t="str">
        <f>CONCATENATE(TableAopCalendar[[#This Row],[Month for Plan]]," ",TableAopCalendar[[#This Row],[Plan]])</f>
        <v>DECEMBER 25 PLANNED</v>
      </c>
    </row>
    <row r="1347" spans="1:11" x14ac:dyDescent="0.35">
      <c r="A1347" s="6">
        <f t="shared" si="63"/>
        <v>6</v>
      </c>
      <c r="B1347" s="7">
        <v>45997</v>
      </c>
      <c r="C1347" s="8" t="s">
        <v>257</v>
      </c>
      <c r="D1347" s="8">
        <v>25</v>
      </c>
      <c r="E1347" s="6">
        <f>DAY(TableAopCalendar[[#This Row],[Date]])</f>
        <v>6</v>
      </c>
      <c r="F1347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347" s="6" t="str">
        <f t="shared" si="64"/>
        <v>Week 1</v>
      </c>
      <c r="H1347" s="6" t="str">
        <f t="shared" si="65"/>
        <v>December 25 Week 1</v>
      </c>
      <c r="I1347" s="6" t="str">
        <f>CONCATENATE(UPPER(TableAopCalendar[[#This Row],[Month]])," ",TableAopCalendar[[#This Row],[Year]])</f>
        <v>DECEMBER 25</v>
      </c>
      <c r="J1347" s="6" t="s">
        <v>261</v>
      </c>
      <c r="K1347" s="6" t="str">
        <f>CONCATENATE(TableAopCalendar[[#This Row],[Month for Plan]]," ",TableAopCalendar[[#This Row],[Plan]])</f>
        <v>DECEMBER 25 PLANNED</v>
      </c>
    </row>
    <row r="1348" spans="1:11" x14ac:dyDescent="0.35">
      <c r="A1348" s="6">
        <f t="shared" si="63"/>
        <v>7</v>
      </c>
      <c r="B1348" s="7">
        <v>45998</v>
      </c>
      <c r="C1348" s="8" t="s">
        <v>257</v>
      </c>
      <c r="D1348" s="8">
        <v>25</v>
      </c>
      <c r="E1348" s="6">
        <f>DAY(TableAopCalendar[[#This Row],[Date]])</f>
        <v>7</v>
      </c>
      <c r="F1348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348" s="6" t="str">
        <f t="shared" si="64"/>
        <v>Week 1</v>
      </c>
      <c r="H1348" s="6" t="str">
        <f t="shared" si="65"/>
        <v>December 25 Week 1</v>
      </c>
      <c r="I1348" s="6" t="str">
        <f>CONCATENATE(UPPER(TableAopCalendar[[#This Row],[Month]])," ",TableAopCalendar[[#This Row],[Year]])</f>
        <v>DECEMBER 25</v>
      </c>
      <c r="J1348" s="6" t="s">
        <v>261</v>
      </c>
      <c r="K1348" s="6" t="str">
        <f>CONCATENATE(TableAopCalendar[[#This Row],[Month for Plan]]," ",TableAopCalendar[[#This Row],[Plan]])</f>
        <v>DECEMBER 25 PLANNED</v>
      </c>
    </row>
    <row r="1349" spans="1:11" x14ac:dyDescent="0.35">
      <c r="A1349" s="6">
        <f t="shared" si="63"/>
        <v>1</v>
      </c>
      <c r="B1349" s="7">
        <v>45999</v>
      </c>
      <c r="C1349" s="8" t="s">
        <v>257</v>
      </c>
      <c r="D1349" s="8">
        <v>25</v>
      </c>
      <c r="E1349" s="6">
        <f>DAY(TableAopCalendar[[#This Row],[Date]])</f>
        <v>8</v>
      </c>
      <c r="F1349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349" s="6" t="str">
        <f t="shared" si="64"/>
        <v>Week 2</v>
      </c>
      <c r="H1349" s="6" t="str">
        <f t="shared" si="65"/>
        <v>December 25 Week 2</v>
      </c>
      <c r="I1349" s="6" t="str">
        <f>CONCATENATE(UPPER(TableAopCalendar[[#This Row],[Month]])," ",TableAopCalendar[[#This Row],[Year]])</f>
        <v>DECEMBER 25</v>
      </c>
      <c r="J1349" s="6" t="s">
        <v>261</v>
      </c>
      <c r="K1349" s="6" t="str">
        <f>CONCATENATE(TableAopCalendar[[#This Row],[Month for Plan]]," ",TableAopCalendar[[#This Row],[Plan]])</f>
        <v>DECEMBER 25 PLANNED</v>
      </c>
    </row>
    <row r="1350" spans="1:11" x14ac:dyDescent="0.35">
      <c r="A1350" s="6">
        <f t="shared" si="63"/>
        <v>2</v>
      </c>
      <c r="B1350" s="7">
        <v>46000</v>
      </c>
      <c r="C1350" s="8" t="s">
        <v>257</v>
      </c>
      <c r="D1350" s="8">
        <v>25</v>
      </c>
      <c r="E1350" s="6">
        <f>DAY(TableAopCalendar[[#This Row],[Date]])</f>
        <v>9</v>
      </c>
      <c r="F1350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350" s="6" t="str">
        <f t="shared" si="64"/>
        <v>Week 2</v>
      </c>
      <c r="H1350" s="6" t="str">
        <f t="shared" si="65"/>
        <v>December 25 Week 2</v>
      </c>
      <c r="I1350" s="6" t="str">
        <f>CONCATENATE(UPPER(TableAopCalendar[[#This Row],[Month]])," ",TableAopCalendar[[#This Row],[Year]])</f>
        <v>DECEMBER 25</v>
      </c>
      <c r="J1350" s="6" t="s">
        <v>261</v>
      </c>
      <c r="K1350" s="6" t="str">
        <f>CONCATENATE(TableAopCalendar[[#This Row],[Month for Plan]]," ",TableAopCalendar[[#This Row],[Plan]])</f>
        <v>DECEMBER 25 PLANNED</v>
      </c>
    </row>
    <row r="1351" spans="1:11" x14ac:dyDescent="0.35">
      <c r="A1351" s="6">
        <f t="shared" si="63"/>
        <v>3</v>
      </c>
      <c r="B1351" s="7">
        <v>46001</v>
      </c>
      <c r="C1351" s="8" t="s">
        <v>257</v>
      </c>
      <c r="D1351" s="8">
        <v>25</v>
      </c>
      <c r="E1351" s="6">
        <f>DAY(TableAopCalendar[[#This Row],[Date]])</f>
        <v>10</v>
      </c>
      <c r="F1351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351" s="6" t="str">
        <f t="shared" si="64"/>
        <v>Week 2</v>
      </c>
      <c r="H1351" s="6" t="str">
        <f t="shared" si="65"/>
        <v>December 25 Week 2</v>
      </c>
      <c r="I1351" s="6" t="str">
        <f>CONCATENATE(UPPER(TableAopCalendar[[#This Row],[Month]])," ",TableAopCalendar[[#This Row],[Year]])</f>
        <v>DECEMBER 25</v>
      </c>
      <c r="J1351" s="6" t="s">
        <v>261</v>
      </c>
      <c r="K1351" s="6" t="str">
        <f>CONCATENATE(TableAopCalendar[[#This Row],[Month for Plan]]," ",TableAopCalendar[[#This Row],[Plan]])</f>
        <v>DECEMBER 25 PLANNED</v>
      </c>
    </row>
    <row r="1352" spans="1:11" x14ac:dyDescent="0.35">
      <c r="A1352" s="6">
        <f t="shared" si="63"/>
        <v>4</v>
      </c>
      <c r="B1352" s="7">
        <v>46002</v>
      </c>
      <c r="C1352" s="8" t="s">
        <v>257</v>
      </c>
      <c r="D1352" s="8">
        <v>25</v>
      </c>
      <c r="E1352" s="6">
        <f>DAY(TableAopCalendar[[#This Row],[Date]])</f>
        <v>11</v>
      </c>
      <c r="F1352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352" s="6" t="str">
        <f t="shared" si="64"/>
        <v>Week 2</v>
      </c>
      <c r="H1352" s="6" t="str">
        <f t="shared" si="65"/>
        <v>December 25 Week 2</v>
      </c>
      <c r="I1352" s="6" t="str">
        <f>CONCATENATE(UPPER(TableAopCalendar[[#This Row],[Month]])," ",TableAopCalendar[[#This Row],[Year]])</f>
        <v>DECEMBER 25</v>
      </c>
      <c r="J1352" s="6" t="s">
        <v>261</v>
      </c>
      <c r="K1352" s="6" t="str">
        <f>CONCATENATE(TableAopCalendar[[#This Row],[Month for Plan]]," ",TableAopCalendar[[#This Row],[Plan]])</f>
        <v>DECEMBER 25 PLANNED</v>
      </c>
    </row>
    <row r="1353" spans="1:11" x14ac:dyDescent="0.35">
      <c r="A1353" s="6">
        <f t="shared" si="63"/>
        <v>5</v>
      </c>
      <c r="B1353" s="7">
        <v>46003</v>
      </c>
      <c r="C1353" s="8" t="s">
        <v>257</v>
      </c>
      <c r="D1353" s="8">
        <v>25</v>
      </c>
      <c r="E1353" s="6">
        <f>DAY(TableAopCalendar[[#This Row],[Date]])</f>
        <v>12</v>
      </c>
      <c r="F1353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353" s="6" t="str">
        <f t="shared" si="64"/>
        <v>Week 2</v>
      </c>
      <c r="H1353" s="6" t="str">
        <f t="shared" si="65"/>
        <v>December 25 Week 2</v>
      </c>
      <c r="I1353" s="6" t="str">
        <f>CONCATENATE(UPPER(TableAopCalendar[[#This Row],[Month]])," ",TableAopCalendar[[#This Row],[Year]])</f>
        <v>DECEMBER 25</v>
      </c>
      <c r="J1353" s="6" t="s">
        <v>261</v>
      </c>
      <c r="K1353" s="6" t="str">
        <f>CONCATENATE(TableAopCalendar[[#This Row],[Month for Plan]]," ",TableAopCalendar[[#This Row],[Plan]])</f>
        <v>DECEMBER 25 PLANNED</v>
      </c>
    </row>
    <row r="1354" spans="1:11" x14ac:dyDescent="0.35">
      <c r="A1354" s="6">
        <f t="shared" si="63"/>
        <v>6</v>
      </c>
      <c r="B1354" s="7">
        <v>46004</v>
      </c>
      <c r="C1354" s="8" t="s">
        <v>257</v>
      </c>
      <c r="D1354" s="8">
        <v>25</v>
      </c>
      <c r="E1354" s="6">
        <f>DAY(TableAopCalendar[[#This Row],[Date]])</f>
        <v>13</v>
      </c>
      <c r="F1354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354" s="6" t="str">
        <f t="shared" si="64"/>
        <v>Week 2</v>
      </c>
      <c r="H1354" s="6" t="str">
        <f t="shared" si="65"/>
        <v>December 25 Week 2</v>
      </c>
      <c r="I1354" s="6" t="str">
        <f>CONCATENATE(UPPER(TableAopCalendar[[#This Row],[Month]])," ",TableAopCalendar[[#This Row],[Year]])</f>
        <v>DECEMBER 25</v>
      </c>
      <c r="J1354" s="6" t="s">
        <v>261</v>
      </c>
      <c r="K1354" s="6" t="str">
        <f>CONCATENATE(TableAopCalendar[[#This Row],[Month for Plan]]," ",TableAopCalendar[[#This Row],[Plan]])</f>
        <v>DECEMBER 25 PLANNED</v>
      </c>
    </row>
    <row r="1355" spans="1:11" x14ac:dyDescent="0.35">
      <c r="A1355" s="6">
        <f t="shared" ref="A1355:A1418" si="66">IF(G1355=G1354,A1354+1,1)</f>
        <v>7</v>
      </c>
      <c r="B1355" s="7">
        <v>46005</v>
      </c>
      <c r="C1355" s="8" t="s">
        <v>257</v>
      </c>
      <c r="D1355" s="8">
        <v>25</v>
      </c>
      <c r="E1355" s="6">
        <f>DAY(TableAopCalendar[[#This Row],[Date]])</f>
        <v>14</v>
      </c>
      <c r="F1355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355" s="6" t="str">
        <f t="shared" ref="G1355:G1418" si="67">"Week"&amp;" "&amp;F1355</f>
        <v>Week 2</v>
      </c>
      <c r="H1355" s="6" t="str">
        <f t="shared" ref="H1355:H1418" si="68">CONCATENATE(C1355," ",D1355," ",G1355)</f>
        <v>December 25 Week 2</v>
      </c>
      <c r="I1355" s="6" t="str">
        <f>CONCATENATE(UPPER(TableAopCalendar[[#This Row],[Month]])," ",TableAopCalendar[[#This Row],[Year]])</f>
        <v>DECEMBER 25</v>
      </c>
      <c r="J1355" s="6" t="s">
        <v>261</v>
      </c>
      <c r="K1355" s="6" t="str">
        <f>CONCATENATE(TableAopCalendar[[#This Row],[Month for Plan]]," ",TableAopCalendar[[#This Row],[Plan]])</f>
        <v>DECEMBER 25 PLANNED</v>
      </c>
    </row>
    <row r="1356" spans="1:11" x14ac:dyDescent="0.35">
      <c r="A1356" s="6">
        <f t="shared" si="66"/>
        <v>1</v>
      </c>
      <c r="B1356" s="7">
        <v>46006</v>
      </c>
      <c r="C1356" s="8" t="s">
        <v>257</v>
      </c>
      <c r="D1356" s="8">
        <v>25</v>
      </c>
      <c r="E1356" s="6">
        <f>DAY(TableAopCalendar[[#This Row],[Date]])</f>
        <v>15</v>
      </c>
      <c r="F1356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356" s="6" t="str">
        <f t="shared" si="67"/>
        <v>Week 3</v>
      </c>
      <c r="H1356" s="6" t="str">
        <f t="shared" si="68"/>
        <v>December 25 Week 3</v>
      </c>
      <c r="I1356" s="6" t="str">
        <f>CONCATENATE(UPPER(TableAopCalendar[[#This Row],[Month]])," ",TableAopCalendar[[#This Row],[Year]])</f>
        <v>DECEMBER 25</v>
      </c>
      <c r="J1356" s="6" t="s">
        <v>261</v>
      </c>
      <c r="K1356" s="6" t="str">
        <f>CONCATENATE(TableAopCalendar[[#This Row],[Month for Plan]]," ",TableAopCalendar[[#This Row],[Plan]])</f>
        <v>DECEMBER 25 PLANNED</v>
      </c>
    </row>
    <row r="1357" spans="1:11" x14ac:dyDescent="0.35">
      <c r="A1357" s="6">
        <f t="shared" si="66"/>
        <v>2</v>
      </c>
      <c r="B1357" s="7">
        <v>46007</v>
      </c>
      <c r="C1357" s="8" t="s">
        <v>257</v>
      </c>
      <c r="D1357" s="8">
        <v>25</v>
      </c>
      <c r="E1357" s="6">
        <f>DAY(TableAopCalendar[[#This Row],[Date]])</f>
        <v>16</v>
      </c>
      <c r="F1357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357" s="6" t="str">
        <f t="shared" si="67"/>
        <v>Week 3</v>
      </c>
      <c r="H1357" s="6" t="str">
        <f t="shared" si="68"/>
        <v>December 25 Week 3</v>
      </c>
      <c r="I1357" s="6" t="str">
        <f>CONCATENATE(UPPER(TableAopCalendar[[#This Row],[Month]])," ",TableAopCalendar[[#This Row],[Year]])</f>
        <v>DECEMBER 25</v>
      </c>
      <c r="J1357" s="6" t="s">
        <v>261</v>
      </c>
      <c r="K1357" s="6" t="str">
        <f>CONCATENATE(TableAopCalendar[[#This Row],[Month for Plan]]," ",TableAopCalendar[[#This Row],[Plan]])</f>
        <v>DECEMBER 25 PLANNED</v>
      </c>
    </row>
    <row r="1358" spans="1:11" x14ac:dyDescent="0.35">
      <c r="A1358" s="6">
        <f t="shared" si="66"/>
        <v>3</v>
      </c>
      <c r="B1358" s="7">
        <v>46008</v>
      </c>
      <c r="C1358" s="8" t="s">
        <v>257</v>
      </c>
      <c r="D1358" s="8">
        <v>25</v>
      </c>
      <c r="E1358" s="6">
        <f>DAY(TableAopCalendar[[#This Row],[Date]])</f>
        <v>17</v>
      </c>
      <c r="F1358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358" s="6" t="str">
        <f t="shared" si="67"/>
        <v>Week 3</v>
      </c>
      <c r="H1358" s="6" t="str">
        <f t="shared" si="68"/>
        <v>December 25 Week 3</v>
      </c>
      <c r="I1358" s="6" t="str">
        <f>CONCATENATE(UPPER(TableAopCalendar[[#This Row],[Month]])," ",TableAopCalendar[[#This Row],[Year]])</f>
        <v>DECEMBER 25</v>
      </c>
      <c r="J1358" s="6" t="s">
        <v>261</v>
      </c>
      <c r="K1358" s="6" t="str">
        <f>CONCATENATE(TableAopCalendar[[#This Row],[Month for Plan]]," ",TableAopCalendar[[#This Row],[Plan]])</f>
        <v>DECEMBER 25 PLANNED</v>
      </c>
    </row>
    <row r="1359" spans="1:11" x14ac:dyDescent="0.35">
      <c r="A1359" s="6">
        <f t="shared" si="66"/>
        <v>4</v>
      </c>
      <c r="B1359" s="7">
        <v>46009</v>
      </c>
      <c r="C1359" s="8" t="s">
        <v>257</v>
      </c>
      <c r="D1359" s="8">
        <v>25</v>
      </c>
      <c r="E1359" s="6">
        <f>DAY(TableAopCalendar[[#This Row],[Date]])</f>
        <v>18</v>
      </c>
      <c r="F1359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359" s="6" t="str">
        <f t="shared" si="67"/>
        <v>Week 3</v>
      </c>
      <c r="H1359" s="6" t="str">
        <f t="shared" si="68"/>
        <v>December 25 Week 3</v>
      </c>
      <c r="I1359" s="6" t="str">
        <f>CONCATENATE(UPPER(TableAopCalendar[[#This Row],[Month]])," ",TableAopCalendar[[#This Row],[Year]])</f>
        <v>DECEMBER 25</v>
      </c>
      <c r="J1359" s="6" t="s">
        <v>261</v>
      </c>
      <c r="K1359" s="6" t="str">
        <f>CONCATENATE(TableAopCalendar[[#This Row],[Month for Plan]]," ",TableAopCalendar[[#This Row],[Plan]])</f>
        <v>DECEMBER 25 PLANNED</v>
      </c>
    </row>
    <row r="1360" spans="1:11" x14ac:dyDescent="0.35">
      <c r="A1360" s="6">
        <f t="shared" si="66"/>
        <v>5</v>
      </c>
      <c r="B1360" s="7">
        <v>46010</v>
      </c>
      <c r="C1360" s="8" t="s">
        <v>257</v>
      </c>
      <c r="D1360" s="8">
        <v>25</v>
      </c>
      <c r="E1360" s="6">
        <f>DAY(TableAopCalendar[[#This Row],[Date]])</f>
        <v>19</v>
      </c>
      <c r="F1360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360" s="6" t="str">
        <f t="shared" si="67"/>
        <v>Week 3</v>
      </c>
      <c r="H1360" s="6" t="str">
        <f t="shared" si="68"/>
        <v>December 25 Week 3</v>
      </c>
      <c r="I1360" s="6" t="str">
        <f>CONCATENATE(UPPER(TableAopCalendar[[#This Row],[Month]])," ",TableAopCalendar[[#This Row],[Year]])</f>
        <v>DECEMBER 25</v>
      </c>
      <c r="J1360" s="6" t="s">
        <v>261</v>
      </c>
      <c r="K1360" s="6" t="str">
        <f>CONCATENATE(TableAopCalendar[[#This Row],[Month for Plan]]," ",TableAopCalendar[[#This Row],[Plan]])</f>
        <v>DECEMBER 25 PLANNED</v>
      </c>
    </row>
    <row r="1361" spans="1:11" x14ac:dyDescent="0.35">
      <c r="A1361" s="6">
        <f t="shared" si="66"/>
        <v>6</v>
      </c>
      <c r="B1361" s="7">
        <v>46011</v>
      </c>
      <c r="C1361" s="8" t="s">
        <v>257</v>
      </c>
      <c r="D1361" s="8">
        <v>25</v>
      </c>
      <c r="E1361" s="6">
        <f>DAY(TableAopCalendar[[#This Row],[Date]])</f>
        <v>20</v>
      </c>
      <c r="F1361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361" s="6" t="str">
        <f t="shared" si="67"/>
        <v>Week 3</v>
      </c>
      <c r="H1361" s="6" t="str">
        <f t="shared" si="68"/>
        <v>December 25 Week 3</v>
      </c>
      <c r="I1361" s="6" t="str">
        <f>CONCATENATE(UPPER(TableAopCalendar[[#This Row],[Month]])," ",TableAopCalendar[[#This Row],[Year]])</f>
        <v>DECEMBER 25</v>
      </c>
      <c r="J1361" s="6" t="s">
        <v>261</v>
      </c>
      <c r="K1361" s="6" t="str">
        <f>CONCATENATE(TableAopCalendar[[#This Row],[Month for Plan]]," ",TableAopCalendar[[#This Row],[Plan]])</f>
        <v>DECEMBER 25 PLANNED</v>
      </c>
    </row>
    <row r="1362" spans="1:11" x14ac:dyDescent="0.35">
      <c r="A1362" s="6">
        <f t="shared" si="66"/>
        <v>7</v>
      </c>
      <c r="B1362" s="7">
        <v>46012</v>
      </c>
      <c r="C1362" s="8" t="s">
        <v>257</v>
      </c>
      <c r="D1362" s="8">
        <v>25</v>
      </c>
      <c r="E1362" s="6">
        <f>DAY(TableAopCalendar[[#This Row],[Date]])</f>
        <v>21</v>
      </c>
      <c r="F1362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362" s="6" t="str">
        <f t="shared" si="67"/>
        <v>Week 3</v>
      </c>
      <c r="H1362" s="6" t="str">
        <f t="shared" si="68"/>
        <v>December 25 Week 3</v>
      </c>
      <c r="I1362" s="6" t="str">
        <f>CONCATENATE(UPPER(TableAopCalendar[[#This Row],[Month]])," ",TableAopCalendar[[#This Row],[Year]])</f>
        <v>DECEMBER 25</v>
      </c>
      <c r="J1362" s="6" t="s">
        <v>261</v>
      </c>
      <c r="K1362" s="6" t="str">
        <f>CONCATENATE(TableAopCalendar[[#This Row],[Month for Plan]]," ",TableAopCalendar[[#This Row],[Plan]])</f>
        <v>DECEMBER 25 PLANNED</v>
      </c>
    </row>
    <row r="1363" spans="1:11" x14ac:dyDescent="0.35">
      <c r="A1363" s="6">
        <f t="shared" si="66"/>
        <v>1</v>
      </c>
      <c r="B1363" s="7">
        <v>46013</v>
      </c>
      <c r="C1363" s="8" t="s">
        <v>257</v>
      </c>
      <c r="D1363" s="8">
        <v>25</v>
      </c>
      <c r="E1363" s="6">
        <f>DAY(TableAopCalendar[[#This Row],[Date]])</f>
        <v>22</v>
      </c>
      <c r="F1363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363" s="6" t="str">
        <f t="shared" si="67"/>
        <v>Week 4</v>
      </c>
      <c r="H1363" s="6" t="str">
        <f t="shared" si="68"/>
        <v>December 25 Week 4</v>
      </c>
      <c r="I1363" s="6" t="str">
        <f>CONCATENATE(UPPER(TableAopCalendar[[#This Row],[Month]])," ",TableAopCalendar[[#This Row],[Year]])</f>
        <v>DECEMBER 25</v>
      </c>
      <c r="J1363" s="6" t="s">
        <v>261</v>
      </c>
      <c r="K1363" s="6" t="str">
        <f>CONCATENATE(TableAopCalendar[[#This Row],[Month for Plan]]," ",TableAopCalendar[[#This Row],[Plan]])</f>
        <v>DECEMBER 25 PLANNED</v>
      </c>
    </row>
    <row r="1364" spans="1:11" x14ac:dyDescent="0.35">
      <c r="A1364" s="6">
        <f t="shared" si="66"/>
        <v>2</v>
      </c>
      <c r="B1364" s="7">
        <v>46014</v>
      </c>
      <c r="C1364" s="8" t="s">
        <v>257</v>
      </c>
      <c r="D1364" s="8">
        <v>25</v>
      </c>
      <c r="E1364" s="6">
        <f>DAY(TableAopCalendar[[#This Row],[Date]])</f>
        <v>23</v>
      </c>
      <c r="F1364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364" s="6" t="str">
        <f t="shared" si="67"/>
        <v>Week 4</v>
      </c>
      <c r="H1364" s="6" t="str">
        <f t="shared" si="68"/>
        <v>December 25 Week 4</v>
      </c>
      <c r="I1364" s="6" t="str">
        <f>CONCATENATE(UPPER(TableAopCalendar[[#This Row],[Month]])," ",TableAopCalendar[[#This Row],[Year]])</f>
        <v>DECEMBER 25</v>
      </c>
      <c r="J1364" s="6" t="s">
        <v>261</v>
      </c>
      <c r="K1364" s="6" t="str">
        <f>CONCATENATE(TableAopCalendar[[#This Row],[Month for Plan]]," ",TableAopCalendar[[#This Row],[Plan]])</f>
        <v>DECEMBER 25 PLANNED</v>
      </c>
    </row>
    <row r="1365" spans="1:11" x14ac:dyDescent="0.35">
      <c r="A1365" s="6">
        <f t="shared" si="66"/>
        <v>3</v>
      </c>
      <c r="B1365" s="7">
        <v>46015</v>
      </c>
      <c r="C1365" s="8" t="s">
        <v>257</v>
      </c>
      <c r="D1365" s="8">
        <v>25</v>
      </c>
      <c r="E1365" s="6">
        <f>DAY(TableAopCalendar[[#This Row],[Date]])</f>
        <v>24</v>
      </c>
      <c r="F1365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365" s="6" t="str">
        <f t="shared" si="67"/>
        <v>Week 4</v>
      </c>
      <c r="H1365" s="6" t="str">
        <f t="shared" si="68"/>
        <v>December 25 Week 4</v>
      </c>
      <c r="I1365" s="6" t="str">
        <f>CONCATENATE(UPPER(TableAopCalendar[[#This Row],[Month]])," ",TableAopCalendar[[#This Row],[Year]])</f>
        <v>DECEMBER 25</v>
      </c>
      <c r="J1365" s="6" t="s">
        <v>261</v>
      </c>
      <c r="K1365" s="6" t="str">
        <f>CONCATENATE(TableAopCalendar[[#This Row],[Month for Plan]]," ",TableAopCalendar[[#This Row],[Plan]])</f>
        <v>DECEMBER 25 PLANNED</v>
      </c>
    </row>
    <row r="1366" spans="1:11" x14ac:dyDescent="0.35">
      <c r="A1366" s="6">
        <f t="shared" si="66"/>
        <v>4</v>
      </c>
      <c r="B1366" s="7">
        <v>46016</v>
      </c>
      <c r="C1366" s="8" t="s">
        <v>257</v>
      </c>
      <c r="D1366" s="8">
        <v>25</v>
      </c>
      <c r="E1366" s="6">
        <f>DAY(TableAopCalendar[[#This Row],[Date]])</f>
        <v>25</v>
      </c>
      <c r="F1366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366" s="6" t="str">
        <f t="shared" si="67"/>
        <v>Week 4</v>
      </c>
      <c r="H1366" s="6" t="str">
        <f t="shared" si="68"/>
        <v>December 25 Week 4</v>
      </c>
      <c r="I1366" s="6" t="str">
        <f>CONCATENATE(UPPER(TableAopCalendar[[#This Row],[Month]])," ",TableAopCalendar[[#This Row],[Year]])</f>
        <v>DECEMBER 25</v>
      </c>
      <c r="J1366" s="6" t="s">
        <v>261</v>
      </c>
      <c r="K1366" s="6" t="str">
        <f>CONCATENATE(TableAopCalendar[[#This Row],[Month for Plan]]," ",TableAopCalendar[[#This Row],[Plan]])</f>
        <v>DECEMBER 25 PLANNED</v>
      </c>
    </row>
    <row r="1367" spans="1:11" x14ac:dyDescent="0.35">
      <c r="A1367" s="6">
        <f t="shared" si="66"/>
        <v>5</v>
      </c>
      <c r="B1367" s="7">
        <v>46017</v>
      </c>
      <c r="C1367" s="8" t="s">
        <v>257</v>
      </c>
      <c r="D1367" s="8">
        <v>25</v>
      </c>
      <c r="E1367" s="6">
        <f>DAY(TableAopCalendar[[#This Row],[Date]])</f>
        <v>26</v>
      </c>
      <c r="F1367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367" s="6" t="str">
        <f t="shared" si="67"/>
        <v>Week 4</v>
      </c>
      <c r="H1367" s="6" t="str">
        <f t="shared" si="68"/>
        <v>December 25 Week 4</v>
      </c>
      <c r="I1367" s="6" t="str">
        <f>CONCATENATE(UPPER(TableAopCalendar[[#This Row],[Month]])," ",TableAopCalendar[[#This Row],[Year]])</f>
        <v>DECEMBER 25</v>
      </c>
      <c r="J1367" s="6" t="s">
        <v>261</v>
      </c>
      <c r="K1367" s="6" t="str">
        <f>CONCATENATE(TableAopCalendar[[#This Row],[Month for Plan]]," ",TableAopCalendar[[#This Row],[Plan]])</f>
        <v>DECEMBER 25 PLANNED</v>
      </c>
    </row>
    <row r="1368" spans="1:11" x14ac:dyDescent="0.35">
      <c r="A1368" s="6">
        <f t="shared" si="66"/>
        <v>6</v>
      </c>
      <c r="B1368" s="7">
        <v>46018</v>
      </c>
      <c r="C1368" s="8" t="s">
        <v>257</v>
      </c>
      <c r="D1368" s="8">
        <v>25</v>
      </c>
      <c r="E1368" s="6">
        <f>DAY(TableAopCalendar[[#This Row],[Date]])</f>
        <v>27</v>
      </c>
      <c r="F1368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368" s="6" t="str">
        <f t="shared" si="67"/>
        <v>Week 4</v>
      </c>
      <c r="H1368" s="6" t="str">
        <f t="shared" si="68"/>
        <v>December 25 Week 4</v>
      </c>
      <c r="I1368" s="6" t="str">
        <f>CONCATENATE(UPPER(TableAopCalendar[[#This Row],[Month]])," ",TableAopCalendar[[#This Row],[Year]])</f>
        <v>DECEMBER 25</v>
      </c>
      <c r="J1368" s="6" t="s">
        <v>261</v>
      </c>
      <c r="K1368" s="6" t="str">
        <f>CONCATENATE(TableAopCalendar[[#This Row],[Month for Plan]]," ",TableAopCalendar[[#This Row],[Plan]])</f>
        <v>DECEMBER 25 PLANNED</v>
      </c>
    </row>
    <row r="1369" spans="1:11" x14ac:dyDescent="0.35">
      <c r="A1369" s="6">
        <f t="shared" si="66"/>
        <v>7</v>
      </c>
      <c r="B1369" s="7">
        <v>46019</v>
      </c>
      <c r="C1369" s="8" t="s">
        <v>257</v>
      </c>
      <c r="D1369" s="8">
        <v>25</v>
      </c>
      <c r="E1369" s="6">
        <f>DAY(TableAopCalendar[[#This Row],[Date]])</f>
        <v>28</v>
      </c>
      <c r="F1369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369" s="6" t="str">
        <f t="shared" si="67"/>
        <v>Week 4</v>
      </c>
      <c r="H1369" s="6" t="str">
        <f t="shared" si="68"/>
        <v>December 25 Week 4</v>
      </c>
      <c r="I1369" s="6" t="str">
        <f>CONCATENATE(UPPER(TableAopCalendar[[#This Row],[Month]])," ",TableAopCalendar[[#This Row],[Year]])</f>
        <v>DECEMBER 25</v>
      </c>
      <c r="J1369" s="6" t="s">
        <v>261</v>
      </c>
      <c r="K1369" s="6" t="str">
        <f>CONCATENATE(TableAopCalendar[[#This Row],[Month for Plan]]," ",TableAopCalendar[[#This Row],[Plan]])</f>
        <v>DECEMBER 25 PLANNED</v>
      </c>
    </row>
    <row r="1370" spans="1:11" x14ac:dyDescent="0.35">
      <c r="A1370" s="6">
        <f t="shared" si="66"/>
        <v>1</v>
      </c>
      <c r="B1370" s="7">
        <v>46020</v>
      </c>
      <c r="C1370" s="8" t="s">
        <v>257</v>
      </c>
      <c r="D1370" s="8">
        <v>25</v>
      </c>
      <c r="E1370" s="6">
        <f>DAY(TableAopCalendar[[#This Row],[Date]])</f>
        <v>29</v>
      </c>
      <c r="F1370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370" s="6" t="str">
        <f t="shared" si="67"/>
        <v>Week 5</v>
      </c>
      <c r="H1370" s="6" t="str">
        <f t="shared" si="68"/>
        <v>December 25 Week 5</v>
      </c>
      <c r="I1370" s="6" t="str">
        <f>CONCATENATE(UPPER(TableAopCalendar[[#This Row],[Month]])," ",TableAopCalendar[[#This Row],[Year]])</f>
        <v>DECEMBER 25</v>
      </c>
      <c r="J1370" s="6" t="s">
        <v>261</v>
      </c>
      <c r="K1370" s="6" t="str">
        <f>CONCATENATE(TableAopCalendar[[#This Row],[Month for Plan]]," ",TableAopCalendar[[#This Row],[Plan]])</f>
        <v>DECEMBER 25 PLANNED</v>
      </c>
    </row>
    <row r="1371" spans="1:11" x14ac:dyDescent="0.35">
      <c r="A1371" s="6">
        <f t="shared" si="66"/>
        <v>2</v>
      </c>
      <c r="B1371" s="7">
        <v>46021</v>
      </c>
      <c r="C1371" s="8" t="s">
        <v>257</v>
      </c>
      <c r="D1371" s="8">
        <v>25</v>
      </c>
      <c r="E1371" s="6">
        <f>DAY(TableAopCalendar[[#This Row],[Date]])</f>
        <v>30</v>
      </c>
      <c r="F1371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371" s="6" t="str">
        <f t="shared" si="67"/>
        <v>Week 5</v>
      </c>
      <c r="H1371" s="6" t="str">
        <f t="shared" si="68"/>
        <v>December 25 Week 5</v>
      </c>
      <c r="I1371" s="6" t="str">
        <f>CONCATENATE(UPPER(TableAopCalendar[[#This Row],[Month]])," ",TableAopCalendar[[#This Row],[Year]])</f>
        <v>DECEMBER 25</v>
      </c>
      <c r="J1371" s="6" t="s">
        <v>261</v>
      </c>
      <c r="K1371" s="6" t="str">
        <f>CONCATENATE(TableAopCalendar[[#This Row],[Month for Plan]]," ",TableAopCalendar[[#This Row],[Plan]])</f>
        <v>DECEMBER 25 PLANNED</v>
      </c>
    </row>
    <row r="1372" spans="1:11" x14ac:dyDescent="0.35">
      <c r="A1372" s="6">
        <f t="shared" si="66"/>
        <v>3</v>
      </c>
      <c r="B1372" s="7">
        <v>46022</v>
      </c>
      <c r="C1372" s="8" t="s">
        <v>257</v>
      </c>
      <c r="D1372" s="8">
        <v>25</v>
      </c>
      <c r="E1372" s="6">
        <f>DAY(TableAopCalendar[[#This Row],[Date]])</f>
        <v>31</v>
      </c>
      <c r="F1372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372" s="6" t="str">
        <f t="shared" si="67"/>
        <v>Week 5</v>
      </c>
      <c r="H1372" s="6" t="str">
        <f t="shared" si="68"/>
        <v>December 25 Week 5</v>
      </c>
      <c r="I1372" s="6" t="str">
        <f>CONCATENATE(UPPER(TableAopCalendar[[#This Row],[Month]])," ",TableAopCalendar[[#This Row],[Year]])</f>
        <v>DECEMBER 25</v>
      </c>
      <c r="J1372" s="6" t="s">
        <v>261</v>
      </c>
      <c r="K1372" s="6" t="str">
        <f>CONCATENATE(TableAopCalendar[[#This Row],[Month for Plan]]," ",TableAopCalendar[[#This Row],[Plan]])</f>
        <v>DECEMBER 25 PLANNED</v>
      </c>
    </row>
    <row r="1373" spans="1:11" x14ac:dyDescent="0.35">
      <c r="A1373" s="6">
        <f t="shared" si="66"/>
        <v>1</v>
      </c>
      <c r="B1373" s="7">
        <v>46023</v>
      </c>
      <c r="C1373" s="8" t="s">
        <v>258</v>
      </c>
      <c r="D1373" s="8">
        <v>26</v>
      </c>
      <c r="E1373" s="6">
        <f>DAY(TableAopCalendar[[#This Row],[Date]])</f>
        <v>1</v>
      </c>
      <c r="F1373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373" s="6" t="str">
        <f t="shared" si="67"/>
        <v>Week 1</v>
      </c>
      <c r="H1373" s="6" t="str">
        <f t="shared" si="68"/>
        <v>January 26 Week 1</v>
      </c>
      <c r="I1373" s="6" t="str">
        <f>CONCATENATE(UPPER(TableAopCalendar[[#This Row],[Month]])," ",TableAopCalendar[[#This Row],[Year]])</f>
        <v>JANUARY 26</v>
      </c>
      <c r="J1373" s="6" t="s">
        <v>261</v>
      </c>
      <c r="K1373" s="6" t="str">
        <f>CONCATENATE(TableAopCalendar[[#This Row],[Month for Plan]]," ",TableAopCalendar[[#This Row],[Plan]])</f>
        <v>JANUARY 26 PLANNED</v>
      </c>
    </row>
    <row r="1374" spans="1:11" x14ac:dyDescent="0.35">
      <c r="A1374" s="6">
        <f t="shared" si="66"/>
        <v>2</v>
      </c>
      <c r="B1374" s="7">
        <v>46024</v>
      </c>
      <c r="C1374" s="8" t="s">
        <v>258</v>
      </c>
      <c r="D1374" s="8">
        <v>26</v>
      </c>
      <c r="E1374" s="6">
        <f>DAY(TableAopCalendar[[#This Row],[Date]])</f>
        <v>2</v>
      </c>
      <c r="F1374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374" s="6" t="str">
        <f t="shared" si="67"/>
        <v>Week 1</v>
      </c>
      <c r="H1374" s="6" t="str">
        <f t="shared" si="68"/>
        <v>January 26 Week 1</v>
      </c>
      <c r="I1374" s="6" t="str">
        <f>CONCATENATE(UPPER(TableAopCalendar[[#This Row],[Month]])," ",TableAopCalendar[[#This Row],[Year]])</f>
        <v>JANUARY 26</v>
      </c>
      <c r="J1374" s="6" t="s">
        <v>261</v>
      </c>
      <c r="K1374" s="6" t="str">
        <f>CONCATENATE(TableAopCalendar[[#This Row],[Month for Plan]]," ",TableAopCalendar[[#This Row],[Plan]])</f>
        <v>JANUARY 26 PLANNED</v>
      </c>
    </row>
    <row r="1375" spans="1:11" x14ac:dyDescent="0.35">
      <c r="A1375" s="6">
        <f t="shared" si="66"/>
        <v>3</v>
      </c>
      <c r="B1375" s="7">
        <v>46025</v>
      </c>
      <c r="C1375" s="8" t="s">
        <v>258</v>
      </c>
      <c r="D1375" s="8">
        <v>26</v>
      </c>
      <c r="E1375" s="6">
        <f>DAY(TableAopCalendar[[#This Row],[Date]])</f>
        <v>3</v>
      </c>
      <c r="F1375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375" s="6" t="str">
        <f t="shared" si="67"/>
        <v>Week 1</v>
      </c>
      <c r="H1375" s="6" t="str">
        <f t="shared" si="68"/>
        <v>January 26 Week 1</v>
      </c>
      <c r="I1375" s="6" t="str">
        <f>CONCATENATE(UPPER(TableAopCalendar[[#This Row],[Month]])," ",TableAopCalendar[[#This Row],[Year]])</f>
        <v>JANUARY 26</v>
      </c>
      <c r="J1375" s="6" t="s">
        <v>261</v>
      </c>
      <c r="K1375" s="6" t="str">
        <f>CONCATENATE(TableAopCalendar[[#This Row],[Month for Plan]]," ",TableAopCalendar[[#This Row],[Plan]])</f>
        <v>JANUARY 26 PLANNED</v>
      </c>
    </row>
    <row r="1376" spans="1:11" x14ac:dyDescent="0.35">
      <c r="A1376" s="6">
        <f t="shared" si="66"/>
        <v>4</v>
      </c>
      <c r="B1376" s="7">
        <v>46026</v>
      </c>
      <c r="C1376" s="8" t="s">
        <v>258</v>
      </c>
      <c r="D1376" s="8">
        <v>26</v>
      </c>
      <c r="E1376" s="6">
        <f>DAY(TableAopCalendar[[#This Row],[Date]])</f>
        <v>4</v>
      </c>
      <c r="F1376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376" s="6" t="str">
        <f t="shared" si="67"/>
        <v>Week 1</v>
      </c>
      <c r="H1376" s="6" t="str">
        <f t="shared" si="68"/>
        <v>January 26 Week 1</v>
      </c>
      <c r="I1376" s="6" t="str">
        <f>CONCATENATE(UPPER(TableAopCalendar[[#This Row],[Month]])," ",TableAopCalendar[[#This Row],[Year]])</f>
        <v>JANUARY 26</v>
      </c>
      <c r="J1376" s="6" t="s">
        <v>261</v>
      </c>
      <c r="K1376" s="6" t="str">
        <f>CONCATENATE(TableAopCalendar[[#This Row],[Month for Plan]]," ",TableAopCalendar[[#This Row],[Plan]])</f>
        <v>JANUARY 26 PLANNED</v>
      </c>
    </row>
    <row r="1377" spans="1:11" x14ac:dyDescent="0.35">
      <c r="A1377" s="6">
        <f t="shared" si="66"/>
        <v>5</v>
      </c>
      <c r="B1377" s="7">
        <v>46027</v>
      </c>
      <c r="C1377" s="8" t="s">
        <v>258</v>
      </c>
      <c r="D1377" s="8">
        <v>26</v>
      </c>
      <c r="E1377" s="6">
        <f>DAY(TableAopCalendar[[#This Row],[Date]])</f>
        <v>5</v>
      </c>
      <c r="F1377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377" s="6" t="str">
        <f t="shared" si="67"/>
        <v>Week 1</v>
      </c>
      <c r="H1377" s="6" t="str">
        <f t="shared" si="68"/>
        <v>January 26 Week 1</v>
      </c>
      <c r="I1377" s="6" t="str">
        <f>CONCATENATE(UPPER(TableAopCalendar[[#This Row],[Month]])," ",TableAopCalendar[[#This Row],[Year]])</f>
        <v>JANUARY 26</v>
      </c>
      <c r="J1377" s="6" t="s">
        <v>261</v>
      </c>
      <c r="K1377" s="6" t="str">
        <f>CONCATENATE(TableAopCalendar[[#This Row],[Month for Plan]]," ",TableAopCalendar[[#This Row],[Plan]])</f>
        <v>JANUARY 26 PLANNED</v>
      </c>
    </row>
    <row r="1378" spans="1:11" x14ac:dyDescent="0.35">
      <c r="A1378" s="6">
        <f t="shared" si="66"/>
        <v>6</v>
      </c>
      <c r="B1378" s="7">
        <v>46028</v>
      </c>
      <c r="C1378" s="8" t="s">
        <v>258</v>
      </c>
      <c r="D1378" s="8">
        <v>26</v>
      </c>
      <c r="E1378" s="6">
        <f>DAY(TableAopCalendar[[#This Row],[Date]])</f>
        <v>6</v>
      </c>
      <c r="F1378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378" s="6" t="str">
        <f t="shared" si="67"/>
        <v>Week 1</v>
      </c>
      <c r="H1378" s="6" t="str">
        <f t="shared" si="68"/>
        <v>January 26 Week 1</v>
      </c>
      <c r="I1378" s="6" t="str">
        <f>CONCATENATE(UPPER(TableAopCalendar[[#This Row],[Month]])," ",TableAopCalendar[[#This Row],[Year]])</f>
        <v>JANUARY 26</v>
      </c>
      <c r="J1378" s="6" t="s">
        <v>261</v>
      </c>
      <c r="K1378" s="6" t="str">
        <f>CONCATENATE(TableAopCalendar[[#This Row],[Month for Plan]]," ",TableAopCalendar[[#This Row],[Plan]])</f>
        <v>JANUARY 26 PLANNED</v>
      </c>
    </row>
    <row r="1379" spans="1:11" x14ac:dyDescent="0.35">
      <c r="A1379" s="6">
        <f t="shared" si="66"/>
        <v>7</v>
      </c>
      <c r="B1379" s="7">
        <v>46029</v>
      </c>
      <c r="C1379" s="8" t="s">
        <v>258</v>
      </c>
      <c r="D1379" s="8">
        <v>26</v>
      </c>
      <c r="E1379" s="6">
        <f>DAY(TableAopCalendar[[#This Row],[Date]])</f>
        <v>7</v>
      </c>
      <c r="F1379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379" s="6" t="str">
        <f t="shared" si="67"/>
        <v>Week 1</v>
      </c>
      <c r="H1379" s="6" t="str">
        <f t="shared" si="68"/>
        <v>January 26 Week 1</v>
      </c>
      <c r="I1379" s="6" t="str">
        <f>CONCATENATE(UPPER(TableAopCalendar[[#This Row],[Month]])," ",TableAopCalendar[[#This Row],[Year]])</f>
        <v>JANUARY 26</v>
      </c>
      <c r="J1379" s="6" t="s">
        <v>261</v>
      </c>
      <c r="K1379" s="6" t="str">
        <f>CONCATENATE(TableAopCalendar[[#This Row],[Month for Plan]]," ",TableAopCalendar[[#This Row],[Plan]])</f>
        <v>JANUARY 26 PLANNED</v>
      </c>
    </row>
    <row r="1380" spans="1:11" x14ac:dyDescent="0.35">
      <c r="A1380" s="6">
        <f t="shared" si="66"/>
        <v>1</v>
      </c>
      <c r="B1380" s="7">
        <v>46030</v>
      </c>
      <c r="C1380" s="8" t="s">
        <v>258</v>
      </c>
      <c r="D1380" s="8">
        <v>26</v>
      </c>
      <c r="E1380" s="6">
        <f>DAY(TableAopCalendar[[#This Row],[Date]])</f>
        <v>8</v>
      </c>
      <c r="F1380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380" s="6" t="str">
        <f t="shared" si="67"/>
        <v>Week 2</v>
      </c>
      <c r="H1380" s="6" t="str">
        <f t="shared" si="68"/>
        <v>January 26 Week 2</v>
      </c>
      <c r="I1380" s="6" t="str">
        <f>CONCATENATE(UPPER(TableAopCalendar[[#This Row],[Month]])," ",TableAopCalendar[[#This Row],[Year]])</f>
        <v>JANUARY 26</v>
      </c>
      <c r="J1380" s="6" t="s">
        <v>261</v>
      </c>
      <c r="K1380" s="6" t="str">
        <f>CONCATENATE(TableAopCalendar[[#This Row],[Month for Plan]]," ",TableAopCalendar[[#This Row],[Plan]])</f>
        <v>JANUARY 26 PLANNED</v>
      </c>
    </row>
    <row r="1381" spans="1:11" x14ac:dyDescent="0.35">
      <c r="A1381" s="6">
        <f t="shared" si="66"/>
        <v>2</v>
      </c>
      <c r="B1381" s="7">
        <v>46031</v>
      </c>
      <c r="C1381" s="8" t="s">
        <v>258</v>
      </c>
      <c r="D1381" s="8">
        <v>26</v>
      </c>
      <c r="E1381" s="6">
        <f>DAY(TableAopCalendar[[#This Row],[Date]])</f>
        <v>9</v>
      </c>
      <c r="F1381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381" s="6" t="str">
        <f t="shared" si="67"/>
        <v>Week 2</v>
      </c>
      <c r="H1381" s="6" t="str">
        <f t="shared" si="68"/>
        <v>January 26 Week 2</v>
      </c>
      <c r="I1381" s="6" t="str">
        <f>CONCATENATE(UPPER(TableAopCalendar[[#This Row],[Month]])," ",TableAopCalendar[[#This Row],[Year]])</f>
        <v>JANUARY 26</v>
      </c>
      <c r="J1381" s="6" t="s">
        <v>261</v>
      </c>
      <c r="K1381" s="6" t="str">
        <f>CONCATENATE(TableAopCalendar[[#This Row],[Month for Plan]]," ",TableAopCalendar[[#This Row],[Plan]])</f>
        <v>JANUARY 26 PLANNED</v>
      </c>
    </row>
    <row r="1382" spans="1:11" x14ac:dyDescent="0.35">
      <c r="A1382" s="6">
        <f t="shared" si="66"/>
        <v>3</v>
      </c>
      <c r="B1382" s="7">
        <v>46032</v>
      </c>
      <c r="C1382" s="8" t="s">
        <v>258</v>
      </c>
      <c r="D1382" s="8">
        <v>26</v>
      </c>
      <c r="E1382" s="6">
        <f>DAY(TableAopCalendar[[#This Row],[Date]])</f>
        <v>10</v>
      </c>
      <c r="F1382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382" s="6" t="str">
        <f t="shared" si="67"/>
        <v>Week 2</v>
      </c>
      <c r="H1382" s="6" t="str">
        <f t="shared" si="68"/>
        <v>January 26 Week 2</v>
      </c>
      <c r="I1382" s="6" t="str">
        <f>CONCATENATE(UPPER(TableAopCalendar[[#This Row],[Month]])," ",TableAopCalendar[[#This Row],[Year]])</f>
        <v>JANUARY 26</v>
      </c>
      <c r="J1382" s="6" t="s">
        <v>261</v>
      </c>
      <c r="K1382" s="6" t="str">
        <f>CONCATENATE(TableAopCalendar[[#This Row],[Month for Plan]]," ",TableAopCalendar[[#This Row],[Plan]])</f>
        <v>JANUARY 26 PLANNED</v>
      </c>
    </row>
    <row r="1383" spans="1:11" x14ac:dyDescent="0.35">
      <c r="A1383" s="6">
        <f t="shared" si="66"/>
        <v>4</v>
      </c>
      <c r="B1383" s="7">
        <v>46033</v>
      </c>
      <c r="C1383" s="8" t="s">
        <v>258</v>
      </c>
      <c r="D1383" s="8">
        <v>26</v>
      </c>
      <c r="E1383" s="6">
        <f>DAY(TableAopCalendar[[#This Row],[Date]])</f>
        <v>11</v>
      </c>
      <c r="F1383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383" s="6" t="str">
        <f t="shared" si="67"/>
        <v>Week 2</v>
      </c>
      <c r="H1383" s="6" t="str">
        <f t="shared" si="68"/>
        <v>January 26 Week 2</v>
      </c>
      <c r="I1383" s="6" t="str">
        <f>CONCATENATE(UPPER(TableAopCalendar[[#This Row],[Month]])," ",TableAopCalendar[[#This Row],[Year]])</f>
        <v>JANUARY 26</v>
      </c>
      <c r="J1383" s="6" t="s">
        <v>261</v>
      </c>
      <c r="K1383" s="6" t="str">
        <f>CONCATENATE(TableAopCalendar[[#This Row],[Month for Plan]]," ",TableAopCalendar[[#This Row],[Plan]])</f>
        <v>JANUARY 26 PLANNED</v>
      </c>
    </row>
    <row r="1384" spans="1:11" x14ac:dyDescent="0.35">
      <c r="A1384" s="6">
        <f t="shared" si="66"/>
        <v>5</v>
      </c>
      <c r="B1384" s="7">
        <v>46034</v>
      </c>
      <c r="C1384" s="8" t="s">
        <v>258</v>
      </c>
      <c r="D1384" s="8">
        <v>26</v>
      </c>
      <c r="E1384" s="6">
        <f>DAY(TableAopCalendar[[#This Row],[Date]])</f>
        <v>12</v>
      </c>
      <c r="F1384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384" s="6" t="str">
        <f t="shared" si="67"/>
        <v>Week 2</v>
      </c>
      <c r="H1384" s="6" t="str">
        <f t="shared" si="68"/>
        <v>January 26 Week 2</v>
      </c>
      <c r="I1384" s="6" t="str">
        <f>CONCATENATE(UPPER(TableAopCalendar[[#This Row],[Month]])," ",TableAopCalendar[[#This Row],[Year]])</f>
        <v>JANUARY 26</v>
      </c>
      <c r="J1384" s="6" t="s">
        <v>261</v>
      </c>
      <c r="K1384" s="6" t="str">
        <f>CONCATENATE(TableAopCalendar[[#This Row],[Month for Plan]]," ",TableAopCalendar[[#This Row],[Plan]])</f>
        <v>JANUARY 26 PLANNED</v>
      </c>
    </row>
    <row r="1385" spans="1:11" x14ac:dyDescent="0.35">
      <c r="A1385" s="6">
        <f t="shared" si="66"/>
        <v>6</v>
      </c>
      <c r="B1385" s="7">
        <v>46035</v>
      </c>
      <c r="C1385" s="8" t="s">
        <v>258</v>
      </c>
      <c r="D1385" s="8">
        <v>26</v>
      </c>
      <c r="E1385" s="6">
        <f>DAY(TableAopCalendar[[#This Row],[Date]])</f>
        <v>13</v>
      </c>
      <c r="F1385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385" s="6" t="str">
        <f t="shared" si="67"/>
        <v>Week 2</v>
      </c>
      <c r="H1385" s="6" t="str">
        <f t="shared" si="68"/>
        <v>January 26 Week 2</v>
      </c>
      <c r="I1385" s="6" t="str">
        <f>CONCATENATE(UPPER(TableAopCalendar[[#This Row],[Month]])," ",TableAopCalendar[[#This Row],[Year]])</f>
        <v>JANUARY 26</v>
      </c>
      <c r="J1385" s="6" t="s">
        <v>261</v>
      </c>
      <c r="K1385" s="6" t="str">
        <f>CONCATENATE(TableAopCalendar[[#This Row],[Month for Plan]]," ",TableAopCalendar[[#This Row],[Plan]])</f>
        <v>JANUARY 26 PLANNED</v>
      </c>
    </row>
    <row r="1386" spans="1:11" x14ac:dyDescent="0.35">
      <c r="A1386" s="6">
        <f t="shared" si="66"/>
        <v>7</v>
      </c>
      <c r="B1386" s="7">
        <v>46036</v>
      </c>
      <c r="C1386" s="8" t="s">
        <v>258</v>
      </c>
      <c r="D1386" s="8">
        <v>26</v>
      </c>
      <c r="E1386" s="6">
        <f>DAY(TableAopCalendar[[#This Row],[Date]])</f>
        <v>14</v>
      </c>
      <c r="F1386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386" s="6" t="str">
        <f t="shared" si="67"/>
        <v>Week 2</v>
      </c>
      <c r="H1386" s="6" t="str">
        <f t="shared" si="68"/>
        <v>January 26 Week 2</v>
      </c>
      <c r="I1386" s="6" t="str">
        <f>CONCATENATE(UPPER(TableAopCalendar[[#This Row],[Month]])," ",TableAopCalendar[[#This Row],[Year]])</f>
        <v>JANUARY 26</v>
      </c>
      <c r="J1386" s="6" t="s">
        <v>261</v>
      </c>
      <c r="K1386" s="6" t="str">
        <f>CONCATENATE(TableAopCalendar[[#This Row],[Month for Plan]]," ",TableAopCalendar[[#This Row],[Plan]])</f>
        <v>JANUARY 26 PLANNED</v>
      </c>
    </row>
    <row r="1387" spans="1:11" x14ac:dyDescent="0.35">
      <c r="A1387" s="6">
        <f t="shared" si="66"/>
        <v>1</v>
      </c>
      <c r="B1387" s="7">
        <v>46037</v>
      </c>
      <c r="C1387" s="8" t="s">
        <v>258</v>
      </c>
      <c r="D1387" s="8">
        <v>26</v>
      </c>
      <c r="E1387" s="6">
        <f>DAY(TableAopCalendar[[#This Row],[Date]])</f>
        <v>15</v>
      </c>
      <c r="F1387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387" s="6" t="str">
        <f t="shared" si="67"/>
        <v>Week 3</v>
      </c>
      <c r="H1387" s="6" t="str">
        <f t="shared" si="68"/>
        <v>January 26 Week 3</v>
      </c>
      <c r="I1387" s="6" t="str">
        <f>CONCATENATE(UPPER(TableAopCalendar[[#This Row],[Month]])," ",TableAopCalendar[[#This Row],[Year]])</f>
        <v>JANUARY 26</v>
      </c>
      <c r="J1387" s="6" t="s">
        <v>261</v>
      </c>
      <c r="K1387" s="6" t="str">
        <f>CONCATENATE(TableAopCalendar[[#This Row],[Month for Plan]]," ",TableAopCalendar[[#This Row],[Plan]])</f>
        <v>JANUARY 26 PLANNED</v>
      </c>
    </row>
    <row r="1388" spans="1:11" x14ac:dyDescent="0.35">
      <c r="A1388" s="6">
        <f t="shared" si="66"/>
        <v>2</v>
      </c>
      <c r="B1388" s="7">
        <v>46038</v>
      </c>
      <c r="C1388" s="8" t="s">
        <v>258</v>
      </c>
      <c r="D1388" s="8">
        <v>26</v>
      </c>
      <c r="E1388" s="6">
        <f>DAY(TableAopCalendar[[#This Row],[Date]])</f>
        <v>16</v>
      </c>
      <c r="F1388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388" s="6" t="str">
        <f t="shared" si="67"/>
        <v>Week 3</v>
      </c>
      <c r="H1388" s="6" t="str">
        <f t="shared" si="68"/>
        <v>January 26 Week 3</v>
      </c>
      <c r="I1388" s="6" t="str">
        <f>CONCATENATE(UPPER(TableAopCalendar[[#This Row],[Month]])," ",TableAopCalendar[[#This Row],[Year]])</f>
        <v>JANUARY 26</v>
      </c>
      <c r="J1388" s="6" t="s">
        <v>261</v>
      </c>
      <c r="K1388" s="6" t="str">
        <f>CONCATENATE(TableAopCalendar[[#This Row],[Month for Plan]]," ",TableAopCalendar[[#This Row],[Plan]])</f>
        <v>JANUARY 26 PLANNED</v>
      </c>
    </row>
    <row r="1389" spans="1:11" x14ac:dyDescent="0.35">
      <c r="A1389" s="6">
        <f t="shared" si="66"/>
        <v>3</v>
      </c>
      <c r="B1389" s="7">
        <v>46039</v>
      </c>
      <c r="C1389" s="8" t="s">
        <v>258</v>
      </c>
      <c r="D1389" s="8">
        <v>26</v>
      </c>
      <c r="E1389" s="6">
        <f>DAY(TableAopCalendar[[#This Row],[Date]])</f>
        <v>17</v>
      </c>
      <c r="F1389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389" s="6" t="str">
        <f t="shared" si="67"/>
        <v>Week 3</v>
      </c>
      <c r="H1389" s="6" t="str">
        <f t="shared" si="68"/>
        <v>January 26 Week 3</v>
      </c>
      <c r="I1389" s="6" t="str">
        <f>CONCATENATE(UPPER(TableAopCalendar[[#This Row],[Month]])," ",TableAopCalendar[[#This Row],[Year]])</f>
        <v>JANUARY 26</v>
      </c>
      <c r="J1389" s="6" t="s">
        <v>261</v>
      </c>
      <c r="K1389" s="6" t="str">
        <f>CONCATENATE(TableAopCalendar[[#This Row],[Month for Plan]]," ",TableAopCalendar[[#This Row],[Plan]])</f>
        <v>JANUARY 26 PLANNED</v>
      </c>
    </row>
    <row r="1390" spans="1:11" x14ac:dyDescent="0.35">
      <c r="A1390" s="6">
        <f t="shared" si="66"/>
        <v>4</v>
      </c>
      <c r="B1390" s="7">
        <v>46040</v>
      </c>
      <c r="C1390" s="8" t="s">
        <v>258</v>
      </c>
      <c r="D1390" s="8">
        <v>26</v>
      </c>
      <c r="E1390" s="6">
        <f>DAY(TableAopCalendar[[#This Row],[Date]])</f>
        <v>18</v>
      </c>
      <c r="F1390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390" s="6" t="str">
        <f t="shared" si="67"/>
        <v>Week 3</v>
      </c>
      <c r="H1390" s="6" t="str">
        <f t="shared" si="68"/>
        <v>January 26 Week 3</v>
      </c>
      <c r="I1390" s="6" t="str">
        <f>CONCATENATE(UPPER(TableAopCalendar[[#This Row],[Month]])," ",TableAopCalendar[[#This Row],[Year]])</f>
        <v>JANUARY 26</v>
      </c>
      <c r="J1390" s="6" t="s">
        <v>261</v>
      </c>
      <c r="K1390" s="6" t="str">
        <f>CONCATENATE(TableAopCalendar[[#This Row],[Month for Plan]]," ",TableAopCalendar[[#This Row],[Plan]])</f>
        <v>JANUARY 26 PLANNED</v>
      </c>
    </row>
    <row r="1391" spans="1:11" x14ac:dyDescent="0.35">
      <c r="A1391" s="6">
        <f t="shared" si="66"/>
        <v>5</v>
      </c>
      <c r="B1391" s="7">
        <v>46041</v>
      </c>
      <c r="C1391" s="8" t="s">
        <v>258</v>
      </c>
      <c r="D1391" s="8">
        <v>26</v>
      </c>
      <c r="E1391" s="6">
        <f>DAY(TableAopCalendar[[#This Row],[Date]])</f>
        <v>19</v>
      </c>
      <c r="F1391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391" s="6" t="str">
        <f t="shared" si="67"/>
        <v>Week 3</v>
      </c>
      <c r="H1391" s="6" t="str">
        <f t="shared" si="68"/>
        <v>January 26 Week 3</v>
      </c>
      <c r="I1391" s="6" t="str">
        <f>CONCATENATE(UPPER(TableAopCalendar[[#This Row],[Month]])," ",TableAopCalendar[[#This Row],[Year]])</f>
        <v>JANUARY 26</v>
      </c>
      <c r="J1391" s="6" t="s">
        <v>261</v>
      </c>
      <c r="K1391" s="6" t="str">
        <f>CONCATENATE(TableAopCalendar[[#This Row],[Month for Plan]]," ",TableAopCalendar[[#This Row],[Plan]])</f>
        <v>JANUARY 26 PLANNED</v>
      </c>
    </row>
    <row r="1392" spans="1:11" x14ac:dyDescent="0.35">
      <c r="A1392" s="6">
        <f t="shared" si="66"/>
        <v>6</v>
      </c>
      <c r="B1392" s="7">
        <v>46042</v>
      </c>
      <c r="C1392" s="8" t="s">
        <v>258</v>
      </c>
      <c r="D1392" s="8">
        <v>26</v>
      </c>
      <c r="E1392" s="6">
        <f>DAY(TableAopCalendar[[#This Row],[Date]])</f>
        <v>20</v>
      </c>
      <c r="F1392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392" s="6" t="str">
        <f t="shared" si="67"/>
        <v>Week 3</v>
      </c>
      <c r="H1392" s="6" t="str">
        <f t="shared" si="68"/>
        <v>January 26 Week 3</v>
      </c>
      <c r="I1392" s="6" t="str">
        <f>CONCATENATE(UPPER(TableAopCalendar[[#This Row],[Month]])," ",TableAopCalendar[[#This Row],[Year]])</f>
        <v>JANUARY 26</v>
      </c>
      <c r="J1392" s="6" t="s">
        <v>261</v>
      </c>
      <c r="K1392" s="6" t="str">
        <f>CONCATENATE(TableAopCalendar[[#This Row],[Month for Plan]]," ",TableAopCalendar[[#This Row],[Plan]])</f>
        <v>JANUARY 26 PLANNED</v>
      </c>
    </row>
    <row r="1393" spans="1:11" x14ac:dyDescent="0.35">
      <c r="A1393" s="6">
        <f t="shared" si="66"/>
        <v>7</v>
      </c>
      <c r="B1393" s="7">
        <v>46043</v>
      </c>
      <c r="C1393" s="8" t="s">
        <v>258</v>
      </c>
      <c r="D1393" s="8">
        <v>26</v>
      </c>
      <c r="E1393" s="6">
        <f>DAY(TableAopCalendar[[#This Row],[Date]])</f>
        <v>21</v>
      </c>
      <c r="F1393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393" s="6" t="str">
        <f t="shared" si="67"/>
        <v>Week 3</v>
      </c>
      <c r="H1393" s="6" t="str">
        <f t="shared" si="68"/>
        <v>January 26 Week 3</v>
      </c>
      <c r="I1393" s="6" t="str">
        <f>CONCATENATE(UPPER(TableAopCalendar[[#This Row],[Month]])," ",TableAopCalendar[[#This Row],[Year]])</f>
        <v>JANUARY 26</v>
      </c>
      <c r="J1393" s="6" t="s">
        <v>261</v>
      </c>
      <c r="K1393" s="6" t="str">
        <f>CONCATENATE(TableAopCalendar[[#This Row],[Month for Plan]]," ",TableAopCalendar[[#This Row],[Plan]])</f>
        <v>JANUARY 26 PLANNED</v>
      </c>
    </row>
    <row r="1394" spans="1:11" x14ac:dyDescent="0.35">
      <c r="A1394" s="6">
        <f t="shared" si="66"/>
        <v>1</v>
      </c>
      <c r="B1394" s="7">
        <v>46044</v>
      </c>
      <c r="C1394" s="8" t="s">
        <v>258</v>
      </c>
      <c r="D1394" s="8">
        <v>26</v>
      </c>
      <c r="E1394" s="6">
        <f>DAY(TableAopCalendar[[#This Row],[Date]])</f>
        <v>22</v>
      </c>
      <c r="F1394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394" s="6" t="str">
        <f t="shared" si="67"/>
        <v>Week 4</v>
      </c>
      <c r="H1394" s="6" t="str">
        <f t="shared" si="68"/>
        <v>January 26 Week 4</v>
      </c>
      <c r="I1394" s="6" t="str">
        <f>CONCATENATE(UPPER(TableAopCalendar[[#This Row],[Month]])," ",TableAopCalendar[[#This Row],[Year]])</f>
        <v>JANUARY 26</v>
      </c>
      <c r="J1394" s="6" t="s">
        <v>261</v>
      </c>
      <c r="K1394" s="6" t="str">
        <f>CONCATENATE(TableAopCalendar[[#This Row],[Month for Plan]]," ",TableAopCalendar[[#This Row],[Plan]])</f>
        <v>JANUARY 26 PLANNED</v>
      </c>
    </row>
    <row r="1395" spans="1:11" x14ac:dyDescent="0.35">
      <c r="A1395" s="6">
        <f t="shared" si="66"/>
        <v>2</v>
      </c>
      <c r="B1395" s="7">
        <v>46045</v>
      </c>
      <c r="C1395" s="8" t="s">
        <v>258</v>
      </c>
      <c r="D1395" s="8">
        <v>26</v>
      </c>
      <c r="E1395" s="6">
        <f>DAY(TableAopCalendar[[#This Row],[Date]])</f>
        <v>23</v>
      </c>
      <c r="F1395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395" s="6" t="str">
        <f t="shared" si="67"/>
        <v>Week 4</v>
      </c>
      <c r="H1395" s="6" t="str">
        <f t="shared" si="68"/>
        <v>January 26 Week 4</v>
      </c>
      <c r="I1395" s="6" t="str">
        <f>CONCATENATE(UPPER(TableAopCalendar[[#This Row],[Month]])," ",TableAopCalendar[[#This Row],[Year]])</f>
        <v>JANUARY 26</v>
      </c>
      <c r="J1395" s="6" t="s">
        <v>261</v>
      </c>
      <c r="K1395" s="6" t="str">
        <f>CONCATENATE(TableAopCalendar[[#This Row],[Month for Plan]]," ",TableAopCalendar[[#This Row],[Plan]])</f>
        <v>JANUARY 26 PLANNED</v>
      </c>
    </row>
    <row r="1396" spans="1:11" x14ac:dyDescent="0.35">
      <c r="A1396" s="6">
        <f t="shared" si="66"/>
        <v>3</v>
      </c>
      <c r="B1396" s="7">
        <v>46046</v>
      </c>
      <c r="C1396" s="8" t="s">
        <v>258</v>
      </c>
      <c r="D1396" s="8">
        <v>26</v>
      </c>
      <c r="E1396" s="6">
        <f>DAY(TableAopCalendar[[#This Row],[Date]])</f>
        <v>24</v>
      </c>
      <c r="F1396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396" s="6" t="str">
        <f t="shared" si="67"/>
        <v>Week 4</v>
      </c>
      <c r="H1396" s="6" t="str">
        <f t="shared" si="68"/>
        <v>January 26 Week 4</v>
      </c>
      <c r="I1396" s="6" t="str">
        <f>CONCATENATE(UPPER(TableAopCalendar[[#This Row],[Month]])," ",TableAopCalendar[[#This Row],[Year]])</f>
        <v>JANUARY 26</v>
      </c>
      <c r="J1396" s="6" t="s">
        <v>261</v>
      </c>
      <c r="K1396" s="6" t="str">
        <f>CONCATENATE(TableAopCalendar[[#This Row],[Month for Plan]]," ",TableAopCalendar[[#This Row],[Plan]])</f>
        <v>JANUARY 26 PLANNED</v>
      </c>
    </row>
    <row r="1397" spans="1:11" x14ac:dyDescent="0.35">
      <c r="A1397" s="6">
        <f t="shared" si="66"/>
        <v>4</v>
      </c>
      <c r="B1397" s="7">
        <v>46047</v>
      </c>
      <c r="C1397" s="8" t="s">
        <v>258</v>
      </c>
      <c r="D1397" s="8">
        <v>26</v>
      </c>
      <c r="E1397" s="6">
        <f>DAY(TableAopCalendar[[#This Row],[Date]])</f>
        <v>25</v>
      </c>
      <c r="F1397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397" s="6" t="str">
        <f t="shared" si="67"/>
        <v>Week 4</v>
      </c>
      <c r="H1397" s="6" t="str">
        <f t="shared" si="68"/>
        <v>January 26 Week 4</v>
      </c>
      <c r="I1397" s="6" t="str">
        <f>CONCATENATE(UPPER(TableAopCalendar[[#This Row],[Month]])," ",TableAopCalendar[[#This Row],[Year]])</f>
        <v>JANUARY 26</v>
      </c>
      <c r="J1397" s="6" t="s">
        <v>261</v>
      </c>
      <c r="K1397" s="6" t="str">
        <f>CONCATENATE(TableAopCalendar[[#This Row],[Month for Plan]]," ",TableAopCalendar[[#This Row],[Plan]])</f>
        <v>JANUARY 26 PLANNED</v>
      </c>
    </row>
    <row r="1398" spans="1:11" x14ac:dyDescent="0.35">
      <c r="A1398" s="6">
        <f t="shared" si="66"/>
        <v>5</v>
      </c>
      <c r="B1398" s="7">
        <v>46048</v>
      </c>
      <c r="C1398" s="8" t="s">
        <v>258</v>
      </c>
      <c r="D1398" s="8">
        <v>26</v>
      </c>
      <c r="E1398" s="6">
        <f>DAY(TableAopCalendar[[#This Row],[Date]])</f>
        <v>26</v>
      </c>
      <c r="F1398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398" s="6" t="str">
        <f t="shared" si="67"/>
        <v>Week 4</v>
      </c>
      <c r="H1398" s="6" t="str">
        <f t="shared" si="68"/>
        <v>January 26 Week 4</v>
      </c>
      <c r="I1398" s="6" t="str">
        <f>CONCATENATE(UPPER(TableAopCalendar[[#This Row],[Month]])," ",TableAopCalendar[[#This Row],[Year]])</f>
        <v>JANUARY 26</v>
      </c>
      <c r="J1398" s="6" t="s">
        <v>261</v>
      </c>
      <c r="K1398" s="6" t="str">
        <f>CONCATENATE(TableAopCalendar[[#This Row],[Month for Plan]]," ",TableAopCalendar[[#This Row],[Plan]])</f>
        <v>JANUARY 26 PLANNED</v>
      </c>
    </row>
    <row r="1399" spans="1:11" x14ac:dyDescent="0.35">
      <c r="A1399" s="6">
        <f t="shared" si="66"/>
        <v>6</v>
      </c>
      <c r="B1399" s="7">
        <v>46049</v>
      </c>
      <c r="C1399" s="8" t="s">
        <v>258</v>
      </c>
      <c r="D1399" s="8">
        <v>26</v>
      </c>
      <c r="E1399" s="6">
        <f>DAY(TableAopCalendar[[#This Row],[Date]])</f>
        <v>27</v>
      </c>
      <c r="F1399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399" s="6" t="str">
        <f t="shared" si="67"/>
        <v>Week 4</v>
      </c>
      <c r="H1399" s="6" t="str">
        <f t="shared" si="68"/>
        <v>January 26 Week 4</v>
      </c>
      <c r="I1399" s="6" t="str">
        <f>CONCATENATE(UPPER(TableAopCalendar[[#This Row],[Month]])," ",TableAopCalendar[[#This Row],[Year]])</f>
        <v>JANUARY 26</v>
      </c>
      <c r="J1399" s="6" t="s">
        <v>261</v>
      </c>
      <c r="K1399" s="6" t="str">
        <f>CONCATENATE(TableAopCalendar[[#This Row],[Month for Plan]]," ",TableAopCalendar[[#This Row],[Plan]])</f>
        <v>JANUARY 26 PLANNED</v>
      </c>
    </row>
    <row r="1400" spans="1:11" x14ac:dyDescent="0.35">
      <c r="A1400" s="6">
        <f t="shared" si="66"/>
        <v>7</v>
      </c>
      <c r="B1400" s="7">
        <v>46050</v>
      </c>
      <c r="C1400" s="8" t="s">
        <v>258</v>
      </c>
      <c r="D1400" s="8">
        <v>26</v>
      </c>
      <c r="E1400" s="6">
        <f>DAY(TableAopCalendar[[#This Row],[Date]])</f>
        <v>28</v>
      </c>
      <c r="F1400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400" s="6" t="str">
        <f t="shared" si="67"/>
        <v>Week 4</v>
      </c>
      <c r="H1400" s="6" t="str">
        <f t="shared" si="68"/>
        <v>January 26 Week 4</v>
      </c>
      <c r="I1400" s="6" t="str">
        <f>CONCATENATE(UPPER(TableAopCalendar[[#This Row],[Month]])," ",TableAopCalendar[[#This Row],[Year]])</f>
        <v>JANUARY 26</v>
      </c>
      <c r="J1400" s="6" t="s">
        <v>261</v>
      </c>
      <c r="K1400" s="6" t="str">
        <f>CONCATENATE(TableAopCalendar[[#This Row],[Month for Plan]]," ",TableAopCalendar[[#This Row],[Plan]])</f>
        <v>JANUARY 26 PLANNED</v>
      </c>
    </row>
    <row r="1401" spans="1:11" x14ac:dyDescent="0.35">
      <c r="A1401" s="6">
        <f t="shared" si="66"/>
        <v>1</v>
      </c>
      <c r="B1401" s="7">
        <v>46051</v>
      </c>
      <c r="C1401" s="8" t="s">
        <v>258</v>
      </c>
      <c r="D1401" s="8">
        <v>26</v>
      </c>
      <c r="E1401" s="6">
        <f>DAY(TableAopCalendar[[#This Row],[Date]])</f>
        <v>29</v>
      </c>
      <c r="F1401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401" s="6" t="str">
        <f t="shared" si="67"/>
        <v>Week 5</v>
      </c>
      <c r="H1401" s="6" t="str">
        <f t="shared" si="68"/>
        <v>January 26 Week 5</v>
      </c>
      <c r="I1401" s="6" t="str">
        <f>CONCATENATE(UPPER(TableAopCalendar[[#This Row],[Month]])," ",TableAopCalendar[[#This Row],[Year]])</f>
        <v>JANUARY 26</v>
      </c>
      <c r="J1401" s="6" t="s">
        <v>261</v>
      </c>
      <c r="K1401" s="6" t="str">
        <f>CONCATENATE(TableAopCalendar[[#This Row],[Month for Plan]]," ",TableAopCalendar[[#This Row],[Plan]])</f>
        <v>JANUARY 26 PLANNED</v>
      </c>
    </row>
    <row r="1402" spans="1:11" x14ac:dyDescent="0.35">
      <c r="A1402" s="6">
        <f t="shared" si="66"/>
        <v>2</v>
      </c>
      <c r="B1402" s="7">
        <v>46052</v>
      </c>
      <c r="C1402" s="8" t="s">
        <v>258</v>
      </c>
      <c r="D1402" s="8">
        <v>26</v>
      </c>
      <c r="E1402" s="6">
        <f>DAY(TableAopCalendar[[#This Row],[Date]])</f>
        <v>30</v>
      </c>
      <c r="F1402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402" s="6" t="str">
        <f t="shared" si="67"/>
        <v>Week 5</v>
      </c>
      <c r="H1402" s="6" t="str">
        <f t="shared" si="68"/>
        <v>January 26 Week 5</v>
      </c>
      <c r="I1402" s="6" t="str">
        <f>CONCATENATE(UPPER(TableAopCalendar[[#This Row],[Month]])," ",TableAopCalendar[[#This Row],[Year]])</f>
        <v>JANUARY 26</v>
      </c>
      <c r="J1402" s="6" t="s">
        <v>261</v>
      </c>
      <c r="K1402" s="6" t="str">
        <f>CONCATENATE(TableAopCalendar[[#This Row],[Month for Plan]]," ",TableAopCalendar[[#This Row],[Plan]])</f>
        <v>JANUARY 26 PLANNED</v>
      </c>
    </row>
    <row r="1403" spans="1:11" x14ac:dyDescent="0.35">
      <c r="A1403" s="6">
        <f t="shared" si="66"/>
        <v>3</v>
      </c>
      <c r="B1403" s="7">
        <v>46053</v>
      </c>
      <c r="C1403" s="8" t="s">
        <v>258</v>
      </c>
      <c r="D1403" s="8">
        <v>26</v>
      </c>
      <c r="E1403" s="6">
        <f>DAY(TableAopCalendar[[#This Row],[Date]])</f>
        <v>31</v>
      </c>
      <c r="F1403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403" s="6" t="str">
        <f t="shared" si="67"/>
        <v>Week 5</v>
      </c>
      <c r="H1403" s="6" t="str">
        <f t="shared" si="68"/>
        <v>January 26 Week 5</v>
      </c>
      <c r="I1403" s="6" t="str">
        <f>CONCATENATE(UPPER(TableAopCalendar[[#This Row],[Month]])," ",TableAopCalendar[[#This Row],[Year]])</f>
        <v>JANUARY 26</v>
      </c>
      <c r="J1403" s="6" t="s">
        <v>261</v>
      </c>
      <c r="K1403" s="6" t="str">
        <f>CONCATENATE(TableAopCalendar[[#This Row],[Month for Plan]]," ",TableAopCalendar[[#This Row],[Plan]])</f>
        <v>JANUARY 26 PLANNED</v>
      </c>
    </row>
    <row r="1404" spans="1:11" x14ac:dyDescent="0.35">
      <c r="A1404" s="6">
        <f t="shared" si="66"/>
        <v>1</v>
      </c>
      <c r="B1404" s="7">
        <v>46054</v>
      </c>
      <c r="C1404" s="8" t="s">
        <v>259</v>
      </c>
      <c r="D1404" s="8">
        <v>26</v>
      </c>
      <c r="E1404" s="6">
        <f>DAY(TableAopCalendar[[#This Row],[Date]])</f>
        <v>1</v>
      </c>
      <c r="F1404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404" s="6" t="str">
        <f t="shared" si="67"/>
        <v>Week 1</v>
      </c>
      <c r="H1404" s="6" t="str">
        <f t="shared" si="68"/>
        <v>February 26 Week 1</v>
      </c>
      <c r="I1404" s="6" t="str">
        <f>CONCATENATE(UPPER(TableAopCalendar[[#This Row],[Month]])," ",TableAopCalendar[[#This Row],[Year]])</f>
        <v>FEBRUARY 26</v>
      </c>
      <c r="J1404" s="6" t="s">
        <v>261</v>
      </c>
      <c r="K1404" s="6" t="str">
        <f>CONCATENATE(TableAopCalendar[[#This Row],[Month for Plan]]," ",TableAopCalendar[[#This Row],[Plan]])</f>
        <v>FEBRUARY 26 PLANNED</v>
      </c>
    </row>
    <row r="1405" spans="1:11" x14ac:dyDescent="0.35">
      <c r="A1405" s="6">
        <f t="shared" si="66"/>
        <v>2</v>
      </c>
      <c r="B1405" s="7">
        <v>46055</v>
      </c>
      <c r="C1405" s="8" t="s">
        <v>259</v>
      </c>
      <c r="D1405" s="8">
        <v>26</v>
      </c>
      <c r="E1405" s="6">
        <f>DAY(TableAopCalendar[[#This Row],[Date]])</f>
        <v>2</v>
      </c>
      <c r="F1405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405" s="6" t="str">
        <f t="shared" si="67"/>
        <v>Week 1</v>
      </c>
      <c r="H1405" s="6" t="str">
        <f t="shared" si="68"/>
        <v>February 26 Week 1</v>
      </c>
      <c r="I1405" s="6" t="str">
        <f>CONCATENATE(UPPER(TableAopCalendar[[#This Row],[Month]])," ",TableAopCalendar[[#This Row],[Year]])</f>
        <v>FEBRUARY 26</v>
      </c>
      <c r="J1405" s="6" t="s">
        <v>261</v>
      </c>
      <c r="K1405" s="6" t="str">
        <f>CONCATENATE(TableAopCalendar[[#This Row],[Month for Plan]]," ",TableAopCalendar[[#This Row],[Plan]])</f>
        <v>FEBRUARY 26 PLANNED</v>
      </c>
    </row>
    <row r="1406" spans="1:11" x14ac:dyDescent="0.35">
      <c r="A1406" s="6">
        <f t="shared" si="66"/>
        <v>3</v>
      </c>
      <c r="B1406" s="7">
        <v>46056</v>
      </c>
      <c r="C1406" s="8" t="s">
        <v>259</v>
      </c>
      <c r="D1406" s="8">
        <v>26</v>
      </c>
      <c r="E1406" s="6">
        <f>DAY(TableAopCalendar[[#This Row],[Date]])</f>
        <v>3</v>
      </c>
      <c r="F1406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406" s="6" t="str">
        <f t="shared" si="67"/>
        <v>Week 1</v>
      </c>
      <c r="H1406" s="6" t="str">
        <f t="shared" si="68"/>
        <v>February 26 Week 1</v>
      </c>
      <c r="I1406" s="6" t="str">
        <f>CONCATENATE(UPPER(TableAopCalendar[[#This Row],[Month]])," ",TableAopCalendar[[#This Row],[Year]])</f>
        <v>FEBRUARY 26</v>
      </c>
      <c r="J1406" s="6" t="s">
        <v>261</v>
      </c>
      <c r="K1406" s="6" t="str">
        <f>CONCATENATE(TableAopCalendar[[#This Row],[Month for Plan]]," ",TableAopCalendar[[#This Row],[Plan]])</f>
        <v>FEBRUARY 26 PLANNED</v>
      </c>
    </row>
    <row r="1407" spans="1:11" x14ac:dyDescent="0.35">
      <c r="A1407" s="6">
        <f t="shared" si="66"/>
        <v>4</v>
      </c>
      <c r="B1407" s="7">
        <v>46057</v>
      </c>
      <c r="C1407" s="8" t="s">
        <v>259</v>
      </c>
      <c r="D1407" s="8">
        <v>26</v>
      </c>
      <c r="E1407" s="6">
        <f>DAY(TableAopCalendar[[#This Row],[Date]])</f>
        <v>4</v>
      </c>
      <c r="F1407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407" s="6" t="str">
        <f t="shared" si="67"/>
        <v>Week 1</v>
      </c>
      <c r="H1407" s="6" t="str">
        <f t="shared" si="68"/>
        <v>February 26 Week 1</v>
      </c>
      <c r="I1407" s="6" t="str">
        <f>CONCATENATE(UPPER(TableAopCalendar[[#This Row],[Month]])," ",TableAopCalendar[[#This Row],[Year]])</f>
        <v>FEBRUARY 26</v>
      </c>
      <c r="J1407" s="6" t="s">
        <v>261</v>
      </c>
      <c r="K1407" s="6" t="str">
        <f>CONCATENATE(TableAopCalendar[[#This Row],[Month for Plan]]," ",TableAopCalendar[[#This Row],[Plan]])</f>
        <v>FEBRUARY 26 PLANNED</v>
      </c>
    </row>
    <row r="1408" spans="1:11" x14ac:dyDescent="0.35">
      <c r="A1408" s="6">
        <f t="shared" si="66"/>
        <v>5</v>
      </c>
      <c r="B1408" s="7">
        <v>46058</v>
      </c>
      <c r="C1408" s="8" t="s">
        <v>259</v>
      </c>
      <c r="D1408" s="8">
        <v>26</v>
      </c>
      <c r="E1408" s="6">
        <f>DAY(TableAopCalendar[[#This Row],[Date]])</f>
        <v>5</v>
      </c>
      <c r="F1408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408" s="6" t="str">
        <f t="shared" si="67"/>
        <v>Week 1</v>
      </c>
      <c r="H1408" s="6" t="str">
        <f t="shared" si="68"/>
        <v>February 26 Week 1</v>
      </c>
      <c r="I1408" s="6" t="str">
        <f>CONCATENATE(UPPER(TableAopCalendar[[#This Row],[Month]])," ",TableAopCalendar[[#This Row],[Year]])</f>
        <v>FEBRUARY 26</v>
      </c>
      <c r="J1408" s="6" t="s">
        <v>261</v>
      </c>
      <c r="K1408" s="6" t="str">
        <f>CONCATENATE(TableAopCalendar[[#This Row],[Month for Plan]]," ",TableAopCalendar[[#This Row],[Plan]])</f>
        <v>FEBRUARY 26 PLANNED</v>
      </c>
    </row>
    <row r="1409" spans="1:11" x14ac:dyDescent="0.35">
      <c r="A1409" s="6">
        <f t="shared" si="66"/>
        <v>6</v>
      </c>
      <c r="B1409" s="7">
        <v>46059</v>
      </c>
      <c r="C1409" s="8" t="s">
        <v>259</v>
      </c>
      <c r="D1409" s="8">
        <v>26</v>
      </c>
      <c r="E1409" s="6">
        <f>DAY(TableAopCalendar[[#This Row],[Date]])</f>
        <v>6</v>
      </c>
      <c r="F1409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409" s="6" t="str">
        <f t="shared" si="67"/>
        <v>Week 1</v>
      </c>
      <c r="H1409" s="6" t="str">
        <f t="shared" si="68"/>
        <v>February 26 Week 1</v>
      </c>
      <c r="I1409" s="6" t="str">
        <f>CONCATENATE(UPPER(TableAopCalendar[[#This Row],[Month]])," ",TableAopCalendar[[#This Row],[Year]])</f>
        <v>FEBRUARY 26</v>
      </c>
      <c r="J1409" s="6" t="s">
        <v>261</v>
      </c>
      <c r="K1409" s="6" t="str">
        <f>CONCATENATE(TableAopCalendar[[#This Row],[Month for Plan]]," ",TableAopCalendar[[#This Row],[Plan]])</f>
        <v>FEBRUARY 26 PLANNED</v>
      </c>
    </row>
    <row r="1410" spans="1:11" x14ac:dyDescent="0.35">
      <c r="A1410" s="6">
        <f t="shared" si="66"/>
        <v>7</v>
      </c>
      <c r="B1410" s="7">
        <v>46060</v>
      </c>
      <c r="C1410" s="8" t="s">
        <v>259</v>
      </c>
      <c r="D1410" s="8">
        <v>26</v>
      </c>
      <c r="E1410" s="6">
        <f>DAY(TableAopCalendar[[#This Row],[Date]])</f>
        <v>7</v>
      </c>
      <c r="F1410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410" s="6" t="str">
        <f t="shared" si="67"/>
        <v>Week 1</v>
      </c>
      <c r="H1410" s="6" t="str">
        <f t="shared" si="68"/>
        <v>February 26 Week 1</v>
      </c>
      <c r="I1410" s="6" t="str">
        <f>CONCATENATE(UPPER(TableAopCalendar[[#This Row],[Month]])," ",TableAopCalendar[[#This Row],[Year]])</f>
        <v>FEBRUARY 26</v>
      </c>
      <c r="J1410" s="6" t="s">
        <v>261</v>
      </c>
      <c r="K1410" s="6" t="str">
        <f>CONCATENATE(TableAopCalendar[[#This Row],[Month for Plan]]," ",TableAopCalendar[[#This Row],[Plan]])</f>
        <v>FEBRUARY 26 PLANNED</v>
      </c>
    </row>
    <row r="1411" spans="1:11" x14ac:dyDescent="0.35">
      <c r="A1411" s="6">
        <f t="shared" si="66"/>
        <v>1</v>
      </c>
      <c r="B1411" s="7">
        <v>46061</v>
      </c>
      <c r="C1411" s="8" t="s">
        <v>259</v>
      </c>
      <c r="D1411" s="8">
        <v>26</v>
      </c>
      <c r="E1411" s="6">
        <f>DAY(TableAopCalendar[[#This Row],[Date]])</f>
        <v>8</v>
      </c>
      <c r="F1411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411" s="6" t="str">
        <f t="shared" si="67"/>
        <v>Week 2</v>
      </c>
      <c r="H1411" s="6" t="str">
        <f t="shared" si="68"/>
        <v>February 26 Week 2</v>
      </c>
      <c r="I1411" s="6" t="str">
        <f>CONCATENATE(UPPER(TableAopCalendar[[#This Row],[Month]])," ",TableAopCalendar[[#This Row],[Year]])</f>
        <v>FEBRUARY 26</v>
      </c>
      <c r="J1411" s="6" t="s">
        <v>261</v>
      </c>
      <c r="K1411" s="6" t="str">
        <f>CONCATENATE(TableAopCalendar[[#This Row],[Month for Plan]]," ",TableAopCalendar[[#This Row],[Plan]])</f>
        <v>FEBRUARY 26 PLANNED</v>
      </c>
    </row>
    <row r="1412" spans="1:11" x14ac:dyDescent="0.35">
      <c r="A1412" s="6">
        <f t="shared" si="66"/>
        <v>2</v>
      </c>
      <c r="B1412" s="7">
        <v>46062</v>
      </c>
      <c r="C1412" s="8" t="s">
        <v>259</v>
      </c>
      <c r="D1412" s="8">
        <v>26</v>
      </c>
      <c r="E1412" s="6">
        <f>DAY(TableAopCalendar[[#This Row],[Date]])</f>
        <v>9</v>
      </c>
      <c r="F1412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412" s="6" t="str">
        <f t="shared" si="67"/>
        <v>Week 2</v>
      </c>
      <c r="H1412" s="6" t="str">
        <f t="shared" si="68"/>
        <v>February 26 Week 2</v>
      </c>
      <c r="I1412" s="6" t="str">
        <f>CONCATENATE(UPPER(TableAopCalendar[[#This Row],[Month]])," ",TableAopCalendar[[#This Row],[Year]])</f>
        <v>FEBRUARY 26</v>
      </c>
      <c r="J1412" s="6" t="s">
        <v>261</v>
      </c>
      <c r="K1412" s="6" t="str">
        <f>CONCATENATE(TableAopCalendar[[#This Row],[Month for Plan]]," ",TableAopCalendar[[#This Row],[Plan]])</f>
        <v>FEBRUARY 26 PLANNED</v>
      </c>
    </row>
    <row r="1413" spans="1:11" x14ac:dyDescent="0.35">
      <c r="A1413" s="6">
        <f t="shared" si="66"/>
        <v>3</v>
      </c>
      <c r="B1413" s="7">
        <v>46063</v>
      </c>
      <c r="C1413" s="8" t="s">
        <v>259</v>
      </c>
      <c r="D1413" s="8">
        <v>26</v>
      </c>
      <c r="E1413" s="6">
        <f>DAY(TableAopCalendar[[#This Row],[Date]])</f>
        <v>10</v>
      </c>
      <c r="F1413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413" s="6" t="str">
        <f t="shared" si="67"/>
        <v>Week 2</v>
      </c>
      <c r="H1413" s="6" t="str">
        <f t="shared" si="68"/>
        <v>February 26 Week 2</v>
      </c>
      <c r="I1413" s="6" t="str">
        <f>CONCATENATE(UPPER(TableAopCalendar[[#This Row],[Month]])," ",TableAopCalendar[[#This Row],[Year]])</f>
        <v>FEBRUARY 26</v>
      </c>
      <c r="J1413" s="6" t="s">
        <v>261</v>
      </c>
      <c r="K1413" s="6" t="str">
        <f>CONCATENATE(TableAopCalendar[[#This Row],[Month for Plan]]," ",TableAopCalendar[[#This Row],[Plan]])</f>
        <v>FEBRUARY 26 PLANNED</v>
      </c>
    </row>
    <row r="1414" spans="1:11" x14ac:dyDescent="0.35">
      <c r="A1414" s="6">
        <f t="shared" si="66"/>
        <v>4</v>
      </c>
      <c r="B1414" s="7">
        <v>46064</v>
      </c>
      <c r="C1414" s="8" t="s">
        <v>259</v>
      </c>
      <c r="D1414" s="8">
        <v>26</v>
      </c>
      <c r="E1414" s="6">
        <f>DAY(TableAopCalendar[[#This Row],[Date]])</f>
        <v>11</v>
      </c>
      <c r="F1414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414" s="6" t="str">
        <f t="shared" si="67"/>
        <v>Week 2</v>
      </c>
      <c r="H1414" s="6" t="str">
        <f t="shared" si="68"/>
        <v>February 26 Week 2</v>
      </c>
      <c r="I1414" s="6" t="str">
        <f>CONCATENATE(UPPER(TableAopCalendar[[#This Row],[Month]])," ",TableAopCalendar[[#This Row],[Year]])</f>
        <v>FEBRUARY 26</v>
      </c>
      <c r="J1414" s="6" t="s">
        <v>261</v>
      </c>
      <c r="K1414" s="6" t="str">
        <f>CONCATENATE(TableAopCalendar[[#This Row],[Month for Plan]]," ",TableAopCalendar[[#This Row],[Plan]])</f>
        <v>FEBRUARY 26 PLANNED</v>
      </c>
    </row>
    <row r="1415" spans="1:11" x14ac:dyDescent="0.35">
      <c r="A1415" s="6">
        <f t="shared" si="66"/>
        <v>5</v>
      </c>
      <c r="B1415" s="7">
        <v>46065</v>
      </c>
      <c r="C1415" s="8" t="s">
        <v>259</v>
      </c>
      <c r="D1415" s="8">
        <v>26</v>
      </c>
      <c r="E1415" s="6">
        <f>DAY(TableAopCalendar[[#This Row],[Date]])</f>
        <v>12</v>
      </c>
      <c r="F1415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415" s="6" t="str">
        <f t="shared" si="67"/>
        <v>Week 2</v>
      </c>
      <c r="H1415" s="6" t="str">
        <f t="shared" si="68"/>
        <v>February 26 Week 2</v>
      </c>
      <c r="I1415" s="6" t="str">
        <f>CONCATENATE(UPPER(TableAopCalendar[[#This Row],[Month]])," ",TableAopCalendar[[#This Row],[Year]])</f>
        <v>FEBRUARY 26</v>
      </c>
      <c r="J1415" s="6" t="s">
        <v>261</v>
      </c>
      <c r="K1415" s="6" t="str">
        <f>CONCATENATE(TableAopCalendar[[#This Row],[Month for Plan]]," ",TableAopCalendar[[#This Row],[Plan]])</f>
        <v>FEBRUARY 26 PLANNED</v>
      </c>
    </row>
    <row r="1416" spans="1:11" x14ac:dyDescent="0.35">
      <c r="A1416" s="6">
        <f t="shared" si="66"/>
        <v>6</v>
      </c>
      <c r="B1416" s="7">
        <v>46066</v>
      </c>
      <c r="C1416" s="8" t="s">
        <v>259</v>
      </c>
      <c r="D1416" s="8">
        <v>26</v>
      </c>
      <c r="E1416" s="6">
        <f>DAY(TableAopCalendar[[#This Row],[Date]])</f>
        <v>13</v>
      </c>
      <c r="F1416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416" s="6" t="str">
        <f t="shared" si="67"/>
        <v>Week 2</v>
      </c>
      <c r="H1416" s="6" t="str">
        <f t="shared" si="68"/>
        <v>February 26 Week 2</v>
      </c>
      <c r="I1416" s="6" t="str">
        <f>CONCATENATE(UPPER(TableAopCalendar[[#This Row],[Month]])," ",TableAopCalendar[[#This Row],[Year]])</f>
        <v>FEBRUARY 26</v>
      </c>
      <c r="J1416" s="6" t="s">
        <v>261</v>
      </c>
      <c r="K1416" s="6" t="str">
        <f>CONCATENATE(TableAopCalendar[[#This Row],[Month for Plan]]," ",TableAopCalendar[[#This Row],[Plan]])</f>
        <v>FEBRUARY 26 PLANNED</v>
      </c>
    </row>
    <row r="1417" spans="1:11" x14ac:dyDescent="0.35">
      <c r="A1417" s="6">
        <f t="shared" si="66"/>
        <v>7</v>
      </c>
      <c r="B1417" s="7">
        <v>46067</v>
      </c>
      <c r="C1417" s="8" t="s">
        <v>259</v>
      </c>
      <c r="D1417" s="8">
        <v>26</v>
      </c>
      <c r="E1417" s="6">
        <f>DAY(TableAopCalendar[[#This Row],[Date]])</f>
        <v>14</v>
      </c>
      <c r="F1417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417" s="6" t="str">
        <f t="shared" si="67"/>
        <v>Week 2</v>
      </c>
      <c r="H1417" s="6" t="str">
        <f t="shared" si="68"/>
        <v>February 26 Week 2</v>
      </c>
      <c r="I1417" s="6" t="str">
        <f>CONCATENATE(UPPER(TableAopCalendar[[#This Row],[Month]])," ",TableAopCalendar[[#This Row],[Year]])</f>
        <v>FEBRUARY 26</v>
      </c>
      <c r="J1417" s="6" t="s">
        <v>261</v>
      </c>
      <c r="K1417" s="6" t="str">
        <f>CONCATENATE(TableAopCalendar[[#This Row],[Month for Plan]]," ",TableAopCalendar[[#This Row],[Plan]])</f>
        <v>FEBRUARY 26 PLANNED</v>
      </c>
    </row>
    <row r="1418" spans="1:11" x14ac:dyDescent="0.35">
      <c r="A1418" s="6">
        <f t="shared" si="66"/>
        <v>1</v>
      </c>
      <c r="B1418" s="7">
        <v>46068</v>
      </c>
      <c r="C1418" s="8" t="s">
        <v>259</v>
      </c>
      <c r="D1418" s="8">
        <v>26</v>
      </c>
      <c r="E1418" s="6">
        <f>DAY(TableAopCalendar[[#This Row],[Date]])</f>
        <v>15</v>
      </c>
      <c r="F1418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418" s="6" t="str">
        <f t="shared" si="67"/>
        <v>Week 3</v>
      </c>
      <c r="H1418" s="6" t="str">
        <f t="shared" si="68"/>
        <v>February 26 Week 3</v>
      </c>
      <c r="I1418" s="6" t="str">
        <f>CONCATENATE(UPPER(TableAopCalendar[[#This Row],[Month]])," ",TableAopCalendar[[#This Row],[Year]])</f>
        <v>FEBRUARY 26</v>
      </c>
      <c r="J1418" s="6" t="s">
        <v>261</v>
      </c>
      <c r="K1418" s="6" t="str">
        <f>CONCATENATE(TableAopCalendar[[#This Row],[Month for Plan]]," ",TableAopCalendar[[#This Row],[Plan]])</f>
        <v>FEBRUARY 26 PLANNED</v>
      </c>
    </row>
    <row r="1419" spans="1:11" x14ac:dyDescent="0.35">
      <c r="A1419" s="6">
        <f t="shared" ref="A1419:A1482" si="69">IF(G1419=G1418,A1418+1,1)</f>
        <v>2</v>
      </c>
      <c r="B1419" s="7">
        <v>46069</v>
      </c>
      <c r="C1419" s="8" t="s">
        <v>259</v>
      </c>
      <c r="D1419" s="8">
        <v>26</v>
      </c>
      <c r="E1419" s="6">
        <f>DAY(TableAopCalendar[[#This Row],[Date]])</f>
        <v>16</v>
      </c>
      <c r="F1419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419" s="6" t="str">
        <f t="shared" ref="G1419:G1482" si="70">"Week"&amp;" "&amp;F1419</f>
        <v>Week 3</v>
      </c>
      <c r="H1419" s="6" t="str">
        <f t="shared" ref="H1419:H1482" si="71">CONCATENATE(C1419," ",D1419," ",G1419)</f>
        <v>February 26 Week 3</v>
      </c>
      <c r="I1419" s="6" t="str">
        <f>CONCATENATE(UPPER(TableAopCalendar[[#This Row],[Month]])," ",TableAopCalendar[[#This Row],[Year]])</f>
        <v>FEBRUARY 26</v>
      </c>
      <c r="J1419" s="6" t="s">
        <v>261</v>
      </c>
      <c r="K1419" s="6" t="str">
        <f>CONCATENATE(TableAopCalendar[[#This Row],[Month for Plan]]," ",TableAopCalendar[[#This Row],[Plan]])</f>
        <v>FEBRUARY 26 PLANNED</v>
      </c>
    </row>
    <row r="1420" spans="1:11" x14ac:dyDescent="0.35">
      <c r="A1420" s="6">
        <f t="shared" si="69"/>
        <v>3</v>
      </c>
      <c r="B1420" s="7">
        <v>46070</v>
      </c>
      <c r="C1420" s="8" t="s">
        <v>259</v>
      </c>
      <c r="D1420" s="8">
        <v>26</v>
      </c>
      <c r="E1420" s="6">
        <f>DAY(TableAopCalendar[[#This Row],[Date]])</f>
        <v>17</v>
      </c>
      <c r="F1420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420" s="6" t="str">
        <f t="shared" si="70"/>
        <v>Week 3</v>
      </c>
      <c r="H1420" s="6" t="str">
        <f t="shared" si="71"/>
        <v>February 26 Week 3</v>
      </c>
      <c r="I1420" s="6" t="str">
        <f>CONCATENATE(UPPER(TableAopCalendar[[#This Row],[Month]])," ",TableAopCalendar[[#This Row],[Year]])</f>
        <v>FEBRUARY 26</v>
      </c>
      <c r="J1420" s="6" t="s">
        <v>261</v>
      </c>
      <c r="K1420" s="6" t="str">
        <f>CONCATENATE(TableAopCalendar[[#This Row],[Month for Plan]]," ",TableAopCalendar[[#This Row],[Plan]])</f>
        <v>FEBRUARY 26 PLANNED</v>
      </c>
    </row>
    <row r="1421" spans="1:11" x14ac:dyDescent="0.35">
      <c r="A1421" s="6">
        <f t="shared" si="69"/>
        <v>4</v>
      </c>
      <c r="B1421" s="7">
        <v>46071</v>
      </c>
      <c r="C1421" s="8" t="s">
        <v>259</v>
      </c>
      <c r="D1421" s="8">
        <v>26</v>
      </c>
      <c r="E1421" s="6">
        <f>DAY(TableAopCalendar[[#This Row],[Date]])</f>
        <v>18</v>
      </c>
      <c r="F1421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421" s="6" t="str">
        <f t="shared" si="70"/>
        <v>Week 3</v>
      </c>
      <c r="H1421" s="6" t="str">
        <f t="shared" si="71"/>
        <v>February 26 Week 3</v>
      </c>
      <c r="I1421" s="6" t="str">
        <f>CONCATENATE(UPPER(TableAopCalendar[[#This Row],[Month]])," ",TableAopCalendar[[#This Row],[Year]])</f>
        <v>FEBRUARY 26</v>
      </c>
      <c r="J1421" s="6" t="s">
        <v>261</v>
      </c>
      <c r="K1421" s="6" t="str">
        <f>CONCATENATE(TableAopCalendar[[#This Row],[Month for Plan]]," ",TableAopCalendar[[#This Row],[Plan]])</f>
        <v>FEBRUARY 26 PLANNED</v>
      </c>
    </row>
    <row r="1422" spans="1:11" x14ac:dyDescent="0.35">
      <c r="A1422" s="6">
        <f t="shared" si="69"/>
        <v>5</v>
      </c>
      <c r="B1422" s="7">
        <v>46072</v>
      </c>
      <c r="C1422" s="8" t="s">
        <v>259</v>
      </c>
      <c r="D1422" s="8">
        <v>26</v>
      </c>
      <c r="E1422" s="6">
        <f>DAY(TableAopCalendar[[#This Row],[Date]])</f>
        <v>19</v>
      </c>
      <c r="F1422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422" s="6" t="str">
        <f t="shared" si="70"/>
        <v>Week 3</v>
      </c>
      <c r="H1422" s="6" t="str">
        <f t="shared" si="71"/>
        <v>February 26 Week 3</v>
      </c>
      <c r="I1422" s="6" t="str">
        <f>CONCATENATE(UPPER(TableAopCalendar[[#This Row],[Month]])," ",TableAopCalendar[[#This Row],[Year]])</f>
        <v>FEBRUARY 26</v>
      </c>
      <c r="J1422" s="6" t="s">
        <v>261</v>
      </c>
      <c r="K1422" s="6" t="str">
        <f>CONCATENATE(TableAopCalendar[[#This Row],[Month for Plan]]," ",TableAopCalendar[[#This Row],[Plan]])</f>
        <v>FEBRUARY 26 PLANNED</v>
      </c>
    </row>
    <row r="1423" spans="1:11" x14ac:dyDescent="0.35">
      <c r="A1423" s="6">
        <f t="shared" si="69"/>
        <v>6</v>
      </c>
      <c r="B1423" s="7">
        <v>46073</v>
      </c>
      <c r="C1423" s="8" t="s">
        <v>259</v>
      </c>
      <c r="D1423" s="8">
        <v>26</v>
      </c>
      <c r="E1423" s="6">
        <f>DAY(TableAopCalendar[[#This Row],[Date]])</f>
        <v>20</v>
      </c>
      <c r="F1423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423" s="6" t="str">
        <f t="shared" si="70"/>
        <v>Week 3</v>
      </c>
      <c r="H1423" s="6" t="str">
        <f t="shared" si="71"/>
        <v>February 26 Week 3</v>
      </c>
      <c r="I1423" s="6" t="str">
        <f>CONCATENATE(UPPER(TableAopCalendar[[#This Row],[Month]])," ",TableAopCalendar[[#This Row],[Year]])</f>
        <v>FEBRUARY 26</v>
      </c>
      <c r="J1423" s="6" t="s">
        <v>261</v>
      </c>
      <c r="K1423" s="6" t="str">
        <f>CONCATENATE(TableAopCalendar[[#This Row],[Month for Plan]]," ",TableAopCalendar[[#This Row],[Plan]])</f>
        <v>FEBRUARY 26 PLANNED</v>
      </c>
    </row>
    <row r="1424" spans="1:11" x14ac:dyDescent="0.35">
      <c r="A1424" s="6">
        <f t="shared" si="69"/>
        <v>7</v>
      </c>
      <c r="B1424" s="7">
        <v>46074</v>
      </c>
      <c r="C1424" s="8" t="s">
        <v>259</v>
      </c>
      <c r="D1424" s="8">
        <v>26</v>
      </c>
      <c r="E1424" s="6">
        <f>DAY(TableAopCalendar[[#This Row],[Date]])</f>
        <v>21</v>
      </c>
      <c r="F1424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424" s="6" t="str">
        <f t="shared" si="70"/>
        <v>Week 3</v>
      </c>
      <c r="H1424" s="6" t="str">
        <f t="shared" si="71"/>
        <v>February 26 Week 3</v>
      </c>
      <c r="I1424" s="6" t="str">
        <f>CONCATENATE(UPPER(TableAopCalendar[[#This Row],[Month]])," ",TableAopCalendar[[#This Row],[Year]])</f>
        <v>FEBRUARY 26</v>
      </c>
      <c r="J1424" s="6" t="s">
        <v>261</v>
      </c>
      <c r="K1424" s="6" t="str">
        <f>CONCATENATE(TableAopCalendar[[#This Row],[Month for Plan]]," ",TableAopCalendar[[#This Row],[Plan]])</f>
        <v>FEBRUARY 26 PLANNED</v>
      </c>
    </row>
    <row r="1425" spans="1:11" x14ac:dyDescent="0.35">
      <c r="A1425" s="6">
        <f t="shared" si="69"/>
        <v>1</v>
      </c>
      <c r="B1425" s="7">
        <v>46075</v>
      </c>
      <c r="C1425" s="8" t="s">
        <v>259</v>
      </c>
      <c r="D1425" s="8">
        <v>26</v>
      </c>
      <c r="E1425" s="6">
        <f>DAY(TableAopCalendar[[#This Row],[Date]])</f>
        <v>22</v>
      </c>
      <c r="F1425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425" s="6" t="str">
        <f t="shared" si="70"/>
        <v>Week 4</v>
      </c>
      <c r="H1425" s="6" t="str">
        <f t="shared" si="71"/>
        <v>February 26 Week 4</v>
      </c>
      <c r="I1425" s="6" t="str">
        <f>CONCATENATE(UPPER(TableAopCalendar[[#This Row],[Month]])," ",TableAopCalendar[[#This Row],[Year]])</f>
        <v>FEBRUARY 26</v>
      </c>
      <c r="J1425" s="6" t="s">
        <v>261</v>
      </c>
      <c r="K1425" s="6" t="str">
        <f>CONCATENATE(TableAopCalendar[[#This Row],[Month for Plan]]," ",TableAopCalendar[[#This Row],[Plan]])</f>
        <v>FEBRUARY 26 PLANNED</v>
      </c>
    </row>
    <row r="1426" spans="1:11" x14ac:dyDescent="0.35">
      <c r="A1426" s="6">
        <f t="shared" si="69"/>
        <v>2</v>
      </c>
      <c r="B1426" s="7">
        <v>46076</v>
      </c>
      <c r="C1426" s="8" t="s">
        <v>259</v>
      </c>
      <c r="D1426" s="8">
        <v>26</v>
      </c>
      <c r="E1426" s="6">
        <f>DAY(TableAopCalendar[[#This Row],[Date]])</f>
        <v>23</v>
      </c>
      <c r="F1426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426" s="6" t="str">
        <f t="shared" si="70"/>
        <v>Week 4</v>
      </c>
      <c r="H1426" s="6" t="str">
        <f t="shared" si="71"/>
        <v>February 26 Week 4</v>
      </c>
      <c r="I1426" s="6" t="str">
        <f>CONCATENATE(UPPER(TableAopCalendar[[#This Row],[Month]])," ",TableAopCalendar[[#This Row],[Year]])</f>
        <v>FEBRUARY 26</v>
      </c>
      <c r="J1426" s="6" t="s">
        <v>261</v>
      </c>
      <c r="K1426" s="6" t="str">
        <f>CONCATENATE(TableAopCalendar[[#This Row],[Month for Plan]]," ",TableAopCalendar[[#This Row],[Plan]])</f>
        <v>FEBRUARY 26 PLANNED</v>
      </c>
    </row>
    <row r="1427" spans="1:11" x14ac:dyDescent="0.35">
      <c r="A1427" s="6">
        <f t="shared" si="69"/>
        <v>3</v>
      </c>
      <c r="B1427" s="7">
        <v>46077</v>
      </c>
      <c r="C1427" s="8" t="s">
        <v>259</v>
      </c>
      <c r="D1427" s="8">
        <v>26</v>
      </c>
      <c r="E1427" s="6">
        <f>DAY(TableAopCalendar[[#This Row],[Date]])</f>
        <v>24</v>
      </c>
      <c r="F1427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427" s="6" t="str">
        <f t="shared" si="70"/>
        <v>Week 4</v>
      </c>
      <c r="H1427" s="6" t="str">
        <f t="shared" si="71"/>
        <v>February 26 Week 4</v>
      </c>
      <c r="I1427" s="6" t="str">
        <f>CONCATENATE(UPPER(TableAopCalendar[[#This Row],[Month]])," ",TableAopCalendar[[#This Row],[Year]])</f>
        <v>FEBRUARY 26</v>
      </c>
      <c r="J1427" s="6" t="s">
        <v>261</v>
      </c>
      <c r="K1427" s="6" t="str">
        <f>CONCATENATE(TableAopCalendar[[#This Row],[Month for Plan]]," ",TableAopCalendar[[#This Row],[Plan]])</f>
        <v>FEBRUARY 26 PLANNED</v>
      </c>
    </row>
    <row r="1428" spans="1:11" x14ac:dyDescent="0.35">
      <c r="A1428" s="6">
        <f t="shared" si="69"/>
        <v>4</v>
      </c>
      <c r="B1428" s="7">
        <v>46078</v>
      </c>
      <c r="C1428" s="8" t="s">
        <v>259</v>
      </c>
      <c r="D1428" s="8">
        <v>26</v>
      </c>
      <c r="E1428" s="6">
        <f>DAY(TableAopCalendar[[#This Row],[Date]])</f>
        <v>25</v>
      </c>
      <c r="F1428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428" s="6" t="str">
        <f t="shared" si="70"/>
        <v>Week 4</v>
      </c>
      <c r="H1428" s="6" t="str">
        <f t="shared" si="71"/>
        <v>February 26 Week 4</v>
      </c>
      <c r="I1428" s="6" t="str">
        <f>CONCATENATE(UPPER(TableAopCalendar[[#This Row],[Month]])," ",TableAopCalendar[[#This Row],[Year]])</f>
        <v>FEBRUARY 26</v>
      </c>
      <c r="J1428" s="6" t="s">
        <v>261</v>
      </c>
      <c r="K1428" s="6" t="str">
        <f>CONCATENATE(TableAopCalendar[[#This Row],[Month for Plan]]," ",TableAopCalendar[[#This Row],[Plan]])</f>
        <v>FEBRUARY 26 PLANNED</v>
      </c>
    </row>
    <row r="1429" spans="1:11" x14ac:dyDescent="0.35">
      <c r="A1429" s="6">
        <f t="shared" si="69"/>
        <v>5</v>
      </c>
      <c r="B1429" s="7">
        <v>46079</v>
      </c>
      <c r="C1429" s="8" t="s">
        <v>259</v>
      </c>
      <c r="D1429" s="8">
        <v>26</v>
      </c>
      <c r="E1429" s="6">
        <f>DAY(TableAopCalendar[[#This Row],[Date]])</f>
        <v>26</v>
      </c>
      <c r="F1429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429" s="6" t="str">
        <f t="shared" si="70"/>
        <v>Week 4</v>
      </c>
      <c r="H1429" s="6" t="str">
        <f t="shared" si="71"/>
        <v>February 26 Week 4</v>
      </c>
      <c r="I1429" s="6" t="str">
        <f>CONCATENATE(UPPER(TableAopCalendar[[#This Row],[Month]])," ",TableAopCalendar[[#This Row],[Year]])</f>
        <v>FEBRUARY 26</v>
      </c>
      <c r="J1429" s="6" t="s">
        <v>261</v>
      </c>
      <c r="K1429" s="6" t="str">
        <f>CONCATENATE(TableAopCalendar[[#This Row],[Month for Plan]]," ",TableAopCalendar[[#This Row],[Plan]])</f>
        <v>FEBRUARY 26 PLANNED</v>
      </c>
    </row>
    <row r="1430" spans="1:11" x14ac:dyDescent="0.35">
      <c r="A1430" s="6">
        <f t="shared" si="69"/>
        <v>6</v>
      </c>
      <c r="B1430" s="7">
        <v>46080</v>
      </c>
      <c r="C1430" s="8" t="s">
        <v>259</v>
      </c>
      <c r="D1430" s="8">
        <v>26</v>
      </c>
      <c r="E1430" s="6">
        <f>DAY(TableAopCalendar[[#This Row],[Date]])</f>
        <v>27</v>
      </c>
      <c r="F1430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430" s="6" t="str">
        <f t="shared" si="70"/>
        <v>Week 4</v>
      </c>
      <c r="H1430" s="6" t="str">
        <f t="shared" si="71"/>
        <v>February 26 Week 4</v>
      </c>
      <c r="I1430" s="6" t="str">
        <f>CONCATENATE(UPPER(TableAopCalendar[[#This Row],[Month]])," ",TableAopCalendar[[#This Row],[Year]])</f>
        <v>FEBRUARY 26</v>
      </c>
      <c r="J1430" s="6" t="s">
        <v>261</v>
      </c>
      <c r="K1430" s="6" t="str">
        <f>CONCATENATE(TableAopCalendar[[#This Row],[Month for Plan]]," ",TableAopCalendar[[#This Row],[Plan]])</f>
        <v>FEBRUARY 26 PLANNED</v>
      </c>
    </row>
    <row r="1431" spans="1:11" x14ac:dyDescent="0.35">
      <c r="A1431" s="6">
        <f t="shared" si="69"/>
        <v>7</v>
      </c>
      <c r="B1431" s="7">
        <v>46081</v>
      </c>
      <c r="C1431" s="8" t="s">
        <v>259</v>
      </c>
      <c r="D1431" s="8">
        <v>26</v>
      </c>
      <c r="E1431" s="6">
        <f>DAY(TableAopCalendar[[#This Row],[Date]])</f>
        <v>28</v>
      </c>
      <c r="F1431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431" s="6" t="str">
        <f t="shared" si="70"/>
        <v>Week 4</v>
      </c>
      <c r="H1431" s="6" t="str">
        <f t="shared" si="71"/>
        <v>February 26 Week 4</v>
      </c>
      <c r="I1431" s="6" t="str">
        <f>CONCATENATE(UPPER(TableAopCalendar[[#This Row],[Month]])," ",TableAopCalendar[[#This Row],[Year]])</f>
        <v>FEBRUARY 26</v>
      </c>
      <c r="J1431" s="6" t="s">
        <v>261</v>
      </c>
      <c r="K1431" s="6" t="str">
        <f>CONCATENATE(TableAopCalendar[[#This Row],[Month for Plan]]," ",TableAopCalendar[[#This Row],[Plan]])</f>
        <v>FEBRUARY 26 PLANNED</v>
      </c>
    </row>
    <row r="1432" spans="1:11" x14ac:dyDescent="0.35">
      <c r="A1432" s="6">
        <f t="shared" si="69"/>
        <v>1</v>
      </c>
      <c r="B1432" s="7">
        <v>46082</v>
      </c>
      <c r="C1432" s="8" t="s">
        <v>260</v>
      </c>
      <c r="D1432" s="8">
        <v>26</v>
      </c>
      <c r="E1432" s="6">
        <f>DAY(TableAopCalendar[[#This Row],[Date]])</f>
        <v>1</v>
      </c>
      <c r="F1432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432" s="6" t="str">
        <f t="shared" si="70"/>
        <v>Week 1</v>
      </c>
      <c r="H1432" s="6" t="str">
        <f t="shared" si="71"/>
        <v>March 26 Week 1</v>
      </c>
      <c r="I1432" s="6" t="str">
        <f>CONCATENATE(UPPER(TableAopCalendar[[#This Row],[Month]])," ",TableAopCalendar[[#This Row],[Year]])</f>
        <v>MARCH 26</v>
      </c>
      <c r="J1432" s="6" t="s">
        <v>261</v>
      </c>
      <c r="K1432" s="6" t="str">
        <f>CONCATENATE(TableAopCalendar[[#This Row],[Month for Plan]]," ",TableAopCalendar[[#This Row],[Plan]])</f>
        <v>MARCH 26 PLANNED</v>
      </c>
    </row>
    <row r="1433" spans="1:11" x14ac:dyDescent="0.35">
      <c r="A1433" s="6">
        <f t="shared" si="69"/>
        <v>2</v>
      </c>
      <c r="B1433" s="7">
        <v>46083</v>
      </c>
      <c r="C1433" s="8" t="s">
        <v>260</v>
      </c>
      <c r="D1433" s="8">
        <v>26</v>
      </c>
      <c r="E1433" s="6">
        <f>DAY(TableAopCalendar[[#This Row],[Date]])</f>
        <v>2</v>
      </c>
      <c r="F1433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433" s="6" t="str">
        <f t="shared" si="70"/>
        <v>Week 1</v>
      </c>
      <c r="H1433" s="6" t="str">
        <f t="shared" si="71"/>
        <v>March 26 Week 1</v>
      </c>
      <c r="I1433" s="6" t="str">
        <f>CONCATENATE(UPPER(TableAopCalendar[[#This Row],[Month]])," ",TableAopCalendar[[#This Row],[Year]])</f>
        <v>MARCH 26</v>
      </c>
      <c r="J1433" s="6" t="s">
        <v>261</v>
      </c>
      <c r="K1433" s="6" t="str">
        <f>CONCATENATE(TableAopCalendar[[#This Row],[Month for Plan]]," ",TableAopCalendar[[#This Row],[Plan]])</f>
        <v>MARCH 26 PLANNED</v>
      </c>
    </row>
    <row r="1434" spans="1:11" x14ac:dyDescent="0.35">
      <c r="A1434" s="6">
        <f t="shared" si="69"/>
        <v>3</v>
      </c>
      <c r="B1434" s="7">
        <v>46084</v>
      </c>
      <c r="C1434" s="8" t="s">
        <v>260</v>
      </c>
      <c r="D1434" s="8">
        <v>26</v>
      </c>
      <c r="E1434" s="6">
        <f>DAY(TableAopCalendar[[#This Row],[Date]])</f>
        <v>3</v>
      </c>
      <c r="F1434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434" s="6" t="str">
        <f t="shared" si="70"/>
        <v>Week 1</v>
      </c>
      <c r="H1434" s="6" t="str">
        <f t="shared" si="71"/>
        <v>March 26 Week 1</v>
      </c>
      <c r="I1434" s="6" t="str">
        <f>CONCATENATE(UPPER(TableAopCalendar[[#This Row],[Month]])," ",TableAopCalendar[[#This Row],[Year]])</f>
        <v>MARCH 26</v>
      </c>
      <c r="J1434" s="6" t="s">
        <v>261</v>
      </c>
      <c r="K1434" s="6" t="str">
        <f>CONCATENATE(TableAopCalendar[[#This Row],[Month for Plan]]," ",TableAopCalendar[[#This Row],[Plan]])</f>
        <v>MARCH 26 PLANNED</v>
      </c>
    </row>
    <row r="1435" spans="1:11" x14ac:dyDescent="0.35">
      <c r="A1435" s="6">
        <f t="shared" si="69"/>
        <v>4</v>
      </c>
      <c r="B1435" s="7">
        <v>46085</v>
      </c>
      <c r="C1435" s="8" t="s">
        <v>260</v>
      </c>
      <c r="D1435" s="8">
        <v>26</v>
      </c>
      <c r="E1435" s="6">
        <f>DAY(TableAopCalendar[[#This Row],[Date]])</f>
        <v>4</v>
      </c>
      <c r="F1435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435" s="6" t="str">
        <f t="shared" si="70"/>
        <v>Week 1</v>
      </c>
      <c r="H1435" s="6" t="str">
        <f t="shared" si="71"/>
        <v>March 26 Week 1</v>
      </c>
      <c r="I1435" s="6" t="str">
        <f>CONCATENATE(UPPER(TableAopCalendar[[#This Row],[Month]])," ",TableAopCalendar[[#This Row],[Year]])</f>
        <v>MARCH 26</v>
      </c>
      <c r="J1435" s="6" t="s">
        <v>261</v>
      </c>
      <c r="K1435" s="6" t="str">
        <f>CONCATENATE(TableAopCalendar[[#This Row],[Month for Plan]]," ",TableAopCalendar[[#This Row],[Plan]])</f>
        <v>MARCH 26 PLANNED</v>
      </c>
    </row>
    <row r="1436" spans="1:11" x14ac:dyDescent="0.35">
      <c r="A1436" s="6">
        <f t="shared" si="69"/>
        <v>5</v>
      </c>
      <c r="B1436" s="7">
        <v>46086</v>
      </c>
      <c r="C1436" s="8" t="s">
        <v>260</v>
      </c>
      <c r="D1436" s="8">
        <v>26</v>
      </c>
      <c r="E1436" s="6">
        <f>DAY(TableAopCalendar[[#This Row],[Date]])</f>
        <v>5</v>
      </c>
      <c r="F1436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436" s="6" t="str">
        <f t="shared" si="70"/>
        <v>Week 1</v>
      </c>
      <c r="H1436" s="6" t="str">
        <f t="shared" si="71"/>
        <v>March 26 Week 1</v>
      </c>
      <c r="I1436" s="6" t="str">
        <f>CONCATENATE(UPPER(TableAopCalendar[[#This Row],[Month]])," ",TableAopCalendar[[#This Row],[Year]])</f>
        <v>MARCH 26</v>
      </c>
      <c r="J1436" s="6" t="s">
        <v>261</v>
      </c>
      <c r="K1436" s="6" t="str">
        <f>CONCATENATE(TableAopCalendar[[#This Row],[Month for Plan]]," ",TableAopCalendar[[#This Row],[Plan]])</f>
        <v>MARCH 26 PLANNED</v>
      </c>
    </row>
    <row r="1437" spans="1:11" x14ac:dyDescent="0.35">
      <c r="A1437" s="6">
        <f t="shared" si="69"/>
        <v>6</v>
      </c>
      <c r="B1437" s="7">
        <v>46087</v>
      </c>
      <c r="C1437" s="8" t="s">
        <v>260</v>
      </c>
      <c r="D1437" s="8">
        <v>26</v>
      </c>
      <c r="E1437" s="6">
        <f>DAY(TableAopCalendar[[#This Row],[Date]])</f>
        <v>6</v>
      </c>
      <c r="F1437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437" s="6" t="str">
        <f t="shared" si="70"/>
        <v>Week 1</v>
      </c>
      <c r="H1437" s="6" t="str">
        <f t="shared" si="71"/>
        <v>March 26 Week 1</v>
      </c>
      <c r="I1437" s="6" t="str">
        <f>CONCATENATE(UPPER(TableAopCalendar[[#This Row],[Month]])," ",TableAopCalendar[[#This Row],[Year]])</f>
        <v>MARCH 26</v>
      </c>
      <c r="J1437" s="6" t="s">
        <v>261</v>
      </c>
      <c r="K1437" s="6" t="str">
        <f>CONCATENATE(TableAopCalendar[[#This Row],[Month for Plan]]," ",TableAopCalendar[[#This Row],[Plan]])</f>
        <v>MARCH 26 PLANNED</v>
      </c>
    </row>
    <row r="1438" spans="1:11" x14ac:dyDescent="0.35">
      <c r="A1438" s="6">
        <f t="shared" si="69"/>
        <v>7</v>
      </c>
      <c r="B1438" s="7">
        <v>46088</v>
      </c>
      <c r="C1438" s="8" t="s">
        <v>260</v>
      </c>
      <c r="D1438" s="8">
        <v>26</v>
      </c>
      <c r="E1438" s="6">
        <f>DAY(TableAopCalendar[[#This Row],[Date]])</f>
        <v>7</v>
      </c>
      <c r="F1438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438" s="6" t="str">
        <f t="shared" si="70"/>
        <v>Week 1</v>
      </c>
      <c r="H1438" s="6" t="str">
        <f t="shared" si="71"/>
        <v>March 26 Week 1</v>
      </c>
      <c r="I1438" s="6" t="str">
        <f>CONCATENATE(UPPER(TableAopCalendar[[#This Row],[Month]])," ",TableAopCalendar[[#This Row],[Year]])</f>
        <v>MARCH 26</v>
      </c>
      <c r="J1438" s="6" t="s">
        <v>261</v>
      </c>
      <c r="K1438" s="6" t="str">
        <f>CONCATENATE(TableAopCalendar[[#This Row],[Month for Plan]]," ",TableAopCalendar[[#This Row],[Plan]])</f>
        <v>MARCH 26 PLANNED</v>
      </c>
    </row>
    <row r="1439" spans="1:11" x14ac:dyDescent="0.35">
      <c r="A1439" s="6">
        <f t="shared" si="69"/>
        <v>1</v>
      </c>
      <c r="B1439" s="7">
        <v>46089</v>
      </c>
      <c r="C1439" s="8" t="s">
        <v>260</v>
      </c>
      <c r="D1439" s="8">
        <v>26</v>
      </c>
      <c r="E1439" s="6">
        <f>DAY(TableAopCalendar[[#This Row],[Date]])</f>
        <v>8</v>
      </c>
      <c r="F1439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439" s="6" t="str">
        <f t="shared" si="70"/>
        <v>Week 2</v>
      </c>
      <c r="H1439" s="6" t="str">
        <f t="shared" si="71"/>
        <v>March 26 Week 2</v>
      </c>
      <c r="I1439" s="6" t="str">
        <f>CONCATENATE(UPPER(TableAopCalendar[[#This Row],[Month]])," ",TableAopCalendar[[#This Row],[Year]])</f>
        <v>MARCH 26</v>
      </c>
      <c r="J1439" s="6" t="s">
        <v>261</v>
      </c>
      <c r="K1439" s="6" t="str">
        <f>CONCATENATE(TableAopCalendar[[#This Row],[Month for Plan]]," ",TableAopCalendar[[#This Row],[Plan]])</f>
        <v>MARCH 26 PLANNED</v>
      </c>
    </row>
    <row r="1440" spans="1:11" x14ac:dyDescent="0.35">
      <c r="A1440" s="6">
        <f t="shared" si="69"/>
        <v>2</v>
      </c>
      <c r="B1440" s="7">
        <v>46090</v>
      </c>
      <c r="C1440" s="8" t="s">
        <v>260</v>
      </c>
      <c r="D1440" s="8">
        <v>26</v>
      </c>
      <c r="E1440" s="6">
        <f>DAY(TableAopCalendar[[#This Row],[Date]])</f>
        <v>9</v>
      </c>
      <c r="F1440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440" s="6" t="str">
        <f t="shared" si="70"/>
        <v>Week 2</v>
      </c>
      <c r="H1440" s="6" t="str">
        <f t="shared" si="71"/>
        <v>March 26 Week 2</v>
      </c>
      <c r="I1440" s="6" t="str">
        <f>CONCATENATE(UPPER(TableAopCalendar[[#This Row],[Month]])," ",TableAopCalendar[[#This Row],[Year]])</f>
        <v>MARCH 26</v>
      </c>
      <c r="J1440" s="6" t="s">
        <v>261</v>
      </c>
      <c r="K1440" s="6" t="str">
        <f>CONCATENATE(TableAopCalendar[[#This Row],[Month for Plan]]," ",TableAopCalendar[[#This Row],[Plan]])</f>
        <v>MARCH 26 PLANNED</v>
      </c>
    </row>
    <row r="1441" spans="1:11" x14ac:dyDescent="0.35">
      <c r="A1441" s="6">
        <f t="shared" si="69"/>
        <v>3</v>
      </c>
      <c r="B1441" s="7">
        <v>46091</v>
      </c>
      <c r="C1441" s="8" t="s">
        <v>260</v>
      </c>
      <c r="D1441" s="8">
        <v>26</v>
      </c>
      <c r="E1441" s="6">
        <f>DAY(TableAopCalendar[[#This Row],[Date]])</f>
        <v>10</v>
      </c>
      <c r="F1441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441" s="6" t="str">
        <f t="shared" si="70"/>
        <v>Week 2</v>
      </c>
      <c r="H1441" s="6" t="str">
        <f t="shared" si="71"/>
        <v>March 26 Week 2</v>
      </c>
      <c r="I1441" s="6" t="str">
        <f>CONCATENATE(UPPER(TableAopCalendar[[#This Row],[Month]])," ",TableAopCalendar[[#This Row],[Year]])</f>
        <v>MARCH 26</v>
      </c>
      <c r="J1441" s="6" t="s">
        <v>261</v>
      </c>
      <c r="K1441" s="6" t="str">
        <f>CONCATENATE(TableAopCalendar[[#This Row],[Month for Plan]]," ",TableAopCalendar[[#This Row],[Plan]])</f>
        <v>MARCH 26 PLANNED</v>
      </c>
    </row>
    <row r="1442" spans="1:11" x14ac:dyDescent="0.35">
      <c r="A1442" s="6">
        <f t="shared" si="69"/>
        <v>4</v>
      </c>
      <c r="B1442" s="7">
        <v>46092</v>
      </c>
      <c r="C1442" s="8" t="s">
        <v>260</v>
      </c>
      <c r="D1442" s="8">
        <v>26</v>
      </c>
      <c r="E1442" s="6">
        <f>DAY(TableAopCalendar[[#This Row],[Date]])</f>
        <v>11</v>
      </c>
      <c r="F1442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442" s="6" t="str">
        <f t="shared" si="70"/>
        <v>Week 2</v>
      </c>
      <c r="H1442" s="6" t="str">
        <f t="shared" si="71"/>
        <v>March 26 Week 2</v>
      </c>
      <c r="I1442" s="6" t="str">
        <f>CONCATENATE(UPPER(TableAopCalendar[[#This Row],[Month]])," ",TableAopCalendar[[#This Row],[Year]])</f>
        <v>MARCH 26</v>
      </c>
      <c r="J1442" s="6" t="s">
        <v>261</v>
      </c>
      <c r="K1442" s="6" t="str">
        <f>CONCATENATE(TableAopCalendar[[#This Row],[Month for Plan]]," ",TableAopCalendar[[#This Row],[Plan]])</f>
        <v>MARCH 26 PLANNED</v>
      </c>
    </row>
    <row r="1443" spans="1:11" x14ac:dyDescent="0.35">
      <c r="A1443" s="6">
        <f t="shared" si="69"/>
        <v>5</v>
      </c>
      <c r="B1443" s="7">
        <v>46093</v>
      </c>
      <c r="C1443" s="8" t="s">
        <v>260</v>
      </c>
      <c r="D1443" s="8">
        <v>26</v>
      </c>
      <c r="E1443" s="6">
        <f>DAY(TableAopCalendar[[#This Row],[Date]])</f>
        <v>12</v>
      </c>
      <c r="F1443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443" s="6" t="str">
        <f t="shared" si="70"/>
        <v>Week 2</v>
      </c>
      <c r="H1443" s="6" t="str">
        <f t="shared" si="71"/>
        <v>March 26 Week 2</v>
      </c>
      <c r="I1443" s="6" t="str">
        <f>CONCATENATE(UPPER(TableAopCalendar[[#This Row],[Month]])," ",TableAopCalendar[[#This Row],[Year]])</f>
        <v>MARCH 26</v>
      </c>
      <c r="J1443" s="6" t="s">
        <v>261</v>
      </c>
      <c r="K1443" s="6" t="str">
        <f>CONCATENATE(TableAopCalendar[[#This Row],[Month for Plan]]," ",TableAopCalendar[[#This Row],[Plan]])</f>
        <v>MARCH 26 PLANNED</v>
      </c>
    </row>
    <row r="1444" spans="1:11" x14ac:dyDescent="0.35">
      <c r="A1444" s="6">
        <f t="shared" si="69"/>
        <v>6</v>
      </c>
      <c r="B1444" s="7">
        <v>46094</v>
      </c>
      <c r="C1444" s="8" t="s">
        <v>260</v>
      </c>
      <c r="D1444" s="8">
        <v>26</v>
      </c>
      <c r="E1444" s="6">
        <f>DAY(TableAopCalendar[[#This Row],[Date]])</f>
        <v>13</v>
      </c>
      <c r="F1444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444" s="6" t="str">
        <f t="shared" si="70"/>
        <v>Week 2</v>
      </c>
      <c r="H1444" s="6" t="str">
        <f t="shared" si="71"/>
        <v>March 26 Week 2</v>
      </c>
      <c r="I1444" s="6" t="str">
        <f>CONCATENATE(UPPER(TableAopCalendar[[#This Row],[Month]])," ",TableAopCalendar[[#This Row],[Year]])</f>
        <v>MARCH 26</v>
      </c>
      <c r="J1444" s="6" t="s">
        <v>261</v>
      </c>
      <c r="K1444" s="6" t="str">
        <f>CONCATENATE(TableAopCalendar[[#This Row],[Month for Plan]]," ",TableAopCalendar[[#This Row],[Plan]])</f>
        <v>MARCH 26 PLANNED</v>
      </c>
    </row>
    <row r="1445" spans="1:11" x14ac:dyDescent="0.35">
      <c r="A1445" s="6">
        <f t="shared" si="69"/>
        <v>7</v>
      </c>
      <c r="B1445" s="7">
        <v>46095</v>
      </c>
      <c r="C1445" s="8" t="s">
        <v>260</v>
      </c>
      <c r="D1445" s="8">
        <v>26</v>
      </c>
      <c r="E1445" s="6">
        <f>DAY(TableAopCalendar[[#This Row],[Date]])</f>
        <v>14</v>
      </c>
      <c r="F1445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445" s="6" t="str">
        <f t="shared" si="70"/>
        <v>Week 2</v>
      </c>
      <c r="H1445" s="6" t="str">
        <f t="shared" si="71"/>
        <v>March 26 Week 2</v>
      </c>
      <c r="I1445" s="6" t="str">
        <f>CONCATENATE(UPPER(TableAopCalendar[[#This Row],[Month]])," ",TableAopCalendar[[#This Row],[Year]])</f>
        <v>MARCH 26</v>
      </c>
      <c r="J1445" s="6" t="s">
        <v>261</v>
      </c>
      <c r="K1445" s="6" t="str">
        <f>CONCATENATE(TableAopCalendar[[#This Row],[Month for Plan]]," ",TableAopCalendar[[#This Row],[Plan]])</f>
        <v>MARCH 26 PLANNED</v>
      </c>
    </row>
    <row r="1446" spans="1:11" x14ac:dyDescent="0.35">
      <c r="A1446" s="6">
        <f t="shared" si="69"/>
        <v>1</v>
      </c>
      <c r="B1446" s="7">
        <v>46096</v>
      </c>
      <c r="C1446" s="8" t="s">
        <v>260</v>
      </c>
      <c r="D1446" s="8">
        <v>26</v>
      </c>
      <c r="E1446" s="6">
        <f>DAY(TableAopCalendar[[#This Row],[Date]])</f>
        <v>15</v>
      </c>
      <c r="F1446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446" s="6" t="str">
        <f t="shared" si="70"/>
        <v>Week 3</v>
      </c>
      <c r="H1446" s="6" t="str">
        <f t="shared" si="71"/>
        <v>March 26 Week 3</v>
      </c>
      <c r="I1446" s="6" t="str">
        <f>CONCATENATE(UPPER(TableAopCalendar[[#This Row],[Month]])," ",TableAopCalendar[[#This Row],[Year]])</f>
        <v>MARCH 26</v>
      </c>
      <c r="J1446" s="6" t="s">
        <v>261</v>
      </c>
      <c r="K1446" s="6" t="str">
        <f>CONCATENATE(TableAopCalendar[[#This Row],[Month for Plan]]," ",TableAopCalendar[[#This Row],[Plan]])</f>
        <v>MARCH 26 PLANNED</v>
      </c>
    </row>
    <row r="1447" spans="1:11" x14ac:dyDescent="0.35">
      <c r="A1447" s="6">
        <f t="shared" si="69"/>
        <v>2</v>
      </c>
      <c r="B1447" s="7">
        <v>46097</v>
      </c>
      <c r="C1447" s="8" t="s">
        <v>260</v>
      </c>
      <c r="D1447" s="8">
        <v>26</v>
      </c>
      <c r="E1447" s="6">
        <f>DAY(TableAopCalendar[[#This Row],[Date]])</f>
        <v>16</v>
      </c>
      <c r="F1447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447" s="6" t="str">
        <f t="shared" si="70"/>
        <v>Week 3</v>
      </c>
      <c r="H1447" s="6" t="str">
        <f t="shared" si="71"/>
        <v>March 26 Week 3</v>
      </c>
      <c r="I1447" s="6" t="str">
        <f>CONCATENATE(UPPER(TableAopCalendar[[#This Row],[Month]])," ",TableAopCalendar[[#This Row],[Year]])</f>
        <v>MARCH 26</v>
      </c>
      <c r="J1447" s="6" t="s">
        <v>261</v>
      </c>
      <c r="K1447" s="6" t="str">
        <f>CONCATENATE(TableAopCalendar[[#This Row],[Month for Plan]]," ",TableAopCalendar[[#This Row],[Plan]])</f>
        <v>MARCH 26 PLANNED</v>
      </c>
    </row>
    <row r="1448" spans="1:11" x14ac:dyDescent="0.35">
      <c r="A1448" s="6">
        <f t="shared" si="69"/>
        <v>3</v>
      </c>
      <c r="B1448" s="7">
        <v>46098</v>
      </c>
      <c r="C1448" s="8" t="s">
        <v>260</v>
      </c>
      <c r="D1448" s="8">
        <v>26</v>
      </c>
      <c r="E1448" s="6">
        <f>DAY(TableAopCalendar[[#This Row],[Date]])</f>
        <v>17</v>
      </c>
      <c r="F1448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448" s="6" t="str">
        <f t="shared" si="70"/>
        <v>Week 3</v>
      </c>
      <c r="H1448" s="6" t="str">
        <f t="shared" si="71"/>
        <v>March 26 Week 3</v>
      </c>
      <c r="I1448" s="6" t="str">
        <f>CONCATENATE(UPPER(TableAopCalendar[[#This Row],[Month]])," ",TableAopCalendar[[#This Row],[Year]])</f>
        <v>MARCH 26</v>
      </c>
      <c r="J1448" s="6" t="s">
        <v>261</v>
      </c>
      <c r="K1448" s="6" t="str">
        <f>CONCATENATE(TableAopCalendar[[#This Row],[Month for Plan]]," ",TableAopCalendar[[#This Row],[Plan]])</f>
        <v>MARCH 26 PLANNED</v>
      </c>
    </row>
    <row r="1449" spans="1:11" x14ac:dyDescent="0.35">
      <c r="A1449" s="6">
        <f t="shared" si="69"/>
        <v>4</v>
      </c>
      <c r="B1449" s="7">
        <v>46099</v>
      </c>
      <c r="C1449" s="8" t="s">
        <v>260</v>
      </c>
      <c r="D1449" s="8">
        <v>26</v>
      </c>
      <c r="E1449" s="6">
        <f>DAY(TableAopCalendar[[#This Row],[Date]])</f>
        <v>18</v>
      </c>
      <c r="F1449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449" s="6" t="str">
        <f t="shared" si="70"/>
        <v>Week 3</v>
      </c>
      <c r="H1449" s="6" t="str">
        <f t="shared" si="71"/>
        <v>March 26 Week 3</v>
      </c>
      <c r="I1449" s="6" t="str">
        <f>CONCATENATE(UPPER(TableAopCalendar[[#This Row],[Month]])," ",TableAopCalendar[[#This Row],[Year]])</f>
        <v>MARCH 26</v>
      </c>
      <c r="J1449" s="6" t="s">
        <v>261</v>
      </c>
      <c r="K1449" s="6" t="str">
        <f>CONCATENATE(TableAopCalendar[[#This Row],[Month for Plan]]," ",TableAopCalendar[[#This Row],[Plan]])</f>
        <v>MARCH 26 PLANNED</v>
      </c>
    </row>
    <row r="1450" spans="1:11" x14ac:dyDescent="0.35">
      <c r="A1450" s="6">
        <f t="shared" si="69"/>
        <v>5</v>
      </c>
      <c r="B1450" s="7">
        <v>46100</v>
      </c>
      <c r="C1450" s="8" t="s">
        <v>260</v>
      </c>
      <c r="D1450" s="8">
        <v>26</v>
      </c>
      <c r="E1450" s="6">
        <f>DAY(TableAopCalendar[[#This Row],[Date]])</f>
        <v>19</v>
      </c>
      <c r="F1450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450" s="6" t="str">
        <f t="shared" si="70"/>
        <v>Week 3</v>
      </c>
      <c r="H1450" s="6" t="str">
        <f t="shared" si="71"/>
        <v>March 26 Week 3</v>
      </c>
      <c r="I1450" s="6" t="str">
        <f>CONCATENATE(UPPER(TableAopCalendar[[#This Row],[Month]])," ",TableAopCalendar[[#This Row],[Year]])</f>
        <v>MARCH 26</v>
      </c>
      <c r="J1450" s="6" t="s">
        <v>261</v>
      </c>
      <c r="K1450" s="6" t="str">
        <f>CONCATENATE(TableAopCalendar[[#This Row],[Month for Plan]]," ",TableAopCalendar[[#This Row],[Plan]])</f>
        <v>MARCH 26 PLANNED</v>
      </c>
    </row>
    <row r="1451" spans="1:11" x14ac:dyDescent="0.35">
      <c r="A1451" s="6">
        <f t="shared" si="69"/>
        <v>6</v>
      </c>
      <c r="B1451" s="7">
        <v>46101</v>
      </c>
      <c r="C1451" s="8" t="s">
        <v>260</v>
      </c>
      <c r="D1451" s="8">
        <v>26</v>
      </c>
      <c r="E1451" s="6">
        <f>DAY(TableAopCalendar[[#This Row],[Date]])</f>
        <v>20</v>
      </c>
      <c r="F1451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451" s="6" t="str">
        <f t="shared" si="70"/>
        <v>Week 3</v>
      </c>
      <c r="H1451" s="6" t="str">
        <f t="shared" si="71"/>
        <v>March 26 Week 3</v>
      </c>
      <c r="I1451" s="6" t="str">
        <f>CONCATENATE(UPPER(TableAopCalendar[[#This Row],[Month]])," ",TableAopCalendar[[#This Row],[Year]])</f>
        <v>MARCH 26</v>
      </c>
      <c r="J1451" s="6" t="s">
        <v>261</v>
      </c>
      <c r="K1451" s="6" t="str">
        <f>CONCATENATE(TableAopCalendar[[#This Row],[Month for Plan]]," ",TableAopCalendar[[#This Row],[Plan]])</f>
        <v>MARCH 26 PLANNED</v>
      </c>
    </row>
    <row r="1452" spans="1:11" x14ac:dyDescent="0.35">
      <c r="A1452" s="6">
        <f t="shared" si="69"/>
        <v>7</v>
      </c>
      <c r="B1452" s="7">
        <v>46102</v>
      </c>
      <c r="C1452" s="8" t="s">
        <v>260</v>
      </c>
      <c r="D1452" s="8">
        <v>26</v>
      </c>
      <c r="E1452" s="6">
        <f>DAY(TableAopCalendar[[#This Row],[Date]])</f>
        <v>21</v>
      </c>
      <c r="F1452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452" s="6" t="str">
        <f t="shared" si="70"/>
        <v>Week 3</v>
      </c>
      <c r="H1452" s="6" t="str">
        <f t="shared" si="71"/>
        <v>March 26 Week 3</v>
      </c>
      <c r="I1452" s="6" t="str">
        <f>CONCATENATE(UPPER(TableAopCalendar[[#This Row],[Month]])," ",TableAopCalendar[[#This Row],[Year]])</f>
        <v>MARCH 26</v>
      </c>
      <c r="J1452" s="6" t="s">
        <v>261</v>
      </c>
      <c r="K1452" s="6" t="str">
        <f>CONCATENATE(TableAopCalendar[[#This Row],[Month for Plan]]," ",TableAopCalendar[[#This Row],[Plan]])</f>
        <v>MARCH 26 PLANNED</v>
      </c>
    </row>
    <row r="1453" spans="1:11" x14ac:dyDescent="0.35">
      <c r="A1453" s="6">
        <f t="shared" si="69"/>
        <v>1</v>
      </c>
      <c r="B1453" s="7">
        <v>46103</v>
      </c>
      <c r="C1453" s="8" t="s">
        <v>260</v>
      </c>
      <c r="D1453" s="8">
        <v>26</v>
      </c>
      <c r="E1453" s="6">
        <f>DAY(TableAopCalendar[[#This Row],[Date]])</f>
        <v>22</v>
      </c>
      <c r="F1453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453" s="6" t="str">
        <f t="shared" si="70"/>
        <v>Week 4</v>
      </c>
      <c r="H1453" s="6" t="str">
        <f t="shared" si="71"/>
        <v>March 26 Week 4</v>
      </c>
      <c r="I1453" s="6" t="str">
        <f>CONCATENATE(UPPER(TableAopCalendar[[#This Row],[Month]])," ",TableAopCalendar[[#This Row],[Year]])</f>
        <v>MARCH 26</v>
      </c>
      <c r="J1453" s="6" t="s">
        <v>261</v>
      </c>
      <c r="K1453" s="6" t="str">
        <f>CONCATENATE(TableAopCalendar[[#This Row],[Month for Plan]]," ",TableAopCalendar[[#This Row],[Plan]])</f>
        <v>MARCH 26 PLANNED</v>
      </c>
    </row>
    <row r="1454" spans="1:11" x14ac:dyDescent="0.35">
      <c r="A1454" s="6">
        <f t="shared" si="69"/>
        <v>2</v>
      </c>
      <c r="B1454" s="7">
        <v>46104</v>
      </c>
      <c r="C1454" s="8" t="s">
        <v>260</v>
      </c>
      <c r="D1454" s="8">
        <v>26</v>
      </c>
      <c r="E1454" s="6">
        <f>DAY(TableAopCalendar[[#This Row],[Date]])</f>
        <v>23</v>
      </c>
      <c r="F1454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454" s="6" t="str">
        <f t="shared" si="70"/>
        <v>Week 4</v>
      </c>
      <c r="H1454" s="6" t="str">
        <f t="shared" si="71"/>
        <v>March 26 Week 4</v>
      </c>
      <c r="I1454" s="6" t="str">
        <f>CONCATENATE(UPPER(TableAopCalendar[[#This Row],[Month]])," ",TableAopCalendar[[#This Row],[Year]])</f>
        <v>MARCH 26</v>
      </c>
      <c r="J1454" s="6" t="s">
        <v>261</v>
      </c>
      <c r="K1454" s="6" t="str">
        <f>CONCATENATE(TableAopCalendar[[#This Row],[Month for Plan]]," ",TableAopCalendar[[#This Row],[Plan]])</f>
        <v>MARCH 26 PLANNED</v>
      </c>
    </row>
    <row r="1455" spans="1:11" x14ac:dyDescent="0.35">
      <c r="A1455" s="6">
        <f t="shared" si="69"/>
        <v>3</v>
      </c>
      <c r="B1455" s="7">
        <v>46105</v>
      </c>
      <c r="C1455" s="8" t="s">
        <v>260</v>
      </c>
      <c r="D1455" s="8">
        <v>26</v>
      </c>
      <c r="E1455" s="6">
        <f>DAY(TableAopCalendar[[#This Row],[Date]])</f>
        <v>24</v>
      </c>
      <c r="F1455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455" s="6" t="str">
        <f t="shared" si="70"/>
        <v>Week 4</v>
      </c>
      <c r="H1455" s="6" t="str">
        <f t="shared" si="71"/>
        <v>March 26 Week 4</v>
      </c>
      <c r="I1455" s="6" t="str">
        <f>CONCATENATE(UPPER(TableAopCalendar[[#This Row],[Month]])," ",TableAopCalendar[[#This Row],[Year]])</f>
        <v>MARCH 26</v>
      </c>
      <c r="J1455" s="6" t="s">
        <v>261</v>
      </c>
      <c r="K1455" s="6" t="str">
        <f>CONCATENATE(TableAopCalendar[[#This Row],[Month for Plan]]," ",TableAopCalendar[[#This Row],[Plan]])</f>
        <v>MARCH 26 PLANNED</v>
      </c>
    </row>
    <row r="1456" spans="1:11" x14ac:dyDescent="0.35">
      <c r="A1456" s="6">
        <f t="shared" si="69"/>
        <v>4</v>
      </c>
      <c r="B1456" s="7">
        <v>46106</v>
      </c>
      <c r="C1456" s="8" t="s">
        <v>260</v>
      </c>
      <c r="D1456" s="8">
        <v>26</v>
      </c>
      <c r="E1456" s="6">
        <f>DAY(TableAopCalendar[[#This Row],[Date]])</f>
        <v>25</v>
      </c>
      <c r="F1456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456" s="6" t="str">
        <f t="shared" si="70"/>
        <v>Week 4</v>
      </c>
      <c r="H1456" s="6" t="str">
        <f t="shared" si="71"/>
        <v>March 26 Week 4</v>
      </c>
      <c r="I1456" s="6" t="str">
        <f>CONCATENATE(UPPER(TableAopCalendar[[#This Row],[Month]])," ",TableAopCalendar[[#This Row],[Year]])</f>
        <v>MARCH 26</v>
      </c>
      <c r="J1456" s="6" t="s">
        <v>261</v>
      </c>
      <c r="K1456" s="6" t="str">
        <f>CONCATENATE(TableAopCalendar[[#This Row],[Month for Plan]]," ",TableAopCalendar[[#This Row],[Plan]])</f>
        <v>MARCH 26 PLANNED</v>
      </c>
    </row>
    <row r="1457" spans="1:11" x14ac:dyDescent="0.35">
      <c r="A1457" s="6">
        <f t="shared" si="69"/>
        <v>5</v>
      </c>
      <c r="B1457" s="7">
        <v>46107</v>
      </c>
      <c r="C1457" s="8" t="s">
        <v>260</v>
      </c>
      <c r="D1457" s="8">
        <v>26</v>
      </c>
      <c r="E1457" s="6">
        <f>DAY(TableAopCalendar[[#This Row],[Date]])</f>
        <v>26</v>
      </c>
      <c r="F1457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457" s="6" t="str">
        <f t="shared" si="70"/>
        <v>Week 4</v>
      </c>
      <c r="H1457" s="6" t="str">
        <f t="shared" si="71"/>
        <v>March 26 Week 4</v>
      </c>
      <c r="I1457" s="6" t="str">
        <f>CONCATENATE(UPPER(TableAopCalendar[[#This Row],[Month]])," ",TableAopCalendar[[#This Row],[Year]])</f>
        <v>MARCH 26</v>
      </c>
      <c r="J1457" s="6" t="s">
        <v>261</v>
      </c>
      <c r="K1457" s="6" t="str">
        <f>CONCATENATE(TableAopCalendar[[#This Row],[Month for Plan]]," ",TableAopCalendar[[#This Row],[Plan]])</f>
        <v>MARCH 26 PLANNED</v>
      </c>
    </row>
    <row r="1458" spans="1:11" x14ac:dyDescent="0.35">
      <c r="A1458" s="6">
        <f t="shared" si="69"/>
        <v>6</v>
      </c>
      <c r="B1458" s="7">
        <v>46108</v>
      </c>
      <c r="C1458" s="8" t="s">
        <v>260</v>
      </c>
      <c r="D1458" s="8">
        <v>26</v>
      </c>
      <c r="E1458" s="6">
        <f>DAY(TableAopCalendar[[#This Row],[Date]])</f>
        <v>27</v>
      </c>
      <c r="F1458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458" s="6" t="str">
        <f t="shared" si="70"/>
        <v>Week 4</v>
      </c>
      <c r="H1458" s="6" t="str">
        <f t="shared" si="71"/>
        <v>March 26 Week 4</v>
      </c>
      <c r="I1458" s="6" t="str">
        <f>CONCATENATE(UPPER(TableAopCalendar[[#This Row],[Month]])," ",TableAopCalendar[[#This Row],[Year]])</f>
        <v>MARCH 26</v>
      </c>
      <c r="J1458" s="6" t="s">
        <v>261</v>
      </c>
      <c r="K1458" s="6" t="str">
        <f>CONCATENATE(TableAopCalendar[[#This Row],[Month for Plan]]," ",TableAopCalendar[[#This Row],[Plan]])</f>
        <v>MARCH 26 PLANNED</v>
      </c>
    </row>
    <row r="1459" spans="1:11" x14ac:dyDescent="0.35">
      <c r="A1459" s="6">
        <f t="shared" si="69"/>
        <v>7</v>
      </c>
      <c r="B1459" s="7">
        <v>46109</v>
      </c>
      <c r="C1459" s="8" t="s">
        <v>260</v>
      </c>
      <c r="D1459" s="8">
        <v>26</v>
      </c>
      <c r="E1459" s="6">
        <f>DAY(TableAopCalendar[[#This Row],[Date]])</f>
        <v>28</v>
      </c>
      <c r="F1459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459" s="6" t="str">
        <f t="shared" si="70"/>
        <v>Week 4</v>
      </c>
      <c r="H1459" s="6" t="str">
        <f t="shared" si="71"/>
        <v>March 26 Week 4</v>
      </c>
      <c r="I1459" s="6" t="str">
        <f>CONCATENATE(UPPER(TableAopCalendar[[#This Row],[Month]])," ",TableAopCalendar[[#This Row],[Year]])</f>
        <v>MARCH 26</v>
      </c>
      <c r="J1459" s="6" t="s">
        <v>261</v>
      </c>
      <c r="K1459" s="6" t="str">
        <f>CONCATENATE(TableAopCalendar[[#This Row],[Month for Plan]]," ",TableAopCalendar[[#This Row],[Plan]])</f>
        <v>MARCH 26 PLANNED</v>
      </c>
    </row>
    <row r="1460" spans="1:11" x14ac:dyDescent="0.35">
      <c r="A1460" s="6">
        <f t="shared" si="69"/>
        <v>1</v>
      </c>
      <c r="B1460" s="7">
        <v>46110</v>
      </c>
      <c r="C1460" s="8" t="s">
        <v>260</v>
      </c>
      <c r="D1460" s="8">
        <v>26</v>
      </c>
      <c r="E1460" s="6">
        <f>DAY(TableAopCalendar[[#This Row],[Date]])</f>
        <v>29</v>
      </c>
      <c r="F1460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460" s="6" t="str">
        <f t="shared" si="70"/>
        <v>Week 5</v>
      </c>
      <c r="H1460" s="6" t="str">
        <f t="shared" si="71"/>
        <v>March 26 Week 5</v>
      </c>
      <c r="I1460" s="6" t="str">
        <f>CONCATENATE(UPPER(TableAopCalendar[[#This Row],[Month]])," ",TableAopCalendar[[#This Row],[Year]])</f>
        <v>MARCH 26</v>
      </c>
      <c r="J1460" s="6" t="s">
        <v>261</v>
      </c>
      <c r="K1460" s="6" t="str">
        <f>CONCATENATE(TableAopCalendar[[#This Row],[Month for Plan]]," ",TableAopCalendar[[#This Row],[Plan]])</f>
        <v>MARCH 26 PLANNED</v>
      </c>
    </row>
    <row r="1461" spans="1:11" x14ac:dyDescent="0.35">
      <c r="A1461" s="6">
        <f t="shared" si="69"/>
        <v>2</v>
      </c>
      <c r="B1461" s="7">
        <v>46111</v>
      </c>
      <c r="C1461" s="8" t="s">
        <v>260</v>
      </c>
      <c r="D1461" s="8">
        <v>26</v>
      </c>
      <c r="E1461" s="6">
        <f>DAY(TableAopCalendar[[#This Row],[Date]])</f>
        <v>30</v>
      </c>
      <c r="F1461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461" s="6" t="str">
        <f t="shared" si="70"/>
        <v>Week 5</v>
      </c>
      <c r="H1461" s="6" t="str">
        <f t="shared" si="71"/>
        <v>March 26 Week 5</v>
      </c>
      <c r="I1461" s="6" t="str">
        <f>CONCATENATE(UPPER(TableAopCalendar[[#This Row],[Month]])," ",TableAopCalendar[[#This Row],[Year]])</f>
        <v>MARCH 26</v>
      </c>
      <c r="J1461" s="6" t="s">
        <v>261</v>
      </c>
      <c r="K1461" s="6" t="str">
        <f>CONCATENATE(TableAopCalendar[[#This Row],[Month for Plan]]," ",TableAopCalendar[[#This Row],[Plan]])</f>
        <v>MARCH 26 PLANNED</v>
      </c>
    </row>
    <row r="1462" spans="1:11" x14ac:dyDescent="0.35">
      <c r="A1462" s="6">
        <f t="shared" si="69"/>
        <v>3</v>
      </c>
      <c r="B1462" s="7">
        <v>46112</v>
      </c>
      <c r="C1462" s="8" t="s">
        <v>260</v>
      </c>
      <c r="D1462" s="8">
        <v>26</v>
      </c>
      <c r="E1462" s="6">
        <f>DAY(TableAopCalendar[[#This Row],[Date]])</f>
        <v>31</v>
      </c>
      <c r="F1462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462" s="6" t="str">
        <f t="shared" si="70"/>
        <v>Week 5</v>
      </c>
      <c r="H1462" s="6" t="str">
        <f t="shared" si="71"/>
        <v>March 26 Week 5</v>
      </c>
      <c r="I1462" s="6" t="str">
        <f>CONCATENATE(UPPER(TableAopCalendar[[#This Row],[Month]])," ",TableAopCalendar[[#This Row],[Year]])</f>
        <v>MARCH 26</v>
      </c>
      <c r="J1462" s="6" t="s">
        <v>261</v>
      </c>
      <c r="K1462" s="6" t="str">
        <f>CONCATENATE(TableAopCalendar[[#This Row],[Month for Plan]]," ",TableAopCalendar[[#This Row],[Plan]])</f>
        <v>MARCH 26 PLANNED</v>
      </c>
    </row>
    <row r="1463" spans="1:11" x14ac:dyDescent="0.35">
      <c r="A1463" s="6">
        <f t="shared" si="69"/>
        <v>1</v>
      </c>
      <c r="B1463" s="7">
        <v>46113</v>
      </c>
      <c r="C1463" s="8" t="s">
        <v>251</v>
      </c>
      <c r="D1463" s="8">
        <v>26</v>
      </c>
      <c r="E1463" s="6">
        <f>DAY(TableAopCalendar[[#This Row],[Date]])</f>
        <v>1</v>
      </c>
      <c r="F1463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463" s="6" t="str">
        <f t="shared" si="70"/>
        <v>Week 1</v>
      </c>
      <c r="H1463" s="6" t="str">
        <f t="shared" si="71"/>
        <v>April 26 Week 1</v>
      </c>
      <c r="I1463" s="6" t="str">
        <f>CONCATENATE(UPPER(TableAopCalendar[[#This Row],[Month]])," ",TableAopCalendar[[#This Row],[Year]])</f>
        <v>APRIL 26</v>
      </c>
      <c r="J1463" s="6" t="s">
        <v>261</v>
      </c>
      <c r="K1463" s="6" t="str">
        <f>CONCATENATE(TableAopCalendar[[#This Row],[Month for Plan]]," ",TableAopCalendar[[#This Row],[Plan]])</f>
        <v>APRIL 26 PLANNED</v>
      </c>
    </row>
    <row r="1464" spans="1:11" x14ac:dyDescent="0.35">
      <c r="A1464" s="6">
        <f t="shared" si="69"/>
        <v>2</v>
      </c>
      <c r="B1464" s="7">
        <v>46114</v>
      </c>
      <c r="C1464" s="8" t="s">
        <v>251</v>
      </c>
      <c r="D1464" s="8">
        <v>26</v>
      </c>
      <c r="E1464" s="6">
        <f>DAY(TableAopCalendar[[#This Row],[Date]])</f>
        <v>2</v>
      </c>
      <c r="F1464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464" s="6" t="str">
        <f t="shared" si="70"/>
        <v>Week 1</v>
      </c>
      <c r="H1464" s="6" t="str">
        <f t="shared" si="71"/>
        <v>April 26 Week 1</v>
      </c>
      <c r="I1464" s="6" t="str">
        <f>CONCATENATE(UPPER(TableAopCalendar[[#This Row],[Month]])," ",TableAopCalendar[[#This Row],[Year]])</f>
        <v>APRIL 26</v>
      </c>
      <c r="J1464" s="6" t="s">
        <v>261</v>
      </c>
      <c r="K1464" s="6" t="str">
        <f>CONCATENATE(TableAopCalendar[[#This Row],[Month for Plan]]," ",TableAopCalendar[[#This Row],[Plan]])</f>
        <v>APRIL 26 PLANNED</v>
      </c>
    </row>
    <row r="1465" spans="1:11" x14ac:dyDescent="0.35">
      <c r="A1465" s="6">
        <f t="shared" si="69"/>
        <v>3</v>
      </c>
      <c r="B1465" s="7">
        <v>46115</v>
      </c>
      <c r="C1465" s="8" t="s">
        <v>251</v>
      </c>
      <c r="D1465" s="8">
        <v>26</v>
      </c>
      <c r="E1465" s="6">
        <f>DAY(TableAopCalendar[[#This Row],[Date]])</f>
        <v>3</v>
      </c>
      <c r="F1465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465" s="6" t="str">
        <f t="shared" si="70"/>
        <v>Week 1</v>
      </c>
      <c r="H1465" s="6" t="str">
        <f t="shared" si="71"/>
        <v>April 26 Week 1</v>
      </c>
      <c r="I1465" s="6" t="str">
        <f>CONCATENATE(UPPER(TableAopCalendar[[#This Row],[Month]])," ",TableAopCalendar[[#This Row],[Year]])</f>
        <v>APRIL 26</v>
      </c>
      <c r="J1465" s="6" t="s">
        <v>261</v>
      </c>
      <c r="K1465" s="6" t="str">
        <f>CONCATENATE(TableAopCalendar[[#This Row],[Month for Plan]]," ",TableAopCalendar[[#This Row],[Plan]])</f>
        <v>APRIL 26 PLANNED</v>
      </c>
    </row>
    <row r="1466" spans="1:11" x14ac:dyDescent="0.35">
      <c r="A1466" s="6">
        <f t="shared" si="69"/>
        <v>4</v>
      </c>
      <c r="B1466" s="7">
        <v>46116</v>
      </c>
      <c r="C1466" s="8" t="s">
        <v>251</v>
      </c>
      <c r="D1466" s="8">
        <v>26</v>
      </c>
      <c r="E1466" s="6">
        <f>DAY(TableAopCalendar[[#This Row],[Date]])</f>
        <v>4</v>
      </c>
      <c r="F1466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466" s="6" t="str">
        <f t="shared" si="70"/>
        <v>Week 1</v>
      </c>
      <c r="H1466" s="6" t="str">
        <f t="shared" si="71"/>
        <v>April 26 Week 1</v>
      </c>
      <c r="I1466" s="6" t="str">
        <f>CONCATENATE(UPPER(TableAopCalendar[[#This Row],[Month]])," ",TableAopCalendar[[#This Row],[Year]])</f>
        <v>APRIL 26</v>
      </c>
      <c r="J1466" s="6" t="s">
        <v>261</v>
      </c>
      <c r="K1466" s="6" t="str">
        <f>CONCATENATE(TableAopCalendar[[#This Row],[Month for Plan]]," ",TableAopCalendar[[#This Row],[Plan]])</f>
        <v>APRIL 26 PLANNED</v>
      </c>
    </row>
    <row r="1467" spans="1:11" x14ac:dyDescent="0.35">
      <c r="A1467" s="6">
        <f t="shared" si="69"/>
        <v>5</v>
      </c>
      <c r="B1467" s="7">
        <v>46117</v>
      </c>
      <c r="C1467" s="8" t="s">
        <v>251</v>
      </c>
      <c r="D1467" s="8">
        <v>26</v>
      </c>
      <c r="E1467" s="6">
        <f>DAY(TableAopCalendar[[#This Row],[Date]])</f>
        <v>5</v>
      </c>
      <c r="F1467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467" s="6" t="str">
        <f t="shared" si="70"/>
        <v>Week 1</v>
      </c>
      <c r="H1467" s="6" t="str">
        <f t="shared" si="71"/>
        <v>April 26 Week 1</v>
      </c>
      <c r="I1467" s="6" t="str">
        <f>CONCATENATE(UPPER(TableAopCalendar[[#This Row],[Month]])," ",TableAopCalendar[[#This Row],[Year]])</f>
        <v>APRIL 26</v>
      </c>
      <c r="J1467" s="6" t="s">
        <v>261</v>
      </c>
      <c r="K1467" s="6" t="str">
        <f>CONCATENATE(TableAopCalendar[[#This Row],[Month for Plan]]," ",TableAopCalendar[[#This Row],[Plan]])</f>
        <v>APRIL 26 PLANNED</v>
      </c>
    </row>
    <row r="1468" spans="1:11" x14ac:dyDescent="0.35">
      <c r="A1468" s="6">
        <f t="shared" si="69"/>
        <v>6</v>
      </c>
      <c r="B1468" s="7">
        <v>46118</v>
      </c>
      <c r="C1468" s="8" t="s">
        <v>251</v>
      </c>
      <c r="D1468" s="8">
        <v>26</v>
      </c>
      <c r="E1468" s="6">
        <f>DAY(TableAopCalendar[[#This Row],[Date]])</f>
        <v>6</v>
      </c>
      <c r="F1468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468" s="6" t="str">
        <f t="shared" si="70"/>
        <v>Week 1</v>
      </c>
      <c r="H1468" s="6" t="str">
        <f t="shared" si="71"/>
        <v>April 26 Week 1</v>
      </c>
      <c r="I1468" s="6" t="str">
        <f>CONCATENATE(UPPER(TableAopCalendar[[#This Row],[Month]])," ",TableAopCalendar[[#This Row],[Year]])</f>
        <v>APRIL 26</v>
      </c>
      <c r="J1468" s="6" t="s">
        <v>261</v>
      </c>
      <c r="K1468" s="6" t="str">
        <f>CONCATENATE(TableAopCalendar[[#This Row],[Month for Plan]]," ",TableAopCalendar[[#This Row],[Plan]])</f>
        <v>APRIL 26 PLANNED</v>
      </c>
    </row>
    <row r="1469" spans="1:11" x14ac:dyDescent="0.35">
      <c r="A1469" s="6">
        <f t="shared" si="69"/>
        <v>7</v>
      </c>
      <c r="B1469" s="7">
        <v>46119</v>
      </c>
      <c r="C1469" s="8" t="s">
        <v>251</v>
      </c>
      <c r="D1469" s="8">
        <v>26</v>
      </c>
      <c r="E1469" s="6">
        <f>DAY(TableAopCalendar[[#This Row],[Date]])</f>
        <v>7</v>
      </c>
      <c r="F1469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469" s="6" t="str">
        <f t="shared" si="70"/>
        <v>Week 1</v>
      </c>
      <c r="H1469" s="6" t="str">
        <f t="shared" si="71"/>
        <v>April 26 Week 1</v>
      </c>
      <c r="I1469" s="6" t="str">
        <f>CONCATENATE(UPPER(TableAopCalendar[[#This Row],[Month]])," ",TableAopCalendar[[#This Row],[Year]])</f>
        <v>APRIL 26</v>
      </c>
      <c r="J1469" s="6" t="s">
        <v>261</v>
      </c>
      <c r="K1469" s="6" t="str">
        <f>CONCATENATE(TableAopCalendar[[#This Row],[Month for Plan]]," ",TableAopCalendar[[#This Row],[Plan]])</f>
        <v>APRIL 26 PLANNED</v>
      </c>
    </row>
    <row r="1470" spans="1:11" x14ac:dyDescent="0.35">
      <c r="A1470" s="6">
        <f t="shared" si="69"/>
        <v>1</v>
      </c>
      <c r="B1470" s="7">
        <v>46120</v>
      </c>
      <c r="C1470" s="8" t="s">
        <v>251</v>
      </c>
      <c r="D1470" s="8">
        <v>26</v>
      </c>
      <c r="E1470" s="6">
        <f>DAY(TableAopCalendar[[#This Row],[Date]])</f>
        <v>8</v>
      </c>
      <c r="F1470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470" s="6" t="str">
        <f t="shared" si="70"/>
        <v>Week 2</v>
      </c>
      <c r="H1470" s="6" t="str">
        <f t="shared" si="71"/>
        <v>April 26 Week 2</v>
      </c>
      <c r="I1470" s="6" t="str">
        <f>CONCATENATE(UPPER(TableAopCalendar[[#This Row],[Month]])," ",TableAopCalendar[[#This Row],[Year]])</f>
        <v>APRIL 26</v>
      </c>
      <c r="J1470" s="6" t="s">
        <v>261</v>
      </c>
      <c r="K1470" s="6" t="str">
        <f>CONCATENATE(TableAopCalendar[[#This Row],[Month for Plan]]," ",TableAopCalendar[[#This Row],[Plan]])</f>
        <v>APRIL 26 PLANNED</v>
      </c>
    </row>
    <row r="1471" spans="1:11" x14ac:dyDescent="0.35">
      <c r="A1471" s="6">
        <f t="shared" si="69"/>
        <v>2</v>
      </c>
      <c r="B1471" s="7">
        <v>46121</v>
      </c>
      <c r="C1471" s="8" t="s">
        <v>251</v>
      </c>
      <c r="D1471" s="8">
        <v>26</v>
      </c>
      <c r="E1471" s="6">
        <f>DAY(TableAopCalendar[[#This Row],[Date]])</f>
        <v>9</v>
      </c>
      <c r="F1471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471" s="6" t="str">
        <f t="shared" si="70"/>
        <v>Week 2</v>
      </c>
      <c r="H1471" s="6" t="str">
        <f t="shared" si="71"/>
        <v>April 26 Week 2</v>
      </c>
      <c r="I1471" s="6" t="str">
        <f>CONCATENATE(UPPER(TableAopCalendar[[#This Row],[Month]])," ",TableAopCalendar[[#This Row],[Year]])</f>
        <v>APRIL 26</v>
      </c>
      <c r="J1471" s="6" t="s">
        <v>261</v>
      </c>
      <c r="K1471" s="6" t="str">
        <f>CONCATENATE(TableAopCalendar[[#This Row],[Month for Plan]]," ",TableAopCalendar[[#This Row],[Plan]])</f>
        <v>APRIL 26 PLANNED</v>
      </c>
    </row>
    <row r="1472" spans="1:11" x14ac:dyDescent="0.35">
      <c r="A1472" s="6">
        <f t="shared" si="69"/>
        <v>3</v>
      </c>
      <c r="B1472" s="7">
        <v>46122</v>
      </c>
      <c r="C1472" s="8" t="s">
        <v>251</v>
      </c>
      <c r="D1472" s="8">
        <v>26</v>
      </c>
      <c r="E1472" s="6">
        <f>DAY(TableAopCalendar[[#This Row],[Date]])</f>
        <v>10</v>
      </c>
      <c r="F1472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472" s="6" t="str">
        <f t="shared" si="70"/>
        <v>Week 2</v>
      </c>
      <c r="H1472" s="6" t="str">
        <f t="shared" si="71"/>
        <v>April 26 Week 2</v>
      </c>
      <c r="I1472" s="6" t="str">
        <f>CONCATENATE(UPPER(TableAopCalendar[[#This Row],[Month]])," ",TableAopCalendar[[#This Row],[Year]])</f>
        <v>APRIL 26</v>
      </c>
      <c r="J1472" s="6" t="s">
        <v>261</v>
      </c>
      <c r="K1472" s="6" t="str">
        <f>CONCATENATE(TableAopCalendar[[#This Row],[Month for Plan]]," ",TableAopCalendar[[#This Row],[Plan]])</f>
        <v>APRIL 26 PLANNED</v>
      </c>
    </row>
    <row r="1473" spans="1:11" x14ac:dyDescent="0.35">
      <c r="A1473" s="6">
        <f t="shared" si="69"/>
        <v>4</v>
      </c>
      <c r="B1473" s="7">
        <v>46123</v>
      </c>
      <c r="C1473" s="8" t="s">
        <v>251</v>
      </c>
      <c r="D1473" s="8">
        <v>26</v>
      </c>
      <c r="E1473" s="6">
        <f>DAY(TableAopCalendar[[#This Row],[Date]])</f>
        <v>11</v>
      </c>
      <c r="F1473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473" s="6" t="str">
        <f t="shared" si="70"/>
        <v>Week 2</v>
      </c>
      <c r="H1473" s="6" t="str">
        <f t="shared" si="71"/>
        <v>April 26 Week 2</v>
      </c>
      <c r="I1473" s="6" t="str">
        <f>CONCATENATE(UPPER(TableAopCalendar[[#This Row],[Month]])," ",TableAopCalendar[[#This Row],[Year]])</f>
        <v>APRIL 26</v>
      </c>
      <c r="J1473" s="6" t="s">
        <v>261</v>
      </c>
      <c r="K1473" s="6" t="str">
        <f>CONCATENATE(TableAopCalendar[[#This Row],[Month for Plan]]," ",TableAopCalendar[[#This Row],[Plan]])</f>
        <v>APRIL 26 PLANNED</v>
      </c>
    </row>
    <row r="1474" spans="1:11" x14ac:dyDescent="0.35">
      <c r="A1474" s="6">
        <f t="shared" si="69"/>
        <v>5</v>
      </c>
      <c r="B1474" s="7">
        <v>46124</v>
      </c>
      <c r="C1474" s="8" t="s">
        <v>251</v>
      </c>
      <c r="D1474" s="8">
        <v>26</v>
      </c>
      <c r="E1474" s="6">
        <f>DAY(TableAopCalendar[[#This Row],[Date]])</f>
        <v>12</v>
      </c>
      <c r="F1474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474" s="6" t="str">
        <f t="shared" si="70"/>
        <v>Week 2</v>
      </c>
      <c r="H1474" s="6" t="str">
        <f t="shared" si="71"/>
        <v>April 26 Week 2</v>
      </c>
      <c r="I1474" s="6" t="str">
        <f>CONCATENATE(UPPER(TableAopCalendar[[#This Row],[Month]])," ",TableAopCalendar[[#This Row],[Year]])</f>
        <v>APRIL 26</v>
      </c>
      <c r="J1474" s="6" t="s">
        <v>261</v>
      </c>
      <c r="K1474" s="6" t="str">
        <f>CONCATENATE(TableAopCalendar[[#This Row],[Month for Plan]]," ",TableAopCalendar[[#This Row],[Plan]])</f>
        <v>APRIL 26 PLANNED</v>
      </c>
    </row>
    <row r="1475" spans="1:11" x14ac:dyDescent="0.35">
      <c r="A1475" s="6">
        <f t="shared" si="69"/>
        <v>6</v>
      </c>
      <c r="B1475" s="7">
        <v>46125</v>
      </c>
      <c r="C1475" s="8" t="s">
        <v>251</v>
      </c>
      <c r="D1475" s="8">
        <v>26</v>
      </c>
      <c r="E1475" s="6">
        <f>DAY(TableAopCalendar[[#This Row],[Date]])</f>
        <v>13</v>
      </c>
      <c r="F1475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475" s="6" t="str">
        <f t="shared" si="70"/>
        <v>Week 2</v>
      </c>
      <c r="H1475" s="6" t="str">
        <f t="shared" si="71"/>
        <v>April 26 Week 2</v>
      </c>
      <c r="I1475" s="6" t="str">
        <f>CONCATENATE(UPPER(TableAopCalendar[[#This Row],[Month]])," ",TableAopCalendar[[#This Row],[Year]])</f>
        <v>APRIL 26</v>
      </c>
      <c r="J1475" s="6" t="s">
        <v>261</v>
      </c>
      <c r="K1475" s="6" t="str">
        <f>CONCATENATE(TableAopCalendar[[#This Row],[Month for Plan]]," ",TableAopCalendar[[#This Row],[Plan]])</f>
        <v>APRIL 26 PLANNED</v>
      </c>
    </row>
    <row r="1476" spans="1:11" x14ac:dyDescent="0.35">
      <c r="A1476" s="6">
        <f t="shared" si="69"/>
        <v>7</v>
      </c>
      <c r="B1476" s="7">
        <v>46126</v>
      </c>
      <c r="C1476" s="8" t="s">
        <v>251</v>
      </c>
      <c r="D1476" s="8">
        <v>26</v>
      </c>
      <c r="E1476" s="6">
        <f>DAY(TableAopCalendar[[#This Row],[Date]])</f>
        <v>14</v>
      </c>
      <c r="F1476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476" s="6" t="str">
        <f t="shared" si="70"/>
        <v>Week 2</v>
      </c>
      <c r="H1476" s="6" t="str">
        <f t="shared" si="71"/>
        <v>April 26 Week 2</v>
      </c>
      <c r="I1476" s="6" t="str">
        <f>CONCATENATE(UPPER(TableAopCalendar[[#This Row],[Month]])," ",TableAopCalendar[[#This Row],[Year]])</f>
        <v>APRIL 26</v>
      </c>
      <c r="J1476" s="6" t="s">
        <v>261</v>
      </c>
      <c r="K1476" s="6" t="str">
        <f>CONCATENATE(TableAopCalendar[[#This Row],[Month for Plan]]," ",TableAopCalendar[[#This Row],[Plan]])</f>
        <v>APRIL 26 PLANNED</v>
      </c>
    </row>
    <row r="1477" spans="1:11" x14ac:dyDescent="0.35">
      <c r="A1477" s="6">
        <f t="shared" si="69"/>
        <v>1</v>
      </c>
      <c r="B1477" s="7">
        <v>46127</v>
      </c>
      <c r="C1477" s="8" t="s">
        <v>251</v>
      </c>
      <c r="D1477" s="8">
        <v>26</v>
      </c>
      <c r="E1477" s="6">
        <f>DAY(TableAopCalendar[[#This Row],[Date]])</f>
        <v>15</v>
      </c>
      <c r="F1477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477" s="6" t="str">
        <f t="shared" si="70"/>
        <v>Week 3</v>
      </c>
      <c r="H1477" s="6" t="str">
        <f t="shared" si="71"/>
        <v>April 26 Week 3</v>
      </c>
      <c r="I1477" s="6" t="str">
        <f>CONCATENATE(UPPER(TableAopCalendar[[#This Row],[Month]])," ",TableAopCalendar[[#This Row],[Year]])</f>
        <v>APRIL 26</v>
      </c>
      <c r="J1477" s="6" t="s">
        <v>261</v>
      </c>
      <c r="K1477" s="6" t="str">
        <f>CONCATENATE(TableAopCalendar[[#This Row],[Month for Plan]]," ",TableAopCalendar[[#This Row],[Plan]])</f>
        <v>APRIL 26 PLANNED</v>
      </c>
    </row>
    <row r="1478" spans="1:11" x14ac:dyDescent="0.35">
      <c r="A1478" s="6">
        <f t="shared" si="69"/>
        <v>2</v>
      </c>
      <c r="B1478" s="7">
        <v>46128</v>
      </c>
      <c r="C1478" s="8" t="s">
        <v>251</v>
      </c>
      <c r="D1478" s="8">
        <v>26</v>
      </c>
      <c r="E1478" s="6">
        <f>DAY(TableAopCalendar[[#This Row],[Date]])</f>
        <v>16</v>
      </c>
      <c r="F1478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478" s="6" t="str">
        <f t="shared" si="70"/>
        <v>Week 3</v>
      </c>
      <c r="H1478" s="6" t="str">
        <f t="shared" si="71"/>
        <v>April 26 Week 3</v>
      </c>
      <c r="I1478" s="6" t="str">
        <f>CONCATENATE(UPPER(TableAopCalendar[[#This Row],[Month]])," ",TableAopCalendar[[#This Row],[Year]])</f>
        <v>APRIL 26</v>
      </c>
      <c r="J1478" s="6" t="s">
        <v>261</v>
      </c>
      <c r="K1478" s="6" t="str">
        <f>CONCATENATE(TableAopCalendar[[#This Row],[Month for Plan]]," ",TableAopCalendar[[#This Row],[Plan]])</f>
        <v>APRIL 26 PLANNED</v>
      </c>
    </row>
    <row r="1479" spans="1:11" x14ac:dyDescent="0.35">
      <c r="A1479" s="6">
        <f t="shared" si="69"/>
        <v>3</v>
      </c>
      <c r="B1479" s="7">
        <v>46129</v>
      </c>
      <c r="C1479" s="8" t="s">
        <v>251</v>
      </c>
      <c r="D1479" s="8">
        <v>26</v>
      </c>
      <c r="E1479" s="6">
        <f>DAY(TableAopCalendar[[#This Row],[Date]])</f>
        <v>17</v>
      </c>
      <c r="F1479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479" s="6" t="str">
        <f t="shared" si="70"/>
        <v>Week 3</v>
      </c>
      <c r="H1479" s="6" t="str">
        <f t="shared" si="71"/>
        <v>April 26 Week 3</v>
      </c>
      <c r="I1479" s="6" t="str">
        <f>CONCATENATE(UPPER(TableAopCalendar[[#This Row],[Month]])," ",TableAopCalendar[[#This Row],[Year]])</f>
        <v>APRIL 26</v>
      </c>
      <c r="J1479" s="6" t="s">
        <v>261</v>
      </c>
      <c r="K1479" s="6" t="str">
        <f>CONCATENATE(TableAopCalendar[[#This Row],[Month for Plan]]," ",TableAopCalendar[[#This Row],[Plan]])</f>
        <v>APRIL 26 PLANNED</v>
      </c>
    </row>
    <row r="1480" spans="1:11" x14ac:dyDescent="0.35">
      <c r="A1480" s="6">
        <f t="shared" si="69"/>
        <v>4</v>
      </c>
      <c r="B1480" s="7">
        <v>46130</v>
      </c>
      <c r="C1480" s="8" t="s">
        <v>251</v>
      </c>
      <c r="D1480" s="8">
        <v>26</v>
      </c>
      <c r="E1480" s="6">
        <f>DAY(TableAopCalendar[[#This Row],[Date]])</f>
        <v>18</v>
      </c>
      <c r="F1480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480" s="6" t="str">
        <f t="shared" si="70"/>
        <v>Week 3</v>
      </c>
      <c r="H1480" s="6" t="str">
        <f t="shared" si="71"/>
        <v>April 26 Week 3</v>
      </c>
      <c r="I1480" s="6" t="str">
        <f>CONCATENATE(UPPER(TableAopCalendar[[#This Row],[Month]])," ",TableAopCalendar[[#This Row],[Year]])</f>
        <v>APRIL 26</v>
      </c>
      <c r="J1480" s="6" t="s">
        <v>261</v>
      </c>
      <c r="K1480" s="6" t="str">
        <f>CONCATENATE(TableAopCalendar[[#This Row],[Month for Plan]]," ",TableAopCalendar[[#This Row],[Plan]])</f>
        <v>APRIL 26 PLANNED</v>
      </c>
    </row>
    <row r="1481" spans="1:11" x14ac:dyDescent="0.35">
      <c r="A1481" s="6">
        <f t="shared" si="69"/>
        <v>5</v>
      </c>
      <c r="B1481" s="7">
        <v>46131</v>
      </c>
      <c r="C1481" s="8" t="s">
        <v>251</v>
      </c>
      <c r="D1481" s="8">
        <v>26</v>
      </c>
      <c r="E1481" s="6">
        <f>DAY(TableAopCalendar[[#This Row],[Date]])</f>
        <v>19</v>
      </c>
      <c r="F1481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481" s="6" t="str">
        <f t="shared" si="70"/>
        <v>Week 3</v>
      </c>
      <c r="H1481" s="6" t="str">
        <f t="shared" si="71"/>
        <v>April 26 Week 3</v>
      </c>
      <c r="I1481" s="6" t="str">
        <f>CONCATENATE(UPPER(TableAopCalendar[[#This Row],[Month]])," ",TableAopCalendar[[#This Row],[Year]])</f>
        <v>APRIL 26</v>
      </c>
      <c r="J1481" s="6" t="s">
        <v>261</v>
      </c>
      <c r="K1481" s="6" t="str">
        <f>CONCATENATE(TableAopCalendar[[#This Row],[Month for Plan]]," ",TableAopCalendar[[#This Row],[Plan]])</f>
        <v>APRIL 26 PLANNED</v>
      </c>
    </row>
    <row r="1482" spans="1:11" x14ac:dyDescent="0.35">
      <c r="A1482" s="6">
        <f t="shared" si="69"/>
        <v>6</v>
      </c>
      <c r="B1482" s="7">
        <v>46132</v>
      </c>
      <c r="C1482" s="8" t="s">
        <v>251</v>
      </c>
      <c r="D1482" s="8">
        <v>26</v>
      </c>
      <c r="E1482" s="6">
        <f>DAY(TableAopCalendar[[#This Row],[Date]])</f>
        <v>20</v>
      </c>
      <c r="F1482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482" s="6" t="str">
        <f t="shared" si="70"/>
        <v>Week 3</v>
      </c>
      <c r="H1482" s="6" t="str">
        <f t="shared" si="71"/>
        <v>April 26 Week 3</v>
      </c>
      <c r="I1482" s="6" t="str">
        <f>CONCATENATE(UPPER(TableAopCalendar[[#This Row],[Month]])," ",TableAopCalendar[[#This Row],[Year]])</f>
        <v>APRIL 26</v>
      </c>
      <c r="J1482" s="6" t="s">
        <v>261</v>
      </c>
      <c r="K1482" s="6" t="str">
        <f>CONCATENATE(TableAopCalendar[[#This Row],[Month for Plan]]," ",TableAopCalendar[[#This Row],[Plan]])</f>
        <v>APRIL 26 PLANNED</v>
      </c>
    </row>
    <row r="1483" spans="1:11" x14ac:dyDescent="0.35">
      <c r="A1483" s="6">
        <f t="shared" ref="A1483:A1546" si="72">IF(G1483=G1482,A1482+1,1)</f>
        <v>7</v>
      </c>
      <c r="B1483" s="7">
        <v>46133</v>
      </c>
      <c r="C1483" s="8" t="s">
        <v>251</v>
      </c>
      <c r="D1483" s="8">
        <v>26</v>
      </c>
      <c r="E1483" s="6">
        <f>DAY(TableAopCalendar[[#This Row],[Date]])</f>
        <v>21</v>
      </c>
      <c r="F1483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483" s="6" t="str">
        <f t="shared" ref="G1483:G1546" si="73">"Week"&amp;" "&amp;F1483</f>
        <v>Week 3</v>
      </c>
      <c r="H1483" s="6" t="str">
        <f t="shared" ref="H1483:H1546" si="74">CONCATENATE(C1483," ",D1483," ",G1483)</f>
        <v>April 26 Week 3</v>
      </c>
      <c r="I1483" s="6" t="str">
        <f>CONCATENATE(UPPER(TableAopCalendar[[#This Row],[Month]])," ",TableAopCalendar[[#This Row],[Year]])</f>
        <v>APRIL 26</v>
      </c>
      <c r="J1483" s="6" t="s">
        <v>261</v>
      </c>
      <c r="K1483" s="6" t="str">
        <f>CONCATENATE(TableAopCalendar[[#This Row],[Month for Plan]]," ",TableAopCalendar[[#This Row],[Plan]])</f>
        <v>APRIL 26 PLANNED</v>
      </c>
    </row>
    <row r="1484" spans="1:11" x14ac:dyDescent="0.35">
      <c r="A1484" s="6">
        <f t="shared" si="72"/>
        <v>1</v>
      </c>
      <c r="B1484" s="7">
        <v>46134</v>
      </c>
      <c r="C1484" s="8" t="s">
        <v>251</v>
      </c>
      <c r="D1484" s="8">
        <v>26</v>
      </c>
      <c r="E1484" s="6">
        <f>DAY(TableAopCalendar[[#This Row],[Date]])</f>
        <v>22</v>
      </c>
      <c r="F1484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484" s="6" t="str">
        <f t="shared" si="73"/>
        <v>Week 4</v>
      </c>
      <c r="H1484" s="6" t="str">
        <f t="shared" si="74"/>
        <v>April 26 Week 4</v>
      </c>
      <c r="I1484" s="6" t="str">
        <f>CONCATENATE(UPPER(TableAopCalendar[[#This Row],[Month]])," ",TableAopCalendar[[#This Row],[Year]])</f>
        <v>APRIL 26</v>
      </c>
      <c r="J1484" s="6" t="s">
        <v>261</v>
      </c>
      <c r="K1484" s="6" t="str">
        <f>CONCATENATE(TableAopCalendar[[#This Row],[Month for Plan]]," ",TableAopCalendar[[#This Row],[Plan]])</f>
        <v>APRIL 26 PLANNED</v>
      </c>
    </row>
    <row r="1485" spans="1:11" x14ac:dyDescent="0.35">
      <c r="A1485" s="6">
        <f t="shared" si="72"/>
        <v>2</v>
      </c>
      <c r="B1485" s="7">
        <v>46135</v>
      </c>
      <c r="C1485" s="8" t="s">
        <v>251</v>
      </c>
      <c r="D1485" s="8">
        <v>26</v>
      </c>
      <c r="E1485" s="6">
        <f>DAY(TableAopCalendar[[#This Row],[Date]])</f>
        <v>23</v>
      </c>
      <c r="F1485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485" s="6" t="str">
        <f t="shared" si="73"/>
        <v>Week 4</v>
      </c>
      <c r="H1485" s="6" t="str">
        <f t="shared" si="74"/>
        <v>April 26 Week 4</v>
      </c>
      <c r="I1485" s="6" t="str">
        <f>CONCATENATE(UPPER(TableAopCalendar[[#This Row],[Month]])," ",TableAopCalendar[[#This Row],[Year]])</f>
        <v>APRIL 26</v>
      </c>
      <c r="J1485" s="6" t="s">
        <v>261</v>
      </c>
      <c r="K1485" s="6" t="str">
        <f>CONCATENATE(TableAopCalendar[[#This Row],[Month for Plan]]," ",TableAopCalendar[[#This Row],[Plan]])</f>
        <v>APRIL 26 PLANNED</v>
      </c>
    </row>
    <row r="1486" spans="1:11" x14ac:dyDescent="0.35">
      <c r="A1486" s="6">
        <f t="shared" si="72"/>
        <v>3</v>
      </c>
      <c r="B1486" s="7">
        <v>46136</v>
      </c>
      <c r="C1486" s="8" t="s">
        <v>251</v>
      </c>
      <c r="D1486" s="8">
        <v>26</v>
      </c>
      <c r="E1486" s="6">
        <f>DAY(TableAopCalendar[[#This Row],[Date]])</f>
        <v>24</v>
      </c>
      <c r="F1486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486" s="6" t="str">
        <f t="shared" si="73"/>
        <v>Week 4</v>
      </c>
      <c r="H1486" s="6" t="str">
        <f t="shared" si="74"/>
        <v>April 26 Week 4</v>
      </c>
      <c r="I1486" s="6" t="str">
        <f>CONCATENATE(UPPER(TableAopCalendar[[#This Row],[Month]])," ",TableAopCalendar[[#This Row],[Year]])</f>
        <v>APRIL 26</v>
      </c>
      <c r="J1486" s="6" t="s">
        <v>261</v>
      </c>
      <c r="K1486" s="6" t="str">
        <f>CONCATENATE(TableAopCalendar[[#This Row],[Month for Plan]]," ",TableAopCalendar[[#This Row],[Plan]])</f>
        <v>APRIL 26 PLANNED</v>
      </c>
    </row>
    <row r="1487" spans="1:11" x14ac:dyDescent="0.35">
      <c r="A1487" s="6">
        <f t="shared" si="72"/>
        <v>4</v>
      </c>
      <c r="B1487" s="7">
        <v>46137</v>
      </c>
      <c r="C1487" s="8" t="s">
        <v>251</v>
      </c>
      <c r="D1487" s="8">
        <v>26</v>
      </c>
      <c r="E1487" s="6">
        <f>DAY(TableAopCalendar[[#This Row],[Date]])</f>
        <v>25</v>
      </c>
      <c r="F1487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487" s="6" t="str">
        <f t="shared" si="73"/>
        <v>Week 4</v>
      </c>
      <c r="H1487" s="6" t="str">
        <f t="shared" si="74"/>
        <v>April 26 Week 4</v>
      </c>
      <c r="I1487" s="6" t="str">
        <f>CONCATENATE(UPPER(TableAopCalendar[[#This Row],[Month]])," ",TableAopCalendar[[#This Row],[Year]])</f>
        <v>APRIL 26</v>
      </c>
      <c r="J1487" s="6" t="s">
        <v>261</v>
      </c>
      <c r="K1487" s="6" t="str">
        <f>CONCATENATE(TableAopCalendar[[#This Row],[Month for Plan]]," ",TableAopCalendar[[#This Row],[Plan]])</f>
        <v>APRIL 26 PLANNED</v>
      </c>
    </row>
    <row r="1488" spans="1:11" x14ac:dyDescent="0.35">
      <c r="A1488" s="6">
        <f t="shared" si="72"/>
        <v>5</v>
      </c>
      <c r="B1488" s="7">
        <v>46138</v>
      </c>
      <c r="C1488" s="8" t="s">
        <v>251</v>
      </c>
      <c r="D1488" s="8">
        <v>26</v>
      </c>
      <c r="E1488" s="6">
        <f>DAY(TableAopCalendar[[#This Row],[Date]])</f>
        <v>26</v>
      </c>
      <c r="F1488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488" s="6" t="str">
        <f t="shared" si="73"/>
        <v>Week 4</v>
      </c>
      <c r="H1488" s="6" t="str">
        <f t="shared" si="74"/>
        <v>April 26 Week 4</v>
      </c>
      <c r="I1488" s="6" t="str">
        <f>CONCATENATE(UPPER(TableAopCalendar[[#This Row],[Month]])," ",TableAopCalendar[[#This Row],[Year]])</f>
        <v>APRIL 26</v>
      </c>
      <c r="J1488" s="6" t="s">
        <v>261</v>
      </c>
      <c r="K1488" s="6" t="str">
        <f>CONCATENATE(TableAopCalendar[[#This Row],[Month for Plan]]," ",TableAopCalendar[[#This Row],[Plan]])</f>
        <v>APRIL 26 PLANNED</v>
      </c>
    </row>
    <row r="1489" spans="1:11" x14ac:dyDescent="0.35">
      <c r="A1489" s="6">
        <f t="shared" si="72"/>
        <v>6</v>
      </c>
      <c r="B1489" s="7">
        <v>46139</v>
      </c>
      <c r="C1489" s="8" t="s">
        <v>251</v>
      </c>
      <c r="D1489" s="8">
        <v>26</v>
      </c>
      <c r="E1489" s="6">
        <f>DAY(TableAopCalendar[[#This Row],[Date]])</f>
        <v>27</v>
      </c>
      <c r="F1489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489" s="6" t="str">
        <f t="shared" si="73"/>
        <v>Week 4</v>
      </c>
      <c r="H1489" s="6" t="str">
        <f t="shared" si="74"/>
        <v>April 26 Week 4</v>
      </c>
      <c r="I1489" s="6" t="str">
        <f>CONCATENATE(UPPER(TableAopCalendar[[#This Row],[Month]])," ",TableAopCalendar[[#This Row],[Year]])</f>
        <v>APRIL 26</v>
      </c>
      <c r="J1489" s="6" t="s">
        <v>261</v>
      </c>
      <c r="K1489" s="6" t="str">
        <f>CONCATENATE(TableAopCalendar[[#This Row],[Month for Plan]]," ",TableAopCalendar[[#This Row],[Plan]])</f>
        <v>APRIL 26 PLANNED</v>
      </c>
    </row>
    <row r="1490" spans="1:11" x14ac:dyDescent="0.35">
      <c r="A1490" s="6">
        <f t="shared" si="72"/>
        <v>7</v>
      </c>
      <c r="B1490" s="7">
        <v>46140</v>
      </c>
      <c r="C1490" s="8" t="s">
        <v>251</v>
      </c>
      <c r="D1490" s="8">
        <v>26</v>
      </c>
      <c r="E1490" s="6">
        <f>DAY(TableAopCalendar[[#This Row],[Date]])</f>
        <v>28</v>
      </c>
      <c r="F1490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490" s="6" t="str">
        <f t="shared" si="73"/>
        <v>Week 4</v>
      </c>
      <c r="H1490" s="6" t="str">
        <f t="shared" si="74"/>
        <v>April 26 Week 4</v>
      </c>
      <c r="I1490" s="6" t="str">
        <f>CONCATENATE(UPPER(TableAopCalendar[[#This Row],[Month]])," ",TableAopCalendar[[#This Row],[Year]])</f>
        <v>APRIL 26</v>
      </c>
      <c r="J1490" s="6" t="s">
        <v>261</v>
      </c>
      <c r="K1490" s="6" t="str">
        <f>CONCATENATE(TableAopCalendar[[#This Row],[Month for Plan]]," ",TableAopCalendar[[#This Row],[Plan]])</f>
        <v>APRIL 26 PLANNED</v>
      </c>
    </row>
    <row r="1491" spans="1:11" x14ac:dyDescent="0.35">
      <c r="A1491" s="6">
        <f t="shared" si="72"/>
        <v>1</v>
      </c>
      <c r="B1491" s="7">
        <v>46141</v>
      </c>
      <c r="C1491" s="8" t="s">
        <v>251</v>
      </c>
      <c r="D1491" s="8">
        <v>26</v>
      </c>
      <c r="E1491" s="6">
        <f>DAY(TableAopCalendar[[#This Row],[Date]])</f>
        <v>29</v>
      </c>
      <c r="F1491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491" s="6" t="str">
        <f t="shared" si="73"/>
        <v>Week 5</v>
      </c>
      <c r="H1491" s="6" t="str">
        <f t="shared" si="74"/>
        <v>April 26 Week 5</v>
      </c>
      <c r="I1491" s="6" t="str">
        <f>CONCATENATE(UPPER(TableAopCalendar[[#This Row],[Month]])," ",TableAopCalendar[[#This Row],[Year]])</f>
        <v>APRIL 26</v>
      </c>
      <c r="J1491" s="6" t="s">
        <v>261</v>
      </c>
      <c r="K1491" s="6" t="str">
        <f>CONCATENATE(TableAopCalendar[[#This Row],[Month for Plan]]," ",TableAopCalendar[[#This Row],[Plan]])</f>
        <v>APRIL 26 PLANNED</v>
      </c>
    </row>
    <row r="1492" spans="1:11" x14ac:dyDescent="0.35">
      <c r="A1492" s="6">
        <f t="shared" si="72"/>
        <v>2</v>
      </c>
      <c r="B1492" s="7">
        <v>46142</v>
      </c>
      <c r="C1492" s="8" t="s">
        <v>251</v>
      </c>
      <c r="D1492" s="8">
        <v>26</v>
      </c>
      <c r="E1492" s="6">
        <f>DAY(TableAopCalendar[[#This Row],[Date]])</f>
        <v>30</v>
      </c>
      <c r="F1492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492" s="6" t="str">
        <f t="shared" si="73"/>
        <v>Week 5</v>
      </c>
      <c r="H1492" s="6" t="str">
        <f t="shared" si="74"/>
        <v>April 26 Week 5</v>
      </c>
      <c r="I1492" s="6" t="str">
        <f>CONCATENATE(UPPER(TableAopCalendar[[#This Row],[Month]])," ",TableAopCalendar[[#This Row],[Year]])</f>
        <v>APRIL 26</v>
      </c>
      <c r="J1492" s="6" t="s">
        <v>261</v>
      </c>
      <c r="K1492" s="6" t="str">
        <f>CONCATENATE(TableAopCalendar[[#This Row],[Month for Plan]]," ",TableAopCalendar[[#This Row],[Plan]])</f>
        <v>APRIL 26 PLANNED</v>
      </c>
    </row>
    <row r="1493" spans="1:11" x14ac:dyDescent="0.35">
      <c r="A1493" s="6">
        <f t="shared" si="72"/>
        <v>1</v>
      </c>
      <c r="B1493" s="7">
        <v>46143</v>
      </c>
      <c r="C1493" s="8" t="s">
        <v>252</v>
      </c>
      <c r="D1493" s="8">
        <v>26</v>
      </c>
      <c r="E1493" s="6">
        <f>DAY(TableAopCalendar[[#This Row],[Date]])</f>
        <v>1</v>
      </c>
      <c r="F1493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493" s="6" t="str">
        <f t="shared" si="73"/>
        <v>Week 1</v>
      </c>
      <c r="H1493" s="6" t="str">
        <f t="shared" si="74"/>
        <v>May 26 Week 1</v>
      </c>
      <c r="I1493" s="6" t="str">
        <f>CONCATENATE(UPPER(TableAopCalendar[[#This Row],[Month]])," ",TableAopCalendar[[#This Row],[Year]])</f>
        <v>MAY 26</v>
      </c>
      <c r="J1493" s="6" t="s">
        <v>261</v>
      </c>
      <c r="K1493" s="6" t="str">
        <f>CONCATENATE(TableAopCalendar[[#This Row],[Month for Plan]]," ",TableAopCalendar[[#This Row],[Plan]])</f>
        <v>MAY 26 PLANNED</v>
      </c>
    </row>
    <row r="1494" spans="1:11" x14ac:dyDescent="0.35">
      <c r="A1494" s="6">
        <f t="shared" si="72"/>
        <v>2</v>
      </c>
      <c r="B1494" s="7">
        <v>46144</v>
      </c>
      <c r="C1494" s="8" t="s">
        <v>252</v>
      </c>
      <c r="D1494" s="8">
        <v>26</v>
      </c>
      <c r="E1494" s="6">
        <f>DAY(TableAopCalendar[[#This Row],[Date]])</f>
        <v>2</v>
      </c>
      <c r="F1494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494" s="6" t="str">
        <f t="shared" si="73"/>
        <v>Week 1</v>
      </c>
      <c r="H1494" s="6" t="str">
        <f t="shared" si="74"/>
        <v>May 26 Week 1</v>
      </c>
      <c r="I1494" s="6" t="str">
        <f>CONCATENATE(UPPER(TableAopCalendar[[#This Row],[Month]])," ",TableAopCalendar[[#This Row],[Year]])</f>
        <v>MAY 26</v>
      </c>
      <c r="J1494" s="6" t="s">
        <v>261</v>
      </c>
      <c r="K1494" s="6" t="str">
        <f>CONCATENATE(TableAopCalendar[[#This Row],[Month for Plan]]," ",TableAopCalendar[[#This Row],[Plan]])</f>
        <v>MAY 26 PLANNED</v>
      </c>
    </row>
    <row r="1495" spans="1:11" x14ac:dyDescent="0.35">
      <c r="A1495" s="6">
        <f t="shared" si="72"/>
        <v>3</v>
      </c>
      <c r="B1495" s="7">
        <v>46145</v>
      </c>
      <c r="C1495" s="8" t="s">
        <v>252</v>
      </c>
      <c r="D1495" s="8">
        <v>26</v>
      </c>
      <c r="E1495" s="6">
        <f>DAY(TableAopCalendar[[#This Row],[Date]])</f>
        <v>3</v>
      </c>
      <c r="F1495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495" s="6" t="str">
        <f t="shared" si="73"/>
        <v>Week 1</v>
      </c>
      <c r="H1495" s="6" t="str">
        <f t="shared" si="74"/>
        <v>May 26 Week 1</v>
      </c>
      <c r="I1495" s="6" t="str">
        <f>CONCATENATE(UPPER(TableAopCalendar[[#This Row],[Month]])," ",TableAopCalendar[[#This Row],[Year]])</f>
        <v>MAY 26</v>
      </c>
      <c r="J1495" s="6" t="s">
        <v>261</v>
      </c>
      <c r="K1495" s="6" t="str">
        <f>CONCATENATE(TableAopCalendar[[#This Row],[Month for Plan]]," ",TableAopCalendar[[#This Row],[Plan]])</f>
        <v>MAY 26 PLANNED</v>
      </c>
    </row>
    <row r="1496" spans="1:11" x14ac:dyDescent="0.35">
      <c r="A1496" s="6">
        <f t="shared" si="72"/>
        <v>4</v>
      </c>
      <c r="B1496" s="7">
        <v>46146</v>
      </c>
      <c r="C1496" s="8" t="s">
        <v>252</v>
      </c>
      <c r="D1496" s="8">
        <v>26</v>
      </c>
      <c r="E1496" s="6">
        <f>DAY(TableAopCalendar[[#This Row],[Date]])</f>
        <v>4</v>
      </c>
      <c r="F1496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496" s="6" t="str">
        <f t="shared" si="73"/>
        <v>Week 1</v>
      </c>
      <c r="H1496" s="6" t="str">
        <f t="shared" si="74"/>
        <v>May 26 Week 1</v>
      </c>
      <c r="I1496" s="6" t="str">
        <f>CONCATENATE(UPPER(TableAopCalendar[[#This Row],[Month]])," ",TableAopCalendar[[#This Row],[Year]])</f>
        <v>MAY 26</v>
      </c>
      <c r="J1496" s="6" t="s">
        <v>261</v>
      </c>
      <c r="K1496" s="6" t="str">
        <f>CONCATENATE(TableAopCalendar[[#This Row],[Month for Plan]]," ",TableAopCalendar[[#This Row],[Plan]])</f>
        <v>MAY 26 PLANNED</v>
      </c>
    </row>
    <row r="1497" spans="1:11" x14ac:dyDescent="0.35">
      <c r="A1497" s="6">
        <f t="shared" si="72"/>
        <v>5</v>
      </c>
      <c r="B1497" s="7">
        <v>46147</v>
      </c>
      <c r="C1497" s="8" t="s">
        <v>252</v>
      </c>
      <c r="D1497" s="8">
        <v>26</v>
      </c>
      <c r="E1497" s="6">
        <f>DAY(TableAopCalendar[[#This Row],[Date]])</f>
        <v>5</v>
      </c>
      <c r="F1497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497" s="6" t="str">
        <f t="shared" si="73"/>
        <v>Week 1</v>
      </c>
      <c r="H1497" s="6" t="str">
        <f t="shared" si="74"/>
        <v>May 26 Week 1</v>
      </c>
      <c r="I1497" s="6" t="str">
        <f>CONCATENATE(UPPER(TableAopCalendar[[#This Row],[Month]])," ",TableAopCalendar[[#This Row],[Year]])</f>
        <v>MAY 26</v>
      </c>
      <c r="J1497" s="6" t="s">
        <v>261</v>
      </c>
      <c r="K1497" s="6" t="str">
        <f>CONCATENATE(TableAopCalendar[[#This Row],[Month for Plan]]," ",TableAopCalendar[[#This Row],[Plan]])</f>
        <v>MAY 26 PLANNED</v>
      </c>
    </row>
    <row r="1498" spans="1:11" x14ac:dyDescent="0.35">
      <c r="A1498" s="6">
        <f t="shared" si="72"/>
        <v>6</v>
      </c>
      <c r="B1498" s="7">
        <v>46148</v>
      </c>
      <c r="C1498" s="8" t="s">
        <v>252</v>
      </c>
      <c r="D1498" s="8">
        <v>26</v>
      </c>
      <c r="E1498" s="6">
        <f>DAY(TableAopCalendar[[#This Row],[Date]])</f>
        <v>6</v>
      </c>
      <c r="F1498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498" s="6" t="str">
        <f t="shared" si="73"/>
        <v>Week 1</v>
      </c>
      <c r="H1498" s="6" t="str">
        <f t="shared" si="74"/>
        <v>May 26 Week 1</v>
      </c>
      <c r="I1498" s="6" t="str">
        <f>CONCATENATE(UPPER(TableAopCalendar[[#This Row],[Month]])," ",TableAopCalendar[[#This Row],[Year]])</f>
        <v>MAY 26</v>
      </c>
      <c r="J1498" s="6" t="s">
        <v>261</v>
      </c>
      <c r="K1498" s="6" t="str">
        <f>CONCATENATE(TableAopCalendar[[#This Row],[Month for Plan]]," ",TableAopCalendar[[#This Row],[Plan]])</f>
        <v>MAY 26 PLANNED</v>
      </c>
    </row>
    <row r="1499" spans="1:11" x14ac:dyDescent="0.35">
      <c r="A1499" s="6">
        <f t="shared" si="72"/>
        <v>7</v>
      </c>
      <c r="B1499" s="7">
        <v>46149</v>
      </c>
      <c r="C1499" s="8" t="s">
        <v>252</v>
      </c>
      <c r="D1499" s="8">
        <v>26</v>
      </c>
      <c r="E1499" s="6">
        <f>DAY(TableAopCalendar[[#This Row],[Date]])</f>
        <v>7</v>
      </c>
      <c r="F1499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499" s="6" t="str">
        <f t="shared" si="73"/>
        <v>Week 1</v>
      </c>
      <c r="H1499" s="6" t="str">
        <f t="shared" si="74"/>
        <v>May 26 Week 1</v>
      </c>
      <c r="I1499" s="6" t="str">
        <f>CONCATENATE(UPPER(TableAopCalendar[[#This Row],[Month]])," ",TableAopCalendar[[#This Row],[Year]])</f>
        <v>MAY 26</v>
      </c>
      <c r="J1499" s="6" t="s">
        <v>261</v>
      </c>
      <c r="K1499" s="6" t="str">
        <f>CONCATENATE(TableAopCalendar[[#This Row],[Month for Plan]]," ",TableAopCalendar[[#This Row],[Plan]])</f>
        <v>MAY 26 PLANNED</v>
      </c>
    </row>
    <row r="1500" spans="1:11" x14ac:dyDescent="0.35">
      <c r="A1500" s="6">
        <f t="shared" si="72"/>
        <v>1</v>
      </c>
      <c r="B1500" s="7">
        <v>46150</v>
      </c>
      <c r="C1500" s="8" t="s">
        <v>252</v>
      </c>
      <c r="D1500" s="8">
        <v>26</v>
      </c>
      <c r="E1500" s="6">
        <f>DAY(TableAopCalendar[[#This Row],[Date]])</f>
        <v>8</v>
      </c>
      <c r="F1500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500" s="6" t="str">
        <f t="shared" si="73"/>
        <v>Week 2</v>
      </c>
      <c r="H1500" s="6" t="str">
        <f t="shared" si="74"/>
        <v>May 26 Week 2</v>
      </c>
      <c r="I1500" s="6" t="str">
        <f>CONCATENATE(UPPER(TableAopCalendar[[#This Row],[Month]])," ",TableAopCalendar[[#This Row],[Year]])</f>
        <v>MAY 26</v>
      </c>
      <c r="J1500" s="6" t="s">
        <v>261</v>
      </c>
      <c r="K1500" s="6" t="str">
        <f>CONCATENATE(TableAopCalendar[[#This Row],[Month for Plan]]," ",TableAopCalendar[[#This Row],[Plan]])</f>
        <v>MAY 26 PLANNED</v>
      </c>
    </row>
    <row r="1501" spans="1:11" x14ac:dyDescent="0.35">
      <c r="A1501" s="6">
        <f t="shared" si="72"/>
        <v>2</v>
      </c>
      <c r="B1501" s="7">
        <v>46151</v>
      </c>
      <c r="C1501" s="8" t="s">
        <v>252</v>
      </c>
      <c r="D1501" s="8">
        <v>26</v>
      </c>
      <c r="E1501" s="6">
        <f>DAY(TableAopCalendar[[#This Row],[Date]])</f>
        <v>9</v>
      </c>
      <c r="F1501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501" s="6" t="str">
        <f t="shared" si="73"/>
        <v>Week 2</v>
      </c>
      <c r="H1501" s="6" t="str">
        <f t="shared" si="74"/>
        <v>May 26 Week 2</v>
      </c>
      <c r="I1501" s="6" t="str">
        <f>CONCATENATE(UPPER(TableAopCalendar[[#This Row],[Month]])," ",TableAopCalendar[[#This Row],[Year]])</f>
        <v>MAY 26</v>
      </c>
      <c r="J1501" s="6" t="s">
        <v>261</v>
      </c>
      <c r="K1501" s="6" t="str">
        <f>CONCATENATE(TableAopCalendar[[#This Row],[Month for Plan]]," ",TableAopCalendar[[#This Row],[Plan]])</f>
        <v>MAY 26 PLANNED</v>
      </c>
    </row>
    <row r="1502" spans="1:11" x14ac:dyDescent="0.35">
      <c r="A1502" s="6">
        <f t="shared" si="72"/>
        <v>3</v>
      </c>
      <c r="B1502" s="7">
        <v>46152</v>
      </c>
      <c r="C1502" s="8" t="s">
        <v>252</v>
      </c>
      <c r="D1502" s="8">
        <v>26</v>
      </c>
      <c r="E1502" s="6">
        <f>DAY(TableAopCalendar[[#This Row],[Date]])</f>
        <v>10</v>
      </c>
      <c r="F1502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502" s="6" t="str">
        <f t="shared" si="73"/>
        <v>Week 2</v>
      </c>
      <c r="H1502" s="6" t="str">
        <f t="shared" si="74"/>
        <v>May 26 Week 2</v>
      </c>
      <c r="I1502" s="6" t="str">
        <f>CONCATENATE(UPPER(TableAopCalendar[[#This Row],[Month]])," ",TableAopCalendar[[#This Row],[Year]])</f>
        <v>MAY 26</v>
      </c>
      <c r="J1502" s="6" t="s">
        <v>261</v>
      </c>
      <c r="K1502" s="6" t="str">
        <f>CONCATENATE(TableAopCalendar[[#This Row],[Month for Plan]]," ",TableAopCalendar[[#This Row],[Plan]])</f>
        <v>MAY 26 PLANNED</v>
      </c>
    </row>
    <row r="1503" spans="1:11" x14ac:dyDescent="0.35">
      <c r="A1503" s="6">
        <f t="shared" si="72"/>
        <v>4</v>
      </c>
      <c r="B1503" s="7">
        <v>46153</v>
      </c>
      <c r="C1503" s="8" t="s">
        <v>252</v>
      </c>
      <c r="D1503" s="8">
        <v>26</v>
      </c>
      <c r="E1503" s="6">
        <f>DAY(TableAopCalendar[[#This Row],[Date]])</f>
        <v>11</v>
      </c>
      <c r="F1503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503" s="6" t="str">
        <f t="shared" si="73"/>
        <v>Week 2</v>
      </c>
      <c r="H1503" s="6" t="str">
        <f t="shared" si="74"/>
        <v>May 26 Week 2</v>
      </c>
      <c r="I1503" s="6" t="str">
        <f>CONCATENATE(UPPER(TableAopCalendar[[#This Row],[Month]])," ",TableAopCalendar[[#This Row],[Year]])</f>
        <v>MAY 26</v>
      </c>
      <c r="J1503" s="6" t="s">
        <v>261</v>
      </c>
      <c r="K1503" s="6" t="str">
        <f>CONCATENATE(TableAopCalendar[[#This Row],[Month for Plan]]," ",TableAopCalendar[[#This Row],[Plan]])</f>
        <v>MAY 26 PLANNED</v>
      </c>
    </row>
    <row r="1504" spans="1:11" x14ac:dyDescent="0.35">
      <c r="A1504" s="6">
        <f t="shared" si="72"/>
        <v>5</v>
      </c>
      <c r="B1504" s="7">
        <v>46154</v>
      </c>
      <c r="C1504" s="8" t="s">
        <v>252</v>
      </c>
      <c r="D1504" s="8">
        <v>26</v>
      </c>
      <c r="E1504" s="6">
        <f>DAY(TableAopCalendar[[#This Row],[Date]])</f>
        <v>12</v>
      </c>
      <c r="F1504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504" s="6" t="str">
        <f t="shared" si="73"/>
        <v>Week 2</v>
      </c>
      <c r="H1504" s="6" t="str">
        <f t="shared" si="74"/>
        <v>May 26 Week 2</v>
      </c>
      <c r="I1504" s="6" t="str">
        <f>CONCATENATE(UPPER(TableAopCalendar[[#This Row],[Month]])," ",TableAopCalendar[[#This Row],[Year]])</f>
        <v>MAY 26</v>
      </c>
      <c r="J1504" s="6" t="s">
        <v>261</v>
      </c>
      <c r="K1504" s="6" t="str">
        <f>CONCATENATE(TableAopCalendar[[#This Row],[Month for Plan]]," ",TableAopCalendar[[#This Row],[Plan]])</f>
        <v>MAY 26 PLANNED</v>
      </c>
    </row>
    <row r="1505" spans="1:11" x14ac:dyDescent="0.35">
      <c r="A1505" s="6">
        <f t="shared" si="72"/>
        <v>6</v>
      </c>
      <c r="B1505" s="7">
        <v>46155</v>
      </c>
      <c r="C1505" s="8" t="s">
        <v>252</v>
      </c>
      <c r="D1505" s="8">
        <v>26</v>
      </c>
      <c r="E1505" s="6">
        <f>DAY(TableAopCalendar[[#This Row],[Date]])</f>
        <v>13</v>
      </c>
      <c r="F1505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505" s="6" t="str">
        <f t="shared" si="73"/>
        <v>Week 2</v>
      </c>
      <c r="H1505" s="6" t="str">
        <f t="shared" si="74"/>
        <v>May 26 Week 2</v>
      </c>
      <c r="I1505" s="6" t="str">
        <f>CONCATENATE(UPPER(TableAopCalendar[[#This Row],[Month]])," ",TableAopCalendar[[#This Row],[Year]])</f>
        <v>MAY 26</v>
      </c>
      <c r="J1505" s="6" t="s">
        <v>261</v>
      </c>
      <c r="K1505" s="6" t="str">
        <f>CONCATENATE(TableAopCalendar[[#This Row],[Month for Plan]]," ",TableAopCalendar[[#This Row],[Plan]])</f>
        <v>MAY 26 PLANNED</v>
      </c>
    </row>
    <row r="1506" spans="1:11" x14ac:dyDescent="0.35">
      <c r="A1506" s="6">
        <f t="shared" si="72"/>
        <v>7</v>
      </c>
      <c r="B1506" s="7">
        <v>46156</v>
      </c>
      <c r="C1506" s="8" t="s">
        <v>252</v>
      </c>
      <c r="D1506" s="8">
        <v>26</v>
      </c>
      <c r="E1506" s="6">
        <f>DAY(TableAopCalendar[[#This Row],[Date]])</f>
        <v>14</v>
      </c>
      <c r="F1506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506" s="6" t="str">
        <f t="shared" si="73"/>
        <v>Week 2</v>
      </c>
      <c r="H1506" s="6" t="str">
        <f t="shared" si="74"/>
        <v>May 26 Week 2</v>
      </c>
      <c r="I1506" s="6" t="str">
        <f>CONCATENATE(UPPER(TableAopCalendar[[#This Row],[Month]])," ",TableAopCalendar[[#This Row],[Year]])</f>
        <v>MAY 26</v>
      </c>
      <c r="J1506" s="6" t="s">
        <v>261</v>
      </c>
      <c r="K1506" s="6" t="str">
        <f>CONCATENATE(TableAopCalendar[[#This Row],[Month for Plan]]," ",TableAopCalendar[[#This Row],[Plan]])</f>
        <v>MAY 26 PLANNED</v>
      </c>
    </row>
    <row r="1507" spans="1:11" x14ac:dyDescent="0.35">
      <c r="A1507" s="6">
        <f t="shared" si="72"/>
        <v>1</v>
      </c>
      <c r="B1507" s="7">
        <v>46157</v>
      </c>
      <c r="C1507" s="8" t="s">
        <v>252</v>
      </c>
      <c r="D1507" s="8">
        <v>26</v>
      </c>
      <c r="E1507" s="6">
        <f>DAY(TableAopCalendar[[#This Row],[Date]])</f>
        <v>15</v>
      </c>
      <c r="F1507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507" s="6" t="str">
        <f t="shared" si="73"/>
        <v>Week 3</v>
      </c>
      <c r="H1507" s="6" t="str">
        <f t="shared" si="74"/>
        <v>May 26 Week 3</v>
      </c>
      <c r="I1507" s="6" t="str">
        <f>CONCATENATE(UPPER(TableAopCalendar[[#This Row],[Month]])," ",TableAopCalendar[[#This Row],[Year]])</f>
        <v>MAY 26</v>
      </c>
      <c r="J1507" s="6" t="s">
        <v>261</v>
      </c>
      <c r="K1507" s="6" t="str">
        <f>CONCATENATE(TableAopCalendar[[#This Row],[Month for Plan]]," ",TableAopCalendar[[#This Row],[Plan]])</f>
        <v>MAY 26 PLANNED</v>
      </c>
    </row>
    <row r="1508" spans="1:11" x14ac:dyDescent="0.35">
      <c r="A1508" s="6">
        <f t="shared" si="72"/>
        <v>2</v>
      </c>
      <c r="B1508" s="7">
        <v>46158</v>
      </c>
      <c r="C1508" s="8" t="s">
        <v>252</v>
      </c>
      <c r="D1508" s="8">
        <v>26</v>
      </c>
      <c r="E1508" s="6">
        <f>DAY(TableAopCalendar[[#This Row],[Date]])</f>
        <v>16</v>
      </c>
      <c r="F1508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508" s="6" t="str">
        <f t="shared" si="73"/>
        <v>Week 3</v>
      </c>
      <c r="H1508" s="6" t="str">
        <f t="shared" si="74"/>
        <v>May 26 Week 3</v>
      </c>
      <c r="I1508" s="6" t="str">
        <f>CONCATENATE(UPPER(TableAopCalendar[[#This Row],[Month]])," ",TableAopCalendar[[#This Row],[Year]])</f>
        <v>MAY 26</v>
      </c>
      <c r="J1508" s="6" t="s">
        <v>261</v>
      </c>
      <c r="K1508" s="6" t="str">
        <f>CONCATENATE(TableAopCalendar[[#This Row],[Month for Plan]]," ",TableAopCalendar[[#This Row],[Plan]])</f>
        <v>MAY 26 PLANNED</v>
      </c>
    </row>
    <row r="1509" spans="1:11" x14ac:dyDescent="0.35">
      <c r="A1509" s="6">
        <f t="shared" si="72"/>
        <v>3</v>
      </c>
      <c r="B1509" s="7">
        <v>46159</v>
      </c>
      <c r="C1509" s="8" t="s">
        <v>252</v>
      </c>
      <c r="D1509" s="8">
        <v>26</v>
      </c>
      <c r="E1509" s="6">
        <f>DAY(TableAopCalendar[[#This Row],[Date]])</f>
        <v>17</v>
      </c>
      <c r="F1509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509" s="6" t="str">
        <f t="shared" si="73"/>
        <v>Week 3</v>
      </c>
      <c r="H1509" s="6" t="str">
        <f t="shared" si="74"/>
        <v>May 26 Week 3</v>
      </c>
      <c r="I1509" s="6" t="str">
        <f>CONCATENATE(UPPER(TableAopCalendar[[#This Row],[Month]])," ",TableAopCalendar[[#This Row],[Year]])</f>
        <v>MAY 26</v>
      </c>
      <c r="J1509" s="6" t="s">
        <v>261</v>
      </c>
      <c r="K1509" s="6" t="str">
        <f>CONCATENATE(TableAopCalendar[[#This Row],[Month for Plan]]," ",TableAopCalendar[[#This Row],[Plan]])</f>
        <v>MAY 26 PLANNED</v>
      </c>
    </row>
    <row r="1510" spans="1:11" x14ac:dyDescent="0.35">
      <c r="A1510" s="6">
        <f t="shared" si="72"/>
        <v>4</v>
      </c>
      <c r="B1510" s="7">
        <v>46160</v>
      </c>
      <c r="C1510" s="8" t="s">
        <v>252</v>
      </c>
      <c r="D1510" s="8">
        <v>26</v>
      </c>
      <c r="E1510" s="6">
        <f>DAY(TableAopCalendar[[#This Row],[Date]])</f>
        <v>18</v>
      </c>
      <c r="F1510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510" s="6" t="str">
        <f t="shared" si="73"/>
        <v>Week 3</v>
      </c>
      <c r="H1510" s="6" t="str">
        <f t="shared" si="74"/>
        <v>May 26 Week 3</v>
      </c>
      <c r="I1510" s="6" t="str">
        <f>CONCATENATE(UPPER(TableAopCalendar[[#This Row],[Month]])," ",TableAopCalendar[[#This Row],[Year]])</f>
        <v>MAY 26</v>
      </c>
      <c r="J1510" s="6" t="s">
        <v>261</v>
      </c>
      <c r="K1510" s="6" t="str">
        <f>CONCATENATE(TableAopCalendar[[#This Row],[Month for Plan]]," ",TableAopCalendar[[#This Row],[Plan]])</f>
        <v>MAY 26 PLANNED</v>
      </c>
    </row>
    <row r="1511" spans="1:11" x14ac:dyDescent="0.35">
      <c r="A1511" s="6">
        <f t="shared" si="72"/>
        <v>5</v>
      </c>
      <c r="B1511" s="7">
        <v>46161</v>
      </c>
      <c r="C1511" s="8" t="s">
        <v>252</v>
      </c>
      <c r="D1511" s="8">
        <v>26</v>
      </c>
      <c r="E1511" s="6">
        <f>DAY(TableAopCalendar[[#This Row],[Date]])</f>
        <v>19</v>
      </c>
      <c r="F1511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511" s="6" t="str">
        <f t="shared" si="73"/>
        <v>Week 3</v>
      </c>
      <c r="H1511" s="6" t="str">
        <f t="shared" si="74"/>
        <v>May 26 Week 3</v>
      </c>
      <c r="I1511" s="6" t="str">
        <f>CONCATENATE(UPPER(TableAopCalendar[[#This Row],[Month]])," ",TableAopCalendar[[#This Row],[Year]])</f>
        <v>MAY 26</v>
      </c>
      <c r="J1511" s="6" t="s">
        <v>261</v>
      </c>
      <c r="K1511" s="6" t="str">
        <f>CONCATENATE(TableAopCalendar[[#This Row],[Month for Plan]]," ",TableAopCalendar[[#This Row],[Plan]])</f>
        <v>MAY 26 PLANNED</v>
      </c>
    </row>
    <row r="1512" spans="1:11" x14ac:dyDescent="0.35">
      <c r="A1512" s="6">
        <f t="shared" si="72"/>
        <v>6</v>
      </c>
      <c r="B1512" s="7">
        <v>46162</v>
      </c>
      <c r="C1512" s="8" t="s">
        <v>252</v>
      </c>
      <c r="D1512" s="8">
        <v>26</v>
      </c>
      <c r="E1512" s="6">
        <f>DAY(TableAopCalendar[[#This Row],[Date]])</f>
        <v>20</v>
      </c>
      <c r="F1512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512" s="6" t="str">
        <f t="shared" si="73"/>
        <v>Week 3</v>
      </c>
      <c r="H1512" s="6" t="str">
        <f t="shared" si="74"/>
        <v>May 26 Week 3</v>
      </c>
      <c r="I1512" s="6" t="str">
        <f>CONCATENATE(UPPER(TableAopCalendar[[#This Row],[Month]])," ",TableAopCalendar[[#This Row],[Year]])</f>
        <v>MAY 26</v>
      </c>
      <c r="J1512" s="6" t="s">
        <v>261</v>
      </c>
      <c r="K1512" s="6" t="str">
        <f>CONCATENATE(TableAopCalendar[[#This Row],[Month for Plan]]," ",TableAopCalendar[[#This Row],[Plan]])</f>
        <v>MAY 26 PLANNED</v>
      </c>
    </row>
    <row r="1513" spans="1:11" x14ac:dyDescent="0.35">
      <c r="A1513" s="6">
        <f t="shared" si="72"/>
        <v>7</v>
      </c>
      <c r="B1513" s="7">
        <v>46163</v>
      </c>
      <c r="C1513" s="8" t="s">
        <v>252</v>
      </c>
      <c r="D1513" s="8">
        <v>26</v>
      </c>
      <c r="E1513" s="6">
        <f>DAY(TableAopCalendar[[#This Row],[Date]])</f>
        <v>21</v>
      </c>
      <c r="F1513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513" s="6" t="str">
        <f t="shared" si="73"/>
        <v>Week 3</v>
      </c>
      <c r="H1513" s="6" t="str">
        <f t="shared" si="74"/>
        <v>May 26 Week 3</v>
      </c>
      <c r="I1513" s="6" t="str">
        <f>CONCATENATE(UPPER(TableAopCalendar[[#This Row],[Month]])," ",TableAopCalendar[[#This Row],[Year]])</f>
        <v>MAY 26</v>
      </c>
      <c r="J1513" s="6" t="s">
        <v>261</v>
      </c>
      <c r="K1513" s="6" t="str">
        <f>CONCATENATE(TableAopCalendar[[#This Row],[Month for Plan]]," ",TableAopCalendar[[#This Row],[Plan]])</f>
        <v>MAY 26 PLANNED</v>
      </c>
    </row>
    <row r="1514" spans="1:11" x14ac:dyDescent="0.35">
      <c r="A1514" s="6">
        <f t="shared" si="72"/>
        <v>1</v>
      </c>
      <c r="B1514" s="7">
        <v>46164</v>
      </c>
      <c r="C1514" s="8" t="s">
        <v>252</v>
      </c>
      <c r="D1514" s="8">
        <v>26</v>
      </c>
      <c r="E1514" s="6">
        <f>DAY(TableAopCalendar[[#This Row],[Date]])</f>
        <v>22</v>
      </c>
      <c r="F1514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514" s="6" t="str">
        <f t="shared" si="73"/>
        <v>Week 4</v>
      </c>
      <c r="H1514" s="6" t="str">
        <f t="shared" si="74"/>
        <v>May 26 Week 4</v>
      </c>
      <c r="I1514" s="6" t="str">
        <f>CONCATENATE(UPPER(TableAopCalendar[[#This Row],[Month]])," ",TableAopCalendar[[#This Row],[Year]])</f>
        <v>MAY 26</v>
      </c>
      <c r="J1514" s="6" t="s">
        <v>261</v>
      </c>
      <c r="K1514" s="6" t="str">
        <f>CONCATENATE(TableAopCalendar[[#This Row],[Month for Plan]]," ",TableAopCalendar[[#This Row],[Plan]])</f>
        <v>MAY 26 PLANNED</v>
      </c>
    </row>
    <row r="1515" spans="1:11" x14ac:dyDescent="0.35">
      <c r="A1515" s="6">
        <f t="shared" si="72"/>
        <v>2</v>
      </c>
      <c r="B1515" s="7">
        <v>46165</v>
      </c>
      <c r="C1515" s="8" t="s">
        <v>252</v>
      </c>
      <c r="D1515" s="8">
        <v>26</v>
      </c>
      <c r="E1515" s="6">
        <f>DAY(TableAopCalendar[[#This Row],[Date]])</f>
        <v>23</v>
      </c>
      <c r="F1515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515" s="6" t="str">
        <f t="shared" si="73"/>
        <v>Week 4</v>
      </c>
      <c r="H1515" s="6" t="str">
        <f t="shared" si="74"/>
        <v>May 26 Week 4</v>
      </c>
      <c r="I1515" s="6" t="str">
        <f>CONCATENATE(UPPER(TableAopCalendar[[#This Row],[Month]])," ",TableAopCalendar[[#This Row],[Year]])</f>
        <v>MAY 26</v>
      </c>
      <c r="J1515" s="6" t="s">
        <v>261</v>
      </c>
      <c r="K1515" s="6" t="str">
        <f>CONCATENATE(TableAopCalendar[[#This Row],[Month for Plan]]," ",TableAopCalendar[[#This Row],[Plan]])</f>
        <v>MAY 26 PLANNED</v>
      </c>
    </row>
    <row r="1516" spans="1:11" x14ac:dyDescent="0.35">
      <c r="A1516" s="6">
        <f t="shared" si="72"/>
        <v>3</v>
      </c>
      <c r="B1516" s="7">
        <v>46166</v>
      </c>
      <c r="C1516" s="8" t="s">
        <v>252</v>
      </c>
      <c r="D1516" s="8">
        <v>26</v>
      </c>
      <c r="E1516" s="6">
        <f>DAY(TableAopCalendar[[#This Row],[Date]])</f>
        <v>24</v>
      </c>
      <c r="F1516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516" s="6" t="str">
        <f t="shared" si="73"/>
        <v>Week 4</v>
      </c>
      <c r="H1516" s="6" t="str">
        <f t="shared" si="74"/>
        <v>May 26 Week 4</v>
      </c>
      <c r="I1516" s="6" t="str">
        <f>CONCATENATE(UPPER(TableAopCalendar[[#This Row],[Month]])," ",TableAopCalendar[[#This Row],[Year]])</f>
        <v>MAY 26</v>
      </c>
      <c r="J1516" s="6" t="s">
        <v>261</v>
      </c>
      <c r="K1516" s="6" t="str">
        <f>CONCATENATE(TableAopCalendar[[#This Row],[Month for Plan]]," ",TableAopCalendar[[#This Row],[Plan]])</f>
        <v>MAY 26 PLANNED</v>
      </c>
    </row>
    <row r="1517" spans="1:11" x14ac:dyDescent="0.35">
      <c r="A1517" s="6">
        <f t="shared" si="72"/>
        <v>4</v>
      </c>
      <c r="B1517" s="7">
        <v>46167</v>
      </c>
      <c r="C1517" s="8" t="s">
        <v>252</v>
      </c>
      <c r="D1517" s="8">
        <v>26</v>
      </c>
      <c r="E1517" s="6">
        <f>DAY(TableAopCalendar[[#This Row],[Date]])</f>
        <v>25</v>
      </c>
      <c r="F1517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517" s="6" t="str">
        <f t="shared" si="73"/>
        <v>Week 4</v>
      </c>
      <c r="H1517" s="6" t="str">
        <f t="shared" si="74"/>
        <v>May 26 Week 4</v>
      </c>
      <c r="I1517" s="6" t="str">
        <f>CONCATENATE(UPPER(TableAopCalendar[[#This Row],[Month]])," ",TableAopCalendar[[#This Row],[Year]])</f>
        <v>MAY 26</v>
      </c>
      <c r="J1517" s="6" t="s">
        <v>261</v>
      </c>
      <c r="K1517" s="6" t="str">
        <f>CONCATENATE(TableAopCalendar[[#This Row],[Month for Plan]]," ",TableAopCalendar[[#This Row],[Plan]])</f>
        <v>MAY 26 PLANNED</v>
      </c>
    </row>
    <row r="1518" spans="1:11" x14ac:dyDescent="0.35">
      <c r="A1518" s="6">
        <f t="shared" si="72"/>
        <v>5</v>
      </c>
      <c r="B1518" s="7">
        <v>46168</v>
      </c>
      <c r="C1518" s="8" t="s">
        <v>252</v>
      </c>
      <c r="D1518" s="8">
        <v>26</v>
      </c>
      <c r="E1518" s="6">
        <f>DAY(TableAopCalendar[[#This Row],[Date]])</f>
        <v>26</v>
      </c>
      <c r="F1518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518" s="6" t="str">
        <f t="shared" si="73"/>
        <v>Week 4</v>
      </c>
      <c r="H1518" s="6" t="str">
        <f t="shared" si="74"/>
        <v>May 26 Week 4</v>
      </c>
      <c r="I1518" s="6" t="str">
        <f>CONCATENATE(UPPER(TableAopCalendar[[#This Row],[Month]])," ",TableAopCalendar[[#This Row],[Year]])</f>
        <v>MAY 26</v>
      </c>
      <c r="J1518" s="6" t="s">
        <v>261</v>
      </c>
      <c r="K1518" s="6" t="str">
        <f>CONCATENATE(TableAopCalendar[[#This Row],[Month for Plan]]," ",TableAopCalendar[[#This Row],[Plan]])</f>
        <v>MAY 26 PLANNED</v>
      </c>
    </row>
    <row r="1519" spans="1:11" x14ac:dyDescent="0.35">
      <c r="A1519" s="6">
        <f t="shared" si="72"/>
        <v>6</v>
      </c>
      <c r="B1519" s="7">
        <v>46169</v>
      </c>
      <c r="C1519" s="8" t="s">
        <v>252</v>
      </c>
      <c r="D1519" s="8">
        <v>26</v>
      </c>
      <c r="E1519" s="6">
        <f>DAY(TableAopCalendar[[#This Row],[Date]])</f>
        <v>27</v>
      </c>
      <c r="F1519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519" s="6" t="str">
        <f t="shared" si="73"/>
        <v>Week 4</v>
      </c>
      <c r="H1519" s="6" t="str">
        <f t="shared" si="74"/>
        <v>May 26 Week 4</v>
      </c>
      <c r="I1519" s="6" t="str">
        <f>CONCATENATE(UPPER(TableAopCalendar[[#This Row],[Month]])," ",TableAopCalendar[[#This Row],[Year]])</f>
        <v>MAY 26</v>
      </c>
      <c r="J1519" s="6" t="s">
        <v>261</v>
      </c>
      <c r="K1519" s="6" t="str">
        <f>CONCATENATE(TableAopCalendar[[#This Row],[Month for Plan]]," ",TableAopCalendar[[#This Row],[Plan]])</f>
        <v>MAY 26 PLANNED</v>
      </c>
    </row>
    <row r="1520" spans="1:11" x14ac:dyDescent="0.35">
      <c r="A1520" s="6">
        <f t="shared" si="72"/>
        <v>7</v>
      </c>
      <c r="B1520" s="7">
        <v>46170</v>
      </c>
      <c r="C1520" s="8" t="s">
        <v>252</v>
      </c>
      <c r="D1520" s="8">
        <v>26</v>
      </c>
      <c r="E1520" s="6">
        <f>DAY(TableAopCalendar[[#This Row],[Date]])</f>
        <v>28</v>
      </c>
      <c r="F1520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520" s="6" t="str">
        <f t="shared" si="73"/>
        <v>Week 4</v>
      </c>
      <c r="H1520" s="6" t="str">
        <f t="shared" si="74"/>
        <v>May 26 Week 4</v>
      </c>
      <c r="I1520" s="6" t="str">
        <f>CONCATENATE(UPPER(TableAopCalendar[[#This Row],[Month]])," ",TableAopCalendar[[#This Row],[Year]])</f>
        <v>MAY 26</v>
      </c>
      <c r="J1520" s="6" t="s">
        <v>261</v>
      </c>
      <c r="K1520" s="6" t="str">
        <f>CONCATENATE(TableAopCalendar[[#This Row],[Month for Plan]]," ",TableAopCalendar[[#This Row],[Plan]])</f>
        <v>MAY 26 PLANNED</v>
      </c>
    </row>
    <row r="1521" spans="1:11" x14ac:dyDescent="0.35">
      <c r="A1521" s="6">
        <f t="shared" si="72"/>
        <v>1</v>
      </c>
      <c r="B1521" s="7">
        <v>46171</v>
      </c>
      <c r="C1521" s="8" t="s">
        <v>252</v>
      </c>
      <c r="D1521" s="8">
        <v>26</v>
      </c>
      <c r="E1521" s="6">
        <f>DAY(TableAopCalendar[[#This Row],[Date]])</f>
        <v>29</v>
      </c>
      <c r="F1521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521" s="6" t="str">
        <f t="shared" si="73"/>
        <v>Week 5</v>
      </c>
      <c r="H1521" s="6" t="str">
        <f t="shared" si="74"/>
        <v>May 26 Week 5</v>
      </c>
      <c r="I1521" s="6" t="str">
        <f>CONCATENATE(UPPER(TableAopCalendar[[#This Row],[Month]])," ",TableAopCalendar[[#This Row],[Year]])</f>
        <v>MAY 26</v>
      </c>
      <c r="J1521" s="6" t="s">
        <v>261</v>
      </c>
      <c r="K1521" s="6" t="str">
        <f>CONCATENATE(TableAopCalendar[[#This Row],[Month for Plan]]," ",TableAopCalendar[[#This Row],[Plan]])</f>
        <v>MAY 26 PLANNED</v>
      </c>
    </row>
    <row r="1522" spans="1:11" x14ac:dyDescent="0.35">
      <c r="A1522" s="6">
        <f t="shared" si="72"/>
        <v>2</v>
      </c>
      <c r="B1522" s="7">
        <v>46172</v>
      </c>
      <c r="C1522" s="8" t="s">
        <v>252</v>
      </c>
      <c r="D1522" s="8">
        <v>26</v>
      </c>
      <c r="E1522" s="6">
        <f>DAY(TableAopCalendar[[#This Row],[Date]])</f>
        <v>30</v>
      </c>
      <c r="F1522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522" s="6" t="str">
        <f t="shared" si="73"/>
        <v>Week 5</v>
      </c>
      <c r="H1522" s="6" t="str">
        <f t="shared" si="74"/>
        <v>May 26 Week 5</v>
      </c>
      <c r="I1522" s="6" t="str">
        <f>CONCATENATE(UPPER(TableAopCalendar[[#This Row],[Month]])," ",TableAopCalendar[[#This Row],[Year]])</f>
        <v>MAY 26</v>
      </c>
      <c r="J1522" s="6" t="s">
        <v>261</v>
      </c>
      <c r="K1522" s="6" t="str">
        <f>CONCATENATE(TableAopCalendar[[#This Row],[Month for Plan]]," ",TableAopCalendar[[#This Row],[Plan]])</f>
        <v>MAY 26 PLANNED</v>
      </c>
    </row>
    <row r="1523" spans="1:11" x14ac:dyDescent="0.35">
      <c r="A1523" s="6">
        <f t="shared" si="72"/>
        <v>3</v>
      </c>
      <c r="B1523" s="7">
        <v>46173</v>
      </c>
      <c r="C1523" s="8" t="s">
        <v>252</v>
      </c>
      <c r="D1523" s="8">
        <v>26</v>
      </c>
      <c r="E1523" s="6">
        <f>DAY(TableAopCalendar[[#This Row],[Date]])</f>
        <v>31</v>
      </c>
      <c r="F1523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523" s="6" t="str">
        <f t="shared" si="73"/>
        <v>Week 5</v>
      </c>
      <c r="H1523" s="6" t="str">
        <f t="shared" si="74"/>
        <v>May 26 Week 5</v>
      </c>
      <c r="I1523" s="6" t="str">
        <f>CONCATENATE(UPPER(TableAopCalendar[[#This Row],[Month]])," ",TableAopCalendar[[#This Row],[Year]])</f>
        <v>MAY 26</v>
      </c>
      <c r="J1523" s="6" t="s">
        <v>261</v>
      </c>
      <c r="K1523" s="6" t="str">
        <f>CONCATENATE(TableAopCalendar[[#This Row],[Month for Plan]]," ",TableAopCalendar[[#This Row],[Plan]])</f>
        <v>MAY 26 PLANNED</v>
      </c>
    </row>
    <row r="1524" spans="1:11" x14ac:dyDescent="0.35">
      <c r="A1524" s="6">
        <f t="shared" si="72"/>
        <v>1</v>
      </c>
      <c r="B1524" s="7">
        <v>46174</v>
      </c>
      <c r="C1524" s="8" t="s">
        <v>253</v>
      </c>
      <c r="D1524" s="8">
        <v>26</v>
      </c>
      <c r="E1524" s="6">
        <f>DAY(TableAopCalendar[[#This Row],[Date]])</f>
        <v>1</v>
      </c>
      <c r="F1524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524" s="6" t="str">
        <f t="shared" si="73"/>
        <v>Week 1</v>
      </c>
      <c r="H1524" s="6" t="str">
        <f t="shared" si="74"/>
        <v>June 26 Week 1</v>
      </c>
      <c r="I1524" s="6" t="str">
        <f>CONCATENATE(UPPER(TableAopCalendar[[#This Row],[Month]])," ",TableAopCalendar[[#This Row],[Year]])</f>
        <v>JUNE 26</v>
      </c>
      <c r="J1524" s="6" t="s">
        <v>261</v>
      </c>
      <c r="K1524" s="6" t="str">
        <f>CONCATENATE(TableAopCalendar[[#This Row],[Month for Plan]]," ",TableAopCalendar[[#This Row],[Plan]])</f>
        <v>JUNE 26 PLANNED</v>
      </c>
    </row>
    <row r="1525" spans="1:11" x14ac:dyDescent="0.35">
      <c r="A1525" s="6">
        <f t="shared" si="72"/>
        <v>2</v>
      </c>
      <c r="B1525" s="7">
        <v>46175</v>
      </c>
      <c r="C1525" s="8" t="s">
        <v>253</v>
      </c>
      <c r="D1525" s="8">
        <v>26</v>
      </c>
      <c r="E1525" s="6">
        <f>DAY(TableAopCalendar[[#This Row],[Date]])</f>
        <v>2</v>
      </c>
      <c r="F1525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525" s="6" t="str">
        <f t="shared" si="73"/>
        <v>Week 1</v>
      </c>
      <c r="H1525" s="6" t="str">
        <f t="shared" si="74"/>
        <v>June 26 Week 1</v>
      </c>
      <c r="I1525" s="6" t="str">
        <f>CONCATENATE(UPPER(TableAopCalendar[[#This Row],[Month]])," ",TableAopCalendar[[#This Row],[Year]])</f>
        <v>JUNE 26</v>
      </c>
      <c r="J1525" s="6" t="s">
        <v>261</v>
      </c>
      <c r="K1525" s="6" t="str">
        <f>CONCATENATE(TableAopCalendar[[#This Row],[Month for Plan]]," ",TableAopCalendar[[#This Row],[Plan]])</f>
        <v>JUNE 26 PLANNED</v>
      </c>
    </row>
    <row r="1526" spans="1:11" x14ac:dyDescent="0.35">
      <c r="A1526" s="6">
        <f t="shared" si="72"/>
        <v>3</v>
      </c>
      <c r="B1526" s="7">
        <v>46176</v>
      </c>
      <c r="C1526" s="8" t="s">
        <v>253</v>
      </c>
      <c r="D1526" s="8">
        <v>26</v>
      </c>
      <c r="E1526" s="6">
        <f>DAY(TableAopCalendar[[#This Row],[Date]])</f>
        <v>3</v>
      </c>
      <c r="F1526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526" s="6" t="str">
        <f t="shared" si="73"/>
        <v>Week 1</v>
      </c>
      <c r="H1526" s="6" t="str">
        <f t="shared" si="74"/>
        <v>June 26 Week 1</v>
      </c>
      <c r="I1526" s="6" t="str">
        <f>CONCATENATE(UPPER(TableAopCalendar[[#This Row],[Month]])," ",TableAopCalendar[[#This Row],[Year]])</f>
        <v>JUNE 26</v>
      </c>
      <c r="J1526" s="6" t="s">
        <v>261</v>
      </c>
      <c r="K1526" s="6" t="str">
        <f>CONCATENATE(TableAopCalendar[[#This Row],[Month for Plan]]," ",TableAopCalendar[[#This Row],[Plan]])</f>
        <v>JUNE 26 PLANNED</v>
      </c>
    </row>
    <row r="1527" spans="1:11" x14ac:dyDescent="0.35">
      <c r="A1527" s="6">
        <f t="shared" si="72"/>
        <v>4</v>
      </c>
      <c r="B1527" s="7">
        <v>46177</v>
      </c>
      <c r="C1527" s="8" t="s">
        <v>253</v>
      </c>
      <c r="D1527" s="8">
        <v>26</v>
      </c>
      <c r="E1527" s="6">
        <f>DAY(TableAopCalendar[[#This Row],[Date]])</f>
        <v>4</v>
      </c>
      <c r="F1527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527" s="6" t="str">
        <f t="shared" si="73"/>
        <v>Week 1</v>
      </c>
      <c r="H1527" s="6" t="str">
        <f t="shared" si="74"/>
        <v>June 26 Week 1</v>
      </c>
      <c r="I1527" s="6" t="str">
        <f>CONCATENATE(UPPER(TableAopCalendar[[#This Row],[Month]])," ",TableAopCalendar[[#This Row],[Year]])</f>
        <v>JUNE 26</v>
      </c>
      <c r="J1527" s="6" t="s">
        <v>261</v>
      </c>
      <c r="K1527" s="6" t="str">
        <f>CONCATENATE(TableAopCalendar[[#This Row],[Month for Plan]]," ",TableAopCalendar[[#This Row],[Plan]])</f>
        <v>JUNE 26 PLANNED</v>
      </c>
    </row>
    <row r="1528" spans="1:11" x14ac:dyDescent="0.35">
      <c r="A1528" s="6">
        <f t="shared" si="72"/>
        <v>5</v>
      </c>
      <c r="B1528" s="7">
        <v>46178</v>
      </c>
      <c r="C1528" s="8" t="s">
        <v>253</v>
      </c>
      <c r="D1528" s="8">
        <v>26</v>
      </c>
      <c r="E1528" s="6">
        <f>DAY(TableAopCalendar[[#This Row],[Date]])</f>
        <v>5</v>
      </c>
      <c r="F1528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528" s="6" t="str">
        <f t="shared" si="73"/>
        <v>Week 1</v>
      </c>
      <c r="H1528" s="6" t="str">
        <f t="shared" si="74"/>
        <v>June 26 Week 1</v>
      </c>
      <c r="I1528" s="6" t="str">
        <f>CONCATENATE(UPPER(TableAopCalendar[[#This Row],[Month]])," ",TableAopCalendar[[#This Row],[Year]])</f>
        <v>JUNE 26</v>
      </c>
      <c r="J1528" s="6" t="s">
        <v>261</v>
      </c>
      <c r="K1528" s="6" t="str">
        <f>CONCATENATE(TableAopCalendar[[#This Row],[Month for Plan]]," ",TableAopCalendar[[#This Row],[Plan]])</f>
        <v>JUNE 26 PLANNED</v>
      </c>
    </row>
    <row r="1529" spans="1:11" x14ac:dyDescent="0.35">
      <c r="A1529" s="6">
        <f t="shared" si="72"/>
        <v>6</v>
      </c>
      <c r="B1529" s="7">
        <v>46179</v>
      </c>
      <c r="C1529" s="8" t="s">
        <v>253</v>
      </c>
      <c r="D1529" s="8">
        <v>26</v>
      </c>
      <c r="E1529" s="6">
        <f>DAY(TableAopCalendar[[#This Row],[Date]])</f>
        <v>6</v>
      </c>
      <c r="F1529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529" s="6" t="str">
        <f t="shared" si="73"/>
        <v>Week 1</v>
      </c>
      <c r="H1529" s="6" t="str">
        <f t="shared" si="74"/>
        <v>June 26 Week 1</v>
      </c>
      <c r="I1529" s="6" t="str">
        <f>CONCATENATE(UPPER(TableAopCalendar[[#This Row],[Month]])," ",TableAopCalendar[[#This Row],[Year]])</f>
        <v>JUNE 26</v>
      </c>
      <c r="J1529" s="6" t="s">
        <v>261</v>
      </c>
      <c r="K1529" s="6" t="str">
        <f>CONCATENATE(TableAopCalendar[[#This Row],[Month for Plan]]," ",TableAopCalendar[[#This Row],[Plan]])</f>
        <v>JUNE 26 PLANNED</v>
      </c>
    </row>
    <row r="1530" spans="1:11" x14ac:dyDescent="0.35">
      <c r="A1530" s="6">
        <f t="shared" si="72"/>
        <v>7</v>
      </c>
      <c r="B1530" s="7">
        <v>46180</v>
      </c>
      <c r="C1530" s="8" t="s">
        <v>253</v>
      </c>
      <c r="D1530" s="8">
        <v>26</v>
      </c>
      <c r="E1530" s="6">
        <f>DAY(TableAopCalendar[[#This Row],[Date]])</f>
        <v>7</v>
      </c>
      <c r="F1530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530" s="6" t="str">
        <f t="shared" si="73"/>
        <v>Week 1</v>
      </c>
      <c r="H1530" s="6" t="str">
        <f t="shared" si="74"/>
        <v>June 26 Week 1</v>
      </c>
      <c r="I1530" s="6" t="str">
        <f>CONCATENATE(UPPER(TableAopCalendar[[#This Row],[Month]])," ",TableAopCalendar[[#This Row],[Year]])</f>
        <v>JUNE 26</v>
      </c>
      <c r="J1530" s="6" t="s">
        <v>261</v>
      </c>
      <c r="K1530" s="6" t="str">
        <f>CONCATENATE(TableAopCalendar[[#This Row],[Month for Plan]]," ",TableAopCalendar[[#This Row],[Plan]])</f>
        <v>JUNE 26 PLANNED</v>
      </c>
    </row>
    <row r="1531" spans="1:11" x14ac:dyDescent="0.35">
      <c r="A1531" s="6">
        <f t="shared" si="72"/>
        <v>1</v>
      </c>
      <c r="B1531" s="7">
        <v>46181</v>
      </c>
      <c r="C1531" s="8" t="s">
        <v>253</v>
      </c>
      <c r="D1531" s="8">
        <v>26</v>
      </c>
      <c r="E1531" s="6">
        <f>DAY(TableAopCalendar[[#This Row],[Date]])</f>
        <v>8</v>
      </c>
      <c r="F1531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531" s="6" t="str">
        <f t="shared" si="73"/>
        <v>Week 2</v>
      </c>
      <c r="H1531" s="6" t="str">
        <f t="shared" si="74"/>
        <v>June 26 Week 2</v>
      </c>
      <c r="I1531" s="6" t="str">
        <f>CONCATENATE(UPPER(TableAopCalendar[[#This Row],[Month]])," ",TableAopCalendar[[#This Row],[Year]])</f>
        <v>JUNE 26</v>
      </c>
      <c r="J1531" s="6" t="s">
        <v>261</v>
      </c>
      <c r="K1531" s="6" t="str">
        <f>CONCATENATE(TableAopCalendar[[#This Row],[Month for Plan]]," ",TableAopCalendar[[#This Row],[Plan]])</f>
        <v>JUNE 26 PLANNED</v>
      </c>
    </row>
    <row r="1532" spans="1:11" x14ac:dyDescent="0.35">
      <c r="A1532" s="6">
        <f t="shared" si="72"/>
        <v>2</v>
      </c>
      <c r="B1532" s="7">
        <v>46182</v>
      </c>
      <c r="C1532" s="8" t="s">
        <v>253</v>
      </c>
      <c r="D1532" s="8">
        <v>26</v>
      </c>
      <c r="E1532" s="6">
        <f>DAY(TableAopCalendar[[#This Row],[Date]])</f>
        <v>9</v>
      </c>
      <c r="F1532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532" s="6" t="str">
        <f t="shared" si="73"/>
        <v>Week 2</v>
      </c>
      <c r="H1532" s="6" t="str">
        <f t="shared" si="74"/>
        <v>June 26 Week 2</v>
      </c>
      <c r="I1532" s="6" t="str">
        <f>CONCATENATE(UPPER(TableAopCalendar[[#This Row],[Month]])," ",TableAopCalendar[[#This Row],[Year]])</f>
        <v>JUNE 26</v>
      </c>
      <c r="J1532" s="6" t="s">
        <v>261</v>
      </c>
      <c r="K1532" s="6" t="str">
        <f>CONCATENATE(TableAopCalendar[[#This Row],[Month for Plan]]," ",TableAopCalendar[[#This Row],[Plan]])</f>
        <v>JUNE 26 PLANNED</v>
      </c>
    </row>
    <row r="1533" spans="1:11" x14ac:dyDescent="0.35">
      <c r="A1533" s="6">
        <f t="shared" si="72"/>
        <v>3</v>
      </c>
      <c r="B1533" s="7">
        <v>46183</v>
      </c>
      <c r="C1533" s="8" t="s">
        <v>253</v>
      </c>
      <c r="D1533" s="8">
        <v>26</v>
      </c>
      <c r="E1533" s="6">
        <f>DAY(TableAopCalendar[[#This Row],[Date]])</f>
        <v>10</v>
      </c>
      <c r="F1533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533" s="6" t="str">
        <f t="shared" si="73"/>
        <v>Week 2</v>
      </c>
      <c r="H1533" s="6" t="str">
        <f t="shared" si="74"/>
        <v>June 26 Week 2</v>
      </c>
      <c r="I1533" s="6" t="str">
        <f>CONCATENATE(UPPER(TableAopCalendar[[#This Row],[Month]])," ",TableAopCalendar[[#This Row],[Year]])</f>
        <v>JUNE 26</v>
      </c>
      <c r="J1533" s="6" t="s">
        <v>261</v>
      </c>
      <c r="K1533" s="6" t="str">
        <f>CONCATENATE(TableAopCalendar[[#This Row],[Month for Plan]]," ",TableAopCalendar[[#This Row],[Plan]])</f>
        <v>JUNE 26 PLANNED</v>
      </c>
    </row>
    <row r="1534" spans="1:11" x14ac:dyDescent="0.35">
      <c r="A1534" s="6">
        <f t="shared" si="72"/>
        <v>4</v>
      </c>
      <c r="B1534" s="7">
        <v>46184</v>
      </c>
      <c r="C1534" s="8" t="s">
        <v>253</v>
      </c>
      <c r="D1534" s="8">
        <v>26</v>
      </c>
      <c r="E1534" s="6">
        <f>DAY(TableAopCalendar[[#This Row],[Date]])</f>
        <v>11</v>
      </c>
      <c r="F1534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534" s="6" t="str">
        <f t="shared" si="73"/>
        <v>Week 2</v>
      </c>
      <c r="H1534" s="6" t="str">
        <f t="shared" si="74"/>
        <v>June 26 Week 2</v>
      </c>
      <c r="I1534" s="6" t="str">
        <f>CONCATENATE(UPPER(TableAopCalendar[[#This Row],[Month]])," ",TableAopCalendar[[#This Row],[Year]])</f>
        <v>JUNE 26</v>
      </c>
      <c r="J1534" s="6" t="s">
        <v>261</v>
      </c>
      <c r="K1534" s="6" t="str">
        <f>CONCATENATE(TableAopCalendar[[#This Row],[Month for Plan]]," ",TableAopCalendar[[#This Row],[Plan]])</f>
        <v>JUNE 26 PLANNED</v>
      </c>
    </row>
    <row r="1535" spans="1:11" x14ac:dyDescent="0.35">
      <c r="A1535" s="6">
        <f t="shared" si="72"/>
        <v>5</v>
      </c>
      <c r="B1535" s="7">
        <v>46185</v>
      </c>
      <c r="C1535" s="8" t="s">
        <v>253</v>
      </c>
      <c r="D1535" s="8">
        <v>26</v>
      </c>
      <c r="E1535" s="6">
        <f>DAY(TableAopCalendar[[#This Row],[Date]])</f>
        <v>12</v>
      </c>
      <c r="F1535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535" s="6" t="str">
        <f t="shared" si="73"/>
        <v>Week 2</v>
      </c>
      <c r="H1535" s="6" t="str">
        <f t="shared" si="74"/>
        <v>June 26 Week 2</v>
      </c>
      <c r="I1535" s="6" t="str">
        <f>CONCATENATE(UPPER(TableAopCalendar[[#This Row],[Month]])," ",TableAopCalendar[[#This Row],[Year]])</f>
        <v>JUNE 26</v>
      </c>
      <c r="J1535" s="6" t="s">
        <v>261</v>
      </c>
      <c r="K1535" s="6" t="str">
        <f>CONCATENATE(TableAopCalendar[[#This Row],[Month for Plan]]," ",TableAopCalendar[[#This Row],[Plan]])</f>
        <v>JUNE 26 PLANNED</v>
      </c>
    </row>
    <row r="1536" spans="1:11" x14ac:dyDescent="0.35">
      <c r="A1536" s="6">
        <f t="shared" si="72"/>
        <v>6</v>
      </c>
      <c r="B1536" s="7">
        <v>46186</v>
      </c>
      <c r="C1536" s="8" t="s">
        <v>253</v>
      </c>
      <c r="D1536" s="8">
        <v>26</v>
      </c>
      <c r="E1536" s="6">
        <f>DAY(TableAopCalendar[[#This Row],[Date]])</f>
        <v>13</v>
      </c>
      <c r="F1536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536" s="6" t="str">
        <f t="shared" si="73"/>
        <v>Week 2</v>
      </c>
      <c r="H1536" s="6" t="str">
        <f t="shared" si="74"/>
        <v>June 26 Week 2</v>
      </c>
      <c r="I1536" s="6" t="str">
        <f>CONCATENATE(UPPER(TableAopCalendar[[#This Row],[Month]])," ",TableAopCalendar[[#This Row],[Year]])</f>
        <v>JUNE 26</v>
      </c>
      <c r="J1536" s="6" t="s">
        <v>261</v>
      </c>
      <c r="K1536" s="6" t="str">
        <f>CONCATENATE(TableAopCalendar[[#This Row],[Month for Plan]]," ",TableAopCalendar[[#This Row],[Plan]])</f>
        <v>JUNE 26 PLANNED</v>
      </c>
    </row>
    <row r="1537" spans="1:11" x14ac:dyDescent="0.35">
      <c r="A1537" s="6">
        <f t="shared" si="72"/>
        <v>7</v>
      </c>
      <c r="B1537" s="7">
        <v>46187</v>
      </c>
      <c r="C1537" s="8" t="s">
        <v>253</v>
      </c>
      <c r="D1537" s="8">
        <v>26</v>
      </c>
      <c r="E1537" s="6">
        <f>DAY(TableAopCalendar[[#This Row],[Date]])</f>
        <v>14</v>
      </c>
      <c r="F1537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537" s="6" t="str">
        <f t="shared" si="73"/>
        <v>Week 2</v>
      </c>
      <c r="H1537" s="6" t="str">
        <f t="shared" si="74"/>
        <v>June 26 Week 2</v>
      </c>
      <c r="I1537" s="6" t="str">
        <f>CONCATENATE(UPPER(TableAopCalendar[[#This Row],[Month]])," ",TableAopCalendar[[#This Row],[Year]])</f>
        <v>JUNE 26</v>
      </c>
      <c r="J1537" s="6" t="s">
        <v>261</v>
      </c>
      <c r="K1537" s="6" t="str">
        <f>CONCATENATE(TableAopCalendar[[#This Row],[Month for Plan]]," ",TableAopCalendar[[#This Row],[Plan]])</f>
        <v>JUNE 26 PLANNED</v>
      </c>
    </row>
    <row r="1538" spans="1:11" x14ac:dyDescent="0.35">
      <c r="A1538" s="6">
        <f t="shared" si="72"/>
        <v>1</v>
      </c>
      <c r="B1538" s="7">
        <v>46188</v>
      </c>
      <c r="C1538" s="8" t="s">
        <v>253</v>
      </c>
      <c r="D1538" s="8">
        <v>26</v>
      </c>
      <c r="E1538" s="6">
        <f>DAY(TableAopCalendar[[#This Row],[Date]])</f>
        <v>15</v>
      </c>
      <c r="F1538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538" s="6" t="str">
        <f t="shared" si="73"/>
        <v>Week 3</v>
      </c>
      <c r="H1538" s="6" t="str">
        <f t="shared" si="74"/>
        <v>June 26 Week 3</v>
      </c>
      <c r="I1538" s="6" t="str">
        <f>CONCATENATE(UPPER(TableAopCalendar[[#This Row],[Month]])," ",TableAopCalendar[[#This Row],[Year]])</f>
        <v>JUNE 26</v>
      </c>
      <c r="J1538" s="6" t="s">
        <v>261</v>
      </c>
      <c r="K1538" s="6" t="str">
        <f>CONCATENATE(TableAopCalendar[[#This Row],[Month for Plan]]," ",TableAopCalendar[[#This Row],[Plan]])</f>
        <v>JUNE 26 PLANNED</v>
      </c>
    </row>
    <row r="1539" spans="1:11" x14ac:dyDescent="0.35">
      <c r="A1539" s="6">
        <f t="shared" si="72"/>
        <v>2</v>
      </c>
      <c r="B1539" s="7">
        <v>46189</v>
      </c>
      <c r="C1539" s="8" t="s">
        <v>253</v>
      </c>
      <c r="D1539" s="8">
        <v>26</v>
      </c>
      <c r="E1539" s="6">
        <f>DAY(TableAopCalendar[[#This Row],[Date]])</f>
        <v>16</v>
      </c>
      <c r="F1539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539" s="6" t="str">
        <f t="shared" si="73"/>
        <v>Week 3</v>
      </c>
      <c r="H1539" s="6" t="str">
        <f t="shared" si="74"/>
        <v>June 26 Week 3</v>
      </c>
      <c r="I1539" s="6" t="str">
        <f>CONCATENATE(UPPER(TableAopCalendar[[#This Row],[Month]])," ",TableAopCalendar[[#This Row],[Year]])</f>
        <v>JUNE 26</v>
      </c>
      <c r="J1539" s="6" t="s">
        <v>261</v>
      </c>
      <c r="K1539" s="6" t="str">
        <f>CONCATENATE(TableAopCalendar[[#This Row],[Month for Plan]]," ",TableAopCalendar[[#This Row],[Plan]])</f>
        <v>JUNE 26 PLANNED</v>
      </c>
    </row>
    <row r="1540" spans="1:11" x14ac:dyDescent="0.35">
      <c r="A1540" s="6">
        <f t="shared" si="72"/>
        <v>3</v>
      </c>
      <c r="B1540" s="7">
        <v>46190</v>
      </c>
      <c r="C1540" s="8" t="s">
        <v>253</v>
      </c>
      <c r="D1540" s="8">
        <v>26</v>
      </c>
      <c r="E1540" s="6">
        <f>DAY(TableAopCalendar[[#This Row],[Date]])</f>
        <v>17</v>
      </c>
      <c r="F1540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540" s="6" t="str">
        <f t="shared" si="73"/>
        <v>Week 3</v>
      </c>
      <c r="H1540" s="6" t="str">
        <f t="shared" si="74"/>
        <v>June 26 Week 3</v>
      </c>
      <c r="I1540" s="6" t="str">
        <f>CONCATENATE(UPPER(TableAopCalendar[[#This Row],[Month]])," ",TableAopCalendar[[#This Row],[Year]])</f>
        <v>JUNE 26</v>
      </c>
      <c r="J1540" s="6" t="s">
        <v>261</v>
      </c>
      <c r="K1540" s="6" t="str">
        <f>CONCATENATE(TableAopCalendar[[#This Row],[Month for Plan]]," ",TableAopCalendar[[#This Row],[Plan]])</f>
        <v>JUNE 26 PLANNED</v>
      </c>
    </row>
    <row r="1541" spans="1:11" x14ac:dyDescent="0.35">
      <c r="A1541" s="6">
        <f t="shared" si="72"/>
        <v>4</v>
      </c>
      <c r="B1541" s="7">
        <v>46191</v>
      </c>
      <c r="C1541" s="8" t="s">
        <v>253</v>
      </c>
      <c r="D1541" s="8">
        <v>26</v>
      </c>
      <c r="E1541" s="6">
        <f>DAY(TableAopCalendar[[#This Row],[Date]])</f>
        <v>18</v>
      </c>
      <c r="F1541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541" s="6" t="str">
        <f t="shared" si="73"/>
        <v>Week 3</v>
      </c>
      <c r="H1541" s="6" t="str">
        <f t="shared" si="74"/>
        <v>June 26 Week 3</v>
      </c>
      <c r="I1541" s="6" t="str">
        <f>CONCATENATE(UPPER(TableAopCalendar[[#This Row],[Month]])," ",TableAopCalendar[[#This Row],[Year]])</f>
        <v>JUNE 26</v>
      </c>
      <c r="J1541" s="6" t="s">
        <v>261</v>
      </c>
      <c r="K1541" s="6" t="str">
        <f>CONCATENATE(TableAopCalendar[[#This Row],[Month for Plan]]," ",TableAopCalendar[[#This Row],[Plan]])</f>
        <v>JUNE 26 PLANNED</v>
      </c>
    </row>
    <row r="1542" spans="1:11" x14ac:dyDescent="0.35">
      <c r="A1542" s="6">
        <f t="shared" si="72"/>
        <v>5</v>
      </c>
      <c r="B1542" s="7">
        <v>46192</v>
      </c>
      <c r="C1542" s="8" t="s">
        <v>253</v>
      </c>
      <c r="D1542" s="8">
        <v>26</v>
      </c>
      <c r="E1542" s="6">
        <f>DAY(TableAopCalendar[[#This Row],[Date]])</f>
        <v>19</v>
      </c>
      <c r="F1542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542" s="6" t="str">
        <f t="shared" si="73"/>
        <v>Week 3</v>
      </c>
      <c r="H1542" s="6" t="str">
        <f t="shared" si="74"/>
        <v>June 26 Week 3</v>
      </c>
      <c r="I1542" s="6" t="str">
        <f>CONCATENATE(UPPER(TableAopCalendar[[#This Row],[Month]])," ",TableAopCalendar[[#This Row],[Year]])</f>
        <v>JUNE 26</v>
      </c>
      <c r="J1542" s="6" t="s">
        <v>261</v>
      </c>
      <c r="K1542" s="6" t="str">
        <f>CONCATENATE(TableAopCalendar[[#This Row],[Month for Plan]]," ",TableAopCalendar[[#This Row],[Plan]])</f>
        <v>JUNE 26 PLANNED</v>
      </c>
    </row>
    <row r="1543" spans="1:11" x14ac:dyDescent="0.35">
      <c r="A1543" s="6">
        <f t="shared" si="72"/>
        <v>6</v>
      </c>
      <c r="B1543" s="7">
        <v>46193</v>
      </c>
      <c r="C1543" s="8" t="s">
        <v>253</v>
      </c>
      <c r="D1543" s="8">
        <v>26</v>
      </c>
      <c r="E1543" s="6">
        <f>DAY(TableAopCalendar[[#This Row],[Date]])</f>
        <v>20</v>
      </c>
      <c r="F1543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543" s="6" t="str">
        <f t="shared" si="73"/>
        <v>Week 3</v>
      </c>
      <c r="H1543" s="6" t="str">
        <f t="shared" si="74"/>
        <v>June 26 Week 3</v>
      </c>
      <c r="I1543" s="6" t="str">
        <f>CONCATENATE(UPPER(TableAopCalendar[[#This Row],[Month]])," ",TableAopCalendar[[#This Row],[Year]])</f>
        <v>JUNE 26</v>
      </c>
      <c r="J1543" s="6" t="s">
        <v>261</v>
      </c>
      <c r="K1543" s="6" t="str">
        <f>CONCATENATE(TableAopCalendar[[#This Row],[Month for Plan]]," ",TableAopCalendar[[#This Row],[Plan]])</f>
        <v>JUNE 26 PLANNED</v>
      </c>
    </row>
    <row r="1544" spans="1:11" x14ac:dyDescent="0.35">
      <c r="A1544" s="6">
        <f t="shared" si="72"/>
        <v>7</v>
      </c>
      <c r="B1544" s="7">
        <v>46194</v>
      </c>
      <c r="C1544" s="8" t="s">
        <v>253</v>
      </c>
      <c r="D1544" s="8">
        <v>26</v>
      </c>
      <c r="E1544" s="6">
        <f>DAY(TableAopCalendar[[#This Row],[Date]])</f>
        <v>21</v>
      </c>
      <c r="F1544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544" s="6" t="str">
        <f t="shared" si="73"/>
        <v>Week 3</v>
      </c>
      <c r="H1544" s="6" t="str">
        <f t="shared" si="74"/>
        <v>June 26 Week 3</v>
      </c>
      <c r="I1544" s="6" t="str">
        <f>CONCATENATE(UPPER(TableAopCalendar[[#This Row],[Month]])," ",TableAopCalendar[[#This Row],[Year]])</f>
        <v>JUNE 26</v>
      </c>
      <c r="J1544" s="6" t="s">
        <v>261</v>
      </c>
      <c r="K1544" s="6" t="str">
        <f>CONCATENATE(TableAopCalendar[[#This Row],[Month for Plan]]," ",TableAopCalendar[[#This Row],[Plan]])</f>
        <v>JUNE 26 PLANNED</v>
      </c>
    </row>
    <row r="1545" spans="1:11" x14ac:dyDescent="0.35">
      <c r="A1545" s="6">
        <f t="shared" si="72"/>
        <v>1</v>
      </c>
      <c r="B1545" s="7">
        <v>46195</v>
      </c>
      <c r="C1545" s="8" t="s">
        <v>253</v>
      </c>
      <c r="D1545" s="8">
        <v>26</v>
      </c>
      <c r="E1545" s="6">
        <f>DAY(TableAopCalendar[[#This Row],[Date]])</f>
        <v>22</v>
      </c>
      <c r="F1545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545" s="6" t="str">
        <f t="shared" si="73"/>
        <v>Week 4</v>
      </c>
      <c r="H1545" s="6" t="str">
        <f t="shared" si="74"/>
        <v>June 26 Week 4</v>
      </c>
      <c r="I1545" s="6" t="str">
        <f>CONCATENATE(UPPER(TableAopCalendar[[#This Row],[Month]])," ",TableAopCalendar[[#This Row],[Year]])</f>
        <v>JUNE 26</v>
      </c>
      <c r="J1545" s="6" t="s">
        <v>261</v>
      </c>
      <c r="K1545" s="6" t="str">
        <f>CONCATENATE(TableAopCalendar[[#This Row],[Month for Plan]]," ",TableAopCalendar[[#This Row],[Plan]])</f>
        <v>JUNE 26 PLANNED</v>
      </c>
    </row>
    <row r="1546" spans="1:11" x14ac:dyDescent="0.35">
      <c r="A1546" s="6">
        <f t="shared" si="72"/>
        <v>2</v>
      </c>
      <c r="B1546" s="7">
        <v>46196</v>
      </c>
      <c r="C1546" s="8" t="s">
        <v>253</v>
      </c>
      <c r="D1546" s="8">
        <v>26</v>
      </c>
      <c r="E1546" s="6">
        <f>DAY(TableAopCalendar[[#This Row],[Date]])</f>
        <v>23</v>
      </c>
      <c r="F1546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546" s="6" t="str">
        <f t="shared" si="73"/>
        <v>Week 4</v>
      </c>
      <c r="H1546" s="6" t="str">
        <f t="shared" si="74"/>
        <v>June 26 Week 4</v>
      </c>
      <c r="I1546" s="6" t="str">
        <f>CONCATENATE(UPPER(TableAopCalendar[[#This Row],[Month]])," ",TableAopCalendar[[#This Row],[Year]])</f>
        <v>JUNE 26</v>
      </c>
      <c r="J1546" s="6" t="s">
        <v>261</v>
      </c>
      <c r="K1546" s="6" t="str">
        <f>CONCATENATE(TableAopCalendar[[#This Row],[Month for Plan]]," ",TableAopCalendar[[#This Row],[Plan]])</f>
        <v>JUNE 26 PLANNED</v>
      </c>
    </row>
    <row r="1547" spans="1:11" x14ac:dyDescent="0.35">
      <c r="A1547" s="6">
        <f t="shared" ref="A1547:A1610" si="75">IF(G1547=G1546,A1546+1,1)</f>
        <v>3</v>
      </c>
      <c r="B1547" s="7">
        <v>46197</v>
      </c>
      <c r="C1547" s="8" t="s">
        <v>253</v>
      </c>
      <c r="D1547" s="8">
        <v>26</v>
      </c>
      <c r="E1547" s="6">
        <f>DAY(TableAopCalendar[[#This Row],[Date]])</f>
        <v>24</v>
      </c>
      <c r="F1547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547" s="6" t="str">
        <f t="shared" ref="G1547:G1610" si="76">"Week"&amp;" "&amp;F1547</f>
        <v>Week 4</v>
      </c>
      <c r="H1547" s="6" t="str">
        <f t="shared" ref="H1547:H1610" si="77">CONCATENATE(C1547," ",D1547," ",G1547)</f>
        <v>June 26 Week 4</v>
      </c>
      <c r="I1547" s="6" t="str">
        <f>CONCATENATE(UPPER(TableAopCalendar[[#This Row],[Month]])," ",TableAopCalendar[[#This Row],[Year]])</f>
        <v>JUNE 26</v>
      </c>
      <c r="J1547" s="6" t="s">
        <v>261</v>
      </c>
      <c r="K1547" s="6" t="str">
        <f>CONCATENATE(TableAopCalendar[[#This Row],[Month for Plan]]," ",TableAopCalendar[[#This Row],[Plan]])</f>
        <v>JUNE 26 PLANNED</v>
      </c>
    </row>
    <row r="1548" spans="1:11" x14ac:dyDescent="0.35">
      <c r="A1548" s="6">
        <f t="shared" si="75"/>
        <v>4</v>
      </c>
      <c r="B1548" s="7">
        <v>46198</v>
      </c>
      <c r="C1548" s="8" t="s">
        <v>253</v>
      </c>
      <c r="D1548" s="8">
        <v>26</v>
      </c>
      <c r="E1548" s="6">
        <f>DAY(TableAopCalendar[[#This Row],[Date]])</f>
        <v>25</v>
      </c>
      <c r="F1548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548" s="6" t="str">
        <f t="shared" si="76"/>
        <v>Week 4</v>
      </c>
      <c r="H1548" s="6" t="str">
        <f t="shared" si="77"/>
        <v>June 26 Week 4</v>
      </c>
      <c r="I1548" s="6" t="str">
        <f>CONCATENATE(UPPER(TableAopCalendar[[#This Row],[Month]])," ",TableAopCalendar[[#This Row],[Year]])</f>
        <v>JUNE 26</v>
      </c>
      <c r="J1548" s="6" t="s">
        <v>261</v>
      </c>
      <c r="K1548" s="6" t="str">
        <f>CONCATENATE(TableAopCalendar[[#This Row],[Month for Plan]]," ",TableAopCalendar[[#This Row],[Plan]])</f>
        <v>JUNE 26 PLANNED</v>
      </c>
    </row>
    <row r="1549" spans="1:11" x14ac:dyDescent="0.35">
      <c r="A1549" s="6">
        <f t="shared" si="75"/>
        <v>5</v>
      </c>
      <c r="B1549" s="7">
        <v>46199</v>
      </c>
      <c r="C1549" s="8" t="s">
        <v>253</v>
      </c>
      <c r="D1549" s="8">
        <v>26</v>
      </c>
      <c r="E1549" s="6">
        <f>DAY(TableAopCalendar[[#This Row],[Date]])</f>
        <v>26</v>
      </c>
      <c r="F1549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549" s="6" t="str">
        <f t="shared" si="76"/>
        <v>Week 4</v>
      </c>
      <c r="H1549" s="6" t="str">
        <f t="shared" si="77"/>
        <v>June 26 Week 4</v>
      </c>
      <c r="I1549" s="6" t="str">
        <f>CONCATENATE(UPPER(TableAopCalendar[[#This Row],[Month]])," ",TableAopCalendar[[#This Row],[Year]])</f>
        <v>JUNE 26</v>
      </c>
      <c r="J1549" s="6" t="s">
        <v>261</v>
      </c>
      <c r="K1549" s="6" t="str">
        <f>CONCATENATE(TableAopCalendar[[#This Row],[Month for Plan]]," ",TableAopCalendar[[#This Row],[Plan]])</f>
        <v>JUNE 26 PLANNED</v>
      </c>
    </row>
    <row r="1550" spans="1:11" x14ac:dyDescent="0.35">
      <c r="A1550" s="6">
        <f t="shared" si="75"/>
        <v>6</v>
      </c>
      <c r="B1550" s="7">
        <v>46200</v>
      </c>
      <c r="C1550" s="8" t="s">
        <v>253</v>
      </c>
      <c r="D1550" s="8">
        <v>26</v>
      </c>
      <c r="E1550" s="6">
        <f>DAY(TableAopCalendar[[#This Row],[Date]])</f>
        <v>27</v>
      </c>
      <c r="F1550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550" s="6" t="str">
        <f t="shared" si="76"/>
        <v>Week 4</v>
      </c>
      <c r="H1550" s="6" t="str">
        <f t="shared" si="77"/>
        <v>June 26 Week 4</v>
      </c>
      <c r="I1550" s="6" t="str">
        <f>CONCATENATE(UPPER(TableAopCalendar[[#This Row],[Month]])," ",TableAopCalendar[[#This Row],[Year]])</f>
        <v>JUNE 26</v>
      </c>
      <c r="J1550" s="6" t="s">
        <v>261</v>
      </c>
      <c r="K1550" s="6" t="str">
        <f>CONCATENATE(TableAopCalendar[[#This Row],[Month for Plan]]," ",TableAopCalendar[[#This Row],[Plan]])</f>
        <v>JUNE 26 PLANNED</v>
      </c>
    </row>
    <row r="1551" spans="1:11" x14ac:dyDescent="0.35">
      <c r="A1551" s="6">
        <f t="shared" si="75"/>
        <v>7</v>
      </c>
      <c r="B1551" s="7">
        <v>46201</v>
      </c>
      <c r="C1551" s="8" t="s">
        <v>253</v>
      </c>
      <c r="D1551" s="8">
        <v>26</v>
      </c>
      <c r="E1551" s="6">
        <f>DAY(TableAopCalendar[[#This Row],[Date]])</f>
        <v>28</v>
      </c>
      <c r="F1551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551" s="6" t="str">
        <f t="shared" si="76"/>
        <v>Week 4</v>
      </c>
      <c r="H1551" s="6" t="str">
        <f t="shared" si="77"/>
        <v>June 26 Week 4</v>
      </c>
      <c r="I1551" s="6" t="str">
        <f>CONCATENATE(UPPER(TableAopCalendar[[#This Row],[Month]])," ",TableAopCalendar[[#This Row],[Year]])</f>
        <v>JUNE 26</v>
      </c>
      <c r="J1551" s="6" t="s">
        <v>261</v>
      </c>
      <c r="K1551" s="6" t="str">
        <f>CONCATENATE(TableAopCalendar[[#This Row],[Month for Plan]]," ",TableAopCalendar[[#This Row],[Plan]])</f>
        <v>JUNE 26 PLANNED</v>
      </c>
    </row>
    <row r="1552" spans="1:11" x14ac:dyDescent="0.35">
      <c r="A1552" s="6">
        <f t="shared" si="75"/>
        <v>1</v>
      </c>
      <c r="B1552" s="7">
        <v>46202</v>
      </c>
      <c r="C1552" s="8" t="s">
        <v>253</v>
      </c>
      <c r="D1552" s="8">
        <v>26</v>
      </c>
      <c r="E1552" s="6">
        <f>DAY(TableAopCalendar[[#This Row],[Date]])</f>
        <v>29</v>
      </c>
      <c r="F1552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552" s="6" t="str">
        <f t="shared" si="76"/>
        <v>Week 5</v>
      </c>
      <c r="H1552" s="6" t="str">
        <f t="shared" si="77"/>
        <v>June 26 Week 5</v>
      </c>
      <c r="I1552" s="6" t="str">
        <f>CONCATENATE(UPPER(TableAopCalendar[[#This Row],[Month]])," ",TableAopCalendar[[#This Row],[Year]])</f>
        <v>JUNE 26</v>
      </c>
      <c r="J1552" s="6" t="s">
        <v>261</v>
      </c>
      <c r="K1552" s="6" t="str">
        <f>CONCATENATE(TableAopCalendar[[#This Row],[Month for Plan]]," ",TableAopCalendar[[#This Row],[Plan]])</f>
        <v>JUNE 26 PLANNED</v>
      </c>
    </row>
    <row r="1553" spans="1:11" x14ac:dyDescent="0.35">
      <c r="A1553" s="6">
        <f t="shared" si="75"/>
        <v>2</v>
      </c>
      <c r="B1553" s="7">
        <v>46203</v>
      </c>
      <c r="C1553" s="8" t="s">
        <v>253</v>
      </c>
      <c r="D1553" s="8">
        <v>26</v>
      </c>
      <c r="E1553" s="6">
        <f>DAY(TableAopCalendar[[#This Row],[Date]])</f>
        <v>30</v>
      </c>
      <c r="F1553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553" s="6" t="str">
        <f t="shared" si="76"/>
        <v>Week 5</v>
      </c>
      <c r="H1553" s="6" t="str">
        <f t="shared" si="77"/>
        <v>June 26 Week 5</v>
      </c>
      <c r="I1553" s="6" t="str">
        <f>CONCATENATE(UPPER(TableAopCalendar[[#This Row],[Month]])," ",TableAopCalendar[[#This Row],[Year]])</f>
        <v>JUNE 26</v>
      </c>
      <c r="J1553" s="6" t="s">
        <v>261</v>
      </c>
      <c r="K1553" s="6" t="str">
        <f>CONCATENATE(TableAopCalendar[[#This Row],[Month for Plan]]," ",TableAopCalendar[[#This Row],[Plan]])</f>
        <v>JUNE 26 PLANNED</v>
      </c>
    </row>
    <row r="1554" spans="1:11" x14ac:dyDescent="0.35">
      <c r="A1554" s="6">
        <f t="shared" si="75"/>
        <v>1</v>
      </c>
      <c r="B1554" s="7">
        <v>46204</v>
      </c>
      <c r="C1554" s="8" t="s">
        <v>254</v>
      </c>
      <c r="D1554" s="8">
        <v>26</v>
      </c>
      <c r="E1554" s="6">
        <f>DAY(TableAopCalendar[[#This Row],[Date]])</f>
        <v>1</v>
      </c>
      <c r="F1554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554" s="6" t="str">
        <f t="shared" si="76"/>
        <v>Week 1</v>
      </c>
      <c r="H1554" s="6" t="str">
        <f t="shared" si="77"/>
        <v>July 26 Week 1</v>
      </c>
      <c r="I1554" s="6" t="str">
        <f>CONCATENATE(UPPER(TableAopCalendar[[#This Row],[Month]])," ",TableAopCalendar[[#This Row],[Year]])</f>
        <v>JULY 26</v>
      </c>
      <c r="J1554" s="6" t="s">
        <v>261</v>
      </c>
      <c r="K1554" s="6" t="str">
        <f>CONCATENATE(TableAopCalendar[[#This Row],[Month for Plan]]," ",TableAopCalendar[[#This Row],[Plan]])</f>
        <v>JULY 26 PLANNED</v>
      </c>
    </row>
    <row r="1555" spans="1:11" x14ac:dyDescent="0.35">
      <c r="A1555" s="6">
        <f t="shared" si="75"/>
        <v>2</v>
      </c>
      <c r="B1555" s="7">
        <v>46205</v>
      </c>
      <c r="C1555" s="8" t="s">
        <v>254</v>
      </c>
      <c r="D1555" s="8">
        <v>26</v>
      </c>
      <c r="E1555" s="6">
        <f>DAY(TableAopCalendar[[#This Row],[Date]])</f>
        <v>2</v>
      </c>
      <c r="F1555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555" s="6" t="str">
        <f t="shared" si="76"/>
        <v>Week 1</v>
      </c>
      <c r="H1555" s="6" t="str">
        <f t="shared" si="77"/>
        <v>July 26 Week 1</v>
      </c>
      <c r="I1555" s="6" t="str">
        <f>CONCATENATE(UPPER(TableAopCalendar[[#This Row],[Month]])," ",TableAopCalendar[[#This Row],[Year]])</f>
        <v>JULY 26</v>
      </c>
      <c r="J1555" s="6" t="s">
        <v>261</v>
      </c>
      <c r="K1555" s="6" t="str">
        <f>CONCATENATE(TableAopCalendar[[#This Row],[Month for Plan]]," ",TableAopCalendar[[#This Row],[Plan]])</f>
        <v>JULY 26 PLANNED</v>
      </c>
    </row>
    <row r="1556" spans="1:11" x14ac:dyDescent="0.35">
      <c r="A1556" s="6">
        <f t="shared" si="75"/>
        <v>3</v>
      </c>
      <c r="B1556" s="7">
        <v>46206</v>
      </c>
      <c r="C1556" s="8" t="s">
        <v>254</v>
      </c>
      <c r="D1556" s="8">
        <v>26</v>
      </c>
      <c r="E1556" s="6">
        <f>DAY(TableAopCalendar[[#This Row],[Date]])</f>
        <v>3</v>
      </c>
      <c r="F1556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556" s="6" t="str">
        <f t="shared" si="76"/>
        <v>Week 1</v>
      </c>
      <c r="H1556" s="6" t="str">
        <f t="shared" si="77"/>
        <v>July 26 Week 1</v>
      </c>
      <c r="I1556" s="6" t="str">
        <f>CONCATENATE(UPPER(TableAopCalendar[[#This Row],[Month]])," ",TableAopCalendar[[#This Row],[Year]])</f>
        <v>JULY 26</v>
      </c>
      <c r="J1556" s="6" t="s">
        <v>261</v>
      </c>
      <c r="K1556" s="6" t="str">
        <f>CONCATENATE(TableAopCalendar[[#This Row],[Month for Plan]]," ",TableAopCalendar[[#This Row],[Plan]])</f>
        <v>JULY 26 PLANNED</v>
      </c>
    </row>
    <row r="1557" spans="1:11" x14ac:dyDescent="0.35">
      <c r="A1557" s="6">
        <f t="shared" si="75"/>
        <v>4</v>
      </c>
      <c r="B1557" s="7">
        <v>46207</v>
      </c>
      <c r="C1557" s="8" t="s">
        <v>254</v>
      </c>
      <c r="D1557" s="8">
        <v>26</v>
      </c>
      <c r="E1557" s="6">
        <f>DAY(TableAopCalendar[[#This Row],[Date]])</f>
        <v>4</v>
      </c>
      <c r="F1557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557" s="6" t="str">
        <f t="shared" si="76"/>
        <v>Week 1</v>
      </c>
      <c r="H1557" s="6" t="str">
        <f t="shared" si="77"/>
        <v>July 26 Week 1</v>
      </c>
      <c r="I1557" s="6" t="str">
        <f>CONCATENATE(UPPER(TableAopCalendar[[#This Row],[Month]])," ",TableAopCalendar[[#This Row],[Year]])</f>
        <v>JULY 26</v>
      </c>
      <c r="J1557" s="6" t="s">
        <v>261</v>
      </c>
      <c r="K1557" s="6" t="str">
        <f>CONCATENATE(TableAopCalendar[[#This Row],[Month for Plan]]," ",TableAopCalendar[[#This Row],[Plan]])</f>
        <v>JULY 26 PLANNED</v>
      </c>
    </row>
    <row r="1558" spans="1:11" x14ac:dyDescent="0.35">
      <c r="A1558" s="6">
        <f t="shared" si="75"/>
        <v>5</v>
      </c>
      <c r="B1558" s="7">
        <v>46208</v>
      </c>
      <c r="C1558" s="8" t="s">
        <v>254</v>
      </c>
      <c r="D1558" s="8">
        <v>26</v>
      </c>
      <c r="E1558" s="6">
        <f>DAY(TableAopCalendar[[#This Row],[Date]])</f>
        <v>5</v>
      </c>
      <c r="F1558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558" s="6" t="str">
        <f t="shared" si="76"/>
        <v>Week 1</v>
      </c>
      <c r="H1558" s="6" t="str">
        <f t="shared" si="77"/>
        <v>July 26 Week 1</v>
      </c>
      <c r="I1558" s="6" t="str">
        <f>CONCATENATE(UPPER(TableAopCalendar[[#This Row],[Month]])," ",TableAopCalendar[[#This Row],[Year]])</f>
        <v>JULY 26</v>
      </c>
      <c r="J1558" s="6" t="s">
        <v>261</v>
      </c>
      <c r="K1558" s="6" t="str">
        <f>CONCATENATE(TableAopCalendar[[#This Row],[Month for Plan]]," ",TableAopCalendar[[#This Row],[Plan]])</f>
        <v>JULY 26 PLANNED</v>
      </c>
    </row>
    <row r="1559" spans="1:11" x14ac:dyDescent="0.35">
      <c r="A1559" s="6">
        <f t="shared" si="75"/>
        <v>6</v>
      </c>
      <c r="B1559" s="7">
        <v>46209</v>
      </c>
      <c r="C1559" s="8" t="s">
        <v>254</v>
      </c>
      <c r="D1559" s="8">
        <v>26</v>
      </c>
      <c r="E1559" s="6">
        <f>DAY(TableAopCalendar[[#This Row],[Date]])</f>
        <v>6</v>
      </c>
      <c r="F1559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559" s="6" t="str">
        <f t="shared" si="76"/>
        <v>Week 1</v>
      </c>
      <c r="H1559" s="6" t="str">
        <f t="shared" si="77"/>
        <v>July 26 Week 1</v>
      </c>
      <c r="I1559" s="6" t="str">
        <f>CONCATENATE(UPPER(TableAopCalendar[[#This Row],[Month]])," ",TableAopCalendar[[#This Row],[Year]])</f>
        <v>JULY 26</v>
      </c>
      <c r="J1559" s="6" t="s">
        <v>261</v>
      </c>
      <c r="K1559" s="6" t="str">
        <f>CONCATENATE(TableAopCalendar[[#This Row],[Month for Plan]]," ",TableAopCalendar[[#This Row],[Plan]])</f>
        <v>JULY 26 PLANNED</v>
      </c>
    </row>
    <row r="1560" spans="1:11" x14ac:dyDescent="0.35">
      <c r="A1560" s="6">
        <f t="shared" si="75"/>
        <v>7</v>
      </c>
      <c r="B1560" s="7">
        <v>46210</v>
      </c>
      <c r="C1560" s="8" t="s">
        <v>254</v>
      </c>
      <c r="D1560" s="8">
        <v>26</v>
      </c>
      <c r="E1560" s="6">
        <f>DAY(TableAopCalendar[[#This Row],[Date]])</f>
        <v>7</v>
      </c>
      <c r="F1560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560" s="6" t="str">
        <f t="shared" si="76"/>
        <v>Week 1</v>
      </c>
      <c r="H1560" s="6" t="str">
        <f t="shared" si="77"/>
        <v>July 26 Week 1</v>
      </c>
      <c r="I1560" s="6" t="str">
        <f>CONCATENATE(UPPER(TableAopCalendar[[#This Row],[Month]])," ",TableAopCalendar[[#This Row],[Year]])</f>
        <v>JULY 26</v>
      </c>
      <c r="J1560" s="6" t="s">
        <v>261</v>
      </c>
      <c r="K1560" s="6" t="str">
        <f>CONCATENATE(TableAopCalendar[[#This Row],[Month for Plan]]," ",TableAopCalendar[[#This Row],[Plan]])</f>
        <v>JULY 26 PLANNED</v>
      </c>
    </row>
    <row r="1561" spans="1:11" x14ac:dyDescent="0.35">
      <c r="A1561" s="6">
        <f t="shared" si="75"/>
        <v>1</v>
      </c>
      <c r="B1561" s="7">
        <v>46211</v>
      </c>
      <c r="C1561" s="8" t="s">
        <v>254</v>
      </c>
      <c r="D1561" s="8">
        <v>26</v>
      </c>
      <c r="E1561" s="6">
        <f>DAY(TableAopCalendar[[#This Row],[Date]])</f>
        <v>8</v>
      </c>
      <c r="F1561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561" s="6" t="str">
        <f t="shared" si="76"/>
        <v>Week 2</v>
      </c>
      <c r="H1561" s="6" t="str">
        <f t="shared" si="77"/>
        <v>July 26 Week 2</v>
      </c>
      <c r="I1561" s="6" t="str">
        <f>CONCATENATE(UPPER(TableAopCalendar[[#This Row],[Month]])," ",TableAopCalendar[[#This Row],[Year]])</f>
        <v>JULY 26</v>
      </c>
      <c r="J1561" s="6" t="s">
        <v>261</v>
      </c>
      <c r="K1561" s="6" t="str">
        <f>CONCATENATE(TableAopCalendar[[#This Row],[Month for Plan]]," ",TableAopCalendar[[#This Row],[Plan]])</f>
        <v>JULY 26 PLANNED</v>
      </c>
    </row>
    <row r="1562" spans="1:11" x14ac:dyDescent="0.35">
      <c r="A1562" s="6">
        <f t="shared" si="75"/>
        <v>2</v>
      </c>
      <c r="B1562" s="7">
        <v>46212</v>
      </c>
      <c r="C1562" s="8" t="s">
        <v>254</v>
      </c>
      <c r="D1562" s="8">
        <v>26</v>
      </c>
      <c r="E1562" s="6">
        <f>DAY(TableAopCalendar[[#This Row],[Date]])</f>
        <v>9</v>
      </c>
      <c r="F1562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562" s="6" t="str">
        <f t="shared" si="76"/>
        <v>Week 2</v>
      </c>
      <c r="H1562" s="6" t="str">
        <f t="shared" si="77"/>
        <v>July 26 Week 2</v>
      </c>
      <c r="I1562" s="6" t="str">
        <f>CONCATENATE(UPPER(TableAopCalendar[[#This Row],[Month]])," ",TableAopCalendar[[#This Row],[Year]])</f>
        <v>JULY 26</v>
      </c>
      <c r="J1562" s="6" t="s">
        <v>261</v>
      </c>
      <c r="K1562" s="6" t="str">
        <f>CONCATENATE(TableAopCalendar[[#This Row],[Month for Plan]]," ",TableAopCalendar[[#This Row],[Plan]])</f>
        <v>JULY 26 PLANNED</v>
      </c>
    </row>
    <row r="1563" spans="1:11" x14ac:dyDescent="0.35">
      <c r="A1563" s="6">
        <f t="shared" si="75"/>
        <v>3</v>
      </c>
      <c r="B1563" s="7">
        <v>46213</v>
      </c>
      <c r="C1563" s="8" t="s">
        <v>254</v>
      </c>
      <c r="D1563" s="8">
        <v>26</v>
      </c>
      <c r="E1563" s="6">
        <f>DAY(TableAopCalendar[[#This Row],[Date]])</f>
        <v>10</v>
      </c>
      <c r="F1563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563" s="6" t="str">
        <f t="shared" si="76"/>
        <v>Week 2</v>
      </c>
      <c r="H1563" s="6" t="str">
        <f t="shared" si="77"/>
        <v>July 26 Week 2</v>
      </c>
      <c r="I1563" s="6" t="str">
        <f>CONCATENATE(UPPER(TableAopCalendar[[#This Row],[Month]])," ",TableAopCalendar[[#This Row],[Year]])</f>
        <v>JULY 26</v>
      </c>
      <c r="J1563" s="6" t="s">
        <v>261</v>
      </c>
      <c r="K1563" s="6" t="str">
        <f>CONCATENATE(TableAopCalendar[[#This Row],[Month for Plan]]," ",TableAopCalendar[[#This Row],[Plan]])</f>
        <v>JULY 26 PLANNED</v>
      </c>
    </row>
    <row r="1564" spans="1:11" x14ac:dyDescent="0.35">
      <c r="A1564" s="6">
        <f t="shared" si="75"/>
        <v>4</v>
      </c>
      <c r="B1564" s="7">
        <v>46214</v>
      </c>
      <c r="C1564" s="8" t="s">
        <v>254</v>
      </c>
      <c r="D1564" s="8">
        <v>26</v>
      </c>
      <c r="E1564" s="6">
        <f>DAY(TableAopCalendar[[#This Row],[Date]])</f>
        <v>11</v>
      </c>
      <c r="F1564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564" s="6" t="str">
        <f t="shared" si="76"/>
        <v>Week 2</v>
      </c>
      <c r="H1564" s="6" t="str">
        <f t="shared" si="77"/>
        <v>July 26 Week 2</v>
      </c>
      <c r="I1564" s="6" t="str">
        <f>CONCATENATE(UPPER(TableAopCalendar[[#This Row],[Month]])," ",TableAopCalendar[[#This Row],[Year]])</f>
        <v>JULY 26</v>
      </c>
      <c r="J1564" s="6" t="s">
        <v>261</v>
      </c>
      <c r="K1564" s="6" t="str">
        <f>CONCATENATE(TableAopCalendar[[#This Row],[Month for Plan]]," ",TableAopCalendar[[#This Row],[Plan]])</f>
        <v>JULY 26 PLANNED</v>
      </c>
    </row>
    <row r="1565" spans="1:11" x14ac:dyDescent="0.35">
      <c r="A1565" s="6">
        <f t="shared" si="75"/>
        <v>5</v>
      </c>
      <c r="B1565" s="7">
        <v>46215</v>
      </c>
      <c r="C1565" s="8" t="s">
        <v>254</v>
      </c>
      <c r="D1565" s="8">
        <v>26</v>
      </c>
      <c r="E1565" s="6">
        <f>DAY(TableAopCalendar[[#This Row],[Date]])</f>
        <v>12</v>
      </c>
      <c r="F1565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565" s="6" t="str">
        <f t="shared" si="76"/>
        <v>Week 2</v>
      </c>
      <c r="H1565" s="6" t="str">
        <f t="shared" si="77"/>
        <v>July 26 Week 2</v>
      </c>
      <c r="I1565" s="6" t="str">
        <f>CONCATENATE(UPPER(TableAopCalendar[[#This Row],[Month]])," ",TableAopCalendar[[#This Row],[Year]])</f>
        <v>JULY 26</v>
      </c>
      <c r="J1565" s="6" t="s">
        <v>261</v>
      </c>
      <c r="K1565" s="6" t="str">
        <f>CONCATENATE(TableAopCalendar[[#This Row],[Month for Plan]]," ",TableAopCalendar[[#This Row],[Plan]])</f>
        <v>JULY 26 PLANNED</v>
      </c>
    </row>
    <row r="1566" spans="1:11" x14ac:dyDescent="0.35">
      <c r="A1566" s="6">
        <f t="shared" si="75"/>
        <v>6</v>
      </c>
      <c r="B1566" s="7">
        <v>46216</v>
      </c>
      <c r="C1566" s="8" t="s">
        <v>254</v>
      </c>
      <c r="D1566" s="8">
        <v>26</v>
      </c>
      <c r="E1566" s="6">
        <f>DAY(TableAopCalendar[[#This Row],[Date]])</f>
        <v>13</v>
      </c>
      <c r="F1566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566" s="6" t="str">
        <f t="shared" si="76"/>
        <v>Week 2</v>
      </c>
      <c r="H1566" s="6" t="str">
        <f t="shared" si="77"/>
        <v>July 26 Week 2</v>
      </c>
      <c r="I1566" s="6" t="str">
        <f>CONCATENATE(UPPER(TableAopCalendar[[#This Row],[Month]])," ",TableAopCalendar[[#This Row],[Year]])</f>
        <v>JULY 26</v>
      </c>
      <c r="J1566" s="6" t="s">
        <v>261</v>
      </c>
      <c r="K1566" s="6" t="str">
        <f>CONCATENATE(TableAopCalendar[[#This Row],[Month for Plan]]," ",TableAopCalendar[[#This Row],[Plan]])</f>
        <v>JULY 26 PLANNED</v>
      </c>
    </row>
    <row r="1567" spans="1:11" x14ac:dyDescent="0.35">
      <c r="A1567" s="6">
        <f t="shared" si="75"/>
        <v>7</v>
      </c>
      <c r="B1567" s="7">
        <v>46217</v>
      </c>
      <c r="C1567" s="8" t="s">
        <v>254</v>
      </c>
      <c r="D1567" s="8">
        <v>26</v>
      </c>
      <c r="E1567" s="6">
        <f>DAY(TableAopCalendar[[#This Row],[Date]])</f>
        <v>14</v>
      </c>
      <c r="F1567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567" s="6" t="str">
        <f t="shared" si="76"/>
        <v>Week 2</v>
      </c>
      <c r="H1567" s="6" t="str">
        <f t="shared" si="77"/>
        <v>July 26 Week 2</v>
      </c>
      <c r="I1567" s="6" t="str">
        <f>CONCATENATE(UPPER(TableAopCalendar[[#This Row],[Month]])," ",TableAopCalendar[[#This Row],[Year]])</f>
        <v>JULY 26</v>
      </c>
      <c r="J1567" s="6" t="s">
        <v>261</v>
      </c>
      <c r="K1567" s="6" t="str">
        <f>CONCATENATE(TableAopCalendar[[#This Row],[Month for Plan]]," ",TableAopCalendar[[#This Row],[Plan]])</f>
        <v>JULY 26 PLANNED</v>
      </c>
    </row>
    <row r="1568" spans="1:11" x14ac:dyDescent="0.35">
      <c r="A1568" s="6">
        <f t="shared" si="75"/>
        <v>1</v>
      </c>
      <c r="B1568" s="7">
        <v>46218</v>
      </c>
      <c r="C1568" s="8" t="s">
        <v>254</v>
      </c>
      <c r="D1568" s="8">
        <v>26</v>
      </c>
      <c r="E1568" s="6">
        <f>DAY(TableAopCalendar[[#This Row],[Date]])</f>
        <v>15</v>
      </c>
      <c r="F1568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568" s="6" t="str">
        <f t="shared" si="76"/>
        <v>Week 3</v>
      </c>
      <c r="H1568" s="6" t="str">
        <f t="shared" si="77"/>
        <v>July 26 Week 3</v>
      </c>
      <c r="I1568" s="6" t="str">
        <f>CONCATENATE(UPPER(TableAopCalendar[[#This Row],[Month]])," ",TableAopCalendar[[#This Row],[Year]])</f>
        <v>JULY 26</v>
      </c>
      <c r="J1568" s="6" t="s">
        <v>261</v>
      </c>
      <c r="K1568" s="6" t="str">
        <f>CONCATENATE(TableAopCalendar[[#This Row],[Month for Plan]]," ",TableAopCalendar[[#This Row],[Plan]])</f>
        <v>JULY 26 PLANNED</v>
      </c>
    </row>
    <row r="1569" spans="1:11" x14ac:dyDescent="0.35">
      <c r="A1569" s="6">
        <f t="shared" si="75"/>
        <v>2</v>
      </c>
      <c r="B1569" s="7">
        <v>46219</v>
      </c>
      <c r="C1569" s="8" t="s">
        <v>254</v>
      </c>
      <c r="D1569" s="8">
        <v>26</v>
      </c>
      <c r="E1569" s="6">
        <f>DAY(TableAopCalendar[[#This Row],[Date]])</f>
        <v>16</v>
      </c>
      <c r="F1569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569" s="6" t="str">
        <f t="shared" si="76"/>
        <v>Week 3</v>
      </c>
      <c r="H1569" s="6" t="str">
        <f t="shared" si="77"/>
        <v>July 26 Week 3</v>
      </c>
      <c r="I1569" s="6" t="str">
        <f>CONCATENATE(UPPER(TableAopCalendar[[#This Row],[Month]])," ",TableAopCalendar[[#This Row],[Year]])</f>
        <v>JULY 26</v>
      </c>
      <c r="J1569" s="6" t="s">
        <v>261</v>
      </c>
      <c r="K1569" s="6" t="str">
        <f>CONCATENATE(TableAopCalendar[[#This Row],[Month for Plan]]," ",TableAopCalendar[[#This Row],[Plan]])</f>
        <v>JULY 26 PLANNED</v>
      </c>
    </row>
    <row r="1570" spans="1:11" x14ac:dyDescent="0.35">
      <c r="A1570" s="6">
        <f t="shared" si="75"/>
        <v>3</v>
      </c>
      <c r="B1570" s="7">
        <v>46220</v>
      </c>
      <c r="C1570" s="8" t="s">
        <v>254</v>
      </c>
      <c r="D1570" s="8">
        <v>26</v>
      </c>
      <c r="E1570" s="6">
        <f>DAY(TableAopCalendar[[#This Row],[Date]])</f>
        <v>17</v>
      </c>
      <c r="F1570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570" s="6" t="str">
        <f t="shared" si="76"/>
        <v>Week 3</v>
      </c>
      <c r="H1570" s="6" t="str">
        <f t="shared" si="77"/>
        <v>July 26 Week 3</v>
      </c>
      <c r="I1570" s="6" t="str">
        <f>CONCATENATE(UPPER(TableAopCalendar[[#This Row],[Month]])," ",TableAopCalendar[[#This Row],[Year]])</f>
        <v>JULY 26</v>
      </c>
      <c r="J1570" s="6" t="s">
        <v>261</v>
      </c>
      <c r="K1570" s="6" t="str">
        <f>CONCATENATE(TableAopCalendar[[#This Row],[Month for Plan]]," ",TableAopCalendar[[#This Row],[Plan]])</f>
        <v>JULY 26 PLANNED</v>
      </c>
    </row>
    <row r="1571" spans="1:11" x14ac:dyDescent="0.35">
      <c r="A1571" s="6">
        <f t="shared" si="75"/>
        <v>4</v>
      </c>
      <c r="B1571" s="7">
        <v>46221</v>
      </c>
      <c r="C1571" s="8" t="s">
        <v>254</v>
      </c>
      <c r="D1571" s="8">
        <v>26</v>
      </c>
      <c r="E1571" s="6">
        <f>DAY(TableAopCalendar[[#This Row],[Date]])</f>
        <v>18</v>
      </c>
      <c r="F1571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571" s="6" t="str">
        <f t="shared" si="76"/>
        <v>Week 3</v>
      </c>
      <c r="H1571" s="6" t="str">
        <f t="shared" si="77"/>
        <v>July 26 Week 3</v>
      </c>
      <c r="I1571" s="6" t="str">
        <f>CONCATENATE(UPPER(TableAopCalendar[[#This Row],[Month]])," ",TableAopCalendar[[#This Row],[Year]])</f>
        <v>JULY 26</v>
      </c>
      <c r="J1571" s="6" t="s">
        <v>261</v>
      </c>
      <c r="K1571" s="6" t="str">
        <f>CONCATENATE(TableAopCalendar[[#This Row],[Month for Plan]]," ",TableAopCalendar[[#This Row],[Plan]])</f>
        <v>JULY 26 PLANNED</v>
      </c>
    </row>
    <row r="1572" spans="1:11" x14ac:dyDescent="0.35">
      <c r="A1572" s="6">
        <f t="shared" si="75"/>
        <v>5</v>
      </c>
      <c r="B1572" s="7">
        <v>46222</v>
      </c>
      <c r="C1572" s="8" t="s">
        <v>254</v>
      </c>
      <c r="D1572" s="8">
        <v>26</v>
      </c>
      <c r="E1572" s="6">
        <f>DAY(TableAopCalendar[[#This Row],[Date]])</f>
        <v>19</v>
      </c>
      <c r="F1572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572" s="6" t="str">
        <f t="shared" si="76"/>
        <v>Week 3</v>
      </c>
      <c r="H1572" s="6" t="str">
        <f t="shared" si="77"/>
        <v>July 26 Week 3</v>
      </c>
      <c r="I1572" s="6" t="str">
        <f>CONCATENATE(UPPER(TableAopCalendar[[#This Row],[Month]])," ",TableAopCalendar[[#This Row],[Year]])</f>
        <v>JULY 26</v>
      </c>
      <c r="J1572" s="6" t="s">
        <v>261</v>
      </c>
      <c r="K1572" s="6" t="str">
        <f>CONCATENATE(TableAopCalendar[[#This Row],[Month for Plan]]," ",TableAopCalendar[[#This Row],[Plan]])</f>
        <v>JULY 26 PLANNED</v>
      </c>
    </row>
    <row r="1573" spans="1:11" x14ac:dyDescent="0.35">
      <c r="A1573" s="6">
        <f t="shared" si="75"/>
        <v>6</v>
      </c>
      <c r="B1573" s="7">
        <v>46223</v>
      </c>
      <c r="C1573" s="8" t="s">
        <v>254</v>
      </c>
      <c r="D1573" s="8">
        <v>26</v>
      </c>
      <c r="E1573" s="6">
        <f>DAY(TableAopCalendar[[#This Row],[Date]])</f>
        <v>20</v>
      </c>
      <c r="F1573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573" s="6" t="str">
        <f t="shared" si="76"/>
        <v>Week 3</v>
      </c>
      <c r="H1573" s="6" t="str">
        <f t="shared" si="77"/>
        <v>July 26 Week 3</v>
      </c>
      <c r="I1573" s="6" t="str">
        <f>CONCATENATE(UPPER(TableAopCalendar[[#This Row],[Month]])," ",TableAopCalendar[[#This Row],[Year]])</f>
        <v>JULY 26</v>
      </c>
      <c r="J1573" s="6" t="s">
        <v>261</v>
      </c>
      <c r="K1573" s="6" t="str">
        <f>CONCATENATE(TableAopCalendar[[#This Row],[Month for Plan]]," ",TableAopCalendar[[#This Row],[Plan]])</f>
        <v>JULY 26 PLANNED</v>
      </c>
    </row>
    <row r="1574" spans="1:11" x14ac:dyDescent="0.35">
      <c r="A1574" s="6">
        <f t="shared" si="75"/>
        <v>7</v>
      </c>
      <c r="B1574" s="7">
        <v>46224</v>
      </c>
      <c r="C1574" s="8" t="s">
        <v>254</v>
      </c>
      <c r="D1574" s="8">
        <v>26</v>
      </c>
      <c r="E1574" s="6">
        <f>DAY(TableAopCalendar[[#This Row],[Date]])</f>
        <v>21</v>
      </c>
      <c r="F1574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574" s="6" t="str">
        <f t="shared" si="76"/>
        <v>Week 3</v>
      </c>
      <c r="H1574" s="6" t="str">
        <f t="shared" si="77"/>
        <v>July 26 Week 3</v>
      </c>
      <c r="I1574" s="6" t="str">
        <f>CONCATENATE(UPPER(TableAopCalendar[[#This Row],[Month]])," ",TableAopCalendar[[#This Row],[Year]])</f>
        <v>JULY 26</v>
      </c>
      <c r="J1574" s="6" t="s">
        <v>261</v>
      </c>
      <c r="K1574" s="6" t="str">
        <f>CONCATENATE(TableAopCalendar[[#This Row],[Month for Plan]]," ",TableAopCalendar[[#This Row],[Plan]])</f>
        <v>JULY 26 PLANNED</v>
      </c>
    </row>
    <row r="1575" spans="1:11" x14ac:dyDescent="0.35">
      <c r="A1575" s="6">
        <f t="shared" si="75"/>
        <v>1</v>
      </c>
      <c r="B1575" s="7">
        <v>46225</v>
      </c>
      <c r="C1575" s="8" t="s">
        <v>254</v>
      </c>
      <c r="D1575" s="8">
        <v>26</v>
      </c>
      <c r="E1575" s="6">
        <f>DAY(TableAopCalendar[[#This Row],[Date]])</f>
        <v>22</v>
      </c>
      <c r="F1575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575" s="6" t="str">
        <f t="shared" si="76"/>
        <v>Week 4</v>
      </c>
      <c r="H1575" s="6" t="str">
        <f t="shared" si="77"/>
        <v>July 26 Week 4</v>
      </c>
      <c r="I1575" s="6" t="str">
        <f>CONCATENATE(UPPER(TableAopCalendar[[#This Row],[Month]])," ",TableAopCalendar[[#This Row],[Year]])</f>
        <v>JULY 26</v>
      </c>
      <c r="J1575" s="6" t="s">
        <v>261</v>
      </c>
      <c r="K1575" s="6" t="str">
        <f>CONCATENATE(TableAopCalendar[[#This Row],[Month for Plan]]," ",TableAopCalendar[[#This Row],[Plan]])</f>
        <v>JULY 26 PLANNED</v>
      </c>
    </row>
    <row r="1576" spans="1:11" x14ac:dyDescent="0.35">
      <c r="A1576" s="6">
        <f t="shared" si="75"/>
        <v>2</v>
      </c>
      <c r="B1576" s="7">
        <v>46226</v>
      </c>
      <c r="C1576" s="8" t="s">
        <v>254</v>
      </c>
      <c r="D1576" s="8">
        <v>26</v>
      </c>
      <c r="E1576" s="6">
        <f>DAY(TableAopCalendar[[#This Row],[Date]])</f>
        <v>23</v>
      </c>
      <c r="F1576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576" s="6" t="str">
        <f t="shared" si="76"/>
        <v>Week 4</v>
      </c>
      <c r="H1576" s="6" t="str">
        <f t="shared" si="77"/>
        <v>July 26 Week 4</v>
      </c>
      <c r="I1576" s="6" t="str">
        <f>CONCATENATE(UPPER(TableAopCalendar[[#This Row],[Month]])," ",TableAopCalendar[[#This Row],[Year]])</f>
        <v>JULY 26</v>
      </c>
      <c r="J1576" s="6" t="s">
        <v>261</v>
      </c>
      <c r="K1576" s="6" t="str">
        <f>CONCATENATE(TableAopCalendar[[#This Row],[Month for Plan]]," ",TableAopCalendar[[#This Row],[Plan]])</f>
        <v>JULY 26 PLANNED</v>
      </c>
    </row>
    <row r="1577" spans="1:11" x14ac:dyDescent="0.35">
      <c r="A1577" s="6">
        <f t="shared" si="75"/>
        <v>3</v>
      </c>
      <c r="B1577" s="7">
        <v>46227</v>
      </c>
      <c r="C1577" s="8" t="s">
        <v>254</v>
      </c>
      <c r="D1577" s="8">
        <v>26</v>
      </c>
      <c r="E1577" s="6">
        <f>DAY(TableAopCalendar[[#This Row],[Date]])</f>
        <v>24</v>
      </c>
      <c r="F1577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577" s="6" t="str">
        <f t="shared" si="76"/>
        <v>Week 4</v>
      </c>
      <c r="H1577" s="6" t="str">
        <f t="shared" si="77"/>
        <v>July 26 Week 4</v>
      </c>
      <c r="I1577" s="6" t="str">
        <f>CONCATENATE(UPPER(TableAopCalendar[[#This Row],[Month]])," ",TableAopCalendar[[#This Row],[Year]])</f>
        <v>JULY 26</v>
      </c>
      <c r="J1577" s="6" t="s">
        <v>261</v>
      </c>
      <c r="K1577" s="6" t="str">
        <f>CONCATENATE(TableAopCalendar[[#This Row],[Month for Plan]]," ",TableAopCalendar[[#This Row],[Plan]])</f>
        <v>JULY 26 PLANNED</v>
      </c>
    </row>
    <row r="1578" spans="1:11" x14ac:dyDescent="0.35">
      <c r="A1578" s="6">
        <f t="shared" si="75"/>
        <v>4</v>
      </c>
      <c r="B1578" s="7">
        <v>46228</v>
      </c>
      <c r="C1578" s="8" t="s">
        <v>254</v>
      </c>
      <c r="D1578" s="8">
        <v>26</v>
      </c>
      <c r="E1578" s="6">
        <f>DAY(TableAopCalendar[[#This Row],[Date]])</f>
        <v>25</v>
      </c>
      <c r="F1578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578" s="6" t="str">
        <f t="shared" si="76"/>
        <v>Week 4</v>
      </c>
      <c r="H1578" s="6" t="str">
        <f t="shared" si="77"/>
        <v>July 26 Week 4</v>
      </c>
      <c r="I1578" s="6" t="str">
        <f>CONCATENATE(UPPER(TableAopCalendar[[#This Row],[Month]])," ",TableAopCalendar[[#This Row],[Year]])</f>
        <v>JULY 26</v>
      </c>
      <c r="J1578" s="6" t="s">
        <v>261</v>
      </c>
      <c r="K1578" s="6" t="str">
        <f>CONCATENATE(TableAopCalendar[[#This Row],[Month for Plan]]," ",TableAopCalendar[[#This Row],[Plan]])</f>
        <v>JULY 26 PLANNED</v>
      </c>
    </row>
    <row r="1579" spans="1:11" x14ac:dyDescent="0.35">
      <c r="A1579" s="6">
        <f t="shared" si="75"/>
        <v>5</v>
      </c>
      <c r="B1579" s="7">
        <v>46229</v>
      </c>
      <c r="C1579" s="8" t="s">
        <v>254</v>
      </c>
      <c r="D1579" s="8">
        <v>26</v>
      </c>
      <c r="E1579" s="6">
        <f>DAY(TableAopCalendar[[#This Row],[Date]])</f>
        <v>26</v>
      </c>
      <c r="F1579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579" s="6" t="str">
        <f t="shared" si="76"/>
        <v>Week 4</v>
      </c>
      <c r="H1579" s="6" t="str">
        <f t="shared" si="77"/>
        <v>July 26 Week 4</v>
      </c>
      <c r="I1579" s="6" t="str">
        <f>CONCATENATE(UPPER(TableAopCalendar[[#This Row],[Month]])," ",TableAopCalendar[[#This Row],[Year]])</f>
        <v>JULY 26</v>
      </c>
      <c r="J1579" s="6" t="s">
        <v>261</v>
      </c>
      <c r="K1579" s="6" t="str">
        <f>CONCATENATE(TableAopCalendar[[#This Row],[Month for Plan]]," ",TableAopCalendar[[#This Row],[Plan]])</f>
        <v>JULY 26 PLANNED</v>
      </c>
    </row>
    <row r="1580" spans="1:11" x14ac:dyDescent="0.35">
      <c r="A1580" s="6">
        <f t="shared" si="75"/>
        <v>6</v>
      </c>
      <c r="B1580" s="7">
        <v>46230</v>
      </c>
      <c r="C1580" s="8" t="s">
        <v>254</v>
      </c>
      <c r="D1580" s="8">
        <v>26</v>
      </c>
      <c r="E1580" s="6">
        <f>DAY(TableAopCalendar[[#This Row],[Date]])</f>
        <v>27</v>
      </c>
      <c r="F1580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580" s="6" t="str">
        <f t="shared" si="76"/>
        <v>Week 4</v>
      </c>
      <c r="H1580" s="6" t="str">
        <f t="shared" si="77"/>
        <v>July 26 Week 4</v>
      </c>
      <c r="I1580" s="6" t="str">
        <f>CONCATENATE(UPPER(TableAopCalendar[[#This Row],[Month]])," ",TableAopCalendar[[#This Row],[Year]])</f>
        <v>JULY 26</v>
      </c>
      <c r="J1580" s="6" t="s">
        <v>261</v>
      </c>
      <c r="K1580" s="6" t="str">
        <f>CONCATENATE(TableAopCalendar[[#This Row],[Month for Plan]]," ",TableAopCalendar[[#This Row],[Plan]])</f>
        <v>JULY 26 PLANNED</v>
      </c>
    </row>
    <row r="1581" spans="1:11" x14ac:dyDescent="0.35">
      <c r="A1581" s="6">
        <f t="shared" si="75"/>
        <v>7</v>
      </c>
      <c r="B1581" s="7">
        <v>46231</v>
      </c>
      <c r="C1581" s="8" t="s">
        <v>254</v>
      </c>
      <c r="D1581" s="8">
        <v>26</v>
      </c>
      <c r="E1581" s="6">
        <f>DAY(TableAopCalendar[[#This Row],[Date]])</f>
        <v>28</v>
      </c>
      <c r="F1581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581" s="6" t="str">
        <f t="shared" si="76"/>
        <v>Week 4</v>
      </c>
      <c r="H1581" s="6" t="str">
        <f t="shared" si="77"/>
        <v>July 26 Week 4</v>
      </c>
      <c r="I1581" s="6" t="str">
        <f>CONCATENATE(UPPER(TableAopCalendar[[#This Row],[Month]])," ",TableAopCalendar[[#This Row],[Year]])</f>
        <v>JULY 26</v>
      </c>
      <c r="J1581" s="6" t="s">
        <v>261</v>
      </c>
      <c r="K1581" s="6" t="str">
        <f>CONCATENATE(TableAopCalendar[[#This Row],[Month for Plan]]," ",TableAopCalendar[[#This Row],[Plan]])</f>
        <v>JULY 26 PLANNED</v>
      </c>
    </row>
    <row r="1582" spans="1:11" x14ac:dyDescent="0.35">
      <c r="A1582" s="6">
        <f t="shared" si="75"/>
        <v>1</v>
      </c>
      <c r="B1582" s="7">
        <v>46232</v>
      </c>
      <c r="C1582" s="8" t="s">
        <v>254</v>
      </c>
      <c r="D1582" s="8">
        <v>26</v>
      </c>
      <c r="E1582" s="6">
        <f>DAY(TableAopCalendar[[#This Row],[Date]])</f>
        <v>29</v>
      </c>
      <c r="F1582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582" s="6" t="str">
        <f t="shared" si="76"/>
        <v>Week 5</v>
      </c>
      <c r="H1582" s="6" t="str">
        <f t="shared" si="77"/>
        <v>July 26 Week 5</v>
      </c>
      <c r="I1582" s="6" t="str">
        <f>CONCATENATE(UPPER(TableAopCalendar[[#This Row],[Month]])," ",TableAopCalendar[[#This Row],[Year]])</f>
        <v>JULY 26</v>
      </c>
      <c r="J1582" s="6" t="s">
        <v>261</v>
      </c>
      <c r="K1582" s="6" t="str">
        <f>CONCATENATE(TableAopCalendar[[#This Row],[Month for Plan]]," ",TableAopCalendar[[#This Row],[Plan]])</f>
        <v>JULY 26 PLANNED</v>
      </c>
    </row>
    <row r="1583" spans="1:11" x14ac:dyDescent="0.35">
      <c r="A1583" s="6">
        <f t="shared" si="75"/>
        <v>2</v>
      </c>
      <c r="B1583" s="7">
        <v>46233</v>
      </c>
      <c r="C1583" s="8" t="s">
        <v>254</v>
      </c>
      <c r="D1583" s="8">
        <v>26</v>
      </c>
      <c r="E1583" s="6">
        <f>DAY(TableAopCalendar[[#This Row],[Date]])</f>
        <v>30</v>
      </c>
      <c r="F1583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583" s="6" t="str">
        <f t="shared" si="76"/>
        <v>Week 5</v>
      </c>
      <c r="H1583" s="6" t="str">
        <f t="shared" si="77"/>
        <v>July 26 Week 5</v>
      </c>
      <c r="I1583" s="6" t="str">
        <f>CONCATENATE(UPPER(TableAopCalendar[[#This Row],[Month]])," ",TableAopCalendar[[#This Row],[Year]])</f>
        <v>JULY 26</v>
      </c>
      <c r="J1583" s="6" t="s">
        <v>261</v>
      </c>
      <c r="K1583" s="6" t="str">
        <f>CONCATENATE(TableAopCalendar[[#This Row],[Month for Plan]]," ",TableAopCalendar[[#This Row],[Plan]])</f>
        <v>JULY 26 PLANNED</v>
      </c>
    </row>
    <row r="1584" spans="1:11" x14ac:dyDescent="0.35">
      <c r="A1584" s="6">
        <f t="shared" si="75"/>
        <v>3</v>
      </c>
      <c r="B1584" s="7">
        <v>46234</v>
      </c>
      <c r="C1584" s="8" t="s">
        <v>254</v>
      </c>
      <c r="D1584" s="8">
        <v>26</v>
      </c>
      <c r="E1584" s="6">
        <f>DAY(TableAopCalendar[[#This Row],[Date]])</f>
        <v>31</v>
      </c>
      <c r="F1584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584" s="6" t="str">
        <f t="shared" si="76"/>
        <v>Week 5</v>
      </c>
      <c r="H1584" s="6" t="str">
        <f t="shared" si="77"/>
        <v>July 26 Week 5</v>
      </c>
      <c r="I1584" s="6" t="str">
        <f>CONCATENATE(UPPER(TableAopCalendar[[#This Row],[Month]])," ",TableAopCalendar[[#This Row],[Year]])</f>
        <v>JULY 26</v>
      </c>
      <c r="J1584" s="6" t="s">
        <v>261</v>
      </c>
      <c r="K1584" s="6" t="str">
        <f>CONCATENATE(TableAopCalendar[[#This Row],[Month for Plan]]," ",TableAopCalendar[[#This Row],[Plan]])</f>
        <v>JULY 26 PLANNED</v>
      </c>
    </row>
    <row r="1585" spans="1:11" x14ac:dyDescent="0.35">
      <c r="A1585" s="6">
        <f t="shared" si="75"/>
        <v>1</v>
      </c>
      <c r="B1585" s="7">
        <v>46235</v>
      </c>
      <c r="C1585" s="8" t="s">
        <v>255</v>
      </c>
      <c r="D1585" s="8">
        <v>26</v>
      </c>
      <c r="E1585" s="6">
        <f>DAY(TableAopCalendar[[#This Row],[Date]])</f>
        <v>1</v>
      </c>
      <c r="F1585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585" s="6" t="str">
        <f t="shared" si="76"/>
        <v>Week 1</v>
      </c>
      <c r="H1585" s="6" t="str">
        <f t="shared" si="77"/>
        <v>August 26 Week 1</v>
      </c>
      <c r="I1585" s="6" t="str">
        <f>CONCATENATE(UPPER(TableAopCalendar[[#This Row],[Month]])," ",TableAopCalendar[[#This Row],[Year]])</f>
        <v>AUGUST 26</v>
      </c>
      <c r="J1585" s="6" t="s">
        <v>261</v>
      </c>
      <c r="K1585" s="6" t="str">
        <f>CONCATENATE(TableAopCalendar[[#This Row],[Month for Plan]]," ",TableAopCalendar[[#This Row],[Plan]])</f>
        <v>AUGUST 26 PLANNED</v>
      </c>
    </row>
    <row r="1586" spans="1:11" x14ac:dyDescent="0.35">
      <c r="A1586" s="6">
        <f t="shared" si="75"/>
        <v>2</v>
      </c>
      <c r="B1586" s="7">
        <v>46236</v>
      </c>
      <c r="C1586" s="8" t="s">
        <v>255</v>
      </c>
      <c r="D1586" s="8">
        <v>26</v>
      </c>
      <c r="E1586" s="6">
        <f>DAY(TableAopCalendar[[#This Row],[Date]])</f>
        <v>2</v>
      </c>
      <c r="F1586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586" s="6" t="str">
        <f t="shared" si="76"/>
        <v>Week 1</v>
      </c>
      <c r="H1586" s="6" t="str">
        <f t="shared" si="77"/>
        <v>August 26 Week 1</v>
      </c>
      <c r="I1586" s="6" t="str">
        <f>CONCATENATE(UPPER(TableAopCalendar[[#This Row],[Month]])," ",TableAopCalendar[[#This Row],[Year]])</f>
        <v>AUGUST 26</v>
      </c>
      <c r="J1586" s="6" t="s">
        <v>261</v>
      </c>
      <c r="K1586" s="6" t="str">
        <f>CONCATENATE(TableAopCalendar[[#This Row],[Month for Plan]]," ",TableAopCalendar[[#This Row],[Plan]])</f>
        <v>AUGUST 26 PLANNED</v>
      </c>
    </row>
    <row r="1587" spans="1:11" x14ac:dyDescent="0.35">
      <c r="A1587" s="6">
        <f t="shared" si="75"/>
        <v>3</v>
      </c>
      <c r="B1587" s="7">
        <v>46237</v>
      </c>
      <c r="C1587" s="8" t="s">
        <v>255</v>
      </c>
      <c r="D1587" s="8">
        <v>26</v>
      </c>
      <c r="E1587" s="6">
        <f>DAY(TableAopCalendar[[#This Row],[Date]])</f>
        <v>3</v>
      </c>
      <c r="F1587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587" s="6" t="str">
        <f t="shared" si="76"/>
        <v>Week 1</v>
      </c>
      <c r="H1587" s="6" t="str">
        <f t="shared" si="77"/>
        <v>August 26 Week 1</v>
      </c>
      <c r="I1587" s="6" t="str">
        <f>CONCATENATE(UPPER(TableAopCalendar[[#This Row],[Month]])," ",TableAopCalendar[[#This Row],[Year]])</f>
        <v>AUGUST 26</v>
      </c>
      <c r="J1587" s="6" t="s">
        <v>261</v>
      </c>
      <c r="K1587" s="6" t="str">
        <f>CONCATENATE(TableAopCalendar[[#This Row],[Month for Plan]]," ",TableAopCalendar[[#This Row],[Plan]])</f>
        <v>AUGUST 26 PLANNED</v>
      </c>
    </row>
    <row r="1588" spans="1:11" x14ac:dyDescent="0.35">
      <c r="A1588" s="6">
        <f t="shared" si="75"/>
        <v>4</v>
      </c>
      <c r="B1588" s="7">
        <v>46238</v>
      </c>
      <c r="C1588" s="8" t="s">
        <v>255</v>
      </c>
      <c r="D1588" s="8">
        <v>26</v>
      </c>
      <c r="E1588" s="6">
        <f>DAY(TableAopCalendar[[#This Row],[Date]])</f>
        <v>4</v>
      </c>
      <c r="F1588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588" s="6" t="str">
        <f t="shared" si="76"/>
        <v>Week 1</v>
      </c>
      <c r="H1588" s="6" t="str">
        <f t="shared" si="77"/>
        <v>August 26 Week 1</v>
      </c>
      <c r="I1588" s="6" t="str">
        <f>CONCATENATE(UPPER(TableAopCalendar[[#This Row],[Month]])," ",TableAopCalendar[[#This Row],[Year]])</f>
        <v>AUGUST 26</v>
      </c>
      <c r="J1588" s="6" t="s">
        <v>261</v>
      </c>
      <c r="K1588" s="6" t="str">
        <f>CONCATENATE(TableAopCalendar[[#This Row],[Month for Plan]]," ",TableAopCalendar[[#This Row],[Plan]])</f>
        <v>AUGUST 26 PLANNED</v>
      </c>
    </row>
    <row r="1589" spans="1:11" x14ac:dyDescent="0.35">
      <c r="A1589" s="6">
        <f t="shared" si="75"/>
        <v>5</v>
      </c>
      <c r="B1589" s="7">
        <v>46239</v>
      </c>
      <c r="C1589" s="8" t="s">
        <v>255</v>
      </c>
      <c r="D1589" s="8">
        <v>26</v>
      </c>
      <c r="E1589" s="6">
        <f>DAY(TableAopCalendar[[#This Row],[Date]])</f>
        <v>5</v>
      </c>
      <c r="F1589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589" s="6" t="str">
        <f t="shared" si="76"/>
        <v>Week 1</v>
      </c>
      <c r="H1589" s="6" t="str">
        <f t="shared" si="77"/>
        <v>August 26 Week 1</v>
      </c>
      <c r="I1589" s="6" t="str">
        <f>CONCATENATE(UPPER(TableAopCalendar[[#This Row],[Month]])," ",TableAopCalendar[[#This Row],[Year]])</f>
        <v>AUGUST 26</v>
      </c>
      <c r="J1589" s="6" t="s">
        <v>261</v>
      </c>
      <c r="K1589" s="6" t="str">
        <f>CONCATENATE(TableAopCalendar[[#This Row],[Month for Plan]]," ",TableAopCalendar[[#This Row],[Plan]])</f>
        <v>AUGUST 26 PLANNED</v>
      </c>
    </row>
    <row r="1590" spans="1:11" x14ac:dyDescent="0.35">
      <c r="A1590" s="6">
        <f t="shared" si="75"/>
        <v>6</v>
      </c>
      <c r="B1590" s="7">
        <v>46240</v>
      </c>
      <c r="C1590" s="8" t="s">
        <v>255</v>
      </c>
      <c r="D1590" s="8">
        <v>26</v>
      </c>
      <c r="E1590" s="6">
        <f>DAY(TableAopCalendar[[#This Row],[Date]])</f>
        <v>6</v>
      </c>
      <c r="F1590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590" s="6" t="str">
        <f t="shared" si="76"/>
        <v>Week 1</v>
      </c>
      <c r="H1590" s="6" t="str">
        <f t="shared" si="77"/>
        <v>August 26 Week 1</v>
      </c>
      <c r="I1590" s="6" t="str">
        <f>CONCATENATE(UPPER(TableAopCalendar[[#This Row],[Month]])," ",TableAopCalendar[[#This Row],[Year]])</f>
        <v>AUGUST 26</v>
      </c>
      <c r="J1590" s="6" t="s">
        <v>261</v>
      </c>
      <c r="K1590" s="6" t="str">
        <f>CONCATENATE(TableAopCalendar[[#This Row],[Month for Plan]]," ",TableAopCalendar[[#This Row],[Plan]])</f>
        <v>AUGUST 26 PLANNED</v>
      </c>
    </row>
    <row r="1591" spans="1:11" x14ac:dyDescent="0.35">
      <c r="A1591" s="6">
        <f t="shared" si="75"/>
        <v>7</v>
      </c>
      <c r="B1591" s="7">
        <v>46241</v>
      </c>
      <c r="C1591" s="8" t="s">
        <v>255</v>
      </c>
      <c r="D1591" s="8">
        <v>26</v>
      </c>
      <c r="E1591" s="6">
        <f>DAY(TableAopCalendar[[#This Row],[Date]])</f>
        <v>7</v>
      </c>
      <c r="F1591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591" s="6" t="str">
        <f t="shared" si="76"/>
        <v>Week 1</v>
      </c>
      <c r="H1591" s="6" t="str">
        <f t="shared" si="77"/>
        <v>August 26 Week 1</v>
      </c>
      <c r="I1591" s="6" t="str">
        <f>CONCATENATE(UPPER(TableAopCalendar[[#This Row],[Month]])," ",TableAopCalendar[[#This Row],[Year]])</f>
        <v>AUGUST 26</v>
      </c>
      <c r="J1591" s="6" t="s">
        <v>261</v>
      </c>
      <c r="K1591" s="6" t="str">
        <f>CONCATENATE(TableAopCalendar[[#This Row],[Month for Plan]]," ",TableAopCalendar[[#This Row],[Plan]])</f>
        <v>AUGUST 26 PLANNED</v>
      </c>
    </row>
    <row r="1592" spans="1:11" x14ac:dyDescent="0.35">
      <c r="A1592" s="6">
        <f t="shared" si="75"/>
        <v>1</v>
      </c>
      <c r="B1592" s="7">
        <v>46242</v>
      </c>
      <c r="C1592" s="8" t="s">
        <v>255</v>
      </c>
      <c r="D1592" s="8">
        <v>26</v>
      </c>
      <c r="E1592" s="6">
        <f>DAY(TableAopCalendar[[#This Row],[Date]])</f>
        <v>8</v>
      </c>
      <c r="F1592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592" s="6" t="str">
        <f t="shared" si="76"/>
        <v>Week 2</v>
      </c>
      <c r="H1592" s="6" t="str">
        <f t="shared" si="77"/>
        <v>August 26 Week 2</v>
      </c>
      <c r="I1592" s="6" t="str">
        <f>CONCATENATE(UPPER(TableAopCalendar[[#This Row],[Month]])," ",TableAopCalendar[[#This Row],[Year]])</f>
        <v>AUGUST 26</v>
      </c>
      <c r="J1592" s="6" t="s">
        <v>261</v>
      </c>
      <c r="K1592" s="6" t="str">
        <f>CONCATENATE(TableAopCalendar[[#This Row],[Month for Plan]]," ",TableAopCalendar[[#This Row],[Plan]])</f>
        <v>AUGUST 26 PLANNED</v>
      </c>
    </row>
    <row r="1593" spans="1:11" x14ac:dyDescent="0.35">
      <c r="A1593" s="6">
        <f t="shared" si="75"/>
        <v>2</v>
      </c>
      <c r="B1593" s="7">
        <v>46243</v>
      </c>
      <c r="C1593" s="8" t="s">
        <v>255</v>
      </c>
      <c r="D1593" s="8">
        <v>26</v>
      </c>
      <c r="E1593" s="6">
        <f>DAY(TableAopCalendar[[#This Row],[Date]])</f>
        <v>9</v>
      </c>
      <c r="F1593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593" s="6" t="str">
        <f t="shared" si="76"/>
        <v>Week 2</v>
      </c>
      <c r="H1593" s="6" t="str">
        <f t="shared" si="77"/>
        <v>August 26 Week 2</v>
      </c>
      <c r="I1593" s="6" t="str">
        <f>CONCATENATE(UPPER(TableAopCalendar[[#This Row],[Month]])," ",TableAopCalendar[[#This Row],[Year]])</f>
        <v>AUGUST 26</v>
      </c>
      <c r="J1593" s="6" t="s">
        <v>261</v>
      </c>
      <c r="K1593" s="6" t="str">
        <f>CONCATENATE(TableAopCalendar[[#This Row],[Month for Plan]]," ",TableAopCalendar[[#This Row],[Plan]])</f>
        <v>AUGUST 26 PLANNED</v>
      </c>
    </row>
    <row r="1594" spans="1:11" x14ac:dyDescent="0.35">
      <c r="A1594" s="6">
        <f t="shared" si="75"/>
        <v>3</v>
      </c>
      <c r="B1594" s="7">
        <v>46244</v>
      </c>
      <c r="C1594" s="8" t="s">
        <v>255</v>
      </c>
      <c r="D1594" s="8">
        <v>26</v>
      </c>
      <c r="E1594" s="6">
        <f>DAY(TableAopCalendar[[#This Row],[Date]])</f>
        <v>10</v>
      </c>
      <c r="F1594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594" s="6" t="str">
        <f t="shared" si="76"/>
        <v>Week 2</v>
      </c>
      <c r="H1594" s="6" t="str">
        <f t="shared" si="77"/>
        <v>August 26 Week 2</v>
      </c>
      <c r="I1594" s="6" t="str">
        <f>CONCATENATE(UPPER(TableAopCalendar[[#This Row],[Month]])," ",TableAopCalendar[[#This Row],[Year]])</f>
        <v>AUGUST 26</v>
      </c>
      <c r="J1594" s="6" t="s">
        <v>261</v>
      </c>
      <c r="K1594" s="6" t="str">
        <f>CONCATENATE(TableAopCalendar[[#This Row],[Month for Plan]]," ",TableAopCalendar[[#This Row],[Plan]])</f>
        <v>AUGUST 26 PLANNED</v>
      </c>
    </row>
    <row r="1595" spans="1:11" x14ac:dyDescent="0.35">
      <c r="A1595" s="6">
        <f t="shared" si="75"/>
        <v>4</v>
      </c>
      <c r="B1595" s="7">
        <v>46245</v>
      </c>
      <c r="C1595" s="8" t="s">
        <v>255</v>
      </c>
      <c r="D1595" s="8">
        <v>26</v>
      </c>
      <c r="E1595" s="6">
        <f>DAY(TableAopCalendar[[#This Row],[Date]])</f>
        <v>11</v>
      </c>
      <c r="F1595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595" s="6" t="str">
        <f t="shared" si="76"/>
        <v>Week 2</v>
      </c>
      <c r="H1595" s="6" t="str">
        <f t="shared" si="77"/>
        <v>August 26 Week 2</v>
      </c>
      <c r="I1595" s="6" t="str">
        <f>CONCATENATE(UPPER(TableAopCalendar[[#This Row],[Month]])," ",TableAopCalendar[[#This Row],[Year]])</f>
        <v>AUGUST 26</v>
      </c>
      <c r="J1595" s="6" t="s">
        <v>261</v>
      </c>
      <c r="K1595" s="6" t="str">
        <f>CONCATENATE(TableAopCalendar[[#This Row],[Month for Plan]]," ",TableAopCalendar[[#This Row],[Plan]])</f>
        <v>AUGUST 26 PLANNED</v>
      </c>
    </row>
    <row r="1596" spans="1:11" x14ac:dyDescent="0.35">
      <c r="A1596" s="6">
        <f t="shared" si="75"/>
        <v>5</v>
      </c>
      <c r="B1596" s="7">
        <v>46246</v>
      </c>
      <c r="C1596" s="8" t="s">
        <v>255</v>
      </c>
      <c r="D1596" s="8">
        <v>26</v>
      </c>
      <c r="E1596" s="6">
        <f>DAY(TableAopCalendar[[#This Row],[Date]])</f>
        <v>12</v>
      </c>
      <c r="F1596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596" s="6" t="str">
        <f t="shared" si="76"/>
        <v>Week 2</v>
      </c>
      <c r="H1596" s="6" t="str">
        <f t="shared" si="77"/>
        <v>August 26 Week 2</v>
      </c>
      <c r="I1596" s="6" t="str">
        <f>CONCATENATE(UPPER(TableAopCalendar[[#This Row],[Month]])," ",TableAopCalendar[[#This Row],[Year]])</f>
        <v>AUGUST 26</v>
      </c>
      <c r="J1596" s="6" t="s">
        <v>261</v>
      </c>
      <c r="K1596" s="6" t="str">
        <f>CONCATENATE(TableAopCalendar[[#This Row],[Month for Plan]]," ",TableAopCalendar[[#This Row],[Plan]])</f>
        <v>AUGUST 26 PLANNED</v>
      </c>
    </row>
    <row r="1597" spans="1:11" x14ac:dyDescent="0.35">
      <c r="A1597" s="6">
        <f t="shared" si="75"/>
        <v>6</v>
      </c>
      <c r="B1597" s="7">
        <v>46247</v>
      </c>
      <c r="C1597" s="8" t="s">
        <v>255</v>
      </c>
      <c r="D1597" s="8">
        <v>26</v>
      </c>
      <c r="E1597" s="6">
        <f>DAY(TableAopCalendar[[#This Row],[Date]])</f>
        <v>13</v>
      </c>
      <c r="F1597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597" s="6" t="str">
        <f t="shared" si="76"/>
        <v>Week 2</v>
      </c>
      <c r="H1597" s="6" t="str">
        <f t="shared" si="77"/>
        <v>August 26 Week 2</v>
      </c>
      <c r="I1597" s="6" t="str">
        <f>CONCATENATE(UPPER(TableAopCalendar[[#This Row],[Month]])," ",TableAopCalendar[[#This Row],[Year]])</f>
        <v>AUGUST 26</v>
      </c>
      <c r="J1597" s="6" t="s">
        <v>261</v>
      </c>
      <c r="K1597" s="6" t="str">
        <f>CONCATENATE(TableAopCalendar[[#This Row],[Month for Plan]]," ",TableAopCalendar[[#This Row],[Plan]])</f>
        <v>AUGUST 26 PLANNED</v>
      </c>
    </row>
    <row r="1598" spans="1:11" x14ac:dyDescent="0.35">
      <c r="A1598" s="6">
        <f t="shared" si="75"/>
        <v>7</v>
      </c>
      <c r="B1598" s="7">
        <v>46248</v>
      </c>
      <c r="C1598" s="8" t="s">
        <v>255</v>
      </c>
      <c r="D1598" s="8">
        <v>26</v>
      </c>
      <c r="E1598" s="6">
        <f>DAY(TableAopCalendar[[#This Row],[Date]])</f>
        <v>14</v>
      </c>
      <c r="F1598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598" s="6" t="str">
        <f t="shared" si="76"/>
        <v>Week 2</v>
      </c>
      <c r="H1598" s="6" t="str">
        <f t="shared" si="77"/>
        <v>August 26 Week 2</v>
      </c>
      <c r="I1598" s="6" t="str">
        <f>CONCATENATE(UPPER(TableAopCalendar[[#This Row],[Month]])," ",TableAopCalendar[[#This Row],[Year]])</f>
        <v>AUGUST 26</v>
      </c>
      <c r="J1598" s="6" t="s">
        <v>261</v>
      </c>
      <c r="K1598" s="6" t="str">
        <f>CONCATENATE(TableAopCalendar[[#This Row],[Month for Plan]]," ",TableAopCalendar[[#This Row],[Plan]])</f>
        <v>AUGUST 26 PLANNED</v>
      </c>
    </row>
    <row r="1599" spans="1:11" x14ac:dyDescent="0.35">
      <c r="A1599" s="6">
        <f t="shared" si="75"/>
        <v>1</v>
      </c>
      <c r="B1599" s="7">
        <v>46249</v>
      </c>
      <c r="C1599" s="8" t="s">
        <v>255</v>
      </c>
      <c r="D1599" s="8">
        <v>26</v>
      </c>
      <c r="E1599" s="6">
        <f>DAY(TableAopCalendar[[#This Row],[Date]])</f>
        <v>15</v>
      </c>
      <c r="F1599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599" s="6" t="str">
        <f t="shared" si="76"/>
        <v>Week 3</v>
      </c>
      <c r="H1599" s="6" t="str">
        <f t="shared" si="77"/>
        <v>August 26 Week 3</v>
      </c>
      <c r="I1599" s="6" t="str">
        <f>CONCATENATE(UPPER(TableAopCalendar[[#This Row],[Month]])," ",TableAopCalendar[[#This Row],[Year]])</f>
        <v>AUGUST 26</v>
      </c>
      <c r="J1599" s="6" t="s">
        <v>261</v>
      </c>
      <c r="K1599" s="6" t="str">
        <f>CONCATENATE(TableAopCalendar[[#This Row],[Month for Plan]]," ",TableAopCalendar[[#This Row],[Plan]])</f>
        <v>AUGUST 26 PLANNED</v>
      </c>
    </row>
    <row r="1600" spans="1:11" x14ac:dyDescent="0.35">
      <c r="A1600" s="6">
        <f t="shared" si="75"/>
        <v>2</v>
      </c>
      <c r="B1600" s="7">
        <v>46250</v>
      </c>
      <c r="C1600" s="8" t="s">
        <v>255</v>
      </c>
      <c r="D1600" s="8">
        <v>26</v>
      </c>
      <c r="E1600" s="6">
        <f>DAY(TableAopCalendar[[#This Row],[Date]])</f>
        <v>16</v>
      </c>
      <c r="F1600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600" s="6" t="str">
        <f t="shared" si="76"/>
        <v>Week 3</v>
      </c>
      <c r="H1600" s="6" t="str">
        <f t="shared" si="77"/>
        <v>August 26 Week 3</v>
      </c>
      <c r="I1600" s="6" t="str">
        <f>CONCATENATE(UPPER(TableAopCalendar[[#This Row],[Month]])," ",TableAopCalendar[[#This Row],[Year]])</f>
        <v>AUGUST 26</v>
      </c>
      <c r="J1600" s="6" t="s">
        <v>261</v>
      </c>
      <c r="K1600" s="6" t="str">
        <f>CONCATENATE(TableAopCalendar[[#This Row],[Month for Plan]]," ",TableAopCalendar[[#This Row],[Plan]])</f>
        <v>AUGUST 26 PLANNED</v>
      </c>
    </row>
    <row r="1601" spans="1:11" x14ac:dyDescent="0.35">
      <c r="A1601" s="6">
        <f t="shared" si="75"/>
        <v>3</v>
      </c>
      <c r="B1601" s="7">
        <v>46251</v>
      </c>
      <c r="C1601" s="8" t="s">
        <v>255</v>
      </c>
      <c r="D1601" s="8">
        <v>26</v>
      </c>
      <c r="E1601" s="6">
        <f>DAY(TableAopCalendar[[#This Row],[Date]])</f>
        <v>17</v>
      </c>
      <c r="F1601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601" s="6" t="str">
        <f t="shared" si="76"/>
        <v>Week 3</v>
      </c>
      <c r="H1601" s="6" t="str">
        <f t="shared" si="77"/>
        <v>August 26 Week 3</v>
      </c>
      <c r="I1601" s="6" t="str">
        <f>CONCATENATE(UPPER(TableAopCalendar[[#This Row],[Month]])," ",TableAopCalendar[[#This Row],[Year]])</f>
        <v>AUGUST 26</v>
      </c>
      <c r="J1601" s="6" t="s">
        <v>261</v>
      </c>
      <c r="K1601" s="6" t="str">
        <f>CONCATENATE(TableAopCalendar[[#This Row],[Month for Plan]]," ",TableAopCalendar[[#This Row],[Plan]])</f>
        <v>AUGUST 26 PLANNED</v>
      </c>
    </row>
    <row r="1602" spans="1:11" x14ac:dyDescent="0.35">
      <c r="A1602" s="6">
        <f t="shared" si="75"/>
        <v>4</v>
      </c>
      <c r="B1602" s="7">
        <v>46252</v>
      </c>
      <c r="C1602" s="8" t="s">
        <v>255</v>
      </c>
      <c r="D1602" s="8">
        <v>26</v>
      </c>
      <c r="E1602" s="6">
        <f>DAY(TableAopCalendar[[#This Row],[Date]])</f>
        <v>18</v>
      </c>
      <c r="F1602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602" s="6" t="str">
        <f t="shared" si="76"/>
        <v>Week 3</v>
      </c>
      <c r="H1602" s="6" t="str">
        <f t="shared" si="77"/>
        <v>August 26 Week 3</v>
      </c>
      <c r="I1602" s="6" t="str">
        <f>CONCATENATE(UPPER(TableAopCalendar[[#This Row],[Month]])," ",TableAopCalendar[[#This Row],[Year]])</f>
        <v>AUGUST 26</v>
      </c>
      <c r="J1602" s="6" t="s">
        <v>261</v>
      </c>
      <c r="K1602" s="6" t="str">
        <f>CONCATENATE(TableAopCalendar[[#This Row],[Month for Plan]]," ",TableAopCalendar[[#This Row],[Plan]])</f>
        <v>AUGUST 26 PLANNED</v>
      </c>
    </row>
    <row r="1603" spans="1:11" x14ac:dyDescent="0.35">
      <c r="A1603" s="6">
        <f t="shared" si="75"/>
        <v>5</v>
      </c>
      <c r="B1603" s="7">
        <v>46253</v>
      </c>
      <c r="C1603" s="8" t="s">
        <v>255</v>
      </c>
      <c r="D1603" s="8">
        <v>26</v>
      </c>
      <c r="E1603" s="6">
        <f>DAY(TableAopCalendar[[#This Row],[Date]])</f>
        <v>19</v>
      </c>
      <c r="F1603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603" s="6" t="str">
        <f t="shared" si="76"/>
        <v>Week 3</v>
      </c>
      <c r="H1603" s="6" t="str">
        <f t="shared" si="77"/>
        <v>August 26 Week 3</v>
      </c>
      <c r="I1603" s="6" t="str">
        <f>CONCATENATE(UPPER(TableAopCalendar[[#This Row],[Month]])," ",TableAopCalendar[[#This Row],[Year]])</f>
        <v>AUGUST 26</v>
      </c>
      <c r="J1603" s="6" t="s">
        <v>261</v>
      </c>
      <c r="K1603" s="6" t="str">
        <f>CONCATENATE(TableAopCalendar[[#This Row],[Month for Plan]]," ",TableAopCalendar[[#This Row],[Plan]])</f>
        <v>AUGUST 26 PLANNED</v>
      </c>
    </row>
    <row r="1604" spans="1:11" x14ac:dyDescent="0.35">
      <c r="A1604" s="6">
        <f t="shared" si="75"/>
        <v>6</v>
      </c>
      <c r="B1604" s="7">
        <v>46254</v>
      </c>
      <c r="C1604" s="8" t="s">
        <v>255</v>
      </c>
      <c r="D1604" s="8">
        <v>26</v>
      </c>
      <c r="E1604" s="6">
        <f>DAY(TableAopCalendar[[#This Row],[Date]])</f>
        <v>20</v>
      </c>
      <c r="F1604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604" s="6" t="str">
        <f t="shared" si="76"/>
        <v>Week 3</v>
      </c>
      <c r="H1604" s="6" t="str">
        <f t="shared" si="77"/>
        <v>August 26 Week 3</v>
      </c>
      <c r="I1604" s="6" t="str">
        <f>CONCATENATE(UPPER(TableAopCalendar[[#This Row],[Month]])," ",TableAopCalendar[[#This Row],[Year]])</f>
        <v>AUGUST 26</v>
      </c>
      <c r="J1604" s="6" t="s">
        <v>261</v>
      </c>
      <c r="K1604" s="6" t="str">
        <f>CONCATENATE(TableAopCalendar[[#This Row],[Month for Plan]]," ",TableAopCalendar[[#This Row],[Plan]])</f>
        <v>AUGUST 26 PLANNED</v>
      </c>
    </row>
    <row r="1605" spans="1:11" x14ac:dyDescent="0.35">
      <c r="A1605" s="6">
        <f t="shared" si="75"/>
        <v>7</v>
      </c>
      <c r="B1605" s="7">
        <v>46255</v>
      </c>
      <c r="C1605" s="8" t="s">
        <v>255</v>
      </c>
      <c r="D1605" s="8">
        <v>26</v>
      </c>
      <c r="E1605" s="6">
        <f>DAY(TableAopCalendar[[#This Row],[Date]])</f>
        <v>21</v>
      </c>
      <c r="F1605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605" s="6" t="str">
        <f t="shared" si="76"/>
        <v>Week 3</v>
      </c>
      <c r="H1605" s="6" t="str">
        <f t="shared" si="77"/>
        <v>August 26 Week 3</v>
      </c>
      <c r="I1605" s="6" t="str">
        <f>CONCATENATE(UPPER(TableAopCalendar[[#This Row],[Month]])," ",TableAopCalendar[[#This Row],[Year]])</f>
        <v>AUGUST 26</v>
      </c>
      <c r="J1605" s="6" t="s">
        <v>261</v>
      </c>
      <c r="K1605" s="6" t="str">
        <f>CONCATENATE(TableAopCalendar[[#This Row],[Month for Plan]]," ",TableAopCalendar[[#This Row],[Plan]])</f>
        <v>AUGUST 26 PLANNED</v>
      </c>
    </row>
    <row r="1606" spans="1:11" x14ac:dyDescent="0.35">
      <c r="A1606" s="6">
        <f t="shared" si="75"/>
        <v>1</v>
      </c>
      <c r="B1606" s="7">
        <v>46256</v>
      </c>
      <c r="C1606" s="8" t="s">
        <v>255</v>
      </c>
      <c r="D1606" s="8">
        <v>26</v>
      </c>
      <c r="E1606" s="6">
        <f>DAY(TableAopCalendar[[#This Row],[Date]])</f>
        <v>22</v>
      </c>
      <c r="F1606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606" s="6" t="str">
        <f t="shared" si="76"/>
        <v>Week 4</v>
      </c>
      <c r="H1606" s="6" t="str">
        <f t="shared" si="77"/>
        <v>August 26 Week 4</v>
      </c>
      <c r="I1606" s="6" t="str">
        <f>CONCATENATE(UPPER(TableAopCalendar[[#This Row],[Month]])," ",TableAopCalendar[[#This Row],[Year]])</f>
        <v>AUGUST 26</v>
      </c>
      <c r="J1606" s="6" t="s">
        <v>261</v>
      </c>
      <c r="K1606" s="6" t="str">
        <f>CONCATENATE(TableAopCalendar[[#This Row],[Month for Plan]]," ",TableAopCalendar[[#This Row],[Plan]])</f>
        <v>AUGUST 26 PLANNED</v>
      </c>
    </row>
    <row r="1607" spans="1:11" x14ac:dyDescent="0.35">
      <c r="A1607" s="6">
        <f t="shared" si="75"/>
        <v>2</v>
      </c>
      <c r="B1607" s="7">
        <v>46257</v>
      </c>
      <c r="C1607" s="8" t="s">
        <v>255</v>
      </c>
      <c r="D1607" s="8">
        <v>26</v>
      </c>
      <c r="E1607" s="6">
        <f>DAY(TableAopCalendar[[#This Row],[Date]])</f>
        <v>23</v>
      </c>
      <c r="F1607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607" s="6" t="str">
        <f t="shared" si="76"/>
        <v>Week 4</v>
      </c>
      <c r="H1607" s="6" t="str">
        <f t="shared" si="77"/>
        <v>August 26 Week 4</v>
      </c>
      <c r="I1607" s="6" t="str">
        <f>CONCATENATE(UPPER(TableAopCalendar[[#This Row],[Month]])," ",TableAopCalendar[[#This Row],[Year]])</f>
        <v>AUGUST 26</v>
      </c>
      <c r="J1607" s="6" t="s">
        <v>261</v>
      </c>
      <c r="K1607" s="6" t="str">
        <f>CONCATENATE(TableAopCalendar[[#This Row],[Month for Plan]]," ",TableAopCalendar[[#This Row],[Plan]])</f>
        <v>AUGUST 26 PLANNED</v>
      </c>
    </row>
    <row r="1608" spans="1:11" x14ac:dyDescent="0.35">
      <c r="A1608" s="6">
        <f t="shared" si="75"/>
        <v>3</v>
      </c>
      <c r="B1608" s="7">
        <v>46258</v>
      </c>
      <c r="C1608" s="8" t="s">
        <v>255</v>
      </c>
      <c r="D1608" s="8">
        <v>26</v>
      </c>
      <c r="E1608" s="6">
        <f>DAY(TableAopCalendar[[#This Row],[Date]])</f>
        <v>24</v>
      </c>
      <c r="F1608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608" s="6" t="str">
        <f t="shared" si="76"/>
        <v>Week 4</v>
      </c>
      <c r="H1608" s="6" t="str">
        <f t="shared" si="77"/>
        <v>August 26 Week 4</v>
      </c>
      <c r="I1608" s="6" t="str">
        <f>CONCATENATE(UPPER(TableAopCalendar[[#This Row],[Month]])," ",TableAopCalendar[[#This Row],[Year]])</f>
        <v>AUGUST 26</v>
      </c>
      <c r="J1608" s="6" t="s">
        <v>261</v>
      </c>
      <c r="K1608" s="6" t="str">
        <f>CONCATENATE(TableAopCalendar[[#This Row],[Month for Plan]]," ",TableAopCalendar[[#This Row],[Plan]])</f>
        <v>AUGUST 26 PLANNED</v>
      </c>
    </row>
    <row r="1609" spans="1:11" x14ac:dyDescent="0.35">
      <c r="A1609" s="6">
        <f t="shared" si="75"/>
        <v>4</v>
      </c>
      <c r="B1609" s="7">
        <v>46259</v>
      </c>
      <c r="C1609" s="8" t="s">
        <v>255</v>
      </c>
      <c r="D1609" s="8">
        <v>26</v>
      </c>
      <c r="E1609" s="6">
        <f>DAY(TableAopCalendar[[#This Row],[Date]])</f>
        <v>25</v>
      </c>
      <c r="F1609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609" s="6" t="str">
        <f t="shared" si="76"/>
        <v>Week 4</v>
      </c>
      <c r="H1609" s="6" t="str">
        <f t="shared" si="77"/>
        <v>August 26 Week 4</v>
      </c>
      <c r="I1609" s="6" t="str">
        <f>CONCATENATE(UPPER(TableAopCalendar[[#This Row],[Month]])," ",TableAopCalendar[[#This Row],[Year]])</f>
        <v>AUGUST 26</v>
      </c>
      <c r="J1609" s="6" t="s">
        <v>261</v>
      </c>
      <c r="K1609" s="6" t="str">
        <f>CONCATENATE(TableAopCalendar[[#This Row],[Month for Plan]]," ",TableAopCalendar[[#This Row],[Plan]])</f>
        <v>AUGUST 26 PLANNED</v>
      </c>
    </row>
    <row r="1610" spans="1:11" x14ac:dyDescent="0.35">
      <c r="A1610" s="6">
        <f t="shared" si="75"/>
        <v>5</v>
      </c>
      <c r="B1610" s="7">
        <v>46260</v>
      </c>
      <c r="C1610" s="8" t="s">
        <v>255</v>
      </c>
      <c r="D1610" s="8">
        <v>26</v>
      </c>
      <c r="E1610" s="6">
        <f>DAY(TableAopCalendar[[#This Row],[Date]])</f>
        <v>26</v>
      </c>
      <c r="F1610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610" s="6" t="str">
        <f t="shared" si="76"/>
        <v>Week 4</v>
      </c>
      <c r="H1610" s="6" t="str">
        <f t="shared" si="77"/>
        <v>August 26 Week 4</v>
      </c>
      <c r="I1610" s="6" t="str">
        <f>CONCATENATE(UPPER(TableAopCalendar[[#This Row],[Month]])," ",TableAopCalendar[[#This Row],[Year]])</f>
        <v>AUGUST 26</v>
      </c>
      <c r="J1610" s="6" t="s">
        <v>261</v>
      </c>
      <c r="K1610" s="6" t="str">
        <f>CONCATENATE(TableAopCalendar[[#This Row],[Month for Plan]]," ",TableAopCalendar[[#This Row],[Plan]])</f>
        <v>AUGUST 26 PLANNED</v>
      </c>
    </row>
    <row r="1611" spans="1:11" x14ac:dyDescent="0.35">
      <c r="A1611" s="6">
        <f t="shared" ref="A1611:A1674" si="78">IF(G1611=G1610,A1610+1,1)</f>
        <v>6</v>
      </c>
      <c r="B1611" s="7">
        <v>46261</v>
      </c>
      <c r="C1611" s="8" t="s">
        <v>255</v>
      </c>
      <c r="D1611" s="8">
        <v>26</v>
      </c>
      <c r="E1611" s="6">
        <f>DAY(TableAopCalendar[[#This Row],[Date]])</f>
        <v>27</v>
      </c>
      <c r="F1611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611" s="6" t="str">
        <f t="shared" ref="G1611:G1674" si="79">"Week"&amp;" "&amp;F1611</f>
        <v>Week 4</v>
      </c>
      <c r="H1611" s="6" t="str">
        <f t="shared" ref="H1611:H1674" si="80">CONCATENATE(C1611," ",D1611," ",G1611)</f>
        <v>August 26 Week 4</v>
      </c>
      <c r="I1611" s="6" t="str">
        <f>CONCATENATE(UPPER(TableAopCalendar[[#This Row],[Month]])," ",TableAopCalendar[[#This Row],[Year]])</f>
        <v>AUGUST 26</v>
      </c>
      <c r="J1611" s="6" t="s">
        <v>261</v>
      </c>
      <c r="K1611" s="6" t="str">
        <f>CONCATENATE(TableAopCalendar[[#This Row],[Month for Plan]]," ",TableAopCalendar[[#This Row],[Plan]])</f>
        <v>AUGUST 26 PLANNED</v>
      </c>
    </row>
    <row r="1612" spans="1:11" x14ac:dyDescent="0.35">
      <c r="A1612" s="6">
        <f t="shared" si="78"/>
        <v>7</v>
      </c>
      <c r="B1612" s="7">
        <v>46262</v>
      </c>
      <c r="C1612" s="8" t="s">
        <v>255</v>
      </c>
      <c r="D1612" s="8">
        <v>26</v>
      </c>
      <c r="E1612" s="6">
        <f>DAY(TableAopCalendar[[#This Row],[Date]])</f>
        <v>28</v>
      </c>
      <c r="F1612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612" s="6" t="str">
        <f t="shared" si="79"/>
        <v>Week 4</v>
      </c>
      <c r="H1612" s="6" t="str">
        <f t="shared" si="80"/>
        <v>August 26 Week 4</v>
      </c>
      <c r="I1612" s="6" t="str">
        <f>CONCATENATE(UPPER(TableAopCalendar[[#This Row],[Month]])," ",TableAopCalendar[[#This Row],[Year]])</f>
        <v>AUGUST 26</v>
      </c>
      <c r="J1612" s="6" t="s">
        <v>261</v>
      </c>
      <c r="K1612" s="6" t="str">
        <f>CONCATENATE(TableAopCalendar[[#This Row],[Month for Plan]]," ",TableAopCalendar[[#This Row],[Plan]])</f>
        <v>AUGUST 26 PLANNED</v>
      </c>
    </row>
    <row r="1613" spans="1:11" x14ac:dyDescent="0.35">
      <c r="A1613" s="6">
        <f t="shared" si="78"/>
        <v>1</v>
      </c>
      <c r="B1613" s="7">
        <v>46263</v>
      </c>
      <c r="C1613" s="8" t="s">
        <v>255</v>
      </c>
      <c r="D1613" s="8">
        <v>26</v>
      </c>
      <c r="E1613" s="6">
        <f>DAY(TableAopCalendar[[#This Row],[Date]])</f>
        <v>29</v>
      </c>
      <c r="F1613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613" s="6" t="str">
        <f t="shared" si="79"/>
        <v>Week 5</v>
      </c>
      <c r="H1613" s="6" t="str">
        <f t="shared" si="80"/>
        <v>August 26 Week 5</v>
      </c>
      <c r="I1613" s="6" t="str">
        <f>CONCATENATE(UPPER(TableAopCalendar[[#This Row],[Month]])," ",TableAopCalendar[[#This Row],[Year]])</f>
        <v>AUGUST 26</v>
      </c>
      <c r="J1613" s="6" t="s">
        <v>261</v>
      </c>
      <c r="K1613" s="6" t="str">
        <f>CONCATENATE(TableAopCalendar[[#This Row],[Month for Plan]]," ",TableAopCalendar[[#This Row],[Plan]])</f>
        <v>AUGUST 26 PLANNED</v>
      </c>
    </row>
    <row r="1614" spans="1:11" x14ac:dyDescent="0.35">
      <c r="A1614" s="6">
        <f t="shared" si="78"/>
        <v>2</v>
      </c>
      <c r="B1614" s="7">
        <v>46264</v>
      </c>
      <c r="C1614" s="8" t="s">
        <v>255</v>
      </c>
      <c r="D1614" s="8">
        <v>26</v>
      </c>
      <c r="E1614" s="6">
        <f>DAY(TableAopCalendar[[#This Row],[Date]])</f>
        <v>30</v>
      </c>
      <c r="F1614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614" s="6" t="str">
        <f t="shared" si="79"/>
        <v>Week 5</v>
      </c>
      <c r="H1614" s="6" t="str">
        <f t="shared" si="80"/>
        <v>August 26 Week 5</v>
      </c>
      <c r="I1614" s="6" t="str">
        <f>CONCATENATE(UPPER(TableAopCalendar[[#This Row],[Month]])," ",TableAopCalendar[[#This Row],[Year]])</f>
        <v>AUGUST 26</v>
      </c>
      <c r="J1614" s="6" t="s">
        <v>261</v>
      </c>
      <c r="K1614" s="6" t="str">
        <f>CONCATENATE(TableAopCalendar[[#This Row],[Month for Plan]]," ",TableAopCalendar[[#This Row],[Plan]])</f>
        <v>AUGUST 26 PLANNED</v>
      </c>
    </row>
    <row r="1615" spans="1:11" x14ac:dyDescent="0.35">
      <c r="A1615" s="6">
        <f t="shared" si="78"/>
        <v>3</v>
      </c>
      <c r="B1615" s="7">
        <v>46265</v>
      </c>
      <c r="C1615" s="8" t="s">
        <v>255</v>
      </c>
      <c r="D1615" s="8">
        <v>26</v>
      </c>
      <c r="E1615" s="6">
        <f>DAY(TableAopCalendar[[#This Row],[Date]])</f>
        <v>31</v>
      </c>
      <c r="F1615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615" s="6" t="str">
        <f t="shared" si="79"/>
        <v>Week 5</v>
      </c>
      <c r="H1615" s="6" t="str">
        <f t="shared" si="80"/>
        <v>August 26 Week 5</v>
      </c>
      <c r="I1615" s="6" t="str">
        <f>CONCATENATE(UPPER(TableAopCalendar[[#This Row],[Month]])," ",TableAopCalendar[[#This Row],[Year]])</f>
        <v>AUGUST 26</v>
      </c>
      <c r="J1615" s="6" t="s">
        <v>261</v>
      </c>
      <c r="K1615" s="6" t="str">
        <f>CONCATENATE(TableAopCalendar[[#This Row],[Month for Plan]]," ",TableAopCalendar[[#This Row],[Plan]])</f>
        <v>AUGUST 26 PLANNED</v>
      </c>
    </row>
    <row r="1616" spans="1:11" x14ac:dyDescent="0.35">
      <c r="A1616" s="6">
        <f t="shared" si="78"/>
        <v>1</v>
      </c>
      <c r="B1616" s="7">
        <v>46266</v>
      </c>
      <c r="C1616" s="8" t="s">
        <v>256</v>
      </c>
      <c r="D1616" s="8">
        <v>26</v>
      </c>
      <c r="E1616" s="6">
        <f>DAY(TableAopCalendar[[#This Row],[Date]])</f>
        <v>1</v>
      </c>
      <c r="F1616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616" s="6" t="str">
        <f t="shared" si="79"/>
        <v>Week 1</v>
      </c>
      <c r="H1616" s="6" t="str">
        <f t="shared" si="80"/>
        <v>September 26 Week 1</v>
      </c>
      <c r="I1616" s="6" t="str">
        <f>CONCATENATE(UPPER(TableAopCalendar[[#This Row],[Month]])," ",TableAopCalendar[[#This Row],[Year]])</f>
        <v>SEPTEMBER 26</v>
      </c>
      <c r="J1616" s="6" t="s">
        <v>261</v>
      </c>
      <c r="K1616" s="6" t="str">
        <f>CONCATENATE(TableAopCalendar[[#This Row],[Month for Plan]]," ",TableAopCalendar[[#This Row],[Plan]])</f>
        <v>SEPTEMBER 26 PLANNED</v>
      </c>
    </row>
    <row r="1617" spans="1:11" x14ac:dyDescent="0.35">
      <c r="A1617" s="6">
        <f t="shared" si="78"/>
        <v>2</v>
      </c>
      <c r="B1617" s="7">
        <v>46267</v>
      </c>
      <c r="C1617" s="8" t="s">
        <v>256</v>
      </c>
      <c r="D1617" s="8">
        <v>26</v>
      </c>
      <c r="E1617" s="6">
        <f>DAY(TableAopCalendar[[#This Row],[Date]])</f>
        <v>2</v>
      </c>
      <c r="F1617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617" s="6" t="str">
        <f t="shared" si="79"/>
        <v>Week 1</v>
      </c>
      <c r="H1617" s="6" t="str">
        <f t="shared" si="80"/>
        <v>September 26 Week 1</v>
      </c>
      <c r="I1617" s="6" t="str">
        <f>CONCATENATE(UPPER(TableAopCalendar[[#This Row],[Month]])," ",TableAopCalendar[[#This Row],[Year]])</f>
        <v>SEPTEMBER 26</v>
      </c>
      <c r="J1617" s="6" t="s">
        <v>261</v>
      </c>
      <c r="K1617" s="6" t="str">
        <f>CONCATENATE(TableAopCalendar[[#This Row],[Month for Plan]]," ",TableAopCalendar[[#This Row],[Plan]])</f>
        <v>SEPTEMBER 26 PLANNED</v>
      </c>
    </row>
    <row r="1618" spans="1:11" x14ac:dyDescent="0.35">
      <c r="A1618" s="6">
        <f t="shared" si="78"/>
        <v>3</v>
      </c>
      <c r="B1618" s="7">
        <v>46268</v>
      </c>
      <c r="C1618" s="8" t="s">
        <v>256</v>
      </c>
      <c r="D1618" s="8">
        <v>26</v>
      </c>
      <c r="E1618" s="6">
        <f>DAY(TableAopCalendar[[#This Row],[Date]])</f>
        <v>3</v>
      </c>
      <c r="F1618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618" s="6" t="str">
        <f t="shared" si="79"/>
        <v>Week 1</v>
      </c>
      <c r="H1618" s="6" t="str">
        <f t="shared" si="80"/>
        <v>September 26 Week 1</v>
      </c>
      <c r="I1618" s="6" t="str">
        <f>CONCATENATE(UPPER(TableAopCalendar[[#This Row],[Month]])," ",TableAopCalendar[[#This Row],[Year]])</f>
        <v>SEPTEMBER 26</v>
      </c>
      <c r="J1618" s="6" t="s">
        <v>261</v>
      </c>
      <c r="K1618" s="6" t="str">
        <f>CONCATENATE(TableAopCalendar[[#This Row],[Month for Plan]]," ",TableAopCalendar[[#This Row],[Plan]])</f>
        <v>SEPTEMBER 26 PLANNED</v>
      </c>
    </row>
    <row r="1619" spans="1:11" x14ac:dyDescent="0.35">
      <c r="A1619" s="6">
        <f t="shared" si="78"/>
        <v>4</v>
      </c>
      <c r="B1619" s="7">
        <v>46269</v>
      </c>
      <c r="C1619" s="8" t="s">
        <v>256</v>
      </c>
      <c r="D1619" s="8">
        <v>26</v>
      </c>
      <c r="E1619" s="6">
        <f>DAY(TableAopCalendar[[#This Row],[Date]])</f>
        <v>4</v>
      </c>
      <c r="F1619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619" s="6" t="str">
        <f t="shared" si="79"/>
        <v>Week 1</v>
      </c>
      <c r="H1619" s="6" t="str">
        <f t="shared" si="80"/>
        <v>September 26 Week 1</v>
      </c>
      <c r="I1619" s="6" t="str">
        <f>CONCATENATE(UPPER(TableAopCalendar[[#This Row],[Month]])," ",TableAopCalendar[[#This Row],[Year]])</f>
        <v>SEPTEMBER 26</v>
      </c>
      <c r="J1619" s="6" t="s">
        <v>261</v>
      </c>
      <c r="K1619" s="6" t="str">
        <f>CONCATENATE(TableAopCalendar[[#This Row],[Month for Plan]]," ",TableAopCalendar[[#This Row],[Plan]])</f>
        <v>SEPTEMBER 26 PLANNED</v>
      </c>
    </row>
    <row r="1620" spans="1:11" x14ac:dyDescent="0.35">
      <c r="A1620" s="6">
        <f t="shared" si="78"/>
        <v>5</v>
      </c>
      <c r="B1620" s="7">
        <v>46270</v>
      </c>
      <c r="C1620" s="8" t="s">
        <v>256</v>
      </c>
      <c r="D1620" s="8">
        <v>26</v>
      </c>
      <c r="E1620" s="6">
        <f>DAY(TableAopCalendar[[#This Row],[Date]])</f>
        <v>5</v>
      </c>
      <c r="F1620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620" s="6" t="str">
        <f t="shared" si="79"/>
        <v>Week 1</v>
      </c>
      <c r="H1620" s="6" t="str">
        <f t="shared" si="80"/>
        <v>September 26 Week 1</v>
      </c>
      <c r="I1620" s="6" t="str">
        <f>CONCATENATE(UPPER(TableAopCalendar[[#This Row],[Month]])," ",TableAopCalendar[[#This Row],[Year]])</f>
        <v>SEPTEMBER 26</v>
      </c>
      <c r="J1620" s="6" t="s">
        <v>261</v>
      </c>
      <c r="K1620" s="6" t="str">
        <f>CONCATENATE(TableAopCalendar[[#This Row],[Month for Plan]]," ",TableAopCalendar[[#This Row],[Plan]])</f>
        <v>SEPTEMBER 26 PLANNED</v>
      </c>
    </row>
    <row r="1621" spans="1:11" x14ac:dyDescent="0.35">
      <c r="A1621" s="6">
        <f t="shared" si="78"/>
        <v>6</v>
      </c>
      <c r="B1621" s="7">
        <v>46271</v>
      </c>
      <c r="C1621" s="8" t="s">
        <v>256</v>
      </c>
      <c r="D1621" s="8">
        <v>26</v>
      </c>
      <c r="E1621" s="6">
        <f>DAY(TableAopCalendar[[#This Row],[Date]])</f>
        <v>6</v>
      </c>
      <c r="F1621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621" s="6" t="str">
        <f t="shared" si="79"/>
        <v>Week 1</v>
      </c>
      <c r="H1621" s="6" t="str">
        <f t="shared" si="80"/>
        <v>September 26 Week 1</v>
      </c>
      <c r="I1621" s="6" t="str">
        <f>CONCATENATE(UPPER(TableAopCalendar[[#This Row],[Month]])," ",TableAopCalendar[[#This Row],[Year]])</f>
        <v>SEPTEMBER 26</v>
      </c>
      <c r="J1621" s="6" t="s">
        <v>261</v>
      </c>
      <c r="K1621" s="6" t="str">
        <f>CONCATENATE(TableAopCalendar[[#This Row],[Month for Plan]]," ",TableAopCalendar[[#This Row],[Plan]])</f>
        <v>SEPTEMBER 26 PLANNED</v>
      </c>
    </row>
    <row r="1622" spans="1:11" x14ac:dyDescent="0.35">
      <c r="A1622" s="6">
        <f t="shared" si="78"/>
        <v>7</v>
      </c>
      <c r="B1622" s="7">
        <v>46272</v>
      </c>
      <c r="C1622" s="8" t="s">
        <v>256</v>
      </c>
      <c r="D1622" s="8">
        <v>26</v>
      </c>
      <c r="E1622" s="6">
        <f>DAY(TableAopCalendar[[#This Row],[Date]])</f>
        <v>7</v>
      </c>
      <c r="F1622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622" s="6" t="str">
        <f t="shared" si="79"/>
        <v>Week 1</v>
      </c>
      <c r="H1622" s="6" t="str">
        <f t="shared" si="80"/>
        <v>September 26 Week 1</v>
      </c>
      <c r="I1622" s="6" t="str">
        <f>CONCATENATE(UPPER(TableAopCalendar[[#This Row],[Month]])," ",TableAopCalendar[[#This Row],[Year]])</f>
        <v>SEPTEMBER 26</v>
      </c>
      <c r="J1622" s="6" t="s">
        <v>261</v>
      </c>
      <c r="K1622" s="6" t="str">
        <f>CONCATENATE(TableAopCalendar[[#This Row],[Month for Plan]]," ",TableAopCalendar[[#This Row],[Plan]])</f>
        <v>SEPTEMBER 26 PLANNED</v>
      </c>
    </row>
    <row r="1623" spans="1:11" x14ac:dyDescent="0.35">
      <c r="A1623" s="6">
        <f t="shared" si="78"/>
        <v>1</v>
      </c>
      <c r="B1623" s="7">
        <v>46273</v>
      </c>
      <c r="C1623" s="8" t="s">
        <v>256</v>
      </c>
      <c r="D1623" s="8">
        <v>26</v>
      </c>
      <c r="E1623" s="6">
        <f>DAY(TableAopCalendar[[#This Row],[Date]])</f>
        <v>8</v>
      </c>
      <c r="F1623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623" s="6" t="str">
        <f t="shared" si="79"/>
        <v>Week 2</v>
      </c>
      <c r="H1623" s="6" t="str">
        <f t="shared" si="80"/>
        <v>September 26 Week 2</v>
      </c>
      <c r="I1623" s="6" t="str">
        <f>CONCATENATE(UPPER(TableAopCalendar[[#This Row],[Month]])," ",TableAopCalendar[[#This Row],[Year]])</f>
        <v>SEPTEMBER 26</v>
      </c>
      <c r="J1623" s="6" t="s">
        <v>261</v>
      </c>
      <c r="K1623" s="6" t="str">
        <f>CONCATENATE(TableAopCalendar[[#This Row],[Month for Plan]]," ",TableAopCalendar[[#This Row],[Plan]])</f>
        <v>SEPTEMBER 26 PLANNED</v>
      </c>
    </row>
    <row r="1624" spans="1:11" x14ac:dyDescent="0.35">
      <c r="A1624" s="6">
        <f t="shared" si="78"/>
        <v>2</v>
      </c>
      <c r="B1624" s="7">
        <v>46274</v>
      </c>
      <c r="C1624" s="8" t="s">
        <v>256</v>
      </c>
      <c r="D1624" s="8">
        <v>26</v>
      </c>
      <c r="E1624" s="6">
        <f>DAY(TableAopCalendar[[#This Row],[Date]])</f>
        <v>9</v>
      </c>
      <c r="F1624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624" s="6" t="str">
        <f t="shared" si="79"/>
        <v>Week 2</v>
      </c>
      <c r="H1624" s="6" t="str">
        <f t="shared" si="80"/>
        <v>September 26 Week 2</v>
      </c>
      <c r="I1624" s="6" t="str">
        <f>CONCATENATE(UPPER(TableAopCalendar[[#This Row],[Month]])," ",TableAopCalendar[[#This Row],[Year]])</f>
        <v>SEPTEMBER 26</v>
      </c>
      <c r="J1624" s="6" t="s">
        <v>261</v>
      </c>
      <c r="K1624" s="6" t="str">
        <f>CONCATENATE(TableAopCalendar[[#This Row],[Month for Plan]]," ",TableAopCalendar[[#This Row],[Plan]])</f>
        <v>SEPTEMBER 26 PLANNED</v>
      </c>
    </row>
    <row r="1625" spans="1:11" x14ac:dyDescent="0.35">
      <c r="A1625" s="6">
        <f t="shared" si="78"/>
        <v>3</v>
      </c>
      <c r="B1625" s="7">
        <v>46275</v>
      </c>
      <c r="C1625" s="8" t="s">
        <v>256</v>
      </c>
      <c r="D1625" s="8">
        <v>26</v>
      </c>
      <c r="E1625" s="6">
        <f>DAY(TableAopCalendar[[#This Row],[Date]])</f>
        <v>10</v>
      </c>
      <c r="F1625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625" s="6" t="str">
        <f t="shared" si="79"/>
        <v>Week 2</v>
      </c>
      <c r="H1625" s="6" t="str">
        <f t="shared" si="80"/>
        <v>September 26 Week 2</v>
      </c>
      <c r="I1625" s="6" t="str">
        <f>CONCATENATE(UPPER(TableAopCalendar[[#This Row],[Month]])," ",TableAopCalendar[[#This Row],[Year]])</f>
        <v>SEPTEMBER 26</v>
      </c>
      <c r="J1625" s="6" t="s">
        <v>261</v>
      </c>
      <c r="K1625" s="6" t="str">
        <f>CONCATENATE(TableAopCalendar[[#This Row],[Month for Plan]]," ",TableAopCalendar[[#This Row],[Plan]])</f>
        <v>SEPTEMBER 26 PLANNED</v>
      </c>
    </row>
    <row r="1626" spans="1:11" x14ac:dyDescent="0.35">
      <c r="A1626" s="6">
        <f t="shared" si="78"/>
        <v>4</v>
      </c>
      <c r="B1626" s="7">
        <v>46276</v>
      </c>
      <c r="C1626" s="8" t="s">
        <v>256</v>
      </c>
      <c r="D1626" s="8">
        <v>26</v>
      </c>
      <c r="E1626" s="6">
        <f>DAY(TableAopCalendar[[#This Row],[Date]])</f>
        <v>11</v>
      </c>
      <c r="F1626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626" s="6" t="str">
        <f t="shared" si="79"/>
        <v>Week 2</v>
      </c>
      <c r="H1626" s="6" t="str">
        <f t="shared" si="80"/>
        <v>September 26 Week 2</v>
      </c>
      <c r="I1626" s="6" t="str">
        <f>CONCATENATE(UPPER(TableAopCalendar[[#This Row],[Month]])," ",TableAopCalendar[[#This Row],[Year]])</f>
        <v>SEPTEMBER 26</v>
      </c>
      <c r="J1626" s="6" t="s">
        <v>261</v>
      </c>
      <c r="K1626" s="6" t="str">
        <f>CONCATENATE(TableAopCalendar[[#This Row],[Month for Plan]]," ",TableAopCalendar[[#This Row],[Plan]])</f>
        <v>SEPTEMBER 26 PLANNED</v>
      </c>
    </row>
    <row r="1627" spans="1:11" x14ac:dyDescent="0.35">
      <c r="A1627" s="6">
        <f t="shared" si="78"/>
        <v>5</v>
      </c>
      <c r="B1627" s="7">
        <v>46277</v>
      </c>
      <c r="C1627" s="8" t="s">
        <v>256</v>
      </c>
      <c r="D1627" s="8">
        <v>26</v>
      </c>
      <c r="E1627" s="6">
        <f>DAY(TableAopCalendar[[#This Row],[Date]])</f>
        <v>12</v>
      </c>
      <c r="F1627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627" s="6" t="str">
        <f t="shared" si="79"/>
        <v>Week 2</v>
      </c>
      <c r="H1627" s="6" t="str">
        <f t="shared" si="80"/>
        <v>September 26 Week 2</v>
      </c>
      <c r="I1627" s="6" t="str">
        <f>CONCATENATE(UPPER(TableAopCalendar[[#This Row],[Month]])," ",TableAopCalendar[[#This Row],[Year]])</f>
        <v>SEPTEMBER 26</v>
      </c>
      <c r="J1627" s="6" t="s">
        <v>261</v>
      </c>
      <c r="K1627" s="6" t="str">
        <f>CONCATENATE(TableAopCalendar[[#This Row],[Month for Plan]]," ",TableAopCalendar[[#This Row],[Plan]])</f>
        <v>SEPTEMBER 26 PLANNED</v>
      </c>
    </row>
    <row r="1628" spans="1:11" x14ac:dyDescent="0.35">
      <c r="A1628" s="6">
        <f t="shared" si="78"/>
        <v>6</v>
      </c>
      <c r="B1628" s="7">
        <v>46278</v>
      </c>
      <c r="C1628" s="8" t="s">
        <v>256</v>
      </c>
      <c r="D1628" s="8">
        <v>26</v>
      </c>
      <c r="E1628" s="6">
        <f>DAY(TableAopCalendar[[#This Row],[Date]])</f>
        <v>13</v>
      </c>
      <c r="F1628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628" s="6" t="str">
        <f t="shared" si="79"/>
        <v>Week 2</v>
      </c>
      <c r="H1628" s="6" t="str">
        <f t="shared" si="80"/>
        <v>September 26 Week 2</v>
      </c>
      <c r="I1628" s="6" t="str">
        <f>CONCATENATE(UPPER(TableAopCalendar[[#This Row],[Month]])," ",TableAopCalendar[[#This Row],[Year]])</f>
        <v>SEPTEMBER 26</v>
      </c>
      <c r="J1628" s="6" t="s">
        <v>261</v>
      </c>
      <c r="K1628" s="6" t="str">
        <f>CONCATENATE(TableAopCalendar[[#This Row],[Month for Plan]]," ",TableAopCalendar[[#This Row],[Plan]])</f>
        <v>SEPTEMBER 26 PLANNED</v>
      </c>
    </row>
    <row r="1629" spans="1:11" x14ac:dyDescent="0.35">
      <c r="A1629" s="6">
        <f t="shared" si="78"/>
        <v>7</v>
      </c>
      <c r="B1629" s="7">
        <v>46279</v>
      </c>
      <c r="C1629" s="8" t="s">
        <v>256</v>
      </c>
      <c r="D1629" s="8">
        <v>26</v>
      </c>
      <c r="E1629" s="6">
        <f>DAY(TableAopCalendar[[#This Row],[Date]])</f>
        <v>14</v>
      </c>
      <c r="F1629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629" s="6" t="str">
        <f t="shared" si="79"/>
        <v>Week 2</v>
      </c>
      <c r="H1629" s="6" t="str">
        <f t="shared" si="80"/>
        <v>September 26 Week 2</v>
      </c>
      <c r="I1629" s="6" t="str">
        <f>CONCATENATE(UPPER(TableAopCalendar[[#This Row],[Month]])," ",TableAopCalendar[[#This Row],[Year]])</f>
        <v>SEPTEMBER 26</v>
      </c>
      <c r="J1629" s="6" t="s">
        <v>261</v>
      </c>
      <c r="K1629" s="6" t="str">
        <f>CONCATENATE(TableAopCalendar[[#This Row],[Month for Plan]]," ",TableAopCalendar[[#This Row],[Plan]])</f>
        <v>SEPTEMBER 26 PLANNED</v>
      </c>
    </row>
    <row r="1630" spans="1:11" x14ac:dyDescent="0.35">
      <c r="A1630" s="6">
        <f t="shared" si="78"/>
        <v>1</v>
      </c>
      <c r="B1630" s="7">
        <v>46280</v>
      </c>
      <c r="C1630" s="8" t="s">
        <v>256</v>
      </c>
      <c r="D1630" s="8">
        <v>26</v>
      </c>
      <c r="E1630" s="6">
        <f>DAY(TableAopCalendar[[#This Row],[Date]])</f>
        <v>15</v>
      </c>
      <c r="F1630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630" s="6" t="str">
        <f t="shared" si="79"/>
        <v>Week 3</v>
      </c>
      <c r="H1630" s="6" t="str">
        <f t="shared" si="80"/>
        <v>September 26 Week 3</v>
      </c>
      <c r="I1630" s="6" t="str">
        <f>CONCATENATE(UPPER(TableAopCalendar[[#This Row],[Month]])," ",TableAopCalendar[[#This Row],[Year]])</f>
        <v>SEPTEMBER 26</v>
      </c>
      <c r="J1630" s="6" t="s">
        <v>261</v>
      </c>
      <c r="K1630" s="6" t="str">
        <f>CONCATENATE(TableAopCalendar[[#This Row],[Month for Plan]]," ",TableAopCalendar[[#This Row],[Plan]])</f>
        <v>SEPTEMBER 26 PLANNED</v>
      </c>
    </row>
    <row r="1631" spans="1:11" x14ac:dyDescent="0.35">
      <c r="A1631" s="6">
        <f t="shared" si="78"/>
        <v>2</v>
      </c>
      <c r="B1631" s="7">
        <v>46281</v>
      </c>
      <c r="C1631" s="8" t="s">
        <v>256</v>
      </c>
      <c r="D1631" s="8">
        <v>26</v>
      </c>
      <c r="E1631" s="6">
        <f>DAY(TableAopCalendar[[#This Row],[Date]])</f>
        <v>16</v>
      </c>
      <c r="F1631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631" s="6" t="str">
        <f t="shared" si="79"/>
        <v>Week 3</v>
      </c>
      <c r="H1631" s="6" t="str">
        <f t="shared" si="80"/>
        <v>September 26 Week 3</v>
      </c>
      <c r="I1631" s="6" t="str">
        <f>CONCATENATE(UPPER(TableAopCalendar[[#This Row],[Month]])," ",TableAopCalendar[[#This Row],[Year]])</f>
        <v>SEPTEMBER 26</v>
      </c>
      <c r="J1631" s="6" t="s">
        <v>261</v>
      </c>
      <c r="K1631" s="6" t="str">
        <f>CONCATENATE(TableAopCalendar[[#This Row],[Month for Plan]]," ",TableAopCalendar[[#This Row],[Plan]])</f>
        <v>SEPTEMBER 26 PLANNED</v>
      </c>
    </row>
    <row r="1632" spans="1:11" x14ac:dyDescent="0.35">
      <c r="A1632" s="6">
        <f t="shared" si="78"/>
        <v>3</v>
      </c>
      <c r="B1632" s="7">
        <v>46282</v>
      </c>
      <c r="C1632" s="8" t="s">
        <v>256</v>
      </c>
      <c r="D1632" s="8">
        <v>26</v>
      </c>
      <c r="E1632" s="6">
        <f>DAY(TableAopCalendar[[#This Row],[Date]])</f>
        <v>17</v>
      </c>
      <c r="F1632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632" s="6" t="str">
        <f t="shared" si="79"/>
        <v>Week 3</v>
      </c>
      <c r="H1632" s="6" t="str">
        <f t="shared" si="80"/>
        <v>September 26 Week 3</v>
      </c>
      <c r="I1632" s="6" t="str">
        <f>CONCATENATE(UPPER(TableAopCalendar[[#This Row],[Month]])," ",TableAopCalendar[[#This Row],[Year]])</f>
        <v>SEPTEMBER 26</v>
      </c>
      <c r="J1632" s="6" t="s">
        <v>261</v>
      </c>
      <c r="K1632" s="6" t="str">
        <f>CONCATENATE(TableAopCalendar[[#This Row],[Month for Plan]]," ",TableAopCalendar[[#This Row],[Plan]])</f>
        <v>SEPTEMBER 26 PLANNED</v>
      </c>
    </row>
    <row r="1633" spans="1:11" x14ac:dyDescent="0.35">
      <c r="A1633" s="6">
        <f t="shared" si="78"/>
        <v>4</v>
      </c>
      <c r="B1633" s="7">
        <v>46283</v>
      </c>
      <c r="C1633" s="8" t="s">
        <v>256</v>
      </c>
      <c r="D1633" s="8">
        <v>26</v>
      </c>
      <c r="E1633" s="6">
        <f>DAY(TableAopCalendar[[#This Row],[Date]])</f>
        <v>18</v>
      </c>
      <c r="F1633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633" s="6" t="str">
        <f t="shared" si="79"/>
        <v>Week 3</v>
      </c>
      <c r="H1633" s="6" t="str">
        <f t="shared" si="80"/>
        <v>September 26 Week 3</v>
      </c>
      <c r="I1633" s="6" t="str">
        <f>CONCATENATE(UPPER(TableAopCalendar[[#This Row],[Month]])," ",TableAopCalendar[[#This Row],[Year]])</f>
        <v>SEPTEMBER 26</v>
      </c>
      <c r="J1633" s="6" t="s">
        <v>261</v>
      </c>
      <c r="K1633" s="6" t="str">
        <f>CONCATENATE(TableAopCalendar[[#This Row],[Month for Plan]]," ",TableAopCalendar[[#This Row],[Plan]])</f>
        <v>SEPTEMBER 26 PLANNED</v>
      </c>
    </row>
    <row r="1634" spans="1:11" x14ac:dyDescent="0.35">
      <c r="A1634" s="6">
        <f t="shared" si="78"/>
        <v>5</v>
      </c>
      <c r="B1634" s="7">
        <v>46284</v>
      </c>
      <c r="C1634" s="8" t="s">
        <v>256</v>
      </c>
      <c r="D1634" s="8">
        <v>26</v>
      </c>
      <c r="E1634" s="6">
        <f>DAY(TableAopCalendar[[#This Row],[Date]])</f>
        <v>19</v>
      </c>
      <c r="F1634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634" s="6" t="str">
        <f t="shared" si="79"/>
        <v>Week 3</v>
      </c>
      <c r="H1634" s="6" t="str">
        <f t="shared" si="80"/>
        <v>September 26 Week 3</v>
      </c>
      <c r="I1634" s="6" t="str">
        <f>CONCATENATE(UPPER(TableAopCalendar[[#This Row],[Month]])," ",TableAopCalendar[[#This Row],[Year]])</f>
        <v>SEPTEMBER 26</v>
      </c>
      <c r="J1634" s="6" t="s">
        <v>261</v>
      </c>
      <c r="K1634" s="6" t="str">
        <f>CONCATENATE(TableAopCalendar[[#This Row],[Month for Plan]]," ",TableAopCalendar[[#This Row],[Plan]])</f>
        <v>SEPTEMBER 26 PLANNED</v>
      </c>
    </row>
    <row r="1635" spans="1:11" x14ac:dyDescent="0.35">
      <c r="A1635" s="6">
        <f t="shared" si="78"/>
        <v>6</v>
      </c>
      <c r="B1635" s="7">
        <v>46285</v>
      </c>
      <c r="C1635" s="8" t="s">
        <v>256</v>
      </c>
      <c r="D1635" s="8">
        <v>26</v>
      </c>
      <c r="E1635" s="6">
        <f>DAY(TableAopCalendar[[#This Row],[Date]])</f>
        <v>20</v>
      </c>
      <c r="F1635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635" s="6" t="str">
        <f t="shared" si="79"/>
        <v>Week 3</v>
      </c>
      <c r="H1635" s="6" t="str">
        <f t="shared" si="80"/>
        <v>September 26 Week 3</v>
      </c>
      <c r="I1635" s="6" t="str">
        <f>CONCATENATE(UPPER(TableAopCalendar[[#This Row],[Month]])," ",TableAopCalendar[[#This Row],[Year]])</f>
        <v>SEPTEMBER 26</v>
      </c>
      <c r="J1635" s="6" t="s">
        <v>261</v>
      </c>
      <c r="K1635" s="6" t="str">
        <f>CONCATENATE(TableAopCalendar[[#This Row],[Month for Plan]]," ",TableAopCalendar[[#This Row],[Plan]])</f>
        <v>SEPTEMBER 26 PLANNED</v>
      </c>
    </row>
    <row r="1636" spans="1:11" x14ac:dyDescent="0.35">
      <c r="A1636" s="6">
        <f t="shared" si="78"/>
        <v>7</v>
      </c>
      <c r="B1636" s="7">
        <v>46286</v>
      </c>
      <c r="C1636" s="8" t="s">
        <v>256</v>
      </c>
      <c r="D1636" s="8">
        <v>26</v>
      </c>
      <c r="E1636" s="6">
        <f>DAY(TableAopCalendar[[#This Row],[Date]])</f>
        <v>21</v>
      </c>
      <c r="F1636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636" s="6" t="str">
        <f t="shared" si="79"/>
        <v>Week 3</v>
      </c>
      <c r="H1636" s="6" t="str">
        <f t="shared" si="80"/>
        <v>September 26 Week 3</v>
      </c>
      <c r="I1636" s="6" t="str">
        <f>CONCATENATE(UPPER(TableAopCalendar[[#This Row],[Month]])," ",TableAopCalendar[[#This Row],[Year]])</f>
        <v>SEPTEMBER 26</v>
      </c>
      <c r="J1636" s="6" t="s">
        <v>261</v>
      </c>
      <c r="K1636" s="6" t="str">
        <f>CONCATENATE(TableAopCalendar[[#This Row],[Month for Plan]]," ",TableAopCalendar[[#This Row],[Plan]])</f>
        <v>SEPTEMBER 26 PLANNED</v>
      </c>
    </row>
    <row r="1637" spans="1:11" x14ac:dyDescent="0.35">
      <c r="A1637" s="6">
        <f t="shared" si="78"/>
        <v>1</v>
      </c>
      <c r="B1637" s="7">
        <v>46287</v>
      </c>
      <c r="C1637" s="8" t="s">
        <v>256</v>
      </c>
      <c r="D1637" s="8">
        <v>26</v>
      </c>
      <c r="E1637" s="6">
        <f>DAY(TableAopCalendar[[#This Row],[Date]])</f>
        <v>22</v>
      </c>
      <c r="F1637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637" s="6" t="str">
        <f t="shared" si="79"/>
        <v>Week 4</v>
      </c>
      <c r="H1637" s="6" t="str">
        <f t="shared" si="80"/>
        <v>September 26 Week 4</v>
      </c>
      <c r="I1637" s="6" t="str">
        <f>CONCATENATE(UPPER(TableAopCalendar[[#This Row],[Month]])," ",TableAopCalendar[[#This Row],[Year]])</f>
        <v>SEPTEMBER 26</v>
      </c>
      <c r="J1637" s="6" t="s">
        <v>261</v>
      </c>
      <c r="K1637" s="6" t="str">
        <f>CONCATENATE(TableAopCalendar[[#This Row],[Month for Plan]]," ",TableAopCalendar[[#This Row],[Plan]])</f>
        <v>SEPTEMBER 26 PLANNED</v>
      </c>
    </row>
    <row r="1638" spans="1:11" x14ac:dyDescent="0.35">
      <c r="A1638" s="6">
        <f t="shared" si="78"/>
        <v>2</v>
      </c>
      <c r="B1638" s="7">
        <v>46288</v>
      </c>
      <c r="C1638" s="8" t="s">
        <v>256</v>
      </c>
      <c r="D1638" s="8">
        <v>26</v>
      </c>
      <c r="E1638" s="6">
        <f>DAY(TableAopCalendar[[#This Row],[Date]])</f>
        <v>23</v>
      </c>
      <c r="F1638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638" s="6" t="str">
        <f t="shared" si="79"/>
        <v>Week 4</v>
      </c>
      <c r="H1638" s="6" t="str">
        <f t="shared" si="80"/>
        <v>September 26 Week 4</v>
      </c>
      <c r="I1638" s="6" t="str">
        <f>CONCATENATE(UPPER(TableAopCalendar[[#This Row],[Month]])," ",TableAopCalendar[[#This Row],[Year]])</f>
        <v>SEPTEMBER 26</v>
      </c>
      <c r="J1638" s="6" t="s">
        <v>261</v>
      </c>
      <c r="K1638" s="6" t="str">
        <f>CONCATENATE(TableAopCalendar[[#This Row],[Month for Plan]]," ",TableAopCalendar[[#This Row],[Plan]])</f>
        <v>SEPTEMBER 26 PLANNED</v>
      </c>
    </row>
    <row r="1639" spans="1:11" x14ac:dyDescent="0.35">
      <c r="A1639" s="6">
        <f t="shared" si="78"/>
        <v>3</v>
      </c>
      <c r="B1639" s="7">
        <v>46289</v>
      </c>
      <c r="C1639" s="8" t="s">
        <v>256</v>
      </c>
      <c r="D1639" s="8">
        <v>26</v>
      </c>
      <c r="E1639" s="6">
        <f>DAY(TableAopCalendar[[#This Row],[Date]])</f>
        <v>24</v>
      </c>
      <c r="F1639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639" s="6" t="str">
        <f t="shared" si="79"/>
        <v>Week 4</v>
      </c>
      <c r="H1639" s="6" t="str">
        <f t="shared" si="80"/>
        <v>September 26 Week 4</v>
      </c>
      <c r="I1639" s="6" t="str">
        <f>CONCATENATE(UPPER(TableAopCalendar[[#This Row],[Month]])," ",TableAopCalendar[[#This Row],[Year]])</f>
        <v>SEPTEMBER 26</v>
      </c>
      <c r="J1639" s="6" t="s">
        <v>261</v>
      </c>
      <c r="K1639" s="6" t="str">
        <f>CONCATENATE(TableAopCalendar[[#This Row],[Month for Plan]]," ",TableAopCalendar[[#This Row],[Plan]])</f>
        <v>SEPTEMBER 26 PLANNED</v>
      </c>
    </row>
    <row r="1640" spans="1:11" x14ac:dyDescent="0.35">
      <c r="A1640" s="6">
        <f t="shared" si="78"/>
        <v>4</v>
      </c>
      <c r="B1640" s="7">
        <v>46290</v>
      </c>
      <c r="C1640" s="8" t="s">
        <v>256</v>
      </c>
      <c r="D1640" s="8">
        <v>26</v>
      </c>
      <c r="E1640" s="6">
        <f>DAY(TableAopCalendar[[#This Row],[Date]])</f>
        <v>25</v>
      </c>
      <c r="F1640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640" s="6" t="str">
        <f t="shared" si="79"/>
        <v>Week 4</v>
      </c>
      <c r="H1640" s="6" t="str">
        <f t="shared" si="80"/>
        <v>September 26 Week 4</v>
      </c>
      <c r="I1640" s="6" t="str">
        <f>CONCATENATE(UPPER(TableAopCalendar[[#This Row],[Month]])," ",TableAopCalendar[[#This Row],[Year]])</f>
        <v>SEPTEMBER 26</v>
      </c>
      <c r="J1640" s="6" t="s">
        <v>261</v>
      </c>
      <c r="K1640" s="6" t="str">
        <f>CONCATENATE(TableAopCalendar[[#This Row],[Month for Plan]]," ",TableAopCalendar[[#This Row],[Plan]])</f>
        <v>SEPTEMBER 26 PLANNED</v>
      </c>
    </row>
    <row r="1641" spans="1:11" x14ac:dyDescent="0.35">
      <c r="A1641" s="6">
        <f t="shared" si="78"/>
        <v>5</v>
      </c>
      <c r="B1641" s="7">
        <v>46291</v>
      </c>
      <c r="C1641" s="8" t="s">
        <v>256</v>
      </c>
      <c r="D1641" s="8">
        <v>26</v>
      </c>
      <c r="E1641" s="6">
        <f>DAY(TableAopCalendar[[#This Row],[Date]])</f>
        <v>26</v>
      </c>
      <c r="F1641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641" s="6" t="str">
        <f t="shared" si="79"/>
        <v>Week 4</v>
      </c>
      <c r="H1641" s="6" t="str">
        <f t="shared" si="80"/>
        <v>September 26 Week 4</v>
      </c>
      <c r="I1641" s="6" t="str">
        <f>CONCATENATE(UPPER(TableAopCalendar[[#This Row],[Month]])," ",TableAopCalendar[[#This Row],[Year]])</f>
        <v>SEPTEMBER 26</v>
      </c>
      <c r="J1641" s="6" t="s">
        <v>261</v>
      </c>
      <c r="K1641" s="6" t="str">
        <f>CONCATENATE(TableAopCalendar[[#This Row],[Month for Plan]]," ",TableAopCalendar[[#This Row],[Plan]])</f>
        <v>SEPTEMBER 26 PLANNED</v>
      </c>
    </row>
    <row r="1642" spans="1:11" x14ac:dyDescent="0.35">
      <c r="A1642" s="6">
        <f t="shared" si="78"/>
        <v>6</v>
      </c>
      <c r="B1642" s="7">
        <v>46292</v>
      </c>
      <c r="C1642" s="8" t="s">
        <v>256</v>
      </c>
      <c r="D1642" s="8">
        <v>26</v>
      </c>
      <c r="E1642" s="6">
        <f>DAY(TableAopCalendar[[#This Row],[Date]])</f>
        <v>27</v>
      </c>
      <c r="F1642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642" s="6" t="str">
        <f t="shared" si="79"/>
        <v>Week 4</v>
      </c>
      <c r="H1642" s="6" t="str">
        <f t="shared" si="80"/>
        <v>September 26 Week 4</v>
      </c>
      <c r="I1642" s="6" t="str">
        <f>CONCATENATE(UPPER(TableAopCalendar[[#This Row],[Month]])," ",TableAopCalendar[[#This Row],[Year]])</f>
        <v>SEPTEMBER 26</v>
      </c>
      <c r="J1642" s="6" t="s">
        <v>261</v>
      </c>
      <c r="K1642" s="6" t="str">
        <f>CONCATENATE(TableAopCalendar[[#This Row],[Month for Plan]]," ",TableAopCalendar[[#This Row],[Plan]])</f>
        <v>SEPTEMBER 26 PLANNED</v>
      </c>
    </row>
    <row r="1643" spans="1:11" x14ac:dyDescent="0.35">
      <c r="A1643" s="6">
        <f t="shared" si="78"/>
        <v>7</v>
      </c>
      <c r="B1643" s="7">
        <v>46293</v>
      </c>
      <c r="C1643" s="8" t="s">
        <v>256</v>
      </c>
      <c r="D1643" s="8">
        <v>26</v>
      </c>
      <c r="E1643" s="6">
        <f>DAY(TableAopCalendar[[#This Row],[Date]])</f>
        <v>28</v>
      </c>
      <c r="F1643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643" s="6" t="str">
        <f t="shared" si="79"/>
        <v>Week 4</v>
      </c>
      <c r="H1643" s="6" t="str">
        <f t="shared" si="80"/>
        <v>September 26 Week 4</v>
      </c>
      <c r="I1643" s="6" t="str">
        <f>CONCATENATE(UPPER(TableAopCalendar[[#This Row],[Month]])," ",TableAopCalendar[[#This Row],[Year]])</f>
        <v>SEPTEMBER 26</v>
      </c>
      <c r="J1643" s="6" t="s">
        <v>261</v>
      </c>
      <c r="K1643" s="6" t="str">
        <f>CONCATENATE(TableAopCalendar[[#This Row],[Month for Plan]]," ",TableAopCalendar[[#This Row],[Plan]])</f>
        <v>SEPTEMBER 26 PLANNED</v>
      </c>
    </row>
    <row r="1644" spans="1:11" x14ac:dyDescent="0.35">
      <c r="A1644" s="6">
        <f t="shared" si="78"/>
        <v>1</v>
      </c>
      <c r="B1644" s="7">
        <v>46294</v>
      </c>
      <c r="C1644" s="8" t="s">
        <v>256</v>
      </c>
      <c r="D1644" s="8">
        <v>26</v>
      </c>
      <c r="E1644" s="6">
        <f>DAY(TableAopCalendar[[#This Row],[Date]])</f>
        <v>29</v>
      </c>
      <c r="F1644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644" s="6" t="str">
        <f t="shared" si="79"/>
        <v>Week 5</v>
      </c>
      <c r="H1644" s="6" t="str">
        <f t="shared" si="80"/>
        <v>September 26 Week 5</v>
      </c>
      <c r="I1644" s="6" t="str">
        <f>CONCATENATE(UPPER(TableAopCalendar[[#This Row],[Month]])," ",TableAopCalendar[[#This Row],[Year]])</f>
        <v>SEPTEMBER 26</v>
      </c>
      <c r="J1644" s="6" t="s">
        <v>261</v>
      </c>
      <c r="K1644" s="6" t="str">
        <f>CONCATENATE(TableAopCalendar[[#This Row],[Month for Plan]]," ",TableAopCalendar[[#This Row],[Plan]])</f>
        <v>SEPTEMBER 26 PLANNED</v>
      </c>
    </row>
    <row r="1645" spans="1:11" x14ac:dyDescent="0.35">
      <c r="A1645" s="6">
        <f t="shared" si="78"/>
        <v>2</v>
      </c>
      <c r="B1645" s="7">
        <v>46295</v>
      </c>
      <c r="C1645" s="8" t="s">
        <v>256</v>
      </c>
      <c r="D1645" s="8">
        <v>26</v>
      </c>
      <c r="E1645" s="6">
        <f>DAY(TableAopCalendar[[#This Row],[Date]])</f>
        <v>30</v>
      </c>
      <c r="F1645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645" s="6" t="str">
        <f t="shared" si="79"/>
        <v>Week 5</v>
      </c>
      <c r="H1645" s="6" t="str">
        <f t="shared" si="80"/>
        <v>September 26 Week 5</v>
      </c>
      <c r="I1645" s="6" t="str">
        <f>CONCATENATE(UPPER(TableAopCalendar[[#This Row],[Month]])," ",TableAopCalendar[[#This Row],[Year]])</f>
        <v>SEPTEMBER 26</v>
      </c>
      <c r="J1645" s="6" t="s">
        <v>261</v>
      </c>
      <c r="K1645" s="6" t="str">
        <f>CONCATENATE(TableAopCalendar[[#This Row],[Month for Plan]]," ",TableAopCalendar[[#This Row],[Plan]])</f>
        <v>SEPTEMBER 26 PLANNED</v>
      </c>
    </row>
    <row r="1646" spans="1:11" x14ac:dyDescent="0.35">
      <c r="A1646" s="6">
        <f t="shared" si="78"/>
        <v>1</v>
      </c>
      <c r="B1646" s="7">
        <v>46296</v>
      </c>
      <c r="C1646" s="8" t="s">
        <v>168</v>
      </c>
      <c r="D1646" s="8">
        <v>26</v>
      </c>
      <c r="E1646" s="6">
        <f>DAY(TableAopCalendar[[#This Row],[Date]])</f>
        <v>1</v>
      </c>
      <c r="F1646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646" s="6" t="str">
        <f t="shared" si="79"/>
        <v>Week 1</v>
      </c>
      <c r="H1646" s="6" t="str">
        <f t="shared" si="80"/>
        <v>October 26 Week 1</v>
      </c>
      <c r="I1646" s="6" t="str">
        <f>CONCATENATE(UPPER(TableAopCalendar[[#This Row],[Month]])," ",TableAopCalendar[[#This Row],[Year]])</f>
        <v>OCTOBER 26</v>
      </c>
      <c r="J1646" s="6" t="s">
        <v>261</v>
      </c>
      <c r="K1646" s="6" t="str">
        <f>CONCATENATE(TableAopCalendar[[#This Row],[Month for Plan]]," ",TableAopCalendar[[#This Row],[Plan]])</f>
        <v>OCTOBER 26 PLANNED</v>
      </c>
    </row>
    <row r="1647" spans="1:11" x14ac:dyDescent="0.35">
      <c r="A1647" s="6">
        <f t="shared" si="78"/>
        <v>2</v>
      </c>
      <c r="B1647" s="7">
        <v>46297</v>
      </c>
      <c r="C1647" s="8" t="s">
        <v>168</v>
      </c>
      <c r="D1647" s="8">
        <v>26</v>
      </c>
      <c r="E1647" s="6">
        <f>DAY(TableAopCalendar[[#This Row],[Date]])</f>
        <v>2</v>
      </c>
      <c r="F1647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647" s="6" t="str">
        <f t="shared" si="79"/>
        <v>Week 1</v>
      </c>
      <c r="H1647" s="6" t="str">
        <f t="shared" si="80"/>
        <v>October 26 Week 1</v>
      </c>
      <c r="I1647" s="6" t="str">
        <f>CONCATENATE(UPPER(TableAopCalendar[[#This Row],[Month]])," ",TableAopCalendar[[#This Row],[Year]])</f>
        <v>OCTOBER 26</v>
      </c>
      <c r="J1647" s="6" t="s">
        <v>261</v>
      </c>
      <c r="K1647" s="6" t="str">
        <f>CONCATENATE(TableAopCalendar[[#This Row],[Month for Plan]]," ",TableAopCalendar[[#This Row],[Plan]])</f>
        <v>OCTOBER 26 PLANNED</v>
      </c>
    </row>
    <row r="1648" spans="1:11" x14ac:dyDescent="0.35">
      <c r="A1648" s="6">
        <f t="shared" si="78"/>
        <v>3</v>
      </c>
      <c r="B1648" s="7">
        <v>46298</v>
      </c>
      <c r="C1648" s="8" t="s">
        <v>168</v>
      </c>
      <c r="D1648" s="8">
        <v>26</v>
      </c>
      <c r="E1648" s="6">
        <f>DAY(TableAopCalendar[[#This Row],[Date]])</f>
        <v>3</v>
      </c>
      <c r="F1648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648" s="6" t="str">
        <f t="shared" si="79"/>
        <v>Week 1</v>
      </c>
      <c r="H1648" s="6" t="str">
        <f t="shared" si="80"/>
        <v>October 26 Week 1</v>
      </c>
      <c r="I1648" s="6" t="str">
        <f>CONCATENATE(UPPER(TableAopCalendar[[#This Row],[Month]])," ",TableAopCalendar[[#This Row],[Year]])</f>
        <v>OCTOBER 26</v>
      </c>
      <c r="J1648" s="6" t="s">
        <v>261</v>
      </c>
      <c r="K1648" s="6" t="str">
        <f>CONCATENATE(TableAopCalendar[[#This Row],[Month for Plan]]," ",TableAopCalendar[[#This Row],[Plan]])</f>
        <v>OCTOBER 26 PLANNED</v>
      </c>
    </row>
    <row r="1649" spans="1:11" x14ac:dyDescent="0.35">
      <c r="A1649" s="6">
        <f t="shared" si="78"/>
        <v>4</v>
      </c>
      <c r="B1649" s="7">
        <v>46299</v>
      </c>
      <c r="C1649" s="8" t="s">
        <v>168</v>
      </c>
      <c r="D1649" s="8">
        <v>26</v>
      </c>
      <c r="E1649" s="6">
        <f>DAY(TableAopCalendar[[#This Row],[Date]])</f>
        <v>4</v>
      </c>
      <c r="F1649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649" s="6" t="str">
        <f t="shared" si="79"/>
        <v>Week 1</v>
      </c>
      <c r="H1649" s="6" t="str">
        <f t="shared" si="80"/>
        <v>October 26 Week 1</v>
      </c>
      <c r="I1649" s="6" t="str">
        <f>CONCATENATE(UPPER(TableAopCalendar[[#This Row],[Month]])," ",TableAopCalendar[[#This Row],[Year]])</f>
        <v>OCTOBER 26</v>
      </c>
      <c r="J1649" s="6" t="s">
        <v>261</v>
      </c>
      <c r="K1649" s="6" t="str">
        <f>CONCATENATE(TableAopCalendar[[#This Row],[Month for Plan]]," ",TableAopCalendar[[#This Row],[Plan]])</f>
        <v>OCTOBER 26 PLANNED</v>
      </c>
    </row>
    <row r="1650" spans="1:11" x14ac:dyDescent="0.35">
      <c r="A1650" s="6">
        <f t="shared" si="78"/>
        <v>5</v>
      </c>
      <c r="B1650" s="7">
        <v>46300</v>
      </c>
      <c r="C1650" s="8" t="s">
        <v>168</v>
      </c>
      <c r="D1650" s="8">
        <v>26</v>
      </c>
      <c r="E1650" s="6">
        <f>DAY(TableAopCalendar[[#This Row],[Date]])</f>
        <v>5</v>
      </c>
      <c r="F1650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650" s="6" t="str">
        <f t="shared" si="79"/>
        <v>Week 1</v>
      </c>
      <c r="H1650" s="6" t="str">
        <f t="shared" si="80"/>
        <v>October 26 Week 1</v>
      </c>
      <c r="I1650" s="6" t="str">
        <f>CONCATENATE(UPPER(TableAopCalendar[[#This Row],[Month]])," ",TableAopCalendar[[#This Row],[Year]])</f>
        <v>OCTOBER 26</v>
      </c>
      <c r="J1650" s="6" t="s">
        <v>261</v>
      </c>
      <c r="K1650" s="6" t="str">
        <f>CONCATENATE(TableAopCalendar[[#This Row],[Month for Plan]]," ",TableAopCalendar[[#This Row],[Plan]])</f>
        <v>OCTOBER 26 PLANNED</v>
      </c>
    </row>
    <row r="1651" spans="1:11" x14ac:dyDescent="0.35">
      <c r="A1651" s="6">
        <f t="shared" si="78"/>
        <v>6</v>
      </c>
      <c r="B1651" s="7">
        <v>46301</v>
      </c>
      <c r="C1651" s="8" t="s">
        <v>168</v>
      </c>
      <c r="D1651" s="8">
        <v>26</v>
      </c>
      <c r="E1651" s="6">
        <f>DAY(TableAopCalendar[[#This Row],[Date]])</f>
        <v>6</v>
      </c>
      <c r="F1651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651" s="6" t="str">
        <f t="shared" si="79"/>
        <v>Week 1</v>
      </c>
      <c r="H1651" s="6" t="str">
        <f t="shared" si="80"/>
        <v>October 26 Week 1</v>
      </c>
      <c r="I1651" s="6" t="str">
        <f>CONCATENATE(UPPER(TableAopCalendar[[#This Row],[Month]])," ",TableAopCalendar[[#This Row],[Year]])</f>
        <v>OCTOBER 26</v>
      </c>
      <c r="J1651" s="6" t="s">
        <v>261</v>
      </c>
      <c r="K1651" s="6" t="str">
        <f>CONCATENATE(TableAopCalendar[[#This Row],[Month for Plan]]," ",TableAopCalendar[[#This Row],[Plan]])</f>
        <v>OCTOBER 26 PLANNED</v>
      </c>
    </row>
    <row r="1652" spans="1:11" x14ac:dyDescent="0.35">
      <c r="A1652" s="6">
        <f t="shared" si="78"/>
        <v>7</v>
      </c>
      <c r="B1652" s="7">
        <v>46302</v>
      </c>
      <c r="C1652" s="8" t="s">
        <v>168</v>
      </c>
      <c r="D1652" s="8">
        <v>26</v>
      </c>
      <c r="E1652" s="6">
        <f>DAY(TableAopCalendar[[#This Row],[Date]])</f>
        <v>7</v>
      </c>
      <c r="F1652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652" s="6" t="str">
        <f t="shared" si="79"/>
        <v>Week 1</v>
      </c>
      <c r="H1652" s="6" t="str">
        <f t="shared" si="80"/>
        <v>October 26 Week 1</v>
      </c>
      <c r="I1652" s="6" t="str">
        <f>CONCATENATE(UPPER(TableAopCalendar[[#This Row],[Month]])," ",TableAopCalendar[[#This Row],[Year]])</f>
        <v>OCTOBER 26</v>
      </c>
      <c r="J1652" s="6" t="s">
        <v>261</v>
      </c>
      <c r="K1652" s="6" t="str">
        <f>CONCATENATE(TableAopCalendar[[#This Row],[Month for Plan]]," ",TableAopCalendar[[#This Row],[Plan]])</f>
        <v>OCTOBER 26 PLANNED</v>
      </c>
    </row>
    <row r="1653" spans="1:11" x14ac:dyDescent="0.35">
      <c r="A1653" s="6">
        <f t="shared" si="78"/>
        <v>1</v>
      </c>
      <c r="B1653" s="7">
        <v>46303</v>
      </c>
      <c r="C1653" s="8" t="s">
        <v>168</v>
      </c>
      <c r="D1653" s="8">
        <v>26</v>
      </c>
      <c r="E1653" s="6">
        <f>DAY(TableAopCalendar[[#This Row],[Date]])</f>
        <v>8</v>
      </c>
      <c r="F1653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653" s="6" t="str">
        <f t="shared" si="79"/>
        <v>Week 2</v>
      </c>
      <c r="H1653" s="6" t="str">
        <f t="shared" si="80"/>
        <v>October 26 Week 2</v>
      </c>
      <c r="I1653" s="6" t="str">
        <f>CONCATENATE(UPPER(TableAopCalendar[[#This Row],[Month]])," ",TableAopCalendar[[#This Row],[Year]])</f>
        <v>OCTOBER 26</v>
      </c>
      <c r="J1653" s="6" t="s">
        <v>261</v>
      </c>
      <c r="K1653" s="6" t="str">
        <f>CONCATENATE(TableAopCalendar[[#This Row],[Month for Plan]]," ",TableAopCalendar[[#This Row],[Plan]])</f>
        <v>OCTOBER 26 PLANNED</v>
      </c>
    </row>
    <row r="1654" spans="1:11" x14ac:dyDescent="0.35">
      <c r="A1654" s="6">
        <f t="shared" si="78"/>
        <v>2</v>
      </c>
      <c r="B1654" s="7">
        <v>46304</v>
      </c>
      <c r="C1654" s="8" t="s">
        <v>168</v>
      </c>
      <c r="D1654" s="8">
        <v>26</v>
      </c>
      <c r="E1654" s="6">
        <f>DAY(TableAopCalendar[[#This Row],[Date]])</f>
        <v>9</v>
      </c>
      <c r="F1654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654" s="6" t="str">
        <f t="shared" si="79"/>
        <v>Week 2</v>
      </c>
      <c r="H1654" s="6" t="str">
        <f t="shared" si="80"/>
        <v>October 26 Week 2</v>
      </c>
      <c r="I1654" s="6" t="str">
        <f>CONCATENATE(UPPER(TableAopCalendar[[#This Row],[Month]])," ",TableAopCalendar[[#This Row],[Year]])</f>
        <v>OCTOBER 26</v>
      </c>
      <c r="J1654" s="6" t="s">
        <v>261</v>
      </c>
      <c r="K1654" s="6" t="str">
        <f>CONCATENATE(TableAopCalendar[[#This Row],[Month for Plan]]," ",TableAopCalendar[[#This Row],[Plan]])</f>
        <v>OCTOBER 26 PLANNED</v>
      </c>
    </row>
    <row r="1655" spans="1:11" x14ac:dyDescent="0.35">
      <c r="A1655" s="6">
        <f t="shared" si="78"/>
        <v>3</v>
      </c>
      <c r="B1655" s="7">
        <v>46305</v>
      </c>
      <c r="C1655" s="8" t="s">
        <v>168</v>
      </c>
      <c r="D1655" s="8">
        <v>26</v>
      </c>
      <c r="E1655" s="6">
        <f>DAY(TableAopCalendar[[#This Row],[Date]])</f>
        <v>10</v>
      </c>
      <c r="F1655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655" s="6" t="str">
        <f t="shared" si="79"/>
        <v>Week 2</v>
      </c>
      <c r="H1655" s="6" t="str">
        <f t="shared" si="80"/>
        <v>October 26 Week 2</v>
      </c>
      <c r="I1655" s="6" t="str">
        <f>CONCATENATE(UPPER(TableAopCalendar[[#This Row],[Month]])," ",TableAopCalendar[[#This Row],[Year]])</f>
        <v>OCTOBER 26</v>
      </c>
      <c r="J1655" s="6" t="s">
        <v>261</v>
      </c>
      <c r="K1655" s="6" t="str">
        <f>CONCATENATE(TableAopCalendar[[#This Row],[Month for Plan]]," ",TableAopCalendar[[#This Row],[Plan]])</f>
        <v>OCTOBER 26 PLANNED</v>
      </c>
    </row>
    <row r="1656" spans="1:11" x14ac:dyDescent="0.35">
      <c r="A1656" s="6">
        <f t="shared" si="78"/>
        <v>4</v>
      </c>
      <c r="B1656" s="7">
        <v>46306</v>
      </c>
      <c r="C1656" s="8" t="s">
        <v>168</v>
      </c>
      <c r="D1656" s="8">
        <v>26</v>
      </c>
      <c r="E1656" s="6">
        <f>DAY(TableAopCalendar[[#This Row],[Date]])</f>
        <v>11</v>
      </c>
      <c r="F1656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656" s="6" t="str">
        <f t="shared" si="79"/>
        <v>Week 2</v>
      </c>
      <c r="H1656" s="6" t="str">
        <f t="shared" si="80"/>
        <v>October 26 Week 2</v>
      </c>
      <c r="I1656" s="6" t="str">
        <f>CONCATENATE(UPPER(TableAopCalendar[[#This Row],[Month]])," ",TableAopCalendar[[#This Row],[Year]])</f>
        <v>OCTOBER 26</v>
      </c>
      <c r="J1656" s="6" t="s">
        <v>261</v>
      </c>
      <c r="K1656" s="6" t="str">
        <f>CONCATENATE(TableAopCalendar[[#This Row],[Month for Plan]]," ",TableAopCalendar[[#This Row],[Plan]])</f>
        <v>OCTOBER 26 PLANNED</v>
      </c>
    </row>
    <row r="1657" spans="1:11" x14ac:dyDescent="0.35">
      <c r="A1657" s="6">
        <f t="shared" si="78"/>
        <v>5</v>
      </c>
      <c r="B1657" s="7">
        <v>46307</v>
      </c>
      <c r="C1657" s="8" t="s">
        <v>168</v>
      </c>
      <c r="D1657" s="8">
        <v>26</v>
      </c>
      <c r="E1657" s="6">
        <f>DAY(TableAopCalendar[[#This Row],[Date]])</f>
        <v>12</v>
      </c>
      <c r="F1657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657" s="6" t="str">
        <f t="shared" si="79"/>
        <v>Week 2</v>
      </c>
      <c r="H1657" s="6" t="str">
        <f t="shared" si="80"/>
        <v>October 26 Week 2</v>
      </c>
      <c r="I1657" s="6" t="str">
        <f>CONCATENATE(UPPER(TableAopCalendar[[#This Row],[Month]])," ",TableAopCalendar[[#This Row],[Year]])</f>
        <v>OCTOBER 26</v>
      </c>
      <c r="J1657" s="6" t="s">
        <v>261</v>
      </c>
      <c r="K1657" s="6" t="str">
        <f>CONCATENATE(TableAopCalendar[[#This Row],[Month for Plan]]," ",TableAopCalendar[[#This Row],[Plan]])</f>
        <v>OCTOBER 26 PLANNED</v>
      </c>
    </row>
    <row r="1658" spans="1:11" x14ac:dyDescent="0.35">
      <c r="A1658" s="6">
        <f t="shared" si="78"/>
        <v>6</v>
      </c>
      <c r="B1658" s="7">
        <v>46308</v>
      </c>
      <c r="C1658" s="8" t="s">
        <v>168</v>
      </c>
      <c r="D1658" s="8">
        <v>26</v>
      </c>
      <c r="E1658" s="6">
        <f>DAY(TableAopCalendar[[#This Row],[Date]])</f>
        <v>13</v>
      </c>
      <c r="F1658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658" s="6" t="str">
        <f t="shared" si="79"/>
        <v>Week 2</v>
      </c>
      <c r="H1658" s="6" t="str">
        <f t="shared" si="80"/>
        <v>October 26 Week 2</v>
      </c>
      <c r="I1658" s="6" t="str">
        <f>CONCATENATE(UPPER(TableAopCalendar[[#This Row],[Month]])," ",TableAopCalendar[[#This Row],[Year]])</f>
        <v>OCTOBER 26</v>
      </c>
      <c r="J1658" s="6" t="s">
        <v>261</v>
      </c>
      <c r="K1658" s="6" t="str">
        <f>CONCATENATE(TableAopCalendar[[#This Row],[Month for Plan]]," ",TableAopCalendar[[#This Row],[Plan]])</f>
        <v>OCTOBER 26 PLANNED</v>
      </c>
    </row>
    <row r="1659" spans="1:11" x14ac:dyDescent="0.35">
      <c r="A1659" s="6">
        <f t="shared" si="78"/>
        <v>7</v>
      </c>
      <c r="B1659" s="7">
        <v>46309</v>
      </c>
      <c r="C1659" s="8" t="s">
        <v>168</v>
      </c>
      <c r="D1659" s="8">
        <v>26</v>
      </c>
      <c r="E1659" s="6">
        <f>DAY(TableAopCalendar[[#This Row],[Date]])</f>
        <v>14</v>
      </c>
      <c r="F1659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659" s="6" t="str">
        <f t="shared" si="79"/>
        <v>Week 2</v>
      </c>
      <c r="H1659" s="6" t="str">
        <f t="shared" si="80"/>
        <v>October 26 Week 2</v>
      </c>
      <c r="I1659" s="6" t="str">
        <f>CONCATENATE(UPPER(TableAopCalendar[[#This Row],[Month]])," ",TableAopCalendar[[#This Row],[Year]])</f>
        <v>OCTOBER 26</v>
      </c>
      <c r="J1659" s="6" t="s">
        <v>261</v>
      </c>
      <c r="K1659" s="6" t="str">
        <f>CONCATENATE(TableAopCalendar[[#This Row],[Month for Plan]]," ",TableAopCalendar[[#This Row],[Plan]])</f>
        <v>OCTOBER 26 PLANNED</v>
      </c>
    </row>
    <row r="1660" spans="1:11" x14ac:dyDescent="0.35">
      <c r="A1660" s="6">
        <f t="shared" si="78"/>
        <v>1</v>
      </c>
      <c r="B1660" s="7">
        <v>46310</v>
      </c>
      <c r="C1660" s="8" t="s">
        <v>168</v>
      </c>
      <c r="D1660" s="8">
        <v>26</v>
      </c>
      <c r="E1660" s="6">
        <f>DAY(TableAopCalendar[[#This Row],[Date]])</f>
        <v>15</v>
      </c>
      <c r="F1660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660" s="6" t="str">
        <f t="shared" si="79"/>
        <v>Week 3</v>
      </c>
      <c r="H1660" s="6" t="str">
        <f t="shared" si="80"/>
        <v>October 26 Week 3</v>
      </c>
      <c r="I1660" s="6" t="str">
        <f>CONCATENATE(UPPER(TableAopCalendar[[#This Row],[Month]])," ",TableAopCalendar[[#This Row],[Year]])</f>
        <v>OCTOBER 26</v>
      </c>
      <c r="J1660" s="6" t="s">
        <v>261</v>
      </c>
      <c r="K1660" s="6" t="str">
        <f>CONCATENATE(TableAopCalendar[[#This Row],[Month for Plan]]," ",TableAopCalendar[[#This Row],[Plan]])</f>
        <v>OCTOBER 26 PLANNED</v>
      </c>
    </row>
    <row r="1661" spans="1:11" x14ac:dyDescent="0.35">
      <c r="A1661" s="6">
        <f t="shared" si="78"/>
        <v>2</v>
      </c>
      <c r="B1661" s="7">
        <v>46311</v>
      </c>
      <c r="C1661" s="8" t="s">
        <v>168</v>
      </c>
      <c r="D1661" s="8">
        <v>26</v>
      </c>
      <c r="E1661" s="6">
        <f>DAY(TableAopCalendar[[#This Row],[Date]])</f>
        <v>16</v>
      </c>
      <c r="F1661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661" s="6" t="str">
        <f t="shared" si="79"/>
        <v>Week 3</v>
      </c>
      <c r="H1661" s="6" t="str">
        <f t="shared" si="80"/>
        <v>October 26 Week 3</v>
      </c>
      <c r="I1661" s="6" t="str">
        <f>CONCATENATE(UPPER(TableAopCalendar[[#This Row],[Month]])," ",TableAopCalendar[[#This Row],[Year]])</f>
        <v>OCTOBER 26</v>
      </c>
      <c r="J1661" s="6" t="s">
        <v>261</v>
      </c>
      <c r="K1661" s="6" t="str">
        <f>CONCATENATE(TableAopCalendar[[#This Row],[Month for Plan]]," ",TableAopCalendar[[#This Row],[Plan]])</f>
        <v>OCTOBER 26 PLANNED</v>
      </c>
    </row>
    <row r="1662" spans="1:11" x14ac:dyDescent="0.35">
      <c r="A1662" s="6">
        <f t="shared" si="78"/>
        <v>3</v>
      </c>
      <c r="B1662" s="7">
        <v>46312</v>
      </c>
      <c r="C1662" s="8" t="s">
        <v>168</v>
      </c>
      <c r="D1662" s="8">
        <v>26</v>
      </c>
      <c r="E1662" s="6">
        <f>DAY(TableAopCalendar[[#This Row],[Date]])</f>
        <v>17</v>
      </c>
      <c r="F1662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662" s="6" t="str">
        <f t="shared" si="79"/>
        <v>Week 3</v>
      </c>
      <c r="H1662" s="6" t="str">
        <f t="shared" si="80"/>
        <v>October 26 Week 3</v>
      </c>
      <c r="I1662" s="6" t="str">
        <f>CONCATENATE(UPPER(TableAopCalendar[[#This Row],[Month]])," ",TableAopCalendar[[#This Row],[Year]])</f>
        <v>OCTOBER 26</v>
      </c>
      <c r="J1662" s="6" t="s">
        <v>261</v>
      </c>
      <c r="K1662" s="6" t="str">
        <f>CONCATENATE(TableAopCalendar[[#This Row],[Month for Plan]]," ",TableAopCalendar[[#This Row],[Plan]])</f>
        <v>OCTOBER 26 PLANNED</v>
      </c>
    </row>
    <row r="1663" spans="1:11" x14ac:dyDescent="0.35">
      <c r="A1663" s="6">
        <f t="shared" si="78"/>
        <v>4</v>
      </c>
      <c r="B1663" s="7">
        <v>46313</v>
      </c>
      <c r="C1663" s="8" t="s">
        <v>168</v>
      </c>
      <c r="D1663" s="8">
        <v>26</v>
      </c>
      <c r="E1663" s="6">
        <f>DAY(TableAopCalendar[[#This Row],[Date]])</f>
        <v>18</v>
      </c>
      <c r="F1663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663" s="6" t="str">
        <f t="shared" si="79"/>
        <v>Week 3</v>
      </c>
      <c r="H1663" s="6" t="str">
        <f t="shared" si="80"/>
        <v>October 26 Week 3</v>
      </c>
      <c r="I1663" s="6" t="str">
        <f>CONCATENATE(UPPER(TableAopCalendar[[#This Row],[Month]])," ",TableAopCalendar[[#This Row],[Year]])</f>
        <v>OCTOBER 26</v>
      </c>
      <c r="J1663" s="6" t="s">
        <v>261</v>
      </c>
      <c r="K1663" s="6" t="str">
        <f>CONCATENATE(TableAopCalendar[[#This Row],[Month for Plan]]," ",TableAopCalendar[[#This Row],[Plan]])</f>
        <v>OCTOBER 26 PLANNED</v>
      </c>
    </row>
    <row r="1664" spans="1:11" x14ac:dyDescent="0.35">
      <c r="A1664" s="6">
        <f t="shared" si="78"/>
        <v>5</v>
      </c>
      <c r="B1664" s="7">
        <v>46314</v>
      </c>
      <c r="C1664" s="8" t="s">
        <v>168</v>
      </c>
      <c r="D1664" s="8">
        <v>26</v>
      </c>
      <c r="E1664" s="6">
        <f>DAY(TableAopCalendar[[#This Row],[Date]])</f>
        <v>19</v>
      </c>
      <c r="F1664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664" s="6" t="str">
        <f t="shared" si="79"/>
        <v>Week 3</v>
      </c>
      <c r="H1664" s="6" t="str">
        <f t="shared" si="80"/>
        <v>October 26 Week 3</v>
      </c>
      <c r="I1664" s="6" t="str">
        <f>CONCATENATE(UPPER(TableAopCalendar[[#This Row],[Month]])," ",TableAopCalendar[[#This Row],[Year]])</f>
        <v>OCTOBER 26</v>
      </c>
      <c r="J1664" s="6" t="s">
        <v>261</v>
      </c>
      <c r="K1664" s="6" t="str">
        <f>CONCATENATE(TableAopCalendar[[#This Row],[Month for Plan]]," ",TableAopCalendar[[#This Row],[Plan]])</f>
        <v>OCTOBER 26 PLANNED</v>
      </c>
    </row>
    <row r="1665" spans="1:11" x14ac:dyDescent="0.35">
      <c r="A1665" s="6">
        <f t="shared" si="78"/>
        <v>6</v>
      </c>
      <c r="B1665" s="7">
        <v>46315</v>
      </c>
      <c r="C1665" s="8" t="s">
        <v>168</v>
      </c>
      <c r="D1665" s="8">
        <v>26</v>
      </c>
      <c r="E1665" s="6">
        <f>DAY(TableAopCalendar[[#This Row],[Date]])</f>
        <v>20</v>
      </c>
      <c r="F1665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665" s="6" t="str">
        <f t="shared" si="79"/>
        <v>Week 3</v>
      </c>
      <c r="H1665" s="6" t="str">
        <f t="shared" si="80"/>
        <v>October 26 Week 3</v>
      </c>
      <c r="I1665" s="6" t="str">
        <f>CONCATENATE(UPPER(TableAopCalendar[[#This Row],[Month]])," ",TableAopCalendar[[#This Row],[Year]])</f>
        <v>OCTOBER 26</v>
      </c>
      <c r="J1665" s="6" t="s">
        <v>261</v>
      </c>
      <c r="K1665" s="6" t="str">
        <f>CONCATENATE(TableAopCalendar[[#This Row],[Month for Plan]]," ",TableAopCalendar[[#This Row],[Plan]])</f>
        <v>OCTOBER 26 PLANNED</v>
      </c>
    </row>
    <row r="1666" spans="1:11" x14ac:dyDescent="0.35">
      <c r="A1666" s="6">
        <f t="shared" si="78"/>
        <v>7</v>
      </c>
      <c r="B1666" s="7">
        <v>46316</v>
      </c>
      <c r="C1666" s="8" t="s">
        <v>168</v>
      </c>
      <c r="D1666" s="8">
        <v>26</v>
      </c>
      <c r="E1666" s="6">
        <f>DAY(TableAopCalendar[[#This Row],[Date]])</f>
        <v>21</v>
      </c>
      <c r="F1666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666" s="6" t="str">
        <f t="shared" si="79"/>
        <v>Week 3</v>
      </c>
      <c r="H1666" s="6" t="str">
        <f t="shared" si="80"/>
        <v>October 26 Week 3</v>
      </c>
      <c r="I1666" s="6" t="str">
        <f>CONCATENATE(UPPER(TableAopCalendar[[#This Row],[Month]])," ",TableAopCalendar[[#This Row],[Year]])</f>
        <v>OCTOBER 26</v>
      </c>
      <c r="J1666" s="6" t="s">
        <v>261</v>
      </c>
      <c r="K1666" s="6" t="str">
        <f>CONCATENATE(TableAopCalendar[[#This Row],[Month for Plan]]," ",TableAopCalendar[[#This Row],[Plan]])</f>
        <v>OCTOBER 26 PLANNED</v>
      </c>
    </row>
    <row r="1667" spans="1:11" x14ac:dyDescent="0.35">
      <c r="A1667" s="6">
        <f t="shared" si="78"/>
        <v>1</v>
      </c>
      <c r="B1667" s="7">
        <v>46317</v>
      </c>
      <c r="C1667" s="8" t="s">
        <v>168</v>
      </c>
      <c r="D1667" s="8">
        <v>26</v>
      </c>
      <c r="E1667" s="6">
        <f>DAY(TableAopCalendar[[#This Row],[Date]])</f>
        <v>22</v>
      </c>
      <c r="F1667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667" s="6" t="str">
        <f t="shared" si="79"/>
        <v>Week 4</v>
      </c>
      <c r="H1667" s="6" t="str">
        <f t="shared" si="80"/>
        <v>October 26 Week 4</v>
      </c>
      <c r="I1667" s="6" t="str">
        <f>CONCATENATE(UPPER(TableAopCalendar[[#This Row],[Month]])," ",TableAopCalendar[[#This Row],[Year]])</f>
        <v>OCTOBER 26</v>
      </c>
      <c r="J1667" s="6" t="s">
        <v>261</v>
      </c>
      <c r="K1667" s="6" t="str">
        <f>CONCATENATE(TableAopCalendar[[#This Row],[Month for Plan]]," ",TableAopCalendar[[#This Row],[Plan]])</f>
        <v>OCTOBER 26 PLANNED</v>
      </c>
    </row>
    <row r="1668" spans="1:11" x14ac:dyDescent="0.35">
      <c r="A1668" s="6">
        <f t="shared" si="78"/>
        <v>2</v>
      </c>
      <c r="B1668" s="7">
        <v>46318</v>
      </c>
      <c r="C1668" s="8" t="s">
        <v>168</v>
      </c>
      <c r="D1668" s="8">
        <v>26</v>
      </c>
      <c r="E1668" s="6">
        <f>DAY(TableAopCalendar[[#This Row],[Date]])</f>
        <v>23</v>
      </c>
      <c r="F1668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668" s="6" t="str">
        <f t="shared" si="79"/>
        <v>Week 4</v>
      </c>
      <c r="H1668" s="6" t="str">
        <f t="shared" si="80"/>
        <v>October 26 Week 4</v>
      </c>
      <c r="I1668" s="6" t="str">
        <f>CONCATENATE(UPPER(TableAopCalendar[[#This Row],[Month]])," ",TableAopCalendar[[#This Row],[Year]])</f>
        <v>OCTOBER 26</v>
      </c>
      <c r="J1668" s="6" t="s">
        <v>261</v>
      </c>
      <c r="K1668" s="6" t="str">
        <f>CONCATENATE(TableAopCalendar[[#This Row],[Month for Plan]]," ",TableAopCalendar[[#This Row],[Plan]])</f>
        <v>OCTOBER 26 PLANNED</v>
      </c>
    </row>
    <row r="1669" spans="1:11" x14ac:dyDescent="0.35">
      <c r="A1669" s="6">
        <f t="shared" si="78"/>
        <v>3</v>
      </c>
      <c r="B1669" s="7">
        <v>46319</v>
      </c>
      <c r="C1669" s="8" t="s">
        <v>168</v>
      </c>
      <c r="D1669" s="8">
        <v>26</v>
      </c>
      <c r="E1669" s="6">
        <f>DAY(TableAopCalendar[[#This Row],[Date]])</f>
        <v>24</v>
      </c>
      <c r="F1669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669" s="6" t="str">
        <f t="shared" si="79"/>
        <v>Week 4</v>
      </c>
      <c r="H1669" s="6" t="str">
        <f t="shared" si="80"/>
        <v>October 26 Week 4</v>
      </c>
      <c r="I1669" s="6" t="str">
        <f>CONCATENATE(UPPER(TableAopCalendar[[#This Row],[Month]])," ",TableAopCalendar[[#This Row],[Year]])</f>
        <v>OCTOBER 26</v>
      </c>
      <c r="J1669" s="6" t="s">
        <v>261</v>
      </c>
      <c r="K1669" s="6" t="str">
        <f>CONCATENATE(TableAopCalendar[[#This Row],[Month for Plan]]," ",TableAopCalendar[[#This Row],[Plan]])</f>
        <v>OCTOBER 26 PLANNED</v>
      </c>
    </row>
    <row r="1670" spans="1:11" x14ac:dyDescent="0.35">
      <c r="A1670" s="6">
        <f t="shared" si="78"/>
        <v>4</v>
      </c>
      <c r="B1670" s="7">
        <v>46320</v>
      </c>
      <c r="C1670" s="8" t="s">
        <v>168</v>
      </c>
      <c r="D1670" s="8">
        <v>26</v>
      </c>
      <c r="E1670" s="6">
        <f>DAY(TableAopCalendar[[#This Row],[Date]])</f>
        <v>25</v>
      </c>
      <c r="F1670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670" s="6" t="str">
        <f t="shared" si="79"/>
        <v>Week 4</v>
      </c>
      <c r="H1670" s="6" t="str">
        <f t="shared" si="80"/>
        <v>October 26 Week 4</v>
      </c>
      <c r="I1670" s="6" t="str">
        <f>CONCATENATE(UPPER(TableAopCalendar[[#This Row],[Month]])," ",TableAopCalendar[[#This Row],[Year]])</f>
        <v>OCTOBER 26</v>
      </c>
      <c r="J1670" s="6" t="s">
        <v>261</v>
      </c>
      <c r="K1670" s="6" t="str">
        <f>CONCATENATE(TableAopCalendar[[#This Row],[Month for Plan]]," ",TableAopCalendar[[#This Row],[Plan]])</f>
        <v>OCTOBER 26 PLANNED</v>
      </c>
    </row>
    <row r="1671" spans="1:11" x14ac:dyDescent="0.35">
      <c r="A1671" s="6">
        <f t="shared" si="78"/>
        <v>5</v>
      </c>
      <c r="B1671" s="7">
        <v>46321</v>
      </c>
      <c r="C1671" s="8" t="s">
        <v>168</v>
      </c>
      <c r="D1671" s="8">
        <v>26</v>
      </c>
      <c r="E1671" s="6">
        <f>DAY(TableAopCalendar[[#This Row],[Date]])</f>
        <v>26</v>
      </c>
      <c r="F1671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671" s="6" t="str">
        <f t="shared" si="79"/>
        <v>Week 4</v>
      </c>
      <c r="H1671" s="6" t="str">
        <f t="shared" si="80"/>
        <v>October 26 Week 4</v>
      </c>
      <c r="I1671" s="6" t="str">
        <f>CONCATENATE(UPPER(TableAopCalendar[[#This Row],[Month]])," ",TableAopCalendar[[#This Row],[Year]])</f>
        <v>OCTOBER 26</v>
      </c>
      <c r="J1671" s="6" t="s">
        <v>261</v>
      </c>
      <c r="K1671" s="6" t="str">
        <f>CONCATENATE(TableAopCalendar[[#This Row],[Month for Plan]]," ",TableAopCalendar[[#This Row],[Plan]])</f>
        <v>OCTOBER 26 PLANNED</v>
      </c>
    </row>
    <row r="1672" spans="1:11" x14ac:dyDescent="0.35">
      <c r="A1672" s="6">
        <f t="shared" si="78"/>
        <v>6</v>
      </c>
      <c r="B1672" s="7">
        <v>46322</v>
      </c>
      <c r="C1672" s="8" t="s">
        <v>168</v>
      </c>
      <c r="D1672" s="8">
        <v>26</v>
      </c>
      <c r="E1672" s="6">
        <f>DAY(TableAopCalendar[[#This Row],[Date]])</f>
        <v>27</v>
      </c>
      <c r="F1672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672" s="6" t="str">
        <f t="shared" si="79"/>
        <v>Week 4</v>
      </c>
      <c r="H1672" s="6" t="str">
        <f t="shared" si="80"/>
        <v>October 26 Week 4</v>
      </c>
      <c r="I1672" s="6" t="str">
        <f>CONCATENATE(UPPER(TableAopCalendar[[#This Row],[Month]])," ",TableAopCalendar[[#This Row],[Year]])</f>
        <v>OCTOBER 26</v>
      </c>
      <c r="J1672" s="6" t="s">
        <v>261</v>
      </c>
      <c r="K1672" s="6" t="str">
        <f>CONCATENATE(TableAopCalendar[[#This Row],[Month for Plan]]," ",TableAopCalendar[[#This Row],[Plan]])</f>
        <v>OCTOBER 26 PLANNED</v>
      </c>
    </row>
    <row r="1673" spans="1:11" x14ac:dyDescent="0.35">
      <c r="A1673" s="6">
        <f t="shared" si="78"/>
        <v>7</v>
      </c>
      <c r="B1673" s="7">
        <v>46323</v>
      </c>
      <c r="C1673" s="8" t="s">
        <v>168</v>
      </c>
      <c r="D1673" s="8">
        <v>26</v>
      </c>
      <c r="E1673" s="6">
        <f>DAY(TableAopCalendar[[#This Row],[Date]])</f>
        <v>28</v>
      </c>
      <c r="F1673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673" s="6" t="str">
        <f t="shared" si="79"/>
        <v>Week 4</v>
      </c>
      <c r="H1673" s="6" t="str">
        <f t="shared" si="80"/>
        <v>October 26 Week 4</v>
      </c>
      <c r="I1673" s="6" t="str">
        <f>CONCATENATE(UPPER(TableAopCalendar[[#This Row],[Month]])," ",TableAopCalendar[[#This Row],[Year]])</f>
        <v>OCTOBER 26</v>
      </c>
      <c r="J1673" s="6" t="s">
        <v>261</v>
      </c>
      <c r="K1673" s="6" t="str">
        <f>CONCATENATE(TableAopCalendar[[#This Row],[Month for Plan]]," ",TableAopCalendar[[#This Row],[Plan]])</f>
        <v>OCTOBER 26 PLANNED</v>
      </c>
    </row>
    <row r="1674" spans="1:11" x14ac:dyDescent="0.35">
      <c r="A1674" s="6">
        <f t="shared" si="78"/>
        <v>1</v>
      </c>
      <c r="B1674" s="7">
        <v>46324</v>
      </c>
      <c r="C1674" s="8" t="s">
        <v>168</v>
      </c>
      <c r="D1674" s="8">
        <v>26</v>
      </c>
      <c r="E1674" s="6">
        <f>DAY(TableAopCalendar[[#This Row],[Date]])</f>
        <v>29</v>
      </c>
      <c r="F1674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674" s="6" t="str">
        <f t="shared" si="79"/>
        <v>Week 5</v>
      </c>
      <c r="H1674" s="6" t="str">
        <f t="shared" si="80"/>
        <v>October 26 Week 5</v>
      </c>
      <c r="I1674" s="6" t="str">
        <f>CONCATENATE(UPPER(TableAopCalendar[[#This Row],[Month]])," ",TableAopCalendar[[#This Row],[Year]])</f>
        <v>OCTOBER 26</v>
      </c>
      <c r="J1674" s="6" t="s">
        <v>261</v>
      </c>
      <c r="K1674" s="6" t="str">
        <f>CONCATENATE(TableAopCalendar[[#This Row],[Month for Plan]]," ",TableAopCalendar[[#This Row],[Plan]])</f>
        <v>OCTOBER 26 PLANNED</v>
      </c>
    </row>
    <row r="1675" spans="1:11" x14ac:dyDescent="0.35">
      <c r="A1675" s="6">
        <f t="shared" ref="A1675:A1738" si="81">IF(G1675=G1674,A1674+1,1)</f>
        <v>2</v>
      </c>
      <c r="B1675" s="7">
        <v>46325</v>
      </c>
      <c r="C1675" s="8" t="s">
        <v>168</v>
      </c>
      <c r="D1675" s="8">
        <v>26</v>
      </c>
      <c r="E1675" s="6">
        <f>DAY(TableAopCalendar[[#This Row],[Date]])</f>
        <v>30</v>
      </c>
      <c r="F1675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675" s="6" t="str">
        <f t="shared" ref="G1675:G1738" si="82">"Week"&amp;" "&amp;F1675</f>
        <v>Week 5</v>
      </c>
      <c r="H1675" s="6" t="str">
        <f t="shared" ref="H1675:H1738" si="83">CONCATENATE(C1675," ",D1675," ",G1675)</f>
        <v>October 26 Week 5</v>
      </c>
      <c r="I1675" s="6" t="str">
        <f>CONCATENATE(UPPER(TableAopCalendar[[#This Row],[Month]])," ",TableAopCalendar[[#This Row],[Year]])</f>
        <v>OCTOBER 26</v>
      </c>
      <c r="J1675" s="6" t="s">
        <v>261</v>
      </c>
      <c r="K1675" s="6" t="str">
        <f>CONCATENATE(TableAopCalendar[[#This Row],[Month for Plan]]," ",TableAopCalendar[[#This Row],[Plan]])</f>
        <v>OCTOBER 26 PLANNED</v>
      </c>
    </row>
    <row r="1676" spans="1:11" x14ac:dyDescent="0.35">
      <c r="A1676" s="6">
        <f t="shared" si="81"/>
        <v>3</v>
      </c>
      <c r="B1676" s="7">
        <v>46326</v>
      </c>
      <c r="C1676" s="8" t="s">
        <v>168</v>
      </c>
      <c r="D1676" s="8">
        <v>26</v>
      </c>
      <c r="E1676" s="6">
        <f>DAY(TableAopCalendar[[#This Row],[Date]])</f>
        <v>31</v>
      </c>
      <c r="F1676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676" s="6" t="str">
        <f t="shared" si="82"/>
        <v>Week 5</v>
      </c>
      <c r="H1676" s="6" t="str">
        <f t="shared" si="83"/>
        <v>October 26 Week 5</v>
      </c>
      <c r="I1676" s="6" t="str">
        <f>CONCATENATE(UPPER(TableAopCalendar[[#This Row],[Month]])," ",TableAopCalendar[[#This Row],[Year]])</f>
        <v>OCTOBER 26</v>
      </c>
      <c r="J1676" s="6" t="s">
        <v>261</v>
      </c>
      <c r="K1676" s="6" t="str">
        <f>CONCATENATE(TableAopCalendar[[#This Row],[Month for Plan]]," ",TableAopCalendar[[#This Row],[Plan]])</f>
        <v>OCTOBER 26 PLANNED</v>
      </c>
    </row>
    <row r="1677" spans="1:11" x14ac:dyDescent="0.35">
      <c r="A1677" s="6">
        <f t="shared" si="81"/>
        <v>1</v>
      </c>
      <c r="B1677" s="7">
        <v>46327</v>
      </c>
      <c r="C1677" s="8" t="s">
        <v>172</v>
      </c>
      <c r="D1677" s="8">
        <v>26</v>
      </c>
      <c r="E1677" s="6">
        <f>DAY(TableAopCalendar[[#This Row],[Date]])</f>
        <v>1</v>
      </c>
      <c r="F1677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677" s="6" t="str">
        <f t="shared" si="82"/>
        <v>Week 1</v>
      </c>
      <c r="H1677" s="6" t="str">
        <f t="shared" si="83"/>
        <v>November 26 Week 1</v>
      </c>
      <c r="I1677" s="6" t="str">
        <f>CONCATENATE(UPPER(TableAopCalendar[[#This Row],[Month]])," ",TableAopCalendar[[#This Row],[Year]])</f>
        <v>NOVEMBER 26</v>
      </c>
      <c r="J1677" s="6" t="s">
        <v>261</v>
      </c>
      <c r="K1677" s="6" t="str">
        <f>CONCATENATE(TableAopCalendar[[#This Row],[Month for Plan]]," ",TableAopCalendar[[#This Row],[Plan]])</f>
        <v>NOVEMBER 26 PLANNED</v>
      </c>
    </row>
    <row r="1678" spans="1:11" x14ac:dyDescent="0.35">
      <c r="A1678" s="6">
        <f t="shared" si="81"/>
        <v>2</v>
      </c>
      <c r="B1678" s="7">
        <v>46328</v>
      </c>
      <c r="C1678" s="8" t="s">
        <v>172</v>
      </c>
      <c r="D1678" s="8">
        <v>26</v>
      </c>
      <c r="E1678" s="6">
        <f>DAY(TableAopCalendar[[#This Row],[Date]])</f>
        <v>2</v>
      </c>
      <c r="F1678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678" s="6" t="str">
        <f t="shared" si="82"/>
        <v>Week 1</v>
      </c>
      <c r="H1678" s="6" t="str">
        <f t="shared" si="83"/>
        <v>November 26 Week 1</v>
      </c>
      <c r="I1678" s="6" t="str">
        <f>CONCATENATE(UPPER(TableAopCalendar[[#This Row],[Month]])," ",TableAopCalendar[[#This Row],[Year]])</f>
        <v>NOVEMBER 26</v>
      </c>
      <c r="J1678" s="6" t="s">
        <v>261</v>
      </c>
      <c r="K1678" s="6" t="str">
        <f>CONCATENATE(TableAopCalendar[[#This Row],[Month for Plan]]," ",TableAopCalendar[[#This Row],[Plan]])</f>
        <v>NOVEMBER 26 PLANNED</v>
      </c>
    </row>
    <row r="1679" spans="1:11" x14ac:dyDescent="0.35">
      <c r="A1679" s="6">
        <f t="shared" si="81"/>
        <v>3</v>
      </c>
      <c r="B1679" s="7">
        <v>46329</v>
      </c>
      <c r="C1679" s="8" t="s">
        <v>172</v>
      </c>
      <c r="D1679" s="8">
        <v>26</v>
      </c>
      <c r="E1679" s="6">
        <f>DAY(TableAopCalendar[[#This Row],[Date]])</f>
        <v>3</v>
      </c>
      <c r="F1679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679" s="6" t="str">
        <f t="shared" si="82"/>
        <v>Week 1</v>
      </c>
      <c r="H1679" s="6" t="str">
        <f t="shared" si="83"/>
        <v>November 26 Week 1</v>
      </c>
      <c r="I1679" s="6" t="str">
        <f>CONCATENATE(UPPER(TableAopCalendar[[#This Row],[Month]])," ",TableAopCalendar[[#This Row],[Year]])</f>
        <v>NOVEMBER 26</v>
      </c>
      <c r="J1679" s="6" t="s">
        <v>261</v>
      </c>
      <c r="K1679" s="6" t="str">
        <f>CONCATENATE(TableAopCalendar[[#This Row],[Month for Plan]]," ",TableAopCalendar[[#This Row],[Plan]])</f>
        <v>NOVEMBER 26 PLANNED</v>
      </c>
    </row>
    <row r="1680" spans="1:11" x14ac:dyDescent="0.35">
      <c r="A1680" s="6">
        <f t="shared" si="81"/>
        <v>4</v>
      </c>
      <c r="B1680" s="7">
        <v>46330</v>
      </c>
      <c r="C1680" s="8" t="s">
        <v>172</v>
      </c>
      <c r="D1680" s="8">
        <v>26</v>
      </c>
      <c r="E1680" s="6">
        <f>DAY(TableAopCalendar[[#This Row],[Date]])</f>
        <v>4</v>
      </c>
      <c r="F1680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680" s="6" t="str">
        <f t="shared" si="82"/>
        <v>Week 1</v>
      </c>
      <c r="H1680" s="6" t="str">
        <f t="shared" si="83"/>
        <v>November 26 Week 1</v>
      </c>
      <c r="I1680" s="6" t="str">
        <f>CONCATENATE(UPPER(TableAopCalendar[[#This Row],[Month]])," ",TableAopCalendar[[#This Row],[Year]])</f>
        <v>NOVEMBER 26</v>
      </c>
      <c r="J1680" s="6" t="s">
        <v>261</v>
      </c>
      <c r="K1680" s="6" t="str">
        <f>CONCATENATE(TableAopCalendar[[#This Row],[Month for Plan]]," ",TableAopCalendar[[#This Row],[Plan]])</f>
        <v>NOVEMBER 26 PLANNED</v>
      </c>
    </row>
    <row r="1681" spans="1:11" x14ac:dyDescent="0.35">
      <c r="A1681" s="6">
        <f t="shared" si="81"/>
        <v>5</v>
      </c>
      <c r="B1681" s="7">
        <v>46331</v>
      </c>
      <c r="C1681" s="8" t="s">
        <v>172</v>
      </c>
      <c r="D1681" s="8">
        <v>26</v>
      </c>
      <c r="E1681" s="6">
        <f>DAY(TableAopCalendar[[#This Row],[Date]])</f>
        <v>5</v>
      </c>
      <c r="F1681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681" s="6" t="str">
        <f t="shared" si="82"/>
        <v>Week 1</v>
      </c>
      <c r="H1681" s="6" t="str">
        <f t="shared" si="83"/>
        <v>November 26 Week 1</v>
      </c>
      <c r="I1681" s="6" t="str">
        <f>CONCATENATE(UPPER(TableAopCalendar[[#This Row],[Month]])," ",TableAopCalendar[[#This Row],[Year]])</f>
        <v>NOVEMBER 26</v>
      </c>
      <c r="J1681" s="6" t="s">
        <v>261</v>
      </c>
      <c r="K1681" s="6" t="str">
        <f>CONCATENATE(TableAopCalendar[[#This Row],[Month for Plan]]," ",TableAopCalendar[[#This Row],[Plan]])</f>
        <v>NOVEMBER 26 PLANNED</v>
      </c>
    </row>
    <row r="1682" spans="1:11" x14ac:dyDescent="0.35">
      <c r="A1682" s="6">
        <f t="shared" si="81"/>
        <v>6</v>
      </c>
      <c r="B1682" s="7">
        <v>46332</v>
      </c>
      <c r="C1682" s="8" t="s">
        <v>172</v>
      </c>
      <c r="D1682" s="8">
        <v>26</v>
      </c>
      <c r="E1682" s="6">
        <f>DAY(TableAopCalendar[[#This Row],[Date]])</f>
        <v>6</v>
      </c>
      <c r="F1682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682" s="6" t="str">
        <f t="shared" si="82"/>
        <v>Week 1</v>
      </c>
      <c r="H1682" s="6" t="str">
        <f t="shared" si="83"/>
        <v>November 26 Week 1</v>
      </c>
      <c r="I1682" s="6" t="str">
        <f>CONCATENATE(UPPER(TableAopCalendar[[#This Row],[Month]])," ",TableAopCalendar[[#This Row],[Year]])</f>
        <v>NOVEMBER 26</v>
      </c>
      <c r="J1682" s="6" t="s">
        <v>261</v>
      </c>
      <c r="K1682" s="6" t="str">
        <f>CONCATENATE(TableAopCalendar[[#This Row],[Month for Plan]]," ",TableAopCalendar[[#This Row],[Plan]])</f>
        <v>NOVEMBER 26 PLANNED</v>
      </c>
    </row>
    <row r="1683" spans="1:11" x14ac:dyDescent="0.35">
      <c r="A1683" s="6">
        <f t="shared" si="81"/>
        <v>7</v>
      </c>
      <c r="B1683" s="7">
        <v>46333</v>
      </c>
      <c r="C1683" s="8" t="s">
        <v>172</v>
      </c>
      <c r="D1683" s="8">
        <v>26</v>
      </c>
      <c r="E1683" s="6">
        <f>DAY(TableAopCalendar[[#This Row],[Date]])</f>
        <v>7</v>
      </c>
      <c r="F1683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683" s="6" t="str">
        <f t="shared" si="82"/>
        <v>Week 1</v>
      </c>
      <c r="H1683" s="6" t="str">
        <f t="shared" si="83"/>
        <v>November 26 Week 1</v>
      </c>
      <c r="I1683" s="6" t="str">
        <f>CONCATENATE(UPPER(TableAopCalendar[[#This Row],[Month]])," ",TableAopCalendar[[#This Row],[Year]])</f>
        <v>NOVEMBER 26</v>
      </c>
      <c r="J1683" s="6" t="s">
        <v>261</v>
      </c>
      <c r="K1683" s="6" t="str">
        <f>CONCATENATE(TableAopCalendar[[#This Row],[Month for Plan]]," ",TableAopCalendar[[#This Row],[Plan]])</f>
        <v>NOVEMBER 26 PLANNED</v>
      </c>
    </row>
    <row r="1684" spans="1:11" x14ac:dyDescent="0.35">
      <c r="A1684" s="6">
        <f t="shared" si="81"/>
        <v>1</v>
      </c>
      <c r="B1684" s="7">
        <v>46334</v>
      </c>
      <c r="C1684" s="8" t="s">
        <v>172</v>
      </c>
      <c r="D1684" s="8">
        <v>26</v>
      </c>
      <c r="E1684" s="6">
        <f>DAY(TableAopCalendar[[#This Row],[Date]])</f>
        <v>8</v>
      </c>
      <c r="F1684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684" s="6" t="str">
        <f t="shared" si="82"/>
        <v>Week 2</v>
      </c>
      <c r="H1684" s="6" t="str">
        <f t="shared" si="83"/>
        <v>November 26 Week 2</v>
      </c>
      <c r="I1684" s="6" t="str">
        <f>CONCATENATE(UPPER(TableAopCalendar[[#This Row],[Month]])," ",TableAopCalendar[[#This Row],[Year]])</f>
        <v>NOVEMBER 26</v>
      </c>
      <c r="J1684" s="6" t="s">
        <v>261</v>
      </c>
      <c r="K1684" s="6" t="str">
        <f>CONCATENATE(TableAopCalendar[[#This Row],[Month for Plan]]," ",TableAopCalendar[[#This Row],[Plan]])</f>
        <v>NOVEMBER 26 PLANNED</v>
      </c>
    </row>
    <row r="1685" spans="1:11" x14ac:dyDescent="0.35">
      <c r="A1685" s="6">
        <f t="shared" si="81"/>
        <v>2</v>
      </c>
      <c r="B1685" s="7">
        <v>46335</v>
      </c>
      <c r="C1685" s="8" t="s">
        <v>172</v>
      </c>
      <c r="D1685" s="8">
        <v>26</v>
      </c>
      <c r="E1685" s="6">
        <f>DAY(TableAopCalendar[[#This Row],[Date]])</f>
        <v>9</v>
      </c>
      <c r="F1685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685" s="6" t="str">
        <f t="shared" si="82"/>
        <v>Week 2</v>
      </c>
      <c r="H1685" s="6" t="str">
        <f t="shared" si="83"/>
        <v>November 26 Week 2</v>
      </c>
      <c r="I1685" s="6" t="str">
        <f>CONCATENATE(UPPER(TableAopCalendar[[#This Row],[Month]])," ",TableAopCalendar[[#This Row],[Year]])</f>
        <v>NOVEMBER 26</v>
      </c>
      <c r="J1685" s="6" t="s">
        <v>261</v>
      </c>
      <c r="K1685" s="6" t="str">
        <f>CONCATENATE(TableAopCalendar[[#This Row],[Month for Plan]]," ",TableAopCalendar[[#This Row],[Plan]])</f>
        <v>NOVEMBER 26 PLANNED</v>
      </c>
    </row>
    <row r="1686" spans="1:11" x14ac:dyDescent="0.35">
      <c r="A1686" s="6">
        <f t="shared" si="81"/>
        <v>3</v>
      </c>
      <c r="B1686" s="7">
        <v>46336</v>
      </c>
      <c r="C1686" s="8" t="s">
        <v>172</v>
      </c>
      <c r="D1686" s="8">
        <v>26</v>
      </c>
      <c r="E1686" s="6">
        <f>DAY(TableAopCalendar[[#This Row],[Date]])</f>
        <v>10</v>
      </c>
      <c r="F1686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686" s="6" t="str">
        <f t="shared" si="82"/>
        <v>Week 2</v>
      </c>
      <c r="H1686" s="6" t="str">
        <f t="shared" si="83"/>
        <v>November 26 Week 2</v>
      </c>
      <c r="I1686" s="6" t="str">
        <f>CONCATENATE(UPPER(TableAopCalendar[[#This Row],[Month]])," ",TableAopCalendar[[#This Row],[Year]])</f>
        <v>NOVEMBER 26</v>
      </c>
      <c r="J1686" s="6" t="s">
        <v>261</v>
      </c>
      <c r="K1686" s="6" t="str">
        <f>CONCATENATE(TableAopCalendar[[#This Row],[Month for Plan]]," ",TableAopCalendar[[#This Row],[Plan]])</f>
        <v>NOVEMBER 26 PLANNED</v>
      </c>
    </row>
    <row r="1687" spans="1:11" x14ac:dyDescent="0.35">
      <c r="A1687" s="6">
        <f t="shared" si="81"/>
        <v>4</v>
      </c>
      <c r="B1687" s="7">
        <v>46337</v>
      </c>
      <c r="C1687" s="8" t="s">
        <v>172</v>
      </c>
      <c r="D1687" s="8">
        <v>26</v>
      </c>
      <c r="E1687" s="6">
        <f>DAY(TableAopCalendar[[#This Row],[Date]])</f>
        <v>11</v>
      </c>
      <c r="F1687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687" s="6" t="str">
        <f t="shared" si="82"/>
        <v>Week 2</v>
      </c>
      <c r="H1687" s="6" t="str">
        <f t="shared" si="83"/>
        <v>November 26 Week 2</v>
      </c>
      <c r="I1687" s="6" t="str">
        <f>CONCATENATE(UPPER(TableAopCalendar[[#This Row],[Month]])," ",TableAopCalendar[[#This Row],[Year]])</f>
        <v>NOVEMBER 26</v>
      </c>
      <c r="J1687" s="6" t="s">
        <v>261</v>
      </c>
      <c r="K1687" s="6" t="str">
        <f>CONCATENATE(TableAopCalendar[[#This Row],[Month for Plan]]," ",TableAopCalendar[[#This Row],[Plan]])</f>
        <v>NOVEMBER 26 PLANNED</v>
      </c>
    </row>
    <row r="1688" spans="1:11" x14ac:dyDescent="0.35">
      <c r="A1688" s="6">
        <f t="shared" si="81"/>
        <v>5</v>
      </c>
      <c r="B1688" s="7">
        <v>46338</v>
      </c>
      <c r="C1688" s="8" t="s">
        <v>172</v>
      </c>
      <c r="D1688" s="8">
        <v>26</v>
      </c>
      <c r="E1688" s="6">
        <f>DAY(TableAopCalendar[[#This Row],[Date]])</f>
        <v>12</v>
      </c>
      <c r="F1688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688" s="6" t="str">
        <f t="shared" si="82"/>
        <v>Week 2</v>
      </c>
      <c r="H1688" s="6" t="str">
        <f t="shared" si="83"/>
        <v>November 26 Week 2</v>
      </c>
      <c r="I1688" s="6" t="str">
        <f>CONCATENATE(UPPER(TableAopCalendar[[#This Row],[Month]])," ",TableAopCalendar[[#This Row],[Year]])</f>
        <v>NOVEMBER 26</v>
      </c>
      <c r="J1688" s="6" t="s">
        <v>261</v>
      </c>
      <c r="K1688" s="6" t="str">
        <f>CONCATENATE(TableAopCalendar[[#This Row],[Month for Plan]]," ",TableAopCalendar[[#This Row],[Plan]])</f>
        <v>NOVEMBER 26 PLANNED</v>
      </c>
    </row>
    <row r="1689" spans="1:11" x14ac:dyDescent="0.35">
      <c r="A1689" s="6">
        <f t="shared" si="81"/>
        <v>6</v>
      </c>
      <c r="B1689" s="7">
        <v>46339</v>
      </c>
      <c r="C1689" s="8" t="s">
        <v>172</v>
      </c>
      <c r="D1689" s="8">
        <v>26</v>
      </c>
      <c r="E1689" s="6">
        <f>DAY(TableAopCalendar[[#This Row],[Date]])</f>
        <v>13</v>
      </c>
      <c r="F1689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689" s="6" t="str">
        <f t="shared" si="82"/>
        <v>Week 2</v>
      </c>
      <c r="H1689" s="6" t="str">
        <f t="shared" si="83"/>
        <v>November 26 Week 2</v>
      </c>
      <c r="I1689" s="6" t="str">
        <f>CONCATENATE(UPPER(TableAopCalendar[[#This Row],[Month]])," ",TableAopCalendar[[#This Row],[Year]])</f>
        <v>NOVEMBER 26</v>
      </c>
      <c r="J1689" s="6" t="s">
        <v>261</v>
      </c>
      <c r="K1689" s="6" t="str">
        <f>CONCATENATE(TableAopCalendar[[#This Row],[Month for Plan]]," ",TableAopCalendar[[#This Row],[Plan]])</f>
        <v>NOVEMBER 26 PLANNED</v>
      </c>
    </row>
    <row r="1690" spans="1:11" x14ac:dyDescent="0.35">
      <c r="A1690" s="6">
        <f t="shared" si="81"/>
        <v>7</v>
      </c>
      <c r="B1690" s="7">
        <v>46340</v>
      </c>
      <c r="C1690" s="8" t="s">
        <v>172</v>
      </c>
      <c r="D1690" s="8">
        <v>26</v>
      </c>
      <c r="E1690" s="6">
        <f>DAY(TableAopCalendar[[#This Row],[Date]])</f>
        <v>14</v>
      </c>
      <c r="F1690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690" s="6" t="str">
        <f t="shared" si="82"/>
        <v>Week 2</v>
      </c>
      <c r="H1690" s="6" t="str">
        <f t="shared" si="83"/>
        <v>November 26 Week 2</v>
      </c>
      <c r="I1690" s="6" t="str">
        <f>CONCATENATE(UPPER(TableAopCalendar[[#This Row],[Month]])," ",TableAopCalendar[[#This Row],[Year]])</f>
        <v>NOVEMBER 26</v>
      </c>
      <c r="J1690" s="6" t="s">
        <v>261</v>
      </c>
      <c r="K1690" s="6" t="str">
        <f>CONCATENATE(TableAopCalendar[[#This Row],[Month for Plan]]," ",TableAopCalendar[[#This Row],[Plan]])</f>
        <v>NOVEMBER 26 PLANNED</v>
      </c>
    </row>
    <row r="1691" spans="1:11" x14ac:dyDescent="0.35">
      <c r="A1691" s="6">
        <f t="shared" si="81"/>
        <v>1</v>
      </c>
      <c r="B1691" s="7">
        <v>46341</v>
      </c>
      <c r="C1691" s="8" t="s">
        <v>172</v>
      </c>
      <c r="D1691" s="8">
        <v>26</v>
      </c>
      <c r="E1691" s="6">
        <f>DAY(TableAopCalendar[[#This Row],[Date]])</f>
        <v>15</v>
      </c>
      <c r="F1691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691" s="6" t="str">
        <f t="shared" si="82"/>
        <v>Week 3</v>
      </c>
      <c r="H1691" s="6" t="str">
        <f t="shared" si="83"/>
        <v>November 26 Week 3</v>
      </c>
      <c r="I1691" s="6" t="str">
        <f>CONCATENATE(UPPER(TableAopCalendar[[#This Row],[Month]])," ",TableAopCalendar[[#This Row],[Year]])</f>
        <v>NOVEMBER 26</v>
      </c>
      <c r="J1691" s="6" t="s">
        <v>261</v>
      </c>
      <c r="K1691" s="6" t="str">
        <f>CONCATENATE(TableAopCalendar[[#This Row],[Month for Plan]]," ",TableAopCalendar[[#This Row],[Plan]])</f>
        <v>NOVEMBER 26 PLANNED</v>
      </c>
    </row>
    <row r="1692" spans="1:11" x14ac:dyDescent="0.35">
      <c r="A1692" s="6">
        <f t="shared" si="81"/>
        <v>2</v>
      </c>
      <c r="B1692" s="7">
        <v>46342</v>
      </c>
      <c r="C1692" s="8" t="s">
        <v>172</v>
      </c>
      <c r="D1692" s="8">
        <v>26</v>
      </c>
      <c r="E1692" s="6">
        <f>DAY(TableAopCalendar[[#This Row],[Date]])</f>
        <v>16</v>
      </c>
      <c r="F1692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692" s="6" t="str">
        <f t="shared" si="82"/>
        <v>Week 3</v>
      </c>
      <c r="H1692" s="6" t="str">
        <f t="shared" si="83"/>
        <v>November 26 Week 3</v>
      </c>
      <c r="I1692" s="6" t="str">
        <f>CONCATENATE(UPPER(TableAopCalendar[[#This Row],[Month]])," ",TableAopCalendar[[#This Row],[Year]])</f>
        <v>NOVEMBER 26</v>
      </c>
      <c r="J1692" s="6" t="s">
        <v>261</v>
      </c>
      <c r="K1692" s="6" t="str">
        <f>CONCATENATE(TableAopCalendar[[#This Row],[Month for Plan]]," ",TableAopCalendar[[#This Row],[Plan]])</f>
        <v>NOVEMBER 26 PLANNED</v>
      </c>
    </row>
    <row r="1693" spans="1:11" x14ac:dyDescent="0.35">
      <c r="A1693" s="6">
        <f t="shared" si="81"/>
        <v>3</v>
      </c>
      <c r="B1693" s="7">
        <v>46343</v>
      </c>
      <c r="C1693" s="8" t="s">
        <v>172</v>
      </c>
      <c r="D1693" s="8">
        <v>26</v>
      </c>
      <c r="E1693" s="6">
        <f>DAY(TableAopCalendar[[#This Row],[Date]])</f>
        <v>17</v>
      </c>
      <c r="F1693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693" s="6" t="str">
        <f t="shared" si="82"/>
        <v>Week 3</v>
      </c>
      <c r="H1693" s="6" t="str">
        <f t="shared" si="83"/>
        <v>November 26 Week 3</v>
      </c>
      <c r="I1693" s="6" t="str">
        <f>CONCATENATE(UPPER(TableAopCalendar[[#This Row],[Month]])," ",TableAopCalendar[[#This Row],[Year]])</f>
        <v>NOVEMBER 26</v>
      </c>
      <c r="J1693" s="6" t="s">
        <v>261</v>
      </c>
      <c r="K1693" s="6" t="str">
        <f>CONCATENATE(TableAopCalendar[[#This Row],[Month for Plan]]," ",TableAopCalendar[[#This Row],[Plan]])</f>
        <v>NOVEMBER 26 PLANNED</v>
      </c>
    </row>
    <row r="1694" spans="1:11" x14ac:dyDescent="0.35">
      <c r="A1694" s="6">
        <f t="shared" si="81"/>
        <v>4</v>
      </c>
      <c r="B1694" s="7">
        <v>46344</v>
      </c>
      <c r="C1694" s="8" t="s">
        <v>172</v>
      </c>
      <c r="D1694" s="8">
        <v>26</v>
      </c>
      <c r="E1694" s="6">
        <f>DAY(TableAopCalendar[[#This Row],[Date]])</f>
        <v>18</v>
      </c>
      <c r="F1694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694" s="6" t="str">
        <f t="shared" si="82"/>
        <v>Week 3</v>
      </c>
      <c r="H1694" s="6" t="str">
        <f t="shared" si="83"/>
        <v>November 26 Week 3</v>
      </c>
      <c r="I1694" s="6" t="str">
        <f>CONCATENATE(UPPER(TableAopCalendar[[#This Row],[Month]])," ",TableAopCalendar[[#This Row],[Year]])</f>
        <v>NOVEMBER 26</v>
      </c>
      <c r="J1694" s="6" t="s">
        <v>261</v>
      </c>
      <c r="K1694" s="6" t="str">
        <f>CONCATENATE(TableAopCalendar[[#This Row],[Month for Plan]]," ",TableAopCalendar[[#This Row],[Plan]])</f>
        <v>NOVEMBER 26 PLANNED</v>
      </c>
    </row>
    <row r="1695" spans="1:11" x14ac:dyDescent="0.35">
      <c r="A1695" s="6">
        <f t="shared" si="81"/>
        <v>5</v>
      </c>
      <c r="B1695" s="7">
        <v>46345</v>
      </c>
      <c r="C1695" s="8" t="s">
        <v>172</v>
      </c>
      <c r="D1695" s="8">
        <v>26</v>
      </c>
      <c r="E1695" s="6">
        <f>DAY(TableAopCalendar[[#This Row],[Date]])</f>
        <v>19</v>
      </c>
      <c r="F1695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695" s="6" t="str">
        <f t="shared" si="82"/>
        <v>Week 3</v>
      </c>
      <c r="H1695" s="6" t="str">
        <f t="shared" si="83"/>
        <v>November 26 Week 3</v>
      </c>
      <c r="I1695" s="6" t="str">
        <f>CONCATENATE(UPPER(TableAopCalendar[[#This Row],[Month]])," ",TableAopCalendar[[#This Row],[Year]])</f>
        <v>NOVEMBER 26</v>
      </c>
      <c r="J1695" s="6" t="s">
        <v>261</v>
      </c>
      <c r="K1695" s="6" t="str">
        <f>CONCATENATE(TableAopCalendar[[#This Row],[Month for Plan]]," ",TableAopCalendar[[#This Row],[Plan]])</f>
        <v>NOVEMBER 26 PLANNED</v>
      </c>
    </row>
    <row r="1696" spans="1:11" x14ac:dyDescent="0.35">
      <c r="A1696" s="6">
        <f t="shared" si="81"/>
        <v>6</v>
      </c>
      <c r="B1696" s="7">
        <v>46346</v>
      </c>
      <c r="C1696" s="8" t="s">
        <v>172</v>
      </c>
      <c r="D1696" s="8">
        <v>26</v>
      </c>
      <c r="E1696" s="6">
        <f>DAY(TableAopCalendar[[#This Row],[Date]])</f>
        <v>20</v>
      </c>
      <c r="F1696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696" s="6" t="str">
        <f t="shared" si="82"/>
        <v>Week 3</v>
      </c>
      <c r="H1696" s="6" t="str">
        <f t="shared" si="83"/>
        <v>November 26 Week 3</v>
      </c>
      <c r="I1696" s="6" t="str">
        <f>CONCATENATE(UPPER(TableAopCalendar[[#This Row],[Month]])," ",TableAopCalendar[[#This Row],[Year]])</f>
        <v>NOVEMBER 26</v>
      </c>
      <c r="J1696" s="6" t="s">
        <v>261</v>
      </c>
      <c r="K1696" s="6" t="str">
        <f>CONCATENATE(TableAopCalendar[[#This Row],[Month for Plan]]," ",TableAopCalendar[[#This Row],[Plan]])</f>
        <v>NOVEMBER 26 PLANNED</v>
      </c>
    </row>
    <row r="1697" spans="1:11" x14ac:dyDescent="0.35">
      <c r="A1697" s="6">
        <f t="shared" si="81"/>
        <v>7</v>
      </c>
      <c r="B1697" s="7">
        <v>46347</v>
      </c>
      <c r="C1697" s="8" t="s">
        <v>172</v>
      </c>
      <c r="D1697" s="8">
        <v>26</v>
      </c>
      <c r="E1697" s="6">
        <f>DAY(TableAopCalendar[[#This Row],[Date]])</f>
        <v>21</v>
      </c>
      <c r="F1697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697" s="6" t="str">
        <f t="shared" si="82"/>
        <v>Week 3</v>
      </c>
      <c r="H1697" s="6" t="str">
        <f t="shared" si="83"/>
        <v>November 26 Week 3</v>
      </c>
      <c r="I1697" s="6" t="str">
        <f>CONCATENATE(UPPER(TableAopCalendar[[#This Row],[Month]])," ",TableAopCalendar[[#This Row],[Year]])</f>
        <v>NOVEMBER 26</v>
      </c>
      <c r="J1697" s="6" t="s">
        <v>261</v>
      </c>
      <c r="K1697" s="6" t="str">
        <f>CONCATENATE(TableAopCalendar[[#This Row],[Month for Plan]]," ",TableAopCalendar[[#This Row],[Plan]])</f>
        <v>NOVEMBER 26 PLANNED</v>
      </c>
    </row>
    <row r="1698" spans="1:11" x14ac:dyDescent="0.35">
      <c r="A1698" s="6">
        <f t="shared" si="81"/>
        <v>1</v>
      </c>
      <c r="B1698" s="7">
        <v>46348</v>
      </c>
      <c r="C1698" s="8" t="s">
        <v>172</v>
      </c>
      <c r="D1698" s="8">
        <v>26</v>
      </c>
      <c r="E1698" s="6">
        <f>DAY(TableAopCalendar[[#This Row],[Date]])</f>
        <v>22</v>
      </c>
      <c r="F1698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698" s="6" t="str">
        <f t="shared" si="82"/>
        <v>Week 4</v>
      </c>
      <c r="H1698" s="6" t="str">
        <f t="shared" si="83"/>
        <v>November 26 Week 4</v>
      </c>
      <c r="I1698" s="6" t="str">
        <f>CONCATENATE(UPPER(TableAopCalendar[[#This Row],[Month]])," ",TableAopCalendar[[#This Row],[Year]])</f>
        <v>NOVEMBER 26</v>
      </c>
      <c r="J1698" s="6" t="s">
        <v>261</v>
      </c>
      <c r="K1698" s="6" t="str">
        <f>CONCATENATE(TableAopCalendar[[#This Row],[Month for Plan]]," ",TableAopCalendar[[#This Row],[Plan]])</f>
        <v>NOVEMBER 26 PLANNED</v>
      </c>
    </row>
    <row r="1699" spans="1:11" x14ac:dyDescent="0.35">
      <c r="A1699" s="6">
        <f t="shared" si="81"/>
        <v>2</v>
      </c>
      <c r="B1699" s="7">
        <v>46349</v>
      </c>
      <c r="C1699" s="8" t="s">
        <v>172</v>
      </c>
      <c r="D1699" s="8">
        <v>26</v>
      </c>
      <c r="E1699" s="6">
        <f>DAY(TableAopCalendar[[#This Row],[Date]])</f>
        <v>23</v>
      </c>
      <c r="F1699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699" s="6" t="str">
        <f t="shared" si="82"/>
        <v>Week 4</v>
      </c>
      <c r="H1699" s="6" t="str">
        <f t="shared" si="83"/>
        <v>November 26 Week 4</v>
      </c>
      <c r="I1699" s="6" t="str">
        <f>CONCATENATE(UPPER(TableAopCalendar[[#This Row],[Month]])," ",TableAopCalendar[[#This Row],[Year]])</f>
        <v>NOVEMBER 26</v>
      </c>
      <c r="J1699" s="6" t="s">
        <v>261</v>
      </c>
      <c r="K1699" s="6" t="str">
        <f>CONCATENATE(TableAopCalendar[[#This Row],[Month for Plan]]," ",TableAopCalendar[[#This Row],[Plan]])</f>
        <v>NOVEMBER 26 PLANNED</v>
      </c>
    </row>
    <row r="1700" spans="1:11" x14ac:dyDescent="0.35">
      <c r="A1700" s="6">
        <f t="shared" si="81"/>
        <v>3</v>
      </c>
      <c r="B1700" s="7">
        <v>46350</v>
      </c>
      <c r="C1700" s="8" t="s">
        <v>172</v>
      </c>
      <c r="D1700" s="8">
        <v>26</v>
      </c>
      <c r="E1700" s="6">
        <f>DAY(TableAopCalendar[[#This Row],[Date]])</f>
        <v>24</v>
      </c>
      <c r="F1700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700" s="6" t="str">
        <f t="shared" si="82"/>
        <v>Week 4</v>
      </c>
      <c r="H1700" s="6" t="str">
        <f t="shared" si="83"/>
        <v>November 26 Week 4</v>
      </c>
      <c r="I1700" s="6" t="str">
        <f>CONCATENATE(UPPER(TableAopCalendar[[#This Row],[Month]])," ",TableAopCalendar[[#This Row],[Year]])</f>
        <v>NOVEMBER 26</v>
      </c>
      <c r="J1700" s="6" t="s">
        <v>261</v>
      </c>
      <c r="K1700" s="6" t="str">
        <f>CONCATENATE(TableAopCalendar[[#This Row],[Month for Plan]]," ",TableAopCalendar[[#This Row],[Plan]])</f>
        <v>NOVEMBER 26 PLANNED</v>
      </c>
    </row>
    <row r="1701" spans="1:11" x14ac:dyDescent="0.35">
      <c r="A1701" s="6">
        <f t="shared" si="81"/>
        <v>4</v>
      </c>
      <c r="B1701" s="7">
        <v>46351</v>
      </c>
      <c r="C1701" s="8" t="s">
        <v>172</v>
      </c>
      <c r="D1701" s="8">
        <v>26</v>
      </c>
      <c r="E1701" s="6">
        <f>DAY(TableAopCalendar[[#This Row],[Date]])</f>
        <v>25</v>
      </c>
      <c r="F1701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701" s="6" t="str">
        <f t="shared" si="82"/>
        <v>Week 4</v>
      </c>
      <c r="H1701" s="6" t="str">
        <f t="shared" si="83"/>
        <v>November 26 Week 4</v>
      </c>
      <c r="I1701" s="6" t="str">
        <f>CONCATENATE(UPPER(TableAopCalendar[[#This Row],[Month]])," ",TableAopCalendar[[#This Row],[Year]])</f>
        <v>NOVEMBER 26</v>
      </c>
      <c r="J1701" s="6" t="s">
        <v>261</v>
      </c>
      <c r="K1701" s="6" t="str">
        <f>CONCATENATE(TableAopCalendar[[#This Row],[Month for Plan]]," ",TableAopCalendar[[#This Row],[Plan]])</f>
        <v>NOVEMBER 26 PLANNED</v>
      </c>
    </row>
    <row r="1702" spans="1:11" x14ac:dyDescent="0.35">
      <c r="A1702" s="6">
        <f t="shared" si="81"/>
        <v>5</v>
      </c>
      <c r="B1702" s="7">
        <v>46352</v>
      </c>
      <c r="C1702" s="8" t="s">
        <v>172</v>
      </c>
      <c r="D1702" s="8">
        <v>26</v>
      </c>
      <c r="E1702" s="6">
        <f>DAY(TableAopCalendar[[#This Row],[Date]])</f>
        <v>26</v>
      </c>
      <c r="F1702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702" s="6" t="str">
        <f t="shared" si="82"/>
        <v>Week 4</v>
      </c>
      <c r="H1702" s="6" t="str">
        <f t="shared" si="83"/>
        <v>November 26 Week 4</v>
      </c>
      <c r="I1702" s="6" t="str">
        <f>CONCATENATE(UPPER(TableAopCalendar[[#This Row],[Month]])," ",TableAopCalendar[[#This Row],[Year]])</f>
        <v>NOVEMBER 26</v>
      </c>
      <c r="J1702" s="6" t="s">
        <v>261</v>
      </c>
      <c r="K1702" s="6" t="str">
        <f>CONCATENATE(TableAopCalendar[[#This Row],[Month for Plan]]," ",TableAopCalendar[[#This Row],[Plan]])</f>
        <v>NOVEMBER 26 PLANNED</v>
      </c>
    </row>
    <row r="1703" spans="1:11" x14ac:dyDescent="0.35">
      <c r="A1703" s="6">
        <f t="shared" si="81"/>
        <v>6</v>
      </c>
      <c r="B1703" s="7">
        <v>46353</v>
      </c>
      <c r="C1703" s="8" t="s">
        <v>172</v>
      </c>
      <c r="D1703" s="8">
        <v>26</v>
      </c>
      <c r="E1703" s="6">
        <f>DAY(TableAopCalendar[[#This Row],[Date]])</f>
        <v>27</v>
      </c>
      <c r="F1703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703" s="6" t="str">
        <f t="shared" si="82"/>
        <v>Week 4</v>
      </c>
      <c r="H1703" s="6" t="str">
        <f t="shared" si="83"/>
        <v>November 26 Week 4</v>
      </c>
      <c r="I1703" s="6" t="str">
        <f>CONCATENATE(UPPER(TableAopCalendar[[#This Row],[Month]])," ",TableAopCalendar[[#This Row],[Year]])</f>
        <v>NOVEMBER 26</v>
      </c>
      <c r="J1703" s="6" t="s">
        <v>261</v>
      </c>
      <c r="K1703" s="6" t="str">
        <f>CONCATENATE(TableAopCalendar[[#This Row],[Month for Plan]]," ",TableAopCalendar[[#This Row],[Plan]])</f>
        <v>NOVEMBER 26 PLANNED</v>
      </c>
    </row>
    <row r="1704" spans="1:11" x14ac:dyDescent="0.35">
      <c r="A1704" s="6">
        <f t="shared" si="81"/>
        <v>7</v>
      </c>
      <c r="B1704" s="7">
        <v>46354</v>
      </c>
      <c r="C1704" s="8" t="s">
        <v>172</v>
      </c>
      <c r="D1704" s="8">
        <v>26</v>
      </c>
      <c r="E1704" s="6">
        <f>DAY(TableAopCalendar[[#This Row],[Date]])</f>
        <v>28</v>
      </c>
      <c r="F1704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704" s="6" t="str">
        <f t="shared" si="82"/>
        <v>Week 4</v>
      </c>
      <c r="H1704" s="6" t="str">
        <f t="shared" si="83"/>
        <v>November 26 Week 4</v>
      </c>
      <c r="I1704" s="6" t="str">
        <f>CONCATENATE(UPPER(TableAopCalendar[[#This Row],[Month]])," ",TableAopCalendar[[#This Row],[Year]])</f>
        <v>NOVEMBER 26</v>
      </c>
      <c r="J1704" s="6" t="s">
        <v>261</v>
      </c>
      <c r="K1704" s="6" t="str">
        <f>CONCATENATE(TableAopCalendar[[#This Row],[Month for Plan]]," ",TableAopCalendar[[#This Row],[Plan]])</f>
        <v>NOVEMBER 26 PLANNED</v>
      </c>
    </row>
    <row r="1705" spans="1:11" x14ac:dyDescent="0.35">
      <c r="A1705" s="6">
        <f t="shared" si="81"/>
        <v>1</v>
      </c>
      <c r="B1705" s="7">
        <v>46355</v>
      </c>
      <c r="C1705" s="8" t="s">
        <v>172</v>
      </c>
      <c r="D1705" s="8">
        <v>26</v>
      </c>
      <c r="E1705" s="6">
        <f>DAY(TableAopCalendar[[#This Row],[Date]])</f>
        <v>29</v>
      </c>
      <c r="F1705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705" s="6" t="str">
        <f t="shared" si="82"/>
        <v>Week 5</v>
      </c>
      <c r="H1705" s="6" t="str">
        <f t="shared" si="83"/>
        <v>November 26 Week 5</v>
      </c>
      <c r="I1705" s="6" t="str">
        <f>CONCATENATE(UPPER(TableAopCalendar[[#This Row],[Month]])," ",TableAopCalendar[[#This Row],[Year]])</f>
        <v>NOVEMBER 26</v>
      </c>
      <c r="J1705" s="6" t="s">
        <v>261</v>
      </c>
      <c r="K1705" s="6" t="str">
        <f>CONCATENATE(TableAopCalendar[[#This Row],[Month for Plan]]," ",TableAopCalendar[[#This Row],[Plan]])</f>
        <v>NOVEMBER 26 PLANNED</v>
      </c>
    </row>
    <row r="1706" spans="1:11" x14ac:dyDescent="0.35">
      <c r="A1706" s="6">
        <f t="shared" si="81"/>
        <v>2</v>
      </c>
      <c r="B1706" s="7">
        <v>46356</v>
      </c>
      <c r="C1706" s="8" t="s">
        <v>172</v>
      </c>
      <c r="D1706" s="8">
        <v>26</v>
      </c>
      <c r="E1706" s="6">
        <f>DAY(TableAopCalendar[[#This Row],[Date]])</f>
        <v>30</v>
      </c>
      <c r="F1706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706" s="6" t="str">
        <f t="shared" si="82"/>
        <v>Week 5</v>
      </c>
      <c r="H1706" s="6" t="str">
        <f t="shared" si="83"/>
        <v>November 26 Week 5</v>
      </c>
      <c r="I1706" s="6" t="str">
        <f>CONCATENATE(UPPER(TableAopCalendar[[#This Row],[Month]])," ",TableAopCalendar[[#This Row],[Year]])</f>
        <v>NOVEMBER 26</v>
      </c>
      <c r="J1706" s="6" t="s">
        <v>261</v>
      </c>
      <c r="K1706" s="6" t="str">
        <f>CONCATENATE(TableAopCalendar[[#This Row],[Month for Plan]]," ",TableAopCalendar[[#This Row],[Plan]])</f>
        <v>NOVEMBER 26 PLANNED</v>
      </c>
    </row>
    <row r="1707" spans="1:11" x14ac:dyDescent="0.35">
      <c r="A1707" s="6">
        <f t="shared" si="81"/>
        <v>1</v>
      </c>
      <c r="B1707" s="7">
        <v>46357</v>
      </c>
      <c r="C1707" s="8" t="s">
        <v>257</v>
      </c>
      <c r="D1707" s="8">
        <v>26</v>
      </c>
      <c r="E1707" s="6">
        <f>DAY(TableAopCalendar[[#This Row],[Date]])</f>
        <v>1</v>
      </c>
      <c r="F1707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707" s="6" t="str">
        <f t="shared" si="82"/>
        <v>Week 1</v>
      </c>
      <c r="H1707" s="6" t="str">
        <f t="shared" si="83"/>
        <v>December 26 Week 1</v>
      </c>
      <c r="I1707" s="6" t="str">
        <f>CONCATENATE(UPPER(TableAopCalendar[[#This Row],[Month]])," ",TableAopCalendar[[#This Row],[Year]])</f>
        <v>DECEMBER 26</v>
      </c>
      <c r="J1707" s="6" t="s">
        <v>261</v>
      </c>
      <c r="K1707" s="6" t="str">
        <f>CONCATENATE(TableAopCalendar[[#This Row],[Month for Plan]]," ",TableAopCalendar[[#This Row],[Plan]])</f>
        <v>DECEMBER 26 PLANNED</v>
      </c>
    </row>
    <row r="1708" spans="1:11" x14ac:dyDescent="0.35">
      <c r="A1708" s="6">
        <f t="shared" si="81"/>
        <v>2</v>
      </c>
      <c r="B1708" s="7">
        <v>46358</v>
      </c>
      <c r="C1708" s="8" t="s">
        <v>257</v>
      </c>
      <c r="D1708" s="8">
        <v>26</v>
      </c>
      <c r="E1708" s="6">
        <f>DAY(TableAopCalendar[[#This Row],[Date]])</f>
        <v>2</v>
      </c>
      <c r="F1708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708" s="6" t="str">
        <f t="shared" si="82"/>
        <v>Week 1</v>
      </c>
      <c r="H1708" s="6" t="str">
        <f t="shared" si="83"/>
        <v>December 26 Week 1</v>
      </c>
      <c r="I1708" s="6" t="str">
        <f>CONCATENATE(UPPER(TableAopCalendar[[#This Row],[Month]])," ",TableAopCalendar[[#This Row],[Year]])</f>
        <v>DECEMBER 26</v>
      </c>
      <c r="J1708" s="6" t="s">
        <v>261</v>
      </c>
      <c r="K1708" s="6" t="str">
        <f>CONCATENATE(TableAopCalendar[[#This Row],[Month for Plan]]," ",TableAopCalendar[[#This Row],[Plan]])</f>
        <v>DECEMBER 26 PLANNED</v>
      </c>
    </row>
    <row r="1709" spans="1:11" x14ac:dyDescent="0.35">
      <c r="A1709" s="6">
        <f t="shared" si="81"/>
        <v>3</v>
      </c>
      <c r="B1709" s="7">
        <v>46359</v>
      </c>
      <c r="C1709" s="8" t="s">
        <v>257</v>
      </c>
      <c r="D1709" s="8">
        <v>26</v>
      </c>
      <c r="E1709" s="6">
        <f>DAY(TableAopCalendar[[#This Row],[Date]])</f>
        <v>3</v>
      </c>
      <c r="F1709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709" s="6" t="str">
        <f t="shared" si="82"/>
        <v>Week 1</v>
      </c>
      <c r="H1709" s="6" t="str">
        <f t="shared" si="83"/>
        <v>December 26 Week 1</v>
      </c>
      <c r="I1709" s="6" t="str">
        <f>CONCATENATE(UPPER(TableAopCalendar[[#This Row],[Month]])," ",TableAopCalendar[[#This Row],[Year]])</f>
        <v>DECEMBER 26</v>
      </c>
      <c r="J1709" s="6" t="s">
        <v>261</v>
      </c>
      <c r="K1709" s="6" t="str">
        <f>CONCATENATE(TableAopCalendar[[#This Row],[Month for Plan]]," ",TableAopCalendar[[#This Row],[Plan]])</f>
        <v>DECEMBER 26 PLANNED</v>
      </c>
    </row>
    <row r="1710" spans="1:11" x14ac:dyDescent="0.35">
      <c r="A1710" s="6">
        <f t="shared" si="81"/>
        <v>4</v>
      </c>
      <c r="B1710" s="7">
        <v>46360</v>
      </c>
      <c r="C1710" s="8" t="s">
        <v>257</v>
      </c>
      <c r="D1710" s="8">
        <v>26</v>
      </c>
      <c r="E1710" s="6">
        <f>DAY(TableAopCalendar[[#This Row],[Date]])</f>
        <v>4</v>
      </c>
      <c r="F1710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710" s="6" t="str">
        <f t="shared" si="82"/>
        <v>Week 1</v>
      </c>
      <c r="H1710" s="6" t="str">
        <f t="shared" si="83"/>
        <v>December 26 Week 1</v>
      </c>
      <c r="I1710" s="6" t="str">
        <f>CONCATENATE(UPPER(TableAopCalendar[[#This Row],[Month]])," ",TableAopCalendar[[#This Row],[Year]])</f>
        <v>DECEMBER 26</v>
      </c>
      <c r="J1710" s="6" t="s">
        <v>261</v>
      </c>
      <c r="K1710" s="6" t="str">
        <f>CONCATENATE(TableAopCalendar[[#This Row],[Month for Plan]]," ",TableAopCalendar[[#This Row],[Plan]])</f>
        <v>DECEMBER 26 PLANNED</v>
      </c>
    </row>
    <row r="1711" spans="1:11" x14ac:dyDescent="0.35">
      <c r="A1711" s="6">
        <f t="shared" si="81"/>
        <v>5</v>
      </c>
      <c r="B1711" s="7">
        <v>46361</v>
      </c>
      <c r="C1711" s="8" t="s">
        <v>257</v>
      </c>
      <c r="D1711" s="8">
        <v>26</v>
      </c>
      <c r="E1711" s="6">
        <f>DAY(TableAopCalendar[[#This Row],[Date]])</f>
        <v>5</v>
      </c>
      <c r="F1711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711" s="6" t="str">
        <f t="shared" si="82"/>
        <v>Week 1</v>
      </c>
      <c r="H1711" s="6" t="str">
        <f t="shared" si="83"/>
        <v>December 26 Week 1</v>
      </c>
      <c r="I1711" s="6" t="str">
        <f>CONCATENATE(UPPER(TableAopCalendar[[#This Row],[Month]])," ",TableAopCalendar[[#This Row],[Year]])</f>
        <v>DECEMBER 26</v>
      </c>
      <c r="J1711" s="6" t="s">
        <v>261</v>
      </c>
      <c r="K1711" s="6" t="str">
        <f>CONCATENATE(TableAopCalendar[[#This Row],[Month for Plan]]," ",TableAopCalendar[[#This Row],[Plan]])</f>
        <v>DECEMBER 26 PLANNED</v>
      </c>
    </row>
    <row r="1712" spans="1:11" x14ac:dyDescent="0.35">
      <c r="A1712" s="6">
        <f t="shared" si="81"/>
        <v>6</v>
      </c>
      <c r="B1712" s="7">
        <v>46362</v>
      </c>
      <c r="C1712" s="8" t="s">
        <v>257</v>
      </c>
      <c r="D1712" s="8">
        <v>26</v>
      </c>
      <c r="E1712" s="6">
        <f>DAY(TableAopCalendar[[#This Row],[Date]])</f>
        <v>6</v>
      </c>
      <c r="F1712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712" s="6" t="str">
        <f t="shared" si="82"/>
        <v>Week 1</v>
      </c>
      <c r="H1712" s="6" t="str">
        <f t="shared" si="83"/>
        <v>December 26 Week 1</v>
      </c>
      <c r="I1712" s="6" t="str">
        <f>CONCATENATE(UPPER(TableAopCalendar[[#This Row],[Month]])," ",TableAopCalendar[[#This Row],[Year]])</f>
        <v>DECEMBER 26</v>
      </c>
      <c r="J1712" s="6" t="s">
        <v>261</v>
      </c>
      <c r="K1712" s="6" t="str">
        <f>CONCATENATE(TableAopCalendar[[#This Row],[Month for Plan]]," ",TableAopCalendar[[#This Row],[Plan]])</f>
        <v>DECEMBER 26 PLANNED</v>
      </c>
    </row>
    <row r="1713" spans="1:11" x14ac:dyDescent="0.35">
      <c r="A1713" s="6">
        <f t="shared" si="81"/>
        <v>7</v>
      </c>
      <c r="B1713" s="7">
        <v>46363</v>
      </c>
      <c r="C1713" s="8" t="s">
        <v>257</v>
      </c>
      <c r="D1713" s="8">
        <v>26</v>
      </c>
      <c r="E1713" s="6">
        <f>DAY(TableAopCalendar[[#This Row],[Date]])</f>
        <v>7</v>
      </c>
      <c r="F1713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713" s="6" t="str">
        <f t="shared" si="82"/>
        <v>Week 1</v>
      </c>
      <c r="H1713" s="6" t="str">
        <f t="shared" si="83"/>
        <v>December 26 Week 1</v>
      </c>
      <c r="I1713" s="6" t="str">
        <f>CONCATENATE(UPPER(TableAopCalendar[[#This Row],[Month]])," ",TableAopCalendar[[#This Row],[Year]])</f>
        <v>DECEMBER 26</v>
      </c>
      <c r="J1713" s="6" t="s">
        <v>261</v>
      </c>
      <c r="K1713" s="6" t="str">
        <f>CONCATENATE(TableAopCalendar[[#This Row],[Month for Plan]]," ",TableAopCalendar[[#This Row],[Plan]])</f>
        <v>DECEMBER 26 PLANNED</v>
      </c>
    </row>
    <row r="1714" spans="1:11" x14ac:dyDescent="0.35">
      <c r="A1714" s="6">
        <f t="shared" si="81"/>
        <v>1</v>
      </c>
      <c r="B1714" s="7">
        <v>46364</v>
      </c>
      <c r="C1714" s="8" t="s">
        <v>257</v>
      </c>
      <c r="D1714" s="8">
        <v>26</v>
      </c>
      <c r="E1714" s="6">
        <f>DAY(TableAopCalendar[[#This Row],[Date]])</f>
        <v>8</v>
      </c>
      <c r="F1714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714" s="6" t="str">
        <f t="shared" si="82"/>
        <v>Week 2</v>
      </c>
      <c r="H1714" s="6" t="str">
        <f t="shared" si="83"/>
        <v>December 26 Week 2</v>
      </c>
      <c r="I1714" s="6" t="str">
        <f>CONCATENATE(UPPER(TableAopCalendar[[#This Row],[Month]])," ",TableAopCalendar[[#This Row],[Year]])</f>
        <v>DECEMBER 26</v>
      </c>
      <c r="J1714" s="6" t="s">
        <v>261</v>
      </c>
      <c r="K1714" s="6" t="str">
        <f>CONCATENATE(TableAopCalendar[[#This Row],[Month for Plan]]," ",TableAopCalendar[[#This Row],[Plan]])</f>
        <v>DECEMBER 26 PLANNED</v>
      </c>
    </row>
    <row r="1715" spans="1:11" x14ac:dyDescent="0.35">
      <c r="A1715" s="6">
        <f t="shared" si="81"/>
        <v>2</v>
      </c>
      <c r="B1715" s="7">
        <v>46365</v>
      </c>
      <c r="C1715" s="8" t="s">
        <v>257</v>
      </c>
      <c r="D1715" s="8">
        <v>26</v>
      </c>
      <c r="E1715" s="6">
        <f>DAY(TableAopCalendar[[#This Row],[Date]])</f>
        <v>9</v>
      </c>
      <c r="F1715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715" s="6" t="str">
        <f t="shared" si="82"/>
        <v>Week 2</v>
      </c>
      <c r="H1715" s="6" t="str">
        <f t="shared" si="83"/>
        <v>December 26 Week 2</v>
      </c>
      <c r="I1715" s="6" t="str">
        <f>CONCATENATE(UPPER(TableAopCalendar[[#This Row],[Month]])," ",TableAopCalendar[[#This Row],[Year]])</f>
        <v>DECEMBER 26</v>
      </c>
      <c r="J1715" s="6" t="s">
        <v>261</v>
      </c>
      <c r="K1715" s="6" t="str">
        <f>CONCATENATE(TableAopCalendar[[#This Row],[Month for Plan]]," ",TableAopCalendar[[#This Row],[Plan]])</f>
        <v>DECEMBER 26 PLANNED</v>
      </c>
    </row>
    <row r="1716" spans="1:11" x14ac:dyDescent="0.35">
      <c r="A1716" s="6">
        <f t="shared" si="81"/>
        <v>3</v>
      </c>
      <c r="B1716" s="7">
        <v>46366</v>
      </c>
      <c r="C1716" s="8" t="s">
        <v>257</v>
      </c>
      <c r="D1716" s="8">
        <v>26</v>
      </c>
      <c r="E1716" s="6">
        <f>DAY(TableAopCalendar[[#This Row],[Date]])</f>
        <v>10</v>
      </c>
      <c r="F1716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716" s="6" t="str">
        <f t="shared" si="82"/>
        <v>Week 2</v>
      </c>
      <c r="H1716" s="6" t="str">
        <f t="shared" si="83"/>
        <v>December 26 Week 2</v>
      </c>
      <c r="I1716" s="6" t="str">
        <f>CONCATENATE(UPPER(TableAopCalendar[[#This Row],[Month]])," ",TableAopCalendar[[#This Row],[Year]])</f>
        <v>DECEMBER 26</v>
      </c>
      <c r="J1716" s="6" t="s">
        <v>261</v>
      </c>
      <c r="K1716" s="6" t="str">
        <f>CONCATENATE(TableAopCalendar[[#This Row],[Month for Plan]]," ",TableAopCalendar[[#This Row],[Plan]])</f>
        <v>DECEMBER 26 PLANNED</v>
      </c>
    </row>
    <row r="1717" spans="1:11" x14ac:dyDescent="0.35">
      <c r="A1717" s="6">
        <f t="shared" si="81"/>
        <v>4</v>
      </c>
      <c r="B1717" s="7">
        <v>46367</v>
      </c>
      <c r="C1717" s="8" t="s">
        <v>257</v>
      </c>
      <c r="D1717" s="8">
        <v>26</v>
      </c>
      <c r="E1717" s="6">
        <f>DAY(TableAopCalendar[[#This Row],[Date]])</f>
        <v>11</v>
      </c>
      <c r="F1717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717" s="6" t="str">
        <f t="shared" si="82"/>
        <v>Week 2</v>
      </c>
      <c r="H1717" s="6" t="str">
        <f t="shared" si="83"/>
        <v>December 26 Week 2</v>
      </c>
      <c r="I1717" s="6" t="str">
        <f>CONCATENATE(UPPER(TableAopCalendar[[#This Row],[Month]])," ",TableAopCalendar[[#This Row],[Year]])</f>
        <v>DECEMBER 26</v>
      </c>
      <c r="J1717" s="6" t="s">
        <v>261</v>
      </c>
      <c r="K1717" s="6" t="str">
        <f>CONCATENATE(TableAopCalendar[[#This Row],[Month for Plan]]," ",TableAopCalendar[[#This Row],[Plan]])</f>
        <v>DECEMBER 26 PLANNED</v>
      </c>
    </row>
    <row r="1718" spans="1:11" x14ac:dyDescent="0.35">
      <c r="A1718" s="6">
        <f t="shared" si="81"/>
        <v>5</v>
      </c>
      <c r="B1718" s="7">
        <v>46368</v>
      </c>
      <c r="C1718" s="8" t="s">
        <v>257</v>
      </c>
      <c r="D1718" s="8">
        <v>26</v>
      </c>
      <c r="E1718" s="6">
        <f>DAY(TableAopCalendar[[#This Row],[Date]])</f>
        <v>12</v>
      </c>
      <c r="F1718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718" s="6" t="str">
        <f t="shared" si="82"/>
        <v>Week 2</v>
      </c>
      <c r="H1718" s="6" t="str">
        <f t="shared" si="83"/>
        <v>December 26 Week 2</v>
      </c>
      <c r="I1718" s="6" t="str">
        <f>CONCATENATE(UPPER(TableAopCalendar[[#This Row],[Month]])," ",TableAopCalendar[[#This Row],[Year]])</f>
        <v>DECEMBER 26</v>
      </c>
      <c r="J1718" s="6" t="s">
        <v>261</v>
      </c>
      <c r="K1718" s="6" t="str">
        <f>CONCATENATE(TableAopCalendar[[#This Row],[Month for Plan]]," ",TableAopCalendar[[#This Row],[Plan]])</f>
        <v>DECEMBER 26 PLANNED</v>
      </c>
    </row>
    <row r="1719" spans="1:11" x14ac:dyDescent="0.35">
      <c r="A1719" s="6">
        <f t="shared" si="81"/>
        <v>6</v>
      </c>
      <c r="B1719" s="7">
        <v>46369</v>
      </c>
      <c r="C1719" s="8" t="s">
        <v>257</v>
      </c>
      <c r="D1719" s="8">
        <v>26</v>
      </c>
      <c r="E1719" s="6">
        <f>DAY(TableAopCalendar[[#This Row],[Date]])</f>
        <v>13</v>
      </c>
      <c r="F1719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719" s="6" t="str">
        <f t="shared" si="82"/>
        <v>Week 2</v>
      </c>
      <c r="H1719" s="6" t="str">
        <f t="shared" si="83"/>
        <v>December 26 Week 2</v>
      </c>
      <c r="I1719" s="6" t="str">
        <f>CONCATENATE(UPPER(TableAopCalendar[[#This Row],[Month]])," ",TableAopCalendar[[#This Row],[Year]])</f>
        <v>DECEMBER 26</v>
      </c>
      <c r="J1719" s="6" t="s">
        <v>261</v>
      </c>
      <c r="K1719" s="6" t="str">
        <f>CONCATENATE(TableAopCalendar[[#This Row],[Month for Plan]]," ",TableAopCalendar[[#This Row],[Plan]])</f>
        <v>DECEMBER 26 PLANNED</v>
      </c>
    </row>
    <row r="1720" spans="1:11" x14ac:dyDescent="0.35">
      <c r="A1720" s="6">
        <f t="shared" si="81"/>
        <v>7</v>
      </c>
      <c r="B1720" s="7">
        <v>46370</v>
      </c>
      <c r="C1720" s="8" t="s">
        <v>257</v>
      </c>
      <c r="D1720" s="8">
        <v>26</v>
      </c>
      <c r="E1720" s="6">
        <f>DAY(TableAopCalendar[[#This Row],[Date]])</f>
        <v>14</v>
      </c>
      <c r="F1720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720" s="6" t="str">
        <f t="shared" si="82"/>
        <v>Week 2</v>
      </c>
      <c r="H1720" s="6" t="str">
        <f t="shared" si="83"/>
        <v>December 26 Week 2</v>
      </c>
      <c r="I1720" s="6" t="str">
        <f>CONCATENATE(UPPER(TableAopCalendar[[#This Row],[Month]])," ",TableAopCalendar[[#This Row],[Year]])</f>
        <v>DECEMBER 26</v>
      </c>
      <c r="J1720" s="6" t="s">
        <v>261</v>
      </c>
      <c r="K1720" s="6" t="str">
        <f>CONCATENATE(TableAopCalendar[[#This Row],[Month for Plan]]," ",TableAopCalendar[[#This Row],[Plan]])</f>
        <v>DECEMBER 26 PLANNED</v>
      </c>
    </row>
    <row r="1721" spans="1:11" x14ac:dyDescent="0.35">
      <c r="A1721" s="6">
        <f t="shared" si="81"/>
        <v>1</v>
      </c>
      <c r="B1721" s="7">
        <v>46371</v>
      </c>
      <c r="C1721" s="8" t="s">
        <v>257</v>
      </c>
      <c r="D1721" s="8">
        <v>26</v>
      </c>
      <c r="E1721" s="6">
        <f>DAY(TableAopCalendar[[#This Row],[Date]])</f>
        <v>15</v>
      </c>
      <c r="F1721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721" s="6" t="str">
        <f t="shared" si="82"/>
        <v>Week 3</v>
      </c>
      <c r="H1721" s="6" t="str">
        <f t="shared" si="83"/>
        <v>December 26 Week 3</v>
      </c>
      <c r="I1721" s="6" t="str">
        <f>CONCATENATE(UPPER(TableAopCalendar[[#This Row],[Month]])," ",TableAopCalendar[[#This Row],[Year]])</f>
        <v>DECEMBER 26</v>
      </c>
      <c r="J1721" s="6" t="s">
        <v>261</v>
      </c>
      <c r="K1721" s="6" t="str">
        <f>CONCATENATE(TableAopCalendar[[#This Row],[Month for Plan]]," ",TableAopCalendar[[#This Row],[Plan]])</f>
        <v>DECEMBER 26 PLANNED</v>
      </c>
    </row>
    <row r="1722" spans="1:11" x14ac:dyDescent="0.35">
      <c r="A1722" s="6">
        <f t="shared" si="81"/>
        <v>2</v>
      </c>
      <c r="B1722" s="7">
        <v>46372</v>
      </c>
      <c r="C1722" s="8" t="s">
        <v>257</v>
      </c>
      <c r="D1722" s="8">
        <v>26</v>
      </c>
      <c r="E1722" s="6">
        <f>DAY(TableAopCalendar[[#This Row],[Date]])</f>
        <v>16</v>
      </c>
      <c r="F1722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722" s="6" t="str">
        <f t="shared" si="82"/>
        <v>Week 3</v>
      </c>
      <c r="H1722" s="6" t="str">
        <f t="shared" si="83"/>
        <v>December 26 Week 3</v>
      </c>
      <c r="I1722" s="6" t="str">
        <f>CONCATENATE(UPPER(TableAopCalendar[[#This Row],[Month]])," ",TableAopCalendar[[#This Row],[Year]])</f>
        <v>DECEMBER 26</v>
      </c>
      <c r="J1722" s="6" t="s">
        <v>261</v>
      </c>
      <c r="K1722" s="6" t="str">
        <f>CONCATENATE(TableAopCalendar[[#This Row],[Month for Plan]]," ",TableAopCalendar[[#This Row],[Plan]])</f>
        <v>DECEMBER 26 PLANNED</v>
      </c>
    </row>
    <row r="1723" spans="1:11" x14ac:dyDescent="0.35">
      <c r="A1723" s="6">
        <f t="shared" si="81"/>
        <v>3</v>
      </c>
      <c r="B1723" s="7">
        <v>46373</v>
      </c>
      <c r="C1723" s="8" t="s">
        <v>257</v>
      </c>
      <c r="D1723" s="8">
        <v>26</v>
      </c>
      <c r="E1723" s="6">
        <f>DAY(TableAopCalendar[[#This Row],[Date]])</f>
        <v>17</v>
      </c>
      <c r="F1723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723" s="6" t="str">
        <f t="shared" si="82"/>
        <v>Week 3</v>
      </c>
      <c r="H1723" s="6" t="str">
        <f t="shared" si="83"/>
        <v>December 26 Week 3</v>
      </c>
      <c r="I1723" s="6" t="str">
        <f>CONCATENATE(UPPER(TableAopCalendar[[#This Row],[Month]])," ",TableAopCalendar[[#This Row],[Year]])</f>
        <v>DECEMBER 26</v>
      </c>
      <c r="J1723" s="6" t="s">
        <v>261</v>
      </c>
      <c r="K1723" s="6" t="str">
        <f>CONCATENATE(TableAopCalendar[[#This Row],[Month for Plan]]," ",TableAopCalendar[[#This Row],[Plan]])</f>
        <v>DECEMBER 26 PLANNED</v>
      </c>
    </row>
    <row r="1724" spans="1:11" x14ac:dyDescent="0.35">
      <c r="A1724" s="6">
        <f t="shared" si="81"/>
        <v>4</v>
      </c>
      <c r="B1724" s="7">
        <v>46374</v>
      </c>
      <c r="C1724" s="8" t="s">
        <v>257</v>
      </c>
      <c r="D1724" s="8">
        <v>26</v>
      </c>
      <c r="E1724" s="6">
        <f>DAY(TableAopCalendar[[#This Row],[Date]])</f>
        <v>18</v>
      </c>
      <c r="F1724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724" s="6" t="str">
        <f t="shared" si="82"/>
        <v>Week 3</v>
      </c>
      <c r="H1724" s="6" t="str">
        <f t="shared" si="83"/>
        <v>December 26 Week 3</v>
      </c>
      <c r="I1724" s="6" t="str">
        <f>CONCATENATE(UPPER(TableAopCalendar[[#This Row],[Month]])," ",TableAopCalendar[[#This Row],[Year]])</f>
        <v>DECEMBER 26</v>
      </c>
      <c r="J1724" s="6" t="s">
        <v>261</v>
      </c>
      <c r="K1724" s="6" t="str">
        <f>CONCATENATE(TableAopCalendar[[#This Row],[Month for Plan]]," ",TableAopCalendar[[#This Row],[Plan]])</f>
        <v>DECEMBER 26 PLANNED</v>
      </c>
    </row>
    <row r="1725" spans="1:11" x14ac:dyDescent="0.35">
      <c r="A1725" s="6">
        <f t="shared" si="81"/>
        <v>5</v>
      </c>
      <c r="B1725" s="7">
        <v>46375</v>
      </c>
      <c r="C1725" s="8" t="s">
        <v>257</v>
      </c>
      <c r="D1725" s="8">
        <v>26</v>
      </c>
      <c r="E1725" s="6">
        <f>DAY(TableAopCalendar[[#This Row],[Date]])</f>
        <v>19</v>
      </c>
      <c r="F1725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725" s="6" t="str">
        <f t="shared" si="82"/>
        <v>Week 3</v>
      </c>
      <c r="H1725" s="6" t="str">
        <f t="shared" si="83"/>
        <v>December 26 Week 3</v>
      </c>
      <c r="I1725" s="6" t="str">
        <f>CONCATENATE(UPPER(TableAopCalendar[[#This Row],[Month]])," ",TableAopCalendar[[#This Row],[Year]])</f>
        <v>DECEMBER 26</v>
      </c>
      <c r="J1725" s="6" t="s">
        <v>261</v>
      </c>
      <c r="K1725" s="6" t="str">
        <f>CONCATENATE(TableAopCalendar[[#This Row],[Month for Plan]]," ",TableAopCalendar[[#This Row],[Plan]])</f>
        <v>DECEMBER 26 PLANNED</v>
      </c>
    </row>
    <row r="1726" spans="1:11" x14ac:dyDescent="0.35">
      <c r="A1726" s="6">
        <f t="shared" si="81"/>
        <v>6</v>
      </c>
      <c r="B1726" s="7">
        <v>46376</v>
      </c>
      <c r="C1726" s="8" t="s">
        <v>257</v>
      </c>
      <c r="D1726" s="8">
        <v>26</v>
      </c>
      <c r="E1726" s="6">
        <f>DAY(TableAopCalendar[[#This Row],[Date]])</f>
        <v>20</v>
      </c>
      <c r="F1726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726" s="6" t="str">
        <f t="shared" si="82"/>
        <v>Week 3</v>
      </c>
      <c r="H1726" s="6" t="str">
        <f t="shared" si="83"/>
        <v>December 26 Week 3</v>
      </c>
      <c r="I1726" s="6" t="str">
        <f>CONCATENATE(UPPER(TableAopCalendar[[#This Row],[Month]])," ",TableAopCalendar[[#This Row],[Year]])</f>
        <v>DECEMBER 26</v>
      </c>
      <c r="J1726" s="6" t="s">
        <v>261</v>
      </c>
      <c r="K1726" s="6" t="str">
        <f>CONCATENATE(TableAopCalendar[[#This Row],[Month for Plan]]," ",TableAopCalendar[[#This Row],[Plan]])</f>
        <v>DECEMBER 26 PLANNED</v>
      </c>
    </row>
    <row r="1727" spans="1:11" x14ac:dyDescent="0.35">
      <c r="A1727" s="6">
        <f t="shared" si="81"/>
        <v>7</v>
      </c>
      <c r="B1727" s="7">
        <v>46377</v>
      </c>
      <c r="C1727" s="8" t="s">
        <v>257</v>
      </c>
      <c r="D1727" s="8">
        <v>26</v>
      </c>
      <c r="E1727" s="6">
        <f>DAY(TableAopCalendar[[#This Row],[Date]])</f>
        <v>21</v>
      </c>
      <c r="F1727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727" s="6" t="str">
        <f t="shared" si="82"/>
        <v>Week 3</v>
      </c>
      <c r="H1727" s="6" t="str">
        <f t="shared" si="83"/>
        <v>December 26 Week 3</v>
      </c>
      <c r="I1727" s="6" t="str">
        <f>CONCATENATE(UPPER(TableAopCalendar[[#This Row],[Month]])," ",TableAopCalendar[[#This Row],[Year]])</f>
        <v>DECEMBER 26</v>
      </c>
      <c r="J1727" s="6" t="s">
        <v>261</v>
      </c>
      <c r="K1727" s="6" t="str">
        <f>CONCATENATE(TableAopCalendar[[#This Row],[Month for Plan]]," ",TableAopCalendar[[#This Row],[Plan]])</f>
        <v>DECEMBER 26 PLANNED</v>
      </c>
    </row>
    <row r="1728" spans="1:11" x14ac:dyDescent="0.35">
      <c r="A1728" s="6">
        <f t="shared" si="81"/>
        <v>1</v>
      </c>
      <c r="B1728" s="7">
        <v>46378</v>
      </c>
      <c r="C1728" s="8" t="s">
        <v>257</v>
      </c>
      <c r="D1728" s="8">
        <v>26</v>
      </c>
      <c r="E1728" s="6">
        <f>DAY(TableAopCalendar[[#This Row],[Date]])</f>
        <v>22</v>
      </c>
      <c r="F1728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728" s="6" t="str">
        <f t="shared" si="82"/>
        <v>Week 4</v>
      </c>
      <c r="H1728" s="6" t="str">
        <f t="shared" si="83"/>
        <v>December 26 Week 4</v>
      </c>
      <c r="I1728" s="6" t="str">
        <f>CONCATENATE(UPPER(TableAopCalendar[[#This Row],[Month]])," ",TableAopCalendar[[#This Row],[Year]])</f>
        <v>DECEMBER 26</v>
      </c>
      <c r="J1728" s="6" t="s">
        <v>261</v>
      </c>
      <c r="K1728" s="6" t="str">
        <f>CONCATENATE(TableAopCalendar[[#This Row],[Month for Plan]]," ",TableAopCalendar[[#This Row],[Plan]])</f>
        <v>DECEMBER 26 PLANNED</v>
      </c>
    </row>
    <row r="1729" spans="1:11" x14ac:dyDescent="0.35">
      <c r="A1729" s="6">
        <f t="shared" si="81"/>
        <v>2</v>
      </c>
      <c r="B1729" s="7">
        <v>46379</v>
      </c>
      <c r="C1729" s="8" t="s">
        <v>257</v>
      </c>
      <c r="D1729" s="8">
        <v>26</v>
      </c>
      <c r="E1729" s="6">
        <f>DAY(TableAopCalendar[[#This Row],[Date]])</f>
        <v>23</v>
      </c>
      <c r="F1729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729" s="6" t="str">
        <f t="shared" si="82"/>
        <v>Week 4</v>
      </c>
      <c r="H1729" s="6" t="str">
        <f t="shared" si="83"/>
        <v>December 26 Week 4</v>
      </c>
      <c r="I1729" s="6" t="str">
        <f>CONCATENATE(UPPER(TableAopCalendar[[#This Row],[Month]])," ",TableAopCalendar[[#This Row],[Year]])</f>
        <v>DECEMBER 26</v>
      </c>
      <c r="J1729" s="6" t="s">
        <v>261</v>
      </c>
      <c r="K1729" s="6" t="str">
        <f>CONCATENATE(TableAopCalendar[[#This Row],[Month for Plan]]," ",TableAopCalendar[[#This Row],[Plan]])</f>
        <v>DECEMBER 26 PLANNED</v>
      </c>
    </row>
    <row r="1730" spans="1:11" x14ac:dyDescent="0.35">
      <c r="A1730" s="6">
        <f t="shared" si="81"/>
        <v>3</v>
      </c>
      <c r="B1730" s="7">
        <v>46380</v>
      </c>
      <c r="C1730" s="8" t="s">
        <v>257</v>
      </c>
      <c r="D1730" s="8">
        <v>26</v>
      </c>
      <c r="E1730" s="6">
        <f>DAY(TableAopCalendar[[#This Row],[Date]])</f>
        <v>24</v>
      </c>
      <c r="F1730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730" s="6" t="str">
        <f t="shared" si="82"/>
        <v>Week 4</v>
      </c>
      <c r="H1730" s="6" t="str">
        <f t="shared" si="83"/>
        <v>December 26 Week 4</v>
      </c>
      <c r="I1730" s="6" t="str">
        <f>CONCATENATE(UPPER(TableAopCalendar[[#This Row],[Month]])," ",TableAopCalendar[[#This Row],[Year]])</f>
        <v>DECEMBER 26</v>
      </c>
      <c r="J1730" s="6" t="s">
        <v>261</v>
      </c>
      <c r="K1730" s="6" t="str">
        <f>CONCATENATE(TableAopCalendar[[#This Row],[Month for Plan]]," ",TableAopCalendar[[#This Row],[Plan]])</f>
        <v>DECEMBER 26 PLANNED</v>
      </c>
    </row>
    <row r="1731" spans="1:11" x14ac:dyDescent="0.35">
      <c r="A1731" s="6">
        <f t="shared" si="81"/>
        <v>4</v>
      </c>
      <c r="B1731" s="7">
        <v>46381</v>
      </c>
      <c r="C1731" s="8" t="s">
        <v>257</v>
      </c>
      <c r="D1731" s="8">
        <v>26</v>
      </c>
      <c r="E1731" s="6">
        <f>DAY(TableAopCalendar[[#This Row],[Date]])</f>
        <v>25</v>
      </c>
      <c r="F1731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731" s="6" t="str">
        <f t="shared" si="82"/>
        <v>Week 4</v>
      </c>
      <c r="H1731" s="6" t="str">
        <f t="shared" si="83"/>
        <v>December 26 Week 4</v>
      </c>
      <c r="I1731" s="6" t="str">
        <f>CONCATENATE(UPPER(TableAopCalendar[[#This Row],[Month]])," ",TableAopCalendar[[#This Row],[Year]])</f>
        <v>DECEMBER 26</v>
      </c>
      <c r="J1731" s="6" t="s">
        <v>261</v>
      </c>
      <c r="K1731" s="6" t="str">
        <f>CONCATENATE(TableAopCalendar[[#This Row],[Month for Plan]]," ",TableAopCalendar[[#This Row],[Plan]])</f>
        <v>DECEMBER 26 PLANNED</v>
      </c>
    </row>
    <row r="1732" spans="1:11" x14ac:dyDescent="0.35">
      <c r="A1732" s="6">
        <f t="shared" si="81"/>
        <v>5</v>
      </c>
      <c r="B1732" s="7">
        <v>46382</v>
      </c>
      <c r="C1732" s="8" t="s">
        <v>257</v>
      </c>
      <c r="D1732" s="8">
        <v>26</v>
      </c>
      <c r="E1732" s="6">
        <f>DAY(TableAopCalendar[[#This Row],[Date]])</f>
        <v>26</v>
      </c>
      <c r="F1732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732" s="6" t="str">
        <f t="shared" si="82"/>
        <v>Week 4</v>
      </c>
      <c r="H1732" s="6" t="str">
        <f t="shared" si="83"/>
        <v>December 26 Week 4</v>
      </c>
      <c r="I1732" s="6" t="str">
        <f>CONCATENATE(UPPER(TableAopCalendar[[#This Row],[Month]])," ",TableAopCalendar[[#This Row],[Year]])</f>
        <v>DECEMBER 26</v>
      </c>
      <c r="J1732" s="6" t="s">
        <v>261</v>
      </c>
      <c r="K1732" s="6" t="str">
        <f>CONCATENATE(TableAopCalendar[[#This Row],[Month for Plan]]," ",TableAopCalendar[[#This Row],[Plan]])</f>
        <v>DECEMBER 26 PLANNED</v>
      </c>
    </row>
    <row r="1733" spans="1:11" x14ac:dyDescent="0.35">
      <c r="A1733" s="6">
        <f t="shared" si="81"/>
        <v>6</v>
      </c>
      <c r="B1733" s="7">
        <v>46383</v>
      </c>
      <c r="C1733" s="8" t="s">
        <v>257</v>
      </c>
      <c r="D1733" s="8">
        <v>26</v>
      </c>
      <c r="E1733" s="6">
        <f>DAY(TableAopCalendar[[#This Row],[Date]])</f>
        <v>27</v>
      </c>
      <c r="F1733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733" s="6" t="str">
        <f t="shared" si="82"/>
        <v>Week 4</v>
      </c>
      <c r="H1733" s="6" t="str">
        <f t="shared" si="83"/>
        <v>December 26 Week 4</v>
      </c>
      <c r="I1733" s="6" t="str">
        <f>CONCATENATE(UPPER(TableAopCalendar[[#This Row],[Month]])," ",TableAopCalendar[[#This Row],[Year]])</f>
        <v>DECEMBER 26</v>
      </c>
      <c r="J1733" s="6" t="s">
        <v>261</v>
      </c>
      <c r="K1733" s="6" t="str">
        <f>CONCATENATE(TableAopCalendar[[#This Row],[Month for Plan]]," ",TableAopCalendar[[#This Row],[Plan]])</f>
        <v>DECEMBER 26 PLANNED</v>
      </c>
    </row>
    <row r="1734" spans="1:11" x14ac:dyDescent="0.35">
      <c r="A1734" s="6">
        <f t="shared" si="81"/>
        <v>7</v>
      </c>
      <c r="B1734" s="7">
        <v>46384</v>
      </c>
      <c r="C1734" s="8" t="s">
        <v>257</v>
      </c>
      <c r="D1734" s="8">
        <v>26</v>
      </c>
      <c r="E1734" s="6">
        <f>DAY(TableAopCalendar[[#This Row],[Date]])</f>
        <v>28</v>
      </c>
      <c r="F1734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734" s="6" t="str">
        <f t="shared" si="82"/>
        <v>Week 4</v>
      </c>
      <c r="H1734" s="6" t="str">
        <f t="shared" si="83"/>
        <v>December 26 Week 4</v>
      </c>
      <c r="I1734" s="6" t="str">
        <f>CONCATENATE(UPPER(TableAopCalendar[[#This Row],[Month]])," ",TableAopCalendar[[#This Row],[Year]])</f>
        <v>DECEMBER 26</v>
      </c>
      <c r="J1734" s="6" t="s">
        <v>261</v>
      </c>
      <c r="K1734" s="6" t="str">
        <f>CONCATENATE(TableAopCalendar[[#This Row],[Month for Plan]]," ",TableAopCalendar[[#This Row],[Plan]])</f>
        <v>DECEMBER 26 PLANNED</v>
      </c>
    </row>
    <row r="1735" spans="1:11" x14ac:dyDescent="0.35">
      <c r="A1735" s="6">
        <f t="shared" si="81"/>
        <v>1</v>
      </c>
      <c r="B1735" s="7">
        <v>46385</v>
      </c>
      <c r="C1735" s="8" t="s">
        <v>257</v>
      </c>
      <c r="D1735" s="8">
        <v>26</v>
      </c>
      <c r="E1735" s="6">
        <f>DAY(TableAopCalendar[[#This Row],[Date]])</f>
        <v>29</v>
      </c>
      <c r="F1735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735" s="6" t="str">
        <f t="shared" si="82"/>
        <v>Week 5</v>
      </c>
      <c r="H1735" s="6" t="str">
        <f t="shared" si="83"/>
        <v>December 26 Week 5</v>
      </c>
      <c r="I1735" s="6" t="str">
        <f>CONCATENATE(UPPER(TableAopCalendar[[#This Row],[Month]])," ",TableAopCalendar[[#This Row],[Year]])</f>
        <v>DECEMBER 26</v>
      </c>
      <c r="J1735" s="6" t="s">
        <v>261</v>
      </c>
      <c r="K1735" s="6" t="str">
        <f>CONCATENATE(TableAopCalendar[[#This Row],[Month for Plan]]," ",TableAopCalendar[[#This Row],[Plan]])</f>
        <v>DECEMBER 26 PLANNED</v>
      </c>
    </row>
    <row r="1736" spans="1:11" x14ac:dyDescent="0.35">
      <c r="A1736" s="6">
        <f t="shared" si="81"/>
        <v>2</v>
      </c>
      <c r="B1736" s="7">
        <v>46386</v>
      </c>
      <c r="C1736" s="8" t="s">
        <v>257</v>
      </c>
      <c r="D1736" s="8">
        <v>26</v>
      </c>
      <c r="E1736" s="6">
        <f>DAY(TableAopCalendar[[#This Row],[Date]])</f>
        <v>30</v>
      </c>
      <c r="F1736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736" s="6" t="str">
        <f t="shared" si="82"/>
        <v>Week 5</v>
      </c>
      <c r="H1736" s="6" t="str">
        <f t="shared" si="83"/>
        <v>December 26 Week 5</v>
      </c>
      <c r="I1736" s="6" t="str">
        <f>CONCATENATE(UPPER(TableAopCalendar[[#This Row],[Month]])," ",TableAopCalendar[[#This Row],[Year]])</f>
        <v>DECEMBER 26</v>
      </c>
      <c r="J1736" s="6" t="s">
        <v>261</v>
      </c>
      <c r="K1736" s="6" t="str">
        <f>CONCATENATE(TableAopCalendar[[#This Row],[Month for Plan]]," ",TableAopCalendar[[#This Row],[Plan]])</f>
        <v>DECEMBER 26 PLANNED</v>
      </c>
    </row>
    <row r="1737" spans="1:11" x14ac:dyDescent="0.35">
      <c r="A1737" s="6">
        <f t="shared" si="81"/>
        <v>3</v>
      </c>
      <c r="B1737" s="7">
        <v>46387</v>
      </c>
      <c r="C1737" s="8" t="s">
        <v>257</v>
      </c>
      <c r="D1737" s="8">
        <v>26</v>
      </c>
      <c r="E1737" s="6">
        <f>DAY(TableAopCalendar[[#This Row],[Date]])</f>
        <v>31</v>
      </c>
      <c r="F1737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737" s="6" t="str">
        <f t="shared" si="82"/>
        <v>Week 5</v>
      </c>
      <c r="H1737" s="6" t="str">
        <f t="shared" si="83"/>
        <v>December 26 Week 5</v>
      </c>
      <c r="I1737" s="6" t="str">
        <f>CONCATENATE(UPPER(TableAopCalendar[[#This Row],[Month]])," ",TableAopCalendar[[#This Row],[Year]])</f>
        <v>DECEMBER 26</v>
      </c>
      <c r="J1737" s="6" t="s">
        <v>261</v>
      </c>
      <c r="K1737" s="6" t="str">
        <f>CONCATENATE(TableAopCalendar[[#This Row],[Month for Plan]]," ",TableAopCalendar[[#This Row],[Plan]])</f>
        <v>DECEMBER 26 PLANNED</v>
      </c>
    </row>
    <row r="1738" spans="1:11" x14ac:dyDescent="0.35">
      <c r="A1738" s="6">
        <f t="shared" si="81"/>
        <v>1</v>
      </c>
      <c r="B1738" s="7">
        <v>46388</v>
      </c>
      <c r="C1738" s="8" t="s">
        <v>258</v>
      </c>
      <c r="D1738" s="8">
        <v>27</v>
      </c>
      <c r="E1738" s="6">
        <f>DAY(TableAopCalendar[[#This Row],[Date]])</f>
        <v>1</v>
      </c>
      <c r="F1738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738" s="6" t="str">
        <f t="shared" si="82"/>
        <v>Week 1</v>
      </c>
      <c r="H1738" s="6" t="str">
        <f t="shared" si="83"/>
        <v>January 27 Week 1</v>
      </c>
      <c r="I1738" s="6" t="str">
        <f>CONCATENATE(UPPER(TableAopCalendar[[#This Row],[Month]])," ",TableAopCalendar[[#This Row],[Year]])</f>
        <v>JANUARY 27</v>
      </c>
      <c r="J1738" s="6" t="s">
        <v>261</v>
      </c>
      <c r="K1738" s="6" t="str">
        <f>CONCATENATE(TableAopCalendar[[#This Row],[Month for Plan]]," ",TableAopCalendar[[#This Row],[Plan]])</f>
        <v>JANUARY 27 PLANNED</v>
      </c>
    </row>
    <row r="1739" spans="1:11" x14ac:dyDescent="0.35">
      <c r="A1739" s="6">
        <f t="shared" ref="A1739:A1802" si="84">IF(G1739=G1738,A1738+1,1)</f>
        <v>2</v>
      </c>
      <c r="B1739" s="7">
        <v>46389</v>
      </c>
      <c r="C1739" s="8" t="s">
        <v>258</v>
      </c>
      <c r="D1739" s="8">
        <v>27</v>
      </c>
      <c r="E1739" s="6">
        <f>DAY(TableAopCalendar[[#This Row],[Date]])</f>
        <v>2</v>
      </c>
      <c r="F1739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739" s="6" t="str">
        <f t="shared" ref="G1739:G1802" si="85">"Week"&amp;" "&amp;F1739</f>
        <v>Week 1</v>
      </c>
      <c r="H1739" s="6" t="str">
        <f t="shared" ref="H1739:H1802" si="86">CONCATENATE(C1739," ",D1739," ",G1739)</f>
        <v>January 27 Week 1</v>
      </c>
      <c r="I1739" s="6" t="str">
        <f>CONCATENATE(UPPER(TableAopCalendar[[#This Row],[Month]])," ",TableAopCalendar[[#This Row],[Year]])</f>
        <v>JANUARY 27</v>
      </c>
      <c r="J1739" s="6" t="s">
        <v>261</v>
      </c>
      <c r="K1739" s="6" t="str">
        <f>CONCATENATE(TableAopCalendar[[#This Row],[Month for Plan]]," ",TableAopCalendar[[#This Row],[Plan]])</f>
        <v>JANUARY 27 PLANNED</v>
      </c>
    </row>
    <row r="1740" spans="1:11" x14ac:dyDescent="0.35">
      <c r="A1740" s="6">
        <f t="shared" si="84"/>
        <v>3</v>
      </c>
      <c r="B1740" s="7">
        <v>46390</v>
      </c>
      <c r="C1740" s="8" t="s">
        <v>258</v>
      </c>
      <c r="D1740" s="8">
        <v>27</v>
      </c>
      <c r="E1740" s="6">
        <f>DAY(TableAopCalendar[[#This Row],[Date]])</f>
        <v>3</v>
      </c>
      <c r="F1740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740" s="6" t="str">
        <f t="shared" si="85"/>
        <v>Week 1</v>
      </c>
      <c r="H1740" s="6" t="str">
        <f t="shared" si="86"/>
        <v>January 27 Week 1</v>
      </c>
      <c r="I1740" s="6" t="str">
        <f>CONCATENATE(UPPER(TableAopCalendar[[#This Row],[Month]])," ",TableAopCalendar[[#This Row],[Year]])</f>
        <v>JANUARY 27</v>
      </c>
      <c r="J1740" s="6" t="s">
        <v>261</v>
      </c>
      <c r="K1740" s="6" t="str">
        <f>CONCATENATE(TableAopCalendar[[#This Row],[Month for Plan]]," ",TableAopCalendar[[#This Row],[Plan]])</f>
        <v>JANUARY 27 PLANNED</v>
      </c>
    </row>
    <row r="1741" spans="1:11" x14ac:dyDescent="0.35">
      <c r="A1741" s="6">
        <f t="shared" si="84"/>
        <v>4</v>
      </c>
      <c r="B1741" s="7">
        <v>46391</v>
      </c>
      <c r="C1741" s="8" t="s">
        <v>258</v>
      </c>
      <c r="D1741" s="8">
        <v>27</v>
      </c>
      <c r="E1741" s="6">
        <f>DAY(TableAopCalendar[[#This Row],[Date]])</f>
        <v>4</v>
      </c>
      <c r="F1741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741" s="6" t="str">
        <f t="shared" si="85"/>
        <v>Week 1</v>
      </c>
      <c r="H1741" s="6" t="str">
        <f t="shared" si="86"/>
        <v>January 27 Week 1</v>
      </c>
      <c r="I1741" s="6" t="str">
        <f>CONCATENATE(UPPER(TableAopCalendar[[#This Row],[Month]])," ",TableAopCalendar[[#This Row],[Year]])</f>
        <v>JANUARY 27</v>
      </c>
      <c r="J1741" s="6" t="s">
        <v>261</v>
      </c>
      <c r="K1741" s="6" t="str">
        <f>CONCATENATE(TableAopCalendar[[#This Row],[Month for Plan]]," ",TableAopCalendar[[#This Row],[Plan]])</f>
        <v>JANUARY 27 PLANNED</v>
      </c>
    </row>
    <row r="1742" spans="1:11" x14ac:dyDescent="0.35">
      <c r="A1742" s="6">
        <f t="shared" si="84"/>
        <v>5</v>
      </c>
      <c r="B1742" s="7">
        <v>46392</v>
      </c>
      <c r="C1742" s="8" t="s">
        <v>258</v>
      </c>
      <c r="D1742" s="8">
        <v>27</v>
      </c>
      <c r="E1742" s="6">
        <f>DAY(TableAopCalendar[[#This Row],[Date]])</f>
        <v>5</v>
      </c>
      <c r="F1742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742" s="6" t="str">
        <f t="shared" si="85"/>
        <v>Week 1</v>
      </c>
      <c r="H1742" s="6" t="str">
        <f t="shared" si="86"/>
        <v>January 27 Week 1</v>
      </c>
      <c r="I1742" s="6" t="str">
        <f>CONCATENATE(UPPER(TableAopCalendar[[#This Row],[Month]])," ",TableAopCalendar[[#This Row],[Year]])</f>
        <v>JANUARY 27</v>
      </c>
      <c r="J1742" s="6" t="s">
        <v>261</v>
      </c>
      <c r="K1742" s="6" t="str">
        <f>CONCATENATE(TableAopCalendar[[#This Row],[Month for Plan]]," ",TableAopCalendar[[#This Row],[Plan]])</f>
        <v>JANUARY 27 PLANNED</v>
      </c>
    </row>
    <row r="1743" spans="1:11" x14ac:dyDescent="0.35">
      <c r="A1743" s="6">
        <f t="shared" si="84"/>
        <v>6</v>
      </c>
      <c r="B1743" s="7">
        <v>46393</v>
      </c>
      <c r="C1743" s="8" t="s">
        <v>258</v>
      </c>
      <c r="D1743" s="8">
        <v>27</v>
      </c>
      <c r="E1743" s="6">
        <f>DAY(TableAopCalendar[[#This Row],[Date]])</f>
        <v>6</v>
      </c>
      <c r="F1743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743" s="6" t="str">
        <f t="shared" si="85"/>
        <v>Week 1</v>
      </c>
      <c r="H1743" s="6" t="str">
        <f t="shared" si="86"/>
        <v>January 27 Week 1</v>
      </c>
      <c r="I1743" s="6" t="str">
        <f>CONCATENATE(UPPER(TableAopCalendar[[#This Row],[Month]])," ",TableAopCalendar[[#This Row],[Year]])</f>
        <v>JANUARY 27</v>
      </c>
      <c r="J1743" s="6" t="s">
        <v>261</v>
      </c>
      <c r="K1743" s="6" t="str">
        <f>CONCATENATE(TableAopCalendar[[#This Row],[Month for Plan]]," ",TableAopCalendar[[#This Row],[Plan]])</f>
        <v>JANUARY 27 PLANNED</v>
      </c>
    </row>
    <row r="1744" spans="1:11" x14ac:dyDescent="0.35">
      <c r="A1744" s="6">
        <f t="shared" si="84"/>
        <v>7</v>
      </c>
      <c r="B1744" s="7">
        <v>46394</v>
      </c>
      <c r="C1744" s="8" t="s">
        <v>258</v>
      </c>
      <c r="D1744" s="8">
        <v>27</v>
      </c>
      <c r="E1744" s="6">
        <f>DAY(TableAopCalendar[[#This Row],[Date]])</f>
        <v>7</v>
      </c>
      <c r="F1744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744" s="6" t="str">
        <f t="shared" si="85"/>
        <v>Week 1</v>
      </c>
      <c r="H1744" s="6" t="str">
        <f t="shared" si="86"/>
        <v>January 27 Week 1</v>
      </c>
      <c r="I1744" s="6" t="str">
        <f>CONCATENATE(UPPER(TableAopCalendar[[#This Row],[Month]])," ",TableAopCalendar[[#This Row],[Year]])</f>
        <v>JANUARY 27</v>
      </c>
      <c r="J1744" s="6" t="s">
        <v>261</v>
      </c>
      <c r="K1744" s="6" t="str">
        <f>CONCATENATE(TableAopCalendar[[#This Row],[Month for Plan]]," ",TableAopCalendar[[#This Row],[Plan]])</f>
        <v>JANUARY 27 PLANNED</v>
      </c>
    </row>
    <row r="1745" spans="1:11" x14ac:dyDescent="0.35">
      <c r="A1745" s="6">
        <f t="shared" si="84"/>
        <v>1</v>
      </c>
      <c r="B1745" s="7">
        <v>46395</v>
      </c>
      <c r="C1745" s="8" t="s">
        <v>258</v>
      </c>
      <c r="D1745" s="8">
        <v>27</v>
      </c>
      <c r="E1745" s="6">
        <f>DAY(TableAopCalendar[[#This Row],[Date]])</f>
        <v>8</v>
      </c>
      <c r="F1745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745" s="6" t="str">
        <f t="shared" si="85"/>
        <v>Week 2</v>
      </c>
      <c r="H1745" s="6" t="str">
        <f t="shared" si="86"/>
        <v>January 27 Week 2</v>
      </c>
      <c r="I1745" s="6" t="str">
        <f>CONCATENATE(UPPER(TableAopCalendar[[#This Row],[Month]])," ",TableAopCalendar[[#This Row],[Year]])</f>
        <v>JANUARY 27</v>
      </c>
      <c r="J1745" s="6" t="s">
        <v>261</v>
      </c>
      <c r="K1745" s="6" t="str">
        <f>CONCATENATE(TableAopCalendar[[#This Row],[Month for Plan]]," ",TableAopCalendar[[#This Row],[Plan]])</f>
        <v>JANUARY 27 PLANNED</v>
      </c>
    </row>
    <row r="1746" spans="1:11" x14ac:dyDescent="0.35">
      <c r="A1746" s="6">
        <f t="shared" si="84"/>
        <v>2</v>
      </c>
      <c r="B1746" s="7">
        <v>46396</v>
      </c>
      <c r="C1746" s="8" t="s">
        <v>258</v>
      </c>
      <c r="D1746" s="8">
        <v>27</v>
      </c>
      <c r="E1746" s="6">
        <f>DAY(TableAopCalendar[[#This Row],[Date]])</f>
        <v>9</v>
      </c>
      <c r="F1746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746" s="6" t="str">
        <f t="shared" si="85"/>
        <v>Week 2</v>
      </c>
      <c r="H1746" s="6" t="str">
        <f t="shared" si="86"/>
        <v>January 27 Week 2</v>
      </c>
      <c r="I1746" s="6" t="str">
        <f>CONCATENATE(UPPER(TableAopCalendar[[#This Row],[Month]])," ",TableAopCalendar[[#This Row],[Year]])</f>
        <v>JANUARY 27</v>
      </c>
      <c r="J1746" s="6" t="s">
        <v>261</v>
      </c>
      <c r="K1746" s="6" t="str">
        <f>CONCATENATE(TableAopCalendar[[#This Row],[Month for Plan]]," ",TableAopCalendar[[#This Row],[Plan]])</f>
        <v>JANUARY 27 PLANNED</v>
      </c>
    </row>
    <row r="1747" spans="1:11" x14ac:dyDescent="0.35">
      <c r="A1747" s="6">
        <f t="shared" si="84"/>
        <v>3</v>
      </c>
      <c r="B1747" s="7">
        <v>46397</v>
      </c>
      <c r="C1747" s="8" t="s">
        <v>258</v>
      </c>
      <c r="D1747" s="8">
        <v>27</v>
      </c>
      <c r="E1747" s="6">
        <f>DAY(TableAopCalendar[[#This Row],[Date]])</f>
        <v>10</v>
      </c>
      <c r="F1747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747" s="6" t="str">
        <f t="shared" si="85"/>
        <v>Week 2</v>
      </c>
      <c r="H1747" s="6" t="str">
        <f t="shared" si="86"/>
        <v>January 27 Week 2</v>
      </c>
      <c r="I1747" s="6" t="str">
        <f>CONCATENATE(UPPER(TableAopCalendar[[#This Row],[Month]])," ",TableAopCalendar[[#This Row],[Year]])</f>
        <v>JANUARY 27</v>
      </c>
      <c r="J1747" s="6" t="s">
        <v>261</v>
      </c>
      <c r="K1747" s="6" t="str">
        <f>CONCATENATE(TableAopCalendar[[#This Row],[Month for Plan]]," ",TableAopCalendar[[#This Row],[Plan]])</f>
        <v>JANUARY 27 PLANNED</v>
      </c>
    </row>
    <row r="1748" spans="1:11" x14ac:dyDescent="0.35">
      <c r="A1748" s="6">
        <f t="shared" si="84"/>
        <v>4</v>
      </c>
      <c r="B1748" s="7">
        <v>46398</v>
      </c>
      <c r="C1748" s="8" t="s">
        <v>258</v>
      </c>
      <c r="D1748" s="8">
        <v>27</v>
      </c>
      <c r="E1748" s="6">
        <f>DAY(TableAopCalendar[[#This Row],[Date]])</f>
        <v>11</v>
      </c>
      <c r="F1748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748" s="6" t="str">
        <f t="shared" si="85"/>
        <v>Week 2</v>
      </c>
      <c r="H1748" s="6" t="str">
        <f t="shared" si="86"/>
        <v>January 27 Week 2</v>
      </c>
      <c r="I1748" s="6" t="str">
        <f>CONCATENATE(UPPER(TableAopCalendar[[#This Row],[Month]])," ",TableAopCalendar[[#This Row],[Year]])</f>
        <v>JANUARY 27</v>
      </c>
      <c r="J1748" s="6" t="s">
        <v>261</v>
      </c>
      <c r="K1748" s="6" t="str">
        <f>CONCATENATE(TableAopCalendar[[#This Row],[Month for Plan]]," ",TableAopCalendar[[#This Row],[Plan]])</f>
        <v>JANUARY 27 PLANNED</v>
      </c>
    </row>
    <row r="1749" spans="1:11" x14ac:dyDescent="0.35">
      <c r="A1749" s="6">
        <f t="shared" si="84"/>
        <v>5</v>
      </c>
      <c r="B1749" s="7">
        <v>46399</v>
      </c>
      <c r="C1749" s="8" t="s">
        <v>258</v>
      </c>
      <c r="D1749" s="8">
        <v>27</v>
      </c>
      <c r="E1749" s="6">
        <f>DAY(TableAopCalendar[[#This Row],[Date]])</f>
        <v>12</v>
      </c>
      <c r="F1749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749" s="6" t="str">
        <f t="shared" si="85"/>
        <v>Week 2</v>
      </c>
      <c r="H1749" s="6" t="str">
        <f t="shared" si="86"/>
        <v>January 27 Week 2</v>
      </c>
      <c r="I1749" s="6" t="str">
        <f>CONCATENATE(UPPER(TableAopCalendar[[#This Row],[Month]])," ",TableAopCalendar[[#This Row],[Year]])</f>
        <v>JANUARY 27</v>
      </c>
      <c r="J1749" s="6" t="s">
        <v>261</v>
      </c>
      <c r="K1749" s="6" t="str">
        <f>CONCATENATE(TableAopCalendar[[#This Row],[Month for Plan]]," ",TableAopCalendar[[#This Row],[Plan]])</f>
        <v>JANUARY 27 PLANNED</v>
      </c>
    </row>
    <row r="1750" spans="1:11" x14ac:dyDescent="0.35">
      <c r="A1750" s="6">
        <f t="shared" si="84"/>
        <v>6</v>
      </c>
      <c r="B1750" s="7">
        <v>46400</v>
      </c>
      <c r="C1750" s="8" t="s">
        <v>258</v>
      </c>
      <c r="D1750" s="8">
        <v>27</v>
      </c>
      <c r="E1750" s="6">
        <f>DAY(TableAopCalendar[[#This Row],[Date]])</f>
        <v>13</v>
      </c>
      <c r="F1750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750" s="6" t="str">
        <f t="shared" si="85"/>
        <v>Week 2</v>
      </c>
      <c r="H1750" s="6" t="str">
        <f t="shared" si="86"/>
        <v>January 27 Week 2</v>
      </c>
      <c r="I1750" s="6" t="str">
        <f>CONCATENATE(UPPER(TableAopCalendar[[#This Row],[Month]])," ",TableAopCalendar[[#This Row],[Year]])</f>
        <v>JANUARY 27</v>
      </c>
      <c r="J1750" s="6" t="s">
        <v>261</v>
      </c>
      <c r="K1750" s="6" t="str">
        <f>CONCATENATE(TableAopCalendar[[#This Row],[Month for Plan]]," ",TableAopCalendar[[#This Row],[Plan]])</f>
        <v>JANUARY 27 PLANNED</v>
      </c>
    </row>
    <row r="1751" spans="1:11" x14ac:dyDescent="0.35">
      <c r="A1751" s="6">
        <f t="shared" si="84"/>
        <v>7</v>
      </c>
      <c r="B1751" s="7">
        <v>46401</v>
      </c>
      <c r="C1751" s="8" t="s">
        <v>258</v>
      </c>
      <c r="D1751" s="8">
        <v>27</v>
      </c>
      <c r="E1751" s="6">
        <f>DAY(TableAopCalendar[[#This Row],[Date]])</f>
        <v>14</v>
      </c>
      <c r="F1751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751" s="6" t="str">
        <f t="shared" si="85"/>
        <v>Week 2</v>
      </c>
      <c r="H1751" s="6" t="str">
        <f t="shared" si="86"/>
        <v>January 27 Week 2</v>
      </c>
      <c r="I1751" s="6" t="str">
        <f>CONCATENATE(UPPER(TableAopCalendar[[#This Row],[Month]])," ",TableAopCalendar[[#This Row],[Year]])</f>
        <v>JANUARY 27</v>
      </c>
      <c r="J1751" s="6" t="s">
        <v>261</v>
      </c>
      <c r="K1751" s="6" t="str">
        <f>CONCATENATE(TableAopCalendar[[#This Row],[Month for Plan]]," ",TableAopCalendar[[#This Row],[Plan]])</f>
        <v>JANUARY 27 PLANNED</v>
      </c>
    </row>
    <row r="1752" spans="1:11" x14ac:dyDescent="0.35">
      <c r="A1752" s="6">
        <f t="shared" si="84"/>
        <v>1</v>
      </c>
      <c r="B1752" s="7">
        <v>46402</v>
      </c>
      <c r="C1752" s="8" t="s">
        <v>258</v>
      </c>
      <c r="D1752" s="8">
        <v>27</v>
      </c>
      <c r="E1752" s="6">
        <f>DAY(TableAopCalendar[[#This Row],[Date]])</f>
        <v>15</v>
      </c>
      <c r="F1752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752" s="6" t="str">
        <f t="shared" si="85"/>
        <v>Week 3</v>
      </c>
      <c r="H1752" s="6" t="str">
        <f t="shared" si="86"/>
        <v>January 27 Week 3</v>
      </c>
      <c r="I1752" s="6" t="str">
        <f>CONCATENATE(UPPER(TableAopCalendar[[#This Row],[Month]])," ",TableAopCalendar[[#This Row],[Year]])</f>
        <v>JANUARY 27</v>
      </c>
      <c r="J1752" s="6" t="s">
        <v>261</v>
      </c>
      <c r="K1752" s="6" t="str">
        <f>CONCATENATE(TableAopCalendar[[#This Row],[Month for Plan]]," ",TableAopCalendar[[#This Row],[Plan]])</f>
        <v>JANUARY 27 PLANNED</v>
      </c>
    </row>
    <row r="1753" spans="1:11" x14ac:dyDescent="0.35">
      <c r="A1753" s="6">
        <f t="shared" si="84"/>
        <v>2</v>
      </c>
      <c r="B1753" s="7">
        <v>46403</v>
      </c>
      <c r="C1753" s="8" t="s">
        <v>258</v>
      </c>
      <c r="D1753" s="8">
        <v>27</v>
      </c>
      <c r="E1753" s="6">
        <f>DAY(TableAopCalendar[[#This Row],[Date]])</f>
        <v>16</v>
      </c>
      <c r="F1753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753" s="6" t="str">
        <f t="shared" si="85"/>
        <v>Week 3</v>
      </c>
      <c r="H1753" s="6" t="str">
        <f t="shared" si="86"/>
        <v>January 27 Week 3</v>
      </c>
      <c r="I1753" s="6" t="str">
        <f>CONCATENATE(UPPER(TableAopCalendar[[#This Row],[Month]])," ",TableAopCalendar[[#This Row],[Year]])</f>
        <v>JANUARY 27</v>
      </c>
      <c r="J1753" s="6" t="s">
        <v>261</v>
      </c>
      <c r="K1753" s="6" t="str">
        <f>CONCATENATE(TableAopCalendar[[#This Row],[Month for Plan]]," ",TableAopCalendar[[#This Row],[Plan]])</f>
        <v>JANUARY 27 PLANNED</v>
      </c>
    </row>
    <row r="1754" spans="1:11" x14ac:dyDescent="0.35">
      <c r="A1754" s="6">
        <f t="shared" si="84"/>
        <v>3</v>
      </c>
      <c r="B1754" s="7">
        <v>46404</v>
      </c>
      <c r="C1754" s="8" t="s">
        <v>258</v>
      </c>
      <c r="D1754" s="8">
        <v>27</v>
      </c>
      <c r="E1754" s="6">
        <f>DAY(TableAopCalendar[[#This Row],[Date]])</f>
        <v>17</v>
      </c>
      <c r="F1754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754" s="6" t="str">
        <f t="shared" si="85"/>
        <v>Week 3</v>
      </c>
      <c r="H1754" s="6" t="str">
        <f t="shared" si="86"/>
        <v>January 27 Week 3</v>
      </c>
      <c r="I1754" s="6" t="str">
        <f>CONCATENATE(UPPER(TableAopCalendar[[#This Row],[Month]])," ",TableAopCalendar[[#This Row],[Year]])</f>
        <v>JANUARY 27</v>
      </c>
      <c r="J1754" s="6" t="s">
        <v>261</v>
      </c>
      <c r="K1754" s="6" t="str">
        <f>CONCATENATE(TableAopCalendar[[#This Row],[Month for Plan]]," ",TableAopCalendar[[#This Row],[Plan]])</f>
        <v>JANUARY 27 PLANNED</v>
      </c>
    </row>
    <row r="1755" spans="1:11" x14ac:dyDescent="0.35">
      <c r="A1755" s="6">
        <f t="shared" si="84"/>
        <v>4</v>
      </c>
      <c r="B1755" s="7">
        <v>46405</v>
      </c>
      <c r="C1755" s="8" t="s">
        <v>258</v>
      </c>
      <c r="D1755" s="8">
        <v>27</v>
      </c>
      <c r="E1755" s="6">
        <f>DAY(TableAopCalendar[[#This Row],[Date]])</f>
        <v>18</v>
      </c>
      <c r="F1755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755" s="6" t="str">
        <f t="shared" si="85"/>
        <v>Week 3</v>
      </c>
      <c r="H1755" s="6" t="str">
        <f t="shared" si="86"/>
        <v>January 27 Week 3</v>
      </c>
      <c r="I1755" s="6" t="str">
        <f>CONCATENATE(UPPER(TableAopCalendar[[#This Row],[Month]])," ",TableAopCalendar[[#This Row],[Year]])</f>
        <v>JANUARY 27</v>
      </c>
      <c r="J1755" s="6" t="s">
        <v>261</v>
      </c>
      <c r="K1755" s="6" t="str">
        <f>CONCATENATE(TableAopCalendar[[#This Row],[Month for Plan]]," ",TableAopCalendar[[#This Row],[Plan]])</f>
        <v>JANUARY 27 PLANNED</v>
      </c>
    </row>
    <row r="1756" spans="1:11" x14ac:dyDescent="0.35">
      <c r="A1756" s="6">
        <f t="shared" si="84"/>
        <v>5</v>
      </c>
      <c r="B1756" s="7">
        <v>46406</v>
      </c>
      <c r="C1756" s="8" t="s">
        <v>258</v>
      </c>
      <c r="D1756" s="8">
        <v>27</v>
      </c>
      <c r="E1756" s="6">
        <f>DAY(TableAopCalendar[[#This Row],[Date]])</f>
        <v>19</v>
      </c>
      <c r="F1756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756" s="6" t="str">
        <f t="shared" si="85"/>
        <v>Week 3</v>
      </c>
      <c r="H1756" s="6" t="str">
        <f t="shared" si="86"/>
        <v>January 27 Week 3</v>
      </c>
      <c r="I1756" s="6" t="str">
        <f>CONCATENATE(UPPER(TableAopCalendar[[#This Row],[Month]])," ",TableAopCalendar[[#This Row],[Year]])</f>
        <v>JANUARY 27</v>
      </c>
      <c r="J1756" s="6" t="s">
        <v>261</v>
      </c>
      <c r="K1756" s="6" t="str">
        <f>CONCATENATE(TableAopCalendar[[#This Row],[Month for Plan]]," ",TableAopCalendar[[#This Row],[Plan]])</f>
        <v>JANUARY 27 PLANNED</v>
      </c>
    </row>
    <row r="1757" spans="1:11" x14ac:dyDescent="0.35">
      <c r="A1757" s="6">
        <f t="shared" si="84"/>
        <v>6</v>
      </c>
      <c r="B1757" s="7">
        <v>46407</v>
      </c>
      <c r="C1757" s="8" t="s">
        <v>258</v>
      </c>
      <c r="D1757" s="8">
        <v>27</v>
      </c>
      <c r="E1757" s="6">
        <f>DAY(TableAopCalendar[[#This Row],[Date]])</f>
        <v>20</v>
      </c>
      <c r="F1757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757" s="6" t="str">
        <f t="shared" si="85"/>
        <v>Week 3</v>
      </c>
      <c r="H1757" s="6" t="str">
        <f t="shared" si="86"/>
        <v>January 27 Week 3</v>
      </c>
      <c r="I1757" s="6" t="str">
        <f>CONCATENATE(UPPER(TableAopCalendar[[#This Row],[Month]])," ",TableAopCalendar[[#This Row],[Year]])</f>
        <v>JANUARY 27</v>
      </c>
      <c r="J1757" s="6" t="s">
        <v>261</v>
      </c>
      <c r="K1757" s="6" t="str">
        <f>CONCATENATE(TableAopCalendar[[#This Row],[Month for Plan]]," ",TableAopCalendar[[#This Row],[Plan]])</f>
        <v>JANUARY 27 PLANNED</v>
      </c>
    </row>
    <row r="1758" spans="1:11" x14ac:dyDescent="0.35">
      <c r="A1758" s="6">
        <f t="shared" si="84"/>
        <v>7</v>
      </c>
      <c r="B1758" s="7">
        <v>46408</v>
      </c>
      <c r="C1758" s="8" t="s">
        <v>258</v>
      </c>
      <c r="D1758" s="8">
        <v>27</v>
      </c>
      <c r="E1758" s="6">
        <f>DAY(TableAopCalendar[[#This Row],[Date]])</f>
        <v>21</v>
      </c>
      <c r="F1758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758" s="6" t="str">
        <f t="shared" si="85"/>
        <v>Week 3</v>
      </c>
      <c r="H1758" s="6" t="str">
        <f t="shared" si="86"/>
        <v>January 27 Week 3</v>
      </c>
      <c r="I1758" s="6" t="str">
        <f>CONCATENATE(UPPER(TableAopCalendar[[#This Row],[Month]])," ",TableAopCalendar[[#This Row],[Year]])</f>
        <v>JANUARY 27</v>
      </c>
      <c r="J1758" s="6" t="s">
        <v>261</v>
      </c>
      <c r="K1758" s="6" t="str">
        <f>CONCATENATE(TableAopCalendar[[#This Row],[Month for Plan]]," ",TableAopCalendar[[#This Row],[Plan]])</f>
        <v>JANUARY 27 PLANNED</v>
      </c>
    </row>
    <row r="1759" spans="1:11" x14ac:dyDescent="0.35">
      <c r="A1759" s="6">
        <f t="shared" si="84"/>
        <v>1</v>
      </c>
      <c r="B1759" s="7">
        <v>46409</v>
      </c>
      <c r="C1759" s="8" t="s">
        <v>258</v>
      </c>
      <c r="D1759" s="8">
        <v>27</v>
      </c>
      <c r="E1759" s="6">
        <f>DAY(TableAopCalendar[[#This Row],[Date]])</f>
        <v>22</v>
      </c>
      <c r="F1759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759" s="6" t="str">
        <f t="shared" si="85"/>
        <v>Week 4</v>
      </c>
      <c r="H1759" s="6" t="str">
        <f t="shared" si="86"/>
        <v>January 27 Week 4</v>
      </c>
      <c r="I1759" s="6" t="str">
        <f>CONCATENATE(UPPER(TableAopCalendar[[#This Row],[Month]])," ",TableAopCalendar[[#This Row],[Year]])</f>
        <v>JANUARY 27</v>
      </c>
      <c r="J1759" s="6" t="s">
        <v>261</v>
      </c>
      <c r="K1759" s="6" t="str">
        <f>CONCATENATE(TableAopCalendar[[#This Row],[Month for Plan]]," ",TableAopCalendar[[#This Row],[Plan]])</f>
        <v>JANUARY 27 PLANNED</v>
      </c>
    </row>
    <row r="1760" spans="1:11" x14ac:dyDescent="0.35">
      <c r="A1760" s="6">
        <f t="shared" si="84"/>
        <v>2</v>
      </c>
      <c r="B1760" s="7">
        <v>46410</v>
      </c>
      <c r="C1760" s="8" t="s">
        <v>258</v>
      </c>
      <c r="D1760" s="8">
        <v>27</v>
      </c>
      <c r="E1760" s="6">
        <f>DAY(TableAopCalendar[[#This Row],[Date]])</f>
        <v>23</v>
      </c>
      <c r="F1760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760" s="6" t="str">
        <f t="shared" si="85"/>
        <v>Week 4</v>
      </c>
      <c r="H1760" s="6" t="str">
        <f t="shared" si="86"/>
        <v>January 27 Week 4</v>
      </c>
      <c r="I1760" s="6" t="str">
        <f>CONCATENATE(UPPER(TableAopCalendar[[#This Row],[Month]])," ",TableAopCalendar[[#This Row],[Year]])</f>
        <v>JANUARY 27</v>
      </c>
      <c r="J1760" s="6" t="s">
        <v>261</v>
      </c>
      <c r="K1760" s="6" t="str">
        <f>CONCATENATE(TableAopCalendar[[#This Row],[Month for Plan]]," ",TableAopCalendar[[#This Row],[Plan]])</f>
        <v>JANUARY 27 PLANNED</v>
      </c>
    </row>
    <row r="1761" spans="1:11" x14ac:dyDescent="0.35">
      <c r="A1761" s="6">
        <f t="shared" si="84"/>
        <v>3</v>
      </c>
      <c r="B1761" s="7">
        <v>46411</v>
      </c>
      <c r="C1761" s="8" t="s">
        <v>258</v>
      </c>
      <c r="D1761" s="8">
        <v>27</v>
      </c>
      <c r="E1761" s="6">
        <f>DAY(TableAopCalendar[[#This Row],[Date]])</f>
        <v>24</v>
      </c>
      <c r="F1761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761" s="6" t="str">
        <f t="shared" si="85"/>
        <v>Week 4</v>
      </c>
      <c r="H1761" s="6" t="str">
        <f t="shared" si="86"/>
        <v>January 27 Week 4</v>
      </c>
      <c r="I1761" s="6" t="str">
        <f>CONCATENATE(UPPER(TableAopCalendar[[#This Row],[Month]])," ",TableAopCalendar[[#This Row],[Year]])</f>
        <v>JANUARY 27</v>
      </c>
      <c r="J1761" s="6" t="s">
        <v>261</v>
      </c>
      <c r="K1761" s="6" t="str">
        <f>CONCATENATE(TableAopCalendar[[#This Row],[Month for Plan]]," ",TableAopCalendar[[#This Row],[Plan]])</f>
        <v>JANUARY 27 PLANNED</v>
      </c>
    </row>
    <row r="1762" spans="1:11" x14ac:dyDescent="0.35">
      <c r="A1762" s="6">
        <f t="shared" si="84"/>
        <v>4</v>
      </c>
      <c r="B1762" s="7">
        <v>46412</v>
      </c>
      <c r="C1762" s="8" t="s">
        <v>258</v>
      </c>
      <c r="D1762" s="8">
        <v>27</v>
      </c>
      <c r="E1762" s="6">
        <f>DAY(TableAopCalendar[[#This Row],[Date]])</f>
        <v>25</v>
      </c>
      <c r="F1762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762" s="6" t="str">
        <f t="shared" si="85"/>
        <v>Week 4</v>
      </c>
      <c r="H1762" s="6" t="str">
        <f t="shared" si="86"/>
        <v>January 27 Week 4</v>
      </c>
      <c r="I1762" s="6" t="str">
        <f>CONCATENATE(UPPER(TableAopCalendar[[#This Row],[Month]])," ",TableAopCalendar[[#This Row],[Year]])</f>
        <v>JANUARY 27</v>
      </c>
      <c r="J1762" s="6" t="s">
        <v>261</v>
      </c>
      <c r="K1762" s="6" t="str">
        <f>CONCATENATE(TableAopCalendar[[#This Row],[Month for Plan]]," ",TableAopCalendar[[#This Row],[Plan]])</f>
        <v>JANUARY 27 PLANNED</v>
      </c>
    </row>
    <row r="1763" spans="1:11" x14ac:dyDescent="0.35">
      <c r="A1763" s="6">
        <f t="shared" si="84"/>
        <v>5</v>
      </c>
      <c r="B1763" s="7">
        <v>46413</v>
      </c>
      <c r="C1763" s="8" t="s">
        <v>258</v>
      </c>
      <c r="D1763" s="8">
        <v>27</v>
      </c>
      <c r="E1763" s="6">
        <f>DAY(TableAopCalendar[[#This Row],[Date]])</f>
        <v>26</v>
      </c>
      <c r="F1763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763" s="6" t="str">
        <f t="shared" si="85"/>
        <v>Week 4</v>
      </c>
      <c r="H1763" s="6" t="str">
        <f t="shared" si="86"/>
        <v>January 27 Week 4</v>
      </c>
      <c r="I1763" s="6" t="str">
        <f>CONCATENATE(UPPER(TableAopCalendar[[#This Row],[Month]])," ",TableAopCalendar[[#This Row],[Year]])</f>
        <v>JANUARY 27</v>
      </c>
      <c r="J1763" s="6" t="s">
        <v>261</v>
      </c>
      <c r="K1763" s="6" t="str">
        <f>CONCATENATE(TableAopCalendar[[#This Row],[Month for Plan]]," ",TableAopCalendar[[#This Row],[Plan]])</f>
        <v>JANUARY 27 PLANNED</v>
      </c>
    </row>
    <row r="1764" spans="1:11" x14ac:dyDescent="0.35">
      <c r="A1764" s="6">
        <f t="shared" si="84"/>
        <v>6</v>
      </c>
      <c r="B1764" s="7">
        <v>46414</v>
      </c>
      <c r="C1764" s="8" t="s">
        <v>258</v>
      </c>
      <c r="D1764" s="8">
        <v>27</v>
      </c>
      <c r="E1764" s="6">
        <f>DAY(TableAopCalendar[[#This Row],[Date]])</f>
        <v>27</v>
      </c>
      <c r="F1764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764" s="6" t="str">
        <f t="shared" si="85"/>
        <v>Week 4</v>
      </c>
      <c r="H1764" s="6" t="str">
        <f t="shared" si="86"/>
        <v>January 27 Week 4</v>
      </c>
      <c r="I1764" s="6" t="str">
        <f>CONCATENATE(UPPER(TableAopCalendar[[#This Row],[Month]])," ",TableAopCalendar[[#This Row],[Year]])</f>
        <v>JANUARY 27</v>
      </c>
      <c r="J1764" s="6" t="s">
        <v>261</v>
      </c>
      <c r="K1764" s="6" t="str">
        <f>CONCATENATE(TableAopCalendar[[#This Row],[Month for Plan]]," ",TableAopCalendar[[#This Row],[Plan]])</f>
        <v>JANUARY 27 PLANNED</v>
      </c>
    </row>
    <row r="1765" spans="1:11" x14ac:dyDescent="0.35">
      <c r="A1765" s="6">
        <f t="shared" si="84"/>
        <v>7</v>
      </c>
      <c r="B1765" s="7">
        <v>46415</v>
      </c>
      <c r="C1765" s="8" t="s">
        <v>258</v>
      </c>
      <c r="D1765" s="8">
        <v>27</v>
      </c>
      <c r="E1765" s="6">
        <f>DAY(TableAopCalendar[[#This Row],[Date]])</f>
        <v>28</v>
      </c>
      <c r="F1765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765" s="6" t="str">
        <f t="shared" si="85"/>
        <v>Week 4</v>
      </c>
      <c r="H1765" s="6" t="str">
        <f t="shared" si="86"/>
        <v>January 27 Week 4</v>
      </c>
      <c r="I1765" s="6" t="str">
        <f>CONCATENATE(UPPER(TableAopCalendar[[#This Row],[Month]])," ",TableAopCalendar[[#This Row],[Year]])</f>
        <v>JANUARY 27</v>
      </c>
      <c r="J1765" s="6" t="s">
        <v>261</v>
      </c>
      <c r="K1765" s="6" t="str">
        <f>CONCATENATE(TableAopCalendar[[#This Row],[Month for Plan]]," ",TableAopCalendar[[#This Row],[Plan]])</f>
        <v>JANUARY 27 PLANNED</v>
      </c>
    </row>
    <row r="1766" spans="1:11" x14ac:dyDescent="0.35">
      <c r="A1766" s="6">
        <f t="shared" si="84"/>
        <v>1</v>
      </c>
      <c r="B1766" s="7">
        <v>46416</v>
      </c>
      <c r="C1766" s="8" t="s">
        <v>258</v>
      </c>
      <c r="D1766" s="8">
        <v>27</v>
      </c>
      <c r="E1766" s="6">
        <f>DAY(TableAopCalendar[[#This Row],[Date]])</f>
        <v>29</v>
      </c>
      <c r="F1766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766" s="6" t="str">
        <f t="shared" si="85"/>
        <v>Week 5</v>
      </c>
      <c r="H1766" s="6" t="str">
        <f t="shared" si="86"/>
        <v>January 27 Week 5</v>
      </c>
      <c r="I1766" s="6" t="str">
        <f>CONCATENATE(UPPER(TableAopCalendar[[#This Row],[Month]])," ",TableAopCalendar[[#This Row],[Year]])</f>
        <v>JANUARY 27</v>
      </c>
      <c r="J1766" s="6" t="s">
        <v>261</v>
      </c>
      <c r="K1766" s="6" t="str">
        <f>CONCATENATE(TableAopCalendar[[#This Row],[Month for Plan]]," ",TableAopCalendar[[#This Row],[Plan]])</f>
        <v>JANUARY 27 PLANNED</v>
      </c>
    </row>
    <row r="1767" spans="1:11" x14ac:dyDescent="0.35">
      <c r="A1767" s="6">
        <f t="shared" si="84"/>
        <v>2</v>
      </c>
      <c r="B1767" s="7">
        <v>46417</v>
      </c>
      <c r="C1767" s="8" t="s">
        <v>258</v>
      </c>
      <c r="D1767" s="8">
        <v>27</v>
      </c>
      <c r="E1767" s="6">
        <f>DAY(TableAopCalendar[[#This Row],[Date]])</f>
        <v>30</v>
      </c>
      <c r="F1767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767" s="6" t="str">
        <f t="shared" si="85"/>
        <v>Week 5</v>
      </c>
      <c r="H1767" s="6" t="str">
        <f t="shared" si="86"/>
        <v>January 27 Week 5</v>
      </c>
      <c r="I1767" s="6" t="str">
        <f>CONCATENATE(UPPER(TableAopCalendar[[#This Row],[Month]])," ",TableAopCalendar[[#This Row],[Year]])</f>
        <v>JANUARY 27</v>
      </c>
      <c r="J1767" s="6" t="s">
        <v>261</v>
      </c>
      <c r="K1767" s="6" t="str">
        <f>CONCATENATE(TableAopCalendar[[#This Row],[Month for Plan]]," ",TableAopCalendar[[#This Row],[Plan]])</f>
        <v>JANUARY 27 PLANNED</v>
      </c>
    </row>
    <row r="1768" spans="1:11" x14ac:dyDescent="0.35">
      <c r="A1768" s="6">
        <f t="shared" si="84"/>
        <v>3</v>
      </c>
      <c r="B1768" s="7">
        <v>46418</v>
      </c>
      <c r="C1768" s="8" t="s">
        <v>258</v>
      </c>
      <c r="D1768" s="8">
        <v>27</v>
      </c>
      <c r="E1768" s="6">
        <f>DAY(TableAopCalendar[[#This Row],[Date]])</f>
        <v>31</v>
      </c>
      <c r="F1768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768" s="6" t="str">
        <f t="shared" si="85"/>
        <v>Week 5</v>
      </c>
      <c r="H1768" s="6" t="str">
        <f t="shared" si="86"/>
        <v>January 27 Week 5</v>
      </c>
      <c r="I1768" s="6" t="str">
        <f>CONCATENATE(UPPER(TableAopCalendar[[#This Row],[Month]])," ",TableAopCalendar[[#This Row],[Year]])</f>
        <v>JANUARY 27</v>
      </c>
      <c r="J1768" s="6" t="s">
        <v>261</v>
      </c>
      <c r="K1768" s="6" t="str">
        <f>CONCATENATE(TableAopCalendar[[#This Row],[Month for Plan]]," ",TableAopCalendar[[#This Row],[Plan]])</f>
        <v>JANUARY 27 PLANNED</v>
      </c>
    </row>
    <row r="1769" spans="1:11" x14ac:dyDescent="0.35">
      <c r="A1769" s="6">
        <f t="shared" si="84"/>
        <v>1</v>
      </c>
      <c r="B1769" s="7">
        <v>46419</v>
      </c>
      <c r="C1769" s="8" t="s">
        <v>259</v>
      </c>
      <c r="D1769" s="8">
        <v>27</v>
      </c>
      <c r="E1769" s="6">
        <f>DAY(TableAopCalendar[[#This Row],[Date]])</f>
        <v>1</v>
      </c>
      <c r="F1769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769" s="6" t="str">
        <f t="shared" si="85"/>
        <v>Week 1</v>
      </c>
      <c r="H1769" s="6" t="str">
        <f t="shared" si="86"/>
        <v>February 27 Week 1</v>
      </c>
      <c r="I1769" s="6" t="str">
        <f>CONCATENATE(UPPER(TableAopCalendar[[#This Row],[Month]])," ",TableAopCalendar[[#This Row],[Year]])</f>
        <v>FEBRUARY 27</v>
      </c>
      <c r="J1769" s="6" t="s">
        <v>261</v>
      </c>
      <c r="K1769" s="6" t="str">
        <f>CONCATENATE(TableAopCalendar[[#This Row],[Month for Plan]]," ",TableAopCalendar[[#This Row],[Plan]])</f>
        <v>FEBRUARY 27 PLANNED</v>
      </c>
    </row>
    <row r="1770" spans="1:11" x14ac:dyDescent="0.35">
      <c r="A1770" s="6">
        <f t="shared" si="84"/>
        <v>2</v>
      </c>
      <c r="B1770" s="7">
        <v>46420</v>
      </c>
      <c r="C1770" s="8" t="s">
        <v>259</v>
      </c>
      <c r="D1770" s="8">
        <v>27</v>
      </c>
      <c r="E1770" s="6">
        <f>DAY(TableAopCalendar[[#This Row],[Date]])</f>
        <v>2</v>
      </c>
      <c r="F1770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770" s="6" t="str">
        <f t="shared" si="85"/>
        <v>Week 1</v>
      </c>
      <c r="H1770" s="6" t="str">
        <f t="shared" si="86"/>
        <v>February 27 Week 1</v>
      </c>
      <c r="I1770" s="6" t="str">
        <f>CONCATENATE(UPPER(TableAopCalendar[[#This Row],[Month]])," ",TableAopCalendar[[#This Row],[Year]])</f>
        <v>FEBRUARY 27</v>
      </c>
      <c r="J1770" s="6" t="s">
        <v>261</v>
      </c>
      <c r="K1770" s="6" t="str">
        <f>CONCATENATE(TableAopCalendar[[#This Row],[Month for Plan]]," ",TableAopCalendar[[#This Row],[Plan]])</f>
        <v>FEBRUARY 27 PLANNED</v>
      </c>
    </row>
    <row r="1771" spans="1:11" x14ac:dyDescent="0.35">
      <c r="A1771" s="6">
        <f t="shared" si="84"/>
        <v>3</v>
      </c>
      <c r="B1771" s="7">
        <v>46421</v>
      </c>
      <c r="C1771" s="8" t="s">
        <v>259</v>
      </c>
      <c r="D1771" s="8">
        <v>27</v>
      </c>
      <c r="E1771" s="6">
        <f>DAY(TableAopCalendar[[#This Row],[Date]])</f>
        <v>3</v>
      </c>
      <c r="F1771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771" s="6" t="str">
        <f t="shared" si="85"/>
        <v>Week 1</v>
      </c>
      <c r="H1771" s="6" t="str">
        <f t="shared" si="86"/>
        <v>February 27 Week 1</v>
      </c>
      <c r="I1771" s="6" t="str">
        <f>CONCATENATE(UPPER(TableAopCalendar[[#This Row],[Month]])," ",TableAopCalendar[[#This Row],[Year]])</f>
        <v>FEBRUARY 27</v>
      </c>
      <c r="J1771" s="6" t="s">
        <v>261</v>
      </c>
      <c r="K1771" s="6" t="str">
        <f>CONCATENATE(TableAopCalendar[[#This Row],[Month for Plan]]," ",TableAopCalendar[[#This Row],[Plan]])</f>
        <v>FEBRUARY 27 PLANNED</v>
      </c>
    </row>
    <row r="1772" spans="1:11" x14ac:dyDescent="0.35">
      <c r="A1772" s="6">
        <f t="shared" si="84"/>
        <v>4</v>
      </c>
      <c r="B1772" s="7">
        <v>46422</v>
      </c>
      <c r="C1772" s="8" t="s">
        <v>259</v>
      </c>
      <c r="D1772" s="8">
        <v>27</v>
      </c>
      <c r="E1772" s="6">
        <f>DAY(TableAopCalendar[[#This Row],[Date]])</f>
        <v>4</v>
      </c>
      <c r="F1772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772" s="6" t="str">
        <f t="shared" si="85"/>
        <v>Week 1</v>
      </c>
      <c r="H1772" s="6" t="str">
        <f t="shared" si="86"/>
        <v>February 27 Week 1</v>
      </c>
      <c r="I1772" s="6" t="str">
        <f>CONCATENATE(UPPER(TableAopCalendar[[#This Row],[Month]])," ",TableAopCalendar[[#This Row],[Year]])</f>
        <v>FEBRUARY 27</v>
      </c>
      <c r="J1772" s="6" t="s">
        <v>261</v>
      </c>
      <c r="K1772" s="6" t="str">
        <f>CONCATENATE(TableAopCalendar[[#This Row],[Month for Plan]]," ",TableAopCalendar[[#This Row],[Plan]])</f>
        <v>FEBRUARY 27 PLANNED</v>
      </c>
    </row>
    <row r="1773" spans="1:11" x14ac:dyDescent="0.35">
      <c r="A1773" s="6">
        <f t="shared" si="84"/>
        <v>5</v>
      </c>
      <c r="B1773" s="7">
        <v>46423</v>
      </c>
      <c r="C1773" s="8" t="s">
        <v>259</v>
      </c>
      <c r="D1773" s="8">
        <v>27</v>
      </c>
      <c r="E1773" s="6">
        <f>DAY(TableAopCalendar[[#This Row],[Date]])</f>
        <v>5</v>
      </c>
      <c r="F1773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773" s="6" t="str">
        <f t="shared" si="85"/>
        <v>Week 1</v>
      </c>
      <c r="H1773" s="6" t="str">
        <f t="shared" si="86"/>
        <v>February 27 Week 1</v>
      </c>
      <c r="I1773" s="6" t="str">
        <f>CONCATENATE(UPPER(TableAopCalendar[[#This Row],[Month]])," ",TableAopCalendar[[#This Row],[Year]])</f>
        <v>FEBRUARY 27</v>
      </c>
      <c r="J1773" s="6" t="s">
        <v>261</v>
      </c>
      <c r="K1773" s="6" t="str">
        <f>CONCATENATE(TableAopCalendar[[#This Row],[Month for Plan]]," ",TableAopCalendar[[#This Row],[Plan]])</f>
        <v>FEBRUARY 27 PLANNED</v>
      </c>
    </row>
    <row r="1774" spans="1:11" x14ac:dyDescent="0.35">
      <c r="A1774" s="6">
        <f t="shared" si="84"/>
        <v>6</v>
      </c>
      <c r="B1774" s="7">
        <v>46424</v>
      </c>
      <c r="C1774" s="8" t="s">
        <v>259</v>
      </c>
      <c r="D1774" s="8">
        <v>27</v>
      </c>
      <c r="E1774" s="6">
        <f>DAY(TableAopCalendar[[#This Row],[Date]])</f>
        <v>6</v>
      </c>
      <c r="F1774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774" s="6" t="str">
        <f t="shared" si="85"/>
        <v>Week 1</v>
      </c>
      <c r="H1774" s="6" t="str">
        <f t="shared" si="86"/>
        <v>February 27 Week 1</v>
      </c>
      <c r="I1774" s="6" t="str">
        <f>CONCATENATE(UPPER(TableAopCalendar[[#This Row],[Month]])," ",TableAopCalendar[[#This Row],[Year]])</f>
        <v>FEBRUARY 27</v>
      </c>
      <c r="J1774" s="6" t="s">
        <v>261</v>
      </c>
      <c r="K1774" s="6" t="str">
        <f>CONCATENATE(TableAopCalendar[[#This Row],[Month for Plan]]," ",TableAopCalendar[[#This Row],[Plan]])</f>
        <v>FEBRUARY 27 PLANNED</v>
      </c>
    </row>
    <row r="1775" spans="1:11" x14ac:dyDescent="0.35">
      <c r="A1775" s="6">
        <f t="shared" si="84"/>
        <v>7</v>
      </c>
      <c r="B1775" s="7">
        <v>46425</v>
      </c>
      <c r="C1775" s="8" t="s">
        <v>259</v>
      </c>
      <c r="D1775" s="8">
        <v>27</v>
      </c>
      <c r="E1775" s="6">
        <f>DAY(TableAopCalendar[[#This Row],[Date]])</f>
        <v>7</v>
      </c>
      <c r="F1775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775" s="6" t="str">
        <f t="shared" si="85"/>
        <v>Week 1</v>
      </c>
      <c r="H1775" s="6" t="str">
        <f t="shared" si="86"/>
        <v>February 27 Week 1</v>
      </c>
      <c r="I1775" s="6" t="str">
        <f>CONCATENATE(UPPER(TableAopCalendar[[#This Row],[Month]])," ",TableAopCalendar[[#This Row],[Year]])</f>
        <v>FEBRUARY 27</v>
      </c>
      <c r="J1775" s="6" t="s">
        <v>261</v>
      </c>
      <c r="K1775" s="6" t="str">
        <f>CONCATENATE(TableAopCalendar[[#This Row],[Month for Plan]]," ",TableAopCalendar[[#This Row],[Plan]])</f>
        <v>FEBRUARY 27 PLANNED</v>
      </c>
    </row>
    <row r="1776" spans="1:11" x14ac:dyDescent="0.35">
      <c r="A1776" s="6">
        <f t="shared" si="84"/>
        <v>1</v>
      </c>
      <c r="B1776" s="7">
        <v>46426</v>
      </c>
      <c r="C1776" s="8" t="s">
        <v>259</v>
      </c>
      <c r="D1776" s="8">
        <v>27</v>
      </c>
      <c r="E1776" s="6">
        <f>DAY(TableAopCalendar[[#This Row],[Date]])</f>
        <v>8</v>
      </c>
      <c r="F1776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776" s="6" t="str">
        <f t="shared" si="85"/>
        <v>Week 2</v>
      </c>
      <c r="H1776" s="6" t="str">
        <f t="shared" si="86"/>
        <v>February 27 Week 2</v>
      </c>
      <c r="I1776" s="6" t="str">
        <f>CONCATENATE(UPPER(TableAopCalendar[[#This Row],[Month]])," ",TableAopCalendar[[#This Row],[Year]])</f>
        <v>FEBRUARY 27</v>
      </c>
      <c r="J1776" s="6" t="s">
        <v>261</v>
      </c>
      <c r="K1776" s="6" t="str">
        <f>CONCATENATE(TableAopCalendar[[#This Row],[Month for Plan]]," ",TableAopCalendar[[#This Row],[Plan]])</f>
        <v>FEBRUARY 27 PLANNED</v>
      </c>
    </row>
    <row r="1777" spans="1:11" x14ac:dyDescent="0.35">
      <c r="A1777" s="6">
        <f t="shared" si="84"/>
        <v>2</v>
      </c>
      <c r="B1777" s="7">
        <v>46427</v>
      </c>
      <c r="C1777" s="8" t="s">
        <v>259</v>
      </c>
      <c r="D1777" s="8">
        <v>27</v>
      </c>
      <c r="E1777" s="6">
        <f>DAY(TableAopCalendar[[#This Row],[Date]])</f>
        <v>9</v>
      </c>
      <c r="F1777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777" s="6" t="str">
        <f t="shared" si="85"/>
        <v>Week 2</v>
      </c>
      <c r="H1777" s="6" t="str">
        <f t="shared" si="86"/>
        <v>February 27 Week 2</v>
      </c>
      <c r="I1777" s="6" t="str">
        <f>CONCATENATE(UPPER(TableAopCalendar[[#This Row],[Month]])," ",TableAopCalendar[[#This Row],[Year]])</f>
        <v>FEBRUARY 27</v>
      </c>
      <c r="J1777" s="6" t="s">
        <v>261</v>
      </c>
      <c r="K1777" s="6" t="str">
        <f>CONCATENATE(TableAopCalendar[[#This Row],[Month for Plan]]," ",TableAopCalendar[[#This Row],[Plan]])</f>
        <v>FEBRUARY 27 PLANNED</v>
      </c>
    </row>
    <row r="1778" spans="1:11" x14ac:dyDescent="0.35">
      <c r="A1778" s="6">
        <f t="shared" si="84"/>
        <v>3</v>
      </c>
      <c r="B1778" s="7">
        <v>46428</v>
      </c>
      <c r="C1778" s="8" t="s">
        <v>259</v>
      </c>
      <c r="D1778" s="8">
        <v>27</v>
      </c>
      <c r="E1778" s="6">
        <f>DAY(TableAopCalendar[[#This Row],[Date]])</f>
        <v>10</v>
      </c>
      <c r="F1778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778" s="6" t="str">
        <f t="shared" si="85"/>
        <v>Week 2</v>
      </c>
      <c r="H1778" s="6" t="str">
        <f t="shared" si="86"/>
        <v>February 27 Week 2</v>
      </c>
      <c r="I1778" s="6" t="str">
        <f>CONCATENATE(UPPER(TableAopCalendar[[#This Row],[Month]])," ",TableAopCalendar[[#This Row],[Year]])</f>
        <v>FEBRUARY 27</v>
      </c>
      <c r="J1778" s="6" t="s">
        <v>261</v>
      </c>
      <c r="K1778" s="6" t="str">
        <f>CONCATENATE(TableAopCalendar[[#This Row],[Month for Plan]]," ",TableAopCalendar[[#This Row],[Plan]])</f>
        <v>FEBRUARY 27 PLANNED</v>
      </c>
    </row>
    <row r="1779" spans="1:11" x14ac:dyDescent="0.35">
      <c r="A1779" s="6">
        <f t="shared" si="84"/>
        <v>4</v>
      </c>
      <c r="B1779" s="7">
        <v>46429</v>
      </c>
      <c r="C1779" s="8" t="s">
        <v>259</v>
      </c>
      <c r="D1779" s="8">
        <v>27</v>
      </c>
      <c r="E1779" s="6">
        <f>DAY(TableAopCalendar[[#This Row],[Date]])</f>
        <v>11</v>
      </c>
      <c r="F1779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779" s="6" t="str">
        <f t="shared" si="85"/>
        <v>Week 2</v>
      </c>
      <c r="H1779" s="6" t="str">
        <f t="shared" si="86"/>
        <v>February 27 Week 2</v>
      </c>
      <c r="I1779" s="6" t="str">
        <f>CONCATENATE(UPPER(TableAopCalendar[[#This Row],[Month]])," ",TableAopCalendar[[#This Row],[Year]])</f>
        <v>FEBRUARY 27</v>
      </c>
      <c r="J1779" s="6" t="s">
        <v>261</v>
      </c>
      <c r="K1779" s="6" t="str">
        <f>CONCATENATE(TableAopCalendar[[#This Row],[Month for Plan]]," ",TableAopCalendar[[#This Row],[Plan]])</f>
        <v>FEBRUARY 27 PLANNED</v>
      </c>
    </row>
    <row r="1780" spans="1:11" x14ac:dyDescent="0.35">
      <c r="A1780" s="6">
        <f t="shared" si="84"/>
        <v>5</v>
      </c>
      <c r="B1780" s="7">
        <v>46430</v>
      </c>
      <c r="C1780" s="8" t="s">
        <v>259</v>
      </c>
      <c r="D1780" s="8">
        <v>27</v>
      </c>
      <c r="E1780" s="6">
        <f>DAY(TableAopCalendar[[#This Row],[Date]])</f>
        <v>12</v>
      </c>
      <c r="F1780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780" s="6" t="str">
        <f t="shared" si="85"/>
        <v>Week 2</v>
      </c>
      <c r="H1780" s="6" t="str">
        <f t="shared" si="86"/>
        <v>February 27 Week 2</v>
      </c>
      <c r="I1780" s="6" t="str">
        <f>CONCATENATE(UPPER(TableAopCalendar[[#This Row],[Month]])," ",TableAopCalendar[[#This Row],[Year]])</f>
        <v>FEBRUARY 27</v>
      </c>
      <c r="J1780" s="6" t="s">
        <v>261</v>
      </c>
      <c r="K1780" s="6" t="str">
        <f>CONCATENATE(TableAopCalendar[[#This Row],[Month for Plan]]," ",TableAopCalendar[[#This Row],[Plan]])</f>
        <v>FEBRUARY 27 PLANNED</v>
      </c>
    </row>
    <row r="1781" spans="1:11" x14ac:dyDescent="0.35">
      <c r="A1781" s="6">
        <f t="shared" si="84"/>
        <v>6</v>
      </c>
      <c r="B1781" s="7">
        <v>46431</v>
      </c>
      <c r="C1781" s="8" t="s">
        <v>259</v>
      </c>
      <c r="D1781" s="8">
        <v>27</v>
      </c>
      <c r="E1781" s="6">
        <f>DAY(TableAopCalendar[[#This Row],[Date]])</f>
        <v>13</v>
      </c>
      <c r="F1781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781" s="6" t="str">
        <f t="shared" si="85"/>
        <v>Week 2</v>
      </c>
      <c r="H1781" s="6" t="str">
        <f t="shared" si="86"/>
        <v>February 27 Week 2</v>
      </c>
      <c r="I1781" s="6" t="str">
        <f>CONCATENATE(UPPER(TableAopCalendar[[#This Row],[Month]])," ",TableAopCalendar[[#This Row],[Year]])</f>
        <v>FEBRUARY 27</v>
      </c>
      <c r="J1781" s="6" t="s">
        <v>261</v>
      </c>
      <c r="K1781" s="6" t="str">
        <f>CONCATENATE(TableAopCalendar[[#This Row],[Month for Plan]]," ",TableAopCalendar[[#This Row],[Plan]])</f>
        <v>FEBRUARY 27 PLANNED</v>
      </c>
    </row>
    <row r="1782" spans="1:11" x14ac:dyDescent="0.35">
      <c r="A1782" s="6">
        <f t="shared" si="84"/>
        <v>7</v>
      </c>
      <c r="B1782" s="7">
        <v>46432</v>
      </c>
      <c r="C1782" s="8" t="s">
        <v>259</v>
      </c>
      <c r="D1782" s="8">
        <v>27</v>
      </c>
      <c r="E1782" s="6">
        <f>DAY(TableAopCalendar[[#This Row],[Date]])</f>
        <v>14</v>
      </c>
      <c r="F1782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782" s="6" t="str">
        <f t="shared" si="85"/>
        <v>Week 2</v>
      </c>
      <c r="H1782" s="6" t="str">
        <f t="shared" si="86"/>
        <v>February 27 Week 2</v>
      </c>
      <c r="I1782" s="6" t="str">
        <f>CONCATENATE(UPPER(TableAopCalendar[[#This Row],[Month]])," ",TableAopCalendar[[#This Row],[Year]])</f>
        <v>FEBRUARY 27</v>
      </c>
      <c r="J1782" s="6" t="s">
        <v>261</v>
      </c>
      <c r="K1782" s="6" t="str">
        <f>CONCATENATE(TableAopCalendar[[#This Row],[Month for Plan]]," ",TableAopCalendar[[#This Row],[Plan]])</f>
        <v>FEBRUARY 27 PLANNED</v>
      </c>
    </row>
    <row r="1783" spans="1:11" x14ac:dyDescent="0.35">
      <c r="A1783" s="6">
        <f t="shared" si="84"/>
        <v>1</v>
      </c>
      <c r="B1783" s="7">
        <v>46433</v>
      </c>
      <c r="C1783" s="8" t="s">
        <v>259</v>
      </c>
      <c r="D1783" s="8">
        <v>27</v>
      </c>
      <c r="E1783" s="6">
        <f>DAY(TableAopCalendar[[#This Row],[Date]])</f>
        <v>15</v>
      </c>
      <c r="F1783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783" s="6" t="str">
        <f t="shared" si="85"/>
        <v>Week 3</v>
      </c>
      <c r="H1783" s="6" t="str">
        <f t="shared" si="86"/>
        <v>February 27 Week 3</v>
      </c>
      <c r="I1783" s="6" t="str">
        <f>CONCATENATE(UPPER(TableAopCalendar[[#This Row],[Month]])," ",TableAopCalendar[[#This Row],[Year]])</f>
        <v>FEBRUARY 27</v>
      </c>
      <c r="J1783" s="6" t="s">
        <v>261</v>
      </c>
      <c r="K1783" s="6" t="str">
        <f>CONCATENATE(TableAopCalendar[[#This Row],[Month for Plan]]," ",TableAopCalendar[[#This Row],[Plan]])</f>
        <v>FEBRUARY 27 PLANNED</v>
      </c>
    </row>
    <row r="1784" spans="1:11" x14ac:dyDescent="0.35">
      <c r="A1784" s="6">
        <f t="shared" si="84"/>
        <v>2</v>
      </c>
      <c r="B1784" s="7">
        <v>46434</v>
      </c>
      <c r="C1784" s="8" t="s">
        <v>259</v>
      </c>
      <c r="D1784" s="8">
        <v>27</v>
      </c>
      <c r="E1784" s="6">
        <f>DAY(TableAopCalendar[[#This Row],[Date]])</f>
        <v>16</v>
      </c>
      <c r="F1784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784" s="6" t="str">
        <f t="shared" si="85"/>
        <v>Week 3</v>
      </c>
      <c r="H1784" s="6" t="str">
        <f t="shared" si="86"/>
        <v>February 27 Week 3</v>
      </c>
      <c r="I1784" s="6" t="str">
        <f>CONCATENATE(UPPER(TableAopCalendar[[#This Row],[Month]])," ",TableAopCalendar[[#This Row],[Year]])</f>
        <v>FEBRUARY 27</v>
      </c>
      <c r="J1784" s="6" t="s">
        <v>261</v>
      </c>
      <c r="K1784" s="6" t="str">
        <f>CONCATENATE(TableAopCalendar[[#This Row],[Month for Plan]]," ",TableAopCalendar[[#This Row],[Plan]])</f>
        <v>FEBRUARY 27 PLANNED</v>
      </c>
    </row>
    <row r="1785" spans="1:11" x14ac:dyDescent="0.35">
      <c r="A1785" s="6">
        <f t="shared" si="84"/>
        <v>3</v>
      </c>
      <c r="B1785" s="7">
        <v>46435</v>
      </c>
      <c r="C1785" s="8" t="s">
        <v>259</v>
      </c>
      <c r="D1785" s="8">
        <v>27</v>
      </c>
      <c r="E1785" s="6">
        <f>DAY(TableAopCalendar[[#This Row],[Date]])</f>
        <v>17</v>
      </c>
      <c r="F1785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785" s="6" t="str">
        <f t="shared" si="85"/>
        <v>Week 3</v>
      </c>
      <c r="H1785" s="6" t="str">
        <f t="shared" si="86"/>
        <v>February 27 Week 3</v>
      </c>
      <c r="I1785" s="6" t="str">
        <f>CONCATENATE(UPPER(TableAopCalendar[[#This Row],[Month]])," ",TableAopCalendar[[#This Row],[Year]])</f>
        <v>FEBRUARY 27</v>
      </c>
      <c r="J1785" s="6" t="s">
        <v>261</v>
      </c>
      <c r="K1785" s="6" t="str">
        <f>CONCATENATE(TableAopCalendar[[#This Row],[Month for Plan]]," ",TableAopCalendar[[#This Row],[Plan]])</f>
        <v>FEBRUARY 27 PLANNED</v>
      </c>
    </row>
    <row r="1786" spans="1:11" x14ac:dyDescent="0.35">
      <c r="A1786" s="6">
        <f t="shared" si="84"/>
        <v>4</v>
      </c>
      <c r="B1786" s="7">
        <v>46436</v>
      </c>
      <c r="C1786" s="8" t="s">
        <v>259</v>
      </c>
      <c r="D1786" s="8">
        <v>27</v>
      </c>
      <c r="E1786" s="6">
        <f>DAY(TableAopCalendar[[#This Row],[Date]])</f>
        <v>18</v>
      </c>
      <c r="F1786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786" s="6" t="str">
        <f t="shared" si="85"/>
        <v>Week 3</v>
      </c>
      <c r="H1786" s="6" t="str">
        <f t="shared" si="86"/>
        <v>February 27 Week 3</v>
      </c>
      <c r="I1786" s="6" t="str">
        <f>CONCATENATE(UPPER(TableAopCalendar[[#This Row],[Month]])," ",TableAopCalendar[[#This Row],[Year]])</f>
        <v>FEBRUARY 27</v>
      </c>
      <c r="J1786" s="6" t="s">
        <v>261</v>
      </c>
      <c r="K1786" s="6" t="str">
        <f>CONCATENATE(TableAopCalendar[[#This Row],[Month for Plan]]," ",TableAopCalendar[[#This Row],[Plan]])</f>
        <v>FEBRUARY 27 PLANNED</v>
      </c>
    </row>
    <row r="1787" spans="1:11" x14ac:dyDescent="0.35">
      <c r="A1787" s="6">
        <f t="shared" si="84"/>
        <v>5</v>
      </c>
      <c r="B1787" s="7">
        <v>46437</v>
      </c>
      <c r="C1787" s="8" t="s">
        <v>259</v>
      </c>
      <c r="D1787" s="8">
        <v>27</v>
      </c>
      <c r="E1787" s="6">
        <f>DAY(TableAopCalendar[[#This Row],[Date]])</f>
        <v>19</v>
      </c>
      <c r="F1787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787" s="6" t="str">
        <f t="shared" si="85"/>
        <v>Week 3</v>
      </c>
      <c r="H1787" s="6" t="str">
        <f t="shared" si="86"/>
        <v>February 27 Week 3</v>
      </c>
      <c r="I1787" s="6" t="str">
        <f>CONCATENATE(UPPER(TableAopCalendar[[#This Row],[Month]])," ",TableAopCalendar[[#This Row],[Year]])</f>
        <v>FEBRUARY 27</v>
      </c>
      <c r="J1787" s="6" t="s">
        <v>261</v>
      </c>
      <c r="K1787" s="6" t="str">
        <f>CONCATENATE(TableAopCalendar[[#This Row],[Month for Plan]]," ",TableAopCalendar[[#This Row],[Plan]])</f>
        <v>FEBRUARY 27 PLANNED</v>
      </c>
    </row>
    <row r="1788" spans="1:11" x14ac:dyDescent="0.35">
      <c r="A1788" s="6">
        <f t="shared" si="84"/>
        <v>6</v>
      </c>
      <c r="B1788" s="7">
        <v>46438</v>
      </c>
      <c r="C1788" s="8" t="s">
        <v>259</v>
      </c>
      <c r="D1788" s="8">
        <v>27</v>
      </c>
      <c r="E1788" s="6">
        <f>DAY(TableAopCalendar[[#This Row],[Date]])</f>
        <v>20</v>
      </c>
      <c r="F1788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788" s="6" t="str">
        <f t="shared" si="85"/>
        <v>Week 3</v>
      </c>
      <c r="H1788" s="6" t="str">
        <f t="shared" si="86"/>
        <v>February 27 Week 3</v>
      </c>
      <c r="I1788" s="6" t="str">
        <f>CONCATENATE(UPPER(TableAopCalendar[[#This Row],[Month]])," ",TableAopCalendar[[#This Row],[Year]])</f>
        <v>FEBRUARY 27</v>
      </c>
      <c r="J1788" s="6" t="s">
        <v>261</v>
      </c>
      <c r="K1788" s="6" t="str">
        <f>CONCATENATE(TableAopCalendar[[#This Row],[Month for Plan]]," ",TableAopCalendar[[#This Row],[Plan]])</f>
        <v>FEBRUARY 27 PLANNED</v>
      </c>
    </row>
    <row r="1789" spans="1:11" x14ac:dyDescent="0.35">
      <c r="A1789" s="6">
        <f t="shared" si="84"/>
        <v>7</v>
      </c>
      <c r="B1789" s="7">
        <v>46439</v>
      </c>
      <c r="C1789" s="8" t="s">
        <v>259</v>
      </c>
      <c r="D1789" s="8">
        <v>27</v>
      </c>
      <c r="E1789" s="6">
        <f>DAY(TableAopCalendar[[#This Row],[Date]])</f>
        <v>21</v>
      </c>
      <c r="F1789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789" s="6" t="str">
        <f t="shared" si="85"/>
        <v>Week 3</v>
      </c>
      <c r="H1789" s="6" t="str">
        <f t="shared" si="86"/>
        <v>February 27 Week 3</v>
      </c>
      <c r="I1789" s="6" t="str">
        <f>CONCATENATE(UPPER(TableAopCalendar[[#This Row],[Month]])," ",TableAopCalendar[[#This Row],[Year]])</f>
        <v>FEBRUARY 27</v>
      </c>
      <c r="J1789" s="6" t="s">
        <v>261</v>
      </c>
      <c r="K1789" s="6" t="str">
        <f>CONCATENATE(TableAopCalendar[[#This Row],[Month for Plan]]," ",TableAopCalendar[[#This Row],[Plan]])</f>
        <v>FEBRUARY 27 PLANNED</v>
      </c>
    </row>
    <row r="1790" spans="1:11" x14ac:dyDescent="0.35">
      <c r="A1790" s="6">
        <f t="shared" si="84"/>
        <v>1</v>
      </c>
      <c r="B1790" s="7">
        <v>46440</v>
      </c>
      <c r="C1790" s="8" t="s">
        <v>259</v>
      </c>
      <c r="D1790" s="8">
        <v>27</v>
      </c>
      <c r="E1790" s="6">
        <f>DAY(TableAopCalendar[[#This Row],[Date]])</f>
        <v>22</v>
      </c>
      <c r="F1790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790" s="6" t="str">
        <f t="shared" si="85"/>
        <v>Week 4</v>
      </c>
      <c r="H1790" s="6" t="str">
        <f t="shared" si="86"/>
        <v>February 27 Week 4</v>
      </c>
      <c r="I1790" s="6" t="str">
        <f>CONCATENATE(UPPER(TableAopCalendar[[#This Row],[Month]])," ",TableAopCalendar[[#This Row],[Year]])</f>
        <v>FEBRUARY 27</v>
      </c>
      <c r="J1790" s="6" t="s">
        <v>261</v>
      </c>
      <c r="K1790" s="6" t="str">
        <f>CONCATENATE(TableAopCalendar[[#This Row],[Month for Plan]]," ",TableAopCalendar[[#This Row],[Plan]])</f>
        <v>FEBRUARY 27 PLANNED</v>
      </c>
    </row>
    <row r="1791" spans="1:11" x14ac:dyDescent="0.35">
      <c r="A1791" s="6">
        <f t="shared" si="84"/>
        <v>2</v>
      </c>
      <c r="B1791" s="7">
        <v>46441</v>
      </c>
      <c r="C1791" s="8" t="s">
        <v>259</v>
      </c>
      <c r="D1791" s="8">
        <v>27</v>
      </c>
      <c r="E1791" s="6">
        <f>DAY(TableAopCalendar[[#This Row],[Date]])</f>
        <v>23</v>
      </c>
      <c r="F1791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791" s="6" t="str">
        <f t="shared" si="85"/>
        <v>Week 4</v>
      </c>
      <c r="H1791" s="6" t="str">
        <f t="shared" si="86"/>
        <v>February 27 Week 4</v>
      </c>
      <c r="I1791" s="6" t="str">
        <f>CONCATENATE(UPPER(TableAopCalendar[[#This Row],[Month]])," ",TableAopCalendar[[#This Row],[Year]])</f>
        <v>FEBRUARY 27</v>
      </c>
      <c r="J1791" s="6" t="s">
        <v>261</v>
      </c>
      <c r="K1791" s="6" t="str">
        <f>CONCATENATE(TableAopCalendar[[#This Row],[Month for Plan]]," ",TableAopCalendar[[#This Row],[Plan]])</f>
        <v>FEBRUARY 27 PLANNED</v>
      </c>
    </row>
    <row r="1792" spans="1:11" x14ac:dyDescent="0.35">
      <c r="A1792" s="6">
        <f t="shared" si="84"/>
        <v>3</v>
      </c>
      <c r="B1792" s="7">
        <v>46442</v>
      </c>
      <c r="C1792" s="8" t="s">
        <v>259</v>
      </c>
      <c r="D1792" s="8">
        <v>27</v>
      </c>
      <c r="E1792" s="6">
        <f>DAY(TableAopCalendar[[#This Row],[Date]])</f>
        <v>24</v>
      </c>
      <c r="F1792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792" s="6" t="str">
        <f t="shared" si="85"/>
        <v>Week 4</v>
      </c>
      <c r="H1792" s="6" t="str">
        <f t="shared" si="86"/>
        <v>February 27 Week 4</v>
      </c>
      <c r="I1792" s="6" t="str">
        <f>CONCATENATE(UPPER(TableAopCalendar[[#This Row],[Month]])," ",TableAopCalendar[[#This Row],[Year]])</f>
        <v>FEBRUARY 27</v>
      </c>
      <c r="J1792" s="6" t="s">
        <v>261</v>
      </c>
      <c r="K1792" s="6" t="str">
        <f>CONCATENATE(TableAopCalendar[[#This Row],[Month for Plan]]," ",TableAopCalendar[[#This Row],[Plan]])</f>
        <v>FEBRUARY 27 PLANNED</v>
      </c>
    </row>
    <row r="1793" spans="1:11" x14ac:dyDescent="0.35">
      <c r="A1793" s="6">
        <f t="shared" si="84"/>
        <v>4</v>
      </c>
      <c r="B1793" s="7">
        <v>46443</v>
      </c>
      <c r="C1793" s="8" t="s">
        <v>259</v>
      </c>
      <c r="D1793" s="8">
        <v>27</v>
      </c>
      <c r="E1793" s="6">
        <f>DAY(TableAopCalendar[[#This Row],[Date]])</f>
        <v>25</v>
      </c>
      <c r="F1793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793" s="6" t="str">
        <f t="shared" si="85"/>
        <v>Week 4</v>
      </c>
      <c r="H1793" s="6" t="str">
        <f t="shared" si="86"/>
        <v>February 27 Week 4</v>
      </c>
      <c r="I1793" s="6" t="str">
        <f>CONCATENATE(UPPER(TableAopCalendar[[#This Row],[Month]])," ",TableAopCalendar[[#This Row],[Year]])</f>
        <v>FEBRUARY 27</v>
      </c>
      <c r="J1793" s="6" t="s">
        <v>261</v>
      </c>
      <c r="K1793" s="6" t="str">
        <f>CONCATENATE(TableAopCalendar[[#This Row],[Month for Plan]]," ",TableAopCalendar[[#This Row],[Plan]])</f>
        <v>FEBRUARY 27 PLANNED</v>
      </c>
    </row>
    <row r="1794" spans="1:11" x14ac:dyDescent="0.35">
      <c r="A1794" s="6">
        <f t="shared" si="84"/>
        <v>5</v>
      </c>
      <c r="B1794" s="7">
        <v>46444</v>
      </c>
      <c r="C1794" s="8" t="s">
        <v>259</v>
      </c>
      <c r="D1794" s="8">
        <v>27</v>
      </c>
      <c r="E1794" s="6">
        <f>DAY(TableAopCalendar[[#This Row],[Date]])</f>
        <v>26</v>
      </c>
      <c r="F1794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794" s="6" t="str">
        <f t="shared" si="85"/>
        <v>Week 4</v>
      </c>
      <c r="H1794" s="6" t="str">
        <f t="shared" si="86"/>
        <v>February 27 Week 4</v>
      </c>
      <c r="I1794" s="6" t="str">
        <f>CONCATENATE(UPPER(TableAopCalendar[[#This Row],[Month]])," ",TableAopCalendar[[#This Row],[Year]])</f>
        <v>FEBRUARY 27</v>
      </c>
      <c r="J1794" s="6" t="s">
        <v>261</v>
      </c>
      <c r="K1794" s="6" t="str">
        <f>CONCATENATE(TableAopCalendar[[#This Row],[Month for Plan]]," ",TableAopCalendar[[#This Row],[Plan]])</f>
        <v>FEBRUARY 27 PLANNED</v>
      </c>
    </row>
    <row r="1795" spans="1:11" x14ac:dyDescent="0.35">
      <c r="A1795" s="6">
        <f t="shared" si="84"/>
        <v>6</v>
      </c>
      <c r="B1795" s="7">
        <v>46445</v>
      </c>
      <c r="C1795" s="8" t="s">
        <v>259</v>
      </c>
      <c r="D1795" s="8">
        <v>27</v>
      </c>
      <c r="E1795" s="6">
        <f>DAY(TableAopCalendar[[#This Row],[Date]])</f>
        <v>27</v>
      </c>
      <c r="F1795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795" s="6" t="str">
        <f t="shared" si="85"/>
        <v>Week 4</v>
      </c>
      <c r="H1795" s="6" t="str">
        <f t="shared" si="86"/>
        <v>February 27 Week 4</v>
      </c>
      <c r="I1795" s="6" t="str">
        <f>CONCATENATE(UPPER(TableAopCalendar[[#This Row],[Month]])," ",TableAopCalendar[[#This Row],[Year]])</f>
        <v>FEBRUARY 27</v>
      </c>
      <c r="J1795" s="6" t="s">
        <v>261</v>
      </c>
      <c r="K1795" s="6" t="str">
        <f>CONCATENATE(TableAopCalendar[[#This Row],[Month for Plan]]," ",TableAopCalendar[[#This Row],[Plan]])</f>
        <v>FEBRUARY 27 PLANNED</v>
      </c>
    </row>
    <row r="1796" spans="1:11" x14ac:dyDescent="0.35">
      <c r="A1796" s="6">
        <f t="shared" si="84"/>
        <v>7</v>
      </c>
      <c r="B1796" s="7">
        <v>46446</v>
      </c>
      <c r="C1796" s="8" t="s">
        <v>259</v>
      </c>
      <c r="D1796" s="8">
        <v>27</v>
      </c>
      <c r="E1796" s="6">
        <f>DAY(TableAopCalendar[[#This Row],[Date]])</f>
        <v>28</v>
      </c>
      <c r="F1796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796" s="6" t="str">
        <f t="shared" si="85"/>
        <v>Week 4</v>
      </c>
      <c r="H1796" s="6" t="str">
        <f t="shared" si="86"/>
        <v>February 27 Week 4</v>
      </c>
      <c r="I1796" s="6" t="str">
        <f>CONCATENATE(UPPER(TableAopCalendar[[#This Row],[Month]])," ",TableAopCalendar[[#This Row],[Year]])</f>
        <v>FEBRUARY 27</v>
      </c>
      <c r="J1796" s="6" t="s">
        <v>261</v>
      </c>
      <c r="K1796" s="6" t="str">
        <f>CONCATENATE(TableAopCalendar[[#This Row],[Month for Plan]]," ",TableAopCalendar[[#This Row],[Plan]])</f>
        <v>FEBRUARY 27 PLANNED</v>
      </c>
    </row>
    <row r="1797" spans="1:11" x14ac:dyDescent="0.35">
      <c r="A1797" s="6">
        <f t="shared" si="84"/>
        <v>1</v>
      </c>
      <c r="B1797" s="7">
        <v>46447</v>
      </c>
      <c r="C1797" s="8" t="s">
        <v>260</v>
      </c>
      <c r="D1797" s="8">
        <v>27</v>
      </c>
      <c r="E1797" s="6">
        <f>DAY(TableAopCalendar[[#This Row],[Date]])</f>
        <v>1</v>
      </c>
      <c r="F1797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797" s="6" t="str">
        <f t="shared" si="85"/>
        <v>Week 1</v>
      </c>
      <c r="H1797" s="6" t="str">
        <f t="shared" si="86"/>
        <v>March 27 Week 1</v>
      </c>
      <c r="I1797" s="6" t="str">
        <f>CONCATENATE(UPPER(TableAopCalendar[[#This Row],[Month]])," ",TableAopCalendar[[#This Row],[Year]])</f>
        <v>MARCH 27</v>
      </c>
      <c r="J1797" s="6" t="s">
        <v>261</v>
      </c>
      <c r="K1797" s="6" t="str">
        <f>CONCATENATE(TableAopCalendar[[#This Row],[Month for Plan]]," ",TableAopCalendar[[#This Row],[Plan]])</f>
        <v>MARCH 27 PLANNED</v>
      </c>
    </row>
    <row r="1798" spans="1:11" x14ac:dyDescent="0.35">
      <c r="A1798" s="6">
        <f t="shared" si="84"/>
        <v>2</v>
      </c>
      <c r="B1798" s="7">
        <v>46448</v>
      </c>
      <c r="C1798" s="8" t="s">
        <v>260</v>
      </c>
      <c r="D1798" s="8">
        <v>27</v>
      </c>
      <c r="E1798" s="6">
        <f>DAY(TableAopCalendar[[#This Row],[Date]])</f>
        <v>2</v>
      </c>
      <c r="F1798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798" s="6" t="str">
        <f t="shared" si="85"/>
        <v>Week 1</v>
      </c>
      <c r="H1798" s="6" t="str">
        <f t="shared" si="86"/>
        <v>March 27 Week 1</v>
      </c>
      <c r="I1798" s="6" t="str">
        <f>CONCATENATE(UPPER(TableAopCalendar[[#This Row],[Month]])," ",TableAopCalendar[[#This Row],[Year]])</f>
        <v>MARCH 27</v>
      </c>
      <c r="J1798" s="6" t="s">
        <v>261</v>
      </c>
      <c r="K1798" s="6" t="str">
        <f>CONCATENATE(TableAopCalendar[[#This Row],[Month for Plan]]," ",TableAopCalendar[[#This Row],[Plan]])</f>
        <v>MARCH 27 PLANNED</v>
      </c>
    </row>
    <row r="1799" spans="1:11" x14ac:dyDescent="0.35">
      <c r="A1799" s="6">
        <f t="shared" si="84"/>
        <v>3</v>
      </c>
      <c r="B1799" s="7">
        <v>46449</v>
      </c>
      <c r="C1799" s="8" t="s">
        <v>260</v>
      </c>
      <c r="D1799" s="8">
        <v>27</v>
      </c>
      <c r="E1799" s="6">
        <f>DAY(TableAopCalendar[[#This Row],[Date]])</f>
        <v>3</v>
      </c>
      <c r="F1799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799" s="6" t="str">
        <f t="shared" si="85"/>
        <v>Week 1</v>
      </c>
      <c r="H1799" s="6" t="str">
        <f t="shared" si="86"/>
        <v>March 27 Week 1</v>
      </c>
      <c r="I1799" s="6" t="str">
        <f>CONCATENATE(UPPER(TableAopCalendar[[#This Row],[Month]])," ",TableAopCalendar[[#This Row],[Year]])</f>
        <v>MARCH 27</v>
      </c>
      <c r="J1799" s="6" t="s">
        <v>261</v>
      </c>
      <c r="K1799" s="6" t="str">
        <f>CONCATENATE(TableAopCalendar[[#This Row],[Month for Plan]]," ",TableAopCalendar[[#This Row],[Plan]])</f>
        <v>MARCH 27 PLANNED</v>
      </c>
    </row>
    <row r="1800" spans="1:11" x14ac:dyDescent="0.35">
      <c r="A1800" s="6">
        <f t="shared" si="84"/>
        <v>4</v>
      </c>
      <c r="B1800" s="7">
        <v>46450</v>
      </c>
      <c r="C1800" s="8" t="s">
        <v>260</v>
      </c>
      <c r="D1800" s="8">
        <v>27</v>
      </c>
      <c r="E1800" s="6">
        <f>DAY(TableAopCalendar[[#This Row],[Date]])</f>
        <v>4</v>
      </c>
      <c r="F1800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800" s="6" t="str">
        <f t="shared" si="85"/>
        <v>Week 1</v>
      </c>
      <c r="H1800" s="6" t="str">
        <f t="shared" si="86"/>
        <v>March 27 Week 1</v>
      </c>
      <c r="I1800" s="6" t="str">
        <f>CONCATENATE(UPPER(TableAopCalendar[[#This Row],[Month]])," ",TableAopCalendar[[#This Row],[Year]])</f>
        <v>MARCH 27</v>
      </c>
      <c r="J1800" s="6" t="s">
        <v>261</v>
      </c>
      <c r="K1800" s="6" t="str">
        <f>CONCATENATE(TableAopCalendar[[#This Row],[Month for Plan]]," ",TableAopCalendar[[#This Row],[Plan]])</f>
        <v>MARCH 27 PLANNED</v>
      </c>
    </row>
    <row r="1801" spans="1:11" x14ac:dyDescent="0.35">
      <c r="A1801" s="6">
        <f t="shared" si="84"/>
        <v>5</v>
      </c>
      <c r="B1801" s="7">
        <v>46451</v>
      </c>
      <c r="C1801" s="8" t="s">
        <v>260</v>
      </c>
      <c r="D1801" s="8">
        <v>27</v>
      </c>
      <c r="E1801" s="6">
        <f>DAY(TableAopCalendar[[#This Row],[Date]])</f>
        <v>5</v>
      </c>
      <c r="F1801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801" s="6" t="str">
        <f t="shared" si="85"/>
        <v>Week 1</v>
      </c>
      <c r="H1801" s="6" t="str">
        <f t="shared" si="86"/>
        <v>March 27 Week 1</v>
      </c>
      <c r="I1801" s="6" t="str">
        <f>CONCATENATE(UPPER(TableAopCalendar[[#This Row],[Month]])," ",TableAopCalendar[[#This Row],[Year]])</f>
        <v>MARCH 27</v>
      </c>
      <c r="J1801" s="6" t="s">
        <v>261</v>
      </c>
      <c r="K1801" s="6" t="str">
        <f>CONCATENATE(TableAopCalendar[[#This Row],[Month for Plan]]," ",TableAopCalendar[[#This Row],[Plan]])</f>
        <v>MARCH 27 PLANNED</v>
      </c>
    </row>
    <row r="1802" spans="1:11" x14ac:dyDescent="0.35">
      <c r="A1802" s="6">
        <f t="shared" si="84"/>
        <v>6</v>
      </c>
      <c r="B1802" s="7">
        <v>46452</v>
      </c>
      <c r="C1802" s="8" t="s">
        <v>260</v>
      </c>
      <c r="D1802" s="8">
        <v>27</v>
      </c>
      <c r="E1802" s="6">
        <f>DAY(TableAopCalendar[[#This Row],[Date]])</f>
        <v>6</v>
      </c>
      <c r="F1802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802" s="6" t="str">
        <f t="shared" si="85"/>
        <v>Week 1</v>
      </c>
      <c r="H1802" s="6" t="str">
        <f t="shared" si="86"/>
        <v>March 27 Week 1</v>
      </c>
      <c r="I1802" s="6" t="str">
        <f>CONCATENATE(UPPER(TableAopCalendar[[#This Row],[Month]])," ",TableAopCalendar[[#This Row],[Year]])</f>
        <v>MARCH 27</v>
      </c>
      <c r="J1802" s="6" t="s">
        <v>261</v>
      </c>
      <c r="K1802" s="6" t="str">
        <f>CONCATENATE(TableAopCalendar[[#This Row],[Month for Plan]]," ",TableAopCalendar[[#This Row],[Plan]])</f>
        <v>MARCH 27 PLANNED</v>
      </c>
    </row>
    <row r="1803" spans="1:11" x14ac:dyDescent="0.35">
      <c r="A1803" s="6">
        <f t="shared" ref="A1803:A1866" si="87">IF(G1803=G1802,A1802+1,1)</f>
        <v>7</v>
      </c>
      <c r="B1803" s="7">
        <v>46453</v>
      </c>
      <c r="C1803" s="8" t="s">
        <v>260</v>
      </c>
      <c r="D1803" s="8">
        <v>27</v>
      </c>
      <c r="E1803" s="6">
        <f>DAY(TableAopCalendar[[#This Row],[Date]])</f>
        <v>7</v>
      </c>
      <c r="F1803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803" s="6" t="str">
        <f t="shared" ref="G1803:G1866" si="88">"Week"&amp;" "&amp;F1803</f>
        <v>Week 1</v>
      </c>
      <c r="H1803" s="6" t="str">
        <f t="shared" ref="H1803:H1866" si="89">CONCATENATE(C1803," ",D1803," ",G1803)</f>
        <v>March 27 Week 1</v>
      </c>
      <c r="I1803" s="6" t="str">
        <f>CONCATENATE(UPPER(TableAopCalendar[[#This Row],[Month]])," ",TableAopCalendar[[#This Row],[Year]])</f>
        <v>MARCH 27</v>
      </c>
      <c r="J1803" s="6" t="s">
        <v>261</v>
      </c>
      <c r="K1803" s="6" t="str">
        <f>CONCATENATE(TableAopCalendar[[#This Row],[Month for Plan]]," ",TableAopCalendar[[#This Row],[Plan]])</f>
        <v>MARCH 27 PLANNED</v>
      </c>
    </row>
    <row r="1804" spans="1:11" x14ac:dyDescent="0.35">
      <c r="A1804" s="6">
        <f t="shared" si="87"/>
        <v>1</v>
      </c>
      <c r="B1804" s="7">
        <v>46454</v>
      </c>
      <c r="C1804" s="8" t="s">
        <v>260</v>
      </c>
      <c r="D1804" s="8">
        <v>27</v>
      </c>
      <c r="E1804" s="6">
        <f>DAY(TableAopCalendar[[#This Row],[Date]])</f>
        <v>8</v>
      </c>
      <c r="F1804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804" s="6" t="str">
        <f t="shared" si="88"/>
        <v>Week 2</v>
      </c>
      <c r="H1804" s="6" t="str">
        <f t="shared" si="89"/>
        <v>March 27 Week 2</v>
      </c>
      <c r="I1804" s="6" t="str">
        <f>CONCATENATE(UPPER(TableAopCalendar[[#This Row],[Month]])," ",TableAopCalendar[[#This Row],[Year]])</f>
        <v>MARCH 27</v>
      </c>
      <c r="J1804" s="6" t="s">
        <v>261</v>
      </c>
      <c r="K1804" s="6" t="str">
        <f>CONCATENATE(TableAopCalendar[[#This Row],[Month for Plan]]," ",TableAopCalendar[[#This Row],[Plan]])</f>
        <v>MARCH 27 PLANNED</v>
      </c>
    </row>
    <row r="1805" spans="1:11" x14ac:dyDescent="0.35">
      <c r="A1805" s="6">
        <f t="shared" si="87"/>
        <v>2</v>
      </c>
      <c r="B1805" s="7">
        <v>46455</v>
      </c>
      <c r="C1805" s="8" t="s">
        <v>260</v>
      </c>
      <c r="D1805" s="8">
        <v>27</v>
      </c>
      <c r="E1805" s="6">
        <f>DAY(TableAopCalendar[[#This Row],[Date]])</f>
        <v>9</v>
      </c>
      <c r="F1805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805" s="6" t="str">
        <f t="shared" si="88"/>
        <v>Week 2</v>
      </c>
      <c r="H1805" s="6" t="str">
        <f t="shared" si="89"/>
        <v>March 27 Week 2</v>
      </c>
      <c r="I1805" s="6" t="str">
        <f>CONCATENATE(UPPER(TableAopCalendar[[#This Row],[Month]])," ",TableAopCalendar[[#This Row],[Year]])</f>
        <v>MARCH 27</v>
      </c>
      <c r="J1805" s="6" t="s">
        <v>261</v>
      </c>
      <c r="K1805" s="6" t="str">
        <f>CONCATENATE(TableAopCalendar[[#This Row],[Month for Plan]]," ",TableAopCalendar[[#This Row],[Plan]])</f>
        <v>MARCH 27 PLANNED</v>
      </c>
    </row>
    <row r="1806" spans="1:11" x14ac:dyDescent="0.35">
      <c r="A1806" s="6">
        <f t="shared" si="87"/>
        <v>3</v>
      </c>
      <c r="B1806" s="7">
        <v>46456</v>
      </c>
      <c r="C1806" s="8" t="s">
        <v>260</v>
      </c>
      <c r="D1806" s="8">
        <v>27</v>
      </c>
      <c r="E1806" s="6">
        <f>DAY(TableAopCalendar[[#This Row],[Date]])</f>
        <v>10</v>
      </c>
      <c r="F1806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806" s="6" t="str">
        <f t="shared" si="88"/>
        <v>Week 2</v>
      </c>
      <c r="H1806" s="6" t="str">
        <f t="shared" si="89"/>
        <v>March 27 Week 2</v>
      </c>
      <c r="I1806" s="6" t="str">
        <f>CONCATENATE(UPPER(TableAopCalendar[[#This Row],[Month]])," ",TableAopCalendar[[#This Row],[Year]])</f>
        <v>MARCH 27</v>
      </c>
      <c r="J1806" s="6" t="s">
        <v>261</v>
      </c>
      <c r="K1806" s="6" t="str">
        <f>CONCATENATE(TableAopCalendar[[#This Row],[Month for Plan]]," ",TableAopCalendar[[#This Row],[Plan]])</f>
        <v>MARCH 27 PLANNED</v>
      </c>
    </row>
    <row r="1807" spans="1:11" x14ac:dyDescent="0.35">
      <c r="A1807" s="6">
        <f t="shared" si="87"/>
        <v>4</v>
      </c>
      <c r="B1807" s="7">
        <v>46457</v>
      </c>
      <c r="C1807" s="8" t="s">
        <v>260</v>
      </c>
      <c r="D1807" s="8">
        <v>27</v>
      </c>
      <c r="E1807" s="6">
        <f>DAY(TableAopCalendar[[#This Row],[Date]])</f>
        <v>11</v>
      </c>
      <c r="F1807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807" s="6" t="str">
        <f t="shared" si="88"/>
        <v>Week 2</v>
      </c>
      <c r="H1807" s="6" t="str">
        <f t="shared" si="89"/>
        <v>March 27 Week 2</v>
      </c>
      <c r="I1807" s="6" t="str">
        <f>CONCATENATE(UPPER(TableAopCalendar[[#This Row],[Month]])," ",TableAopCalendar[[#This Row],[Year]])</f>
        <v>MARCH 27</v>
      </c>
      <c r="J1807" s="6" t="s">
        <v>261</v>
      </c>
      <c r="K1807" s="6" t="str">
        <f>CONCATENATE(TableAopCalendar[[#This Row],[Month for Plan]]," ",TableAopCalendar[[#This Row],[Plan]])</f>
        <v>MARCH 27 PLANNED</v>
      </c>
    </row>
    <row r="1808" spans="1:11" x14ac:dyDescent="0.35">
      <c r="A1808" s="6">
        <f t="shared" si="87"/>
        <v>5</v>
      </c>
      <c r="B1808" s="7">
        <v>46458</v>
      </c>
      <c r="C1808" s="8" t="s">
        <v>260</v>
      </c>
      <c r="D1808" s="8">
        <v>27</v>
      </c>
      <c r="E1808" s="6">
        <f>DAY(TableAopCalendar[[#This Row],[Date]])</f>
        <v>12</v>
      </c>
      <c r="F1808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808" s="6" t="str">
        <f t="shared" si="88"/>
        <v>Week 2</v>
      </c>
      <c r="H1808" s="6" t="str">
        <f t="shared" si="89"/>
        <v>March 27 Week 2</v>
      </c>
      <c r="I1808" s="6" t="str">
        <f>CONCATENATE(UPPER(TableAopCalendar[[#This Row],[Month]])," ",TableAopCalendar[[#This Row],[Year]])</f>
        <v>MARCH 27</v>
      </c>
      <c r="J1808" s="6" t="s">
        <v>261</v>
      </c>
      <c r="K1808" s="6" t="str">
        <f>CONCATENATE(TableAopCalendar[[#This Row],[Month for Plan]]," ",TableAopCalendar[[#This Row],[Plan]])</f>
        <v>MARCH 27 PLANNED</v>
      </c>
    </row>
    <row r="1809" spans="1:11" x14ac:dyDescent="0.35">
      <c r="A1809" s="6">
        <f t="shared" si="87"/>
        <v>6</v>
      </c>
      <c r="B1809" s="7">
        <v>46459</v>
      </c>
      <c r="C1809" s="8" t="s">
        <v>260</v>
      </c>
      <c r="D1809" s="8">
        <v>27</v>
      </c>
      <c r="E1809" s="6">
        <f>DAY(TableAopCalendar[[#This Row],[Date]])</f>
        <v>13</v>
      </c>
      <c r="F1809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809" s="6" t="str">
        <f t="shared" si="88"/>
        <v>Week 2</v>
      </c>
      <c r="H1809" s="6" t="str">
        <f t="shared" si="89"/>
        <v>March 27 Week 2</v>
      </c>
      <c r="I1809" s="6" t="str">
        <f>CONCATENATE(UPPER(TableAopCalendar[[#This Row],[Month]])," ",TableAopCalendar[[#This Row],[Year]])</f>
        <v>MARCH 27</v>
      </c>
      <c r="J1809" s="6" t="s">
        <v>261</v>
      </c>
      <c r="K1809" s="6" t="str">
        <f>CONCATENATE(TableAopCalendar[[#This Row],[Month for Plan]]," ",TableAopCalendar[[#This Row],[Plan]])</f>
        <v>MARCH 27 PLANNED</v>
      </c>
    </row>
    <row r="1810" spans="1:11" x14ac:dyDescent="0.35">
      <c r="A1810" s="6">
        <f t="shared" si="87"/>
        <v>7</v>
      </c>
      <c r="B1810" s="7">
        <v>46460</v>
      </c>
      <c r="C1810" s="8" t="s">
        <v>260</v>
      </c>
      <c r="D1810" s="8">
        <v>27</v>
      </c>
      <c r="E1810" s="6">
        <f>DAY(TableAopCalendar[[#This Row],[Date]])</f>
        <v>14</v>
      </c>
      <c r="F1810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810" s="6" t="str">
        <f t="shared" si="88"/>
        <v>Week 2</v>
      </c>
      <c r="H1810" s="6" t="str">
        <f t="shared" si="89"/>
        <v>March 27 Week 2</v>
      </c>
      <c r="I1810" s="6" t="str">
        <f>CONCATENATE(UPPER(TableAopCalendar[[#This Row],[Month]])," ",TableAopCalendar[[#This Row],[Year]])</f>
        <v>MARCH 27</v>
      </c>
      <c r="J1810" s="6" t="s">
        <v>261</v>
      </c>
      <c r="K1810" s="6" t="str">
        <f>CONCATENATE(TableAopCalendar[[#This Row],[Month for Plan]]," ",TableAopCalendar[[#This Row],[Plan]])</f>
        <v>MARCH 27 PLANNED</v>
      </c>
    </row>
    <row r="1811" spans="1:11" x14ac:dyDescent="0.35">
      <c r="A1811" s="6">
        <f t="shared" si="87"/>
        <v>1</v>
      </c>
      <c r="B1811" s="7">
        <v>46461</v>
      </c>
      <c r="C1811" s="8" t="s">
        <v>260</v>
      </c>
      <c r="D1811" s="8">
        <v>27</v>
      </c>
      <c r="E1811" s="6">
        <f>DAY(TableAopCalendar[[#This Row],[Date]])</f>
        <v>15</v>
      </c>
      <c r="F1811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811" s="6" t="str">
        <f t="shared" si="88"/>
        <v>Week 3</v>
      </c>
      <c r="H1811" s="6" t="str">
        <f t="shared" si="89"/>
        <v>March 27 Week 3</v>
      </c>
      <c r="I1811" s="6" t="str">
        <f>CONCATENATE(UPPER(TableAopCalendar[[#This Row],[Month]])," ",TableAopCalendar[[#This Row],[Year]])</f>
        <v>MARCH 27</v>
      </c>
      <c r="J1811" s="6" t="s">
        <v>261</v>
      </c>
      <c r="K1811" s="6" t="str">
        <f>CONCATENATE(TableAopCalendar[[#This Row],[Month for Plan]]," ",TableAopCalendar[[#This Row],[Plan]])</f>
        <v>MARCH 27 PLANNED</v>
      </c>
    </row>
    <row r="1812" spans="1:11" x14ac:dyDescent="0.35">
      <c r="A1812" s="6">
        <f t="shared" si="87"/>
        <v>2</v>
      </c>
      <c r="B1812" s="7">
        <v>46462</v>
      </c>
      <c r="C1812" s="8" t="s">
        <v>260</v>
      </c>
      <c r="D1812" s="8">
        <v>27</v>
      </c>
      <c r="E1812" s="6">
        <f>DAY(TableAopCalendar[[#This Row],[Date]])</f>
        <v>16</v>
      </c>
      <c r="F1812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812" s="6" t="str">
        <f t="shared" si="88"/>
        <v>Week 3</v>
      </c>
      <c r="H1812" s="6" t="str">
        <f t="shared" si="89"/>
        <v>March 27 Week 3</v>
      </c>
      <c r="I1812" s="6" t="str">
        <f>CONCATENATE(UPPER(TableAopCalendar[[#This Row],[Month]])," ",TableAopCalendar[[#This Row],[Year]])</f>
        <v>MARCH 27</v>
      </c>
      <c r="J1812" s="6" t="s">
        <v>261</v>
      </c>
      <c r="K1812" s="6" t="str">
        <f>CONCATENATE(TableAopCalendar[[#This Row],[Month for Plan]]," ",TableAopCalendar[[#This Row],[Plan]])</f>
        <v>MARCH 27 PLANNED</v>
      </c>
    </row>
    <row r="1813" spans="1:11" x14ac:dyDescent="0.35">
      <c r="A1813" s="6">
        <f t="shared" si="87"/>
        <v>3</v>
      </c>
      <c r="B1813" s="7">
        <v>46463</v>
      </c>
      <c r="C1813" s="8" t="s">
        <v>260</v>
      </c>
      <c r="D1813" s="8">
        <v>27</v>
      </c>
      <c r="E1813" s="6">
        <f>DAY(TableAopCalendar[[#This Row],[Date]])</f>
        <v>17</v>
      </c>
      <c r="F1813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813" s="6" t="str">
        <f t="shared" si="88"/>
        <v>Week 3</v>
      </c>
      <c r="H1813" s="6" t="str">
        <f t="shared" si="89"/>
        <v>March 27 Week 3</v>
      </c>
      <c r="I1813" s="6" t="str">
        <f>CONCATENATE(UPPER(TableAopCalendar[[#This Row],[Month]])," ",TableAopCalendar[[#This Row],[Year]])</f>
        <v>MARCH 27</v>
      </c>
      <c r="J1813" s="6" t="s">
        <v>261</v>
      </c>
      <c r="K1813" s="6" t="str">
        <f>CONCATENATE(TableAopCalendar[[#This Row],[Month for Plan]]," ",TableAopCalendar[[#This Row],[Plan]])</f>
        <v>MARCH 27 PLANNED</v>
      </c>
    </row>
    <row r="1814" spans="1:11" x14ac:dyDescent="0.35">
      <c r="A1814" s="6">
        <f t="shared" si="87"/>
        <v>4</v>
      </c>
      <c r="B1814" s="7">
        <v>46464</v>
      </c>
      <c r="C1814" s="8" t="s">
        <v>260</v>
      </c>
      <c r="D1814" s="8">
        <v>27</v>
      </c>
      <c r="E1814" s="6">
        <f>DAY(TableAopCalendar[[#This Row],[Date]])</f>
        <v>18</v>
      </c>
      <c r="F1814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814" s="6" t="str">
        <f t="shared" si="88"/>
        <v>Week 3</v>
      </c>
      <c r="H1814" s="6" t="str">
        <f t="shared" si="89"/>
        <v>March 27 Week 3</v>
      </c>
      <c r="I1814" s="6" t="str">
        <f>CONCATENATE(UPPER(TableAopCalendar[[#This Row],[Month]])," ",TableAopCalendar[[#This Row],[Year]])</f>
        <v>MARCH 27</v>
      </c>
      <c r="J1814" s="6" t="s">
        <v>261</v>
      </c>
      <c r="K1814" s="6" t="str">
        <f>CONCATENATE(TableAopCalendar[[#This Row],[Month for Plan]]," ",TableAopCalendar[[#This Row],[Plan]])</f>
        <v>MARCH 27 PLANNED</v>
      </c>
    </row>
    <row r="1815" spans="1:11" x14ac:dyDescent="0.35">
      <c r="A1815" s="6">
        <f t="shared" si="87"/>
        <v>5</v>
      </c>
      <c r="B1815" s="7">
        <v>46465</v>
      </c>
      <c r="C1815" s="8" t="s">
        <v>260</v>
      </c>
      <c r="D1815" s="8">
        <v>27</v>
      </c>
      <c r="E1815" s="6">
        <f>DAY(TableAopCalendar[[#This Row],[Date]])</f>
        <v>19</v>
      </c>
      <c r="F1815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815" s="6" t="str">
        <f t="shared" si="88"/>
        <v>Week 3</v>
      </c>
      <c r="H1815" s="6" t="str">
        <f t="shared" si="89"/>
        <v>March 27 Week 3</v>
      </c>
      <c r="I1815" s="6" t="str">
        <f>CONCATENATE(UPPER(TableAopCalendar[[#This Row],[Month]])," ",TableAopCalendar[[#This Row],[Year]])</f>
        <v>MARCH 27</v>
      </c>
      <c r="J1815" s="6" t="s">
        <v>261</v>
      </c>
      <c r="K1815" s="6" t="str">
        <f>CONCATENATE(TableAopCalendar[[#This Row],[Month for Plan]]," ",TableAopCalendar[[#This Row],[Plan]])</f>
        <v>MARCH 27 PLANNED</v>
      </c>
    </row>
    <row r="1816" spans="1:11" x14ac:dyDescent="0.35">
      <c r="A1816" s="6">
        <f t="shared" si="87"/>
        <v>6</v>
      </c>
      <c r="B1816" s="7">
        <v>46466</v>
      </c>
      <c r="C1816" s="8" t="s">
        <v>260</v>
      </c>
      <c r="D1816" s="8">
        <v>27</v>
      </c>
      <c r="E1816" s="6">
        <f>DAY(TableAopCalendar[[#This Row],[Date]])</f>
        <v>20</v>
      </c>
      <c r="F1816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816" s="6" t="str">
        <f t="shared" si="88"/>
        <v>Week 3</v>
      </c>
      <c r="H1816" s="6" t="str">
        <f t="shared" si="89"/>
        <v>March 27 Week 3</v>
      </c>
      <c r="I1816" s="6" t="str">
        <f>CONCATENATE(UPPER(TableAopCalendar[[#This Row],[Month]])," ",TableAopCalendar[[#This Row],[Year]])</f>
        <v>MARCH 27</v>
      </c>
      <c r="J1816" s="6" t="s">
        <v>261</v>
      </c>
      <c r="K1816" s="6" t="str">
        <f>CONCATENATE(TableAopCalendar[[#This Row],[Month for Plan]]," ",TableAopCalendar[[#This Row],[Plan]])</f>
        <v>MARCH 27 PLANNED</v>
      </c>
    </row>
    <row r="1817" spans="1:11" x14ac:dyDescent="0.35">
      <c r="A1817" s="6">
        <f t="shared" si="87"/>
        <v>7</v>
      </c>
      <c r="B1817" s="7">
        <v>46467</v>
      </c>
      <c r="C1817" s="8" t="s">
        <v>260</v>
      </c>
      <c r="D1817" s="8">
        <v>27</v>
      </c>
      <c r="E1817" s="6">
        <f>DAY(TableAopCalendar[[#This Row],[Date]])</f>
        <v>21</v>
      </c>
      <c r="F1817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817" s="6" t="str">
        <f t="shared" si="88"/>
        <v>Week 3</v>
      </c>
      <c r="H1817" s="6" t="str">
        <f t="shared" si="89"/>
        <v>March 27 Week 3</v>
      </c>
      <c r="I1817" s="6" t="str">
        <f>CONCATENATE(UPPER(TableAopCalendar[[#This Row],[Month]])," ",TableAopCalendar[[#This Row],[Year]])</f>
        <v>MARCH 27</v>
      </c>
      <c r="J1817" s="6" t="s">
        <v>261</v>
      </c>
      <c r="K1817" s="6" t="str">
        <f>CONCATENATE(TableAopCalendar[[#This Row],[Month for Plan]]," ",TableAopCalendar[[#This Row],[Plan]])</f>
        <v>MARCH 27 PLANNED</v>
      </c>
    </row>
    <row r="1818" spans="1:11" x14ac:dyDescent="0.35">
      <c r="A1818" s="6">
        <f t="shared" si="87"/>
        <v>1</v>
      </c>
      <c r="B1818" s="7">
        <v>46468</v>
      </c>
      <c r="C1818" s="8" t="s">
        <v>260</v>
      </c>
      <c r="D1818" s="8">
        <v>27</v>
      </c>
      <c r="E1818" s="6">
        <f>DAY(TableAopCalendar[[#This Row],[Date]])</f>
        <v>22</v>
      </c>
      <c r="F1818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818" s="6" t="str">
        <f t="shared" si="88"/>
        <v>Week 4</v>
      </c>
      <c r="H1818" s="6" t="str">
        <f t="shared" si="89"/>
        <v>March 27 Week 4</v>
      </c>
      <c r="I1818" s="6" t="str">
        <f>CONCATENATE(UPPER(TableAopCalendar[[#This Row],[Month]])," ",TableAopCalendar[[#This Row],[Year]])</f>
        <v>MARCH 27</v>
      </c>
      <c r="J1818" s="6" t="s">
        <v>261</v>
      </c>
      <c r="K1818" s="6" t="str">
        <f>CONCATENATE(TableAopCalendar[[#This Row],[Month for Plan]]," ",TableAopCalendar[[#This Row],[Plan]])</f>
        <v>MARCH 27 PLANNED</v>
      </c>
    </row>
    <row r="1819" spans="1:11" x14ac:dyDescent="0.35">
      <c r="A1819" s="6">
        <f t="shared" si="87"/>
        <v>2</v>
      </c>
      <c r="B1819" s="7">
        <v>46469</v>
      </c>
      <c r="C1819" s="8" t="s">
        <v>260</v>
      </c>
      <c r="D1819" s="8">
        <v>27</v>
      </c>
      <c r="E1819" s="6">
        <f>DAY(TableAopCalendar[[#This Row],[Date]])</f>
        <v>23</v>
      </c>
      <c r="F1819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819" s="6" t="str">
        <f t="shared" si="88"/>
        <v>Week 4</v>
      </c>
      <c r="H1819" s="6" t="str">
        <f t="shared" si="89"/>
        <v>March 27 Week 4</v>
      </c>
      <c r="I1819" s="6" t="str">
        <f>CONCATENATE(UPPER(TableAopCalendar[[#This Row],[Month]])," ",TableAopCalendar[[#This Row],[Year]])</f>
        <v>MARCH 27</v>
      </c>
      <c r="J1819" s="6" t="s">
        <v>261</v>
      </c>
      <c r="K1819" s="6" t="str">
        <f>CONCATENATE(TableAopCalendar[[#This Row],[Month for Plan]]," ",TableAopCalendar[[#This Row],[Plan]])</f>
        <v>MARCH 27 PLANNED</v>
      </c>
    </row>
    <row r="1820" spans="1:11" x14ac:dyDescent="0.35">
      <c r="A1820" s="6">
        <f t="shared" si="87"/>
        <v>3</v>
      </c>
      <c r="B1820" s="7">
        <v>46470</v>
      </c>
      <c r="C1820" s="8" t="s">
        <v>260</v>
      </c>
      <c r="D1820" s="8">
        <v>27</v>
      </c>
      <c r="E1820" s="6">
        <f>DAY(TableAopCalendar[[#This Row],[Date]])</f>
        <v>24</v>
      </c>
      <c r="F1820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820" s="6" t="str">
        <f t="shared" si="88"/>
        <v>Week 4</v>
      </c>
      <c r="H1820" s="6" t="str">
        <f t="shared" si="89"/>
        <v>March 27 Week 4</v>
      </c>
      <c r="I1820" s="6" t="str">
        <f>CONCATENATE(UPPER(TableAopCalendar[[#This Row],[Month]])," ",TableAopCalendar[[#This Row],[Year]])</f>
        <v>MARCH 27</v>
      </c>
      <c r="J1820" s="6" t="s">
        <v>261</v>
      </c>
      <c r="K1820" s="6" t="str">
        <f>CONCATENATE(TableAopCalendar[[#This Row],[Month for Plan]]," ",TableAopCalendar[[#This Row],[Plan]])</f>
        <v>MARCH 27 PLANNED</v>
      </c>
    </row>
    <row r="1821" spans="1:11" x14ac:dyDescent="0.35">
      <c r="A1821" s="6">
        <f t="shared" si="87"/>
        <v>4</v>
      </c>
      <c r="B1821" s="7">
        <v>46471</v>
      </c>
      <c r="C1821" s="8" t="s">
        <v>260</v>
      </c>
      <c r="D1821" s="8">
        <v>27</v>
      </c>
      <c r="E1821" s="6">
        <f>DAY(TableAopCalendar[[#This Row],[Date]])</f>
        <v>25</v>
      </c>
      <c r="F1821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821" s="6" t="str">
        <f t="shared" si="88"/>
        <v>Week 4</v>
      </c>
      <c r="H1821" s="6" t="str">
        <f t="shared" si="89"/>
        <v>March 27 Week 4</v>
      </c>
      <c r="I1821" s="6" t="str">
        <f>CONCATENATE(UPPER(TableAopCalendar[[#This Row],[Month]])," ",TableAopCalendar[[#This Row],[Year]])</f>
        <v>MARCH 27</v>
      </c>
      <c r="J1821" s="6" t="s">
        <v>261</v>
      </c>
      <c r="K1821" s="6" t="str">
        <f>CONCATENATE(TableAopCalendar[[#This Row],[Month for Plan]]," ",TableAopCalendar[[#This Row],[Plan]])</f>
        <v>MARCH 27 PLANNED</v>
      </c>
    </row>
    <row r="1822" spans="1:11" x14ac:dyDescent="0.35">
      <c r="A1822" s="6">
        <f t="shared" si="87"/>
        <v>5</v>
      </c>
      <c r="B1822" s="7">
        <v>46472</v>
      </c>
      <c r="C1822" s="8" t="s">
        <v>260</v>
      </c>
      <c r="D1822" s="8">
        <v>27</v>
      </c>
      <c r="E1822" s="6">
        <f>DAY(TableAopCalendar[[#This Row],[Date]])</f>
        <v>26</v>
      </c>
      <c r="F1822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822" s="6" t="str">
        <f t="shared" si="88"/>
        <v>Week 4</v>
      </c>
      <c r="H1822" s="6" t="str">
        <f t="shared" si="89"/>
        <v>March 27 Week 4</v>
      </c>
      <c r="I1822" s="6" t="str">
        <f>CONCATENATE(UPPER(TableAopCalendar[[#This Row],[Month]])," ",TableAopCalendar[[#This Row],[Year]])</f>
        <v>MARCH 27</v>
      </c>
      <c r="J1822" s="6" t="s">
        <v>261</v>
      </c>
      <c r="K1822" s="6" t="str">
        <f>CONCATENATE(TableAopCalendar[[#This Row],[Month for Plan]]," ",TableAopCalendar[[#This Row],[Plan]])</f>
        <v>MARCH 27 PLANNED</v>
      </c>
    </row>
    <row r="1823" spans="1:11" x14ac:dyDescent="0.35">
      <c r="A1823" s="6">
        <f t="shared" si="87"/>
        <v>6</v>
      </c>
      <c r="B1823" s="7">
        <v>46473</v>
      </c>
      <c r="C1823" s="8" t="s">
        <v>260</v>
      </c>
      <c r="D1823" s="8">
        <v>27</v>
      </c>
      <c r="E1823" s="6">
        <f>DAY(TableAopCalendar[[#This Row],[Date]])</f>
        <v>27</v>
      </c>
      <c r="F1823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823" s="6" t="str">
        <f t="shared" si="88"/>
        <v>Week 4</v>
      </c>
      <c r="H1823" s="6" t="str">
        <f t="shared" si="89"/>
        <v>March 27 Week 4</v>
      </c>
      <c r="I1823" s="6" t="str">
        <f>CONCATENATE(UPPER(TableAopCalendar[[#This Row],[Month]])," ",TableAopCalendar[[#This Row],[Year]])</f>
        <v>MARCH 27</v>
      </c>
      <c r="J1823" s="6" t="s">
        <v>261</v>
      </c>
      <c r="K1823" s="6" t="str">
        <f>CONCATENATE(TableAopCalendar[[#This Row],[Month for Plan]]," ",TableAopCalendar[[#This Row],[Plan]])</f>
        <v>MARCH 27 PLANNED</v>
      </c>
    </row>
    <row r="1824" spans="1:11" x14ac:dyDescent="0.35">
      <c r="A1824" s="6">
        <f t="shared" si="87"/>
        <v>7</v>
      </c>
      <c r="B1824" s="7">
        <v>46474</v>
      </c>
      <c r="C1824" s="8" t="s">
        <v>260</v>
      </c>
      <c r="D1824" s="8">
        <v>27</v>
      </c>
      <c r="E1824" s="6">
        <f>DAY(TableAopCalendar[[#This Row],[Date]])</f>
        <v>28</v>
      </c>
      <c r="F1824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824" s="6" t="str">
        <f t="shared" si="88"/>
        <v>Week 4</v>
      </c>
      <c r="H1824" s="6" t="str">
        <f t="shared" si="89"/>
        <v>March 27 Week 4</v>
      </c>
      <c r="I1824" s="6" t="str">
        <f>CONCATENATE(UPPER(TableAopCalendar[[#This Row],[Month]])," ",TableAopCalendar[[#This Row],[Year]])</f>
        <v>MARCH 27</v>
      </c>
      <c r="J1824" s="6" t="s">
        <v>261</v>
      </c>
      <c r="K1824" s="6" t="str">
        <f>CONCATENATE(TableAopCalendar[[#This Row],[Month for Plan]]," ",TableAopCalendar[[#This Row],[Plan]])</f>
        <v>MARCH 27 PLANNED</v>
      </c>
    </row>
    <row r="1825" spans="1:11" x14ac:dyDescent="0.35">
      <c r="A1825" s="6">
        <f t="shared" si="87"/>
        <v>1</v>
      </c>
      <c r="B1825" s="7">
        <v>46475</v>
      </c>
      <c r="C1825" s="8" t="s">
        <v>260</v>
      </c>
      <c r="D1825" s="8">
        <v>27</v>
      </c>
      <c r="E1825" s="6">
        <f>DAY(TableAopCalendar[[#This Row],[Date]])</f>
        <v>29</v>
      </c>
      <c r="F1825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825" s="6" t="str">
        <f t="shared" si="88"/>
        <v>Week 5</v>
      </c>
      <c r="H1825" s="6" t="str">
        <f t="shared" si="89"/>
        <v>March 27 Week 5</v>
      </c>
      <c r="I1825" s="6" t="str">
        <f>CONCATENATE(UPPER(TableAopCalendar[[#This Row],[Month]])," ",TableAopCalendar[[#This Row],[Year]])</f>
        <v>MARCH 27</v>
      </c>
      <c r="J1825" s="6" t="s">
        <v>261</v>
      </c>
      <c r="K1825" s="6" t="str">
        <f>CONCATENATE(TableAopCalendar[[#This Row],[Month for Plan]]," ",TableAopCalendar[[#This Row],[Plan]])</f>
        <v>MARCH 27 PLANNED</v>
      </c>
    </row>
    <row r="1826" spans="1:11" x14ac:dyDescent="0.35">
      <c r="A1826" s="6">
        <f t="shared" si="87"/>
        <v>2</v>
      </c>
      <c r="B1826" s="7">
        <v>46476</v>
      </c>
      <c r="C1826" s="8" t="s">
        <v>260</v>
      </c>
      <c r="D1826" s="8">
        <v>27</v>
      </c>
      <c r="E1826" s="6">
        <f>DAY(TableAopCalendar[[#This Row],[Date]])</f>
        <v>30</v>
      </c>
      <c r="F1826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826" s="6" t="str">
        <f t="shared" si="88"/>
        <v>Week 5</v>
      </c>
      <c r="H1826" s="6" t="str">
        <f t="shared" si="89"/>
        <v>March 27 Week 5</v>
      </c>
      <c r="I1826" s="6" t="str">
        <f>CONCATENATE(UPPER(TableAopCalendar[[#This Row],[Month]])," ",TableAopCalendar[[#This Row],[Year]])</f>
        <v>MARCH 27</v>
      </c>
      <c r="J1826" s="6" t="s">
        <v>261</v>
      </c>
      <c r="K1826" s="6" t="str">
        <f>CONCATENATE(TableAopCalendar[[#This Row],[Month for Plan]]," ",TableAopCalendar[[#This Row],[Plan]])</f>
        <v>MARCH 27 PLANNED</v>
      </c>
    </row>
    <row r="1827" spans="1:11" x14ac:dyDescent="0.35">
      <c r="A1827" s="6">
        <f t="shared" si="87"/>
        <v>3</v>
      </c>
      <c r="B1827" s="7">
        <v>46477</v>
      </c>
      <c r="C1827" s="8" t="s">
        <v>260</v>
      </c>
      <c r="D1827" s="8">
        <v>27</v>
      </c>
      <c r="E1827" s="6">
        <f>DAY(TableAopCalendar[[#This Row],[Date]])</f>
        <v>31</v>
      </c>
      <c r="F1827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827" s="6" t="str">
        <f t="shared" si="88"/>
        <v>Week 5</v>
      </c>
      <c r="H1827" s="6" t="str">
        <f t="shared" si="89"/>
        <v>March 27 Week 5</v>
      </c>
      <c r="I1827" s="6" t="str">
        <f>CONCATENATE(UPPER(TableAopCalendar[[#This Row],[Month]])," ",TableAopCalendar[[#This Row],[Year]])</f>
        <v>MARCH 27</v>
      </c>
      <c r="J1827" s="6" t="s">
        <v>261</v>
      </c>
      <c r="K1827" s="6" t="str">
        <f>CONCATENATE(TableAopCalendar[[#This Row],[Month for Plan]]," ",TableAopCalendar[[#This Row],[Plan]])</f>
        <v>MARCH 27 PLANNED</v>
      </c>
    </row>
    <row r="1828" spans="1:11" x14ac:dyDescent="0.35">
      <c r="A1828" s="6">
        <f t="shared" si="87"/>
        <v>1</v>
      </c>
      <c r="B1828" s="7">
        <v>46478</v>
      </c>
      <c r="C1828" s="8" t="s">
        <v>251</v>
      </c>
      <c r="D1828" s="8">
        <v>27</v>
      </c>
      <c r="E1828" s="6">
        <f>DAY(TableAopCalendar[[#This Row],[Date]])</f>
        <v>1</v>
      </c>
      <c r="F1828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828" s="6" t="str">
        <f t="shared" si="88"/>
        <v>Week 1</v>
      </c>
      <c r="H1828" s="6" t="str">
        <f t="shared" si="89"/>
        <v>April 27 Week 1</v>
      </c>
      <c r="I1828" s="6" t="str">
        <f>CONCATENATE(UPPER(TableAopCalendar[[#This Row],[Month]])," ",TableAopCalendar[[#This Row],[Year]])</f>
        <v>APRIL 27</v>
      </c>
      <c r="J1828" s="6" t="s">
        <v>261</v>
      </c>
      <c r="K1828" s="6" t="str">
        <f>CONCATENATE(TableAopCalendar[[#This Row],[Month for Plan]]," ",TableAopCalendar[[#This Row],[Plan]])</f>
        <v>APRIL 27 PLANNED</v>
      </c>
    </row>
    <row r="1829" spans="1:11" x14ac:dyDescent="0.35">
      <c r="A1829" s="6">
        <f t="shared" si="87"/>
        <v>2</v>
      </c>
      <c r="B1829" s="7">
        <v>46479</v>
      </c>
      <c r="C1829" s="8" t="s">
        <v>251</v>
      </c>
      <c r="D1829" s="8">
        <v>27</v>
      </c>
      <c r="E1829" s="6">
        <f>DAY(TableAopCalendar[[#This Row],[Date]])</f>
        <v>2</v>
      </c>
      <c r="F1829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829" s="6" t="str">
        <f t="shared" si="88"/>
        <v>Week 1</v>
      </c>
      <c r="H1829" s="6" t="str">
        <f t="shared" si="89"/>
        <v>April 27 Week 1</v>
      </c>
      <c r="I1829" s="6" t="str">
        <f>CONCATENATE(UPPER(TableAopCalendar[[#This Row],[Month]])," ",TableAopCalendar[[#This Row],[Year]])</f>
        <v>APRIL 27</v>
      </c>
      <c r="J1829" s="6" t="s">
        <v>261</v>
      </c>
      <c r="K1829" s="6" t="str">
        <f>CONCATENATE(TableAopCalendar[[#This Row],[Month for Plan]]," ",TableAopCalendar[[#This Row],[Plan]])</f>
        <v>APRIL 27 PLANNED</v>
      </c>
    </row>
    <row r="1830" spans="1:11" x14ac:dyDescent="0.35">
      <c r="A1830" s="6">
        <f t="shared" si="87"/>
        <v>3</v>
      </c>
      <c r="B1830" s="7">
        <v>46480</v>
      </c>
      <c r="C1830" s="8" t="s">
        <v>251</v>
      </c>
      <c r="D1830" s="8">
        <v>27</v>
      </c>
      <c r="E1830" s="6">
        <f>DAY(TableAopCalendar[[#This Row],[Date]])</f>
        <v>3</v>
      </c>
      <c r="F1830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830" s="6" t="str">
        <f t="shared" si="88"/>
        <v>Week 1</v>
      </c>
      <c r="H1830" s="6" t="str">
        <f t="shared" si="89"/>
        <v>April 27 Week 1</v>
      </c>
      <c r="I1830" s="6" t="str">
        <f>CONCATENATE(UPPER(TableAopCalendar[[#This Row],[Month]])," ",TableAopCalendar[[#This Row],[Year]])</f>
        <v>APRIL 27</v>
      </c>
      <c r="J1830" s="6" t="s">
        <v>261</v>
      </c>
      <c r="K1830" s="6" t="str">
        <f>CONCATENATE(TableAopCalendar[[#This Row],[Month for Plan]]," ",TableAopCalendar[[#This Row],[Plan]])</f>
        <v>APRIL 27 PLANNED</v>
      </c>
    </row>
    <row r="1831" spans="1:11" x14ac:dyDescent="0.35">
      <c r="A1831" s="6">
        <f t="shared" si="87"/>
        <v>4</v>
      </c>
      <c r="B1831" s="7">
        <v>46481</v>
      </c>
      <c r="C1831" s="8" t="s">
        <v>251</v>
      </c>
      <c r="D1831" s="8">
        <v>27</v>
      </c>
      <c r="E1831" s="6">
        <f>DAY(TableAopCalendar[[#This Row],[Date]])</f>
        <v>4</v>
      </c>
      <c r="F1831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831" s="6" t="str">
        <f t="shared" si="88"/>
        <v>Week 1</v>
      </c>
      <c r="H1831" s="6" t="str">
        <f t="shared" si="89"/>
        <v>April 27 Week 1</v>
      </c>
      <c r="I1831" s="6" t="str">
        <f>CONCATENATE(UPPER(TableAopCalendar[[#This Row],[Month]])," ",TableAopCalendar[[#This Row],[Year]])</f>
        <v>APRIL 27</v>
      </c>
      <c r="J1831" s="6" t="s">
        <v>261</v>
      </c>
      <c r="K1831" s="6" t="str">
        <f>CONCATENATE(TableAopCalendar[[#This Row],[Month for Plan]]," ",TableAopCalendar[[#This Row],[Plan]])</f>
        <v>APRIL 27 PLANNED</v>
      </c>
    </row>
    <row r="1832" spans="1:11" x14ac:dyDescent="0.35">
      <c r="A1832" s="6">
        <f t="shared" si="87"/>
        <v>5</v>
      </c>
      <c r="B1832" s="7">
        <v>46482</v>
      </c>
      <c r="C1832" s="8" t="s">
        <v>251</v>
      </c>
      <c r="D1832" s="8">
        <v>27</v>
      </c>
      <c r="E1832" s="6">
        <f>DAY(TableAopCalendar[[#This Row],[Date]])</f>
        <v>5</v>
      </c>
      <c r="F1832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832" s="6" t="str">
        <f t="shared" si="88"/>
        <v>Week 1</v>
      </c>
      <c r="H1832" s="6" t="str">
        <f t="shared" si="89"/>
        <v>April 27 Week 1</v>
      </c>
      <c r="I1832" s="6" t="str">
        <f>CONCATENATE(UPPER(TableAopCalendar[[#This Row],[Month]])," ",TableAopCalendar[[#This Row],[Year]])</f>
        <v>APRIL 27</v>
      </c>
      <c r="J1832" s="6" t="s">
        <v>261</v>
      </c>
      <c r="K1832" s="6" t="str">
        <f>CONCATENATE(TableAopCalendar[[#This Row],[Month for Plan]]," ",TableAopCalendar[[#This Row],[Plan]])</f>
        <v>APRIL 27 PLANNED</v>
      </c>
    </row>
    <row r="1833" spans="1:11" x14ac:dyDescent="0.35">
      <c r="A1833" s="6">
        <f t="shared" si="87"/>
        <v>6</v>
      </c>
      <c r="B1833" s="7">
        <v>46483</v>
      </c>
      <c r="C1833" s="8" t="s">
        <v>251</v>
      </c>
      <c r="D1833" s="8">
        <v>27</v>
      </c>
      <c r="E1833" s="6">
        <f>DAY(TableAopCalendar[[#This Row],[Date]])</f>
        <v>6</v>
      </c>
      <c r="F1833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833" s="6" t="str">
        <f t="shared" si="88"/>
        <v>Week 1</v>
      </c>
      <c r="H1833" s="6" t="str">
        <f t="shared" si="89"/>
        <v>April 27 Week 1</v>
      </c>
      <c r="I1833" s="6" t="str">
        <f>CONCATENATE(UPPER(TableAopCalendar[[#This Row],[Month]])," ",TableAopCalendar[[#This Row],[Year]])</f>
        <v>APRIL 27</v>
      </c>
      <c r="J1833" s="6" t="s">
        <v>261</v>
      </c>
      <c r="K1833" s="6" t="str">
        <f>CONCATENATE(TableAopCalendar[[#This Row],[Month for Plan]]," ",TableAopCalendar[[#This Row],[Plan]])</f>
        <v>APRIL 27 PLANNED</v>
      </c>
    </row>
    <row r="1834" spans="1:11" x14ac:dyDescent="0.35">
      <c r="A1834" s="6">
        <f t="shared" si="87"/>
        <v>7</v>
      </c>
      <c r="B1834" s="7">
        <v>46484</v>
      </c>
      <c r="C1834" s="8" t="s">
        <v>251</v>
      </c>
      <c r="D1834" s="8">
        <v>27</v>
      </c>
      <c r="E1834" s="6">
        <f>DAY(TableAopCalendar[[#This Row],[Date]])</f>
        <v>7</v>
      </c>
      <c r="F1834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834" s="6" t="str">
        <f t="shared" si="88"/>
        <v>Week 1</v>
      </c>
      <c r="H1834" s="6" t="str">
        <f t="shared" si="89"/>
        <v>April 27 Week 1</v>
      </c>
      <c r="I1834" s="6" t="str">
        <f>CONCATENATE(UPPER(TableAopCalendar[[#This Row],[Month]])," ",TableAopCalendar[[#This Row],[Year]])</f>
        <v>APRIL 27</v>
      </c>
      <c r="J1834" s="6" t="s">
        <v>261</v>
      </c>
      <c r="K1834" s="6" t="str">
        <f>CONCATENATE(TableAopCalendar[[#This Row],[Month for Plan]]," ",TableAopCalendar[[#This Row],[Plan]])</f>
        <v>APRIL 27 PLANNED</v>
      </c>
    </row>
    <row r="1835" spans="1:11" x14ac:dyDescent="0.35">
      <c r="A1835" s="6">
        <f t="shared" si="87"/>
        <v>1</v>
      </c>
      <c r="B1835" s="7">
        <v>46485</v>
      </c>
      <c r="C1835" s="8" t="s">
        <v>251</v>
      </c>
      <c r="D1835" s="8">
        <v>27</v>
      </c>
      <c r="E1835" s="6">
        <f>DAY(TableAopCalendar[[#This Row],[Date]])</f>
        <v>8</v>
      </c>
      <c r="F1835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835" s="6" t="str">
        <f t="shared" si="88"/>
        <v>Week 2</v>
      </c>
      <c r="H1835" s="6" t="str">
        <f t="shared" si="89"/>
        <v>April 27 Week 2</v>
      </c>
      <c r="I1835" s="6" t="str">
        <f>CONCATENATE(UPPER(TableAopCalendar[[#This Row],[Month]])," ",TableAopCalendar[[#This Row],[Year]])</f>
        <v>APRIL 27</v>
      </c>
      <c r="J1835" s="6" t="s">
        <v>261</v>
      </c>
      <c r="K1835" s="6" t="str">
        <f>CONCATENATE(TableAopCalendar[[#This Row],[Month for Plan]]," ",TableAopCalendar[[#This Row],[Plan]])</f>
        <v>APRIL 27 PLANNED</v>
      </c>
    </row>
    <row r="1836" spans="1:11" x14ac:dyDescent="0.35">
      <c r="A1836" s="6">
        <f t="shared" si="87"/>
        <v>2</v>
      </c>
      <c r="B1836" s="7">
        <v>46486</v>
      </c>
      <c r="C1836" s="8" t="s">
        <v>251</v>
      </c>
      <c r="D1836" s="8">
        <v>27</v>
      </c>
      <c r="E1836" s="6">
        <f>DAY(TableAopCalendar[[#This Row],[Date]])</f>
        <v>9</v>
      </c>
      <c r="F1836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836" s="6" t="str">
        <f t="shared" si="88"/>
        <v>Week 2</v>
      </c>
      <c r="H1836" s="6" t="str">
        <f t="shared" si="89"/>
        <v>April 27 Week 2</v>
      </c>
      <c r="I1836" s="6" t="str">
        <f>CONCATENATE(UPPER(TableAopCalendar[[#This Row],[Month]])," ",TableAopCalendar[[#This Row],[Year]])</f>
        <v>APRIL 27</v>
      </c>
      <c r="J1836" s="6" t="s">
        <v>261</v>
      </c>
      <c r="K1836" s="6" t="str">
        <f>CONCATENATE(TableAopCalendar[[#This Row],[Month for Plan]]," ",TableAopCalendar[[#This Row],[Plan]])</f>
        <v>APRIL 27 PLANNED</v>
      </c>
    </row>
    <row r="1837" spans="1:11" x14ac:dyDescent="0.35">
      <c r="A1837" s="6">
        <f t="shared" si="87"/>
        <v>3</v>
      </c>
      <c r="B1837" s="7">
        <v>46487</v>
      </c>
      <c r="C1837" s="8" t="s">
        <v>251</v>
      </c>
      <c r="D1837" s="8">
        <v>27</v>
      </c>
      <c r="E1837" s="6">
        <f>DAY(TableAopCalendar[[#This Row],[Date]])</f>
        <v>10</v>
      </c>
      <c r="F1837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837" s="6" t="str">
        <f t="shared" si="88"/>
        <v>Week 2</v>
      </c>
      <c r="H1837" s="6" t="str">
        <f t="shared" si="89"/>
        <v>April 27 Week 2</v>
      </c>
      <c r="I1837" s="6" t="str">
        <f>CONCATENATE(UPPER(TableAopCalendar[[#This Row],[Month]])," ",TableAopCalendar[[#This Row],[Year]])</f>
        <v>APRIL 27</v>
      </c>
      <c r="J1837" s="6" t="s">
        <v>261</v>
      </c>
      <c r="K1837" s="6" t="str">
        <f>CONCATENATE(TableAopCalendar[[#This Row],[Month for Plan]]," ",TableAopCalendar[[#This Row],[Plan]])</f>
        <v>APRIL 27 PLANNED</v>
      </c>
    </row>
    <row r="1838" spans="1:11" x14ac:dyDescent="0.35">
      <c r="A1838" s="6">
        <f t="shared" si="87"/>
        <v>4</v>
      </c>
      <c r="B1838" s="7">
        <v>46488</v>
      </c>
      <c r="C1838" s="8" t="s">
        <v>251</v>
      </c>
      <c r="D1838" s="8">
        <v>27</v>
      </c>
      <c r="E1838" s="6">
        <f>DAY(TableAopCalendar[[#This Row],[Date]])</f>
        <v>11</v>
      </c>
      <c r="F1838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838" s="6" t="str">
        <f t="shared" si="88"/>
        <v>Week 2</v>
      </c>
      <c r="H1838" s="6" t="str">
        <f t="shared" si="89"/>
        <v>April 27 Week 2</v>
      </c>
      <c r="I1838" s="6" t="str">
        <f>CONCATENATE(UPPER(TableAopCalendar[[#This Row],[Month]])," ",TableAopCalendar[[#This Row],[Year]])</f>
        <v>APRIL 27</v>
      </c>
      <c r="J1838" s="6" t="s">
        <v>261</v>
      </c>
      <c r="K1838" s="6" t="str">
        <f>CONCATENATE(TableAopCalendar[[#This Row],[Month for Plan]]," ",TableAopCalendar[[#This Row],[Plan]])</f>
        <v>APRIL 27 PLANNED</v>
      </c>
    </row>
    <row r="1839" spans="1:11" x14ac:dyDescent="0.35">
      <c r="A1839" s="6">
        <f t="shared" si="87"/>
        <v>5</v>
      </c>
      <c r="B1839" s="7">
        <v>46489</v>
      </c>
      <c r="C1839" s="8" t="s">
        <v>251</v>
      </c>
      <c r="D1839" s="8">
        <v>27</v>
      </c>
      <c r="E1839" s="6">
        <f>DAY(TableAopCalendar[[#This Row],[Date]])</f>
        <v>12</v>
      </c>
      <c r="F1839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839" s="6" t="str">
        <f t="shared" si="88"/>
        <v>Week 2</v>
      </c>
      <c r="H1839" s="6" t="str">
        <f t="shared" si="89"/>
        <v>April 27 Week 2</v>
      </c>
      <c r="I1839" s="6" t="str">
        <f>CONCATENATE(UPPER(TableAopCalendar[[#This Row],[Month]])," ",TableAopCalendar[[#This Row],[Year]])</f>
        <v>APRIL 27</v>
      </c>
      <c r="J1839" s="6" t="s">
        <v>261</v>
      </c>
      <c r="K1839" s="6" t="str">
        <f>CONCATENATE(TableAopCalendar[[#This Row],[Month for Plan]]," ",TableAopCalendar[[#This Row],[Plan]])</f>
        <v>APRIL 27 PLANNED</v>
      </c>
    </row>
    <row r="1840" spans="1:11" x14ac:dyDescent="0.35">
      <c r="A1840" s="6">
        <f t="shared" si="87"/>
        <v>6</v>
      </c>
      <c r="B1840" s="7">
        <v>46490</v>
      </c>
      <c r="C1840" s="8" t="s">
        <v>251</v>
      </c>
      <c r="D1840" s="8">
        <v>27</v>
      </c>
      <c r="E1840" s="6">
        <f>DAY(TableAopCalendar[[#This Row],[Date]])</f>
        <v>13</v>
      </c>
      <c r="F1840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840" s="6" t="str">
        <f t="shared" si="88"/>
        <v>Week 2</v>
      </c>
      <c r="H1840" s="6" t="str">
        <f t="shared" si="89"/>
        <v>April 27 Week 2</v>
      </c>
      <c r="I1840" s="6" t="str">
        <f>CONCATENATE(UPPER(TableAopCalendar[[#This Row],[Month]])," ",TableAopCalendar[[#This Row],[Year]])</f>
        <v>APRIL 27</v>
      </c>
      <c r="J1840" s="6" t="s">
        <v>261</v>
      </c>
      <c r="K1840" s="6" t="str">
        <f>CONCATENATE(TableAopCalendar[[#This Row],[Month for Plan]]," ",TableAopCalendar[[#This Row],[Plan]])</f>
        <v>APRIL 27 PLANNED</v>
      </c>
    </row>
    <row r="1841" spans="1:11" x14ac:dyDescent="0.35">
      <c r="A1841" s="6">
        <f t="shared" si="87"/>
        <v>7</v>
      </c>
      <c r="B1841" s="7">
        <v>46491</v>
      </c>
      <c r="C1841" s="8" t="s">
        <v>251</v>
      </c>
      <c r="D1841" s="8">
        <v>27</v>
      </c>
      <c r="E1841" s="6">
        <f>DAY(TableAopCalendar[[#This Row],[Date]])</f>
        <v>14</v>
      </c>
      <c r="F1841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841" s="6" t="str">
        <f t="shared" si="88"/>
        <v>Week 2</v>
      </c>
      <c r="H1841" s="6" t="str">
        <f t="shared" si="89"/>
        <v>April 27 Week 2</v>
      </c>
      <c r="I1841" s="6" t="str">
        <f>CONCATENATE(UPPER(TableAopCalendar[[#This Row],[Month]])," ",TableAopCalendar[[#This Row],[Year]])</f>
        <v>APRIL 27</v>
      </c>
      <c r="J1841" s="6" t="s">
        <v>261</v>
      </c>
      <c r="K1841" s="6" t="str">
        <f>CONCATENATE(TableAopCalendar[[#This Row],[Month for Plan]]," ",TableAopCalendar[[#This Row],[Plan]])</f>
        <v>APRIL 27 PLANNED</v>
      </c>
    </row>
    <row r="1842" spans="1:11" x14ac:dyDescent="0.35">
      <c r="A1842" s="6">
        <f t="shared" si="87"/>
        <v>1</v>
      </c>
      <c r="B1842" s="7">
        <v>46492</v>
      </c>
      <c r="C1842" s="8" t="s">
        <v>251</v>
      </c>
      <c r="D1842" s="8">
        <v>27</v>
      </c>
      <c r="E1842" s="6">
        <f>DAY(TableAopCalendar[[#This Row],[Date]])</f>
        <v>15</v>
      </c>
      <c r="F1842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842" s="6" t="str">
        <f t="shared" si="88"/>
        <v>Week 3</v>
      </c>
      <c r="H1842" s="6" t="str">
        <f t="shared" si="89"/>
        <v>April 27 Week 3</v>
      </c>
      <c r="I1842" s="6" t="str">
        <f>CONCATENATE(UPPER(TableAopCalendar[[#This Row],[Month]])," ",TableAopCalendar[[#This Row],[Year]])</f>
        <v>APRIL 27</v>
      </c>
      <c r="J1842" s="6" t="s">
        <v>261</v>
      </c>
      <c r="K1842" s="6" t="str">
        <f>CONCATENATE(TableAopCalendar[[#This Row],[Month for Plan]]," ",TableAopCalendar[[#This Row],[Plan]])</f>
        <v>APRIL 27 PLANNED</v>
      </c>
    </row>
    <row r="1843" spans="1:11" x14ac:dyDescent="0.35">
      <c r="A1843" s="6">
        <f t="shared" si="87"/>
        <v>2</v>
      </c>
      <c r="B1843" s="7">
        <v>46493</v>
      </c>
      <c r="C1843" s="8" t="s">
        <v>251</v>
      </c>
      <c r="D1843" s="8">
        <v>27</v>
      </c>
      <c r="E1843" s="6">
        <f>DAY(TableAopCalendar[[#This Row],[Date]])</f>
        <v>16</v>
      </c>
      <c r="F1843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843" s="6" t="str">
        <f t="shared" si="88"/>
        <v>Week 3</v>
      </c>
      <c r="H1843" s="6" t="str">
        <f t="shared" si="89"/>
        <v>April 27 Week 3</v>
      </c>
      <c r="I1843" s="6" t="str">
        <f>CONCATENATE(UPPER(TableAopCalendar[[#This Row],[Month]])," ",TableAopCalendar[[#This Row],[Year]])</f>
        <v>APRIL 27</v>
      </c>
      <c r="J1843" s="6" t="s">
        <v>261</v>
      </c>
      <c r="K1843" s="6" t="str">
        <f>CONCATENATE(TableAopCalendar[[#This Row],[Month for Plan]]," ",TableAopCalendar[[#This Row],[Plan]])</f>
        <v>APRIL 27 PLANNED</v>
      </c>
    </row>
    <row r="1844" spans="1:11" x14ac:dyDescent="0.35">
      <c r="A1844" s="6">
        <f t="shared" si="87"/>
        <v>3</v>
      </c>
      <c r="B1844" s="7">
        <v>46494</v>
      </c>
      <c r="C1844" s="8" t="s">
        <v>251</v>
      </c>
      <c r="D1844" s="8">
        <v>27</v>
      </c>
      <c r="E1844" s="6">
        <f>DAY(TableAopCalendar[[#This Row],[Date]])</f>
        <v>17</v>
      </c>
      <c r="F1844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844" s="6" t="str">
        <f t="shared" si="88"/>
        <v>Week 3</v>
      </c>
      <c r="H1844" s="6" t="str">
        <f t="shared" si="89"/>
        <v>April 27 Week 3</v>
      </c>
      <c r="I1844" s="6" t="str">
        <f>CONCATENATE(UPPER(TableAopCalendar[[#This Row],[Month]])," ",TableAopCalendar[[#This Row],[Year]])</f>
        <v>APRIL 27</v>
      </c>
      <c r="J1844" s="6" t="s">
        <v>261</v>
      </c>
      <c r="K1844" s="6" t="str">
        <f>CONCATENATE(TableAopCalendar[[#This Row],[Month for Plan]]," ",TableAopCalendar[[#This Row],[Plan]])</f>
        <v>APRIL 27 PLANNED</v>
      </c>
    </row>
    <row r="1845" spans="1:11" x14ac:dyDescent="0.35">
      <c r="A1845" s="6">
        <f t="shared" si="87"/>
        <v>4</v>
      </c>
      <c r="B1845" s="7">
        <v>46495</v>
      </c>
      <c r="C1845" s="8" t="s">
        <v>251</v>
      </c>
      <c r="D1845" s="8">
        <v>27</v>
      </c>
      <c r="E1845" s="6">
        <f>DAY(TableAopCalendar[[#This Row],[Date]])</f>
        <v>18</v>
      </c>
      <c r="F1845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845" s="6" t="str">
        <f t="shared" si="88"/>
        <v>Week 3</v>
      </c>
      <c r="H1845" s="6" t="str">
        <f t="shared" si="89"/>
        <v>April 27 Week 3</v>
      </c>
      <c r="I1845" s="6" t="str">
        <f>CONCATENATE(UPPER(TableAopCalendar[[#This Row],[Month]])," ",TableAopCalendar[[#This Row],[Year]])</f>
        <v>APRIL 27</v>
      </c>
      <c r="J1845" s="6" t="s">
        <v>261</v>
      </c>
      <c r="K1845" s="6" t="str">
        <f>CONCATENATE(TableAopCalendar[[#This Row],[Month for Plan]]," ",TableAopCalendar[[#This Row],[Plan]])</f>
        <v>APRIL 27 PLANNED</v>
      </c>
    </row>
    <row r="1846" spans="1:11" x14ac:dyDescent="0.35">
      <c r="A1846" s="6">
        <f t="shared" si="87"/>
        <v>5</v>
      </c>
      <c r="B1846" s="7">
        <v>46496</v>
      </c>
      <c r="C1846" s="8" t="s">
        <v>251</v>
      </c>
      <c r="D1846" s="8">
        <v>27</v>
      </c>
      <c r="E1846" s="6">
        <f>DAY(TableAopCalendar[[#This Row],[Date]])</f>
        <v>19</v>
      </c>
      <c r="F1846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846" s="6" t="str">
        <f t="shared" si="88"/>
        <v>Week 3</v>
      </c>
      <c r="H1846" s="6" t="str">
        <f t="shared" si="89"/>
        <v>April 27 Week 3</v>
      </c>
      <c r="I1846" s="6" t="str">
        <f>CONCATENATE(UPPER(TableAopCalendar[[#This Row],[Month]])," ",TableAopCalendar[[#This Row],[Year]])</f>
        <v>APRIL 27</v>
      </c>
      <c r="J1846" s="6" t="s">
        <v>261</v>
      </c>
      <c r="K1846" s="6" t="str">
        <f>CONCATENATE(TableAopCalendar[[#This Row],[Month for Plan]]," ",TableAopCalendar[[#This Row],[Plan]])</f>
        <v>APRIL 27 PLANNED</v>
      </c>
    </row>
    <row r="1847" spans="1:11" x14ac:dyDescent="0.35">
      <c r="A1847" s="6">
        <f t="shared" si="87"/>
        <v>6</v>
      </c>
      <c r="B1847" s="7">
        <v>46497</v>
      </c>
      <c r="C1847" s="8" t="s">
        <v>251</v>
      </c>
      <c r="D1847" s="8">
        <v>27</v>
      </c>
      <c r="E1847" s="6">
        <f>DAY(TableAopCalendar[[#This Row],[Date]])</f>
        <v>20</v>
      </c>
      <c r="F1847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847" s="6" t="str">
        <f t="shared" si="88"/>
        <v>Week 3</v>
      </c>
      <c r="H1847" s="6" t="str">
        <f t="shared" si="89"/>
        <v>April 27 Week 3</v>
      </c>
      <c r="I1847" s="6" t="str">
        <f>CONCATENATE(UPPER(TableAopCalendar[[#This Row],[Month]])," ",TableAopCalendar[[#This Row],[Year]])</f>
        <v>APRIL 27</v>
      </c>
      <c r="J1847" s="6" t="s">
        <v>261</v>
      </c>
      <c r="K1847" s="6" t="str">
        <f>CONCATENATE(TableAopCalendar[[#This Row],[Month for Plan]]," ",TableAopCalendar[[#This Row],[Plan]])</f>
        <v>APRIL 27 PLANNED</v>
      </c>
    </row>
    <row r="1848" spans="1:11" x14ac:dyDescent="0.35">
      <c r="A1848" s="6">
        <f t="shared" si="87"/>
        <v>7</v>
      </c>
      <c r="B1848" s="7">
        <v>46498</v>
      </c>
      <c r="C1848" s="8" t="s">
        <v>251</v>
      </c>
      <c r="D1848" s="8">
        <v>27</v>
      </c>
      <c r="E1848" s="6">
        <f>DAY(TableAopCalendar[[#This Row],[Date]])</f>
        <v>21</v>
      </c>
      <c r="F1848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848" s="6" t="str">
        <f t="shared" si="88"/>
        <v>Week 3</v>
      </c>
      <c r="H1848" s="6" t="str">
        <f t="shared" si="89"/>
        <v>April 27 Week 3</v>
      </c>
      <c r="I1848" s="6" t="str">
        <f>CONCATENATE(UPPER(TableAopCalendar[[#This Row],[Month]])," ",TableAopCalendar[[#This Row],[Year]])</f>
        <v>APRIL 27</v>
      </c>
      <c r="J1848" s="6" t="s">
        <v>261</v>
      </c>
      <c r="K1848" s="6" t="str">
        <f>CONCATENATE(TableAopCalendar[[#This Row],[Month for Plan]]," ",TableAopCalendar[[#This Row],[Plan]])</f>
        <v>APRIL 27 PLANNED</v>
      </c>
    </row>
    <row r="1849" spans="1:11" x14ac:dyDescent="0.35">
      <c r="A1849" s="6">
        <f t="shared" si="87"/>
        <v>1</v>
      </c>
      <c r="B1849" s="7">
        <v>46499</v>
      </c>
      <c r="C1849" s="8" t="s">
        <v>251</v>
      </c>
      <c r="D1849" s="8">
        <v>27</v>
      </c>
      <c r="E1849" s="6">
        <f>DAY(TableAopCalendar[[#This Row],[Date]])</f>
        <v>22</v>
      </c>
      <c r="F1849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849" s="6" t="str">
        <f t="shared" si="88"/>
        <v>Week 4</v>
      </c>
      <c r="H1849" s="6" t="str">
        <f t="shared" si="89"/>
        <v>April 27 Week 4</v>
      </c>
      <c r="I1849" s="6" t="str">
        <f>CONCATENATE(UPPER(TableAopCalendar[[#This Row],[Month]])," ",TableAopCalendar[[#This Row],[Year]])</f>
        <v>APRIL 27</v>
      </c>
      <c r="J1849" s="6" t="s">
        <v>261</v>
      </c>
      <c r="K1849" s="6" t="str">
        <f>CONCATENATE(TableAopCalendar[[#This Row],[Month for Plan]]," ",TableAopCalendar[[#This Row],[Plan]])</f>
        <v>APRIL 27 PLANNED</v>
      </c>
    </row>
    <row r="1850" spans="1:11" x14ac:dyDescent="0.35">
      <c r="A1850" s="6">
        <f t="shared" si="87"/>
        <v>2</v>
      </c>
      <c r="B1850" s="7">
        <v>46500</v>
      </c>
      <c r="C1850" s="8" t="s">
        <v>251</v>
      </c>
      <c r="D1850" s="8">
        <v>27</v>
      </c>
      <c r="E1850" s="6">
        <f>DAY(TableAopCalendar[[#This Row],[Date]])</f>
        <v>23</v>
      </c>
      <c r="F1850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850" s="6" t="str">
        <f t="shared" si="88"/>
        <v>Week 4</v>
      </c>
      <c r="H1850" s="6" t="str">
        <f t="shared" si="89"/>
        <v>April 27 Week 4</v>
      </c>
      <c r="I1850" s="6" t="str">
        <f>CONCATENATE(UPPER(TableAopCalendar[[#This Row],[Month]])," ",TableAopCalendar[[#This Row],[Year]])</f>
        <v>APRIL 27</v>
      </c>
      <c r="J1850" s="6" t="s">
        <v>261</v>
      </c>
      <c r="K1850" s="6" t="str">
        <f>CONCATENATE(TableAopCalendar[[#This Row],[Month for Plan]]," ",TableAopCalendar[[#This Row],[Plan]])</f>
        <v>APRIL 27 PLANNED</v>
      </c>
    </row>
    <row r="1851" spans="1:11" x14ac:dyDescent="0.35">
      <c r="A1851" s="6">
        <f t="shared" si="87"/>
        <v>3</v>
      </c>
      <c r="B1851" s="7">
        <v>46501</v>
      </c>
      <c r="C1851" s="8" t="s">
        <v>251</v>
      </c>
      <c r="D1851" s="8">
        <v>27</v>
      </c>
      <c r="E1851" s="6">
        <f>DAY(TableAopCalendar[[#This Row],[Date]])</f>
        <v>24</v>
      </c>
      <c r="F1851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851" s="6" t="str">
        <f t="shared" si="88"/>
        <v>Week 4</v>
      </c>
      <c r="H1851" s="6" t="str">
        <f t="shared" si="89"/>
        <v>April 27 Week 4</v>
      </c>
      <c r="I1851" s="6" t="str">
        <f>CONCATENATE(UPPER(TableAopCalendar[[#This Row],[Month]])," ",TableAopCalendar[[#This Row],[Year]])</f>
        <v>APRIL 27</v>
      </c>
      <c r="J1851" s="6" t="s">
        <v>261</v>
      </c>
      <c r="K1851" s="6" t="str">
        <f>CONCATENATE(TableAopCalendar[[#This Row],[Month for Plan]]," ",TableAopCalendar[[#This Row],[Plan]])</f>
        <v>APRIL 27 PLANNED</v>
      </c>
    </row>
    <row r="1852" spans="1:11" x14ac:dyDescent="0.35">
      <c r="A1852" s="6">
        <f t="shared" si="87"/>
        <v>4</v>
      </c>
      <c r="B1852" s="7">
        <v>46502</v>
      </c>
      <c r="C1852" s="8" t="s">
        <v>251</v>
      </c>
      <c r="D1852" s="8">
        <v>27</v>
      </c>
      <c r="E1852" s="6">
        <f>DAY(TableAopCalendar[[#This Row],[Date]])</f>
        <v>25</v>
      </c>
      <c r="F1852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852" s="6" t="str">
        <f t="shared" si="88"/>
        <v>Week 4</v>
      </c>
      <c r="H1852" s="6" t="str">
        <f t="shared" si="89"/>
        <v>April 27 Week 4</v>
      </c>
      <c r="I1852" s="6" t="str">
        <f>CONCATENATE(UPPER(TableAopCalendar[[#This Row],[Month]])," ",TableAopCalendar[[#This Row],[Year]])</f>
        <v>APRIL 27</v>
      </c>
      <c r="J1852" s="6" t="s">
        <v>261</v>
      </c>
      <c r="K1852" s="6" t="str">
        <f>CONCATENATE(TableAopCalendar[[#This Row],[Month for Plan]]," ",TableAopCalendar[[#This Row],[Plan]])</f>
        <v>APRIL 27 PLANNED</v>
      </c>
    </row>
    <row r="1853" spans="1:11" x14ac:dyDescent="0.35">
      <c r="A1853" s="6">
        <f t="shared" si="87"/>
        <v>5</v>
      </c>
      <c r="B1853" s="7">
        <v>46503</v>
      </c>
      <c r="C1853" s="8" t="s">
        <v>251</v>
      </c>
      <c r="D1853" s="8">
        <v>27</v>
      </c>
      <c r="E1853" s="6">
        <f>DAY(TableAopCalendar[[#This Row],[Date]])</f>
        <v>26</v>
      </c>
      <c r="F1853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853" s="6" t="str">
        <f t="shared" si="88"/>
        <v>Week 4</v>
      </c>
      <c r="H1853" s="6" t="str">
        <f t="shared" si="89"/>
        <v>April 27 Week 4</v>
      </c>
      <c r="I1853" s="6" t="str">
        <f>CONCATENATE(UPPER(TableAopCalendar[[#This Row],[Month]])," ",TableAopCalendar[[#This Row],[Year]])</f>
        <v>APRIL 27</v>
      </c>
      <c r="J1853" s="6" t="s">
        <v>261</v>
      </c>
      <c r="K1853" s="6" t="str">
        <f>CONCATENATE(TableAopCalendar[[#This Row],[Month for Plan]]," ",TableAopCalendar[[#This Row],[Plan]])</f>
        <v>APRIL 27 PLANNED</v>
      </c>
    </row>
    <row r="1854" spans="1:11" x14ac:dyDescent="0.35">
      <c r="A1854" s="6">
        <f t="shared" si="87"/>
        <v>6</v>
      </c>
      <c r="B1854" s="7">
        <v>46504</v>
      </c>
      <c r="C1854" s="8" t="s">
        <v>251</v>
      </c>
      <c r="D1854" s="8">
        <v>27</v>
      </c>
      <c r="E1854" s="6">
        <f>DAY(TableAopCalendar[[#This Row],[Date]])</f>
        <v>27</v>
      </c>
      <c r="F1854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854" s="6" t="str">
        <f t="shared" si="88"/>
        <v>Week 4</v>
      </c>
      <c r="H1854" s="6" t="str">
        <f t="shared" si="89"/>
        <v>April 27 Week 4</v>
      </c>
      <c r="I1854" s="6" t="str">
        <f>CONCATENATE(UPPER(TableAopCalendar[[#This Row],[Month]])," ",TableAopCalendar[[#This Row],[Year]])</f>
        <v>APRIL 27</v>
      </c>
      <c r="J1854" s="6" t="s">
        <v>261</v>
      </c>
      <c r="K1854" s="6" t="str">
        <f>CONCATENATE(TableAopCalendar[[#This Row],[Month for Plan]]," ",TableAopCalendar[[#This Row],[Plan]])</f>
        <v>APRIL 27 PLANNED</v>
      </c>
    </row>
    <row r="1855" spans="1:11" x14ac:dyDescent="0.35">
      <c r="A1855" s="6">
        <f t="shared" si="87"/>
        <v>7</v>
      </c>
      <c r="B1855" s="7">
        <v>46505</v>
      </c>
      <c r="C1855" s="8" t="s">
        <v>251</v>
      </c>
      <c r="D1855" s="8">
        <v>27</v>
      </c>
      <c r="E1855" s="6">
        <f>DAY(TableAopCalendar[[#This Row],[Date]])</f>
        <v>28</v>
      </c>
      <c r="F1855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855" s="6" t="str">
        <f t="shared" si="88"/>
        <v>Week 4</v>
      </c>
      <c r="H1855" s="6" t="str">
        <f t="shared" si="89"/>
        <v>April 27 Week 4</v>
      </c>
      <c r="I1855" s="6" t="str">
        <f>CONCATENATE(UPPER(TableAopCalendar[[#This Row],[Month]])," ",TableAopCalendar[[#This Row],[Year]])</f>
        <v>APRIL 27</v>
      </c>
      <c r="J1855" s="6" t="s">
        <v>261</v>
      </c>
      <c r="K1855" s="6" t="str">
        <f>CONCATENATE(TableAopCalendar[[#This Row],[Month for Plan]]," ",TableAopCalendar[[#This Row],[Plan]])</f>
        <v>APRIL 27 PLANNED</v>
      </c>
    </row>
    <row r="1856" spans="1:11" x14ac:dyDescent="0.35">
      <c r="A1856" s="6">
        <f t="shared" si="87"/>
        <v>1</v>
      </c>
      <c r="B1856" s="7">
        <v>46506</v>
      </c>
      <c r="C1856" s="8" t="s">
        <v>251</v>
      </c>
      <c r="D1856" s="8">
        <v>27</v>
      </c>
      <c r="E1856" s="6">
        <f>DAY(TableAopCalendar[[#This Row],[Date]])</f>
        <v>29</v>
      </c>
      <c r="F1856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856" s="6" t="str">
        <f t="shared" si="88"/>
        <v>Week 5</v>
      </c>
      <c r="H1856" s="6" t="str">
        <f t="shared" si="89"/>
        <v>April 27 Week 5</v>
      </c>
      <c r="I1856" s="6" t="str">
        <f>CONCATENATE(UPPER(TableAopCalendar[[#This Row],[Month]])," ",TableAopCalendar[[#This Row],[Year]])</f>
        <v>APRIL 27</v>
      </c>
      <c r="J1856" s="6" t="s">
        <v>261</v>
      </c>
      <c r="K1856" s="6" t="str">
        <f>CONCATENATE(TableAopCalendar[[#This Row],[Month for Plan]]," ",TableAopCalendar[[#This Row],[Plan]])</f>
        <v>APRIL 27 PLANNED</v>
      </c>
    </row>
    <row r="1857" spans="1:11" x14ac:dyDescent="0.35">
      <c r="A1857" s="6">
        <f t="shared" si="87"/>
        <v>2</v>
      </c>
      <c r="B1857" s="7">
        <v>46507</v>
      </c>
      <c r="C1857" s="8" t="s">
        <v>251</v>
      </c>
      <c r="D1857" s="8">
        <v>27</v>
      </c>
      <c r="E1857" s="6">
        <f>DAY(TableAopCalendar[[#This Row],[Date]])</f>
        <v>30</v>
      </c>
      <c r="F1857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857" s="6" t="str">
        <f t="shared" si="88"/>
        <v>Week 5</v>
      </c>
      <c r="H1857" s="6" t="str">
        <f t="shared" si="89"/>
        <v>April 27 Week 5</v>
      </c>
      <c r="I1857" s="6" t="str">
        <f>CONCATENATE(UPPER(TableAopCalendar[[#This Row],[Month]])," ",TableAopCalendar[[#This Row],[Year]])</f>
        <v>APRIL 27</v>
      </c>
      <c r="J1857" s="6" t="s">
        <v>261</v>
      </c>
      <c r="K1857" s="6" t="str">
        <f>CONCATENATE(TableAopCalendar[[#This Row],[Month for Plan]]," ",TableAopCalendar[[#This Row],[Plan]])</f>
        <v>APRIL 27 PLANNED</v>
      </c>
    </row>
    <row r="1858" spans="1:11" x14ac:dyDescent="0.35">
      <c r="A1858" s="6">
        <f t="shared" si="87"/>
        <v>1</v>
      </c>
      <c r="B1858" s="7">
        <v>46508</v>
      </c>
      <c r="C1858" s="8" t="s">
        <v>252</v>
      </c>
      <c r="D1858" s="8">
        <v>27</v>
      </c>
      <c r="E1858" s="6">
        <f>DAY(TableAopCalendar[[#This Row],[Date]])</f>
        <v>1</v>
      </c>
      <c r="F1858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858" s="6" t="str">
        <f t="shared" si="88"/>
        <v>Week 1</v>
      </c>
      <c r="H1858" s="6" t="str">
        <f t="shared" si="89"/>
        <v>May 27 Week 1</v>
      </c>
      <c r="I1858" s="6" t="str">
        <f>CONCATENATE(UPPER(TableAopCalendar[[#This Row],[Month]])," ",TableAopCalendar[[#This Row],[Year]])</f>
        <v>MAY 27</v>
      </c>
      <c r="J1858" s="6" t="s">
        <v>261</v>
      </c>
      <c r="K1858" s="6" t="str">
        <f>CONCATENATE(TableAopCalendar[[#This Row],[Month for Plan]]," ",TableAopCalendar[[#This Row],[Plan]])</f>
        <v>MAY 27 PLANNED</v>
      </c>
    </row>
    <row r="1859" spans="1:11" x14ac:dyDescent="0.35">
      <c r="A1859" s="6">
        <f t="shared" si="87"/>
        <v>2</v>
      </c>
      <c r="B1859" s="7">
        <v>46509</v>
      </c>
      <c r="C1859" s="8" t="s">
        <v>252</v>
      </c>
      <c r="D1859" s="8">
        <v>27</v>
      </c>
      <c r="E1859" s="6">
        <f>DAY(TableAopCalendar[[#This Row],[Date]])</f>
        <v>2</v>
      </c>
      <c r="F1859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859" s="6" t="str">
        <f t="shared" si="88"/>
        <v>Week 1</v>
      </c>
      <c r="H1859" s="6" t="str">
        <f t="shared" si="89"/>
        <v>May 27 Week 1</v>
      </c>
      <c r="I1859" s="6" t="str">
        <f>CONCATENATE(UPPER(TableAopCalendar[[#This Row],[Month]])," ",TableAopCalendar[[#This Row],[Year]])</f>
        <v>MAY 27</v>
      </c>
      <c r="J1859" s="6" t="s">
        <v>261</v>
      </c>
      <c r="K1859" s="6" t="str">
        <f>CONCATENATE(TableAopCalendar[[#This Row],[Month for Plan]]," ",TableAopCalendar[[#This Row],[Plan]])</f>
        <v>MAY 27 PLANNED</v>
      </c>
    </row>
    <row r="1860" spans="1:11" x14ac:dyDescent="0.35">
      <c r="A1860" s="6">
        <f t="shared" si="87"/>
        <v>3</v>
      </c>
      <c r="B1860" s="7">
        <v>46510</v>
      </c>
      <c r="C1860" s="8" t="s">
        <v>252</v>
      </c>
      <c r="D1860" s="8">
        <v>27</v>
      </c>
      <c r="E1860" s="6">
        <f>DAY(TableAopCalendar[[#This Row],[Date]])</f>
        <v>3</v>
      </c>
      <c r="F1860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860" s="6" t="str">
        <f t="shared" si="88"/>
        <v>Week 1</v>
      </c>
      <c r="H1860" s="6" t="str">
        <f t="shared" si="89"/>
        <v>May 27 Week 1</v>
      </c>
      <c r="I1860" s="6" t="str">
        <f>CONCATENATE(UPPER(TableAopCalendar[[#This Row],[Month]])," ",TableAopCalendar[[#This Row],[Year]])</f>
        <v>MAY 27</v>
      </c>
      <c r="J1860" s="6" t="s">
        <v>261</v>
      </c>
      <c r="K1860" s="6" t="str">
        <f>CONCATENATE(TableAopCalendar[[#This Row],[Month for Plan]]," ",TableAopCalendar[[#This Row],[Plan]])</f>
        <v>MAY 27 PLANNED</v>
      </c>
    </row>
    <row r="1861" spans="1:11" x14ac:dyDescent="0.35">
      <c r="A1861" s="6">
        <f t="shared" si="87"/>
        <v>4</v>
      </c>
      <c r="B1861" s="7">
        <v>46511</v>
      </c>
      <c r="C1861" s="8" t="s">
        <v>252</v>
      </c>
      <c r="D1861" s="8">
        <v>27</v>
      </c>
      <c r="E1861" s="6">
        <f>DAY(TableAopCalendar[[#This Row],[Date]])</f>
        <v>4</v>
      </c>
      <c r="F1861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861" s="6" t="str">
        <f t="shared" si="88"/>
        <v>Week 1</v>
      </c>
      <c r="H1861" s="6" t="str">
        <f t="shared" si="89"/>
        <v>May 27 Week 1</v>
      </c>
      <c r="I1861" s="6" t="str">
        <f>CONCATENATE(UPPER(TableAopCalendar[[#This Row],[Month]])," ",TableAopCalendar[[#This Row],[Year]])</f>
        <v>MAY 27</v>
      </c>
      <c r="J1861" s="6" t="s">
        <v>261</v>
      </c>
      <c r="K1861" s="6" t="str">
        <f>CONCATENATE(TableAopCalendar[[#This Row],[Month for Plan]]," ",TableAopCalendar[[#This Row],[Plan]])</f>
        <v>MAY 27 PLANNED</v>
      </c>
    </row>
    <row r="1862" spans="1:11" x14ac:dyDescent="0.35">
      <c r="A1862" s="6">
        <f t="shared" si="87"/>
        <v>5</v>
      </c>
      <c r="B1862" s="7">
        <v>46512</v>
      </c>
      <c r="C1862" s="8" t="s">
        <v>252</v>
      </c>
      <c r="D1862" s="8">
        <v>27</v>
      </c>
      <c r="E1862" s="6">
        <f>DAY(TableAopCalendar[[#This Row],[Date]])</f>
        <v>5</v>
      </c>
      <c r="F1862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862" s="6" t="str">
        <f t="shared" si="88"/>
        <v>Week 1</v>
      </c>
      <c r="H1862" s="6" t="str">
        <f t="shared" si="89"/>
        <v>May 27 Week 1</v>
      </c>
      <c r="I1862" s="6" t="str">
        <f>CONCATENATE(UPPER(TableAopCalendar[[#This Row],[Month]])," ",TableAopCalendar[[#This Row],[Year]])</f>
        <v>MAY 27</v>
      </c>
      <c r="J1862" s="6" t="s">
        <v>261</v>
      </c>
      <c r="K1862" s="6" t="str">
        <f>CONCATENATE(TableAopCalendar[[#This Row],[Month for Plan]]," ",TableAopCalendar[[#This Row],[Plan]])</f>
        <v>MAY 27 PLANNED</v>
      </c>
    </row>
    <row r="1863" spans="1:11" x14ac:dyDescent="0.35">
      <c r="A1863" s="6">
        <f t="shared" si="87"/>
        <v>6</v>
      </c>
      <c r="B1863" s="7">
        <v>46513</v>
      </c>
      <c r="C1863" s="8" t="s">
        <v>252</v>
      </c>
      <c r="D1863" s="8">
        <v>27</v>
      </c>
      <c r="E1863" s="6">
        <f>DAY(TableAopCalendar[[#This Row],[Date]])</f>
        <v>6</v>
      </c>
      <c r="F1863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863" s="6" t="str">
        <f t="shared" si="88"/>
        <v>Week 1</v>
      </c>
      <c r="H1863" s="6" t="str">
        <f t="shared" si="89"/>
        <v>May 27 Week 1</v>
      </c>
      <c r="I1863" s="6" t="str">
        <f>CONCATENATE(UPPER(TableAopCalendar[[#This Row],[Month]])," ",TableAopCalendar[[#This Row],[Year]])</f>
        <v>MAY 27</v>
      </c>
      <c r="J1863" s="6" t="s">
        <v>261</v>
      </c>
      <c r="K1863" s="6" t="str">
        <f>CONCATENATE(TableAopCalendar[[#This Row],[Month for Plan]]," ",TableAopCalendar[[#This Row],[Plan]])</f>
        <v>MAY 27 PLANNED</v>
      </c>
    </row>
    <row r="1864" spans="1:11" x14ac:dyDescent="0.35">
      <c r="A1864" s="6">
        <f t="shared" si="87"/>
        <v>7</v>
      </c>
      <c r="B1864" s="7">
        <v>46514</v>
      </c>
      <c r="C1864" s="8" t="s">
        <v>252</v>
      </c>
      <c r="D1864" s="8">
        <v>27</v>
      </c>
      <c r="E1864" s="6">
        <f>DAY(TableAopCalendar[[#This Row],[Date]])</f>
        <v>7</v>
      </c>
      <c r="F1864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864" s="6" t="str">
        <f t="shared" si="88"/>
        <v>Week 1</v>
      </c>
      <c r="H1864" s="6" t="str">
        <f t="shared" si="89"/>
        <v>May 27 Week 1</v>
      </c>
      <c r="I1864" s="6" t="str">
        <f>CONCATENATE(UPPER(TableAopCalendar[[#This Row],[Month]])," ",TableAopCalendar[[#This Row],[Year]])</f>
        <v>MAY 27</v>
      </c>
      <c r="J1864" s="6" t="s">
        <v>261</v>
      </c>
      <c r="K1864" s="6" t="str">
        <f>CONCATENATE(TableAopCalendar[[#This Row],[Month for Plan]]," ",TableAopCalendar[[#This Row],[Plan]])</f>
        <v>MAY 27 PLANNED</v>
      </c>
    </row>
    <row r="1865" spans="1:11" x14ac:dyDescent="0.35">
      <c r="A1865" s="6">
        <f t="shared" si="87"/>
        <v>1</v>
      </c>
      <c r="B1865" s="7">
        <v>46515</v>
      </c>
      <c r="C1865" s="8" t="s">
        <v>252</v>
      </c>
      <c r="D1865" s="8">
        <v>27</v>
      </c>
      <c r="E1865" s="6">
        <f>DAY(TableAopCalendar[[#This Row],[Date]])</f>
        <v>8</v>
      </c>
      <c r="F1865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865" s="6" t="str">
        <f t="shared" si="88"/>
        <v>Week 2</v>
      </c>
      <c r="H1865" s="6" t="str">
        <f t="shared" si="89"/>
        <v>May 27 Week 2</v>
      </c>
      <c r="I1865" s="6" t="str">
        <f>CONCATENATE(UPPER(TableAopCalendar[[#This Row],[Month]])," ",TableAopCalendar[[#This Row],[Year]])</f>
        <v>MAY 27</v>
      </c>
      <c r="J1865" s="6" t="s">
        <v>261</v>
      </c>
      <c r="K1865" s="6" t="str">
        <f>CONCATENATE(TableAopCalendar[[#This Row],[Month for Plan]]," ",TableAopCalendar[[#This Row],[Plan]])</f>
        <v>MAY 27 PLANNED</v>
      </c>
    </row>
    <row r="1866" spans="1:11" x14ac:dyDescent="0.35">
      <c r="A1866" s="6">
        <f t="shared" si="87"/>
        <v>2</v>
      </c>
      <c r="B1866" s="7">
        <v>46516</v>
      </c>
      <c r="C1866" s="8" t="s">
        <v>252</v>
      </c>
      <c r="D1866" s="8">
        <v>27</v>
      </c>
      <c r="E1866" s="6">
        <f>DAY(TableAopCalendar[[#This Row],[Date]])</f>
        <v>9</v>
      </c>
      <c r="F1866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866" s="6" t="str">
        <f t="shared" si="88"/>
        <v>Week 2</v>
      </c>
      <c r="H1866" s="6" t="str">
        <f t="shared" si="89"/>
        <v>May 27 Week 2</v>
      </c>
      <c r="I1866" s="6" t="str">
        <f>CONCATENATE(UPPER(TableAopCalendar[[#This Row],[Month]])," ",TableAopCalendar[[#This Row],[Year]])</f>
        <v>MAY 27</v>
      </c>
      <c r="J1866" s="6" t="s">
        <v>261</v>
      </c>
      <c r="K1866" s="6" t="str">
        <f>CONCATENATE(TableAopCalendar[[#This Row],[Month for Plan]]," ",TableAopCalendar[[#This Row],[Plan]])</f>
        <v>MAY 27 PLANNED</v>
      </c>
    </row>
    <row r="1867" spans="1:11" x14ac:dyDescent="0.35">
      <c r="A1867" s="6">
        <f t="shared" ref="A1867:A1930" si="90">IF(G1867=G1866,A1866+1,1)</f>
        <v>3</v>
      </c>
      <c r="B1867" s="7">
        <v>46517</v>
      </c>
      <c r="C1867" s="8" t="s">
        <v>252</v>
      </c>
      <c r="D1867" s="8">
        <v>27</v>
      </c>
      <c r="E1867" s="6">
        <f>DAY(TableAopCalendar[[#This Row],[Date]])</f>
        <v>10</v>
      </c>
      <c r="F1867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867" s="6" t="str">
        <f t="shared" ref="G1867:G1930" si="91">"Week"&amp;" "&amp;F1867</f>
        <v>Week 2</v>
      </c>
      <c r="H1867" s="6" t="str">
        <f t="shared" ref="H1867:H1930" si="92">CONCATENATE(C1867," ",D1867," ",G1867)</f>
        <v>May 27 Week 2</v>
      </c>
      <c r="I1867" s="6" t="str">
        <f>CONCATENATE(UPPER(TableAopCalendar[[#This Row],[Month]])," ",TableAopCalendar[[#This Row],[Year]])</f>
        <v>MAY 27</v>
      </c>
      <c r="J1867" s="6" t="s">
        <v>261</v>
      </c>
      <c r="K1867" s="6" t="str">
        <f>CONCATENATE(TableAopCalendar[[#This Row],[Month for Plan]]," ",TableAopCalendar[[#This Row],[Plan]])</f>
        <v>MAY 27 PLANNED</v>
      </c>
    </row>
    <row r="1868" spans="1:11" x14ac:dyDescent="0.35">
      <c r="A1868" s="6">
        <f t="shared" si="90"/>
        <v>4</v>
      </c>
      <c r="B1868" s="7">
        <v>46518</v>
      </c>
      <c r="C1868" s="8" t="s">
        <v>252</v>
      </c>
      <c r="D1868" s="8">
        <v>27</v>
      </c>
      <c r="E1868" s="6">
        <f>DAY(TableAopCalendar[[#This Row],[Date]])</f>
        <v>11</v>
      </c>
      <c r="F1868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868" s="6" t="str">
        <f t="shared" si="91"/>
        <v>Week 2</v>
      </c>
      <c r="H1868" s="6" t="str">
        <f t="shared" si="92"/>
        <v>May 27 Week 2</v>
      </c>
      <c r="I1868" s="6" t="str">
        <f>CONCATENATE(UPPER(TableAopCalendar[[#This Row],[Month]])," ",TableAopCalendar[[#This Row],[Year]])</f>
        <v>MAY 27</v>
      </c>
      <c r="J1868" s="6" t="s">
        <v>261</v>
      </c>
      <c r="K1868" s="6" t="str">
        <f>CONCATENATE(TableAopCalendar[[#This Row],[Month for Plan]]," ",TableAopCalendar[[#This Row],[Plan]])</f>
        <v>MAY 27 PLANNED</v>
      </c>
    </row>
    <row r="1869" spans="1:11" x14ac:dyDescent="0.35">
      <c r="A1869" s="6">
        <f t="shared" si="90"/>
        <v>5</v>
      </c>
      <c r="B1869" s="7">
        <v>46519</v>
      </c>
      <c r="C1869" s="8" t="s">
        <v>252</v>
      </c>
      <c r="D1869" s="8">
        <v>27</v>
      </c>
      <c r="E1869" s="6">
        <f>DAY(TableAopCalendar[[#This Row],[Date]])</f>
        <v>12</v>
      </c>
      <c r="F1869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869" s="6" t="str">
        <f t="shared" si="91"/>
        <v>Week 2</v>
      </c>
      <c r="H1869" s="6" t="str">
        <f t="shared" si="92"/>
        <v>May 27 Week 2</v>
      </c>
      <c r="I1869" s="6" t="str">
        <f>CONCATENATE(UPPER(TableAopCalendar[[#This Row],[Month]])," ",TableAopCalendar[[#This Row],[Year]])</f>
        <v>MAY 27</v>
      </c>
      <c r="J1869" s="6" t="s">
        <v>261</v>
      </c>
      <c r="K1869" s="6" t="str">
        <f>CONCATENATE(TableAopCalendar[[#This Row],[Month for Plan]]," ",TableAopCalendar[[#This Row],[Plan]])</f>
        <v>MAY 27 PLANNED</v>
      </c>
    </row>
    <row r="1870" spans="1:11" x14ac:dyDescent="0.35">
      <c r="A1870" s="6">
        <f t="shared" si="90"/>
        <v>6</v>
      </c>
      <c r="B1870" s="7">
        <v>46520</v>
      </c>
      <c r="C1870" s="8" t="s">
        <v>252</v>
      </c>
      <c r="D1870" s="8">
        <v>27</v>
      </c>
      <c r="E1870" s="6">
        <f>DAY(TableAopCalendar[[#This Row],[Date]])</f>
        <v>13</v>
      </c>
      <c r="F1870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870" s="6" t="str">
        <f t="shared" si="91"/>
        <v>Week 2</v>
      </c>
      <c r="H1870" s="6" t="str">
        <f t="shared" si="92"/>
        <v>May 27 Week 2</v>
      </c>
      <c r="I1870" s="6" t="str">
        <f>CONCATENATE(UPPER(TableAopCalendar[[#This Row],[Month]])," ",TableAopCalendar[[#This Row],[Year]])</f>
        <v>MAY 27</v>
      </c>
      <c r="J1870" s="6" t="s">
        <v>261</v>
      </c>
      <c r="K1870" s="6" t="str">
        <f>CONCATENATE(TableAopCalendar[[#This Row],[Month for Plan]]," ",TableAopCalendar[[#This Row],[Plan]])</f>
        <v>MAY 27 PLANNED</v>
      </c>
    </row>
    <row r="1871" spans="1:11" x14ac:dyDescent="0.35">
      <c r="A1871" s="6">
        <f t="shared" si="90"/>
        <v>7</v>
      </c>
      <c r="B1871" s="7">
        <v>46521</v>
      </c>
      <c r="C1871" s="8" t="s">
        <v>252</v>
      </c>
      <c r="D1871" s="8">
        <v>27</v>
      </c>
      <c r="E1871" s="6">
        <f>DAY(TableAopCalendar[[#This Row],[Date]])</f>
        <v>14</v>
      </c>
      <c r="F1871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871" s="6" t="str">
        <f t="shared" si="91"/>
        <v>Week 2</v>
      </c>
      <c r="H1871" s="6" t="str">
        <f t="shared" si="92"/>
        <v>May 27 Week 2</v>
      </c>
      <c r="I1871" s="6" t="str">
        <f>CONCATENATE(UPPER(TableAopCalendar[[#This Row],[Month]])," ",TableAopCalendar[[#This Row],[Year]])</f>
        <v>MAY 27</v>
      </c>
      <c r="J1871" s="6" t="s">
        <v>261</v>
      </c>
      <c r="K1871" s="6" t="str">
        <f>CONCATENATE(TableAopCalendar[[#This Row],[Month for Plan]]," ",TableAopCalendar[[#This Row],[Plan]])</f>
        <v>MAY 27 PLANNED</v>
      </c>
    </row>
    <row r="1872" spans="1:11" x14ac:dyDescent="0.35">
      <c r="A1872" s="6">
        <f t="shared" si="90"/>
        <v>1</v>
      </c>
      <c r="B1872" s="7">
        <v>46522</v>
      </c>
      <c r="C1872" s="8" t="s">
        <v>252</v>
      </c>
      <c r="D1872" s="8">
        <v>27</v>
      </c>
      <c r="E1872" s="6">
        <f>DAY(TableAopCalendar[[#This Row],[Date]])</f>
        <v>15</v>
      </c>
      <c r="F1872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872" s="6" t="str">
        <f t="shared" si="91"/>
        <v>Week 3</v>
      </c>
      <c r="H1872" s="6" t="str">
        <f t="shared" si="92"/>
        <v>May 27 Week 3</v>
      </c>
      <c r="I1872" s="6" t="str">
        <f>CONCATENATE(UPPER(TableAopCalendar[[#This Row],[Month]])," ",TableAopCalendar[[#This Row],[Year]])</f>
        <v>MAY 27</v>
      </c>
      <c r="J1872" s="6" t="s">
        <v>261</v>
      </c>
      <c r="K1872" s="6" t="str">
        <f>CONCATENATE(TableAopCalendar[[#This Row],[Month for Plan]]," ",TableAopCalendar[[#This Row],[Plan]])</f>
        <v>MAY 27 PLANNED</v>
      </c>
    </row>
    <row r="1873" spans="1:11" x14ac:dyDescent="0.35">
      <c r="A1873" s="6">
        <f t="shared" si="90"/>
        <v>2</v>
      </c>
      <c r="B1873" s="7">
        <v>46523</v>
      </c>
      <c r="C1873" s="8" t="s">
        <v>252</v>
      </c>
      <c r="D1873" s="8">
        <v>27</v>
      </c>
      <c r="E1873" s="6">
        <f>DAY(TableAopCalendar[[#This Row],[Date]])</f>
        <v>16</v>
      </c>
      <c r="F1873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873" s="6" t="str">
        <f t="shared" si="91"/>
        <v>Week 3</v>
      </c>
      <c r="H1873" s="6" t="str">
        <f t="shared" si="92"/>
        <v>May 27 Week 3</v>
      </c>
      <c r="I1873" s="6" t="str">
        <f>CONCATENATE(UPPER(TableAopCalendar[[#This Row],[Month]])," ",TableAopCalendar[[#This Row],[Year]])</f>
        <v>MAY 27</v>
      </c>
      <c r="J1873" s="6" t="s">
        <v>261</v>
      </c>
      <c r="K1873" s="6" t="str">
        <f>CONCATENATE(TableAopCalendar[[#This Row],[Month for Plan]]," ",TableAopCalendar[[#This Row],[Plan]])</f>
        <v>MAY 27 PLANNED</v>
      </c>
    </row>
    <row r="1874" spans="1:11" x14ac:dyDescent="0.35">
      <c r="A1874" s="6">
        <f t="shared" si="90"/>
        <v>3</v>
      </c>
      <c r="B1874" s="7">
        <v>46524</v>
      </c>
      <c r="C1874" s="8" t="s">
        <v>252</v>
      </c>
      <c r="D1874" s="8">
        <v>27</v>
      </c>
      <c r="E1874" s="6">
        <f>DAY(TableAopCalendar[[#This Row],[Date]])</f>
        <v>17</v>
      </c>
      <c r="F1874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874" s="6" t="str">
        <f t="shared" si="91"/>
        <v>Week 3</v>
      </c>
      <c r="H1874" s="6" t="str">
        <f t="shared" si="92"/>
        <v>May 27 Week 3</v>
      </c>
      <c r="I1874" s="6" t="str">
        <f>CONCATENATE(UPPER(TableAopCalendar[[#This Row],[Month]])," ",TableAopCalendar[[#This Row],[Year]])</f>
        <v>MAY 27</v>
      </c>
      <c r="J1874" s="6" t="s">
        <v>261</v>
      </c>
      <c r="K1874" s="6" t="str">
        <f>CONCATENATE(TableAopCalendar[[#This Row],[Month for Plan]]," ",TableAopCalendar[[#This Row],[Plan]])</f>
        <v>MAY 27 PLANNED</v>
      </c>
    </row>
    <row r="1875" spans="1:11" x14ac:dyDescent="0.35">
      <c r="A1875" s="6">
        <f t="shared" si="90"/>
        <v>4</v>
      </c>
      <c r="B1875" s="7">
        <v>46525</v>
      </c>
      <c r="C1875" s="8" t="s">
        <v>252</v>
      </c>
      <c r="D1875" s="8">
        <v>27</v>
      </c>
      <c r="E1875" s="6">
        <f>DAY(TableAopCalendar[[#This Row],[Date]])</f>
        <v>18</v>
      </c>
      <c r="F1875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875" s="6" t="str">
        <f t="shared" si="91"/>
        <v>Week 3</v>
      </c>
      <c r="H1875" s="6" t="str">
        <f t="shared" si="92"/>
        <v>May 27 Week 3</v>
      </c>
      <c r="I1875" s="6" t="str">
        <f>CONCATENATE(UPPER(TableAopCalendar[[#This Row],[Month]])," ",TableAopCalendar[[#This Row],[Year]])</f>
        <v>MAY 27</v>
      </c>
      <c r="J1875" s="6" t="s">
        <v>261</v>
      </c>
      <c r="K1875" s="6" t="str">
        <f>CONCATENATE(TableAopCalendar[[#This Row],[Month for Plan]]," ",TableAopCalendar[[#This Row],[Plan]])</f>
        <v>MAY 27 PLANNED</v>
      </c>
    </row>
    <row r="1876" spans="1:11" x14ac:dyDescent="0.35">
      <c r="A1876" s="6">
        <f t="shared" si="90"/>
        <v>5</v>
      </c>
      <c r="B1876" s="7">
        <v>46526</v>
      </c>
      <c r="C1876" s="8" t="s">
        <v>252</v>
      </c>
      <c r="D1876" s="8">
        <v>27</v>
      </c>
      <c r="E1876" s="6">
        <f>DAY(TableAopCalendar[[#This Row],[Date]])</f>
        <v>19</v>
      </c>
      <c r="F1876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876" s="6" t="str">
        <f t="shared" si="91"/>
        <v>Week 3</v>
      </c>
      <c r="H1876" s="6" t="str">
        <f t="shared" si="92"/>
        <v>May 27 Week 3</v>
      </c>
      <c r="I1876" s="6" t="str">
        <f>CONCATENATE(UPPER(TableAopCalendar[[#This Row],[Month]])," ",TableAopCalendar[[#This Row],[Year]])</f>
        <v>MAY 27</v>
      </c>
      <c r="J1876" s="6" t="s">
        <v>261</v>
      </c>
      <c r="K1876" s="6" t="str">
        <f>CONCATENATE(TableAopCalendar[[#This Row],[Month for Plan]]," ",TableAopCalendar[[#This Row],[Plan]])</f>
        <v>MAY 27 PLANNED</v>
      </c>
    </row>
    <row r="1877" spans="1:11" x14ac:dyDescent="0.35">
      <c r="A1877" s="6">
        <f t="shared" si="90"/>
        <v>6</v>
      </c>
      <c r="B1877" s="7">
        <v>46527</v>
      </c>
      <c r="C1877" s="8" t="s">
        <v>252</v>
      </c>
      <c r="D1877" s="8">
        <v>27</v>
      </c>
      <c r="E1877" s="6">
        <f>DAY(TableAopCalendar[[#This Row],[Date]])</f>
        <v>20</v>
      </c>
      <c r="F1877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877" s="6" t="str">
        <f t="shared" si="91"/>
        <v>Week 3</v>
      </c>
      <c r="H1877" s="6" t="str">
        <f t="shared" si="92"/>
        <v>May 27 Week 3</v>
      </c>
      <c r="I1877" s="6" t="str">
        <f>CONCATENATE(UPPER(TableAopCalendar[[#This Row],[Month]])," ",TableAopCalendar[[#This Row],[Year]])</f>
        <v>MAY 27</v>
      </c>
      <c r="J1877" s="6" t="s">
        <v>261</v>
      </c>
      <c r="K1877" s="6" t="str">
        <f>CONCATENATE(TableAopCalendar[[#This Row],[Month for Plan]]," ",TableAopCalendar[[#This Row],[Plan]])</f>
        <v>MAY 27 PLANNED</v>
      </c>
    </row>
    <row r="1878" spans="1:11" x14ac:dyDescent="0.35">
      <c r="A1878" s="6">
        <f t="shared" si="90"/>
        <v>7</v>
      </c>
      <c r="B1878" s="7">
        <v>46528</v>
      </c>
      <c r="C1878" s="8" t="s">
        <v>252</v>
      </c>
      <c r="D1878" s="8">
        <v>27</v>
      </c>
      <c r="E1878" s="6">
        <f>DAY(TableAopCalendar[[#This Row],[Date]])</f>
        <v>21</v>
      </c>
      <c r="F1878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878" s="6" t="str">
        <f t="shared" si="91"/>
        <v>Week 3</v>
      </c>
      <c r="H1878" s="6" t="str">
        <f t="shared" si="92"/>
        <v>May 27 Week 3</v>
      </c>
      <c r="I1878" s="6" t="str">
        <f>CONCATENATE(UPPER(TableAopCalendar[[#This Row],[Month]])," ",TableAopCalendar[[#This Row],[Year]])</f>
        <v>MAY 27</v>
      </c>
      <c r="J1878" s="6" t="s">
        <v>261</v>
      </c>
      <c r="K1878" s="6" t="str">
        <f>CONCATENATE(TableAopCalendar[[#This Row],[Month for Plan]]," ",TableAopCalendar[[#This Row],[Plan]])</f>
        <v>MAY 27 PLANNED</v>
      </c>
    </row>
    <row r="1879" spans="1:11" x14ac:dyDescent="0.35">
      <c r="A1879" s="6">
        <f t="shared" si="90"/>
        <v>1</v>
      </c>
      <c r="B1879" s="7">
        <v>46529</v>
      </c>
      <c r="C1879" s="8" t="s">
        <v>252</v>
      </c>
      <c r="D1879" s="8">
        <v>27</v>
      </c>
      <c r="E1879" s="6">
        <f>DAY(TableAopCalendar[[#This Row],[Date]])</f>
        <v>22</v>
      </c>
      <c r="F1879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879" s="6" t="str">
        <f t="shared" si="91"/>
        <v>Week 4</v>
      </c>
      <c r="H1879" s="6" t="str">
        <f t="shared" si="92"/>
        <v>May 27 Week 4</v>
      </c>
      <c r="I1879" s="6" t="str">
        <f>CONCATENATE(UPPER(TableAopCalendar[[#This Row],[Month]])," ",TableAopCalendar[[#This Row],[Year]])</f>
        <v>MAY 27</v>
      </c>
      <c r="J1879" s="6" t="s">
        <v>261</v>
      </c>
      <c r="K1879" s="6" t="str">
        <f>CONCATENATE(TableAopCalendar[[#This Row],[Month for Plan]]," ",TableAopCalendar[[#This Row],[Plan]])</f>
        <v>MAY 27 PLANNED</v>
      </c>
    </row>
    <row r="1880" spans="1:11" x14ac:dyDescent="0.35">
      <c r="A1880" s="6">
        <f t="shared" si="90"/>
        <v>2</v>
      </c>
      <c r="B1880" s="7">
        <v>46530</v>
      </c>
      <c r="C1880" s="8" t="s">
        <v>252</v>
      </c>
      <c r="D1880" s="8">
        <v>27</v>
      </c>
      <c r="E1880" s="6">
        <f>DAY(TableAopCalendar[[#This Row],[Date]])</f>
        <v>23</v>
      </c>
      <c r="F1880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880" s="6" t="str">
        <f t="shared" si="91"/>
        <v>Week 4</v>
      </c>
      <c r="H1880" s="6" t="str">
        <f t="shared" si="92"/>
        <v>May 27 Week 4</v>
      </c>
      <c r="I1880" s="6" t="str">
        <f>CONCATENATE(UPPER(TableAopCalendar[[#This Row],[Month]])," ",TableAopCalendar[[#This Row],[Year]])</f>
        <v>MAY 27</v>
      </c>
      <c r="J1880" s="6" t="s">
        <v>261</v>
      </c>
      <c r="K1880" s="6" t="str">
        <f>CONCATENATE(TableAopCalendar[[#This Row],[Month for Plan]]," ",TableAopCalendar[[#This Row],[Plan]])</f>
        <v>MAY 27 PLANNED</v>
      </c>
    </row>
    <row r="1881" spans="1:11" x14ac:dyDescent="0.35">
      <c r="A1881" s="6">
        <f t="shared" si="90"/>
        <v>3</v>
      </c>
      <c r="B1881" s="7">
        <v>46531</v>
      </c>
      <c r="C1881" s="8" t="s">
        <v>252</v>
      </c>
      <c r="D1881" s="8">
        <v>27</v>
      </c>
      <c r="E1881" s="6">
        <f>DAY(TableAopCalendar[[#This Row],[Date]])</f>
        <v>24</v>
      </c>
      <c r="F1881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881" s="6" t="str">
        <f t="shared" si="91"/>
        <v>Week 4</v>
      </c>
      <c r="H1881" s="6" t="str">
        <f t="shared" si="92"/>
        <v>May 27 Week 4</v>
      </c>
      <c r="I1881" s="6" t="str">
        <f>CONCATENATE(UPPER(TableAopCalendar[[#This Row],[Month]])," ",TableAopCalendar[[#This Row],[Year]])</f>
        <v>MAY 27</v>
      </c>
      <c r="J1881" s="6" t="s">
        <v>261</v>
      </c>
      <c r="K1881" s="6" t="str">
        <f>CONCATENATE(TableAopCalendar[[#This Row],[Month for Plan]]," ",TableAopCalendar[[#This Row],[Plan]])</f>
        <v>MAY 27 PLANNED</v>
      </c>
    </row>
    <row r="1882" spans="1:11" x14ac:dyDescent="0.35">
      <c r="A1882" s="6">
        <f t="shared" si="90"/>
        <v>4</v>
      </c>
      <c r="B1882" s="7">
        <v>46532</v>
      </c>
      <c r="C1882" s="8" t="s">
        <v>252</v>
      </c>
      <c r="D1882" s="8">
        <v>27</v>
      </c>
      <c r="E1882" s="6">
        <f>DAY(TableAopCalendar[[#This Row],[Date]])</f>
        <v>25</v>
      </c>
      <c r="F1882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882" s="6" t="str">
        <f t="shared" si="91"/>
        <v>Week 4</v>
      </c>
      <c r="H1882" s="6" t="str">
        <f t="shared" si="92"/>
        <v>May 27 Week 4</v>
      </c>
      <c r="I1882" s="6" t="str">
        <f>CONCATENATE(UPPER(TableAopCalendar[[#This Row],[Month]])," ",TableAopCalendar[[#This Row],[Year]])</f>
        <v>MAY 27</v>
      </c>
      <c r="J1882" s="6" t="s">
        <v>261</v>
      </c>
      <c r="K1882" s="6" t="str">
        <f>CONCATENATE(TableAopCalendar[[#This Row],[Month for Plan]]," ",TableAopCalendar[[#This Row],[Plan]])</f>
        <v>MAY 27 PLANNED</v>
      </c>
    </row>
    <row r="1883" spans="1:11" x14ac:dyDescent="0.35">
      <c r="A1883" s="6">
        <f t="shared" si="90"/>
        <v>5</v>
      </c>
      <c r="B1883" s="7">
        <v>46533</v>
      </c>
      <c r="C1883" s="8" t="s">
        <v>252</v>
      </c>
      <c r="D1883" s="8">
        <v>27</v>
      </c>
      <c r="E1883" s="6">
        <f>DAY(TableAopCalendar[[#This Row],[Date]])</f>
        <v>26</v>
      </c>
      <c r="F1883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883" s="6" t="str">
        <f t="shared" si="91"/>
        <v>Week 4</v>
      </c>
      <c r="H1883" s="6" t="str">
        <f t="shared" si="92"/>
        <v>May 27 Week 4</v>
      </c>
      <c r="I1883" s="6" t="str">
        <f>CONCATENATE(UPPER(TableAopCalendar[[#This Row],[Month]])," ",TableAopCalendar[[#This Row],[Year]])</f>
        <v>MAY 27</v>
      </c>
      <c r="J1883" s="6" t="s">
        <v>261</v>
      </c>
      <c r="K1883" s="6" t="str">
        <f>CONCATENATE(TableAopCalendar[[#This Row],[Month for Plan]]," ",TableAopCalendar[[#This Row],[Plan]])</f>
        <v>MAY 27 PLANNED</v>
      </c>
    </row>
    <row r="1884" spans="1:11" x14ac:dyDescent="0.35">
      <c r="A1884" s="6">
        <f t="shared" si="90"/>
        <v>6</v>
      </c>
      <c r="B1884" s="7">
        <v>46534</v>
      </c>
      <c r="C1884" s="8" t="s">
        <v>252</v>
      </c>
      <c r="D1884" s="8">
        <v>27</v>
      </c>
      <c r="E1884" s="6">
        <f>DAY(TableAopCalendar[[#This Row],[Date]])</f>
        <v>27</v>
      </c>
      <c r="F1884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884" s="6" t="str">
        <f t="shared" si="91"/>
        <v>Week 4</v>
      </c>
      <c r="H1884" s="6" t="str">
        <f t="shared" si="92"/>
        <v>May 27 Week 4</v>
      </c>
      <c r="I1884" s="6" t="str">
        <f>CONCATENATE(UPPER(TableAopCalendar[[#This Row],[Month]])," ",TableAopCalendar[[#This Row],[Year]])</f>
        <v>MAY 27</v>
      </c>
      <c r="J1884" s="6" t="s">
        <v>261</v>
      </c>
      <c r="K1884" s="6" t="str">
        <f>CONCATENATE(TableAopCalendar[[#This Row],[Month for Plan]]," ",TableAopCalendar[[#This Row],[Plan]])</f>
        <v>MAY 27 PLANNED</v>
      </c>
    </row>
    <row r="1885" spans="1:11" x14ac:dyDescent="0.35">
      <c r="A1885" s="6">
        <f t="shared" si="90"/>
        <v>7</v>
      </c>
      <c r="B1885" s="7">
        <v>46535</v>
      </c>
      <c r="C1885" s="8" t="s">
        <v>252</v>
      </c>
      <c r="D1885" s="8">
        <v>27</v>
      </c>
      <c r="E1885" s="6">
        <f>DAY(TableAopCalendar[[#This Row],[Date]])</f>
        <v>28</v>
      </c>
      <c r="F1885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885" s="6" t="str">
        <f t="shared" si="91"/>
        <v>Week 4</v>
      </c>
      <c r="H1885" s="6" t="str">
        <f t="shared" si="92"/>
        <v>May 27 Week 4</v>
      </c>
      <c r="I1885" s="6" t="str">
        <f>CONCATENATE(UPPER(TableAopCalendar[[#This Row],[Month]])," ",TableAopCalendar[[#This Row],[Year]])</f>
        <v>MAY 27</v>
      </c>
      <c r="J1885" s="6" t="s">
        <v>261</v>
      </c>
      <c r="K1885" s="6" t="str">
        <f>CONCATENATE(TableAopCalendar[[#This Row],[Month for Plan]]," ",TableAopCalendar[[#This Row],[Plan]])</f>
        <v>MAY 27 PLANNED</v>
      </c>
    </row>
    <row r="1886" spans="1:11" x14ac:dyDescent="0.35">
      <c r="A1886" s="6">
        <f t="shared" si="90"/>
        <v>1</v>
      </c>
      <c r="B1886" s="7">
        <v>46536</v>
      </c>
      <c r="C1886" s="8" t="s">
        <v>252</v>
      </c>
      <c r="D1886" s="8">
        <v>27</v>
      </c>
      <c r="E1886" s="6">
        <f>DAY(TableAopCalendar[[#This Row],[Date]])</f>
        <v>29</v>
      </c>
      <c r="F1886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886" s="6" t="str">
        <f t="shared" si="91"/>
        <v>Week 5</v>
      </c>
      <c r="H1886" s="6" t="str">
        <f t="shared" si="92"/>
        <v>May 27 Week 5</v>
      </c>
      <c r="I1886" s="6" t="str">
        <f>CONCATENATE(UPPER(TableAopCalendar[[#This Row],[Month]])," ",TableAopCalendar[[#This Row],[Year]])</f>
        <v>MAY 27</v>
      </c>
      <c r="J1886" s="6" t="s">
        <v>261</v>
      </c>
      <c r="K1886" s="6" t="str">
        <f>CONCATENATE(TableAopCalendar[[#This Row],[Month for Plan]]," ",TableAopCalendar[[#This Row],[Plan]])</f>
        <v>MAY 27 PLANNED</v>
      </c>
    </row>
    <row r="1887" spans="1:11" x14ac:dyDescent="0.35">
      <c r="A1887" s="6">
        <f t="shared" si="90"/>
        <v>2</v>
      </c>
      <c r="B1887" s="7">
        <v>46537</v>
      </c>
      <c r="C1887" s="8" t="s">
        <v>252</v>
      </c>
      <c r="D1887" s="8">
        <v>27</v>
      </c>
      <c r="E1887" s="6">
        <f>DAY(TableAopCalendar[[#This Row],[Date]])</f>
        <v>30</v>
      </c>
      <c r="F1887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887" s="6" t="str">
        <f t="shared" si="91"/>
        <v>Week 5</v>
      </c>
      <c r="H1887" s="6" t="str">
        <f t="shared" si="92"/>
        <v>May 27 Week 5</v>
      </c>
      <c r="I1887" s="6" t="str">
        <f>CONCATENATE(UPPER(TableAopCalendar[[#This Row],[Month]])," ",TableAopCalendar[[#This Row],[Year]])</f>
        <v>MAY 27</v>
      </c>
      <c r="J1887" s="6" t="s">
        <v>261</v>
      </c>
      <c r="K1887" s="6" t="str">
        <f>CONCATENATE(TableAopCalendar[[#This Row],[Month for Plan]]," ",TableAopCalendar[[#This Row],[Plan]])</f>
        <v>MAY 27 PLANNED</v>
      </c>
    </row>
    <row r="1888" spans="1:11" x14ac:dyDescent="0.35">
      <c r="A1888" s="6">
        <f t="shared" si="90"/>
        <v>3</v>
      </c>
      <c r="B1888" s="7">
        <v>46538</v>
      </c>
      <c r="C1888" s="8" t="s">
        <v>252</v>
      </c>
      <c r="D1888" s="8">
        <v>27</v>
      </c>
      <c r="E1888" s="6">
        <f>DAY(TableAopCalendar[[#This Row],[Date]])</f>
        <v>31</v>
      </c>
      <c r="F1888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888" s="6" t="str">
        <f t="shared" si="91"/>
        <v>Week 5</v>
      </c>
      <c r="H1888" s="6" t="str">
        <f t="shared" si="92"/>
        <v>May 27 Week 5</v>
      </c>
      <c r="I1888" s="6" t="str">
        <f>CONCATENATE(UPPER(TableAopCalendar[[#This Row],[Month]])," ",TableAopCalendar[[#This Row],[Year]])</f>
        <v>MAY 27</v>
      </c>
      <c r="J1888" s="6" t="s">
        <v>261</v>
      </c>
      <c r="K1888" s="6" t="str">
        <f>CONCATENATE(TableAopCalendar[[#This Row],[Month for Plan]]," ",TableAopCalendar[[#This Row],[Plan]])</f>
        <v>MAY 27 PLANNED</v>
      </c>
    </row>
    <row r="1889" spans="1:11" x14ac:dyDescent="0.35">
      <c r="A1889" s="6">
        <f t="shared" si="90"/>
        <v>1</v>
      </c>
      <c r="B1889" s="7">
        <v>46539</v>
      </c>
      <c r="C1889" s="8" t="s">
        <v>253</v>
      </c>
      <c r="D1889" s="8">
        <v>27</v>
      </c>
      <c r="E1889" s="6">
        <f>DAY(TableAopCalendar[[#This Row],[Date]])</f>
        <v>1</v>
      </c>
      <c r="F1889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889" s="6" t="str">
        <f t="shared" si="91"/>
        <v>Week 1</v>
      </c>
      <c r="H1889" s="6" t="str">
        <f t="shared" si="92"/>
        <v>June 27 Week 1</v>
      </c>
      <c r="I1889" s="6" t="str">
        <f>CONCATENATE(UPPER(TableAopCalendar[[#This Row],[Month]])," ",TableAopCalendar[[#This Row],[Year]])</f>
        <v>JUNE 27</v>
      </c>
      <c r="J1889" s="6" t="s">
        <v>261</v>
      </c>
      <c r="K1889" s="6" t="str">
        <f>CONCATENATE(TableAopCalendar[[#This Row],[Month for Plan]]," ",TableAopCalendar[[#This Row],[Plan]])</f>
        <v>JUNE 27 PLANNED</v>
      </c>
    </row>
    <row r="1890" spans="1:11" x14ac:dyDescent="0.35">
      <c r="A1890" s="6">
        <f t="shared" si="90"/>
        <v>2</v>
      </c>
      <c r="B1890" s="7">
        <v>46540</v>
      </c>
      <c r="C1890" s="8" t="s">
        <v>253</v>
      </c>
      <c r="D1890" s="8">
        <v>27</v>
      </c>
      <c r="E1890" s="6">
        <f>DAY(TableAopCalendar[[#This Row],[Date]])</f>
        <v>2</v>
      </c>
      <c r="F1890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890" s="6" t="str">
        <f t="shared" si="91"/>
        <v>Week 1</v>
      </c>
      <c r="H1890" s="6" t="str">
        <f t="shared" si="92"/>
        <v>June 27 Week 1</v>
      </c>
      <c r="I1890" s="6" t="str">
        <f>CONCATENATE(UPPER(TableAopCalendar[[#This Row],[Month]])," ",TableAopCalendar[[#This Row],[Year]])</f>
        <v>JUNE 27</v>
      </c>
      <c r="J1890" s="6" t="s">
        <v>261</v>
      </c>
      <c r="K1890" s="6" t="str">
        <f>CONCATENATE(TableAopCalendar[[#This Row],[Month for Plan]]," ",TableAopCalendar[[#This Row],[Plan]])</f>
        <v>JUNE 27 PLANNED</v>
      </c>
    </row>
    <row r="1891" spans="1:11" x14ac:dyDescent="0.35">
      <c r="A1891" s="6">
        <f t="shared" si="90"/>
        <v>3</v>
      </c>
      <c r="B1891" s="7">
        <v>46541</v>
      </c>
      <c r="C1891" s="8" t="s">
        <v>253</v>
      </c>
      <c r="D1891" s="8">
        <v>27</v>
      </c>
      <c r="E1891" s="6">
        <f>DAY(TableAopCalendar[[#This Row],[Date]])</f>
        <v>3</v>
      </c>
      <c r="F1891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891" s="6" t="str">
        <f t="shared" si="91"/>
        <v>Week 1</v>
      </c>
      <c r="H1891" s="6" t="str">
        <f t="shared" si="92"/>
        <v>June 27 Week 1</v>
      </c>
      <c r="I1891" s="6" t="str">
        <f>CONCATENATE(UPPER(TableAopCalendar[[#This Row],[Month]])," ",TableAopCalendar[[#This Row],[Year]])</f>
        <v>JUNE 27</v>
      </c>
      <c r="J1891" s="6" t="s">
        <v>261</v>
      </c>
      <c r="K1891" s="6" t="str">
        <f>CONCATENATE(TableAopCalendar[[#This Row],[Month for Plan]]," ",TableAopCalendar[[#This Row],[Plan]])</f>
        <v>JUNE 27 PLANNED</v>
      </c>
    </row>
    <row r="1892" spans="1:11" x14ac:dyDescent="0.35">
      <c r="A1892" s="6">
        <f t="shared" si="90"/>
        <v>4</v>
      </c>
      <c r="B1892" s="7">
        <v>46542</v>
      </c>
      <c r="C1892" s="8" t="s">
        <v>253</v>
      </c>
      <c r="D1892" s="8">
        <v>27</v>
      </c>
      <c r="E1892" s="6">
        <f>DAY(TableAopCalendar[[#This Row],[Date]])</f>
        <v>4</v>
      </c>
      <c r="F1892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892" s="6" t="str">
        <f t="shared" si="91"/>
        <v>Week 1</v>
      </c>
      <c r="H1892" s="6" t="str">
        <f t="shared" si="92"/>
        <v>June 27 Week 1</v>
      </c>
      <c r="I1892" s="6" t="str">
        <f>CONCATENATE(UPPER(TableAopCalendar[[#This Row],[Month]])," ",TableAopCalendar[[#This Row],[Year]])</f>
        <v>JUNE 27</v>
      </c>
      <c r="J1892" s="6" t="s">
        <v>261</v>
      </c>
      <c r="K1892" s="6" t="str">
        <f>CONCATENATE(TableAopCalendar[[#This Row],[Month for Plan]]," ",TableAopCalendar[[#This Row],[Plan]])</f>
        <v>JUNE 27 PLANNED</v>
      </c>
    </row>
    <row r="1893" spans="1:11" x14ac:dyDescent="0.35">
      <c r="A1893" s="6">
        <f t="shared" si="90"/>
        <v>5</v>
      </c>
      <c r="B1893" s="7">
        <v>46543</v>
      </c>
      <c r="C1893" s="8" t="s">
        <v>253</v>
      </c>
      <c r="D1893" s="8">
        <v>27</v>
      </c>
      <c r="E1893" s="6">
        <f>DAY(TableAopCalendar[[#This Row],[Date]])</f>
        <v>5</v>
      </c>
      <c r="F1893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893" s="6" t="str">
        <f t="shared" si="91"/>
        <v>Week 1</v>
      </c>
      <c r="H1893" s="6" t="str">
        <f t="shared" si="92"/>
        <v>June 27 Week 1</v>
      </c>
      <c r="I1893" s="6" t="str">
        <f>CONCATENATE(UPPER(TableAopCalendar[[#This Row],[Month]])," ",TableAopCalendar[[#This Row],[Year]])</f>
        <v>JUNE 27</v>
      </c>
      <c r="J1893" s="6" t="s">
        <v>261</v>
      </c>
      <c r="K1893" s="6" t="str">
        <f>CONCATENATE(TableAopCalendar[[#This Row],[Month for Plan]]," ",TableAopCalendar[[#This Row],[Plan]])</f>
        <v>JUNE 27 PLANNED</v>
      </c>
    </row>
    <row r="1894" spans="1:11" x14ac:dyDescent="0.35">
      <c r="A1894" s="6">
        <f t="shared" si="90"/>
        <v>6</v>
      </c>
      <c r="B1894" s="7">
        <v>46544</v>
      </c>
      <c r="C1894" s="8" t="s">
        <v>253</v>
      </c>
      <c r="D1894" s="8">
        <v>27</v>
      </c>
      <c r="E1894" s="6">
        <f>DAY(TableAopCalendar[[#This Row],[Date]])</f>
        <v>6</v>
      </c>
      <c r="F1894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894" s="6" t="str">
        <f t="shared" si="91"/>
        <v>Week 1</v>
      </c>
      <c r="H1894" s="6" t="str">
        <f t="shared" si="92"/>
        <v>June 27 Week 1</v>
      </c>
      <c r="I1894" s="6" t="str">
        <f>CONCATENATE(UPPER(TableAopCalendar[[#This Row],[Month]])," ",TableAopCalendar[[#This Row],[Year]])</f>
        <v>JUNE 27</v>
      </c>
      <c r="J1894" s="6" t="s">
        <v>261</v>
      </c>
      <c r="K1894" s="6" t="str">
        <f>CONCATENATE(TableAopCalendar[[#This Row],[Month for Plan]]," ",TableAopCalendar[[#This Row],[Plan]])</f>
        <v>JUNE 27 PLANNED</v>
      </c>
    </row>
    <row r="1895" spans="1:11" x14ac:dyDescent="0.35">
      <c r="A1895" s="6">
        <f t="shared" si="90"/>
        <v>7</v>
      </c>
      <c r="B1895" s="7">
        <v>46545</v>
      </c>
      <c r="C1895" s="8" t="s">
        <v>253</v>
      </c>
      <c r="D1895" s="8">
        <v>27</v>
      </c>
      <c r="E1895" s="6">
        <f>DAY(TableAopCalendar[[#This Row],[Date]])</f>
        <v>7</v>
      </c>
      <c r="F1895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895" s="6" t="str">
        <f t="shared" si="91"/>
        <v>Week 1</v>
      </c>
      <c r="H1895" s="6" t="str">
        <f t="shared" si="92"/>
        <v>June 27 Week 1</v>
      </c>
      <c r="I1895" s="6" t="str">
        <f>CONCATENATE(UPPER(TableAopCalendar[[#This Row],[Month]])," ",TableAopCalendar[[#This Row],[Year]])</f>
        <v>JUNE 27</v>
      </c>
      <c r="J1895" s="6" t="s">
        <v>261</v>
      </c>
      <c r="K1895" s="6" t="str">
        <f>CONCATENATE(TableAopCalendar[[#This Row],[Month for Plan]]," ",TableAopCalendar[[#This Row],[Plan]])</f>
        <v>JUNE 27 PLANNED</v>
      </c>
    </row>
    <row r="1896" spans="1:11" x14ac:dyDescent="0.35">
      <c r="A1896" s="6">
        <f t="shared" si="90"/>
        <v>1</v>
      </c>
      <c r="B1896" s="7">
        <v>46546</v>
      </c>
      <c r="C1896" s="8" t="s">
        <v>253</v>
      </c>
      <c r="D1896" s="8">
        <v>27</v>
      </c>
      <c r="E1896" s="6">
        <f>DAY(TableAopCalendar[[#This Row],[Date]])</f>
        <v>8</v>
      </c>
      <c r="F1896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896" s="6" t="str">
        <f t="shared" si="91"/>
        <v>Week 2</v>
      </c>
      <c r="H1896" s="6" t="str">
        <f t="shared" si="92"/>
        <v>June 27 Week 2</v>
      </c>
      <c r="I1896" s="6" t="str">
        <f>CONCATENATE(UPPER(TableAopCalendar[[#This Row],[Month]])," ",TableAopCalendar[[#This Row],[Year]])</f>
        <v>JUNE 27</v>
      </c>
      <c r="J1896" s="6" t="s">
        <v>261</v>
      </c>
      <c r="K1896" s="6" t="str">
        <f>CONCATENATE(TableAopCalendar[[#This Row],[Month for Plan]]," ",TableAopCalendar[[#This Row],[Plan]])</f>
        <v>JUNE 27 PLANNED</v>
      </c>
    </row>
    <row r="1897" spans="1:11" x14ac:dyDescent="0.35">
      <c r="A1897" s="6">
        <f t="shared" si="90"/>
        <v>2</v>
      </c>
      <c r="B1897" s="7">
        <v>46547</v>
      </c>
      <c r="C1897" s="8" t="s">
        <v>253</v>
      </c>
      <c r="D1897" s="8">
        <v>27</v>
      </c>
      <c r="E1897" s="6">
        <f>DAY(TableAopCalendar[[#This Row],[Date]])</f>
        <v>9</v>
      </c>
      <c r="F1897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897" s="6" t="str">
        <f t="shared" si="91"/>
        <v>Week 2</v>
      </c>
      <c r="H1897" s="6" t="str">
        <f t="shared" si="92"/>
        <v>June 27 Week 2</v>
      </c>
      <c r="I1897" s="6" t="str">
        <f>CONCATENATE(UPPER(TableAopCalendar[[#This Row],[Month]])," ",TableAopCalendar[[#This Row],[Year]])</f>
        <v>JUNE 27</v>
      </c>
      <c r="J1897" s="6" t="s">
        <v>261</v>
      </c>
      <c r="K1897" s="6" t="str">
        <f>CONCATENATE(TableAopCalendar[[#This Row],[Month for Plan]]," ",TableAopCalendar[[#This Row],[Plan]])</f>
        <v>JUNE 27 PLANNED</v>
      </c>
    </row>
    <row r="1898" spans="1:11" x14ac:dyDescent="0.35">
      <c r="A1898" s="6">
        <f t="shared" si="90"/>
        <v>3</v>
      </c>
      <c r="B1898" s="7">
        <v>46548</v>
      </c>
      <c r="C1898" s="8" t="s">
        <v>253</v>
      </c>
      <c r="D1898" s="8">
        <v>27</v>
      </c>
      <c r="E1898" s="6">
        <f>DAY(TableAopCalendar[[#This Row],[Date]])</f>
        <v>10</v>
      </c>
      <c r="F1898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898" s="6" t="str">
        <f t="shared" si="91"/>
        <v>Week 2</v>
      </c>
      <c r="H1898" s="6" t="str">
        <f t="shared" si="92"/>
        <v>June 27 Week 2</v>
      </c>
      <c r="I1898" s="6" t="str">
        <f>CONCATENATE(UPPER(TableAopCalendar[[#This Row],[Month]])," ",TableAopCalendar[[#This Row],[Year]])</f>
        <v>JUNE 27</v>
      </c>
      <c r="J1898" s="6" t="s">
        <v>261</v>
      </c>
      <c r="K1898" s="6" t="str">
        <f>CONCATENATE(TableAopCalendar[[#This Row],[Month for Plan]]," ",TableAopCalendar[[#This Row],[Plan]])</f>
        <v>JUNE 27 PLANNED</v>
      </c>
    </row>
    <row r="1899" spans="1:11" x14ac:dyDescent="0.35">
      <c r="A1899" s="6">
        <f t="shared" si="90"/>
        <v>4</v>
      </c>
      <c r="B1899" s="7">
        <v>46549</v>
      </c>
      <c r="C1899" s="8" t="s">
        <v>253</v>
      </c>
      <c r="D1899" s="8">
        <v>27</v>
      </c>
      <c r="E1899" s="6">
        <f>DAY(TableAopCalendar[[#This Row],[Date]])</f>
        <v>11</v>
      </c>
      <c r="F1899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899" s="6" t="str">
        <f t="shared" si="91"/>
        <v>Week 2</v>
      </c>
      <c r="H1899" s="6" t="str">
        <f t="shared" si="92"/>
        <v>June 27 Week 2</v>
      </c>
      <c r="I1899" s="6" t="str">
        <f>CONCATENATE(UPPER(TableAopCalendar[[#This Row],[Month]])," ",TableAopCalendar[[#This Row],[Year]])</f>
        <v>JUNE 27</v>
      </c>
      <c r="J1899" s="6" t="s">
        <v>261</v>
      </c>
      <c r="K1899" s="6" t="str">
        <f>CONCATENATE(TableAopCalendar[[#This Row],[Month for Plan]]," ",TableAopCalendar[[#This Row],[Plan]])</f>
        <v>JUNE 27 PLANNED</v>
      </c>
    </row>
    <row r="1900" spans="1:11" x14ac:dyDescent="0.35">
      <c r="A1900" s="6">
        <f t="shared" si="90"/>
        <v>5</v>
      </c>
      <c r="B1900" s="7">
        <v>46550</v>
      </c>
      <c r="C1900" s="8" t="s">
        <v>253</v>
      </c>
      <c r="D1900" s="8">
        <v>27</v>
      </c>
      <c r="E1900" s="6">
        <f>DAY(TableAopCalendar[[#This Row],[Date]])</f>
        <v>12</v>
      </c>
      <c r="F1900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900" s="6" t="str">
        <f t="shared" si="91"/>
        <v>Week 2</v>
      </c>
      <c r="H1900" s="6" t="str">
        <f t="shared" si="92"/>
        <v>June 27 Week 2</v>
      </c>
      <c r="I1900" s="6" t="str">
        <f>CONCATENATE(UPPER(TableAopCalendar[[#This Row],[Month]])," ",TableAopCalendar[[#This Row],[Year]])</f>
        <v>JUNE 27</v>
      </c>
      <c r="J1900" s="6" t="s">
        <v>261</v>
      </c>
      <c r="K1900" s="6" t="str">
        <f>CONCATENATE(TableAopCalendar[[#This Row],[Month for Plan]]," ",TableAopCalendar[[#This Row],[Plan]])</f>
        <v>JUNE 27 PLANNED</v>
      </c>
    </row>
    <row r="1901" spans="1:11" x14ac:dyDescent="0.35">
      <c r="A1901" s="6">
        <f t="shared" si="90"/>
        <v>6</v>
      </c>
      <c r="B1901" s="7">
        <v>46551</v>
      </c>
      <c r="C1901" s="8" t="s">
        <v>253</v>
      </c>
      <c r="D1901" s="8">
        <v>27</v>
      </c>
      <c r="E1901" s="6">
        <f>DAY(TableAopCalendar[[#This Row],[Date]])</f>
        <v>13</v>
      </c>
      <c r="F1901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901" s="6" t="str">
        <f t="shared" si="91"/>
        <v>Week 2</v>
      </c>
      <c r="H1901" s="6" t="str">
        <f t="shared" si="92"/>
        <v>June 27 Week 2</v>
      </c>
      <c r="I1901" s="6" t="str">
        <f>CONCATENATE(UPPER(TableAopCalendar[[#This Row],[Month]])," ",TableAopCalendar[[#This Row],[Year]])</f>
        <v>JUNE 27</v>
      </c>
      <c r="J1901" s="6" t="s">
        <v>261</v>
      </c>
      <c r="K1901" s="6" t="str">
        <f>CONCATENATE(TableAopCalendar[[#This Row],[Month for Plan]]," ",TableAopCalendar[[#This Row],[Plan]])</f>
        <v>JUNE 27 PLANNED</v>
      </c>
    </row>
    <row r="1902" spans="1:11" x14ac:dyDescent="0.35">
      <c r="A1902" s="6">
        <f t="shared" si="90"/>
        <v>7</v>
      </c>
      <c r="B1902" s="7">
        <v>46552</v>
      </c>
      <c r="C1902" s="8" t="s">
        <v>253</v>
      </c>
      <c r="D1902" s="8">
        <v>27</v>
      </c>
      <c r="E1902" s="6">
        <f>DAY(TableAopCalendar[[#This Row],[Date]])</f>
        <v>14</v>
      </c>
      <c r="F1902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902" s="6" t="str">
        <f t="shared" si="91"/>
        <v>Week 2</v>
      </c>
      <c r="H1902" s="6" t="str">
        <f t="shared" si="92"/>
        <v>June 27 Week 2</v>
      </c>
      <c r="I1902" s="6" t="str">
        <f>CONCATENATE(UPPER(TableAopCalendar[[#This Row],[Month]])," ",TableAopCalendar[[#This Row],[Year]])</f>
        <v>JUNE 27</v>
      </c>
      <c r="J1902" s="6" t="s">
        <v>261</v>
      </c>
      <c r="K1902" s="6" t="str">
        <f>CONCATENATE(TableAopCalendar[[#This Row],[Month for Plan]]," ",TableAopCalendar[[#This Row],[Plan]])</f>
        <v>JUNE 27 PLANNED</v>
      </c>
    </row>
    <row r="1903" spans="1:11" x14ac:dyDescent="0.35">
      <c r="A1903" s="6">
        <f t="shared" si="90"/>
        <v>1</v>
      </c>
      <c r="B1903" s="7">
        <v>46553</v>
      </c>
      <c r="C1903" s="8" t="s">
        <v>253</v>
      </c>
      <c r="D1903" s="8">
        <v>27</v>
      </c>
      <c r="E1903" s="6">
        <f>DAY(TableAopCalendar[[#This Row],[Date]])</f>
        <v>15</v>
      </c>
      <c r="F1903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903" s="6" t="str">
        <f t="shared" si="91"/>
        <v>Week 3</v>
      </c>
      <c r="H1903" s="6" t="str">
        <f t="shared" si="92"/>
        <v>June 27 Week 3</v>
      </c>
      <c r="I1903" s="6" t="str">
        <f>CONCATENATE(UPPER(TableAopCalendar[[#This Row],[Month]])," ",TableAopCalendar[[#This Row],[Year]])</f>
        <v>JUNE 27</v>
      </c>
      <c r="J1903" s="6" t="s">
        <v>261</v>
      </c>
      <c r="K1903" s="6" t="str">
        <f>CONCATENATE(TableAopCalendar[[#This Row],[Month for Plan]]," ",TableAopCalendar[[#This Row],[Plan]])</f>
        <v>JUNE 27 PLANNED</v>
      </c>
    </row>
    <row r="1904" spans="1:11" x14ac:dyDescent="0.35">
      <c r="A1904" s="6">
        <f t="shared" si="90"/>
        <v>2</v>
      </c>
      <c r="B1904" s="7">
        <v>46554</v>
      </c>
      <c r="C1904" s="8" t="s">
        <v>253</v>
      </c>
      <c r="D1904" s="8">
        <v>27</v>
      </c>
      <c r="E1904" s="6">
        <f>DAY(TableAopCalendar[[#This Row],[Date]])</f>
        <v>16</v>
      </c>
      <c r="F1904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904" s="6" t="str">
        <f t="shared" si="91"/>
        <v>Week 3</v>
      </c>
      <c r="H1904" s="6" t="str">
        <f t="shared" si="92"/>
        <v>June 27 Week 3</v>
      </c>
      <c r="I1904" s="6" t="str">
        <f>CONCATENATE(UPPER(TableAopCalendar[[#This Row],[Month]])," ",TableAopCalendar[[#This Row],[Year]])</f>
        <v>JUNE 27</v>
      </c>
      <c r="J1904" s="6" t="s">
        <v>261</v>
      </c>
      <c r="K1904" s="6" t="str">
        <f>CONCATENATE(TableAopCalendar[[#This Row],[Month for Plan]]," ",TableAopCalendar[[#This Row],[Plan]])</f>
        <v>JUNE 27 PLANNED</v>
      </c>
    </row>
    <row r="1905" spans="1:11" x14ac:dyDescent="0.35">
      <c r="A1905" s="6">
        <f t="shared" si="90"/>
        <v>3</v>
      </c>
      <c r="B1905" s="7">
        <v>46555</v>
      </c>
      <c r="C1905" s="8" t="s">
        <v>253</v>
      </c>
      <c r="D1905" s="8">
        <v>27</v>
      </c>
      <c r="E1905" s="6">
        <f>DAY(TableAopCalendar[[#This Row],[Date]])</f>
        <v>17</v>
      </c>
      <c r="F1905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905" s="6" t="str">
        <f t="shared" si="91"/>
        <v>Week 3</v>
      </c>
      <c r="H1905" s="6" t="str">
        <f t="shared" si="92"/>
        <v>June 27 Week 3</v>
      </c>
      <c r="I1905" s="6" t="str">
        <f>CONCATENATE(UPPER(TableAopCalendar[[#This Row],[Month]])," ",TableAopCalendar[[#This Row],[Year]])</f>
        <v>JUNE 27</v>
      </c>
      <c r="J1905" s="6" t="s">
        <v>261</v>
      </c>
      <c r="K1905" s="6" t="str">
        <f>CONCATENATE(TableAopCalendar[[#This Row],[Month for Plan]]," ",TableAopCalendar[[#This Row],[Plan]])</f>
        <v>JUNE 27 PLANNED</v>
      </c>
    </row>
    <row r="1906" spans="1:11" x14ac:dyDescent="0.35">
      <c r="A1906" s="6">
        <f t="shared" si="90"/>
        <v>4</v>
      </c>
      <c r="B1906" s="7">
        <v>46556</v>
      </c>
      <c r="C1906" s="8" t="s">
        <v>253</v>
      </c>
      <c r="D1906" s="8">
        <v>27</v>
      </c>
      <c r="E1906" s="6">
        <f>DAY(TableAopCalendar[[#This Row],[Date]])</f>
        <v>18</v>
      </c>
      <c r="F1906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906" s="6" t="str">
        <f t="shared" si="91"/>
        <v>Week 3</v>
      </c>
      <c r="H1906" s="6" t="str">
        <f t="shared" si="92"/>
        <v>June 27 Week 3</v>
      </c>
      <c r="I1906" s="6" t="str">
        <f>CONCATENATE(UPPER(TableAopCalendar[[#This Row],[Month]])," ",TableAopCalendar[[#This Row],[Year]])</f>
        <v>JUNE 27</v>
      </c>
      <c r="J1906" s="6" t="s">
        <v>261</v>
      </c>
      <c r="K1906" s="6" t="str">
        <f>CONCATENATE(TableAopCalendar[[#This Row],[Month for Plan]]," ",TableAopCalendar[[#This Row],[Plan]])</f>
        <v>JUNE 27 PLANNED</v>
      </c>
    </row>
    <row r="1907" spans="1:11" x14ac:dyDescent="0.35">
      <c r="A1907" s="6">
        <f t="shared" si="90"/>
        <v>5</v>
      </c>
      <c r="B1907" s="7">
        <v>46557</v>
      </c>
      <c r="C1907" s="8" t="s">
        <v>253</v>
      </c>
      <c r="D1907" s="8">
        <v>27</v>
      </c>
      <c r="E1907" s="6">
        <f>DAY(TableAopCalendar[[#This Row],[Date]])</f>
        <v>19</v>
      </c>
      <c r="F1907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907" s="6" t="str">
        <f t="shared" si="91"/>
        <v>Week 3</v>
      </c>
      <c r="H1907" s="6" t="str">
        <f t="shared" si="92"/>
        <v>June 27 Week 3</v>
      </c>
      <c r="I1907" s="6" t="str">
        <f>CONCATENATE(UPPER(TableAopCalendar[[#This Row],[Month]])," ",TableAopCalendar[[#This Row],[Year]])</f>
        <v>JUNE 27</v>
      </c>
      <c r="J1907" s="6" t="s">
        <v>261</v>
      </c>
      <c r="K1907" s="6" t="str">
        <f>CONCATENATE(TableAopCalendar[[#This Row],[Month for Plan]]," ",TableAopCalendar[[#This Row],[Plan]])</f>
        <v>JUNE 27 PLANNED</v>
      </c>
    </row>
    <row r="1908" spans="1:11" x14ac:dyDescent="0.35">
      <c r="A1908" s="6">
        <f t="shared" si="90"/>
        <v>6</v>
      </c>
      <c r="B1908" s="7">
        <v>46558</v>
      </c>
      <c r="C1908" s="8" t="s">
        <v>253</v>
      </c>
      <c r="D1908" s="8">
        <v>27</v>
      </c>
      <c r="E1908" s="6">
        <f>DAY(TableAopCalendar[[#This Row],[Date]])</f>
        <v>20</v>
      </c>
      <c r="F1908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908" s="6" t="str">
        <f t="shared" si="91"/>
        <v>Week 3</v>
      </c>
      <c r="H1908" s="6" t="str">
        <f t="shared" si="92"/>
        <v>June 27 Week 3</v>
      </c>
      <c r="I1908" s="6" t="str">
        <f>CONCATENATE(UPPER(TableAopCalendar[[#This Row],[Month]])," ",TableAopCalendar[[#This Row],[Year]])</f>
        <v>JUNE 27</v>
      </c>
      <c r="J1908" s="6" t="s">
        <v>261</v>
      </c>
      <c r="K1908" s="6" t="str">
        <f>CONCATENATE(TableAopCalendar[[#This Row],[Month for Plan]]," ",TableAopCalendar[[#This Row],[Plan]])</f>
        <v>JUNE 27 PLANNED</v>
      </c>
    </row>
    <row r="1909" spans="1:11" x14ac:dyDescent="0.35">
      <c r="A1909" s="6">
        <f t="shared" si="90"/>
        <v>7</v>
      </c>
      <c r="B1909" s="7">
        <v>46559</v>
      </c>
      <c r="C1909" s="8" t="s">
        <v>253</v>
      </c>
      <c r="D1909" s="8">
        <v>27</v>
      </c>
      <c r="E1909" s="6">
        <f>DAY(TableAopCalendar[[#This Row],[Date]])</f>
        <v>21</v>
      </c>
      <c r="F1909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909" s="6" t="str">
        <f t="shared" si="91"/>
        <v>Week 3</v>
      </c>
      <c r="H1909" s="6" t="str">
        <f t="shared" si="92"/>
        <v>June 27 Week 3</v>
      </c>
      <c r="I1909" s="6" t="str">
        <f>CONCATENATE(UPPER(TableAopCalendar[[#This Row],[Month]])," ",TableAopCalendar[[#This Row],[Year]])</f>
        <v>JUNE 27</v>
      </c>
      <c r="J1909" s="6" t="s">
        <v>261</v>
      </c>
      <c r="K1909" s="6" t="str">
        <f>CONCATENATE(TableAopCalendar[[#This Row],[Month for Plan]]," ",TableAopCalendar[[#This Row],[Plan]])</f>
        <v>JUNE 27 PLANNED</v>
      </c>
    </row>
    <row r="1910" spans="1:11" x14ac:dyDescent="0.35">
      <c r="A1910" s="6">
        <f t="shared" si="90"/>
        <v>1</v>
      </c>
      <c r="B1910" s="7">
        <v>46560</v>
      </c>
      <c r="C1910" s="8" t="s">
        <v>253</v>
      </c>
      <c r="D1910" s="8">
        <v>27</v>
      </c>
      <c r="E1910" s="6">
        <f>DAY(TableAopCalendar[[#This Row],[Date]])</f>
        <v>22</v>
      </c>
      <c r="F1910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910" s="6" t="str">
        <f t="shared" si="91"/>
        <v>Week 4</v>
      </c>
      <c r="H1910" s="6" t="str">
        <f t="shared" si="92"/>
        <v>June 27 Week 4</v>
      </c>
      <c r="I1910" s="6" t="str">
        <f>CONCATENATE(UPPER(TableAopCalendar[[#This Row],[Month]])," ",TableAopCalendar[[#This Row],[Year]])</f>
        <v>JUNE 27</v>
      </c>
      <c r="J1910" s="6" t="s">
        <v>261</v>
      </c>
      <c r="K1910" s="6" t="str">
        <f>CONCATENATE(TableAopCalendar[[#This Row],[Month for Plan]]," ",TableAopCalendar[[#This Row],[Plan]])</f>
        <v>JUNE 27 PLANNED</v>
      </c>
    </row>
    <row r="1911" spans="1:11" x14ac:dyDescent="0.35">
      <c r="A1911" s="6">
        <f t="shared" si="90"/>
        <v>2</v>
      </c>
      <c r="B1911" s="7">
        <v>46561</v>
      </c>
      <c r="C1911" s="8" t="s">
        <v>253</v>
      </c>
      <c r="D1911" s="8">
        <v>27</v>
      </c>
      <c r="E1911" s="6">
        <f>DAY(TableAopCalendar[[#This Row],[Date]])</f>
        <v>23</v>
      </c>
      <c r="F1911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911" s="6" t="str">
        <f t="shared" si="91"/>
        <v>Week 4</v>
      </c>
      <c r="H1911" s="6" t="str">
        <f t="shared" si="92"/>
        <v>June 27 Week 4</v>
      </c>
      <c r="I1911" s="6" t="str">
        <f>CONCATENATE(UPPER(TableAopCalendar[[#This Row],[Month]])," ",TableAopCalendar[[#This Row],[Year]])</f>
        <v>JUNE 27</v>
      </c>
      <c r="J1911" s="6" t="s">
        <v>261</v>
      </c>
      <c r="K1911" s="6" t="str">
        <f>CONCATENATE(TableAopCalendar[[#This Row],[Month for Plan]]," ",TableAopCalendar[[#This Row],[Plan]])</f>
        <v>JUNE 27 PLANNED</v>
      </c>
    </row>
    <row r="1912" spans="1:11" x14ac:dyDescent="0.35">
      <c r="A1912" s="6">
        <f t="shared" si="90"/>
        <v>3</v>
      </c>
      <c r="B1912" s="7">
        <v>46562</v>
      </c>
      <c r="C1912" s="8" t="s">
        <v>253</v>
      </c>
      <c r="D1912" s="8">
        <v>27</v>
      </c>
      <c r="E1912" s="6">
        <f>DAY(TableAopCalendar[[#This Row],[Date]])</f>
        <v>24</v>
      </c>
      <c r="F1912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912" s="6" t="str">
        <f t="shared" si="91"/>
        <v>Week 4</v>
      </c>
      <c r="H1912" s="6" t="str">
        <f t="shared" si="92"/>
        <v>June 27 Week 4</v>
      </c>
      <c r="I1912" s="6" t="str">
        <f>CONCATENATE(UPPER(TableAopCalendar[[#This Row],[Month]])," ",TableAopCalendar[[#This Row],[Year]])</f>
        <v>JUNE 27</v>
      </c>
      <c r="J1912" s="6" t="s">
        <v>261</v>
      </c>
      <c r="K1912" s="6" t="str">
        <f>CONCATENATE(TableAopCalendar[[#This Row],[Month for Plan]]," ",TableAopCalendar[[#This Row],[Plan]])</f>
        <v>JUNE 27 PLANNED</v>
      </c>
    </row>
    <row r="1913" spans="1:11" x14ac:dyDescent="0.35">
      <c r="A1913" s="6">
        <f t="shared" si="90"/>
        <v>4</v>
      </c>
      <c r="B1913" s="7">
        <v>46563</v>
      </c>
      <c r="C1913" s="8" t="s">
        <v>253</v>
      </c>
      <c r="D1913" s="8">
        <v>27</v>
      </c>
      <c r="E1913" s="6">
        <f>DAY(TableAopCalendar[[#This Row],[Date]])</f>
        <v>25</v>
      </c>
      <c r="F1913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913" s="6" t="str">
        <f t="shared" si="91"/>
        <v>Week 4</v>
      </c>
      <c r="H1913" s="6" t="str">
        <f t="shared" si="92"/>
        <v>June 27 Week 4</v>
      </c>
      <c r="I1913" s="6" t="str">
        <f>CONCATENATE(UPPER(TableAopCalendar[[#This Row],[Month]])," ",TableAopCalendar[[#This Row],[Year]])</f>
        <v>JUNE 27</v>
      </c>
      <c r="J1913" s="6" t="s">
        <v>261</v>
      </c>
      <c r="K1913" s="6" t="str">
        <f>CONCATENATE(TableAopCalendar[[#This Row],[Month for Plan]]," ",TableAopCalendar[[#This Row],[Plan]])</f>
        <v>JUNE 27 PLANNED</v>
      </c>
    </row>
    <row r="1914" spans="1:11" x14ac:dyDescent="0.35">
      <c r="A1914" s="6">
        <f t="shared" si="90"/>
        <v>5</v>
      </c>
      <c r="B1914" s="7">
        <v>46564</v>
      </c>
      <c r="C1914" s="8" t="s">
        <v>253</v>
      </c>
      <c r="D1914" s="8">
        <v>27</v>
      </c>
      <c r="E1914" s="6">
        <f>DAY(TableAopCalendar[[#This Row],[Date]])</f>
        <v>26</v>
      </c>
      <c r="F1914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914" s="6" t="str">
        <f t="shared" si="91"/>
        <v>Week 4</v>
      </c>
      <c r="H1914" s="6" t="str">
        <f t="shared" si="92"/>
        <v>June 27 Week 4</v>
      </c>
      <c r="I1914" s="6" t="str">
        <f>CONCATENATE(UPPER(TableAopCalendar[[#This Row],[Month]])," ",TableAopCalendar[[#This Row],[Year]])</f>
        <v>JUNE 27</v>
      </c>
      <c r="J1914" s="6" t="s">
        <v>261</v>
      </c>
      <c r="K1914" s="6" t="str">
        <f>CONCATENATE(TableAopCalendar[[#This Row],[Month for Plan]]," ",TableAopCalendar[[#This Row],[Plan]])</f>
        <v>JUNE 27 PLANNED</v>
      </c>
    </row>
    <row r="1915" spans="1:11" x14ac:dyDescent="0.35">
      <c r="A1915" s="6">
        <f t="shared" si="90"/>
        <v>6</v>
      </c>
      <c r="B1915" s="7">
        <v>46565</v>
      </c>
      <c r="C1915" s="8" t="s">
        <v>253</v>
      </c>
      <c r="D1915" s="8">
        <v>27</v>
      </c>
      <c r="E1915" s="6">
        <f>DAY(TableAopCalendar[[#This Row],[Date]])</f>
        <v>27</v>
      </c>
      <c r="F1915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915" s="6" t="str">
        <f t="shared" si="91"/>
        <v>Week 4</v>
      </c>
      <c r="H1915" s="6" t="str">
        <f t="shared" si="92"/>
        <v>June 27 Week 4</v>
      </c>
      <c r="I1915" s="6" t="str">
        <f>CONCATENATE(UPPER(TableAopCalendar[[#This Row],[Month]])," ",TableAopCalendar[[#This Row],[Year]])</f>
        <v>JUNE 27</v>
      </c>
      <c r="J1915" s="6" t="s">
        <v>261</v>
      </c>
      <c r="K1915" s="6" t="str">
        <f>CONCATENATE(TableAopCalendar[[#This Row],[Month for Plan]]," ",TableAopCalendar[[#This Row],[Plan]])</f>
        <v>JUNE 27 PLANNED</v>
      </c>
    </row>
    <row r="1916" spans="1:11" x14ac:dyDescent="0.35">
      <c r="A1916" s="6">
        <f t="shared" si="90"/>
        <v>7</v>
      </c>
      <c r="B1916" s="7">
        <v>46566</v>
      </c>
      <c r="C1916" s="8" t="s">
        <v>253</v>
      </c>
      <c r="D1916" s="8">
        <v>27</v>
      </c>
      <c r="E1916" s="6">
        <f>DAY(TableAopCalendar[[#This Row],[Date]])</f>
        <v>28</v>
      </c>
      <c r="F1916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916" s="6" t="str">
        <f t="shared" si="91"/>
        <v>Week 4</v>
      </c>
      <c r="H1916" s="6" t="str">
        <f t="shared" si="92"/>
        <v>June 27 Week 4</v>
      </c>
      <c r="I1916" s="6" t="str">
        <f>CONCATENATE(UPPER(TableAopCalendar[[#This Row],[Month]])," ",TableAopCalendar[[#This Row],[Year]])</f>
        <v>JUNE 27</v>
      </c>
      <c r="J1916" s="6" t="s">
        <v>261</v>
      </c>
      <c r="K1916" s="6" t="str">
        <f>CONCATENATE(TableAopCalendar[[#This Row],[Month for Plan]]," ",TableAopCalendar[[#This Row],[Plan]])</f>
        <v>JUNE 27 PLANNED</v>
      </c>
    </row>
    <row r="1917" spans="1:11" x14ac:dyDescent="0.35">
      <c r="A1917" s="6">
        <f t="shared" si="90"/>
        <v>1</v>
      </c>
      <c r="B1917" s="7">
        <v>46567</v>
      </c>
      <c r="C1917" s="8" t="s">
        <v>253</v>
      </c>
      <c r="D1917" s="8">
        <v>27</v>
      </c>
      <c r="E1917" s="6">
        <f>DAY(TableAopCalendar[[#This Row],[Date]])</f>
        <v>29</v>
      </c>
      <c r="F1917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917" s="6" t="str">
        <f t="shared" si="91"/>
        <v>Week 5</v>
      </c>
      <c r="H1917" s="6" t="str">
        <f t="shared" si="92"/>
        <v>June 27 Week 5</v>
      </c>
      <c r="I1917" s="6" t="str">
        <f>CONCATENATE(UPPER(TableAopCalendar[[#This Row],[Month]])," ",TableAopCalendar[[#This Row],[Year]])</f>
        <v>JUNE 27</v>
      </c>
      <c r="J1917" s="6" t="s">
        <v>261</v>
      </c>
      <c r="K1917" s="6" t="str">
        <f>CONCATENATE(TableAopCalendar[[#This Row],[Month for Plan]]," ",TableAopCalendar[[#This Row],[Plan]])</f>
        <v>JUNE 27 PLANNED</v>
      </c>
    </row>
    <row r="1918" spans="1:11" x14ac:dyDescent="0.35">
      <c r="A1918" s="6">
        <f t="shared" si="90"/>
        <v>2</v>
      </c>
      <c r="B1918" s="7">
        <v>46568</v>
      </c>
      <c r="C1918" s="8" t="s">
        <v>253</v>
      </c>
      <c r="D1918" s="8">
        <v>27</v>
      </c>
      <c r="E1918" s="6">
        <f>DAY(TableAopCalendar[[#This Row],[Date]])</f>
        <v>30</v>
      </c>
      <c r="F1918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918" s="6" t="str">
        <f t="shared" si="91"/>
        <v>Week 5</v>
      </c>
      <c r="H1918" s="6" t="str">
        <f t="shared" si="92"/>
        <v>June 27 Week 5</v>
      </c>
      <c r="I1918" s="6" t="str">
        <f>CONCATENATE(UPPER(TableAopCalendar[[#This Row],[Month]])," ",TableAopCalendar[[#This Row],[Year]])</f>
        <v>JUNE 27</v>
      </c>
      <c r="J1918" s="6" t="s">
        <v>261</v>
      </c>
      <c r="K1918" s="6" t="str">
        <f>CONCATENATE(TableAopCalendar[[#This Row],[Month for Plan]]," ",TableAopCalendar[[#This Row],[Plan]])</f>
        <v>JUNE 27 PLANNED</v>
      </c>
    </row>
    <row r="1919" spans="1:11" x14ac:dyDescent="0.35">
      <c r="A1919" s="6">
        <f t="shared" si="90"/>
        <v>1</v>
      </c>
      <c r="B1919" s="7">
        <v>46569</v>
      </c>
      <c r="C1919" s="8" t="s">
        <v>254</v>
      </c>
      <c r="D1919" s="8">
        <v>27</v>
      </c>
      <c r="E1919" s="6">
        <f>DAY(TableAopCalendar[[#This Row],[Date]])</f>
        <v>1</v>
      </c>
      <c r="F1919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919" s="6" t="str">
        <f t="shared" si="91"/>
        <v>Week 1</v>
      </c>
      <c r="H1919" s="6" t="str">
        <f t="shared" si="92"/>
        <v>July 27 Week 1</v>
      </c>
      <c r="I1919" s="6" t="str">
        <f>CONCATENATE(UPPER(TableAopCalendar[[#This Row],[Month]])," ",TableAopCalendar[[#This Row],[Year]])</f>
        <v>JULY 27</v>
      </c>
      <c r="J1919" s="6" t="s">
        <v>261</v>
      </c>
      <c r="K1919" s="6" t="str">
        <f>CONCATENATE(TableAopCalendar[[#This Row],[Month for Plan]]," ",TableAopCalendar[[#This Row],[Plan]])</f>
        <v>JULY 27 PLANNED</v>
      </c>
    </row>
    <row r="1920" spans="1:11" x14ac:dyDescent="0.35">
      <c r="A1920" s="6">
        <f t="shared" si="90"/>
        <v>2</v>
      </c>
      <c r="B1920" s="7">
        <v>46570</v>
      </c>
      <c r="C1920" s="8" t="s">
        <v>254</v>
      </c>
      <c r="D1920" s="8">
        <v>27</v>
      </c>
      <c r="E1920" s="6">
        <f>DAY(TableAopCalendar[[#This Row],[Date]])</f>
        <v>2</v>
      </c>
      <c r="F1920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920" s="6" t="str">
        <f t="shared" si="91"/>
        <v>Week 1</v>
      </c>
      <c r="H1920" s="6" t="str">
        <f t="shared" si="92"/>
        <v>July 27 Week 1</v>
      </c>
      <c r="I1920" s="6" t="str">
        <f>CONCATENATE(UPPER(TableAopCalendar[[#This Row],[Month]])," ",TableAopCalendar[[#This Row],[Year]])</f>
        <v>JULY 27</v>
      </c>
      <c r="J1920" s="6" t="s">
        <v>261</v>
      </c>
      <c r="K1920" s="6" t="str">
        <f>CONCATENATE(TableAopCalendar[[#This Row],[Month for Plan]]," ",TableAopCalendar[[#This Row],[Plan]])</f>
        <v>JULY 27 PLANNED</v>
      </c>
    </row>
    <row r="1921" spans="1:11" x14ac:dyDescent="0.35">
      <c r="A1921" s="6">
        <f t="shared" si="90"/>
        <v>3</v>
      </c>
      <c r="B1921" s="7">
        <v>46571</v>
      </c>
      <c r="C1921" s="8" t="s">
        <v>254</v>
      </c>
      <c r="D1921" s="8">
        <v>27</v>
      </c>
      <c r="E1921" s="6">
        <f>DAY(TableAopCalendar[[#This Row],[Date]])</f>
        <v>3</v>
      </c>
      <c r="F1921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921" s="6" t="str">
        <f t="shared" si="91"/>
        <v>Week 1</v>
      </c>
      <c r="H1921" s="6" t="str">
        <f t="shared" si="92"/>
        <v>July 27 Week 1</v>
      </c>
      <c r="I1921" s="6" t="str">
        <f>CONCATENATE(UPPER(TableAopCalendar[[#This Row],[Month]])," ",TableAopCalendar[[#This Row],[Year]])</f>
        <v>JULY 27</v>
      </c>
      <c r="J1921" s="6" t="s">
        <v>261</v>
      </c>
      <c r="K1921" s="6" t="str">
        <f>CONCATENATE(TableAopCalendar[[#This Row],[Month for Plan]]," ",TableAopCalendar[[#This Row],[Plan]])</f>
        <v>JULY 27 PLANNED</v>
      </c>
    </row>
    <row r="1922" spans="1:11" x14ac:dyDescent="0.35">
      <c r="A1922" s="6">
        <f t="shared" si="90"/>
        <v>4</v>
      </c>
      <c r="B1922" s="7">
        <v>46572</v>
      </c>
      <c r="C1922" s="8" t="s">
        <v>254</v>
      </c>
      <c r="D1922" s="8">
        <v>27</v>
      </c>
      <c r="E1922" s="6">
        <f>DAY(TableAopCalendar[[#This Row],[Date]])</f>
        <v>4</v>
      </c>
      <c r="F1922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922" s="6" t="str">
        <f t="shared" si="91"/>
        <v>Week 1</v>
      </c>
      <c r="H1922" s="6" t="str">
        <f t="shared" si="92"/>
        <v>July 27 Week 1</v>
      </c>
      <c r="I1922" s="6" t="str">
        <f>CONCATENATE(UPPER(TableAopCalendar[[#This Row],[Month]])," ",TableAopCalendar[[#This Row],[Year]])</f>
        <v>JULY 27</v>
      </c>
      <c r="J1922" s="6" t="s">
        <v>261</v>
      </c>
      <c r="K1922" s="6" t="str">
        <f>CONCATENATE(TableAopCalendar[[#This Row],[Month for Plan]]," ",TableAopCalendar[[#This Row],[Plan]])</f>
        <v>JULY 27 PLANNED</v>
      </c>
    </row>
    <row r="1923" spans="1:11" x14ac:dyDescent="0.35">
      <c r="A1923" s="6">
        <f t="shared" si="90"/>
        <v>5</v>
      </c>
      <c r="B1923" s="7">
        <v>46573</v>
      </c>
      <c r="C1923" s="8" t="s">
        <v>254</v>
      </c>
      <c r="D1923" s="8">
        <v>27</v>
      </c>
      <c r="E1923" s="6">
        <f>DAY(TableAopCalendar[[#This Row],[Date]])</f>
        <v>5</v>
      </c>
      <c r="F1923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923" s="6" t="str">
        <f t="shared" si="91"/>
        <v>Week 1</v>
      </c>
      <c r="H1923" s="6" t="str">
        <f t="shared" si="92"/>
        <v>July 27 Week 1</v>
      </c>
      <c r="I1923" s="6" t="str">
        <f>CONCATENATE(UPPER(TableAopCalendar[[#This Row],[Month]])," ",TableAopCalendar[[#This Row],[Year]])</f>
        <v>JULY 27</v>
      </c>
      <c r="J1923" s="6" t="s">
        <v>261</v>
      </c>
      <c r="K1923" s="6" t="str">
        <f>CONCATENATE(TableAopCalendar[[#This Row],[Month for Plan]]," ",TableAopCalendar[[#This Row],[Plan]])</f>
        <v>JULY 27 PLANNED</v>
      </c>
    </row>
    <row r="1924" spans="1:11" x14ac:dyDescent="0.35">
      <c r="A1924" s="6">
        <f t="shared" si="90"/>
        <v>6</v>
      </c>
      <c r="B1924" s="7">
        <v>46574</v>
      </c>
      <c r="C1924" s="8" t="s">
        <v>254</v>
      </c>
      <c r="D1924" s="8">
        <v>27</v>
      </c>
      <c r="E1924" s="6">
        <f>DAY(TableAopCalendar[[#This Row],[Date]])</f>
        <v>6</v>
      </c>
      <c r="F1924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924" s="6" t="str">
        <f t="shared" si="91"/>
        <v>Week 1</v>
      </c>
      <c r="H1924" s="6" t="str">
        <f t="shared" si="92"/>
        <v>July 27 Week 1</v>
      </c>
      <c r="I1924" s="6" t="str">
        <f>CONCATENATE(UPPER(TableAopCalendar[[#This Row],[Month]])," ",TableAopCalendar[[#This Row],[Year]])</f>
        <v>JULY 27</v>
      </c>
      <c r="J1924" s="6" t="s">
        <v>261</v>
      </c>
      <c r="K1924" s="6" t="str">
        <f>CONCATENATE(TableAopCalendar[[#This Row],[Month for Plan]]," ",TableAopCalendar[[#This Row],[Plan]])</f>
        <v>JULY 27 PLANNED</v>
      </c>
    </row>
    <row r="1925" spans="1:11" x14ac:dyDescent="0.35">
      <c r="A1925" s="6">
        <f t="shared" si="90"/>
        <v>7</v>
      </c>
      <c r="B1925" s="7">
        <v>46575</v>
      </c>
      <c r="C1925" s="8" t="s">
        <v>254</v>
      </c>
      <c r="D1925" s="8">
        <v>27</v>
      </c>
      <c r="E1925" s="6">
        <f>DAY(TableAopCalendar[[#This Row],[Date]])</f>
        <v>7</v>
      </c>
      <c r="F1925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925" s="6" t="str">
        <f t="shared" si="91"/>
        <v>Week 1</v>
      </c>
      <c r="H1925" s="6" t="str">
        <f t="shared" si="92"/>
        <v>July 27 Week 1</v>
      </c>
      <c r="I1925" s="6" t="str">
        <f>CONCATENATE(UPPER(TableAopCalendar[[#This Row],[Month]])," ",TableAopCalendar[[#This Row],[Year]])</f>
        <v>JULY 27</v>
      </c>
      <c r="J1925" s="6" t="s">
        <v>261</v>
      </c>
      <c r="K1925" s="6" t="str">
        <f>CONCATENATE(TableAopCalendar[[#This Row],[Month for Plan]]," ",TableAopCalendar[[#This Row],[Plan]])</f>
        <v>JULY 27 PLANNED</v>
      </c>
    </row>
    <row r="1926" spans="1:11" x14ac:dyDescent="0.35">
      <c r="A1926" s="6">
        <f t="shared" si="90"/>
        <v>1</v>
      </c>
      <c r="B1926" s="7">
        <v>46576</v>
      </c>
      <c r="C1926" s="8" t="s">
        <v>254</v>
      </c>
      <c r="D1926" s="8">
        <v>27</v>
      </c>
      <c r="E1926" s="6">
        <f>DAY(TableAopCalendar[[#This Row],[Date]])</f>
        <v>8</v>
      </c>
      <c r="F1926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926" s="6" t="str">
        <f t="shared" si="91"/>
        <v>Week 2</v>
      </c>
      <c r="H1926" s="6" t="str">
        <f t="shared" si="92"/>
        <v>July 27 Week 2</v>
      </c>
      <c r="I1926" s="6" t="str">
        <f>CONCATENATE(UPPER(TableAopCalendar[[#This Row],[Month]])," ",TableAopCalendar[[#This Row],[Year]])</f>
        <v>JULY 27</v>
      </c>
      <c r="J1926" s="6" t="s">
        <v>261</v>
      </c>
      <c r="K1926" s="6" t="str">
        <f>CONCATENATE(TableAopCalendar[[#This Row],[Month for Plan]]," ",TableAopCalendar[[#This Row],[Plan]])</f>
        <v>JULY 27 PLANNED</v>
      </c>
    </row>
    <row r="1927" spans="1:11" x14ac:dyDescent="0.35">
      <c r="A1927" s="6">
        <f t="shared" si="90"/>
        <v>2</v>
      </c>
      <c r="B1927" s="7">
        <v>46577</v>
      </c>
      <c r="C1927" s="8" t="s">
        <v>254</v>
      </c>
      <c r="D1927" s="8">
        <v>27</v>
      </c>
      <c r="E1927" s="6">
        <f>DAY(TableAopCalendar[[#This Row],[Date]])</f>
        <v>9</v>
      </c>
      <c r="F1927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927" s="6" t="str">
        <f t="shared" si="91"/>
        <v>Week 2</v>
      </c>
      <c r="H1927" s="6" t="str">
        <f t="shared" si="92"/>
        <v>July 27 Week 2</v>
      </c>
      <c r="I1927" s="6" t="str">
        <f>CONCATENATE(UPPER(TableAopCalendar[[#This Row],[Month]])," ",TableAopCalendar[[#This Row],[Year]])</f>
        <v>JULY 27</v>
      </c>
      <c r="J1927" s="6" t="s">
        <v>261</v>
      </c>
      <c r="K1927" s="6" t="str">
        <f>CONCATENATE(TableAopCalendar[[#This Row],[Month for Plan]]," ",TableAopCalendar[[#This Row],[Plan]])</f>
        <v>JULY 27 PLANNED</v>
      </c>
    </row>
    <row r="1928" spans="1:11" x14ac:dyDescent="0.35">
      <c r="A1928" s="6">
        <f t="shared" si="90"/>
        <v>3</v>
      </c>
      <c r="B1928" s="7">
        <v>46578</v>
      </c>
      <c r="C1928" s="8" t="s">
        <v>254</v>
      </c>
      <c r="D1928" s="8">
        <v>27</v>
      </c>
      <c r="E1928" s="6">
        <f>DAY(TableAopCalendar[[#This Row],[Date]])</f>
        <v>10</v>
      </c>
      <c r="F1928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928" s="6" t="str">
        <f t="shared" si="91"/>
        <v>Week 2</v>
      </c>
      <c r="H1928" s="6" t="str">
        <f t="shared" si="92"/>
        <v>July 27 Week 2</v>
      </c>
      <c r="I1928" s="6" t="str">
        <f>CONCATENATE(UPPER(TableAopCalendar[[#This Row],[Month]])," ",TableAopCalendar[[#This Row],[Year]])</f>
        <v>JULY 27</v>
      </c>
      <c r="J1928" s="6" t="s">
        <v>261</v>
      </c>
      <c r="K1928" s="6" t="str">
        <f>CONCATENATE(TableAopCalendar[[#This Row],[Month for Plan]]," ",TableAopCalendar[[#This Row],[Plan]])</f>
        <v>JULY 27 PLANNED</v>
      </c>
    </row>
    <row r="1929" spans="1:11" x14ac:dyDescent="0.35">
      <c r="A1929" s="6">
        <f t="shared" si="90"/>
        <v>4</v>
      </c>
      <c r="B1929" s="7">
        <v>46579</v>
      </c>
      <c r="C1929" s="8" t="s">
        <v>254</v>
      </c>
      <c r="D1929" s="8">
        <v>27</v>
      </c>
      <c r="E1929" s="6">
        <f>DAY(TableAopCalendar[[#This Row],[Date]])</f>
        <v>11</v>
      </c>
      <c r="F1929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929" s="6" t="str">
        <f t="shared" si="91"/>
        <v>Week 2</v>
      </c>
      <c r="H1929" s="6" t="str">
        <f t="shared" si="92"/>
        <v>July 27 Week 2</v>
      </c>
      <c r="I1929" s="6" t="str">
        <f>CONCATENATE(UPPER(TableAopCalendar[[#This Row],[Month]])," ",TableAopCalendar[[#This Row],[Year]])</f>
        <v>JULY 27</v>
      </c>
      <c r="J1929" s="6" t="s">
        <v>261</v>
      </c>
      <c r="K1929" s="6" t="str">
        <f>CONCATENATE(TableAopCalendar[[#This Row],[Month for Plan]]," ",TableAopCalendar[[#This Row],[Plan]])</f>
        <v>JULY 27 PLANNED</v>
      </c>
    </row>
    <row r="1930" spans="1:11" x14ac:dyDescent="0.35">
      <c r="A1930" s="6">
        <f t="shared" si="90"/>
        <v>5</v>
      </c>
      <c r="B1930" s="7">
        <v>46580</v>
      </c>
      <c r="C1930" s="8" t="s">
        <v>254</v>
      </c>
      <c r="D1930" s="8">
        <v>27</v>
      </c>
      <c r="E1930" s="6">
        <f>DAY(TableAopCalendar[[#This Row],[Date]])</f>
        <v>12</v>
      </c>
      <c r="F1930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930" s="6" t="str">
        <f t="shared" si="91"/>
        <v>Week 2</v>
      </c>
      <c r="H1930" s="6" t="str">
        <f t="shared" si="92"/>
        <v>July 27 Week 2</v>
      </c>
      <c r="I1930" s="6" t="str">
        <f>CONCATENATE(UPPER(TableAopCalendar[[#This Row],[Month]])," ",TableAopCalendar[[#This Row],[Year]])</f>
        <v>JULY 27</v>
      </c>
      <c r="J1930" s="6" t="s">
        <v>261</v>
      </c>
      <c r="K1930" s="6" t="str">
        <f>CONCATENATE(TableAopCalendar[[#This Row],[Month for Plan]]," ",TableAopCalendar[[#This Row],[Plan]])</f>
        <v>JULY 27 PLANNED</v>
      </c>
    </row>
    <row r="1931" spans="1:11" x14ac:dyDescent="0.35">
      <c r="A1931" s="6">
        <f t="shared" ref="A1931:A1994" si="93">IF(G1931=G1930,A1930+1,1)</f>
        <v>6</v>
      </c>
      <c r="B1931" s="7">
        <v>46581</v>
      </c>
      <c r="C1931" s="8" t="s">
        <v>254</v>
      </c>
      <c r="D1931" s="8">
        <v>27</v>
      </c>
      <c r="E1931" s="6">
        <f>DAY(TableAopCalendar[[#This Row],[Date]])</f>
        <v>13</v>
      </c>
      <c r="F1931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931" s="6" t="str">
        <f t="shared" ref="G1931:G1994" si="94">"Week"&amp;" "&amp;F1931</f>
        <v>Week 2</v>
      </c>
      <c r="H1931" s="6" t="str">
        <f t="shared" ref="H1931:H1994" si="95">CONCATENATE(C1931," ",D1931," ",G1931)</f>
        <v>July 27 Week 2</v>
      </c>
      <c r="I1931" s="6" t="str">
        <f>CONCATENATE(UPPER(TableAopCalendar[[#This Row],[Month]])," ",TableAopCalendar[[#This Row],[Year]])</f>
        <v>JULY 27</v>
      </c>
      <c r="J1931" s="6" t="s">
        <v>261</v>
      </c>
      <c r="K1931" s="6" t="str">
        <f>CONCATENATE(TableAopCalendar[[#This Row],[Month for Plan]]," ",TableAopCalendar[[#This Row],[Plan]])</f>
        <v>JULY 27 PLANNED</v>
      </c>
    </row>
    <row r="1932" spans="1:11" x14ac:dyDescent="0.35">
      <c r="A1932" s="6">
        <f t="shared" si="93"/>
        <v>7</v>
      </c>
      <c r="B1932" s="7">
        <v>46582</v>
      </c>
      <c r="C1932" s="8" t="s">
        <v>254</v>
      </c>
      <c r="D1932" s="8">
        <v>27</v>
      </c>
      <c r="E1932" s="6">
        <f>DAY(TableAopCalendar[[#This Row],[Date]])</f>
        <v>14</v>
      </c>
      <c r="F1932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932" s="6" t="str">
        <f t="shared" si="94"/>
        <v>Week 2</v>
      </c>
      <c r="H1932" s="6" t="str">
        <f t="shared" si="95"/>
        <v>July 27 Week 2</v>
      </c>
      <c r="I1932" s="6" t="str">
        <f>CONCATENATE(UPPER(TableAopCalendar[[#This Row],[Month]])," ",TableAopCalendar[[#This Row],[Year]])</f>
        <v>JULY 27</v>
      </c>
      <c r="J1932" s="6" t="s">
        <v>261</v>
      </c>
      <c r="K1932" s="6" t="str">
        <f>CONCATENATE(TableAopCalendar[[#This Row],[Month for Plan]]," ",TableAopCalendar[[#This Row],[Plan]])</f>
        <v>JULY 27 PLANNED</v>
      </c>
    </row>
    <row r="1933" spans="1:11" x14ac:dyDescent="0.35">
      <c r="A1933" s="6">
        <f t="shared" si="93"/>
        <v>1</v>
      </c>
      <c r="B1933" s="7">
        <v>46583</v>
      </c>
      <c r="C1933" s="8" t="s">
        <v>254</v>
      </c>
      <c r="D1933" s="8">
        <v>27</v>
      </c>
      <c r="E1933" s="6">
        <f>DAY(TableAopCalendar[[#This Row],[Date]])</f>
        <v>15</v>
      </c>
      <c r="F1933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933" s="6" t="str">
        <f t="shared" si="94"/>
        <v>Week 3</v>
      </c>
      <c r="H1933" s="6" t="str">
        <f t="shared" si="95"/>
        <v>July 27 Week 3</v>
      </c>
      <c r="I1933" s="6" t="str">
        <f>CONCATENATE(UPPER(TableAopCalendar[[#This Row],[Month]])," ",TableAopCalendar[[#This Row],[Year]])</f>
        <v>JULY 27</v>
      </c>
      <c r="J1933" s="6" t="s">
        <v>261</v>
      </c>
      <c r="K1933" s="6" t="str">
        <f>CONCATENATE(TableAopCalendar[[#This Row],[Month for Plan]]," ",TableAopCalendar[[#This Row],[Plan]])</f>
        <v>JULY 27 PLANNED</v>
      </c>
    </row>
    <row r="1934" spans="1:11" x14ac:dyDescent="0.35">
      <c r="A1934" s="6">
        <f t="shared" si="93"/>
        <v>2</v>
      </c>
      <c r="B1934" s="7">
        <v>46584</v>
      </c>
      <c r="C1934" s="8" t="s">
        <v>254</v>
      </c>
      <c r="D1934" s="8">
        <v>27</v>
      </c>
      <c r="E1934" s="6">
        <f>DAY(TableAopCalendar[[#This Row],[Date]])</f>
        <v>16</v>
      </c>
      <c r="F1934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934" s="6" t="str">
        <f t="shared" si="94"/>
        <v>Week 3</v>
      </c>
      <c r="H1934" s="6" t="str">
        <f t="shared" si="95"/>
        <v>July 27 Week 3</v>
      </c>
      <c r="I1934" s="6" t="str">
        <f>CONCATENATE(UPPER(TableAopCalendar[[#This Row],[Month]])," ",TableAopCalendar[[#This Row],[Year]])</f>
        <v>JULY 27</v>
      </c>
      <c r="J1934" s="6" t="s">
        <v>261</v>
      </c>
      <c r="K1934" s="6" t="str">
        <f>CONCATENATE(TableAopCalendar[[#This Row],[Month for Plan]]," ",TableAopCalendar[[#This Row],[Plan]])</f>
        <v>JULY 27 PLANNED</v>
      </c>
    </row>
    <row r="1935" spans="1:11" x14ac:dyDescent="0.35">
      <c r="A1935" s="6">
        <f t="shared" si="93"/>
        <v>3</v>
      </c>
      <c r="B1935" s="7">
        <v>46585</v>
      </c>
      <c r="C1935" s="8" t="s">
        <v>254</v>
      </c>
      <c r="D1935" s="8">
        <v>27</v>
      </c>
      <c r="E1935" s="6">
        <f>DAY(TableAopCalendar[[#This Row],[Date]])</f>
        <v>17</v>
      </c>
      <c r="F1935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935" s="6" t="str">
        <f t="shared" si="94"/>
        <v>Week 3</v>
      </c>
      <c r="H1935" s="6" t="str">
        <f t="shared" si="95"/>
        <v>July 27 Week 3</v>
      </c>
      <c r="I1935" s="6" t="str">
        <f>CONCATENATE(UPPER(TableAopCalendar[[#This Row],[Month]])," ",TableAopCalendar[[#This Row],[Year]])</f>
        <v>JULY 27</v>
      </c>
      <c r="J1935" s="6" t="s">
        <v>261</v>
      </c>
      <c r="K1935" s="6" t="str">
        <f>CONCATENATE(TableAopCalendar[[#This Row],[Month for Plan]]," ",TableAopCalendar[[#This Row],[Plan]])</f>
        <v>JULY 27 PLANNED</v>
      </c>
    </row>
    <row r="1936" spans="1:11" x14ac:dyDescent="0.35">
      <c r="A1936" s="6">
        <f t="shared" si="93"/>
        <v>4</v>
      </c>
      <c r="B1936" s="7">
        <v>46586</v>
      </c>
      <c r="C1936" s="8" t="s">
        <v>254</v>
      </c>
      <c r="D1936" s="8">
        <v>27</v>
      </c>
      <c r="E1936" s="6">
        <f>DAY(TableAopCalendar[[#This Row],[Date]])</f>
        <v>18</v>
      </c>
      <c r="F1936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936" s="6" t="str">
        <f t="shared" si="94"/>
        <v>Week 3</v>
      </c>
      <c r="H1936" s="6" t="str">
        <f t="shared" si="95"/>
        <v>July 27 Week 3</v>
      </c>
      <c r="I1936" s="6" t="str">
        <f>CONCATENATE(UPPER(TableAopCalendar[[#This Row],[Month]])," ",TableAopCalendar[[#This Row],[Year]])</f>
        <v>JULY 27</v>
      </c>
      <c r="J1936" s="6" t="s">
        <v>261</v>
      </c>
      <c r="K1936" s="6" t="str">
        <f>CONCATENATE(TableAopCalendar[[#This Row],[Month for Plan]]," ",TableAopCalendar[[#This Row],[Plan]])</f>
        <v>JULY 27 PLANNED</v>
      </c>
    </row>
    <row r="1937" spans="1:11" x14ac:dyDescent="0.35">
      <c r="A1937" s="6">
        <f t="shared" si="93"/>
        <v>5</v>
      </c>
      <c r="B1937" s="7">
        <v>46587</v>
      </c>
      <c r="C1937" s="8" t="s">
        <v>254</v>
      </c>
      <c r="D1937" s="8">
        <v>27</v>
      </c>
      <c r="E1937" s="6">
        <f>DAY(TableAopCalendar[[#This Row],[Date]])</f>
        <v>19</v>
      </c>
      <c r="F1937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937" s="6" t="str">
        <f t="shared" si="94"/>
        <v>Week 3</v>
      </c>
      <c r="H1937" s="6" t="str">
        <f t="shared" si="95"/>
        <v>July 27 Week 3</v>
      </c>
      <c r="I1937" s="6" t="str">
        <f>CONCATENATE(UPPER(TableAopCalendar[[#This Row],[Month]])," ",TableAopCalendar[[#This Row],[Year]])</f>
        <v>JULY 27</v>
      </c>
      <c r="J1937" s="6" t="s">
        <v>261</v>
      </c>
      <c r="K1937" s="6" t="str">
        <f>CONCATENATE(TableAopCalendar[[#This Row],[Month for Plan]]," ",TableAopCalendar[[#This Row],[Plan]])</f>
        <v>JULY 27 PLANNED</v>
      </c>
    </row>
    <row r="1938" spans="1:11" x14ac:dyDescent="0.35">
      <c r="A1938" s="6">
        <f t="shared" si="93"/>
        <v>6</v>
      </c>
      <c r="B1938" s="7">
        <v>46588</v>
      </c>
      <c r="C1938" s="8" t="s">
        <v>254</v>
      </c>
      <c r="D1938" s="8">
        <v>27</v>
      </c>
      <c r="E1938" s="6">
        <f>DAY(TableAopCalendar[[#This Row],[Date]])</f>
        <v>20</v>
      </c>
      <c r="F1938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938" s="6" t="str">
        <f t="shared" si="94"/>
        <v>Week 3</v>
      </c>
      <c r="H1938" s="6" t="str">
        <f t="shared" si="95"/>
        <v>July 27 Week 3</v>
      </c>
      <c r="I1938" s="6" t="str">
        <f>CONCATENATE(UPPER(TableAopCalendar[[#This Row],[Month]])," ",TableAopCalendar[[#This Row],[Year]])</f>
        <v>JULY 27</v>
      </c>
      <c r="J1938" s="6" t="s">
        <v>261</v>
      </c>
      <c r="K1938" s="6" t="str">
        <f>CONCATENATE(TableAopCalendar[[#This Row],[Month for Plan]]," ",TableAopCalendar[[#This Row],[Plan]])</f>
        <v>JULY 27 PLANNED</v>
      </c>
    </row>
    <row r="1939" spans="1:11" x14ac:dyDescent="0.35">
      <c r="A1939" s="6">
        <f t="shared" si="93"/>
        <v>7</v>
      </c>
      <c r="B1939" s="7">
        <v>46589</v>
      </c>
      <c r="C1939" s="8" t="s">
        <v>254</v>
      </c>
      <c r="D1939" s="8">
        <v>27</v>
      </c>
      <c r="E1939" s="6">
        <f>DAY(TableAopCalendar[[#This Row],[Date]])</f>
        <v>21</v>
      </c>
      <c r="F1939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939" s="6" t="str">
        <f t="shared" si="94"/>
        <v>Week 3</v>
      </c>
      <c r="H1939" s="6" t="str">
        <f t="shared" si="95"/>
        <v>July 27 Week 3</v>
      </c>
      <c r="I1939" s="6" t="str">
        <f>CONCATENATE(UPPER(TableAopCalendar[[#This Row],[Month]])," ",TableAopCalendar[[#This Row],[Year]])</f>
        <v>JULY 27</v>
      </c>
      <c r="J1939" s="6" t="s">
        <v>261</v>
      </c>
      <c r="K1939" s="6" t="str">
        <f>CONCATENATE(TableAopCalendar[[#This Row],[Month for Plan]]," ",TableAopCalendar[[#This Row],[Plan]])</f>
        <v>JULY 27 PLANNED</v>
      </c>
    </row>
    <row r="1940" spans="1:11" x14ac:dyDescent="0.35">
      <c r="A1940" s="6">
        <f t="shared" si="93"/>
        <v>1</v>
      </c>
      <c r="B1940" s="7">
        <v>46590</v>
      </c>
      <c r="C1940" s="8" t="s">
        <v>254</v>
      </c>
      <c r="D1940" s="8">
        <v>27</v>
      </c>
      <c r="E1940" s="6">
        <f>DAY(TableAopCalendar[[#This Row],[Date]])</f>
        <v>22</v>
      </c>
      <c r="F1940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940" s="6" t="str">
        <f t="shared" si="94"/>
        <v>Week 4</v>
      </c>
      <c r="H1940" s="6" t="str">
        <f t="shared" si="95"/>
        <v>July 27 Week 4</v>
      </c>
      <c r="I1940" s="6" t="str">
        <f>CONCATENATE(UPPER(TableAopCalendar[[#This Row],[Month]])," ",TableAopCalendar[[#This Row],[Year]])</f>
        <v>JULY 27</v>
      </c>
      <c r="J1940" s="6" t="s">
        <v>261</v>
      </c>
      <c r="K1940" s="6" t="str">
        <f>CONCATENATE(TableAopCalendar[[#This Row],[Month for Plan]]," ",TableAopCalendar[[#This Row],[Plan]])</f>
        <v>JULY 27 PLANNED</v>
      </c>
    </row>
    <row r="1941" spans="1:11" x14ac:dyDescent="0.35">
      <c r="A1941" s="6">
        <f t="shared" si="93"/>
        <v>2</v>
      </c>
      <c r="B1941" s="7">
        <v>46591</v>
      </c>
      <c r="C1941" s="8" t="s">
        <v>254</v>
      </c>
      <c r="D1941" s="8">
        <v>27</v>
      </c>
      <c r="E1941" s="6">
        <f>DAY(TableAopCalendar[[#This Row],[Date]])</f>
        <v>23</v>
      </c>
      <c r="F1941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941" s="6" t="str">
        <f t="shared" si="94"/>
        <v>Week 4</v>
      </c>
      <c r="H1941" s="6" t="str">
        <f t="shared" si="95"/>
        <v>July 27 Week 4</v>
      </c>
      <c r="I1941" s="6" t="str">
        <f>CONCATENATE(UPPER(TableAopCalendar[[#This Row],[Month]])," ",TableAopCalendar[[#This Row],[Year]])</f>
        <v>JULY 27</v>
      </c>
      <c r="J1941" s="6" t="s">
        <v>261</v>
      </c>
      <c r="K1941" s="6" t="str">
        <f>CONCATENATE(TableAopCalendar[[#This Row],[Month for Plan]]," ",TableAopCalendar[[#This Row],[Plan]])</f>
        <v>JULY 27 PLANNED</v>
      </c>
    </row>
    <row r="1942" spans="1:11" x14ac:dyDescent="0.35">
      <c r="A1942" s="6">
        <f t="shared" si="93"/>
        <v>3</v>
      </c>
      <c r="B1942" s="7">
        <v>46592</v>
      </c>
      <c r="C1942" s="8" t="s">
        <v>254</v>
      </c>
      <c r="D1942" s="8">
        <v>27</v>
      </c>
      <c r="E1942" s="6">
        <f>DAY(TableAopCalendar[[#This Row],[Date]])</f>
        <v>24</v>
      </c>
      <c r="F1942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942" s="6" t="str">
        <f t="shared" si="94"/>
        <v>Week 4</v>
      </c>
      <c r="H1942" s="6" t="str">
        <f t="shared" si="95"/>
        <v>July 27 Week 4</v>
      </c>
      <c r="I1942" s="6" t="str">
        <f>CONCATENATE(UPPER(TableAopCalendar[[#This Row],[Month]])," ",TableAopCalendar[[#This Row],[Year]])</f>
        <v>JULY 27</v>
      </c>
      <c r="J1942" s="6" t="s">
        <v>261</v>
      </c>
      <c r="K1942" s="6" t="str">
        <f>CONCATENATE(TableAopCalendar[[#This Row],[Month for Plan]]," ",TableAopCalendar[[#This Row],[Plan]])</f>
        <v>JULY 27 PLANNED</v>
      </c>
    </row>
    <row r="1943" spans="1:11" x14ac:dyDescent="0.35">
      <c r="A1943" s="6">
        <f t="shared" si="93"/>
        <v>4</v>
      </c>
      <c r="B1943" s="7">
        <v>46593</v>
      </c>
      <c r="C1943" s="8" t="s">
        <v>254</v>
      </c>
      <c r="D1943" s="8">
        <v>27</v>
      </c>
      <c r="E1943" s="6">
        <f>DAY(TableAopCalendar[[#This Row],[Date]])</f>
        <v>25</v>
      </c>
      <c r="F1943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943" s="6" t="str">
        <f t="shared" si="94"/>
        <v>Week 4</v>
      </c>
      <c r="H1943" s="6" t="str">
        <f t="shared" si="95"/>
        <v>July 27 Week 4</v>
      </c>
      <c r="I1943" s="6" t="str">
        <f>CONCATENATE(UPPER(TableAopCalendar[[#This Row],[Month]])," ",TableAopCalendar[[#This Row],[Year]])</f>
        <v>JULY 27</v>
      </c>
      <c r="J1943" s="6" t="s">
        <v>261</v>
      </c>
      <c r="K1943" s="6" t="str">
        <f>CONCATENATE(TableAopCalendar[[#This Row],[Month for Plan]]," ",TableAopCalendar[[#This Row],[Plan]])</f>
        <v>JULY 27 PLANNED</v>
      </c>
    </row>
    <row r="1944" spans="1:11" x14ac:dyDescent="0.35">
      <c r="A1944" s="6">
        <f t="shared" si="93"/>
        <v>5</v>
      </c>
      <c r="B1944" s="7">
        <v>46594</v>
      </c>
      <c r="C1944" s="8" t="s">
        <v>254</v>
      </c>
      <c r="D1944" s="8">
        <v>27</v>
      </c>
      <c r="E1944" s="6">
        <f>DAY(TableAopCalendar[[#This Row],[Date]])</f>
        <v>26</v>
      </c>
      <c r="F1944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944" s="6" t="str">
        <f t="shared" si="94"/>
        <v>Week 4</v>
      </c>
      <c r="H1944" s="6" t="str">
        <f t="shared" si="95"/>
        <v>July 27 Week 4</v>
      </c>
      <c r="I1944" s="6" t="str">
        <f>CONCATENATE(UPPER(TableAopCalendar[[#This Row],[Month]])," ",TableAopCalendar[[#This Row],[Year]])</f>
        <v>JULY 27</v>
      </c>
      <c r="J1944" s="6" t="s">
        <v>261</v>
      </c>
      <c r="K1944" s="6" t="str">
        <f>CONCATENATE(TableAopCalendar[[#This Row],[Month for Plan]]," ",TableAopCalendar[[#This Row],[Plan]])</f>
        <v>JULY 27 PLANNED</v>
      </c>
    </row>
    <row r="1945" spans="1:11" x14ac:dyDescent="0.35">
      <c r="A1945" s="6">
        <f t="shared" si="93"/>
        <v>6</v>
      </c>
      <c r="B1945" s="7">
        <v>46595</v>
      </c>
      <c r="C1945" s="8" t="s">
        <v>254</v>
      </c>
      <c r="D1945" s="8">
        <v>27</v>
      </c>
      <c r="E1945" s="6">
        <f>DAY(TableAopCalendar[[#This Row],[Date]])</f>
        <v>27</v>
      </c>
      <c r="F1945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945" s="6" t="str">
        <f t="shared" si="94"/>
        <v>Week 4</v>
      </c>
      <c r="H1945" s="6" t="str">
        <f t="shared" si="95"/>
        <v>July 27 Week 4</v>
      </c>
      <c r="I1945" s="6" t="str">
        <f>CONCATENATE(UPPER(TableAopCalendar[[#This Row],[Month]])," ",TableAopCalendar[[#This Row],[Year]])</f>
        <v>JULY 27</v>
      </c>
      <c r="J1945" s="6" t="s">
        <v>261</v>
      </c>
      <c r="K1945" s="6" t="str">
        <f>CONCATENATE(TableAopCalendar[[#This Row],[Month for Plan]]," ",TableAopCalendar[[#This Row],[Plan]])</f>
        <v>JULY 27 PLANNED</v>
      </c>
    </row>
    <row r="1946" spans="1:11" x14ac:dyDescent="0.35">
      <c r="A1946" s="6">
        <f t="shared" si="93"/>
        <v>7</v>
      </c>
      <c r="B1946" s="7">
        <v>46596</v>
      </c>
      <c r="C1946" s="8" t="s">
        <v>254</v>
      </c>
      <c r="D1946" s="8">
        <v>27</v>
      </c>
      <c r="E1946" s="6">
        <f>DAY(TableAopCalendar[[#This Row],[Date]])</f>
        <v>28</v>
      </c>
      <c r="F1946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946" s="6" t="str">
        <f t="shared" si="94"/>
        <v>Week 4</v>
      </c>
      <c r="H1946" s="6" t="str">
        <f t="shared" si="95"/>
        <v>July 27 Week 4</v>
      </c>
      <c r="I1946" s="6" t="str">
        <f>CONCATENATE(UPPER(TableAopCalendar[[#This Row],[Month]])," ",TableAopCalendar[[#This Row],[Year]])</f>
        <v>JULY 27</v>
      </c>
      <c r="J1946" s="6" t="s">
        <v>261</v>
      </c>
      <c r="K1946" s="6" t="str">
        <f>CONCATENATE(TableAopCalendar[[#This Row],[Month for Plan]]," ",TableAopCalendar[[#This Row],[Plan]])</f>
        <v>JULY 27 PLANNED</v>
      </c>
    </row>
    <row r="1947" spans="1:11" x14ac:dyDescent="0.35">
      <c r="A1947" s="6">
        <f t="shared" si="93"/>
        <v>1</v>
      </c>
      <c r="B1947" s="7">
        <v>46597</v>
      </c>
      <c r="C1947" s="8" t="s">
        <v>254</v>
      </c>
      <c r="D1947" s="8">
        <v>27</v>
      </c>
      <c r="E1947" s="6">
        <f>DAY(TableAopCalendar[[#This Row],[Date]])</f>
        <v>29</v>
      </c>
      <c r="F1947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947" s="6" t="str">
        <f t="shared" si="94"/>
        <v>Week 5</v>
      </c>
      <c r="H1947" s="6" t="str">
        <f t="shared" si="95"/>
        <v>July 27 Week 5</v>
      </c>
      <c r="I1947" s="6" t="str">
        <f>CONCATENATE(UPPER(TableAopCalendar[[#This Row],[Month]])," ",TableAopCalendar[[#This Row],[Year]])</f>
        <v>JULY 27</v>
      </c>
      <c r="J1947" s="6" t="s">
        <v>261</v>
      </c>
      <c r="K1947" s="6" t="str">
        <f>CONCATENATE(TableAopCalendar[[#This Row],[Month for Plan]]," ",TableAopCalendar[[#This Row],[Plan]])</f>
        <v>JULY 27 PLANNED</v>
      </c>
    </row>
    <row r="1948" spans="1:11" x14ac:dyDescent="0.35">
      <c r="A1948" s="6">
        <f t="shared" si="93"/>
        <v>2</v>
      </c>
      <c r="B1948" s="7">
        <v>46598</v>
      </c>
      <c r="C1948" s="8" t="s">
        <v>254</v>
      </c>
      <c r="D1948" s="8">
        <v>27</v>
      </c>
      <c r="E1948" s="6">
        <f>DAY(TableAopCalendar[[#This Row],[Date]])</f>
        <v>30</v>
      </c>
      <c r="F1948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948" s="6" t="str">
        <f t="shared" si="94"/>
        <v>Week 5</v>
      </c>
      <c r="H1948" s="6" t="str">
        <f t="shared" si="95"/>
        <v>July 27 Week 5</v>
      </c>
      <c r="I1948" s="6" t="str">
        <f>CONCATENATE(UPPER(TableAopCalendar[[#This Row],[Month]])," ",TableAopCalendar[[#This Row],[Year]])</f>
        <v>JULY 27</v>
      </c>
      <c r="J1948" s="6" t="s">
        <v>261</v>
      </c>
      <c r="K1948" s="6" t="str">
        <f>CONCATENATE(TableAopCalendar[[#This Row],[Month for Plan]]," ",TableAopCalendar[[#This Row],[Plan]])</f>
        <v>JULY 27 PLANNED</v>
      </c>
    </row>
    <row r="1949" spans="1:11" x14ac:dyDescent="0.35">
      <c r="A1949" s="6">
        <f t="shared" si="93"/>
        <v>3</v>
      </c>
      <c r="B1949" s="7">
        <v>46599</v>
      </c>
      <c r="C1949" s="8" t="s">
        <v>254</v>
      </c>
      <c r="D1949" s="8">
        <v>27</v>
      </c>
      <c r="E1949" s="6">
        <f>DAY(TableAopCalendar[[#This Row],[Date]])</f>
        <v>31</v>
      </c>
      <c r="F1949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949" s="6" t="str">
        <f t="shared" si="94"/>
        <v>Week 5</v>
      </c>
      <c r="H1949" s="6" t="str">
        <f t="shared" si="95"/>
        <v>July 27 Week 5</v>
      </c>
      <c r="I1949" s="6" t="str">
        <f>CONCATENATE(UPPER(TableAopCalendar[[#This Row],[Month]])," ",TableAopCalendar[[#This Row],[Year]])</f>
        <v>JULY 27</v>
      </c>
      <c r="J1949" s="6" t="s">
        <v>261</v>
      </c>
      <c r="K1949" s="6" t="str">
        <f>CONCATENATE(TableAopCalendar[[#This Row],[Month for Plan]]," ",TableAopCalendar[[#This Row],[Plan]])</f>
        <v>JULY 27 PLANNED</v>
      </c>
    </row>
    <row r="1950" spans="1:11" x14ac:dyDescent="0.35">
      <c r="A1950" s="6">
        <f t="shared" si="93"/>
        <v>1</v>
      </c>
      <c r="B1950" s="7">
        <v>46600</v>
      </c>
      <c r="C1950" s="8" t="s">
        <v>255</v>
      </c>
      <c r="D1950" s="8">
        <v>27</v>
      </c>
      <c r="E1950" s="6">
        <f>DAY(TableAopCalendar[[#This Row],[Date]])</f>
        <v>1</v>
      </c>
      <c r="F1950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950" s="6" t="str">
        <f t="shared" si="94"/>
        <v>Week 1</v>
      </c>
      <c r="H1950" s="6" t="str">
        <f t="shared" si="95"/>
        <v>August 27 Week 1</v>
      </c>
      <c r="I1950" s="6" t="str">
        <f>CONCATENATE(UPPER(TableAopCalendar[[#This Row],[Month]])," ",TableAopCalendar[[#This Row],[Year]])</f>
        <v>AUGUST 27</v>
      </c>
      <c r="J1950" s="6" t="s">
        <v>261</v>
      </c>
      <c r="K1950" s="6" t="str">
        <f>CONCATENATE(TableAopCalendar[[#This Row],[Month for Plan]]," ",TableAopCalendar[[#This Row],[Plan]])</f>
        <v>AUGUST 27 PLANNED</v>
      </c>
    </row>
    <row r="1951" spans="1:11" x14ac:dyDescent="0.35">
      <c r="A1951" s="6">
        <f t="shared" si="93"/>
        <v>2</v>
      </c>
      <c r="B1951" s="7">
        <v>46601</v>
      </c>
      <c r="C1951" s="8" t="s">
        <v>255</v>
      </c>
      <c r="D1951" s="8">
        <v>27</v>
      </c>
      <c r="E1951" s="6">
        <f>DAY(TableAopCalendar[[#This Row],[Date]])</f>
        <v>2</v>
      </c>
      <c r="F1951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951" s="6" t="str">
        <f t="shared" si="94"/>
        <v>Week 1</v>
      </c>
      <c r="H1951" s="6" t="str">
        <f t="shared" si="95"/>
        <v>August 27 Week 1</v>
      </c>
      <c r="I1951" s="6" t="str">
        <f>CONCATENATE(UPPER(TableAopCalendar[[#This Row],[Month]])," ",TableAopCalendar[[#This Row],[Year]])</f>
        <v>AUGUST 27</v>
      </c>
      <c r="J1951" s="6" t="s">
        <v>261</v>
      </c>
      <c r="K1951" s="6" t="str">
        <f>CONCATENATE(TableAopCalendar[[#This Row],[Month for Plan]]," ",TableAopCalendar[[#This Row],[Plan]])</f>
        <v>AUGUST 27 PLANNED</v>
      </c>
    </row>
    <row r="1952" spans="1:11" x14ac:dyDescent="0.35">
      <c r="A1952" s="6">
        <f t="shared" si="93"/>
        <v>3</v>
      </c>
      <c r="B1952" s="7">
        <v>46602</v>
      </c>
      <c r="C1952" s="8" t="s">
        <v>255</v>
      </c>
      <c r="D1952" s="8">
        <v>27</v>
      </c>
      <c r="E1952" s="6">
        <f>DAY(TableAopCalendar[[#This Row],[Date]])</f>
        <v>3</v>
      </c>
      <c r="F1952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952" s="6" t="str">
        <f t="shared" si="94"/>
        <v>Week 1</v>
      </c>
      <c r="H1952" s="6" t="str">
        <f t="shared" si="95"/>
        <v>August 27 Week 1</v>
      </c>
      <c r="I1952" s="6" t="str">
        <f>CONCATENATE(UPPER(TableAopCalendar[[#This Row],[Month]])," ",TableAopCalendar[[#This Row],[Year]])</f>
        <v>AUGUST 27</v>
      </c>
      <c r="J1952" s="6" t="s">
        <v>261</v>
      </c>
      <c r="K1952" s="6" t="str">
        <f>CONCATENATE(TableAopCalendar[[#This Row],[Month for Plan]]," ",TableAopCalendar[[#This Row],[Plan]])</f>
        <v>AUGUST 27 PLANNED</v>
      </c>
    </row>
    <row r="1953" spans="1:11" x14ac:dyDescent="0.35">
      <c r="A1953" s="6">
        <f t="shared" si="93"/>
        <v>4</v>
      </c>
      <c r="B1953" s="7">
        <v>46603</v>
      </c>
      <c r="C1953" s="8" t="s">
        <v>255</v>
      </c>
      <c r="D1953" s="8">
        <v>27</v>
      </c>
      <c r="E1953" s="6">
        <f>DAY(TableAopCalendar[[#This Row],[Date]])</f>
        <v>4</v>
      </c>
      <c r="F1953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953" s="6" t="str">
        <f t="shared" si="94"/>
        <v>Week 1</v>
      </c>
      <c r="H1953" s="6" t="str">
        <f t="shared" si="95"/>
        <v>August 27 Week 1</v>
      </c>
      <c r="I1953" s="6" t="str">
        <f>CONCATENATE(UPPER(TableAopCalendar[[#This Row],[Month]])," ",TableAopCalendar[[#This Row],[Year]])</f>
        <v>AUGUST 27</v>
      </c>
      <c r="J1953" s="6" t="s">
        <v>261</v>
      </c>
      <c r="K1953" s="6" t="str">
        <f>CONCATENATE(TableAopCalendar[[#This Row],[Month for Plan]]," ",TableAopCalendar[[#This Row],[Plan]])</f>
        <v>AUGUST 27 PLANNED</v>
      </c>
    </row>
    <row r="1954" spans="1:11" x14ac:dyDescent="0.35">
      <c r="A1954" s="6">
        <f t="shared" si="93"/>
        <v>5</v>
      </c>
      <c r="B1954" s="7">
        <v>46604</v>
      </c>
      <c r="C1954" s="8" t="s">
        <v>255</v>
      </c>
      <c r="D1954" s="8">
        <v>27</v>
      </c>
      <c r="E1954" s="6">
        <f>DAY(TableAopCalendar[[#This Row],[Date]])</f>
        <v>5</v>
      </c>
      <c r="F1954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954" s="6" t="str">
        <f t="shared" si="94"/>
        <v>Week 1</v>
      </c>
      <c r="H1954" s="6" t="str">
        <f t="shared" si="95"/>
        <v>August 27 Week 1</v>
      </c>
      <c r="I1954" s="6" t="str">
        <f>CONCATENATE(UPPER(TableAopCalendar[[#This Row],[Month]])," ",TableAopCalendar[[#This Row],[Year]])</f>
        <v>AUGUST 27</v>
      </c>
      <c r="J1954" s="6" t="s">
        <v>261</v>
      </c>
      <c r="K1954" s="6" t="str">
        <f>CONCATENATE(TableAopCalendar[[#This Row],[Month for Plan]]," ",TableAopCalendar[[#This Row],[Plan]])</f>
        <v>AUGUST 27 PLANNED</v>
      </c>
    </row>
    <row r="1955" spans="1:11" x14ac:dyDescent="0.35">
      <c r="A1955" s="6">
        <f t="shared" si="93"/>
        <v>6</v>
      </c>
      <c r="B1955" s="7">
        <v>46605</v>
      </c>
      <c r="C1955" s="8" t="s">
        <v>255</v>
      </c>
      <c r="D1955" s="8">
        <v>27</v>
      </c>
      <c r="E1955" s="6">
        <f>DAY(TableAopCalendar[[#This Row],[Date]])</f>
        <v>6</v>
      </c>
      <c r="F1955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955" s="6" t="str">
        <f t="shared" si="94"/>
        <v>Week 1</v>
      </c>
      <c r="H1955" s="6" t="str">
        <f t="shared" si="95"/>
        <v>August 27 Week 1</v>
      </c>
      <c r="I1955" s="6" t="str">
        <f>CONCATENATE(UPPER(TableAopCalendar[[#This Row],[Month]])," ",TableAopCalendar[[#This Row],[Year]])</f>
        <v>AUGUST 27</v>
      </c>
      <c r="J1955" s="6" t="s">
        <v>261</v>
      </c>
      <c r="K1955" s="6" t="str">
        <f>CONCATENATE(TableAopCalendar[[#This Row],[Month for Plan]]," ",TableAopCalendar[[#This Row],[Plan]])</f>
        <v>AUGUST 27 PLANNED</v>
      </c>
    </row>
    <row r="1956" spans="1:11" x14ac:dyDescent="0.35">
      <c r="A1956" s="6">
        <f t="shared" si="93"/>
        <v>7</v>
      </c>
      <c r="B1956" s="7">
        <v>46606</v>
      </c>
      <c r="C1956" s="8" t="s">
        <v>255</v>
      </c>
      <c r="D1956" s="8">
        <v>27</v>
      </c>
      <c r="E1956" s="6">
        <f>DAY(TableAopCalendar[[#This Row],[Date]])</f>
        <v>7</v>
      </c>
      <c r="F1956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956" s="6" t="str">
        <f t="shared" si="94"/>
        <v>Week 1</v>
      </c>
      <c r="H1956" s="6" t="str">
        <f t="shared" si="95"/>
        <v>August 27 Week 1</v>
      </c>
      <c r="I1956" s="6" t="str">
        <f>CONCATENATE(UPPER(TableAopCalendar[[#This Row],[Month]])," ",TableAopCalendar[[#This Row],[Year]])</f>
        <v>AUGUST 27</v>
      </c>
      <c r="J1956" s="6" t="s">
        <v>261</v>
      </c>
      <c r="K1956" s="6" t="str">
        <f>CONCATENATE(TableAopCalendar[[#This Row],[Month for Plan]]," ",TableAopCalendar[[#This Row],[Plan]])</f>
        <v>AUGUST 27 PLANNED</v>
      </c>
    </row>
    <row r="1957" spans="1:11" x14ac:dyDescent="0.35">
      <c r="A1957" s="6">
        <f t="shared" si="93"/>
        <v>1</v>
      </c>
      <c r="B1957" s="7">
        <v>46607</v>
      </c>
      <c r="C1957" s="8" t="s">
        <v>255</v>
      </c>
      <c r="D1957" s="8">
        <v>27</v>
      </c>
      <c r="E1957" s="6">
        <f>DAY(TableAopCalendar[[#This Row],[Date]])</f>
        <v>8</v>
      </c>
      <c r="F1957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957" s="6" t="str">
        <f t="shared" si="94"/>
        <v>Week 2</v>
      </c>
      <c r="H1957" s="6" t="str">
        <f t="shared" si="95"/>
        <v>August 27 Week 2</v>
      </c>
      <c r="I1957" s="6" t="str">
        <f>CONCATENATE(UPPER(TableAopCalendar[[#This Row],[Month]])," ",TableAopCalendar[[#This Row],[Year]])</f>
        <v>AUGUST 27</v>
      </c>
      <c r="J1957" s="6" t="s">
        <v>261</v>
      </c>
      <c r="K1957" s="6" t="str">
        <f>CONCATENATE(TableAopCalendar[[#This Row],[Month for Plan]]," ",TableAopCalendar[[#This Row],[Plan]])</f>
        <v>AUGUST 27 PLANNED</v>
      </c>
    </row>
    <row r="1958" spans="1:11" x14ac:dyDescent="0.35">
      <c r="A1958" s="6">
        <f t="shared" si="93"/>
        <v>2</v>
      </c>
      <c r="B1958" s="7">
        <v>46608</v>
      </c>
      <c r="C1958" s="8" t="s">
        <v>255</v>
      </c>
      <c r="D1958" s="8">
        <v>27</v>
      </c>
      <c r="E1958" s="6">
        <f>DAY(TableAopCalendar[[#This Row],[Date]])</f>
        <v>9</v>
      </c>
      <c r="F1958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958" s="6" t="str">
        <f t="shared" si="94"/>
        <v>Week 2</v>
      </c>
      <c r="H1958" s="6" t="str">
        <f t="shared" si="95"/>
        <v>August 27 Week 2</v>
      </c>
      <c r="I1958" s="6" t="str">
        <f>CONCATENATE(UPPER(TableAopCalendar[[#This Row],[Month]])," ",TableAopCalendar[[#This Row],[Year]])</f>
        <v>AUGUST 27</v>
      </c>
      <c r="J1958" s="6" t="s">
        <v>261</v>
      </c>
      <c r="K1958" s="6" t="str">
        <f>CONCATENATE(TableAopCalendar[[#This Row],[Month for Plan]]," ",TableAopCalendar[[#This Row],[Plan]])</f>
        <v>AUGUST 27 PLANNED</v>
      </c>
    </row>
    <row r="1959" spans="1:11" x14ac:dyDescent="0.35">
      <c r="A1959" s="6">
        <f t="shared" si="93"/>
        <v>3</v>
      </c>
      <c r="B1959" s="7">
        <v>46609</v>
      </c>
      <c r="C1959" s="8" t="s">
        <v>255</v>
      </c>
      <c r="D1959" s="8">
        <v>27</v>
      </c>
      <c r="E1959" s="6">
        <f>DAY(TableAopCalendar[[#This Row],[Date]])</f>
        <v>10</v>
      </c>
      <c r="F1959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959" s="6" t="str">
        <f t="shared" si="94"/>
        <v>Week 2</v>
      </c>
      <c r="H1959" s="6" t="str">
        <f t="shared" si="95"/>
        <v>August 27 Week 2</v>
      </c>
      <c r="I1959" s="6" t="str">
        <f>CONCATENATE(UPPER(TableAopCalendar[[#This Row],[Month]])," ",TableAopCalendar[[#This Row],[Year]])</f>
        <v>AUGUST 27</v>
      </c>
      <c r="J1959" s="6" t="s">
        <v>261</v>
      </c>
      <c r="K1959" s="6" t="str">
        <f>CONCATENATE(TableAopCalendar[[#This Row],[Month for Plan]]," ",TableAopCalendar[[#This Row],[Plan]])</f>
        <v>AUGUST 27 PLANNED</v>
      </c>
    </row>
    <row r="1960" spans="1:11" x14ac:dyDescent="0.35">
      <c r="A1960" s="6">
        <f t="shared" si="93"/>
        <v>4</v>
      </c>
      <c r="B1960" s="7">
        <v>46610</v>
      </c>
      <c r="C1960" s="8" t="s">
        <v>255</v>
      </c>
      <c r="D1960" s="8">
        <v>27</v>
      </c>
      <c r="E1960" s="6">
        <f>DAY(TableAopCalendar[[#This Row],[Date]])</f>
        <v>11</v>
      </c>
      <c r="F1960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960" s="6" t="str">
        <f t="shared" si="94"/>
        <v>Week 2</v>
      </c>
      <c r="H1960" s="6" t="str">
        <f t="shared" si="95"/>
        <v>August 27 Week 2</v>
      </c>
      <c r="I1960" s="6" t="str">
        <f>CONCATENATE(UPPER(TableAopCalendar[[#This Row],[Month]])," ",TableAopCalendar[[#This Row],[Year]])</f>
        <v>AUGUST 27</v>
      </c>
      <c r="J1960" s="6" t="s">
        <v>261</v>
      </c>
      <c r="K1960" s="6" t="str">
        <f>CONCATENATE(TableAopCalendar[[#This Row],[Month for Plan]]," ",TableAopCalendar[[#This Row],[Plan]])</f>
        <v>AUGUST 27 PLANNED</v>
      </c>
    </row>
    <row r="1961" spans="1:11" x14ac:dyDescent="0.35">
      <c r="A1961" s="6">
        <f t="shared" si="93"/>
        <v>5</v>
      </c>
      <c r="B1961" s="7">
        <v>46611</v>
      </c>
      <c r="C1961" s="8" t="s">
        <v>255</v>
      </c>
      <c r="D1961" s="8">
        <v>27</v>
      </c>
      <c r="E1961" s="6">
        <f>DAY(TableAopCalendar[[#This Row],[Date]])</f>
        <v>12</v>
      </c>
      <c r="F1961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961" s="6" t="str">
        <f t="shared" si="94"/>
        <v>Week 2</v>
      </c>
      <c r="H1961" s="6" t="str">
        <f t="shared" si="95"/>
        <v>August 27 Week 2</v>
      </c>
      <c r="I1961" s="6" t="str">
        <f>CONCATENATE(UPPER(TableAopCalendar[[#This Row],[Month]])," ",TableAopCalendar[[#This Row],[Year]])</f>
        <v>AUGUST 27</v>
      </c>
      <c r="J1961" s="6" t="s">
        <v>261</v>
      </c>
      <c r="K1961" s="6" t="str">
        <f>CONCATENATE(TableAopCalendar[[#This Row],[Month for Plan]]," ",TableAopCalendar[[#This Row],[Plan]])</f>
        <v>AUGUST 27 PLANNED</v>
      </c>
    </row>
    <row r="1962" spans="1:11" x14ac:dyDescent="0.35">
      <c r="A1962" s="6">
        <f t="shared" si="93"/>
        <v>6</v>
      </c>
      <c r="B1962" s="7">
        <v>46612</v>
      </c>
      <c r="C1962" s="8" t="s">
        <v>255</v>
      </c>
      <c r="D1962" s="8">
        <v>27</v>
      </c>
      <c r="E1962" s="6">
        <f>DAY(TableAopCalendar[[#This Row],[Date]])</f>
        <v>13</v>
      </c>
      <c r="F1962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962" s="6" t="str">
        <f t="shared" si="94"/>
        <v>Week 2</v>
      </c>
      <c r="H1962" s="6" t="str">
        <f t="shared" si="95"/>
        <v>August 27 Week 2</v>
      </c>
      <c r="I1962" s="6" t="str">
        <f>CONCATENATE(UPPER(TableAopCalendar[[#This Row],[Month]])," ",TableAopCalendar[[#This Row],[Year]])</f>
        <v>AUGUST 27</v>
      </c>
      <c r="J1962" s="6" t="s">
        <v>261</v>
      </c>
      <c r="K1962" s="6" t="str">
        <f>CONCATENATE(TableAopCalendar[[#This Row],[Month for Plan]]," ",TableAopCalendar[[#This Row],[Plan]])</f>
        <v>AUGUST 27 PLANNED</v>
      </c>
    </row>
    <row r="1963" spans="1:11" x14ac:dyDescent="0.35">
      <c r="A1963" s="6">
        <f t="shared" si="93"/>
        <v>7</v>
      </c>
      <c r="B1963" s="7">
        <v>46613</v>
      </c>
      <c r="C1963" s="8" t="s">
        <v>255</v>
      </c>
      <c r="D1963" s="8">
        <v>27</v>
      </c>
      <c r="E1963" s="6">
        <f>DAY(TableAopCalendar[[#This Row],[Date]])</f>
        <v>14</v>
      </c>
      <c r="F1963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963" s="6" t="str">
        <f t="shared" si="94"/>
        <v>Week 2</v>
      </c>
      <c r="H1963" s="6" t="str">
        <f t="shared" si="95"/>
        <v>August 27 Week 2</v>
      </c>
      <c r="I1963" s="6" t="str">
        <f>CONCATENATE(UPPER(TableAopCalendar[[#This Row],[Month]])," ",TableAopCalendar[[#This Row],[Year]])</f>
        <v>AUGUST 27</v>
      </c>
      <c r="J1963" s="6" t="s">
        <v>261</v>
      </c>
      <c r="K1963" s="6" t="str">
        <f>CONCATENATE(TableAopCalendar[[#This Row],[Month for Plan]]," ",TableAopCalendar[[#This Row],[Plan]])</f>
        <v>AUGUST 27 PLANNED</v>
      </c>
    </row>
    <row r="1964" spans="1:11" x14ac:dyDescent="0.35">
      <c r="A1964" s="6">
        <f t="shared" si="93"/>
        <v>1</v>
      </c>
      <c r="B1964" s="7">
        <v>46614</v>
      </c>
      <c r="C1964" s="8" t="s">
        <v>255</v>
      </c>
      <c r="D1964" s="8">
        <v>27</v>
      </c>
      <c r="E1964" s="6">
        <f>DAY(TableAopCalendar[[#This Row],[Date]])</f>
        <v>15</v>
      </c>
      <c r="F1964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964" s="6" t="str">
        <f t="shared" si="94"/>
        <v>Week 3</v>
      </c>
      <c r="H1964" s="6" t="str">
        <f t="shared" si="95"/>
        <v>August 27 Week 3</v>
      </c>
      <c r="I1964" s="6" t="str">
        <f>CONCATENATE(UPPER(TableAopCalendar[[#This Row],[Month]])," ",TableAopCalendar[[#This Row],[Year]])</f>
        <v>AUGUST 27</v>
      </c>
      <c r="J1964" s="6" t="s">
        <v>261</v>
      </c>
      <c r="K1964" s="6" t="str">
        <f>CONCATENATE(TableAopCalendar[[#This Row],[Month for Plan]]," ",TableAopCalendar[[#This Row],[Plan]])</f>
        <v>AUGUST 27 PLANNED</v>
      </c>
    </row>
    <row r="1965" spans="1:11" x14ac:dyDescent="0.35">
      <c r="A1965" s="6">
        <f t="shared" si="93"/>
        <v>2</v>
      </c>
      <c r="B1965" s="7">
        <v>46615</v>
      </c>
      <c r="C1965" s="8" t="s">
        <v>255</v>
      </c>
      <c r="D1965" s="8">
        <v>27</v>
      </c>
      <c r="E1965" s="6">
        <f>DAY(TableAopCalendar[[#This Row],[Date]])</f>
        <v>16</v>
      </c>
      <c r="F1965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965" s="6" t="str">
        <f t="shared" si="94"/>
        <v>Week 3</v>
      </c>
      <c r="H1965" s="6" t="str">
        <f t="shared" si="95"/>
        <v>August 27 Week 3</v>
      </c>
      <c r="I1965" s="6" t="str">
        <f>CONCATENATE(UPPER(TableAopCalendar[[#This Row],[Month]])," ",TableAopCalendar[[#This Row],[Year]])</f>
        <v>AUGUST 27</v>
      </c>
      <c r="J1965" s="6" t="s">
        <v>261</v>
      </c>
      <c r="K1965" s="6" t="str">
        <f>CONCATENATE(TableAopCalendar[[#This Row],[Month for Plan]]," ",TableAopCalendar[[#This Row],[Plan]])</f>
        <v>AUGUST 27 PLANNED</v>
      </c>
    </row>
    <row r="1966" spans="1:11" x14ac:dyDescent="0.35">
      <c r="A1966" s="6">
        <f t="shared" si="93"/>
        <v>3</v>
      </c>
      <c r="B1966" s="7">
        <v>46616</v>
      </c>
      <c r="C1966" s="8" t="s">
        <v>255</v>
      </c>
      <c r="D1966" s="8">
        <v>27</v>
      </c>
      <c r="E1966" s="6">
        <f>DAY(TableAopCalendar[[#This Row],[Date]])</f>
        <v>17</v>
      </c>
      <c r="F1966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966" s="6" t="str">
        <f t="shared" si="94"/>
        <v>Week 3</v>
      </c>
      <c r="H1966" s="6" t="str">
        <f t="shared" si="95"/>
        <v>August 27 Week 3</v>
      </c>
      <c r="I1966" s="6" t="str">
        <f>CONCATENATE(UPPER(TableAopCalendar[[#This Row],[Month]])," ",TableAopCalendar[[#This Row],[Year]])</f>
        <v>AUGUST 27</v>
      </c>
      <c r="J1966" s="6" t="s">
        <v>261</v>
      </c>
      <c r="K1966" s="6" t="str">
        <f>CONCATENATE(TableAopCalendar[[#This Row],[Month for Plan]]," ",TableAopCalendar[[#This Row],[Plan]])</f>
        <v>AUGUST 27 PLANNED</v>
      </c>
    </row>
    <row r="1967" spans="1:11" x14ac:dyDescent="0.35">
      <c r="A1967" s="6">
        <f t="shared" si="93"/>
        <v>4</v>
      </c>
      <c r="B1967" s="7">
        <v>46617</v>
      </c>
      <c r="C1967" s="8" t="s">
        <v>255</v>
      </c>
      <c r="D1967" s="8">
        <v>27</v>
      </c>
      <c r="E1967" s="6">
        <f>DAY(TableAopCalendar[[#This Row],[Date]])</f>
        <v>18</v>
      </c>
      <c r="F1967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967" s="6" t="str">
        <f t="shared" si="94"/>
        <v>Week 3</v>
      </c>
      <c r="H1967" s="6" t="str">
        <f t="shared" si="95"/>
        <v>August 27 Week 3</v>
      </c>
      <c r="I1967" s="6" t="str">
        <f>CONCATENATE(UPPER(TableAopCalendar[[#This Row],[Month]])," ",TableAopCalendar[[#This Row],[Year]])</f>
        <v>AUGUST 27</v>
      </c>
      <c r="J1967" s="6" t="s">
        <v>261</v>
      </c>
      <c r="K1967" s="6" t="str">
        <f>CONCATENATE(TableAopCalendar[[#This Row],[Month for Plan]]," ",TableAopCalendar[[#This Row],[Plan]])</f>
        <v>AUGUST 27 PLANNED</v>
      </c>
    </row>
    <row r="1968" spans="1:11" x14ac:dyDescent="0.35">
      <c r="A1968" s="6">
        <f t="shared" si="93"/>
        <v>5</v>
      </c>
      <c r="B1968" s="7">
        <v>46618</v>
      </c>
      <c r="C1968" s="8" t="s">
        <v>255</v>
      </c>
      <c r="D1968" s="8">
        <v>27</v>
      </c>
      <c r="E1968" s="6">
        <f>DAY(TableAopCalendar[[#This Row],[Date]])</f>
        <v>19</v>
      </c>
      <c r="F1968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968" s="6" t="str">
        <f t="shared" si="94"/>
        <v>Week 3</v>
      </c>
      <c r="H1968" s="6" t="str">
        <f t="shared" si="95"/>
        <v>August 27 Week 3</v>
      </c>
      <c r="I1968" s="6" t="str">
        <f>CONCATENATE(UPPER(TableAopCalendar[[#This Row],[Month]])," ",TableAopCalendar[[#This Row],[Year]])</f>
        <v>AUGUST 27</v>
      </c>
      <c r="J1968" s="6" t="s">
        <v>261</v>
      </c>
      <c r="K1968" s="6" t="str">
        <f>CONCATENATE(TableAopCalendar[[#This Row],[Month for Plan]]," ",TableAopCalendar[[#This Row],[Plan]])</f>
        <v>AUGUST 27 PLANNED</v>
      </c>
    </row>
    <row r="1969" spans="1:11" x14ac:dyDescent="0.35">
      <c r="A1969" s="6">
        <f t="shared" si="93"/>
        <v>6</v>
      </c>
      <c r="B1969" s="7">
        <v>46619</v>
      </c>
      <c r="C1969" s="8" t="s">
        <v>255</v>
      </c>
      <c r="D1969" s="8">
        <v>27</v>
      </c>
      <c r="E1969" s="6">
        <f>DAY(TableAopCalendar[[#This Row],[Date]])</f>
        <v>20</v>
      </c>
      <c r="F1969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969" s="6" t="str">
        <f t="shared" si="94"/>
        <v>Week 3</v>
      </c>
      <c r="H1969" s="6" t="str">
        <f t="shared" si="95"/>
        <v>August 27 Week 3</v>
      </c>
      <c r="I1969" s="6" t="str">
        <f>CONCATENATE(UPPER(TableAopCalendar[[#This Row],[Month]])," ",TableAopCalendar[[#This Row],[Year]])</f>
        <v>AUGUST 27</v>
      </c>
      <c r="J1969" s="6" t="s">
        <v>261</v>
      </c>
      <c r="K1969" s="6" t="str">
        <f>CONCATENATE(TableAopCalendar[[#This Row],[Month for Plan]]," ",TableAopCalendar[[#This Row],[Plan]])</f>
        <v>AUGUST 27 PLANNED</v>
      </c>
    </row>
    <row r="1970" spans="1:11" x14ac:dyDescent="0.35">
      <c r="A1970" s="6">
        <f t="shared" si="93"/>
        <v>7</v>
      </c>
      <c r="B1970" s="7">
        <v>46620</v>
      </c>
      <c r="C1970" s="8" t="s">
        <v>255</v>
      </c>
      <c r="D1970" s="8">
        <v>27</v>
      </c>
      <c r="E1970" s="6">
        <f>DAY(TableAopCalendar[[#This Row],[Date]])</f>
        <v>21</v>
      </c>
      <c r="F1970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970" s="6" t="str">
        <f t="shared" si="94"/>
        <v>Week 3</v>
      </c>
      <c r="H1970" s="6" t="str">
        <f t="shared" si="95"/>
        <v>August 27 Week 3</v>
      </c>
      <c r="I1970" s="6" t="str">
        <f>CONCATENATE(UPPER(TableAopCalendar[[#This Row],[Month]])," ",TableAopCalendar[[#This Row],[Year]])</f>
        <v>AUGUST 27</v>
      </c>
      <c r="J1970" s="6" t="s">
        <v>261</v>
      </c>
      <c r="K1970" s="6" t="str">
        <f>CONCATENATE(TableAopCalendar[[#This Row],[Month for Plan]]," ",TableAopCalendar[[#This Row],[Plan]])</f>
        <v>AUGUST 27 PLANNED</v>
      </c>
    </row>
    <row r="1971" spans="1:11" x14ac:dyDescent="0.35">
      <c r="A1971" s="6">
        <f t="shared" si="93"/>
        <v>1</v>
      </c>
      <c r="B1971" s="7">
        <v>46621</v>
      </c>
      <c r="C1971" s="8" t="s">
        <v>255</v>
      </c>
      <c r="D1971" s="8">
        <v>27</v>
      </c>
      <c r="E1971" s="6">
        <f>DAY(TableAopCalendar[[#This Row],[Date]])</f>
        <v>22</v>
      </c>
      <c r="F1971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971" s="6" t="str">
        <f t="shared" si="94"/>
        <v>Week 4</v>
      </c>
      <c r="H1971" s="6" t="str">
        <f t="shared" si="95"/>
        <v>August 27 Week 4</v>
      </c>
      <c r="I1971" s="6" t="str">
        <f>CONCATENATE(UPPER(TableAopCalendar[[#This Row],[Month]])," ",TableAopCalendar[[#This Row],[Year]])</f>
        <v>AUGUST 27</v>
      </c>
      <c r="J1971" s="6" t="s">
        <v>261</v>
      </c>
      <c r="K1971" s="6" t="str">
        <f>CONCATENATE(TableAopCalendar[[#This Row],[Month for Plan]]," ",TableAopCalendar[[#This Row],[Plan]])</f>
        <v>AUGUST 27 PLANNED</v>
      </c>
    </row>
    <row r="1972" spans="1:11" x14ac:dyDescent="0.35">
      <c r="A1972" s="6">
        <f t="shared" si="93"/>
        <v>2</v>
      </c>
      <c r="B1972" s="7">
        <v>46622</v>
      </c>
      <c r="C1972" s="8" t="s">
        <v>255</v>
      </c>
      <c r="D1972" s="8">
        <v>27</v>
      </c>
      <c r="E1972" s="6">
        <f>DAY(TableAopCalendar[[#This Row],[Date]])</f>
        <v>23</v>
      </c>
      <c r="F1972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972" s="6" t="str">
        <f t="shared" si="94"/>
        <v>Week 4</v>
      </c>
      <c r="H1972" s="6" t="str">
        <f t="shared" si="95"/>
        <v>August 27 Week 4</v>
      </c>
      <c r="I1972" s="6" t="str">
        <f>CONCATENATE(UPPER(TableAopCalendar[[#This Row],[Month]])," ",TableAopCalendar[[#This Row],[Year]])</f>
        <v>AUGUST 27</v>
      </c>
      <c r="J1972" s="6" t="s">
        <v>261</v>
      </c>
      <c r="K1972" s="6" t="str">
        <f>CONCATENATE(TableAopCalendar[[#This Row],[Month for Plan]]," ",TableAopCalendar[[#This Row],[Plan]])</f>
        <v>AUGUST 27 PLANNED</v>
      </c>
    </row>
    <row r="1973" spans="1:11" x14ac:dyDescent="0.35">
      <c r="A1973" s="6">
        <f t="shared" si="93"/>
        <v>3</v>
      </c>
      <c r="B1973" s="7">
        <v>46623</v>
      </c>
      <c r="C1973" s="8" t="s">
        <v>255</v>
      </c>
      <c r="D1973" s="8">
        <v>27</v>
      </c>
      <c r="E1973" s="6">
        <f>DAY(TableAopCalendar[[#This Row],[Date]])</f>
        <v>24</v>
      </c>
      <c r="F1973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973" s="6" t="str">
        <f t="shared" si="94"/>
        <v>Week 4</v>
      </c>
      <c r="H1973" s="6" t="str">
        <f t="shared" si="95"/>
        <v>August 27 Week 4</v>
      </c>
      <c r="I1973" s="6" t="str">
        <f>CONCATENATE(UPPER(TableAopCalendar[[#This Row],[Month]])," ",TableAopCalendar[[#This Row],[Year]])</f>
        <v>AUGUST 27</v>
      </c>
      <c r="J1973" s="6" t="s">
        <v>261</v>
      </c>
      <c r="K1973" s="6" t="str">
        <f>CONCATENATE(TableAopCalendar[[#This Row],[Month for Plan]]," ",TableAopCalendar[[#This Row],[Plan]])</f>
        <v>AUGUST 27 PLANNED</v>
      </c>
    </row>
    <row r="1974" spans="1:11" x14ac:dyDescent="0.35">
      <c r="A1974" s="6">
        <f t="shared" si="93"/>
        <v>4</v>
      </c>
      <c r="B1974" s="7">
        <v>46624</v>
      </c>
      <c r="C1974" s="8" t="s">
        <v>255</v>
      </c>
      <c r="D1974" s="8">
        <v>27</v>
      </c>
      <c r="E1974" s="6">
        <f>DAY(TableAopCalendar[[#This Row],[Date]])</f>
        <v>25</v>
      </c>
      <c r="F1974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974" s="6" t="str">
        <f t="shared" si="94"/>
        <v>Week 4</v>
      </c>
      <c r="H1974" s="6" t="str">
        <f t="shared" si="95"/>
        <v>August 27 Week 4</v>
      </c>
      <c r="I1974" s="6" t="str">
        <f>CONCATENATE(UPPER(TableAopCalendar[[#This Row],[Month]])," ",TableAopCalendar[[#This Row],[Year]])</f>
        <v>AUGUST 27</v>
      </c>
      <c r="J1974" s="6" t="s">
        <v>261</v>
      </c>
      <c r="K1974" s="6" t="str">
        <f>CONCATENATE(TableAopCalendar[[#This Row],[Month for Plan]]," ",TableAopCalendar[[#This Row],[Plan]])</f>
        <v>AUGUST 27 PLANNED</v>
      </c>
    </row>
    <row r="1975" spans="1:11" x14ac:dyDescent="0.35">
      <c r="A1975" s="6">
        <f t="shared" si="93"/>
        <v>5</v>
      </c>
      <c r="B1975" s="7">
        <v>46625</v>
      </c>
      <c r="C1975" s="8" t="s">
        <v>255</v>
      </c>
      <c r="D1975" s="8">
        <v>27</v>
      </c>
      <c r="E1975" s="6">
        <f>DAY(TableAopCalendar[[#This Row],[Date]])</f>
        <v>26</v>
      </c>
      <c r="F1975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975" s="6" t="str">
        <f t="shared" si="94"/>
        <v>Week 4</v>
      </c>
      <c r="H1975" s="6" t="str">
        <f t="shared" si="95"/>
        <v>August 27 Week 4</v>
      </c>
      <c r="I1975" s="6" t="str">
        <f>CONCATENATE(UPPER(TableAopCalendar[[#This Row],[Month]])," ",TableAopCalendar[[#This Row],[Year]])</f>
        <v>AUGUST 27</v>
      </c>
      <c r="J1975" s="6" t="s">
        <v>261</v>
      </c>
      <c r="K1975" s="6" t="str">
        <f>CONCATENATE(TableAopCalendar[[#This Row],[Month for Plan]]," ",TableAopCalendar[[#This Row],[Plan]])</f>
        <v>AUGUST 27 PLANNED</v>
      </c>
    </row>
    <row r="1976" spans="1:11" x14ac:dyDescent="0.35">
      <c r="A1976" s="6">
        <f t="shared" si="93"/>
        <v>6</v>
      </c>
      <c r="B1976" s="7">
        <v>46626</v>
      </c>
      <c r="C1976" s="8" t="s">
        <v>255</v>
      </c>
      <c r="D1976" s="8">
        <v>27</v>
      </c>
      <c r="E1976" s="6">
        <f>DAY(TableAopCalendar[[#This Row],[Date]])</f>
        <v>27</v>
      </c>
      <c r="F1976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976" s="6" t="str">
        <f t="shared" si="94"/>
        <v>Week 4</v>
      </c>
      <c r="H1976" s="6" t="str">
        <f t="shared" si="95"/>
        <v>August 27 Week 4</v>
      </c>
      <c r="I1976" s="6" t="str">
        <f>CONCATENATE(UPPER(TableAopCalendar[[#This Row],[Month]])," ",TableAopCalendar[[#This Row],[Year]])</f>
        <v>AUGUST 27</v>
      </c>
      <c r="J1976" s="6" t="s">
        <v>261</v>
      </c>
      <c r="K1976" s="6" t="str">
        <f>CONCATENATE(TableAopCalendar[[#This Row],[Month for Plan]]," ",TableAopCalendar[[#This Row],[Plan]])</f>
        <v>AUGUST 27 PLANNED</v>
      </c>
    </row>
    <row r="1977" spans="1:11" x14ac:dyDescent="0.35">
      <c r="A1977" s="6">
        <f t="shared" si="93"/>
        <v>7</v>
      </c>
      <c r="B1977" s="7">
        <v>46627</v>
      </c>
      <c r="C1977" s="8" t="s">
        <v>255</v>
      </c>
      <c r="D1977" s="8">
        <v>27</v>
      </c>
      <c r="E1977" s="6">
        <f>DAY(TableAopCalendar[[#This Row],[Date]])</f>
        <v>28</v>
      </c>
      <c r="F1977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977" s="6" t="str">
        <f t="shared" si="94"/>
        <v>Week 4</v>
      </c>
      <c r="H1977" s="6" t="str">
        <f t="shared" si="95"/>
        <v>August 27 Week 4</v>
      </c>
      <c r="I1977" s="6" t="str">
        <f>CONCATENATE(UPPER(TableAopCalendar[[#This Row],[Month]])," ",TableAopCalendar[[#This Row],[Year]])</f>
        <v>AUGUST 27</v>
      </c>
      <c r="J1977" s="6" t="s">
        <v>261</v>
      </c>
      <c r="K1977" s="6" t="str">
        <f>CONCATENATE(TableAopCalendar[[#This Row],[Month for Plan]]," ",TableAopCalendar[[#This Row],[Plan]])</f>
        <v>AUGUST 27 PLANNED</v>
      </c>
    </row>
    <row r="1978" spans="1:11" x14ac:dyDescent="0.35">
      <c r="A1978" s="6">
        <f t="shared" si="93"/>
        <v>1</v>
      </c>
      <c r="B1978" s="7">
        <v>46628</v>
      </c>
      <c r="C1978" s="8" t="s">
        <v>255</v>
      </c>
      <c r="D1978" s="8">
        <v>27</v>
      </c>
      <c r="E1978" s="6">
        <f>DAY(TableAopCalendar[[#This Row],[Date]])</f>
        <v>29</v>
      </c>
      <c r="F1978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978" s="6" t="str">
        <f t="shared" si="94"/>
        <v>Week 5</v>
      </c>
      <c r="H1978" s="6" t="str">
        <f t="shared" si="95"/>
        <v>August 27 Week 5</v>
      </c>
      <c r="I1978" s="6" t="str">
        <f>CONCATENATE(UPPER(TableAopCalendar[[#This Row],[Month]])," ",TableAopCalendar[[#This Row],[Year]])</f>
        <v>AUGUST 27</v>
      </c>
      <c r="J1978" s="6" t="s">
        <v>261</v>
      </c>
      <c r="K1978" s="6" t="str">
        <f>CONCATENATE(TableAopCalendar[[#This Row],[Month for Plan]]," ",TableAopCalendar[[#This Row],[Plan]])</f>
        <v>AUGUST 27 PLANNED</v>
      </c>
    </row>
    <row r="1979" spans="1:11" x14ac:dyDescent="0.35">
      <c r="A1979" s="6">
        <f t="shared" si="93"/>
        <v>2</v>
      </c>
      <c r="B1979" s="7">
        <v>46629</v>
      </c>
      <c r="C1979" s="8" t="s">
        <v>255</v>
      </c>
      <c r="D1979" s="8">
        <v>27</v>
      </c>
      <c r="E1979" s="6">
        <f>DAY(TableAopCalendar[[#This Row],[Date]])</f>
        <v>30</v>
      </c>
      <c r="F1979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979" s="6" t="str">
        <f t="shared" si="94"/>
        <v>Week 5</v>
      </c>
      <c r="H1979" s="6" t="str">
        <f t="shared" si="95"/>
        <v>August 27 Week 5</v>
      </c>
      <c r="I1979" s="6" t="str">
        <f>CONCATENATE(UPPER(TableAopCalendar[[#This Row],[Month]])," ",TableAopCalendar[[#This Row],[Year]])</f>
        <v>AUGUST 27</v>
      </c>
      <c r="J1979" s="6" t="s">
        <v>261</v>
      </c>
      <c r="K1979" s="6" t="str">
        <f>CONCATENATE(TableAopCalendar[[#This Row],[Month for Plan]]," ",TableAopCalendar[[#This Row],[Plan]])</f>
        <v>AUGUST 27 PLANNED</v>
      </c>
    </row>
    <row r="1980" spans="1:11" x14ac:dyDescent="0.35">
      <c r="A1980" s="6">
        <f t="shared" si="93"/>
        <v>3</v>
      </c>
      <c r="B1980" s="7">
        <v>46630</v>
      </c>
      <c r="C1980" s="8" t="s">
        <v>255</v>
      </c>
      <c r="D1980" s="8">
        <v>27</v>
      </c>
      <c r="E1980" s="6">
        <f>DAY(TableAopCalendar[[#This Row],[Date]])</f>
        <v>31</v>
      </c>
      <c r="F1980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980" s="6" t="str">
        <f t="shared" si="94"/>
        <v>Week 5</v>
      </c>
      <c r="H1980" s="6" t="str">
        <f t="shared" si="95"/>
        <v>August 27 Week 5</v>
      </c>
      <c r="I1980" s="6" t="str">
        <f>CONCATENATE(UPPER(TableAopCalendar[[#This Row],[Month]])," ",TableAopCalendar[[#This Row],[Year]])</f>
        <v>AUGUST 27</v>
      </c>
      <c r="J1980" s="6" t="s">
        <v>261</v>
      </c>
      <c r="K1980" s="6" t="str">
        <f>CONCATENATE(TableAopCalendar[[#This Row],[Month for Plan]]," ",TableAopCalendar[[#This Row],[Plan]])</f>
        <v>AUGUST 27 PLANNED</v>
      </c>
    </row>
    <row r="1981" spans="1:11" x14ac:dyDescent="0.35">
      <c r="A1981" s="6">
        <f t="shared" si="93"/>
        <v>1</v>
      </c>
      <c r="B1981" s="7">
        <v>46631</v>
      </c>
      <c r="C1981" s="8" t="s">
        <v>256</v>
      </c>
      <c r="D1981" s="8">
        <v>27</v>
      </c>
      <c r="E1981" s="6">
        <f>DAY(TableAopCalendar[[#This Row],[Date]])</f>
        <v>1</v>
      </c>
      <c r="F1981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981" s="6" t="str">
        <f t="shared" si="94"/>
        <v>Week 1</v>
      </c>
      <c r="H1981" s="6" t="str">
        <f t="shared" si="95"/>
        <v>September 27 Week 1</v>
      </c>
      <c r="I1981" s="6" t="str">
        <f>CONCATENATE(UPPER(TableAopCalendar[[#This Row],[Month]])," ",TableAopCalendar[[#This Row],[Year]])</f>
        <v>SEPTEMBER 27</v>
      </c>
      <c r="J1981" s="6" t="s">
        <v>261</v>
      </c>
      <c r="K1981" s="6" t="str">
        <f>CONCATENATE(TableAopCalendar[[#This Row],[Month for Plan]]," ",TableAopCalendar[[#This Row],[Plan]])</f>
        <v>SEPTEMBER 27 PLANNED</v>
      </c>
    </row>
    <row r="1982" spans="1:11" x14ac:dyDescent="0.35">
      <c r="A1982" s="6">
        <f t="shared" si="93"/>
        <v>2</v>
      </c>
      <c r="B1982" s="7">
        <v>46632</v>
      </c>
      <c r="C1982" s="8" t="s">
        <v>256</v>
      </c>
      <c r="D1982" s="8">
        <v>27</v>
      </c>
      <c r="E1982" s="6">
        <f>DAY(TableAopCalendar[[#This Row],[Date]])</f>
        <v>2</v>
      </c>
      <c r="F1982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982" s="6" t="str">
        <f t="shared" si="94"/>
        <v>Week 1</v>
      </c>
      <c r="H1982" s="6" t="str">
        <f t="shared" si="95"/>
        <v>September 27 Week 1</v>
      </c>
      <c r="I1982" s="6" t="str">
        <f>CONCATENATE(UPPER(TableAopCalendar[[#This Row],[Month]])," ",TableAopCalendar[[#This Row],[Year]])</f>
        <v>SEPTEMBER 27</v>
      </c>
      <c r="J1982" s="6" t="s">
        <v>261</v>
      </c>
      <c r="K1982" s="6" t="str">
        <f>CONCATENATE(TableAopCalendar[[#This Row],[Month for Plan]]," ",TableAopCalendar[[#This Row],[Plan]])</f>
        <v>SEPTEMBER 27 PLANNED</v>
      </c>
    </row>
    <row r="1983" spans="1:11" x14ac:dyDescent="0.35">
      <c r="A1983" s="6">
        <f t="shared" si="93"/>
        <v>3</v>
      </c>
      <c r="B1983" s="7">
        <v>46633</v>
      </c>
      <c r="C1983" s="8" t="s">
        <v>256</v>
      </c>
      <c r="D1983" s="8">
        <v>27</v>
      </c>
      <c r="E1983" s="6">
        <f>DAY(TableAopCalendar[[#This Row],[Date]])</f>
        <v>3</v>
      </c>
      <c r="F1983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983" s="6" t="str">
        <f t="shared" si="94"/>
        <v>Week 1</v>
      </c>
      <c r="H1983" s="6" t="str">
        <f t="shared" si="95"/>
        <v>September 27 Week 1</v>
      </c>
      <c r="I1983" s="6" t="str">
        <f>CONCATENATE(UPPER(TableAopCalendar[[#This Row],[Month]])," ",TableAopCalendar[[#This Row],[Year]])</f>
        <v>SEPTEMBER 27</v>
      </c>
      <c r="J1983" s="6" t="s">
        <v>261</v>
      </c>
      <c r="K1983" s="6" t="str">
        <f>CONCATENATE(TableAopCalendar[[#This Row],[Month for Plan]]," ",TableAopCalendar[[#This Row],[Plan]])</f>
        <v>SEPTEMBER 27 PLANNED</v>
      </c>
    </row>
    <row r="1984" spans="1:11" x14ac:dyDescent="0.35">
      <c r="A1984" s="6">
        <f t="shared" si="93"/>
        <v>4</v>
      </c>
      <c r="B1984" s="7">
        <v>46634</v>
      </c>
      <c r="C1984" s="8" t="s">
        <v>256</v>
      </c>
      <c r="D1984" s="8">
        <v>27</v>
      </c>
      <c r="E1984" s="6">
        <f>DAY(TableAopCalendar[[#This Row],[Date]])</f>
        <v>4</v>
      </c>
      <c r="F1984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984" s="6" t="str">
        <f t="shared" si="94"/>
        <v>Week 1</v>
      </c>
      <c r="H1984" s="6" t="str">
        <f t="shared" si="95"/>
        <v>September 27 Week 1</v>
      </c>
      <c r="I1984" s="6" t="str">
        <f>CONCATENATE(UPPER(TableAopCalendar[[#This Row],[Month]])," ",TableAopCalendar[[#This Row],[Year]])</f>
        <v>SEPTEMBER 27</v>
      </c>
      <c r="J1984" s="6" t="s">
        <v>261</v>
      </c>
      <c r="K1984" s="6" t="str">
        <f>CONCATENATE(TableAopCalendar[[#This Row],[Month for Plan]]," ",TableAopCalendar[[#This Row],[Plan]])</f>
        <v>SEPTEMBER 27 PLANNED</v>
      </c>
    </row>
    <row r="1985" spans="1:11" x14ac:dyDescent="0.35">
      <c r="A1985" s="6">
        <f t="shared" si="93"/>
        <v>5</v>
      </c>
      <c r="B1985" s="7">
        <v>46635</v>
      </c>
      <c r="C1985" s="8" t="s">
        <v>256</v>
      </c>
      <c r="D1985" s="8">
        <v>27</v>
      </c>
      <c r="E1985" s="6">
        <f>DAY(TableAopCalendar[[#This Row],[Date]])</f>
        <v>5</v>
      </c>
      <c r="F1985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985" s="6" t="str">
        <f t="shared" si="94"/>
        <v>Week 1</v>
      </c>
      <c r="H1985" s="6" t="str">
        <f t="shared" si="95"/>
        <v>September 27 Week 1</v>
      </c>
      <c r="I1985" s="6" t="str">
        <f>CONCATENATE(UPPER(TableAopCalendar[[#This Row],[Month]])," ",TableAopCalendar[[#This Row],[Year]])</f>
        <v>SEPTEMBER 27</v>
      </c>
      <c r="J1985" s="6" t="s">
        <v>261</v>
      </c>
      <c r="K1985" s="6" t="str">
        <f>CONCATENATE(TableAopCalendar[[#This Row],[Month for Plan]]," ",TableAopCalendar[[#This Row],[Plan]])</f>
        <v>SEPTEMBER 27 PLANNED</v>
      </c>
    </row>
    <row r="1986" spans="1:11" x14ac:dyDescent="0.35">
      <c r="A1986" s="6">
        <f t="shared" si="93"/>
        <v>6</v>
      </c>
      <c r="B1986" s="7">
        <v>46636</v>
      </c>
      <c r="C1986" s="8" t="s">
        <v>256</v>
      </c>
      <c r="D1986" s="8">
        <v>27</v>
      </c>
      <c r="E1986" s="6">
        <f>DAY(TableAopCalendar[[#This Row],[Date]])</f>
        <v>6</v>
      </c>
      <c r="F1986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986" s="6" t="str">
        <f t="shared" si="94"/>
        <v>Week 1</v>
      </c>
      <c r="H1986" s="6" t="str">
        <f t="shared" si="95"/>
        <v>September 27 Week 1</v>
      </c>
      <c r="I1986" s="6" t="str">
        <f>CONCATENATE(UPPER(TableAopCalendar[[#This Row],[Month]])," ",TableAopCalendar[[#This Row],[Year]])</f>
        <v>SEPTEMBER 27</v>
      </c>
      <c r="J1986" s="6" t="s">
        <v>261</v>
      </c>
      <c r="K1986" s="6" t="str">
        <f>CONCATENATE(TableAopCalendar[[#This Row],[Month for Plan]]," ",TableAopCalendar[[#This Row],[Plan]])</f>
        <v>SEPTEMBER 27 PLANNED</v>
      </c>
    </row>
    <row r="1987" spans="1:11" x14ac:dyDescent="0.35">
      <c r="A1987" s="6">
        <f t="shared" si="93"/>
        <v>7</v>
      </c>
      <c r="B1987" s="7">
        <v>46637</v>
      </c>
      <c r="C1987" s="8" t="s">
        <v>256</v>
      </c>
      <c r="D1987" s="8">
        <v>27</v>
      </c>
      <c r="E1987" s="6">
        <f>DAY(TableAopCalendar[[#This Row],[Date]])</f>
        <v>7</v>
      </c>
      <c r="F1987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987" s="6" t="str">
        <f t="shared" si="94"/>
        <v>Week 1</v>
      </c>
      <c r="H1987" s="6" t="str">
        <f t="shared" si="95"/>
        <v>September 27 Week 1</v>
      </c>
      <c r="I1987" s="6" t="str">
        <f>CONCATENATE(UPPER(TableAopCalendar[[#This Row],[Month]])," ",TableAopCalendar[[#This Row],[Year]])</f>
        <v>SEPTEMBER 27</v>
      </c>
      <c r="J1987" s="6" t="s">
        <v>261</v>
      </c>
      <c r="K1987" s="6" t="str">
        <f>CONCATENATE(TableAopCalendar[[#This Row],[Month for Plan]]," ",TableAopCalendar[[#This Row],[Plan]])</f>
        <v>SEPTEMBER 27 PLANNED</v>
      </c>
    </row>
    <row r="1988" spans="1:11" x14ac:dyDescent="0.35">
      <c r="A1988" s="6">
        <f t="shared" si="93"/>
        <v>1</v>
      </c>
      <c r="B1988" s="7">
        <v>46638</v>
      </c>
      <c r="C1988" s="8" t="s">
        <v>256</v>
      </c>
      <c r="D1988" s="8">
        <v>27</v>
      </c>
      <c r="E1988" s="6">
        <f>DAY(TableAopCalendar[[#This Row],[Date]])</f>
        <v>8</v>
      </c>
      <c r="F1988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988" s="6" t="str">
        <f t="shared" si="94"/>
        <v>Week 2</v>
      </c>
      <c r="H1988" s="6" t="str">
        <f t="shared" si="95"/>
        <v>September 27 Week 2</v>
      </c>
      <c r="I1988" s="6" t="str">
        <f>CONCATENATE(UPPER(TableAopCalendar[[#This Row],[Month]])," ",TableAopCalendar[[#This Row],[Year]])</f>
        <v>SEPTEMBER 27</v>
      </c>
      <c r="J1988" s="6" t="s">
        <v>261</v>
      </c>
      <c r="K1988" s="6" t="str">
        <f>CONCATENATE(TableAopCalendar[[#This Row],[Month for Plan]]," ",TableAopCalendar[[#This Row],[Plan]])</f>
        <v>SEPTEMBER 27 PLANNED</v>
      </c>
    </row>
    <row r="1989" spans="1:11" x14ac:dyDescent="0.35">
      <c r="A1989" s="6">
        <f t="shared" si="93"/>
        <v>2</v>
      </c>
      <c r="B1989" s="7">
        <v>46639</v>
      </c>
      <c r="C1989" s="8" t="s">
        <v>256</v>
      </c>
      <c r="D1989" s="8">
        <v>27</v>
      </c>
      <c r="E1989" s="6">
        <f>DAY(TableAopCalendar[[#This Row],[Date]])</f>
        <v>9</v>
      </c>
      <c r="F1989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989" s="6" t="str">
        <f t="shared" si="94"/>
        <v>Week 2</v>
      </c>
      <c r="H1989" s="6" t="str">
        <f t="shared" si="95"/>
        <v>September 27 Week 2</v>
      </c>
      <c r="I1989" s="6" t="str">
        <f>CONCATENATE(UPPER(TableAopCalendar[[#This Row],[Month]])," ",TableAopCalendar[[#This Row],[Year]])</f>
        <v>SEPTEMBER 27</v>
      </c>
      <c r="J1989" s="6" t="s">
        <v>261</v>
      </c>
      <c r="K1989" s="6" t="str">
        <f>CONCATENATE(TableAopCalendar[[#This Row],[Month for Plan]]," ",TableAopCalendar[[#This Row],[Plan]])</f>
        <v>SEPTEMBER 27 PLANNED</v>
      </c>
    </row>
    <row r="1990" spans="1:11" x14ac:dyDescent="0.35">
      <c r="A1990" s="6">
        <f t="shared" si="93"/>
        <v>3</v>
      </c>
      <c r="B1990" s="7">
        <v>46640</v>
      </c>
      <c r="C1990" s="8" t="s">
        <v>256</v>
      </c>
      <c r="D1990" s="8">
        <v>27</v>
      </c>
      <c r="E1990" s="6">
        <f>DAY(TableAopCalendar[[#This Row],[Date]])</f>
        <v>10</v>
      </c>
      <c r="F1990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990" s="6" t="str">
        <f t="shared" si="94"/>
        <v>Week 2</v>
      </c>
      <c r="H1990" s="6" t="str">
        <f t="shared" si="95"/>
        <v>September 27 Week 2</v>
      </c>
      <c r="I1990" s="6" t="str">
        <f>CONCATENATE(UPPER(TableAopCalendar[[#This Row],[Month]])," ",TableAopCalendar[[#This Row],[Year]])</f>
        <v>SEPTEMBER 27</v>
      </c>
      <c r="J1990" s="6" t="s">
        <v>261</v>
      </c>
      <c r="K1990" s="6" t="str">
        <f>CONCATENATE(TableAopCalendar[[#This Row],[Month for Plan]]," ",TableAopCalendar[[#This Row],[Plan]])</f>
        <v>SEPTEMBER 27 PLANNED</v>
      </c>
    </row>
    <row r="1991" spans="1:11" x14ac:dyDescent="0.35">
      <c r="A1991" s="6">
        <f t="shared" si="93"/>
        <v>4</v>
      </c>
      <c r="B1991" s="7">
        <v>46641</v>
      </c>
      <c r="C1991" s="8" t="s">
        <v>256</v>
      </c>
      <c r="D1991" s="8">
        <v>27</v>
      </c>
      <c r="E1991" s="6">
        <f>DAY(TableAopCalendar[[#This Row],[Date]])</f>
        <v>11</v>
      </c>
      <c r="F1991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991" s="6" t="str">
        <f t="shared" si="94"/>
        <v>Week 2</v>
      </c>
      <c r="H1991" s="6" t="str">
        <f t="shared" si="95"/>
        <v>September 27 Week 2</v>
      </c>
      <c r="I1991" s="6" t="str">
        <f>CONCATENATE(UPPER(TableAopCalendar[[#This Row],[Month]])," ",TableAopCalendar[[#This Row],[Year]])</f>
        <v>SEPTEMBER 27</v>
      </c>
      <c r="J1991" s="6" t="s">
        <v>261</v>
      </c>
      <c r="K1991" s="6" t="str">
        <f>CONCATENATE(TableAopCalendar[[#This Row],[Month for Plan]]," ",TableAopCalendar[[#This Row],[Plan]])</f>
        <v>SEPTEMBER 27 PLANNED</v>
      </c>
    </row>
    <row r="1992" spans="1:11" x14ac:dyDescent="0.35">
      <c r="A1992" s="6">
        <f t="shared" si="93"/>
        <v>5</v>
      </c>
      <c r="B1992" s="7">
        <v>46642</v>
      </c>
      <c r="C1992" s="8" t="s">
        <v>256</v>
      </c>
      <c r="D1992" s="8">
        <v>27</v>
      </c>
      <c r="E1992" s="6">
        <f>DAY(TableAopCalendar[[#This Row],[Date]])</f>
        <v>12</v>
      </c>
      <c r="F1992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992" s="6" t="str">
        <f t="shared" si="94"/>
        <v>Week 2</v>
      </c>
      <c r="H1992" s="6" t="str">
        <f t="shared" si="95"/>
        <v>September 27 Week 2</v>
      </c>
      <c r="I1992" s="6" t="str">
        <f>CONCATENATE(UPPER(TableAopCalendar[[#This Row],[Month]])," ",TableAopCalendar[[#This Row],[Year]])</f>
        <v>SEPTEMBER 27</v>
      </c>
      <c r="J1992" s="6" t="s">
        <v>261</v>
      </c>
      <c r="K1992" s="6" t="str">
        <f>CONCATENATE(TableAopCalendar[[#This Row],[Month for Plan]]," ",TableAopCalendar[[#This Row],[Plan]])</f>
        <v>SEPTEMBER 27 PLANNED</v>
      </c>
    </row>
    <row r="1993" spans="1:11" x14ac:dyDescent="0.35">
      <c r="A1993" s="6">
        <f t="shared" si="93"/>
        <v>6</v>
      </c>
      <c r="B1993" s="7">
        <v>46643</v>
      </c>
      <c r="C1993" s="8" t="s">
        <v>256</v>
      </c>
      <c r="D1993" s="8">
        <v>27</v>
      </c>
      <c r="E1993" s="6">
        <f>DAY(TableAopCalendar[[#This Row],[Date]])</f>
        <v>13</v>
      </c>
      <c r="F1993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993" s="6" t="str">
        <f t="shared" si="94"/>
        <v>Week 2</v>
      </c>
      <c r="H1993" s="6" t="str">
        <f t="shared" si="95"/>
        <v>September 27 Week 2</v>
      </c>
      <c r="I1993" s="6" t="str">
        <f>CONCATENATE(UPPER(TableAopCalendar[[#This Row],[Month]])," ",TableAopCalendar[[#This Row],[Year]])</f>
        <v>SEPTEMBER 27</v>
      </c>
      <c r="J1993" s="6" t="s">
        <v>261</v>
      </c>
      <c r="K1993" s="6" t="str">
        <f>CONCATENATE(TableAopCalendar[[#This Row],[Month for Plan]]," ",TableAopCalendar[[#This Row],[Plan]])</f>
        <v>SEPTEMBER 27 PLANNED</v>
      </c>
    </row>
    <row r="1994" spans="1:11" x14ac:dyDescent="0.35">
      <c r="A1994" s="6">
        <f t="shared" si="93"/>
        <v>7</v>
      </c>
      <c r="B1994" s="7">
        <v>46644</v>
      </c>
      <c r="C1994" s="8" t="s">
        <v>256</v>
      </c>
      <c r="D1994" s="8">
        <v>27</v>
      </c>
      <c r="E1994" s="6">
        <f>DAY(TableAopCalendar[[#This Row],[Date]])</f>
        <v>14</v>
      </c>
      <c r="F1994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994" s="6" t="str">
        <f t="shared" si="94"/>
        <v>Week 2</v>
      </c>
      <c r="H1994" s="6" t="str">
        <f t="shared" si="95"/>
        <v>September 27 Week 2</v>
      </c>
      <c r="I1994" s="6" t="str">
        <f>CONCATENATE(UPPER(TableAopCalendar[[#This Row],[Month]])," ",TableAopCalendar[[#This Row],[Year]])</f>
        <v>SEPTEMBER 27</v>
      </c>
      <c r="J1994" s="6" t="s">
        <v>261</v>
      </c>
      <c r="K1994" s="6" t="str">
        <f>CONCATENATE(TableAopCalendar[[#This Row],[Month for Plan]]," ",TableAopCalendar[[#This Row],[Plan]])</f>
        <v>SEPTEMBER 27 PLANNED</v>
      </c>
    </row>
    <row r="1995" spans="1:11" x14ac:dyDescent="0.35">
      <c r="A1995" s="6">
        <f t="shared" ref="A1995:A2058" si="96">IF(G1995=G1994,A1994+1,1)</f>
        <v>1</v>
      </c>
      <c r="B1995" s="7">
        <v>46645</v>
      </c>
      <c r="C1995" s="8" t="s">
        <v>256</v>
      </c>
      <c r="D1995" s="8">
        <v>27</v>
      </c>
      <c r="E1995" s="6">
        <f>DAY(TableAopCalendar[[#This Row],[Date]])</f>
        <v>15</v>
      </c>
      <c r="F1995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995" s="6" t="str">
        <f t="shared" ref="G1995:G2058" si="97">"Week"&amp;" "&amp;F1995</f>
        <v>Week 3</v>
      </c>
      <c r="H1995" s="6" t="str">
        <f t="shared" ref="H1995:H2058" si="98">CONCATENATE(C1995," ",D1995," ",G1995)</f>
        <v>September 27 Week 3</v>
      </c>
      <c r="I1995" s="6" t="str">
        <f>CONCATENATE(UPPER(TableAopCalendar[[#This Row],[Month]])," ",TableAopCalendar[[#This Row],[Year]])</f>
        <v>SEPTEMBER 27</v>
      </c>
      <c r="J1995" s="6" t="s">
        <v>261</v>
      </c>
      <c r="K1995" s="6" t="str">
        <f>CONCATENATE(TableAopCalendar[[#This Row],[Month for Plan]]," ",TableAopCalendar[[#This Row],[Plan]])</f>
        <v>SEPTEMBER 27 PLANNED</v>
      </c>
    </row>
    <row r="1996" spans="1:11" x14ac:dyDescent="0.35">
      <c r="A1996" s="6">
        <f t="shared" si="96"/>
        <v>2</v>
      </c>
      <c r="B1996" s="7">
        <v>46646</v>
      </c>
      <c r="C1996" s="8" t="s">
        <v>256</v>
      </c>
      <c r="D1996" s="8">
        <v>27</v>
      </c>
      <c r="E1996" s="6">
        <f>DAY(TableAopCalendar[[#This Row],[Date]])</f>
        <v>16</v>
      </c>
      <c r="F1996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996" s="6" t="str">
        <f t="shared" si="97"/>
        <v>Week 3</v>
      </c>
      <c r="H1996" s="6" t="str">
        <f t="shared" si="98"/>
        <v>September 27 Week 3</v>
      </c>
      <c r="I1996" s="6" t="str">
        <f>CONCATENATE(UPPER(TableAopCalendar[[#This Row],[Month]])," ",TableAopCalendar[[#This Row],[Year]])</f>
        <v>SEPTEMBER 27</v>
      </c>
      <c r="J1996" s="6" t="s">
        <v>261</v>
      </c>
      <c r="K1996" s="6" t="str">
        <f>CONCATENATE(TableAopCalendar[[#This Row],[Month for Plan]]," ",TableAopCalendar[[#This Row],[Plan]])</f>
        <v>SEPTEMBER 27 PLANNED</v>
      </c>
    </row>
    <row r="1997" spans="1:11" x14ac:dyDescent="0.35">
      <c r="A1997" s="6">
        <f t="shared" si="96"/>
        <v>3</v>
      </c>
      <c r="B1997" s="7">
        <v>46647</v>
      </c>
      <c r="C1997" s="8" t="s">
        <v>256</v>
      </c>
      <c r="D1997" s="8">
        <v>27</v>
      </c>
      <c r="E1997" s="6">
        <f>DAY(TableAopCalendar[[#This Row],[Date]])</f>
        <v>17</v>
      </c>
      <c r="F1997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997" s="6" t="str">
        <f t="shared" si="97"/>
        <v>Week 3</v>
      </c>
      <c r="H1997" s="6" t="str">
        <f t="shared" si="98"/>
        <v>September 27 Week 3</v>
      </c>
      <c r="I1997" s="6" t="str">
        <f>CONCATENATE(UPPER(TableAopCalendar[[#This Row],[Month]])," ",TableAopCalendar[[#This Row],[Year]])</f>
        <v>SEPTEMBER 27</v>
      </c>
      <c r="J1997" s="6" t="s">
        <v>261</v>
      </c>
      <c r="K1997" s="6" t="str">
        <f>CONCATENATE(TableAopCalendar[[#This Row],[Month for Plan]]," ",TableAopCalendar[[#This Row],[Plan]])</f>
        <v>SEPTEMBER 27 PLANNED</v>
      </c>
    </row>
    <row r="1998" spans="1:11" x14ac:dyDescent="0.35">
      <c r="A1998" s="6">
        <f t="shared" si="96"/>
        <v>4</v>
      </c>
      <c r="B1998" s="7">
        <v>46648</v>
      </c>
      <c r="C1998" s="8" t="s">
        <v>256</v>
      </c>
      <c r="D1998" s="8">
        <v>27</v>
      </c>
      <c r="E1998" s="6">
        <f>DAY(TableAopCalendar[[#This Row],[Date]])</f>
        <v>18</v>
      </c>
      <c r="F1998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998" s="6" t="str">
        <f t="shared" si="97"/>
        <v>Week 3</v>
      </c>
      <c r="H1998" s="6" t="str">
        <f t="shared" si="98"/>
        <v>September 27 Week 3</v>
      </c>
      <c r="I1998" s="6" t="str">
        <f>CONCATENATE(UPPER(TableAopCalendar[[#This Row],[Month]])," ",TableAopCalendar[[#This Row],[Year]])</f>
        <v>SEPTEMBER 27</v>
      </c>
      <c r="J1998" s="6" t="s">
        <v>261</v>
      </c>
      <c r="K1998" s="6" t="str">
        <f>CONCATENATE(TableAopCalendar[[#This Row],[Month for Plan]]," ",TableAopCalendar[[#This Row],[Plan]])</f>
        <v>SEPTEMBER 27 PLANNED</v>
      </c>
    </row>
    <row r="1999" spans="1:11" x14ac:dyDescent="0.35">
      <c r="A1999" s="6">
        <f t="shared" si="96"/>
        <v>5</v>
      </c>
      <c r="B1999" s="7">
        <v>46649</v>
      </c>
      <c r="C1999" s="8" t="s">
        <v>256</v>
      </c>
      <c r="D1999" s="8">
        <v>27</v>
      </c>
      <c r="E1999" s="6">
        <f>DAY(TableAopCalendar[[#This Row],[Date]])</f>
        <v>19</v>
      </c>
      <c r="F1999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999" s="6" t="str">
        <f t="shared" si="97"/>
        <v>Week 3</v>
      </c>
      <c r="H1999" s="6" t="str">
        <f t="shared" si="98"/>
        <v>September 27 Week 3</v>
      </c>
      <c r="I1999" s="6" t="str">
        <f>CONCATENATE(UPPER(TableAopCalendar[[#This Row],[Month]])," ",TableAopCalendar[[#This Row],[Year]])</f>
        <v>SEPTEMBER 27</v>
      </c>
      <c r="J1999" s="6" t="s">
        <v>261</v>
      </c>
      <c r="K1999" s="6" t="str">
        <f>CONCATENATE(TableAopCalendar[[#This Row],[Month for Plan]]," ",TableAopCalendar[[#This Row],[Plan]])</f>
        <v>SEPTEMBER 27 PLANNED</v>
      </c>
    </row>
    <row r="2000" spans="1:11" x14ac:dyDescent="0.35">
      <c r="A2000" s="6">
        <f t="shared" si="96"/>
        <v>6</v>
      </c>
      <c r="B2000" s="7">
        <v>46650</v>
      </c>
      <c r="C2000" s="8" t="s">
        <v>256</v>
      </c>
      <c r="D2000" s="8">
        <v>27</v>
      </c>
      <c r="E2000" s="6">
        <f>DAY(TableAopCalendar[[#This Row],[Date]])</f>
        <v>20</v>
      </c>
      <c r="F2000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000" s="6" t="str">
        <f t="shared" si="97"/>
        <v>Week 3</v>
      </c>
      <c r="H2000" s="6" t="str">
        <f t="shared" si="98"/>
        <v>September 27 Week 3</v>
      </c>
      <c r="I2000" s="6" t="str">
        <f>CONCATENATE(UPPER(TableAopCalendar[[#This Row],[Month]])," ",TableAopCalendar[[#This Row],[Year]])</f>
        <v>SEPTEMBER 27</v>
      </c>
      <c r="J2000" s="6" t="s">
        <v>261</v>
      </c>
      <c r="K2000" s="6" t="str">
        <f>CONCATENATE(TableAopCalendar[[#This Row],[Month for Plan]]," ",TableAopCalendar[[#This Row],[Plan]])</f>
        <v>SEPTEMBER 27 PLANNED</v>
      </c>
    </row>
    <row r="2001" spans="1:11" x14ac:dyDescent="0.35">
      <c r="A2001" s="6">
        <f t="shared" si="96"/>
        <v>7</v>
      </c>
      <c r="B2001" s="7">
        <v>46651</v>
      </c>
      <c r="C2001" s="8" t="s">
        <v>256</v>
      </c>
      <c r="D2001" s="8">
        <v>27</v>
      </c>
      <c r="E2001" s="6">
        <f>DAY(TableAopCalendar[[#This Row],[Date]])</f>
        <v>21</v>
      </c>
      <c r="F2001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001" s="6" t="str">
        <f t="shared" si="97"/>
        <v>Week 3</v>
      </c>
      <c r="H2001" s="6" t="str">
        <f t="shared" si="98"/>
        <v>September 27 Week 3</v>
      </c>
      <c r="I2001" s="6" t="str">
        <f>CONCATENATE(UPPER(TableAopCalendar[[#This Row],[Month]])," ",TableAopCalendar[[#This Row],[Year]])</f>
        <v>SEPTEMBER 27</v>
      </c>
      <c r="J2001" s="6" t="s">
        <v>261</v>
      </c>
      <c r="K2001" s="6" t="str">
        <f>CONCATENATE(TableAopCalendar[[#This Row],[Month for Plan]]," ",TableAopCalendar[[#This Row],[Plan]])</f>
        <v>SEPTEMBER 27 PLANNED</v>
      </c>
    </row>
    <row r="2002" spans="1:11" x14ac:dyDescent="0.35">
      <c r="A2002" s="6">
        <f t="shared" si="96"/>
        <v>1</v>
      </c>
      <c r="B2002" s="7">
        <v>46652</v>
      </c>
      <c r="C2002" s="8" t="s">
        <v>256</v>
      </c>
      <c r="D2002" s="8">
        <v>27</v>
      </c>
      <c r="E2002" s="6">
        <f>DAY(TableAopCalendar[[#This Row],[Date]])</f>
        <v>22</v>
      </c>
      <c r="F2002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002" s="6" t="str">
        <f t="shared" si="97"/>
        <v>Week 4</v>
      </c>
      <c r="H2002" s="6" t="str">
        <f t="shared" si="98"/>
        <v>September 27 Week 4</v>
      </c>
      <c r="I2002" s="6" t="str">
        <f>CONCATENATE(UPPER(TableAopCalendar[[#This Row],[Month]])," ",TableAopCalendar[[#This Row],[Year]])</f>
        <v>SEPTEMBER 27</v>
      </c>
      <c r="J2002" s="6" t="s">
        <v>261</v>
      </c>
      <c r="K2002" s="6" t="str">
        <f>CONCATENATE(TableAopCalendar[[#This Row],[Month for Plan]]," ",TableAopCalendar[[#This Row],[Plan]])</f>
        <v>SEPTEMBER 27 PLANNED</v>
      </c>
    </row>
    <row r="2003" spans="1:11" x14ac:dyDescent="0.35">
      <c r="A2003" s="6">
        <f t="shared" si="96"/>
        <v>2</v>
      </c>
      <c r="B2003" s="7">
        <v>46653</v>
      </c>
      <c r="C2003" s="8" t="s">
        <v>256</v>
      </c>
      <c r="D2003" s="8">
        <v>27</v>
      </c>
      <c r="E2003" s="6">
        <f>DAY(TableAopCalendar[[#This Row],[Date]])</f>
        <v>23</v>
      </c>
      <c r="F2003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003" s="6" t="str">
        <f t="shared" si="97"/>
        <v>Week 4</v>
      </c>
      <c r="H2003" s="6" t="str">
        <f t="shared" si="98"/>
        <v>September 27 Week 4</v>
      </c>
      <c r="I2003" s="6" t="str">
        <f>CONCATENATE(UPPER(TableAopCalendar[[#This Row],[Month]])," ",TableAopCalendar[[#This Row],[Year]])</f>
        <v>SEPTEMBER 27</v>
      </c>
      <c r="J2003" s="6" t="s">
        <v>261</v>
      </c>
      <c r="K2003" s="6" t="str">
        <f>CONCATENATE(TableAopCalendar[[#This Row],[Month for Plan]]," ",TableAopCalendar[[#This Row],[Plan]])</f>
        <v>SEPTEMBER 27 PLANNED</v>
      </c>
    </row>
    <row r="2004" spans="1:11" x14ac:dyDescent="0.35">
      <c r="A2004" s="6">
        <f t="shared" si="96"/>
        <v>3</v>
      </c>
      <c r="B2004" s="7">
        <v>46654</v>
      </c>
      <c r="C2004" s="8" t="s">
        <v>256</v>
      </c>
      <c r="D2004" s="8">
        <v>27</v>
      </c>
      <c r="E2004" s="6">
        <f>DAY(TableAopCalendar[[#This Row],[Date]])</f>
        <v>24</v>
      </c>
      <c r="F2004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004" s="6" t="str">
        <f t="shared" si="97"/>
        <v>Week 4</v>
      </c>
      <c r="H2004" s="6" t="str">
        <f t="shared" si="98"/>
        <v>September 27 Week 4</v>
      </c>
      <c r="I2004" s="6" t="str">
        <f>CONCATENATE(UPPER(TableAopCalendar[[#This Row],[Month]])," ",TableAopCalendar[[#This Row],[Year]])</f>
        <v>SEPTEMBER 27</v>
      </c>
      <c r="J2004" s="6" t="s">
        <v>261</v>
      </c>
      <c r="K2004" s="6" t="str">
        <f>CONCATENATE(TableAopCalendar[[#This Row],[Month for Plan]]," ",TableAopCalendar[[#This Row],[Plan]])</f>
        <v>SEPTEMBER 27 PLANNED</v>
      </c>
    </row>
    <row r="2005" spans="1:11" x14ac:dyDescent="0.35">
      <c r="A2005" s="6">
        <f t="shared" si="96"/>
        <v>4</v>
      </c>
      <c r="B2005" s="7">
        <v>46655</v>
      </c>
      <c r="C2005" s="8" t="s">
        <v>256</v>
      </c>
      <c r="D2005" s="8">
        <v>27</v>
      </c>
      <c r="E2005" s="6">
        <f>DAY(TableAopCalendar[[#This Row],[Date]])</f>
        <v>25</v>
      </c>
      <c r="F2005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005" s="6" t="str">
        <f t="shared" si="97"/>
        <v>Week 4</v>
      </c>
      <c r="H2005" s="6" t="str">
        <f t="shared" si="98"/>
        <v>September 27 Week 4</v>
      </c>
      <c r="I2005" s="6" t="str">
        <f>CONCATENATE(UPPER(TableAopCalendar[[#This Row],[Month]])," ",TableAopCalendar[[#This Row],[Year]])</f>
        <v>SEPTEMBER 27</v>
      </c>
      <c r="J2005" s="6" t="s">
        <v>261</v>
      </c>
      <c r="K2005" s="6" t="str">
        <f>CONCATENATE(TableAopCalendar[[#This Row],[Month for Plan]]," ",TableAopCalendar[[#This Row],[Plan]])</f>
        <v>SEPTEMBER 27 PLANNED</v>
      </c>
    </row>
    <row r="2006" spans="1:11" x14ac:dyDescent="0.35">
      <c r="A2006" s="6">
        <f t="shared" si="96"/>
        <v>5</v>
      </c>
      <c r="B2006" s="7">
        <v>46656</v>
      </c>
      <c r="C2006" s="8" t="s">
        <v>256</v>
      </c>
      <c r="D2006" s="8">
        <v>27</v>
      </c>
      <c r="E2006" s="6">
        <f>DAY(TableAopCalendar[[#This Row],[Date]])</f>
        <v>26</v>
      </c>
      <c r="F2006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006" s="6" t="str">
        <f t="shared" si="97"/>
        <v>Week 4</v>
      </c>
      <c r="H2006" s="6" t="str">
        <f t="shared" si="98"/>
        <v>September 27 Week 4</v>
      </c>
      <c r="I2006" s="6" t="str">
        <f>CONCATENATE(UPPER(TableAopCalendar[[#This Row],[Month]])," ",TableAopCalendar[[#This Row],[Year]])</f>
        <v>SEPTEMBER 27</v>
      </c>
      <c r="J2006" s="6" t="s">
        <v>261</v>
      </c>
      <c r="K2006" s="6" t="str">
        <f>CONCATENATE(TableAopCalendar[[#This Row],[Month for Plan]]," ",TableAopCalendar[[#This Row],[Plan]])</f>
        <v>SEPTEMBER 27 PLANNED</v>
      </c>
    </row>
    <row r="2007" spans="1:11" x14ac:dyDescent="0.35">
      <c r="A2007" s="6">
        <f t="shared" si="96"/>
        <v>6</v>
      </c>
      <c r="B2007" s="7">
        <v>46657</v>
      </c>
      <c r="C2007" s="8" t="s">
        <v>256</v>
      </c>
      <c r="D2007" s="8">
        <v>27</v>
      </c>
      <c r="E2007" s="6">
        <f>DAY(TableAopCalendar[[#This Row],[Date]])</f>
        <v>27</v>
      </c>
      <c r="F2007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007" s="6" t="str">
        <f t="shared" si="97"/>
        <v>Week 4</v>
      </c>
      <c r="H2007" s="6" t="str">
        <f t="shared" si="98"/>
        <v>September 27 Week 4</v>
      </c>
      <c r="I2007" s="6" t="str">
        <f>CONCATENATE(UPPER(TableAopCalendar[[#This Row],[Month]])," ",TableAopCalendar[[#This Row],[Year]])</f>
        <v>SEPTEMBER 27</v>
      </c>
      <c r="J2007" s="6" t="s">
        <v>261</v>
      </c>
      <c r="K2007" s="6" t="str">
        <f>CONCATENATE(TableAopCalendar[[#This Row],[Month for Plan]]," ",TableAopCalendar[[#This Row],[Plan]])</f>
        <v>SEPTEMBER 27 PLANNED</v>
      </c>
    </row>
    <row r="2008" spans="1:11" x14ac:dyDescent="0.35">
      <c r="A2008" s="6">
        <f t="shared" si="96"/>
        <v>7</v>
      </c>
      <c r="B2008" s="7">
        <v>46658</v>
      </c>
      <c r="C2008" s="8" t="s">
        <v>256</v>
      </c>
      <c r="D2008" s="8">
        <v>27</v>
      </c>
      <c r="E2008" s="6">
        <f>DAY(TableAopCalendar[[#This Row],[Date]])</f>
        <v>28</v>
      </c>
      <c r="F2008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008" s="6" t="str">
        <f t="shared" si="97"/>
        <v>Week 4</v>
      </c>
      <c r="H2008" s="6" t="str">
        <f t="shared" si="98"/>
        <v>September 27 Week 4</v>
      </c>
      <c r="I2008" s="6" t="str">
        <f>CONCATENATE(UPPER(TableAopCalendar[[#This Row],[Month]])," ",TableAopCalendar[[#This Row],[Year]])</f>
        <v>SEPTEMBER 27</v>
      </c>
      <c r="J2008" s="6" t="s">
        <v>261</v>
      </c>
      <c r="K2008" s="6" t="str">
        <f>CONCATENATE(TableAopCalendar[[#This Row],[Month for Plan]]," ",TableAopCalendar[[#This Row],[Plan]])</f>
        <v>SEPTEMBER 27 PLANNED</v>
      </c>
    </row>
    <row r="2009" spans="1:11" x14ac:dyDescent="0.35">
      <c r="A2009" s="6">
        <f t="shared" si="96"/>
        <v>1</v>
      </c>
      <c r="B2009" s="7">
        <v>46659</v>
      </c>
      <c r="C2009" s="8" t="s">
        <v>256</v>
      </c>
      <c r="D2009" s="8">
        <v>27</v>
      </c>
      <c r="E2009" s="6">
        <f>DAY(TableAopCalendar[[#This Row],[Date]])</f>
        <v>29</v>
      </c>
      <c r="F2009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009" s="6" t="str">
        <f t="shared" si="97"/>
        <v>Week 5</v>
      </c>
      <c r="H2009" s="6" t="str">
        <f t="shared" si="98"/>
        <v>September 27 Week 5</v>
      </c>
      <c r="I2009" s="6" t="str">
        <f>CONCATENATE(UPPER(TableAopCalendar[[#This Row],[Month]])," ",TableAopCalendar[[#This Row],[Year]])</f>
        <v>SEPTEMBER 27</v>
      </c>
      <c r="J2009" s="6" t="s">
        <v>261</v>
      </c>
      <c r="K2009" s="6" t="str">
        <f>CONCATENATE(TableAopCalendar[[#This Row],[Month for Plan]]," ",TableAopCalendar[[#This Row],[Plan]])</f>
        <v>SEPTEMBER 27 PLANNED</v>
      </c>
    </row>
    <row r="2010" spans="1:11" x14ac:dyDescent="0.35">
      <c r="A2010" s="6">
        <f t="shared" si="96"/>
        <v>2</v>
      </c>
      <c r="B2010" s="7">
        <v>46660</v>
      </c>
      <c r="C2010" s="8" t="s">
        <v>256</v>
      </c>
      <c r="D2010" s="8">
        <v>27</v>
      </c>
      <c r="E2010" s="6">
        <f>DAY(TableAopCalendar[[#This Row],[Date]])</f>
        <v>30</v>
      </c>
      <c r="F2010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010" s="6" t="str">
        <f t="shared" si="97"/>
        <v>Week 5</v>
      </c>
      <c r="H2010" s="6" t="str">
        <f t="shared" si="98"/>
        <v>September 27 Week 5</v>
      </c>
      <c r="I2010" s="6" t="str">
        <f>CONCATENATE(UPPER(TableAopCalendar[[#This Row],[Month]])," ",TableAopCalendar[[#This Row],[Year]])</f>
        <v>SEPTEMBER 27</v>
      </c>
      <c r="J2010" s="6" t="s">
        <v>261</v>
      </c>
      <c r="K2010" s="6" t="str">
        <f>CONCATENATE(TableAopCalendar[[#This Row],[Month for Plan]]," ",TableAopCalendar[[#This Row],[Plan]])</f>
        <v>SEPTEMBER 27 PLANNED</v>
      </c>
    </row>
    <row r="2011" spans="1:11" x14ac:dyDescent="0.35">
      <c r="A2011" s="6">
        <f t="shared" si="96"/>
        <v>1</v>
      </c>
      <c r="B2011" s="7">
        <v>46661</v>
      </c>
      <c r="C2011" s="8" t="s">
        <v>168</v>
      </c>
      <c r="D2011" s="8">
        <v>27</v>
      </c>
      <c r="E2011" s="6">
        <f>DAY(TableAopCalendar[[#This Row],[Date]])</f>
        <v>1</v>
      </c>
      <c r="F2011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011" s="6" t="str">
        <f t="shared" si="97"/>
        <v>Week 1</v>
      </c>
      <c r="H2011" s="6" t="str">
        <f t="shared" si="98"/>
        <v>October 27 Week 1</v>
      </c>
      <c r="I2011" s="6" t="str">
        <f>CONCATENATE(UPPER(TableAopCalendar[[#This Row],[Month]])," ",TableAopCalendar[[#This Row],[Year]])</f>
        <v>OCTOBER 27</v>
      </c>
      <c r="J2011" s="6" t="s">
        <v>261</v>
      </c>
      <c r="K2011" s="6" t="str">
        <f>CONCATENATE(TableAopCalendar[[#This Row],[Month for Plan]]," ",TableAopCalendar[[#This Row],[Plan]])</f>
        <v>OCTOBER 27 PLANNED</v>
      </c>
    </row>
    <row r="2012" spans="1:11" x14ac:dyDescent="0.35">
      <c r="A2012" s="6">
        <f t="shared" si="96"/>
        <v>2</v>
      </c>
      <c r="B2012" s="7">
        <v>46662</v>
      </c>
      <c r="C2012" s="8" t="s">
        <v>168</v>
      </c>
      <c r="D2012" s="8">
        <v>27</v>
      </c>
      <c r="E2012" s="6">
        <f>DAY(TableAopCalendar[[#This Row],[Date]])</f>
        <v>2</v>
      </c>
      <c r="F2012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012" s="6" t="str">
        <f t="shared" si="97"/>
        <v>Week 1</v>
      </c>
      <c r="H2012" s="6" t="str">
        <f t="shared" si="98"/>
        <v>October 27 Week 1</v>
      </c>
      <c r="I2012" s="6" t="str">
        <f>CONCATENATE(UPPER(TableAopCalendar[[#This Row],[Month]])," ",TableAopCalendar[[#This Row],[Year]])</f>
        <v>OCTOBER 27</v>
      </c>
      <c r="J2012" s="6" t="s">
        <v>261</v>
      </c>
      <c r="K2012" s="6" t="str">
        <f>CONCATENATE(TableAopCalendar[[#This Row],[Month for Plan]]," ",TableAopCalendar[[#This Row],[Plan]])</f>
        <v>OCTOBER 27 PLANNED</v>
      </c>
    </row>
    <row r="2013" spans="1:11" x14ac:dyDescent="0.35">
      <c r="A2013" s="6">
        <f t="shared" si="96"/>
        <v>3</v>
      </c>
      <c r="B2013" s="7">
        <v>46663</v>
      </c>
      <c r="C2013" s="8" t="s">
        <v>168</v>
      </c>
      <c r="D2013" s="8">
        <v>27</v>
      </c>
      <c r="E2013" s="6">
        <f>DAY(TableAopCalendar[[#This Row],[Date]])</f>
        <v>3</v>
      </c>
      <c r="F2013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013" s="6" t="str">
        <f t="shared" si="97"/>
        <v>Week 1</v>
      </c>
      <c r="H2013" s="6" t="str">
        <f t="shared" si="98"/>
        <v>October 27 Week 1</v>
      </c>
      <c r="I2013" s="6" t="str">
        <f>CONCATENATE(UPPER(TableAopCalendar[[#This Row],[Month]])," ",TableAopCalendar[[#This Row],[Year]])</f>
        <v>OCTOBER 27</v>
      </c>
      <c r="J2013" s="6" t="s">
        <v>261</v>
      </c>
      <c r="K2013" s="6" t="str">
        <f>CONCATENATE(TableAopCalendar[[#This Row],[Month for Plan]]," ",TableAopCalendar[[#This Row],[Plan]])</f>
        <v>OCTOBER 27 PLANNED</v>
      </c>
    </row>
    <row r="2014" spans="1:11" x14ac:dyDescent="0.35">
      <c r="A2014" s="6">
        <f t="shared" si="96"/>
        <v>4</v>
      </c>
      <c r="B2014" s="7">
        <v>46664</v>
      </c>
      <c r="C2014" s="8" t="s">
        <v>168</v>
      </c>
      <c r="D2014" s="8">
        <v>27</v>
      </c>
      <c r="E2014" s="6">
        <f>DAY(TableAopCalendar[[#This Row],[Date]])</f>
        <v>4</v>
      </c>
      <c r="F2014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014" s="6" t="str">
        <f t="shared" si="97"/>
        <v>Week 1</v>
      </c>
      <c r="H2014" s="6" t="str">
        <f t="shared" si="98"/>
        <v>October 27 Week 1</v>
      </c>
      <c r="I2014" s="6" t="str">
        <f>CONCATENATE(UPPER(TableAopCalendar[[#This Row],[Month]])," ",TableAopCalendar[[#This Row],[Year]])</f>
        <v>OCTOBER 27</v>
      </c>
      <c r="J2014" s="6" t="s">
        <v>261</v>
      </c>
      <c r="K2014" s="6" t="str">
        <f>CONCATENATE(TableAopCalendar[[#This Row],[Month for Plan]]," ",TableAopCalendar[[#This Row],[Plan]])</f>
        <v>OCTOBER 27 PLANNED</v>
      </c>
    </row>
    <row r="2015" spans="1:11" x14ac:dyDescent="0.35">
      <c r="A2015" s="6">
        <f t="shared" si="96"/>
        <v>5</v>
      </c>
      <c r="B2015" s="7">
        <v>46665</v>
      </c>
      <c r="C2015" s="8" t="s">
        <v>168</v>
      </c>
      <c r="D2015" s="8">
        <v>27</v>
      </c>
      <c r="E2015" s="6">
        <f>DAY(TableAopCalendar[[#This Row],[Date]])</f>
        <v>5</v>
      </c>
      <c r="F2015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015" s="6" t="str">
        <f t="shared" si="97"/>
        <v>Week 1</v>
      </c>
      <c r="H2015" s="6" t="str">
        <f t="shared" si="98"/>
        <v>October 27 Week 1</v>
      </c>
      <c r="I2015" s="6" t="str">
        <f>CONCATENATE(UPPER(TableAopCalendar[[#This Row],[Month]])," ",TableAopCalendar[[#This Row],[Year]])</f>
        <v>OCTOBER 27</v>
      </c>
      <c r="J2015" s="6" t="s">
        <v>261</v>
      </c>
      <c r="K2015" s="6" t="str">
        <f>CONCATENATE(TableAopCalendar[[#This Row],[Month for Plan]]," ",TableAopCalendar[[#This Row],[Plan]])</f>
        <v>OCTOBER 27 PLANNED</v>
      </c>
    </row>
    <row r="2016" spans="1:11" x14ac:dyDescent="0.35">
      <c r="A2016" s="6">
        <f t="shared" si="96"/>
        <v>6</v>
      </c>
      <c r="B2016" s="7">
        <v>46666</v>
      </c>
      <c r="C2016" s="8" t="s">
        <v>168</v>
      </c>
      <c r="D2016" s="8">
        <v>27</v>
      </c>
      <c r="E2016" s="6">
        <f>DAY(TableAopCalendar[[#This Row],[Date]])</f>
        <v>6</v>
      </c>
      <c r="F2016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016" s="6" t="str">
        <f t="shared" si="97"/>
        <v>Week 1</v>
      </c>
      <c r="H2016" s="6" t="str">
        <f t="shared" si="98"/>
        <v>October 27 Week 1</v>
      </c>
      <c r="I2016" s="6" t="str">
        <f>CONCATENATE(UPPER(TableAopCalendar[[#This Row],[Month]])," ",TableAopCalendar[[#This Row],[Year]])</f>
        <v>OCTOBER 27</v>
      </c>
      <c r="J2016" s="6" t="s">
        <v>261</v>
      </c>
      <c r="K2016" s="6" t="str">
        <f>CONCATENATE(TableAopCalendar[[#This Row],[Month for Plan]]," ",TableAopCalendar[[#This Row],[Plan]])</f>
        <v>OCTOBER 27 PLANNED</v>
      </c>
    </row>
    <row r="2017" spans="1:11" x14ac:dyDescent="0.35">
      <c r="A2017" s="6">
        <f t="shared" si="96"/>
        <v>7</v>
      </c>
      <c r="B2017" s="7">
        <v>46667</v>
      </c>
      <c r="C2017" s="8" t="s">
        <v>168</v>
      </c>
      <c r="D2017" s="8">
        <v>27</v>
      </c>
      <c r="E2017" s="6">
        <f>DAY(TableAopCalendar[[#This Row],[Date]])</f>
        <v>7</v>
      </c>
      <c r="F2017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017" s="6" t="str">
        <f t="shared" si="97"/>
        <v>Week 1</v>
      </c>
      <c r="H2017" s="6" t="str">
        <f t="shared" si="98"/>
        <v>October 27 Week 1</v>
      </c>
      <c r="I2017" s="6" t="str">
        <f>CONCATENATE(UPPER(TableAopCalendar[[#This Row],[Month]])," ",TableAopCalendar[[#This Row],[Year]])</f>
        <v>OCTOBER 27</v>
      </c>
      <c r="J2017" s="6" t="s">
        <v>261</v>
      </c>
      <c r="K2017" s="6" t="str">
        <f>CONCATENATE(TableAopCalendar[[#This Row],[Month for Plan]]," ",TableAopCalendar[[#This Row],[Plan]])</f>
        <v>OCTOBER 27 PLANNED</v>
      </c>
    </row>
    <row r="2018" spans="1:11" x14ac:dyDescent="0.35">
      <c r="A2018" s="6">
        <f t="shared" si="96"/>
        <v>1</v>
      </c>
      <c r="B2018" s="7">
        <v>46668</v>
      </c>
      <c r="C2018" s="8" t="s">
        <v>168</v>
      </c>
      <c r="D2018" s="8">
        <v>27</v>
      </c>
      <c r="E2018" s="6">
        <f>DAY(TableAopCalendar[[#This Row],[Date]])</f>
        <v>8</v>
      </c>
      <c r="F2018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018" s="6" t="str">
        <f t="shared" si="97"/>
        <v>Week 2</v>
      </c>
      <c r="H2018" s="6" t="str">
        <f t="shared" si="98"/>
        <v>October 27 Week 2</v>
      </c>
      <c r="I2018" s="6" t="str">
        <f>CONCATENATE(UPPER(TableAopCalendar[[#This Row],[Month]])," ",TableAopCalendar[[#This Row],[Year]])</f>
        <v>OCTOBER 27</v>
      </c>
      <c r="J2018" s="6" t="s">
        <v>261</v>
      </c>
      <c r="K2018" s="6" t="str">
        <f>CONCATENATE(TableAopCalendar[[#This Row],[Month for Plan]]," ",TableAopCalendar[[#This Row],[Plan]])</f>
        <v>OCTOBER 27 PLANNED</v>
      </c>
    </row>
    <row r="2019" spans="1:11" x14ac:dyDescent="0.35">
      <c r="A2019" s="6">
        <f t="shared" si="96"/>
        <v>2</v>
      </c>
      <c r="B2019" s="7">
        <v>46669</v>
      </c>
      <c r="C2019" s="8" t="s">
        <v>168</v>
      </c>
      <c r="D2019" s="8">
        <v>27</v>
      </c>
      <c r="E2019" s="6">
        <f>DAY(TableAopCalendar[[#This Row],[Date]])</f>
        <v>9</v>
      </c>
      <c r="F2019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019" s="6" t="str">
        <f t="shared" si="97"/>
        <v>Week 2</v>
      </c>
      <c r="H2019" s="6" t="str">
        <f t="shared" si="98"/>
        <v>October 27 Week 2</v>
      </c>
      <c r="I2019" s="6" t="str">
        <f>CONCATENATE(UPPER(TableAopCalendar[[#This Row],[Month]])," ",TableAopCalendar[[#This Row],[Year]])</f>
        <v>OCTOBER 27</v>
      </c>
      <c r="J2019" s="6" t="s">
        <v>261</v>
      </c>
      <c r="K2019" s="6" t="str">
        <f>CONCATENATE(TableAopCalendar[[#This Row],[Month for Plan]]," ",TableAopCalendar[[#This Row],[Plan]])</f>
        <v>OCTOBER 27 PLANNED</v>
      </c>
    </row>
    <row r="2020" spans="1:11" x14ac:dyDescent="0.35">
      <c r="A2020" s="6">
        <f t="shared" si="96"/>
        <v>3</v>
      </c>
      <c r="B2020" s="7">
        <v>46670</v>
      </c>
      <c r="C2020" s="8" t="s">
        <v>168</v>
      </c>
      <c r="D2020" s="8">
        <v>27</v>
      </c>
      <c r="E2020" s="6">
        <f>DAY(TableAopCalendar[[#This Row],[Date]])</f>
        <v>10</v>
      </c>
      <c r="F2020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020" s="6" t="str">
        <f t="shared" si="97"/>
        <v>Week 2</v>
      </c>
      <c r="H2020" s="6" t="str">
        <f t="shared" si="98"/>
        <v>October 27 Week 2</v>
      </c>
      <c r="I2020" s="6" t="str">
        <f>CONCATENATE(UPPER(TableAopCalendar[[#This Row],[Month]])," ",TableAopCalendar[[#This Row],[Year]])</f>
        <v>OCTOBER 27</v>
      </c>
      <c r="J2020" s="6" t="s">
        <v>261</v>
      </c>
      <c r="K2020" s="6" t="str">
        <f>CONCATENATE(TableAopCalendar[[#This Row],[Month for Plan]]," ",TableAopCalendar[[#This Row],[Plan]])</f>
        <v>OCTOBER 27 PLANNED</v>
      </c>
    </row>
    <row r="2021" spans="1:11" x14ac:dyDescent="0.35">
      <c r="A2021" s="6">
        <f t="shared" si="96"/>
        <v>4</v>
      </c>
      <c r="B2021" s="7">
        <v>46671</v>
      </c>
      <c r="C2021" s="8" t="s">
        <v>168</v>
      </c>
      <c r="D2021" s="8">
        <v>27</v>
      </c>
      <c r="E2021" s="6">
        <f>DAY(TableAopCalendar[[#This Row],[Date]])</f>
        <v>11</v>
      </c>
      <c r="F2021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021" s="6" t="str">
        <f t="shared" si="97"/>
        <v>Week 2</v>
      </c>
      <c r="H2021" s="6" t="str">
        <f t="shared" si="98"/>
        <v>October 27 Week 2</v>
      </c>
      <c r="I2021" s="6" t="str">
        <f>CONCATENATE(UPPER(TableAopCalendar[[#This Row],[Month]])," ",TableAopCalendar[[#This Row],[Year]])</f>
        <v>OCTOBER 27</v>
      </c>
      <c r="J2021" s="6" t="s">
        <v>261</v>
      </c>
      <c r="K2021" s="6" t="str">
        <f>CONCATENATE(TableAopCalendar[[#This Row],[Month for Plan]]," ",TableAopCalendar[[#This Row],[Plan]])</f>
        <v>OCTOBER 27 PLANNED</v>
      </c>
    </row>
    <row r="2022" spans="1:11" x14ac:dyDescent="0.35">
      <c r="A2022" s="6">
        <f t="shared" si="96"/>
        <v>5</v>
      </c>
      <c r="B2022" s="7">
        <v>46672</v>
      </c>
      <c r="C2022" s="8" t="s">
        <v>168</v>
      </c>
      <c r="D2022" s="8">
        <v>27</v>
      </c>
      <c r="E2022" s="6">
        <f>DAY(TableAopCalendar[[#This Row],[Date]])</f>
        <v>12</v>
      </c>
      <c r="F2022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022" s="6" t="str">
        <f t="shared" si="97"/>
        <v>Week 2</v>
      </c>
      <c r="H2022" s="6" t="str">
        <f t="shared" si="98"/>
        <v>October 27 Week 2</v>
      </c>
      <c r="I2022" s="6" t="str">
        <f>CONCATENATE(UPPER(TableAopCalendar[[#This Row],[Month]])," ",TableAopCalendar[[#This Row],[Year]])</f>
        <v>OCTOBER 27</v>
      </c>
      <c r="J2022" s="6" t="s">
        <v>261</v>
      </c>
      <c r="K2022" s="6" t="str">
        <f>CONCATENATE(TableAopCalendar[[#This Row],[Month for Plan]]," ",TableAopCalendar[[#This Row],[Plan]])</f>
        <v>OCTOBER 27 PLANNED</v>
      </c>
    </row>
    <row r="2023" spans="1:11" x14ac:dyDescent="0.35">
      <c r="A2023" s="6">
        <f t="shared" si="96"/>
        <v>6</v>
      </c>
      <c r="B2023" s="7">
        <v>46673</v>
      </c>
      <c r="C2023" s="8" t="s">
        <v>168</v>
      </c>
      <c r="D2023" s="8">
        <v>27</v>
      </c>
      <c r="E2023" s="6">
        <f>DAY(TableAopCalendar[[#This Row],[Date]])</f>
        <v>13</v>
      </c>
      <c r="F2023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023" s="6" t="str">
        <f t="shared" si="97"/>
        <v>Week 2</v>
      </c>
      <c r="H2023" s="6" t="str">
        <f t="shared" si="98"/>
        <v>October 27 Week 2</v>
      </c>
      <c r="I2023" s="6" t="str">
        <f>CONCATENATE(UPPER(TableAopCalendar[[#This Row],[Month]])," ",TableAopCalendar[[#This Row],[Year]])</f>
        <v>OCTOBER 27</v>
      </c>
      <c r="J2023" s="6" t="s">
        <v>261</v>
      </c>
      <c r="K2023" s="6" t="str">
        <f>CONCATENATE(TableAopCalendar[[#This Row],[Month for Plan]]," ",TableAopCalendar[[#This Row],[Plan]])</f>
        <v>OCTOBER 27 PLANNED</v>
      </c>
    </row>
    <row r="2024" spans="1:11" x14ac:dyDescent="0.35">
      <c r="A2024" s="6">
        <f t="shared" si="96"/>
        <v>7</v>
      </c>
      <c r="B2024" s="7">
        <v>46674</v>
      </c>
      <c r="C2024" s="8" t="s">
        <v>168</v>
      </c>
      <c r="D2024" s="8">
        <v>27</v>
      </c>
      <c r="E2024" s="6">
        <f>DAY(TableAopCalendar[[#This Row],[Date]])</f>
        <v>14</v>
      </c>
      <c r="F2024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024" s="6" t="str">
        <f t="shared" si="97"/>
        <v>Week 2</v>
      </c>
      <c r="H2024" s="6" t="str">
        <f t="shared" si="98"/>
        <v>October 27 Week 2</v>
      </c>
      <c r="I2024" s="6" t="str">
        <f>CONCATENATE(UPPER(TableAopCalendar[[#This Row],[Month]])," ",TableAopCalendar[[#This Row],[Year]])</f>
        <v>OCTOBER 27</v>
      </c>
      <c r="J2024" s="6" t="s">
        <v>261</v>
      </c>
      <c r="K2024" s="6" t="str">
        <f>CONCATENATE(TableAopCalendar[[#This Row],[Month for Plan]]," ",TableAopCalendar[[#This Row],[Plan]])</f>
        <v>OCTOBER 27 PLANNED</v>
      </c>
    </row>
    <row r="2025" spans="1:11" x14ac:dyDescent="0.35">
      <c r="A2025" s="6">
        <f t="shared" si="96"/>
        <v>1</v>
      </c>
      <c r="B2025" s="7">
        <v>46675</v>
      </c>
      <c r="C2025" s="8" t="s">
        <v>168</v>
      </c>
      <c r="D2025" s="8">
        <v>27</v>
      </c>
      <c r="E2025" s="6">
        <f>DAY(TableAopCalendar[[#This Row],[Date]])</f>
        <v>15</v>
      </c>
      <c r="F2025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025" s="6" t="str">
        <f t="shared" si="97"/>
        <v>Week 3</v>
      </c>
      <c r="H2025" s="6" t="str">
        <f t="shared" si="98"/>
        <v>October 27 Week 3</v>
      </c>
      <c r="I2025" s="6" t="str">
        <f>CONCATENATE(UPPER(TableAopCalendar[[#This Row],[Month]])," ",TableAopCalendar[[#This Row],[Year]])</f>
        <v>OCTOBER 27</v>
      </c>
      <c r="J2025" s="6" t="s">
        <v>261</v>
      </c>
      <c r="K2025" s="6" t="str">
        <f>CONCATENATE(TableAopCalendar[[#This Row],[Month for Plan]]," ",TableAopCalendar[[#This Row],[Plan]])</f>
        <v>OCTOBER 27 PLANNED</v>
      </c>
    </row>
    <row r="2026" spans="1:11" x14ac:dyDescent="0.35">
      <c r="A2026" s="6">
        <f t="shared" si="96"/>
        <v>2</v>
      </c>
      <c r="B2026" s="7">
        <v>46676</v>
      </c>
      <c r="C2026" s="8" t="s">
        <v>168</v>
      </c>
      <c r="D2026" s="8">
        <v>27</v>
      </c>
      <c r="E2026" s="6">
        <f>DAY(TableAopCalendar[[#This Row],[Date]])</f>
        <v>16</v>
      </c>
      <c r="F2026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026" s="6" t="str">
        <f t="shared" si="97"/>
        <v>Week 3</v>
      </c>
      <c r="H2026" s="6" t="str">
        <f t="shared" si="98"/>
        <v>October 27 Week 3</v>
      </c>
      <c r="I2026" s="6" t="str">
        <f>CONCATENATE(UPPER(TableAopCalendar[[#This Row],[Month]])," ",TableAopCalendar[[#This Row],[Year]])</f>
        <v>OCTOBER 27</v>
      </c>
      <c r="J2026" s="6" t="s">
        <v>261</v>
      </c>
      <c r="K2026" s="6" t="str">
        <f>CONCATENATE(TableAopCalendar[[#This Row],[Month for Plan]]," ",TableAopCalendar[[#This Row],[Plan]])</f>
        <v>OCTOBER 27 PLANNED</v>
      </c>
    </row>
    <row r="2027" spans="1:11" x14ac:dyDescent="0.35">
      <c r="A2027" s="6">
        <f t="shared" si="96"/>
        <v>3</v>
      </c>
      <c r="B2027" s="7">
        <v>46677</v>
      </c>
      <c r="C2027" s="8" t="s">
        <v>168</v>
      </c>
      <c r="D2027" s="8">
        <v>27</v>
      </c>
      <c r="E2027" s="6">
        <f>DAY(TableAopCalendar[[#This Row],[Date]])</f>
        <v>17</v>
      </c>
      <c r="F2027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027" s="6" t="str">
        <f t="shared" si="97"/>
        <v>Week 3</v>
      </c>
      <c r="H2027" s="6" t="str">
        <f t="shared" si="98"/>
        <v>October 27 Week 3</v>
      </c>
      <c r="I2027" s="6" t="str">
        <f>CONCATENATE(UPPER(TableAopCalendar[[#This Row],[Month]])," ",TableAopCalendar[[#This Row],[Year]])</f>
        <v>OCTOBER 27</v>
      </c>
      <c r="J2027" s="6" t="s">
        <v>261</v>
      </c>
      <c r="K2027" s="6" t="str">
        <f>CONCATENATE(TableAopCalendar[[#This Row],[Month for Plan]]," ",TableAopCalendar[[#This Row],[Plan]])</f>
        <v>OCTOBER 27 PLANNED</v>
      </c>
    </row>
    <row r="2028" spans="1:11" x14ac:dyDescent="0.35">
      <c r="A2028" s="6">
        <f t="shared" si="96"/>
        <v>4</v>
      </c>
      <c r="B2028" s="7">
        <v>46678</v>
      </c>
      <c r="C2028" s="8" t="s">
        <v>168</v>
      </c>
      <c r="D2028" s="8">
        <v>27</v>
      </c>
      <c r="E2028" s="6">
        <f>DAY(TableAopCalendar[[#This Row],[Date]])</f>
        <v>18</v>
      </c>
      <c r="F2028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028" s="6" t="str">
        <f t="shared" si="97"/>
        <v>Week 3</v>
      </c>
      <c r="H2028" s="6" t="str">
        <f t="shared" si="98"/>
        <v>October 27 Week 3</v>
      </c>
      <c r="I2028" s="6" t="str">
        <f>CONCATENATE(UPPER(TableAopCalendar[[#This Row],[Month]])," ",TableAopCalendar[[#This Row],[Year]])</f>
        <v>OCTOBER 27</v>
      </c>
      <c r="J2028" s="6" t="s">
        <v>261</v>
      </c>
      <c r="K2028" s="6" t="str">
        <f>CONCATENATE(TableAopCalendar[[#This Row],[Month for Plan]]," ",TableAopCalendar[[#This Row],[Plan]])</f>
        <v>OCTOBER 27 PLANNED</v>
      </c>
    </row>
    <row r="2029" spans="1:11" x14ac:dyDescent="0.35">
      <c r="A2029" s="6">
        <f t="shared" si="96"/>
        <v>5</v>
      </c>
      <c r="B2029" s="7">
        <v>46679</v>
      </c>
      <c r="C2029" s="8" t="s">
        <v>168</v>
      </c>
      <c r="D2029" s="8">
        <v>27</v>
      </c>
      <c r="E2029" s="6">
        <f>DAY(TableAopCalendar[[#This Row],[Date]])</f>
        <v>19</v>
      </c>
      <c r="F2029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029" s="6" t="str">
        <f t="shared" si="97"/>
        <v>Week 3</v>
      </c>
      <c r="H2029" s="6" t="str">
        <f t="shared" si="98"/>
        <v>October 27 Week 3</v>
      </c>
      <c r="I2029" s="6" t="str">
        <f>CONCATENATE(UPPER(TableAopCalendar[[#This Row],[Month]])," ",TableAopCalendar[[#This Row],[Year]])</f>
        <v>OCTOBER 27</v>
      </c>
      <c r="J2029" s="6" t="s">
        <v>261</v>
      </c>
      <c r="K2029" s="6" t="str">
        <f>CONCATENATE(TableAopCalendar[[#This Row],[Month for Plan]]," ",TableAopCalendar[[#This Row],[Plan]])</f>
        <v>OCTOBER 27 PLANNED</v>
      </c>
    </row>
    <row r="2030" spans="1:11" x14ac:dyDescent="0.35">
      <c r="A2030" s="6">
        <f t="shared" si="96"/>
        <v>6</v>
      </c>
      <c r="B2030" s="7">
        <v>46680</v>
      </c>
      <c r="C2030" s="8" t="s">
        <v>168</v>
      </c>
      <c r="D2030" s="8">
        <v>27</v>
      </c>
      <c r="E2030" s="6">
        <f>DAY(TableAopCalendar[[#This Row],[Date]])</f>
        <v>20</v>
      </c>
      <c r="F2030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030" s="6" t="str">
        <f t="shared" si="97"/>
        <v>Week 3</v>
      </c>
      <c r="H2030" s="6" t="str">
        <f t="shared" si="98"/>
        <v>October 27 Week 3</v>
      </c>
      <c r="I2030" s="6" t="str">
        <f>CONCATENATE(UPPER(TableAopCalendar[[#This Row],[Month]])," ",TableAopCalendar[[#This Row],[Year]])</f>
        <v>OCTOBER 27</v>
      </c>
      <c r="J2030" s="6" t="s">
        <v>261</v>
      </c>
      <c r="K2030" s="6" t="str">
        <f>CONCATENATE(TableAopCalendar[[#This Row],[Month for Plan]]," ",TableAopCalendar[[#This Row],[Plan]])</f>
        <v>OCTOBER 27 PLANNED</v>
      </c>
    </row>
    <row r="2031" spans="1:11" x14ac:dyDescent="0.35">
      <c r="A2031" s="6">
        <f t="shared" si="96"/>
        <v>7</v>
      </c>
      <c r="B2031" s="7">
        <v>46681</v>
      </c>
      <c r="C2031" s="8" t="s">
        <v>168</v>
      </c>
      <c r="D2031" s="8">
        <v>27</v>
      </c>
      <c r="E2031" s="6">
        <f>DAY(TableAopCalendar[[#This Row],[Date]])</f>
        <v>21</v>
      </c>
      <c r="F2031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031" s="6" t="str">
        <f t="shared" si="97"/>
        <v>Week 3</v>
      </c>
      <c r="H2031" s="6" t="str">
        <f t="shared" si="98"/>
        <v>October 27 Week 3</v>
      </c>
      <c r="I2031" s="6" t="str">
        <f>CONCATENATE(UPPER(TableAopCalendar[[#This Row],[Month]])," ",TableAopCalendar[[#This Row],[Year]])</f>
        <v>OCTOBER 27</v>
      </c>
      <c r="J2031" s="6" t="s">
        <v>261</v>
      </c>
      <c r="K2031" s="6" t="str">
        <f>CONCATENATE(TableAopCalendar[[#This Row],[Month for Plan]]," ",TableAopCalendar[[#This Row],[Plan]])</f>
        <v>OCTOBER 27 PLANNED</v>
      </c>
    </row>
    <row r="2032" spans="1:11" x14ac:dyDescent="0.35">
      <c r="A2032" s="6">
        <f t="shared" si="96"/>
        <v>1</v>
      </c>
      <c r="B2032" s="7">
        <v>46682</v>
      </c>
      <c r="C2032" s="8" t="s">
        <v>168</v>
      </c>
      <c r="D2032" s="8">
        <v>27</v>
      </c>
      <c r="E2032" s="6">
        <f>DAY(TableAopCalendar[[#This Row],[Date]])</f>
        <v>22</v>
      </c>
      <c r="F2032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032" s="6" t="str">
        <f t="shared" si="97"/>
        <v>Week 4</v>
      </c>
      <c r="H2032" s="6" t="str">
        <f t="shared" si="98"/>
        <v>October 27 Week 4</v>
      </c>
      <c r="I2032" s="6" t="str">
        <f>CONCATENATE(UPPER(TableAopCalendar[[#This Row],[Month]])," ",TableAopCalendar[[#This Row],[Year]])</f>
        <v>OCTOBER 27</v>
      </c>
      <c r="J2032" s="6" t="s">
        <v>261</v>
      </c>
      <c r="K2032" s="6" t="str">
        <f>CONCATENATE(TableAopCalendar[[#This Row],[Month for Plan]]," ",TableAopCalendar[[#This Row],[Plan]])</f>
        <v>OCTOBER 27 PLANNED</v>
      </c>
    </row>
    <row r="2033" spans="1:11" x14ac:dyDescent="0.35">
      <c r="A2033" s="6">
        <f t="shared" si="96"/>
        <v>2</v>
      </c>
      <c r="B2033" s="7">
        <v>46683</v>
      </c>
      <c r="C2033" s="8" t="s">
        <v>168</v>
      </c>
      <c r="D2033" s="8">
        <v>27</v>
      </c>
      <c r="E2033" s="6">
        <f>DAY(TableAopCalendar[[#This Row],[Date]])</f>
        <v>23</v>
      </c>
      <c r="F2033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033" s="6" t="str">
        <f t="shared" si="97"/>
        <v>Week 4</v>
      </c>
      <c r="H2033" s="6" t="str">
        <f t="shared" si="98"/>
        <v>October 27 Week 4</v>
      </c>
      <c r="I2033" s="6" t="str">
        <f>CONCATENATE(UPPER(TableAopCalendar[[#This Row],[Month]])," ",TableAopCalendar[[#This Row],[Year]])</f>
        <v>OCTOBER 27</v>
      </c>
      <c r="J2033" s="6" t="s">
        <v>261</v>
      </c>
      <c r="K2033" s="6" t="str">
        <f>CONCATENATE(TableAopCalendar[[#This Row],[Month for Plan]]," ",TableAopCalendar[[#This Row],[Plan]])</f>
        <v>OCTOBER 27 PLANNED</v>
      </c>
    </row>
    <row r="2034" spans="1:11" x14ac:dyDescent="0.35">
      <c r="A2034" s="6">
        <f t="shared" si="96"/>
        <v>3</v>
      </c>
      <c r="B2034" s="7">
        <v>46684</v>
      </c>
      <c r="C2034" s="8" t="s">
        <v>168</v>
      </c>
      <c r="D2034" s="8">
        <v>27</v>
      </c>
      <c r="E2034" s="6">
        <f>DAY(TableAopCalendar[[#This Row],[Date]])</f>
        <v>24</v>
      </c>
      <c r="F2034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034" s="6" t="str">
        <f t="shared" si="97"/>
        <v>Week 4</v>
      </c>
      <c r="H2034" s="6" t="str">
        <f t="shared" si="98"/>
        <v>October 27 Week 4</v>
      </c>
      <c r="I2034" s="6" t="str">
        <f>CONCATENATE(UPPER(TableAopCalendar[[#This Row],[Month]])," ",TableAopCalendar[[#This Row],[Year]])</f>
        <v>OCTOBER 27</v>
      </c>
      <c r="J2034" s="6" t="s">
        <v>261</v>
      </c>
      <c r="K2034" s="6" t="str">
        <f>CONCATENATE(TableAopCalendar[[#This Row],[Month for Plan]]," ",TableAopCalendar[[#This Row],[Plan]])</f>
        <v>OCTOBER 27 PLANNED</v>
      </c>
    </row>
    <row r="2035" spans="1:11" x14ac:dyDescent="0.35">
      <c r="A2035" s="6">
        <f t="shared" si="96"/>
        <v>4</v>
      </c>
      <c r="B2035" s="7">
        <v>46685</v>
      </c>
      <c r="C2035" s="8" t="s">
        <v>168</v>
      </c>
      <c r="D2035" s="8">
        <v>27</v>
      </c>
      <c r="E2035" s="6">
        <f>DAY(TableAopCalendar[[#This Row],[Date]])</f>
        <v>25</v>
      </c>
      <c r="F2035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035" s="6" t="str">
        <f t="shared" si="97"/>
        <v>Week 4</v>
      </c>
      <c r="H2035" s="6" t="str">
        <f t="shared" si="98"/>
        <v>October 27 Week 4</v>
      </c>
      <c r="I2035" s="6" t="str">
        <f>CONCATENATE(UPPER(TableAopCalendar[[#This Row],[Month]])," ",TableAopCalendar[[#This Row],[Year]])</f>
        <v>OCTOBER 27</v>
      </c>
      <c r="J2035" s="6" t="s">
        <v>261</v>
      </c>
      <c r="K2035" s="6" t="str">
        <f>CONCATENATE(TableAopCalendar[[#This Row],[Month for Plan]]," ",TableAopCalendar[[#This Row],[Plan]])</f>
        <v>OCTOBER 27 PLANNED</v>
      </c>
    </row>
    <row r="2036" spans="1:11" x14ac:dyDescent="0.35">
      <c r="A2036" s="6">
        <f t="shared" si="96"/>
        <v>5</v>
      </c>
      <c r="B2036" s="7">
        <v>46686</v>
      </c>
      <c r="C2036" s="8" t="s">
        <v>168</v>
      </c>
      <c r="D2036" s="8">
        <v>27</v>
      </c>
      <c r="E2036" s="6">
        <f>DAY(TableAopCalendar[[#This Row],[Date]])</f>
        <v>26</v>
      </c>
      <c r="F2036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036" s="6" t="str">
        <f t="shared" si="97"/>
        <v>Week 4</v>
      </c>
      <c r="H2036" s="6" t="str">
        <f t="shared" si="98"/>
        <v>October 27 Week 4</v>
      </c>
      <c r="I2036" s="6" t="str">
        <f>CONCATENATE(UPPER(TableAopCalendar[[#This Row],[Month]])," ",TableAopCalendar[[#This Row],[Year]])</f>
        <v>OCTOBER 27</v>
      </c>
      <c r="J2036" s="6" t="s">
        <v>261</v>
      </c>
      <c r="K2036" s="6" t="str">
        <f>CONCATENATE(TableAopCalendar[[#This Row],[Month for Plan]]," ",TableAopCalendar[[#This Row],[Plan]])</f>
        <v>OCTOBER 27 PLANNED</v>
      </c>
    </row>
    <row r="2037" spans="1:11" x14ac:dyDescent="0.35">
      <c r="A2037" s="6">
        <f t="shared" si="96"/>
        <v>6</v>
      </c>
      <c r="B2037" s="7">
        <v>46687</v>
      </c>
      <c r="C2037" s="8" t="s">
        <v>168</v>
      </c>
      <c r="D2037" s="8">
        <v>27</v>
      </c>
      <c r="E2037" s="6">
        <f>DAY(TableAopCalendar[[#This Row],[Date]])</f>
        <v>27</v>
      </c>
      <c r="F2037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037" s="6" t="str">
        <f t="shared" si="97"/>
        <v>Week 4</v>
      </c>
      <c r="H2037" s="6" t="str">
        <f t="shared" si="98"/>
        <v>October 27 Week 4</v>
      </c>
      <c r="I2037" s="6" t="str">
        <f>CONCATENATE(UPPER(TableAopCalendar[[#This Row],[Month]])," ",TableAopCalendar[[#This Row],[Year]])</f>
        <v>OCTOBER 27</v>
      </c>
      <c r="J2037" s="6" t="s">
        <v>261</v>
      </c>
      <c r="K2037" s="6" t="str">
        <f>CONCATENATE(TableAopCalendar[[#This Row],[Month for Plan]]," ",TableAopCalendar[[#This Row],[Plan]])</f>
        <v>OCTOBER 27 PLANNED</v>
      </c>
    </row>
    <row r="2038" spans="1:11" x14ac:dyDescent="0.35">
      <c r="A2038" s="6">
        <f t="shared" si="96"/>
        <v>7</v>
      </c>
      <c r="B2038" s="7">
        <v>46688</v>
      </c>
      <c r="C2038" s="8" t="s">
        <v>168</v>
      </c>
      <c r="D2038" s="8">
        <v>27</v>
      </c>
      <c r="E2038" s="6">
        <f>DAY(TableAopCalendar[[#This Row],[Date]])</f>
        <v>28</v>
      </c>
      <c r="F2038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038" s="6" t="str">
        <f t="shared" si="97"/>
        <v>Week 4</v>
      </c>
      <c r="H2038" s="6" t="str">
        <f t="shared" si="98"/>
        <v>October 27 Week 4</v>
      </c>
      <c r="I2038" s="6" t="str">
        <f>CONCATENATE(UPPER(TableAopCalendar[[#This Row],[Month]])," ",TableAopCalendar[[#This Row],[Year]])</f>
        <v>OCTOBER 27</v>
      </c>
      <c r="J2038" s="6" t="s">
        <v>261</v>
      </c>
      <c r="K2038" s="6" t="str">
        <f>CONCATENATE(TableAopCalendar[[#This Row],[Month for Plan]]," ",TableAopCalendar[[#This Row],[Plan]])</f>
        <v>OCTOBER 27 PLANNED</v>
      </c>
    </row>
    <row r="2039" spans="1:11" x14ac:dyDescent="0.35">
      <c r="A2039" s="6">
        <f t="shared" si="96"/>
        <v>1</v>
      </c>
      <c r="B2039" s="7">
        <v>46689</v>
      </c>
      <c r="C2039" s="8" t="s">
        <v>168</v>
      </c>
      <c r="D2039" s="8">
        <v>27</v>
      </c>
      <c r="E2039" s="6">
        <f>DAY(TableAopCalendar[[#This Row],[Date]])</f>
        <v>29</v>
      </c>
      <c r="F2039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039" s="6" t="str">
        <f t="shared" si="97"/>
        <v>Week 5</v>
      </c>
      <c r="H2039" s="6" t="str">
        <f t="shared" si="98"/>
        <v>October 27 Week 5</v>
      </c>
      <c r="I2039" s="6" t="str">
        <f>CONCATENATE(UPPER(TableAopCalendar[[#This Row],[Month]])," ",TableAopCalendar[[#This Row],[Year]])</f>
        <v>OCTOBER 27</v>
      </c>
      <c r="J2039" s="6" t="s">
        <v>261</v>
      </c>
      <c r="K2039" s="6" t="str">
        <f>CONCATENATE(TableAopCalendar[[#This Row],[Month for Plan]]," ",TableAopCalendar[[#This Row],[Plan]])</f>
        <v>OCTOBER 27 PLANNED</v>
      </c>
    </row>
    <row r="2040" spans="1:11" x14ac:dyDescent="0.35">
      <c r="A2040" s="6">
        <f t="shared" si="96"/>
        <v>2</v>
      </c>
      <c r="B2040" s="7">
        <v>46690</v>
      </c>
      <c r="C2040" s="8" t="s">
        <v>168</v>
      </c>
      <c r="D2040" s="8">
        <v>27</v>
      </c>
      <c r="E2040" s="6">
        <f>DAY(TableAopCalendar[[#This Row],[Date]])</f>
        <v>30</v>
      </c>
      <c r="F2040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040" s="6" t="str">
        <f t="shared" si="97"/>
        <v>Week 5</v>
      </c>
      <c r="H2040" s="6" t="str">
        <f t="shared" si="98"/>
        <v>October 27 Week 5</v>
      </c>
      <c r="I2040" s="6" t="str">
        <f>CONCATENATE(UPPER(TableAopCalendar[[#This Row],[Month]])," ",TableAopCalendar[[#This Row],[Year]])</f>
        <v>OCTOBER 27</v>
      </c>
      <c r="J2040" s="6" t="s">
        <v>261</v>
      </c>
      <c r="K2040" s="6" t="str">
        <f>CONCATENATE(TableAopCalendar[[#This Row],[Month for Plan]]," ",TableAopCalendar[[#This Row],[Plan]])</f>
        <v>OCTOBER 27 PLANNED</v>
      </c>
    </row>
    <row r="2041" spans="1:11" x14ac:dyDescent="0.35">
      <c r="A2041" s="6">
        <f t="shared" si="96"/>
        <v>3</v>
      </c>
      <c r="B2041" s="7">
        <v>46691</v>
      </c>
      <c r="C2041" s="8" t="s">
        <v>168</v>
      </c>
      <c r="D2041" s="8">
        <v>27</v>
      </c>
      <c r="E2041" s="6">
        <f>DAY(TableAopCalendar[[#This Row],[Date]])</f>
        <v>31</v>
      </c>
      <c r="F2041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041" s="6" t="str">
        <f t="shared" si="97"/>
        <v>Week 5</v>
      </c>
      <c r="H2041" s="6" t="str">
        <f t="shared" si="98"/>
        <v>October 27 Week 5</v>
      </c>
      <c r="I2041" s="6" t="str">
        <f>CONCATENATE(UPPER(TableAopCalendar[[#This Row],[Month]])," ",TableAopCalendar[[#This Row],[Year]])</f>
        <v>OCTOBER 27</v>
      </c>
      <c r="J2041" s="6" t="s">
        <v>261</v>
      </c>
      <c r="K2041" s="6" t="str">
        <f>CONCATENATE(TableAopCalendar[[#This Row],[Month for Plan]]," ",TableAopCalendar[[#This Row],[Plan]])</f>
        <v>OCTOBER 27 PLANNED</v>
      </c>
    </row>
    <row r="2042" spans="1:11" x14ac:dyDescent="0.35">
      <c r="A2042" s="6">
        <f t="shared" si="96"/>
        <v>1</v>
      </c>
      <c r="B2042" s="7">
        <v>46692</v>
      </c>
      <c r="C2042" s="8" t="s">
        <v>172</v>
      </c>
      <c r="D2042" s="8">
        <v>27</v>
      </c>
      <c r="E2042" s="6">
        <f>DAY(TableAopCalendar[[#This Row],[Date]])</f>
        <v>1</v>
      </c>
      <c r="F2042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042" s="6" t="str">
        <f t="shared" si="97"/>
        <v>Week 1</v>
      </c>
      <c r="H2042" s="6" t="str">
        <f t="shared" si="98"/>
        <v>November 27 Week 1</v>
      </c>
      <c r="I2042" s="6" t="str">
        <f>CONCATENATE(UPPER(TableAopCalendar[[#This Row],[Month]])," ",TableAopCalendar[[#This Row],[Year]])</f>
        <v>NOVEMBER 27</v>
      </c>
      <c r="J2042" s="6" t="s">
        <v>261</v>
      </c>
      <c r="K2042" s="6" t="str">
        <f>CONCATENATE(TableAopCalendar[[#This Row],[Month for Plan]]," ",TableAopCalendar[[#This Row],[Plan]])</f>
        <v>NOVEMBER 27 PLANNED</v>
      </c>
    </row>
    <row r="2043" spans="1:11" x14ac:dyDescent="0.35">
      <c r="A2043" s="6">
        <f t="shared" si="96"/>
        <v>2</v>
      </c>
      <c r="B2043" s="7">
        <v>46693</v>
      </c>
      <c r="C2043" s="8" t="s">
        <v>172</v>
      </c>
      <c r="D2043" s="8">
        <v>27</v>
      </c>
      <c r="E2043" s="6">
        <f>DAY(TableAopCalendar[[#This Row],[Date]])</f>
        <v>2</v>
      </c>
      <c r="F2043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043" s="6" t="str">
        <f t="shared" si="97"/>
        <v>Week 1</v>
      </c>
      <c r="H2043" s="6" t="str">
        <f t="shared" si="98"/>
        <v>November 27 Week 1</v>
      </c>
      <c r="I2043" s="6" t="str">
        <f>CONCATENATE(UPPER(TableAopCalendar[[#This Row],[Month]])," ",TableAopCalendar[[#This Row],[Year]])</f>
        <v>NOVEMBER 27</v>
      </c>
      <c r="J2043" s="6" t="s">
        <v>261</v>
      </c>
      <c r="K2043" s="6" t="str">
        <f>CONCATENATE(TableAopCalendar[[#This Row],[Month for Plan]]," ",TableAopCalendar[[#This Row],[Plan]])</f>
        <v>NOVEMBER 27 PLANNED</v>
      </c>
    </row>
    <row r="2044" spans="1:11" x14ac:dyDescent="0.35">
      <c r="A2044" s="6">
        <f t="shared" si="96"/>
        <v>3</v>
      </c>
      <c r="B2044" s="7">
        <v>46694</v>
      </c>
      <c r="C2044" s="8" t="s">
        <v>172</v>
      </c>
      <c r="D2044" s="8">
        <v>27</v>
      </c>
      <c r="E2044" s="6">
        <f>DAY(TableAopCalendar[[#This Row],[Date]])</f>
        <v>3</v>
      </c>
      <c r="F2044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044" s="6" t="str">
        <f t="shared" si="97"/>
        <v>Week 1</v>
      </c>
      <c r="H2044" s="6" t="str">
        <f t="shared" si="98"/>
        <v>November 27 Week 1</v>
      </c>
      <c r="I2044" s="6" t="str">
        <f>CONCATENATE(UPPER(TableAopCalendar[[#This Row],[Month]])," ",TableAopCalendar[[#This Row],[Year]])</f>
        <v>NOVEMBER 27</v>
      </c>
      <c r="J2044" s="6" t="s">
        <v>261</v>
      </c>
      <c r="K2044" s="6" t="str">
        <f>CONCATENATE(TableAopCalendar[[#This Row],[Month for Plan]]," ",TableAopCalendar[[#This Row],[Plan]])</f>
        <v>NOVEMBER 27 PLANNED</v>
      </c>
    </row>
    <row r="2045" spans="1:11" x14ac:dyDescent="0.35">
      <c r="A2045" s="6">
        <f t="shared" si="96"/>
        <v>4</v>
      </c>
      <c r="B2045" s="7">
        <v>46695</v>
      </c>
      <c r="C2045" s="8" t="s">
        <v>172</v>
      </c>
      <c r="D2045" s="8">
        <v>27</v>
      </c>
      <c r="E2045" s="6">
        <f>DAY(TableAopCalendar[[#This Row],[Date]])</f>
        <v>4</v>
      </c>
      <c r="F2045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045" s="6" t="str">
        <f t="shared" si="97"/>
        <v>Week 1</v>
      </c>
      <c r="H2045" s="6" t="str">
        <f t="shared" si="98"/>
        <v>November 27 Week 1</v>
      </c>
      <c r="I2045" s="6" t="str">
        <f>CONCATENATE(UPPER(TableAopCalendar[[#This Row],[Month]])," ",TableAopCalendar[[#This Row],[Year]])</f>
        <v>NOVEMBER 27</v>
      </c>
      <c r="J2045" s="6" t="s">
        <v>261</v>
      </c>
      <c r="K2045" s="6" t="str">
        <f>CONCATENATE(TableAopCalendar[[#This Row],[Month for Plan]]," ",TableAopCalendar[[#This Row],[Plan]])</f>
        <v>NOVEMBER 27 PLANNED</v>
      </c>
    </row>
    <row r="2046" spans="1:11" x14ac:dyDescent="0.35">
      <c r="A2046" s="6">
        <f t="shared" si="96"/>
        <v>5</v>
      </c>
      <c r="B2046" s="7">
        <v>46696</v>
      </c>
      <c r="C2046" s="8" t="s">
        <v>172</v>
      </c>
      <c r="D2046" s="8">
        <v>27</v>
      </c>
      <c r="E2046" s="6">
        <f>DAY(TableAopCalendar[[#This Row],[Date]])</f>
        <v>5</v>
      </c>
      <c r="F2046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046" s="6" t="str">
        <f t="shared" si="97"/>
        <v>Week 1</v>
      </c>
      <c r="H2046" s="6" t="str">
        <f t="shared" si="98"/>
        <v>November 27 Week 1</v>
      </c>
      <c r="I2046" s="6" t="str">
        <f>CONCATENATE(UPPER(TableAopCalendar[[#This Row],[Month]])," ",TableAopCalendar[[#This Row],[Year]])</f>
        <v>NOVEMBER 27</v>
      </c>
      <c r="J2046" s="6" t="s">
        <v>261</v>
      </c>
      <c r="K2046" s="6" t="str">
        <f>CONCATENATE(TableAopCalendar[[#This Row],[Month for Plan]]," ",TableAopCalendar[[#This Row],[Plan]])</f>
        <v>NOVEMBER 27 PLANNED</v>
      </c>
    </row>
    <row r="2047" spans="1:11" x14ac:dyDescent="0.35">
      <c r="A2047" s="6">
        <f t="shared" si="96"/>
        <v>6</v>
      </c>
      <c r="B2047" s="7">
        <v>46697</v>
      </c>
      <c r="C2047" s="8" t="s">
        <v>172</v>
      </c>
      <c r="D2047" s="8">
        <v>27</v>
      </c>
      <c r="E2047" s="6">
        <f>DAY(TableAopCalendar[[#This Row],[Date]])</f>
        <v>6</v>
      </c>
      <c r="F2047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047" s="6" t="str">
        <f t="shared" si="97"/>
        <v>Week 1</v>
      </c>
      <c r="H2047" s="6" t="str">
        <f t="shared" si="98"/>
        <v>November 27 Week 1</v>
      </c>
      <c r="I2047" s="6" t="str">
        <f>CONCATENATE(UPPER(TableAopCalendar[[#This Row],[Month]])," ",TableAopCalendar[[#This Row],[Year]])</f>
        <v>NOVEMBER 27</v>
      </c>
      <c r="J2047" s="6" t="s">
        <v>261</v>
      </c>
      <c r="K2047" s="6" t="str">
        <f>CONCATENATE(TableAopCalendar[[#This Row],[Month for Plan]]," ",TableAopCalendar[[#This Row],[Plan]])</f>
        <v>NOVEMBER 27 PLANNED</v>
      </c>
    </row>
    <row r="2048" spans="1:11" x14ac:dyDescent="0.35">
      <c r="A2048" s="6">
        <f t="shared" si="96"/>
        <v>7</v>
      </c>
      <c r="B2048" s="7">
        <v>46698</v>
      </c>
      <c r="C2048" s="8" t="s">
        <v>172</v>
      </c>
      <c r="D2048" s="8">
        <v>27</v>
      </c>
      <c r="E2048" s="6">
        <f>DAY(TableAopCalendar[[#This Row],[Date]])</f>
        <v>7</v>
      </c>
      <c r="F2048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048" s="6" t="str">
        <f t="shared" si="97"/>
        <v>Week 1</v>
      </c>
      <c r="H2048" s="6" t="str">
        <f t="shared" si="98"/>
        <v>November 27 Week 1</v>
      </c>
      <c r="I2048" s="6" t="str">
        <f>CONCATENATE(UPPER(TableAopCalendar[[#This Row],[Month]])," ",TableAopCalendar[[#This Row],[Year]])</f>
        <v>NOVEMBER 27</v>
      </c>
      <c r="J2048" s="6" t="s">
        <v>261</v>
      </c>
      <c r="K2048" s="6" t="str">
        <f>CONCATENATE(TableAopCalendar[[#This Row],[Month for Plan]]," ",TableAopCalendar[[#This Row],[Plan]])</f>
        <v>NOVEMBER 27 PLANNED</v>
      </c>
    </row>
    <row r="2049" spans="1:11" x14ac:dyDescent="0.35">
      <c r="A2049" s="6">
        <f t="shared" si="96"/>
        <v>1</v>
      </c>
      <c r="B2049" s="7">
        <v>46699</v>
      </c>
      <c r="C2049" s="8" t="s">
        <v>172</v>
      </c>
      <c r="D2049" s="8">
        <v>27</v>
      </c>
      <c r="E2049" s="6">
        <f>DAY(TableAopCalendar[[#This Row],[Date]])</f>
        <v>8</v>
      </c>
      <c r="F2049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049" s="6" t="str">
        <f t="shared" si="97"/>
        <v>Week 2</v>
      </c>
      <c r="H2049" s="6" t="str">
        <f t="shared" si="98"/>
        <v>November 27 Week 2</v>
      </c>
      <c r="I2049" s="6" t="str">
        <f>CONCATENATE(UPPER(TableAopCalendar[[#This Row],[Month]])," ",TableAopCalendar[[#This Row],[Year]])</f>
        <v>NOVEMBER 27</v>
      </c>
      <c r="J2049" s="6" t="s">
        <v>261</v>
      </c>
      <c r="K2049" s="6" t="str">
        <f>CONCATENATE(TableAopCalendar[[#This Row],[Month for Plan]]," ",TableAopCalendar[[#This Row],[Plan]])</f>
        <v>NOVEMBER 27 PLANNED</v>
      </c>
    </row>
    <row r="2050" spans="1:11" x14ac:dyDescent="0.35">
      <c r="A2050" s="6">
        <f t="shared" si="96"/>
        <v>2</v>
      </c>
      <c r="B2050" s="7">
        <v>46700</v>
      </c>
      <c r="C2050" s="8" t="s">
        <v>172</v>
      </c>
      <c r="D2050" s="8">
        <v>27</v>
      </c>
      <c r="E2050" s="6">
        <f>DAY(TableAopCalendar[[#This Row],[Date]])</f>
        <v>9</v>
      </c>
      <c r="F2050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050" s="6" t="str">
        <f t="shared" si="97"/>
        <v>Week 2</v>
      </c>
      <c r="H2050" s="6" t="str">
        <f t="shared" si="98"/>
        <v>November 27 Week 2</v>
      </c>
      <c r="I2050" s="6" t="str">
        <f>CONCATENATE(UPPER(TableAopCalendar[[#This Row],[Month]])," ",TableAopCalendar[[#This Row],[Year]])</f>
        <v>NOVEMBER 27</v>
      </c>
      <c r="J2050" s="6" t="s">
        <v>261</v>
      </c>
      <c r="K2050" s="6" t="str">
        <f>CONCATENATE(TableAopCalendar[[#This Row],[Month for Plan]]," ",TableAopCalendar[[#This Row],[Plan]])</f>
        <v>NOVEMBER 27 PLANNED</v>
      </c>
    </row>
    <row r="2051" spans="1:11" x14ac:dyDescent="0.35">
      <c r="A2051" s="6">
        <f t="shared" si="96"/>
        <v>3</v>
      </c>
      <c r="B2051" s="7">
        <v>46701</v>
      </c>
      <c r="C2051" s="8" t="s">
        <v>172</v>
      </c>
      <c r="D2051" s="8">
        <v>27</v>
      </c>
      <c r="E2051" s="6">
        <f>DAY(TableAopCalendar[[#This Row],[Date]])</f>
        <v>10</v>
      </c>
      <c r="F2051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051" s="6" t="str">
        <f t="shared" si="97"/>
        <v>Week 2</v>
      </c>
      <c r="H2051" s="6" t="str">
        <f t="shared" si="98"/>
        <v>November 27 Week 2</v>
      </c>
      <c r="I2051" s="6" t="str">
        <f>CONCATENATE(UPPER(TableAopCalendar[[#This Row],[Month]])," ",TableAopCalendar[[#This Row],[Year]])</f>
        <v>NOVEMBER 27</v>
      </c>
      <c r="J2051" s="6" t="s">
        <v>261</v>
      </c>
      <c r="K2051" s="6" t="str">
        <f>CONCATENATE(TableAopCalendar[[#This Row],[Month for Plan]]," ",TableAopCalendar[[#This Row],[Plan]])</f>
        <v>NOVEMBER 27 PLANNED</v>
      </c>
    </row>
    <row r="2052" spans="1:11" x14ac:dyDescent="0.35">
      <c r="A2052" s="6">
        <f t="shared" si="96"/>
        <v>4</v>
      </c>
      <c r="B2052" s="7">
        <v>46702</v>
      </c>
      <c r="C2052" s="8" t="s">
        <v>172</v>
      </c>
      <c r="D2052" s="8">
        <v>27</v>
      </c>
      <c r="E2052" s="6">
        <f>DAY(TableAopCalendar[[#This Row],[Date]])</f>
        <v>11</v>
      </c>
      <c r="F2052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052" s="6" t="str">
        <f t="shared" si="97"/>
        <v>Week 2</v>
      </c>
      <c r="H2052" s="6" t="str">
        <f t="shared" si="98"/>
        <v>November 27 Week 2</v>
      </c>
      <c r="I2052" s="6" t="str">
        <f>CONCATENATE(UPPER(TableAopCalendar[[#This Row],[Month]])," ",TableAopCalendar[[#This Row],[Year]])</f>
        <v>NOVEMBER 27</v>
      </c>
      <c r="J2052" s="6" t="s">
        <v>261</v>
      </c>
      <c r="K2052" s="6" t="str">
        <f>CONCATENATE(TableAopCalendar[[#This Row],[Month for Plan]]," ",TableAopCalendar[[#This Row],[Plan]])</f>
        <v>NOVEMBER 27 PLANNED</v>
      </c>
    </row>
    <row r="2053" spans="1:11" x14ac:dyDescent="0.35">
      <c r="A2053" s="6">
        <f t="shared" si="96"/>
        <v>5</v>
      </c>
      <c r="B2053" s="7">
        <v>46703</v>
      </c>
      <c r="C2053" s="8" t="s">
        <v>172</v>
      </c>
      <c r="D2053" s="8">
        <v>27</v>
      </c>
      <c r="E2053" s="6">
        <f>DAY(TableAopCalendar[[#This Row],[Date]])</f>
        <v>12</v>
      </c>
      <c r="F2053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053" s="6" t="str">
        <f t="shared" si="97"/>
        <v>Week 2</v>
      </c>
      <c r="H2053" s="6" t="str">
        <f t="shared" si="98"/>
        <v>November 27 Week 2</v>
      </c>
      <c r="I2053" s="6" t="str">
        <f>CONCATENATE(UPPER(TableAopCalendar[[#This Row],[Month]])," ",TableAopCalendar[[#This Row],[Year]])</f>
        <v>NOVEMBER 27</v>
      </c>
      <c r="J2053" s="6" t="s">
        <v>261</v>
      </c>
      <c r="K2053" s="6" t="str">
        <f>CONCATENATE(TableAopCalendar[[#This Row],[Month for Plan]]," ",TableAopCalendar[[#This Row],[Plan]])</f>
        <v>NOVEMBER 27 PLANNED</v>
      </c>
    </row>
    <row r="2054" spans="1:11" x14ac:dyDescent="0.35">
      <c r="A2054" s="6">
        <f t="shared" si="96"/>
        <v>6</v>
      </c>
      <c r="B2054" s="7">
        <v>46704</v>
      </c>
      <c r="C2054" s="8" t="s">
        <v>172</v>
      </c>
      <c r="D2054" s="8">
        <v>27</v>
      </c>
      <c r="E2054" s="6">
        <f>DAY(TableAopCalendar[[#This Row],[Date]])</f>
        <v>13</v>
      </c>
      <c r="F2054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054" s="6" t="str">
        <f t="shared" si="97"/>
        <v>Week 2</v>
      </c>
      <c r="H2054" s="6" t="str">
        <f t="shared" si="98"/>
        <v>November 27 Week 2</v>
      </c>
      <c r="I2054" s="6" t="str">
        <f>CONCATENATE(UPPER(TableAopCalendar[[#This Row],[Month]])," ",TableAopCalendar[[#This Row],[Year]])</f>
        <v>NOVEMBER 27</v>
      </c>
      <c r="J2054" s="6" t="s">
        <v>261</v>
      </c>
      <c r="K2054" s="6" t="str">
        <f>CONCATENATE(TableAopCalendar[[#This Row],[Month for Plan]]," ",TableAopCalendar[[#This Row],[Plan]])</f>
        <v>NOVEMBER 27 PLANNED</v>
      </c>
    </row>
    <row r="2055" spans="1:11" x14ac:dyDescent="0.35">
      <c r="A2055" s="6">
        <f t="shared" si="96"/>
        <v>7</v>
      </c>
      <c r="B2055" s="7">
        <v>46705</v>
      </c>
      <c r="C2055" s="8" t="s">
        <v>172</v>
      </c>
      <c r="D2055" s="8">
        <v>27</v>
      </c>
      <c r="E2055" s="6">
        <f>DAY(TableAopCalendar[[#This Row],[Date]])</f>
        <v>14</v>
      </c>
      <c r="F2055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055" s="6" t="str">
        <f t="shared" si="97"/>
        <v>Week 2</v>
      </c>
      <c r="H2055" s="6" t="str">
        <f t="shared" si="98"/>
        <v>November 27 Week 2</v>
      </c>
      <c r="I2055" s="6" t="str">
        <f>CONCATENATE(UPPER(TableAopCalendar[[#This Row],[Month]])," ",TableAopCalendar[[#This Row],[Year]])</f>
        <v>NOVEMBER 27</v>
      </c>
      <c r="J2055" s="6" t="s">
        <v>261</v>
      </c>
      <c r="K2055" s="6" t="str">
        <f>CONCATENATE(TableAopCalendar[[#This Row],[Month for Plan]]," ",TableAopCalendar[[#This Row],[Plan]])</f>
        <v>NOVEMBER 27 PLANNED</v>
      </c>
    </row>
    <row r="2056" spans="1:11" x14ac:dyDescent="0.35">
      <c r="A2056" s="6">
        <f t="shared" si="96"/>
        <v>1</v>
      </c>
      <c r="B2056" s="7">
        <v>46706</v>
      </c>
      <c r="C2056" s="8" t="s">
        <v>172</v>
      </c>
      <c r="D2056" s="8">
        <v>27</v>
      </c>
      <c r="E2056" s="6">
        <f>DAY(TableAopCalendar[[#This Row],[Date]])</f>
        <v>15</v>
      </c>
      <c r="F2056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056" s="6" t="str">
        <f t="shared" si="97"/>
        <v>Week 3</v>
      </c>
      <c r="H2056" s="6" t="str">
        <f t="shared" si="98"/>
        <v>November 27 Week 3</v>
      </c>
      <c r="I2056" s="6" t="str">
        <f>CONCATENATE(UPPER(TableAopCalendar[[#This Row],[Month]])," ",TableAopCalendar[[#This Row],[Year]])</f>
        <v>NOVEMBER 27</v>
      </c>
      <c r="J2056" s="6" t="s">
        <v>261</v>
      </c>
      <c r="K2056" s="6" t="str">
        <f>CONCATENATE(TableAopCalendar[[#This Row],[Month for Plan]]," ",TableAopCalendar[[#This Row],[Plan]])</f>
        <v>NOVEMBER 27 PLANNED</v>
      </c>
    </row>
    <row r="2057" spans="1:11" x14ac:dyDescent="0.35">
      <c r="A2057" s="6">
        <f t="shared" si="96"/>
        <v>2</v>
      </c>
      <c r="B2057" s="7">
        <v>46707</v>
      </c>
      <c r="C2057" s="8" t="s">
        <v>172</v>
      </c>
      <c r="D2057" s="8">
        <v>27</v>
      </c>
      <c r="E2057" s="6">
        <f>DAY(TableAopCalendar[[#This Row],[Date]])</f>
        <v>16</v>
      </c>
      <c r="F2057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057" s="6" t="str">
        <f t="shared" si="97"/>
        <v>Week 3</v>
      </c>
      <c r="H2057" s="6" t="str">
        <f t="shared" si="98"/>
        <v>November 27 Week 3</v>
      </c>
      <c r="I2057" s="6" t="str">
        <f>CONCATENATE(UPPER(TableAopCalendar[[#This Row],[Month]])," ",TableAopCalendar[[#This Row],[Year]])</f>
        <v>NOVEMBER 27</v>
      </c>
      <c r="J2057" s="6" t="s">
        <v>261</v>
      </c>
      <c r="K2057" s="6" t="str">
        <f>CONCATENATE(TableAopCalendar[[#This Row],[Month for Plan]]," ",TableAopCalendar[[#This Row],[Plan]])</f>
        <v>NOVEMBER 27 PLANNED</v>
      </c>
    </row>
    <row r="2058" spans="1:11" x14ac:dyDescent="0.35">
      <c r="A2058" s="6">
        <f t="shared" si="96"/>
        <v>3</v>
      </c>
      <c r="B2058" s="7">
        <v>46708</v>
      </c>
      <c r="C2058" s="8" t="s">
        <v>172</v>
      </c>
      <c r="D2058" s="8">
        <v>27</v>
      </c>
      <c r="E2058" s="6">
        <f>DAY(TableAopCalendar[[#This Row],[Date]])</f>
        <v>17</v>
      </c>
      <c r="F2058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058" s="6" t="str">
        <f t="shared" si="97"/>
        <v>Week 3</v>
      </c>
      <c r="H2058" s="6" t="str">
        <f t="shared" si="98"/>
        <v>November 27 Week 3</v>
      </c>
      <c r="I2058" s="6" t="str">
        <f>CONCATENATE(UPPER(TableAopCalendar[[#This Row],[Month]])," ",TableAopCalendar[[#This Row],[Year]])</f>
        <v>NOVEMBER 27</v>
      </c>
      <c r="J2058" s="6" t="s">
        <v>261</v>
      </c>
      <c r="K2058" s="6" t="str">
        <f>CONCATENATE(TableAopCalendar[[#This Row],[Month for Plan]]," ",TableAopCalendar[[#This Row],[Plan]])</f>
        <v>NOVEMBER 27 PLANNED</v>
      </c>
    </row>
    <row r="2059" spans="1:11" x14ac:dyDescent="0.35">
      <c r="A2059" s="6">
        <f t="shared" ref="A2059:A2122" si="99">IF(G2059=G2058,A2058+1,1)</f>
        <v>4</v>
      </c>
      <c r="B2059" s="7">
        <v>46709</v>
      </c>
      <c r="C2059" s="8" t="s">
        <v>172</v>
      </c>
      <c r="D2059" s="8">
        <v>27</v>
      </c>
      <c r="E2059" s="6">
        <f>DAY(TableAopCalendar[[#This Row],[Date]])</f>
        <v>18</v>
      </c>
      <c r="F2059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059" s="6" t="str">
        <f t="shared" ref="G2059:G2122" si="100">"Week"&amp;" "&amp;F2059</f>
        <v>Week 3</v>
      </c>
      <c r="H2059" s="6" t="str">
        <f t="shared" ref="H2059:H2122" si="101">CONCATENATE(C2059," ",D2059," ",G2059)</f>
        <v>November 27 Week 3</v>
      </c>
      <c r="I2059" s="6" t="str">
        <f>CONCATENATE(UPPER(TableAopCalendar[[#This Row],[Month]])," ",TableAopCalendar[[#This Row],[Year]])</f>
        <v>NOVEMBER 27</v>
      </c>
      <c r="J2059" s="6" t="s">
        <v>261</v>
      </c>
      <c r="K2059" s="6" t="str">
        <f>CONCATENATE(TableAopCalendar[[#This Row],[Month for Plan]]," ",TableAopCalendar[[#This Row],[Plan]])</f>
        <v>NOVEMBER 27 PLANNED</v>
      </c>
    </row>
    <row r="2060" spans="1:11" x14ac:dyDescent="0.35">
      <c r="A2060" s="6">
        <f t="shared" si="99"/>
        <v>5</v>
      </c>
      <c r="B2060" s="7">
        <v>46710</v>
      </c>
      <c r="C2060" s="8" t="s">
        <v>172</v>
      </c>
      <c r="D2060" s="8">
        <v>27</v>
      </c>
      <c r="E2060" s="6">
        <f>DAY(TableAopCalendar[[#This Row],[Date]])</f>
        <v>19</v>
      </c>
      <c r="F2060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060" s="6" t="str">
        <f t="shared" si="100"/>
        <v>Week 3</v>
      </c>
      <c r="H2060" s="6" t="str">
        <f t="shared" si="101"/>
        <v>November 27 Week 3</v>
      </c>
      <c r="I2060" s="6" t="str">
        <f>CONCATENATE(UPPER(TableAopCalendar[[#This Row],[Month]])," ",TableAopCalendar[[#This Row],[Year]])</f>
        <v>NOVEMBER 27</v>
      </c>
      <c r="J2060" s="6" t="s">
        <v>261</v>
      </c>
      <c r="K2060" s="6" t="str">
        <f>CONCATENATE(TableAopCalendar[[#This Row],[Month for Plan]]," ",TableAopCalendar[[#This Row],[Plan]])</f>
        <v>NOVEMBER 27 PLANNED</v>
      </c>
    </row>
    <row r="2061" spans="1:11" x14ac:dyDescent="0.35">
      <c r="A2061" s="6">
        <f t="shared" si="99"/>
        <v>6</v>
      </c>
      <c r="B2061" s="7">
        <v>46711</v>
      </c>
      <c r="C2061" s="8" t="s">
        <v>172</v>
      </c>
      <c r="D2061" s="8">
        <v>27</v>
      </c>
      <c r="E2061" s="6">
        <f>DAY(TableAopCalendar[[#This Row],[Date]])</f>
        <v>20</v>
      </c>
      <c r="F2061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061" s="6" t="str">
        <f t="shared" si="100"/>
        <v>Week 3</v>
      </c>
      <c r="H2061" s="6" t="str">
        <f t="shared" si="101"/>
        <v>November 27 Week 3</v>
      </c>
      <c r="I2061" s="6" t="str">
        <f>CONCATENATE(UPPER(TableAopCalendar[[#This Row],[Month]])," ",TableAopCalendar[[#This Row],[Year]])</f>
        <v>NOVEMBER 27</v>
      </c>
      <c r="J2061" s="6" t="s">
        <v>261</v>
      </c>
      <c r="K2061" s="6" t="str">
        <f>CONCATENATE(TableAopCalendar[[#This Row],[Month for Plan]]," ",TableAopCalendar[[#This Row],[Plan]])</f>
        <v>NOVEMBER 27 PLANNED</v>
      </c>
    </row>
    <row r="2062" spans="1:11" x14ac:dyDescent="0.35">
      <c r="A2062" s="6">
        <f t="shared" si="99"/>
        <v>7</v>
      </c>
      <c r="B2062" s="7">
        <v>46712</v>
      </c>
      <c r="C2062" s="8" t="s">
        <v>172</v>
      </c>
      <c r="D2062" s="8">
        <v>27</v>
      </c>
      <c r="E2062" s="6">
        <f>DAY(TableAopCalendar[[#This Row],[Date]])</f>
        <v>21</v>
      </c>
      <c r="F2062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062" s="6" t="str">
        <f t="shared" si="100"/>
        <v>Week 3</v>
      </c>
      <c r="H2062" s="6" t="str">
        <f t="shared" si="101"/>
        <v>November 27 Week 3</v>
      </c>
      <c r="I2062" s="6" t="str">
        <f>CONCATENATE(UPPER(TableAopCalendar[[#This Row],[Month]])," ",TableAopCalendar[[#This Row],[Year]])</f>
        <v>NOVEMBER 27</v>
      </c>
      <c r="J2062" s="6" t="s">
        <v>261</v>
      </c>
      <c r="K2062" s="6" t="str">
        <f>CONCATENATE(TableAopCalendar[[#This Row],[Month for Plan]]," ",TableAopCalendar[[#This Row],[Plan]])</f>
        <v>NOVEMBER 27 PLANNED</v>
      </c>
    </row>
    <row r="2063" spans="1:11" x14ac:dyDescent="0.35">
      <c r="A2063" s="6">
        <f t="shared" si="99"/>
        <v>1</v>
      </c>
      <c r="B2063" s="7">
        <v>46713</v>
      </c>
      <c r="C2063" s="8" t="s">
        <v>172</v>
      </c>
      <c r="D2063" s="8">
        <v>27</v>
      </c>
      <c r="E2063" s="6">
        <f>DAY(TableAopCalendar[[#This Row],[Date]])</f>
        <v>22</v>
      </c>
      <c r="F2063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063" s="6" t="str">
        <f t="shared" si="100"/>
        <v>Week 4</v>
      </c>
      <c r="H2063" s="6" t="str">
        <f t="shared" si="101"/>
        <v>November 27 Week 4</v>
      </c>
      <c r="I2063" s="6" t="str">
        <f>CONCATENATE(UPPER(TableAopCalendar[[#This Row],[Month]])," ",TableAopCalendar[[#This Row],[Year]])</f>
        <v>NOVEMBER 27</v>
      </c>
      <c r="J2063" s="6" t="s">
        <v>261</v>
      </c>
      <c r="K2063" s="6" t="str">
        <f>CONCATENATE(TableAopCalendar[[#This Row],[Month for Plan]]," ",TableAopCalendar[[#This Row],[Plan]])</f>
        <v>NOVEMBER 27 PLANNED</v>
      </c>
    </row>
    <row r="2064" spans="1:11" x14ac:dyDescent="0.35">
      <c r="A2064" s="6">
        <f t="shared" si="99"/>
        <v>2</v>
      </c>
      <c r="B2064" s="7">
        <v>46714</v>
      </c>
      <c r="C2064" s="8" t="s">
        <v>172</v>
      </c>
      <c r="D2064" s="8">
        <v>27</v>
      </c>
      <c r="E2064" s="6">
        <f>DAY(TableAopCalendar[[#This Row],[Date]])</f>
        <v>23</v>
      </c>
      <c r="F2064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064" s="6" t="str">
        <f t="shared" si="100"/>
        <v>Week 4</v>
      </c>
      <c r="H2064" s="6" t="str">
        <f t="shared" si="101"/>
        <v>November 27 Week 4</v>
      </c>
      <c r="I2064" s="6" t="str">
        <f>CONCATENATE(UPPER(TableAopCalendar[[#This Row],[Month]])," ",TableAopCalendar[[#This Row],[Year]])</f>
        <v>NOVEMBER 27</v>
      </c>
      <c r="J2064" s="6" t="s">
        <v>261</v>
      </c>
      <c r="K2064" s="6" t="str">
        <f>CONCATENATE(TableAopCalendar[[#This Row],[Month for Plan]]," ",TableAopCalendar[[#This Row],[Plan]])</f>
        <v>NOVEMBER 27 PLANNED</v>
      </c>
    </row>
    <row r="2065" spans="1:11" x14ac:dyDescent="0.35">
      <c r="A2065" s="6">
        <f t="shared" si="99"/>
        <v>3</v>
      </c>
      <c r="B2065" s="7">
        <v>46715</v>
      </c>
      <c r="C2065" s="8" t="s">
        <v>172</v>
      </c>
      <c r="D2065" s="8">
        <v>27</v>
      </c>
      <c r="E2065" s="6">
        <f>DAY(TableAopCalendar[[#This Row],[Date]])</f>
        <v>24</v>
      </c>
      <c r="F2065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065" s="6" t="str">
        <f t="shared" si="100"/>
        <v>Week 4</v>
      </c>
      <c r="H2065" s="6" t="str">
        <f t="shared" si="101"/>
        <v>November 27 Week 4</v>
      </c>
      <c r="I2065" s="6" t="str">
        <f>CONCATENATE(UPPER(TableAopCalendar[[#This Row],[Month]])," ",TableAopCalendar[[#This Row],[Year]])</f>
        <v>NOVEMBER 27</v>
      </c>
      <c r="J2065" s="6" t="s">
        <v>261</v>
      </c>
      <c r="K2065" s="6" t="str">
        <f>CONCATENATE(TableAopCalendar[[#This Row],[Month for Plan]]," ",TableAopCalendar[[#This Row],[Plan]])</f>
        <v>NOVEMBER 27 PLANNED</v>
      </c>
    </row>
    <row r="2066" spans="1:11" x14ac:dyDescent="0.35">
      <c r="A2066" s="6">
        <f t="shared" si="99"/>
        <v>4</v>
      </c>
      <c r="B2066" s="7">
        <v>46716</v>
      </c>
      <c r="C2066" s="8" t="s">
        <v>172</v>
      </c>
      <c r="D2066" s="8">
        <v>27</v>
      </c>
      <c r="E2066" s="6">
        <f>DAY(TableAopCalendar[[#This Row],[Date]])</f>
        <v>25</v>
      </c>
      <c r="F2066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066" s="6" t="str">
        <f t="shared" si="100"/>
        <v>Week 4</v>
      </c>
      <c r="H2066" s="6" t="str">
        <f t="shared" si="101"/>
        <v>November 27 Week 4</v>
      </c>
      <c r="I2066" s="6" t="str">
        <f>CONCATENATE(UPPER(TableAopCalendar[[#This Row],[Month]])," ",TableAopCalendar[[#This Row],[Year]])</f>
        <v>NOVEMBER 27</v>
      </c>
      <c r="J2066" s="6" t="s">
        <v>261</v>
      </c>
      <c r="K2066" s="6" t="str">
        <f>CONCATENATE(TableAopCalendar[[#This Row],[Month for Plan]]," ",TableAopCalendar[[#This Row],[Plan]])</f>
        <v>NOVEMBER 27 PLANNED</v>
      </c>
    </row>
    <row r="2067" spans="1:11" x14ac:dyDescent="0.35">
      <c r="A2067" s="6">
        <f t="shared" si="99"/>
        <v>5</v>
      </c>
      <c r="B2067" s="7">
        <v>46717</v>
      </c>
      <c r="C2067" s="8" t="s">
        <v>172</v>
      </c>
      <c r="D2067" s="8">
        <v>27</v>
      </c>
      <c r="E2067" s="6">
        <f>DAY(TableAopCalendar[[#This Row],[Date]])</f>
        <v>26</v>
      </c>
      <c r="F2067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067" s="6" t="str">
        <f t="shared" si="100"/>
        <v>Week 4</v>
      </c>
      <c r="H2067" s="6" t="str">
        <f t="shared" si="101"/>
        <v>November 27 Week 4</v>
      </c>
      <c r="I2067" s="6" t="str">
        <f>CONCATENATE(UPPER(TableAopCalendar[[#This Row],[Month]])," ",TableAopCalendar[[#This Row],[Year]])</f>
        <v>NOVEMBER 27</v>
      </c>
      <c r="J2067" s="6" t="s">
        <v>261</v>
      </c>
      <c r="K2067" s="6" t="str">
        <f>CONCATENATE(TableAopCalendar[[#This Row],[Month for Plan]]," ",TableAopCalendar[[#This Row],[Plan]])</f>
        <v>NOVEMBER 27 PLANNED</v>
      </c>
    </row>
    <row r="2068" spans="1:11" x14ac:dyDescent="0.35">
      <c r="A2068" s="6">
        <f t="shared" si="99"/>
        <v>6</v>
      </c>
      <c r="B2068" s="7">
        <v>46718</v>
      </c>
      <c r="C2068" s="8" t="s">
        <v>172</v>
      </c>
      <c r="D2068" s="8">
        <v>27</v>
      </c>
      <c r="E2068" s="6">
        <f>DAY(TableAopCalendar[[#This Row],[Date]])</f>
        <v>27</v>
      </c>
      <c r="F2068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068" s="6" t="str">
        <f t="shared" si="100"/>
        <v>Week 4</v>
      </c>
      <c r="H2068" s="6" t="str">
        <f t="shared" si="101"/>
        <v>November 27 Week 4</v>
      </c>
      <c r="I2068" s="6" t="str">
        <f>CONCATENATE(UPPER(TableAopCalendar[[#This Row],[Month]])," ",TableAopCalendar[[#This Row],[Year]])</f>
        <v>NOVEMBER 27</v>
      </c>
      <c r="J2068" s="6" t="s">
        <v>261</v>
      </c>
      <c r="K2068" s="6" t="str">
        <f>CONCATENATE(TableAopCalendar[[#This Row],[Month for Plan]]," ",TableAopCalendar[[#This Row],[Plan]])</f>
        <v>NOVEMBER 27 PLANNED</v>
      </c>
    </row>
    <row r="2069" spans="1:11" x14ac:dyDescent="0.35">
      <c r="A2069" s="6">
        <f t="shared" si="99"/>
        <v>7</v>
      </c>
      <c r="B2069" s="7">
        <v>46719</v>
      </c>
      <c r="C2069" s="8" t="s">
        <v>172</v>
      </c>
      <c r="D2069" s="8">
        <v>27</v>
      </c>
      <c r="E2069" s="6">
        <f>DAY(TableAopCalendar[[#This Row],[Date]])</f>
        <v>28</v>
      </c>
      <c r="F2069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069" s="6" t="str">
        <f t="shared" si="100"/>
        <v>Week 4</v>
      </c>
      <c r="H2069" s="6" t="str">
        <f t="shared" si="101"/>
        <v>November 27 Week 4</v>
      </c>
      <c r="I2069" s="6" t="str">
        <f>CONCATENATE(UPPER(TableAopCalendar[[#This Row],[Month]])," ",TableAopCalendar[[#This Row],[Year]])</f>
        <v>NOVEMBER 27</v>
      </c>
      <c r="J2069" s="6" t="s">
        <v>261</v>
      </c>
      <c r="K2069" s="6" t="str">
        <f>CONCATENATE(TableAopCalendar[[#This Row],[Month for Plan]]," ",TableAopCalendar[[#This Row],[Plan]])</f>
        <v>NOVEMBER 27 PLANNED</v>
      </c>
    </row>
    <row r="2070" spans="1:11" x14ac:dyDescent="0.35">
      <c r="A2070" s="6">
        <f t="shared" si="99"/>
        <v>1</v>
      </c>
      <c r="B2070" s="7">
        <v>46720</v>
      </c>
      <c r="C2070" s="8" t="s">
        <v>172</v>
      </c>
      <c r="D2070" s="8">
        <v>27</v>
      </c>
      <c r="E2070" s="6">
        <f>DAY(TableAopCalendar[[#This Row],[Date]])</f>
        <v>29</v>
      </c>
      <c r="F2070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070" s="6" t="str">
        <f t="shared" si="100"/>
        <v>Week 5</v>
      </c>
      <c r="H2070" s="6" t="str">
        <f t="shared" si="101"/>
        <v>November 27 Week 5</v>
      </c>
      <c r="I2070" s="6" t="str">
        <f>CONCATENATE(UPPER(TableAopCalendar[[#This Row],[Month]])," ",TableAopCalendar[[#This Row],[Year]])</f>
        <v>NOVEMBER 27</v>
      </c>
      <c r="J2070" s="6" t="s">
        <v>261</v>
      </c>
      <c r="K2070" s="6" t="str">
        <f>CONCATENATE(TableAopCalendar[[#This Row],[Month for Plan]]," ",TableAopCalendar[[#This Row],[Plan]])</f>
        <v>NOVEMBER 27 PLANNED</v>
      </c>
    </row>
    <row r="2071" spans="1:11" x14ac:dyDescent="0.35">
      <c r="A2071" s="6">
        <f t="shared" si="99"/>
        <v>2</v>
      </c>
      <c r="B2071" s="7">
        <v>46721</v>
      </c>
      <c r="C2071" s="8" t="s">
        <v>172</v>
      </c>
      <c r="D2071" s="8">
        <v>27</v>
      </c>
      <c r="E2071" s="6">
        <f>DAY(TableAopCalendar[[#This Row],[Date]])</f>
        <v>30</v>
      </c>
      <c r="F2071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071" s="6" t="str">
        <f t="shared" si="100"/>
        <v>Week 5</v>
      </c>
      <c r="H2071" s="6" t="str">
        <f t="shared" si="101"/>
        <v>November 27 Week 5</v>
      </c>
      <c r="I2071" s="6" t="str">
        <f>CONCATENATE(UPPER(TableAopCalendar[[#This Row],[Month]])," ",TableAopCalendar[[#This Row],[Year]])</f>
        <v>NOVEMBER 27</v>
      </c>
      <c r="J2071" s="6" t="s">
        <v>261</v>
      </c>
      <c r="K2071" s="6" t="str">
        <f>CONCATENATE(TableAopCalendar[[#This Row],[Month for Plan]]," ",TableAopCalendar[[#This Row],[Plan]])</f>
        <v>NOVEMBER 27 PLANNED</v>
      </c>
    </row>
    <row r="2072" spans="1:11" x14ac:dyDescent="0.35">
      <c r="A2072" s="6">
        <f t="shared" si="99"/>
        <v>1</v>
      </c>
      <c r="B2072" s="7">
        <v>46722</v>
      </c>
      <c r="C2072" s="8" t="s">
        <v>257</v>
      </c>
      <c r="D2072" s="8">
        <v>27</v>
      </c>
      <c r="E2072" s="6">
        <f>DAY(TableAopCalendar[[#This Row],[Date]])</f>
        <v>1</v>
      </c>
      <c r="F2072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072" s="6" t="str">
        <f t="shared" si="100"/>
        <v>Week 1</v>
      </c>
      <c r="H2072" s="6" t="str">
        <f t="shared" si="101"/>
        <v>December 27 Week 1</v>
      </c>
      <c r="I2072" s="6" t="str">
        <f>CONCATENATE(UPPER(TableAopCalendar[[#This Row],[Month]])," ",TableAopCalendar[[#This Row],[Year]])</f>
        <v>DECEMBER 27</v>
      </c>
      <c r="J2072" s="6" t="s">
        <v>261</v>
      </c>
      <c r="K2072" s="6" t="str">
        <f>CONCATENATE(TableAopCalendar[[#This Row],[Month for Plan]]," ",TableAopCalendar[[#This Row],[Plan]])</f>
        <v>DECEMBER 27 PLANNED</v>
      </c>
    </row>
    <row r="2073" spans="1:11" x14ac:dyDescent="0.35">
      <c r="A2073" s="6">
        <f t="shared" si="99"/>
        <v>2</v>
      </c>
      <c r="B2073" s="7">
        <v>46723</v>
      </c>
      <c r="C2073" s="8" t="s">
        <v>257</v>
      </c>
      <c r="D2073" s="8">
        <v>27</v>
      </c>
      <c r="E2073" s="6">
        <f>DAY(TableAopCalendar[[#This Row],[Date]])</f>
        <v>2</v>
      </c>
      <c r="F2073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073" s="6" t="str">
        <f t="shared" si="100"/>
        <v>Week 1</v>
      </c>
      <c r="H2073" s="6" t="str">
        <f t="shared" si="101"/>
        <v>December 27 Week 1</v>
      </c>
      <c r="I2073" s="6" t="str">
        <f>CONCATENATE(UPPER(TableAopCalendar[[#This Row],[Month]])," ",TableAopCalendar[[#This Row],[Year]])</f>
        <v>DECEMBER 27</v>
      </c>
      <c r="J2073" s="6" t="s">
        <v>261</v>
      </c>
      <c r="K2073" s="6" t="str">
        <f>CONCATENATE(TableAopCalendar[[#This Row],[Month for Plan]]," ",TableAopCalendar[[#This Row],[Plan]])</f>
        <v>DECEMBER 27 PLANNED</v>
      </c>
    </row>
    <row r="2074" spans="1:11" x14ac:dyDescent="0.35">
      <c r="A2074" s="6">
        <f t="shared" si="99"/>
        <v>3</v>
      </c>
      <c r="B2074" s="7">
        <v>46724</v>
      </c>
      <c r="C2074" s="8" t="s">
        <v>257</v>
      </c>
      <c r="D2074" s="8">
        <v>27</v>
      </c>
      <c r="E2074" s="6">
        <f>DAY(TableAopCalendar[[#This Row],[Date]])</f>
        <v>3</v>
      </c>
      <c r="F2074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074" s="6" t="str">
        <f t="shared" si="100"/>
        <v>Week 1</v>
      </c>
      <c r="H2074" s="6" t="str">
        <f t="shared" si="101"/>
        <v>December 27 Week 1</v>
      </c>
      <c r="I2074" s="6" t="str">
        <f>CONCATENATE(UPPER(TableAopCalendar[[#This Row],[Month]])," ",TableAopCalendar[[#This Row],[Year]])</f>
        <v>DECEMBER 27</v>
      </c>
      <c r="J2074" s="6" t="s">
        <v>261</v>
      </c>
      <c r="K2074" s="6" t="str">
        <f>CONCATENATE(TableAopCalendar[[#This Row],[Month for Plan]]," ",TableAopCalendar[[#This Row],[Plan]])</f>
        <v>DECEMBER 27 PLANNED</v>
      </c>
    </row>
    <row r="2075" spans="1:11" x14ac:dyDescent="0.35">
      <c r="A2075" s="6">
        <f t="shared" si="99"/>
        <v>4</v>
      </c>
      <c r="B2075" s="7">
        <v>46725</v>
      </c>
      <c r="C2075" s="8" t="s">
        <v>257</v>
      </c>
      <c r="D2075" s="8">
        <v>27</v>
      </c>
      <c r="E2075" s="6">
        <f>DAY(TableAopCalendar[[#This Row],[Date]])</f>
        <v>4</v>
      </c>
      <c r="F2075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075" s="6" t="str">
        <f t="shared" si="100"/>
        <v>Week 1</v>
      </c>
      <c r="H2075" s="6" t="str">
        <f t="shared" si="101"/>
        <v>December 27 Week 1</v>
      </c>
      <c r="I2075" s="6" t="str">
        <f>CONCATENATE(UPPER(TableAopCalendar[[#This Row],[Month]])," ",TableAopCalendar[[#This Row],[Year]])</f>
        <v>DECEMBER 27</v>
      </c>
      <c r="J2075" s="6" t="s">
        <v>261</v>
      </c>
      <c r="K2075" s="6" t="str">
        <f>CONCATENATE(TableAopCalendar[[#This Row],[Month for Plan]]," ",TableAopCalendar[[#This Row],[Plan]])</f>
        <v>DECEMBER 27 PLANNED</v>
      </c>
    </row>
    <row r="2076" spans="1:11" x14ac:dyDescent="0.35">
      <c r="A2076" s="6">
        <f t="shared" si="99"/>
        <v>5</v>
      </c>
      <c r="B2076" s="7">
        <v>46726</v>
      </c>
      <c r="C2076" s="8" t="s">
        <v>257</v>
      </c>
      <c r="D2076" s="8">
        <v>27</v>
      </c>
      <c r="E2076" s="6">
        <f>DAY(TableAopCalendar[[#This Row],[Date]])</f>
        <v>5</v>
      </c>
      <c r="F2076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076" s="6" t="str">
        <f t="shared" si="100"/>
        <v>Week 1</v>
      </c>
      <c r="H2076" s="6" t="str">
        <f t="shared" si="101"/>
        <v>December 27 Week 1</v>
      </c>
      <c r="I2076" s="6" t="str">
        <f>CONCATENATE(UPPER(TableAopCalendar[[#This Row],[Month]])," ",TableAopCalendar[[#This Row],[Year]])</f>
        <v>DECEMBER 27</v>
      </c>
      <c r="J2076" s="6" t="s">
        <v>261</v>
      </c>
      <c r="K2076" s="6" t="str">
        <f>CONCATENATE(TableAopCalendar[[#This Row],[Month for Plan]]," ",TableAopCalendar[[#This Row],[Plan]])</f>
        <v>DECEMBER 27 PLANNED</v>
      </c>
    </row>
    <row r="2077" spans="1:11" x14ac:dyDescent="0.35">
      <c r="A2077" s="6">
        <f t="shared" si="99"/>
        <v>6</v>
      </c>
      <c r="B2077" s="7">
        <v>46727</v>
      </c>
      <c r="C2077" s="8" t="s">
        <v>257</v>
      </c>
      <c r="D2077" s="8">
        <v>27</v>
      </c>
      <c r="E2077" s="6">
        <f>DAY(TableAopCalendar[[#This Row],[Date]])</f>
        <v>6</v>
      </c>
      <c r="F2077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077" s="6" t="str">
        <f t="shared" si="100"/>
        <v>Week 1</v>
      </c>
      <c r="H2077" s="6" t="str">
        <f t="shared" si="101"/>
        <v>December 27 Week 1</v>
      </c>
      <c r="I2077" s="6" t="str">
        <f>CONCATENATE(UPPER(TableAopCalendar[[#This Row],[Month]])," ",TableAopCalendar[[#This Row],[Year]])</f>
        <v>DECEMBER 27</v>
      </c>
      <c r="J2077" s="6" t="s">
        <v>261</v>
      </c>
      <c r="K2077" s="6" t="str">
        <f>CONCATENATE(TableAopCalendar[[#This Row],[Month for Plan]]," ",TableAopCalendar[[#This Row],[Plan]])</f>
        <v>DECEMBER 27 PLANNED</v>
      </c>
    </row>
    <row r="2078" spans="1:11" x14ac:dyDescent="0.35">
      <c r="A2078" s="6">
        <f t="shared" si="99"/>
        <v>7</v>
      </c>
      <c r="B2078" s="7">
        <v>46728</v>
      </c>
      <c r="C2078" s="8" t="s">
        <v>257</v>
      </c>
      <c r="D2078" s="8">
        <v>27</v>
      </c>
      <c r="E2078" s="6">
        <f>DAY(TableAopCalendar[[#This Row],[Date]])</f>
        <v>7</v>
      </c>
      <c r="F2078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078" s="6" t="str">
        <f t="shared" si="100"/>
        <v>Week 1</v>
      </c>
      <c r="H2078" s="6" t="str">
        <f t="shared" si="101"/>
        <v>December 27 Week 1</v>
      </c>
      <c r="I2078" s="6" t="str">
        <f>CONCATENATE(UPPER(TableAopCalendar[[#This Row],[Month]])," ",TableAopCalendar[[#This Row],[Year]])</f>
        <v>DECEMBER 27</v>
      </c>
      <c r="J2078" s="6" t="s">
        <v>261</v>
      </c>
      <c r="K2078" s="6" t="str">
        <f>CONCATENATE(TableAopCalendar[[#This Row],[Month for Plan]]," ",TableAopCalendar[[#This Row],[Plan]])</f>
        <v>DECEMBER 27 PLANNED</v>
      </c>
    </row>
    <row r="2079" spans="1:11" x14ac:dyDescent="0.35">
      <c r="A2079" s="6">
        <f t="shared" si="99"/>
        <v>1</v>
      </c>
      <c r="B2079" s="7">
        <v>46729</v>
      </c>
      <c r="C2079" s="8" t="s">
        <v>257</v>
      </c>
      <c r="D2079" s="8">
        <v>27</v>
      </c>
      <c r="E2079" s="6">
        <f>DAY(TableAopCalendar[[#This Row],[Date]])</f>
        <v>8</v>
      </c>
      <c r="F2079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079" s="6" t="str">
        <f t="shared" si="100"/>
        <v>Week 2</v>
      </c>
      <c r="H2079" s="6" t="str">
        <f t="shared" si="101"/>
        <v>December 27 Week 2</v>
      </c>
      <c r="I2079" s="6" t="str">
        <f>CONCATENATE(UPPER(TableAopCalendar[[#This Row],[Month]])," ",TableAopCalendar[[#This Row],[Year]])</f>
        <v>DECEMBER 27</v>
      </c>
      <c r="J2079" s="6" t="s">
        <v>261</v>
      </c>
      <c r="K2079" s="6" t="str">
        <f>CONCATENATE(TableAopCalendar[[#This Row],[Month for Plan]]," ",TableAopCalendar[[#This Row],[Plan]])</f>
        <v>DECEMBER 27 PLANNED</v>
      </c>
    </row>
    <row r="2080" spans="1:11" x14ac:dyDescent="0.35">
      <c r="A2080" s="6">
        <f t="shared" si="99"/>
        <v>2</v>
      </c>
      <c r="B2080" s="7">
        <v>46730</v>
      </c>
      <c r="C2080" s="8" t="s">
        <v>257</v>
      </c>
      <c r="D2080" s="8">
        <v>27</v>
      </c>
      <c r="E2080" s="6">
        <f>DAY(TableAopCalendar[[#This Row],[Date]])</f>
        <v>9</v>
      </c>
      <c r="F2080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080" s="6" t="str">
        <f t="shared" si="100"/>
        <v>Week 2</v>
      </c>
      <c r="H2080" s="6" t="str">
        <f t="shared" si="101"/>
        <v>December 27 Week 2</v>
      </c>
      <c r="I2080" s="6" t="str">
        <f>CONCATENATE(UPPER(TableAopCalendar[[#This Row],[Month]])," ",TableAopCalendar[[#This Row],[Year]])</f>
        <v>DECEMBER 27</v>
      </c>
      <c r="J2080" s="6" t="s">
        <v>261</v>
      </c>
      <c r="K2080" s="6" t="str">
        <f>CONCATENATE(TableAopCalendar[[#This Row],[Month for Plan]]," ",TableAopCalendar[[#This Row],[Plan]])</f>
        <v>DECEMBER 27 PLANNED</v>
      </c>
    </row>
    <row r="2081" spans="1:11" x14ac:dyDescent="0.35">
      <c r="A2081" s="6">
        <f t="shared" si="99"/>
        <v>3</v>
      </c>
      <c r="B2081" s="7">
        <v>46731</v>
      </c>
      <c r="C2081" s="8" t="s">
        <v>257</v>
      </c>
      <c r="D2081" s="8">
        <v>27</v>
      </c>
      <c r="E2081" s="6">
        <f>DAY(TableAopCalendar[[#This Row],[Date]])</f>
        <v>10</v>
      </c>
      <c r="F2081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081" s="6" t="str">
        <f t="shared" si="100"/>
        <v>Week 2</v>
      </c>
      <c r="H2081" s="6" t="str">
        <f t="shared" si="101"/>
        <v>December 27 Week 2</v>
      </c>
      <c r="I2081" s="6" t="str">
        <f>CONCATENATE(UPPER(TableAopCalendar[[#This Row],[Month]])," ",TableAopCalendar[[#This Row],[Year]])</f>
        <v>DECEMBER 27</v>
      </c>
      <c r="J2081" s="6" t="s">
        <v>261</v>
      </c>
      <c r="K2081" s="6" t="str">
        <f>CONCATENATE(TableAopCalendar[[#This Row],[Month for Plan]]," ",TableAopCalendar[[#This Row],[Plan]])</f>
        <v>DECEMBER 27 PLANNED</v>
      </c>
    </row>
    <row r="2082" spans="1:11" x14ac:dyDescent="0.35">
      <c r="A2082" s="6">
        <f t="shared" si="99"/>
        <v>4</v>
      </c>
      <c r="B2082" s="7">
        <v>46732</v>
      </c>
      <c r="C2082" s="8" t="s">
        <v>257</v>
      </c>
      <c r="D2082" s="8">
        <v>27</v>
      </c>
      <c r="E2082" s="6">
        <f>DAY(TableAopCalendar[[#This Row],[Date]])</f>
        <v>11</v>
      </c>
      <c r="F2082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082" s="6" t="str">
        <f t="shared" si="100"/>
        <v>Week 2</v>
      </c>
      <c r="H2082" s="6" t="str">
        <f t="shared" si="101"/>
        <v>December 27 Week 2</v>
      </c>
      <c r="I2082" s="6" t="str">
        <f>CONCATENATE(UPPER(TableAopCalendar[[#This Row],[Month]])," ",TableAopCalendar[[#This Row],[Year]])</f>
        <v>DECEMBER 27</v>
      </c>
      <c r="J2082" s="6" t="s">
        <v>261</v>
      </c>
      <c r="K2082" s="6" t="str">
        <f>CONCATENATE(TableAopCalendar[[#This Row],[Month for Plan]]," ",TableAopCalendar[[#This Row],[Plan]])</f>
        <v>DECEMBER 27 PLANNED</v>
      </c>
    </row>
    <row r="2083" spans="1:11" x14ac:dyDescent="0.35">
      <c r="A2083" s="6">
        <f t="shared" si="99"/>
        <v>5</v>
      </c>
      <c r="B2083" s="7">
        <v>46733</v>
      </c>
      <c r="C2083" s="8" t="s">
        <v>257</v>
      </c>
      <c r="D2083" s="8">
        <v>27</v>
      </c>
      <c r="E2083" s="6">
        <f>DAY(TableAopCalendar[[#This Row],[Date]])</f>
        <v>12</v>
      </c>
      <c r="F2083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083" s="6" t="str">
        <f t="shared" si="100"/>
        <v>Week 2</v>
      </c>
      <c r="H2083" s="6" t="str">
        <f t="shared" si="101"/>
        <v>December 27 Week 2</v>
      </c>
      <c r="I2083" s="6" t="str">
        <f>CONCATENATE(UPPER(TableAopCalendar[[#This Row],[Month]])," ",TableAopCalendar[[#This Row],[Year]])</f>
        <v>DECEMBER 27</v>
      </c>
      <c r="J2083" s="6" t="s">
        <v>261</v>
      </c>
      <c r="K2083" s="6" t="str">
        <f>CONCATENATE(TableAopCalendar[[#This Row],[Month for Plan]]," ",TableAopCalendar[[#This Row],[Plan]])</f>
        <v>DECEMBER 27 PLANNED</v>
      </c>
    </row>
    <row r="2084" spans="1:11" x14ac:dyDescent="0.35">
      <c r="A2084" s="6">
        <f t="shared" si="99"/>
        <v>6</v>
      </c>
      <c r="B2084" s="7">
        <v>46734</v>
      </c>
      <c r="C2084" s="8" t="s">
        <v>257</v>
      </c>
      <c r="D2084" s="8">
        <v>27</v>
      </c>
      <c r="E2084" s="6">
        <f>DAY(TableAopCalendar[[#This Row],[Date]])</f>
        <v>13</v>
      </c>
      <c r="F2084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084" s="6" t="str">
        <f t="shared" si="100"/>
        <v>Week 2</v>
      </c>
      <c r="H2084" s="6" t="str">
        <f t="shared" si="101"/>
        <v>December 27 Week 2</v>
      </c>
      <c r="I2084" s="6" t="str">
        <f>CONCATENATE(UPPER(TableAopCalendar[[#This Row],[Month]])," ",TableAopCalendar[[#This Row],[Year]])</f>
        <v>DECEMBER 27</v>
      </c>
      <c r="J2084" s="6" t="s">
        <v>261</v>
      </c>
      <c r="K2084" s="6" t="str">
        <f>CONCATENATE(TableAopCalendar[[#This Row],[Month for Plan]]," ",TableAopCalendar[[#This Row],[Plan]])</f>
        <v>DECEMBER 27 PLANNED</v>
      </c>
    </row>
    <row r="2085" spans="1:11" x14ac:dyDescent="0.35">
      <c r="A2085" s="6">
        <f t="shared" si="99"/>
        <v>7</v>
      </c>
      <c r="B2085" s="7">
        <v>46735</v>
      </c>
      <c r="C2085" s="8" t="s">
        <v>257</v>
      </c>
      <c r="D2085" s="8">
        <v>27</v>
      </c>
      <c r="E2085" s="6">
        <f>DAY(TableAopCalendar[[#This Row],[Date]])</f>
        <v>14</v>
      </c>
      <c r="F2085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085" s="6" t="str">
        <f t="shared" si="100"/>
        <v>Week 2</v>
      </c>
      <c r="H2085" s="6" t="str">
        <f t="shared" si="101"/>
        <v>December 27 Week 2</v>
      </c>
      <c r="I2085" s="6" t="str">
        <f>CONCATENATE(UPPER(TableAopCalendar[[#This Row],[Month]])," ",TableAopCalendar[[#This Row],[Year]])</f>
        <v>DECEMBER 27</v>
      </c>
      <c r="J2085" s="6" t="s">
        <v>261</v>
      </c>
      <c r="K2085" s="6" t="str">
        <f>CONCATENATE(TableAopCalendar[[#This Row],[Month for Plan]]," ",TableAopCalendar[[#This Row],[Plan]])</f>
        <v>DECEMBER 27 PLANNED</v>
      </c>
    </row>
    <row r="2086" spans="1:11" x14ac:dyDescent="0.35">
      <c r="A2086" s="6">
        <f t="shared" si="99"/>
        <v>1</v>
      </c>
      <c r="B2086" s="7">
        <v>46736</v>
      </c>
      <c r="C2086" s="8" t="s">
        <v>257</v>
      </c>
      <c r="D2086" s="8">
        <v>27</v>
      </c>
      <c r="E2086" s="6">
        <f>DAY(TableAopCalendar[[#This Row],[Date]])</f>
        <v>15</v>
      </c>
      <c r="F2086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086" s="6" t="str">
        <f t="shared" si="100"/>
        <v>Week 3</v>
      </c>
      <c r="H2086" s="6" t="str">
        <f t="shared" si="101"/>
        <v>December 27 Week 3</v>
      </c>
      <c r="I2086" s="6" t="str">
        <f>CONCATENATE(UPPER(TableAopCalendar[[#This Row],[Month]])," ",TableAopCalendar[[#This Row],[Year]])</f>
        <v>DECEMBER 27</v>
      </c>
      <c r="J2086" s="6" t="s">
        <v>261</v>
      </c>
      <c r="K2086" s="6" t="str">
        <f>CONCATENATE(TableAopCalendar[[#This Row],[Month for Plan]]," ",TableAopCalendar[[#This Row],[Plan]])</f>
        <v>DECEMBER 27 PLANNED</v>
      </c>
    </row>
    <row r="2087" spans="1:11" x14ac:dyDescent="0.35">
      <c r="A2087" s="6">
        <f t="shared" si="99"/>
        <v>2</v>
      </c>
      <c r="B2087" s="7">
        <v>46737</v>
      </c>
      <c r="C2087" s="8" t="s">
        <v>257</v>
      </c>
      <c r="D2087" s="8">
        <v>27</v>
      </c>
      <c r="E2087" s="6">
        <f>DAY(TableAopCalendar[[#This Row],[Date]])</f>
        <v>16</v>
      </c>
      <c r="F2087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087" s="6" t="str">
        <f t="shared" si="100"/>
        <v>Week 3</v>
      </c>
      <c r="H2087" s="6" t="str">
        <f t="shared" si="101"/>
        <v>December 27 Week 3</v>
      </c>
      <c r="I2087" s="6" t="str">
        <f>CONCATENATE(UPPER(TableAopCalendar[[#This Row],[Month]])," ",TableAopCalendar[[#This Row],[Year]])</f>
        <v>DECEMBER 27</v>
      </c>
      <c r="J2087" s="6" t="s">
        <v>261</v>
      </c>
      <c r="K2087" s="6" t="str">
        <f>CONCATENATE(TableAopCalendar[[#This Row],[Month for Plan]]," ",TableAopCalendar[[#This Row],[Plan]])</f>
        <v>DECEMBER 27 PLANNED</v>
      </c>
    </row>
    <row r="2088" spans="1:11" x14ac:dyDescent="0.35">
      <c r="A2088" s="6">
        <f t="shared" si="99"/>
        <v>3</v>
      </c>
      <c r="B2088" s="7">
        <v>46738</v>
      </c>
      <c r="C2088" s="8" t="s">
        <v>257</v>
      </c>
      <c r="D2088" s="8">
        <v>27</v>
      </c>
      <c r="E2088" s="6">
        <f>DAY(TableAopCalendar[[#This Row],[Date]])</f>
        <v>17</v>
      </c>
      <c r="F2088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088" s="6" t="str">
        <f t="shared" si="100"/>
        <v>Week 3</v>
      </c>
      <c r="H2088" s="6" t="str">
        <f t="shared" si="101"/>
        <v>December 27 Week 3</v>
      </c>
      <c r="I2088" s="6" t="str">
        <f>CONCATENATE(UPPER(TableAopCalendar[[#This Row],[Month]])," ",TableAopCalendar[[#This Row],[Year]])</f>
        <v>DECEMBER 27</v>
      </c>
      <c r="J2088" s="6" t="s">
        <v>261</v>
      </c>
      <c r="K2088" s="6" t="str">
        <f>CONCATENATE(TableAopCalendar[[#This Row],[Month for Plan]]," ",TableAopCalendar[[#This Row],[Plan]])</f>
        <v>DECEMBER 27 PLANNED</v>
      </c>
    </row>
    <row r="2089" spans="1:11" x14ac:dyDescent="0.35">
      <c r="A2089" s="6">
        <f t="shared" si="99"/>
        <v>4</v>
      </c>
      <c r="B2089" s="7">
        <v>46739</v>
      </c>
      <c r="C2089" s="8" t="s">
        <v>257</v>
      </c>
      <c r="D2089" s="8">
        <v>27</v>
      </c>
      <c r="E2089" s="6">
        <f>DAY(TableAopCalendar[[#This Row],[Date]])</f>
        <v>18</v>
      </c>
      <c r="F2089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089" s="6" t="str">
        <f t="shared" si="100"/>
        <v>Week 3</v>
      </c>
      <c r="H2089" s="6" t="str">
        <f t="shared" si="101"/>
        <v>December 27 Week 3</v>
      </c>
      <c r="I2089" s="6" t="str">
        <f>CONCATENATE(UPPER(TableAopCalendar[[#This Row],[Month]])," ",TableAopCalendar[[#This Row],[Year]])</f>
        <v>DECEMBER 27</v>
      </c>
      <c r="J2089" s="6" t="s">
        <v>261</v>
      </c>
      <c r="K2089" s="6" t="str">
        <f>CONCATENATE(TableAopCalendar[[#This Row],[Month for Plan]]," ",TableAopCalendar[[#This Row],[Plan]])</f>
        <v>DECEMBER 27 PLANNED</v>
      </c>
    </row>
    <row r="2090" spans="1:11" x14ac:dyDescent="0.35">
      <c r="A2090" s="6">
        <f t="shared" si="99"/>
        <v>5</v>
      </c>
      <c r="B2090" s="7">
        <v>46740</v>
      </c>
      <c r="C2090" s="8" t="s">
        <v>257</v>
      </c>
      <c r="D2090" s="8">
        <v>27</v>
      </c>
      <c r="E2090" s="6">
        <f>DAY(TableAopCalendar[[#This Row],[Date]])</f>
        <v>19</v>
      </c>
      <c r="F2090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090" s="6" t="str">
        <f t="shared" si="100"/>
        <v>Week 3</v>
      </c>
      <c r="H2090" s="6" t="str">
        <f t="shared" si="101"/>
        <v>December 27 Week 3</v>
      </c>
      <c r="I2090" s="6" t="str">
        <f>CONCATENATE(UPPER(TableAopCalendar[[#This Row],[Month]])," ",TableAopCalendar[[#This Row],[Year]])</f>
        <v>DECEMBER 27</v>
      </c>
      <c r="J2090" s="6" t="s">
        <v>261</v>
      </c>
      <c r="K2090" s="6" t="str">
        <f>CONCATENATE(TableAopCalendar[[#This Row],[Month for Plan]]," ",TableAopCalendar[[#This Row],[Plan]])</f>
        <v>DECEMBER 27 PLANNED</v>
      </c>
    </row>
    <row r="2091" spans="1:11" x14ac:dyDescent="0.35">
      <c r="A2091" s="6">
        <f t="shared" si="99"/>
        <v>6</v>
      </c>
      <c r="B2091" s="7">
        <v>46741</v>
      </c>
      <c r="C2091" s="8" t="s">
        <v>257</v>
      </c>
      <c r="D2091" s="8">
        <v>27</v>
      </c>
      <c r="E2091" s="6">
        <f>DAY(TableAopCalendar[[#This Row],[Date]])</f>
        <v>20</v>
      </c>
      <c r="F2091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091" s="6" t="str">
        <f t="shared" si="100"/>
        <v>Week 3</v>
      </c>
      <c r="H2091" s="6" t="str">
        <f t="shared" si="101"/>
        <v>December 27 Week 3</v>
      </c>
      <c r="I2091" s="6" t="str">
        <f>CONCATENATE(UPPER(TableAopCalendar[[#This Row],[Month]])," ",TableAopCalendar[[#This Row],[Year]])</f>
        <v>DECEMBER 27</v>
      </c>
      <c r="J2091" s="6" t="s">
        <v>261</v>
      </c>
      <c r="K2091" s="6" t="str">
        <f>CONCATENATE(TableAopCalendar[[#This Row],[Month for Plan]]," ",TableAopCalendar[[#This Row],[Plan]])</f>
        <v>DECEMBER 27 PLANNED</v>
      </c>
    </row>
    <row r="2092" spans="1:11" x14ac:dyDescent="0.35">
      <c r="A2092" s="6">
        <f t="shared" si="99"/>
        <v>7</v>
      </c>
      <c r="B2092" s="7">
        <v>46742</v>
      </c>
      <c r="C2092" s="8" t="s">
        <v>257</v>
      </c>
      <c r="D2092" s="8">
        <v>27</v>
      </c>
      <c r="E2092" s="6">
        <f>DAY(TableAopCalendar[[#This Row],[Date]])</f>
        <v>21</v>
      </c>
      <c r="F2092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092" s="6" t="str">
        <f t="shared" si="100"/>
        <v>Week 3</v>
      </c>
      <c r="H2092" s="6" t="str">
        <f t="shared" si="101"/>
        <v>December 27 Week 3</v>
      </c>
      <c r="I2092" s="6" t="str">
        <f>CONCATENATE(UPPER(TableAopCalendar[[#This Row],[Month]])," ",TableAopCalendar[[#This Row],[Year]])</f>
        <v>DECEMBER 27</v>
      </c>
      <c r="J2092" s="6" t="s">
        <v>261</v>
      </c>
      <c r="K2092" s="6" t="str">
        <f>CONCATENATE(TableAopCalendar[[#This Row],[Month for Plan]]," ",TableAopCalendar[[#This Row],[Plan]])</f>
        <v>DECEMBER 27 PLANNED</v>
      </c>
    </row>
    <row r="2093" spans="1:11" x14ac:dyDescent="0.35">
      <c r="A2093" s="6">
        <f t="shared" si="99"/>
        <v>1</v>
      </c>
      <c r="B2093" s="7">
        <v>46743</v>
      </c>
      <c r="C2093" s="8" t="s">
        <v>257</v>
      </c>
      <c r="D2093" s="8">
        <v>27</v>
      </c>
      <c r="E2093" s="6">
        <f>DAY(TableAopCalendar[[#This Row],[Date]])</f>
        <v>22</v>
      </c>
      <c r="F2093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093" s="6" t="str">
        <f t="shared" si="100"/>
        <v>Week 4</v>
      </c>
      <c r="H2093" s="6" t="str">
        <f t="shared" si="101"/>
        <v>December 27 Week 4</v>
      </c>
      <c r="I2093" s="6" t="str">
        <f>CONCATENATE(UPPER(TableAopCalendar[[#This Row],[Month]])," ",TableAopCalendar[[#This Row],[Year]])</f>
        <v>DECEMBER 27</v>
      </c>
      <c r="J2093" s="6" t="s">
        <v>261</v>
      </c>
      <c r="K2093" s="6" t="str">
        <f>CONCATENATE(TableAopCalendar[[#This Row],[Month for Plan]]," ",TableAopCalendar[[#This Row],[Plan]])</f>
        <v>DECEMBER 27 PLANNED</v>
      </c>
    </row>
    <row r="2094" spans="1:11" x14ac:dyDescent="0.35">
      <c r="A2094" s="6">
        <f t="shared" si="99"/>
        <v>2</v>
      </c>
      <c r="B2094" s="7">
        <v>46744</v>
      </c>
      <c r="C2094" s="8" t="s">
        <v>257</v>
      </c>
      <c r="D2094" s="8">
        <v>27</v>
      </c>
      <c r="E2094" s="6">
        <f>DAY(TableAopCalendar[[#This Row],[Date]])</f>
        <v>23</v>
      </c>
      <c r="F2094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094" s="6" t="str">
        <f t="shared" si="100"/>
        <v>Week 4</v>
      </c>
      <c r="H2094" s="6" t="str">
        <f t="shared" si="101"/>
        <v>December 27 Week 4</v>
      </c>
      <c r="I2094" s="6" t="str">
        <f>CONCATENATE(UPPER(TableAopCalendar[[#This Row],[Month]])," ",TableAopCalendar[[#This Row],[Year]])</f>
        <v>DECEMBER 27</v>
      </c>
      <c r="J2094" s="6" t="s">
        <v>261</v>
      </c>
      <c r="K2094" s="6" t="str">
        <f>CONCATENATE(TableAopCalendar[[#This Row],[Month for Plan]]," ",TableAopCalendar[[#This Row],[Plan]])</f>
        <v>DECEMBER 27 PLANNED</v>
      </c>
    </row>
    <row r="2095" spans="1:11" x14ac:dyDescent="0.35">
      <c r="A2095" s="6">
        <f t="shared" si="99"/>
        <v>3</v>
      </c>
      <c r="B2095" s="7">
        <v>46745</v>
      </c>
      <c r="C2095" s="8" t="s">
        <v>257</v>
      </c>
      <c r="D2095" s="8">
        <v>27</v>
      </c>
      <c r="E2095" s="6">
        <f>DAY(TableAopCalendar[[#This Row],[Date]])</f>
        <v>24</v>
      </c>
      <c r="F2095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095" s="6" t="str">
        <f t="shared" si="100"/>
        <v>Week 4</v>
      </c>
      <c r="H2095" s="6" t="str">
        <f t="shared" si="101"/>
        <v>December 27 Week 4</v>
      </c>
      <c r="I2095" s="6" t="str">
        <f>CONCATENATE(UPPER(TableAopCalendar[[#This Row],[Month]])," ",TableAopCalendar[[#This Row],[Year]])</f>
        <v>DECEMBER 27</v>
      </c>
      <c r="J2095" s="6" t="s">
        <v>261</v>
      </c>
      <c r="K2095" s="6" t="str">
        <f>CONCATENATE(TableAopCalendar[[#This Row],[Month for Plan]]," ",TableAopCalendar[[#This Row],[Plan]])</f>
        <v>DECEMBER 27 PLANNED</v>
      </c>
    </row>
    <row r="2096" spans="1:11" x14ac:dyDescent="0.35">
      <c r="A2096" s="6">
        <f t="shared" si="99"/>
        <v>4</v>
      </c>
      <c r="B2096" s="7">
        <v>46746</v>
      </c>
      <c r="C2096" s="8" t="s">
        <v>257</v>
      </c>
      <c r="D2096" s="8">
        <v>27</v>
      </c>
      <c r="E2096" s="6">
        <f>DAY(TableAopCalendar[[#This Row],[Date]])</f>
        <v>25</v>
      </c>
      <c r="F2096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096" s="6" t="str">
        <f t="shared" si="100"/>
        <v>Week 4</v>
      </c>
      <c r="H2096" s="6" t="str">
        <f t="shared" si="101"/>
        <v>December 27 Week 4</v>
      </c>
      <c r="I2096" s="6" t="str">
        <f>CONCATENATE(UPPER(TableAopCalendar[[#This Row],[Month]])," ",TableAopCalendar[[#This Row],[Year]])</f>
        <v>DECEMBER 27</v>
      </c>
      <c r="J2096" s="6" t="s">
        <v>261</v>
      </c>
      <c r="K2096" s="6" t="str">
        <f>CONCATENATE(TableAopCalendar[[#This Row],[Month for Plan]]," ",TableAopCalendar[[#This Row],[Plan]])</f>
        <v>DECEMBER 27 PLANNED</v>
      </c>
    </row>
    <row r="2097" spans="1:11" x14ac:dyDescent="0.35">
      <c r="A2097" s="6">
        <f t="shared" si="99"/>
        <v>5</v>
      </c>
      <c r="B2097" s="7">
        <v>46747</v>
      </c>
      <c r="C2097" s="8" t="s">
        <v>257</v>
      </c>
      <c r="D2097" s="8">
        <v>27</v>
      </c>
      <c r="E2097" s="6">
        <f>DAY(TableAopCalendar[[#This Row],[Date]])</f>
        <v>26</v>
      </c>
      <c r="F2097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097" s="6" t="str">
        <f t="shared" si="100"/>
        <v>Week 4</v>
      </c>
      <c r="H2097" s="6" t="str">
        <f t="shared" si="101"/>
        <v>December 27 Week 4</v>
      </c>
      <c r="I2097" s="6" t="str">
        <f>CONCATENATE(UPPER(TableAopCalendar[[#This Row],[Month]])," ",TableAopCalendar[[#This Row],[Year]])</f>
        <v>DECEMBER 27</v>
      </c>
      <c r="J2097" s="6" t="s">
        <v>261</v>
      </c>
      <c r="K2097" s="6" t="str">
        <f>CONCATENATE(TableAopCalendar[[#This Row],[Month for Plan]]," ",TableAopCalendar[[#This Row],[Plan]])</f>
        <v>DECEMBER 27 PLANNED</v>
      </c>
    </row>
    <row r="2098" spans="1:11" x14ac:dyDescent="0.35">
      <c r="A2098" s="6">
        <f t="shared" si="99"/>
        <v>6</v>
      </c>
      <c r="B2098" s="7">
        <v>46748</v>
      </c>
      <c r="C2098" s="8" t="s">
        <v>257</v>
      </c>
      <c r="D2098" s="8">
        <v>27</v>
      </c>
      <c r="E2098" s="6">
        <f>DAY(TableAopCalendar[[#This Row],[Date]])</f>
        <v>27</v>
      </c>
      <c r="F2098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098" s="6" t="str">
        <f t="shared" si="100"/>
        <v>Week 4</v>
      </c>
      <c r="H2098" s="6" t="str">
        <f t="shared" si="101"/>
        <v>December 27 Week 4</v>
      </c>
      <c r="I2098" s="6" t="str">
        <f>CONCATENATE(UPPER(TableAopCalendar[[#This Row],[Month]])," ",TableAopCalendar[[#This Row],[Year]])</f>
        <v>DECEMBER 27</v>
      </c>
      <c r="J2098" s="6" t="s">
        <v>261</v>
      </c>
      <c r="K2098" s="6" t="str">
        <f>CONCATENATE(TableAopCalendar[[#This Row],[Month for Plan]]," ",TableAopCalendar[[#This Row],[Plan]])</f>
        <v>DECEMBER 27 PLANNED</v>
      </c>
    </row>
    <row r="2099" spans="1:11" x14ac:dyDescent="0.35">
      <c r="A2099" s="6">
        <f t="shared" si="99"/>
        <v>7</v>
      </c>
      <c r="B2099" s="7">
        <v>46749</v>
      </c>
      <c r="C2099" s="8" t="s">
        <v>257</v>
      </c>
      <c r="D2099" s="8">
        <v>27</v>
      </c>
      <c r="E2099" s="6">
        <f>DAY(TableAopCalendar[[#This Row],[Date]])</f>
        <v>28</v>
      </c>
      <c r="F2099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099" s="6" t="str">
        <f t="shared" si="100"/>
        <v>Week 4</v>
      </c>
      <c r="H2099" s="6" t="str">
        <f t="shared" si="101"/>
        <v>December 27 Week 4</v>
      </c>
      <c r="I2099" s="6" t="str">
        <f>CONCATENATE(UPPER(TableAopCalendar[[#This Row],[Month]])," ",TableAopCalendar[[#This Row],[Year]])</f>
        <v>DECEMBER 27</v>
      </c>
      <c r="J2099" s="6" t="s">
        <v>261</v>
      </c>
      <c r="K2099" s="6" t="str">
        <f>CONCATENATE(TableAopCalendar[[#This Row],[Month for Plan]]," ",TableAopCalendar[[#This Row],[Plan]])</f>
        <v>DECEMBER 27 PLANNED</v>
      </c>
    </row>
    <row r="2100" spans="1:11" x14ac:dyDescent="0.35">
      <c r="A2100" s="6">
        <f t="shared" si="99"/>
        <v>1</v>
      </c>
      <c r="B2100" s="7">
        <v>46750</v>
      </c>
      <c r="C2100" s="8" t="s">
        <v>257</v>
      </c>
      <c r="D2100" s="8">
        <v>27</v>
      </c>
      <c r="E2100" s="6">
        <f>DAY(TableAopCalendar[[#This Row],[Date]])</f>
        <v>29</v>
      </c>
      <c r="F2100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100" s="6" t="str">
        <f t="shared" si="100"/>
        <v>Week 5</v>
      </c>
      <c r="H2100" s="6" t="str">
        <f t="shared" si="101"/>
        <v>December 27 Week 5</v>
      </c>
      <c r="I2100" s="6" t="str">
        <f>CONCATENATE(UPPER(TableAopCalendar[[#This Row],[Month]])," ",TableAopCalendar[[#This Row],[Year]])</f>
        <v>DECEMBER 27</v>
      </c>
      <c r="J2100" s="6" t="s">
        <v>261</v>
      </c>
      <c r="K2100" s="6" t="str">
        <f>CONCATENATE(TableAopCalendar[[#This Row],[Month for Plan]]," ",TableAopCalendar[[#This Row],[Plan]])</f>
        <v>DECEMBER 27 PLANNED</v>
      </c>
    </row>
    <row r="2101" spans="1:11" x14ac:dyDescent="0.35">
      <c r="A2101" s="6">
        <f t="shared" si="99"/>
        <v>2</v>
      </c>
      <c r="B2101" s="7">
        <v>46751</v>
      </c>
      <c r="C2101" s="8" t="s">
        <v>257</v>
      </c>
      <c r="D2101" s="8">
        <v>27</v>
      </c>
      <c r="E2101" s="6">
        <f>DAY(TableAopCalendar[[#This Row],[Date]])</f>
        <v>30</v>
      </c>
      <c r="F2101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101" s="6" t="str">
        <f t="shared" si="100"/>
        <v>Week 5</v>
      </c>
      <c r="H2101" s="6" t="str">
        <f t="shared" si="101"/>
        <v>December 27 Week 5</v>
      </c>
      <c r="I2101" s="6" t="str">
        <f>CONCATENATE(UPPER(TableAopCalendar[[#This Row],[Month]])," ",TableAopCalendar[[#This Row],[Year]])</f>
        <v>DECEMBER 27</v>
      </c>
      <c r="J2101" s="6" t="s">
        <v>261</v>
      </c>
      <c r="K2101" s="6" t="str">
        <f>CONCATENATE(TableAopCalendar[[#This Row],[Month for Plan]]," ",TableAopCalendar[[#This Row],[Plan]])</f>
        <v>DECEMBER 27 PLANNED</v>
      </c>
    </row>
    <row r="2102" spans="1:11" x14ac:dyDescent="0.35">
      <c r="A2102" s="6">
        <f t="shared" si="99"/>
        <v>3</v>
      </c>
      <c r="B2102" s="7">
        <v>46752</v>
      </c>
      <c r="C2102" s="8" t="s">
        <v>257</v>
      </c>
      <c r="D2102" s="8">
        <v>27</v>
      </c>
      <c r="E2102" s="6">
        <f>DAY(TableAopCalendar[[#This Row],[Date]])</f>
        <v>31</v>
      </c>
      <c r="F2102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102" s="6" t="str">
        <f t="shared" si="100"/>
        <v>Week 5</v>
      </c>
      <c r="H2102" s="6" t="str">
        <f t="shared" si="101"/>
        <v>December 27 Week 5</v>
      </c>
      <c r="I2102" s="6" t="str">
        <f>CONCATENATE(UPPER(TableAopCalendar[[#This Row],[Month]])," ",TableAopCalendar[[#This Row],[Year]])</f>
        <v>DECEMBER 27</v>
      </c>
      <c r="J2102" s="6" t="s">
        <v>261</v>
      </c>
      <c r="K2102" s="6" t="str">
        <f>CONCATENATE(TableAopCalendar[[#This Row],[Month for Plan]]," ",TableAopCalendar[[#This Row],[Plan]])</f>
        <v>DECEMBER 27 PLANNED</v>
      </c>
    </row>
    <row r="2103" spans="1:11" x14ac:dyDescent="0.35">
      <c r="A2103" s="6">
        <f t="shared" si="99"/>
        <v>1</v>
      </c>
      <c r="B2103" s="7">
        <v>46753</v>
      </c>
      <c r="C2103" s="8" t="s">
        <v>258</v>
      </c>
      <c r="D2103" s="8">
        <v>28</v>
      </c>
      <c r="E2103" s="6">
        <f>DAY(TableAopCalendar[[#This Row],[Date]])</f>
        <v>1</v>
      </c>
      <c r="F2103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103" s="6" t="str">
        <f t="shared" si="100"/>
        <v>Week 1</v>
      </c>
      <c r="H2103" s="6" t="str">
        <f t="shared" si="101"/>
        <v>January 28 Week 1</v>
      </c>
      <c r="I2103" s="6" t="str">
        <f>CONCATENATE(UPPER(TableAopCalendar[[#This Row],[Month]])," ",TableAopCalendar[[#This Row],[Year]])</f>
        <v>JANUARY 28</v>
      </c>
      <c r="J2103" s="6" t="s">
        <v>261</v>
      </c>
      <c r="K2103" s="6" t="str">
        <f>CONCATENATE(TableAopCalendar[[#This Row],[Month for Plan]]," ",TableAopCalendar[[#This Row],[Plan]])</f>
        <v>JANUARY 28 PLANNED</v>
      </c>
    </row>
    <row r="2104" spans="1:11" x14ac:dyDescent="0.35">
      <c r="A2104" s="6">
        <f t="shared" si="99"/>
        <v>2</v>
      </c>
      <c r="B2104" s="7">
        <v>46754</v>
      </c>
      <c r="C2104" s="8" t="s">
        <v>258</v>
      </c>
      <c r="D2104" s="8">
        <v>28</v>
      </c>
      <c r="E2104" s="6">
        <f>DAY(TableAopCalendar[[#This Row],[Date]])</f>
        <v>2</v>
      </c>
      <c r="F2104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104" s="6" t="str">
        <f t="shared" si="100"/>
        <v>Week 1</v>
      </c>
      <c r="H2104" s="6" t="str">
        <f t="shared" si="101"/>
        <v>January 28 Week 1</v>
      </c>
      <c r="I2104" s="6" t="str">
        <f>CONCATENATE(UPPER(TableAopCalendar[[#This Row],[Month]])," ",TableAopCalendar[[#This Row],[Year]])</f>
        <v>JANUARY 28</v>
      </c>
      <c r="J2104" s="6" t="s">
        <v>261</v>
      </c>
      <c r="K2104" s="6" t="str">
        <f>CONCATENATE(TableAopCalendar[[#This Row],[Month for Plan]]," ",TableAopCalendar[[#This Row],[Plan]])</f>
        <v>JANUARY 28 PLANNED</v>
      </c>
    </row>
    <row r="2105" spans="1:11" x14ac:dyDescent="0.35">
      <c r="A2105" s="6">
        <f t="shared" si="99"/>
        <v>3</v>
      </c>
      <c r="B2105" s="7">
        <v>46755</v>
      </c>
      <c r="C2105" s="8" t="s">
        <v>258</v>
      </c>
      <c r="D2105" s="8">
        <v>28</v>
      </c>
      <c r="E2105" s="6">
        <f>DAY(TableAopCalendar[[#This Row],[Date]])</f>
        <v>3</v>
      </c>
      <c r="F2105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105" s="6" t="str">
        <f t="shared" si="100"/>
        <v>Week 1</v>
      </c>
      <c r="H2105" s="6" t="str">
        <f t="shared" si="101"/>
        <v>January 28 Week 1</v>
      </c>
      <c r="I2105" s="6" t="str">
        <f>CONCATENATE(UPPER(TableAopCalendar[[#This Row],[Month]])," ",TableAopCalendar[[#This Row],[Year]])</f>
        <v>JANUARY 28</v>
      </c>
      <c r="J2105" s="6" t="s">
        <v>261</v>
      </c>
      <c r="K2105" s="6" t="str">
        <f>CONCATENATE(TableAopCalendar[[#This Row],[Month for Plan]]," ",TableAopCalendar[[#This Row],[Plan]])</f>
        <v>JANUARY 28 PLANNED</v>
      </c>
    </row>
    <row r="2106" spans="1:11" x14ac:dyDescent="0.35">
      <c r="A2106" s="6">
        <f t="shared" si="99"/>
        <v>4</v>
      </c>
      <c r="B2106" s="7">
        <v>46756</v>
      </c>
      <c r="C2106" s="8" t="s">
        <v>258</v>
      </c>
      <c r="D2106" s="8">
        <v>28</v>
      </c>
      <c r="E2106" s="6">
        <f>DAY(TableAopCalendar[[#This Row],[Date]])</f>
        <v>4</v>
      </c>
      <c r="F2106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106" s="6" t="str">
        <f t="shared" si="100"/>
        <v>Week 1</v>
      </c>
      <c r="H2106" s="6" t="str">
        <f t="shared" si="101"/>
        <v>January 28 Week 1</v>
      </c>
      <c r="I2106" s="6" t="str">
        <f>CONCATENATE(UPPER(TableAopCalendar[[#This Row],[Month]])," ",TableAopCalendar[[#This Row],[Year]])</f>
        <v>JANUARY 28</v>
      </c>
      <c r="J2106" s="6" t="s">
        <v>261</v>
      </c>
      <c r="K2106" s="6" t="str">
        <f>CONCATENATE(TableAopCalendar[[#This Row],[Month for Plan]]," ",TableAopCalendar[[#This Row],[Plan]])</f>
        <v>JANUARY 28 PLANNED</v>
      </c>
    </row>
    <row r="2107" spans="1:11" x14ac:dyDescent="0.35">
      <c r="A2107" s="6">
        <f t="shared" si="99"/>
        <v>5</v>
      </c>
      <c r="B2107" s="7">
        <v>46757</v>
      </c>
      <c r="C2107" s="8" t="s">
        <v>258</v>
      </c>
      <c r="D2107" s="8">
        <v>28</v>
      </c>
      <c r="E2107" s="6">
        <f>DAY(TableAopCalendar[[#This Row],[Date]])</f>
        <v>5</v>
      </c>
      <c r="F2107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107" s="6" t="str">
        <f t="shared" si="100"/>
        <v>Week 1</v>
      </c>
      <c r="H2107" s="6" t="str">
        <f t="shared" si="101"/>
        <v>January 28 Week 1</v>
      </c>
      <c r="I2107" s="6" t="str">
        <f>CONCATENATE(UPPER(TableAopCalendar[[#This Row],[Month]])," ",TableAopCalendar[[#This Row],[Year]])</f>
        <v>JANUARY 28</v>
      </c>
      <c r="J2107" s="6" t="s">
        <v>261</v>
      </c>
      <c r="K2107" s="6" t="str">
        <f>CONCATENATE(TableAopCalendar[[#This Row],[Month for Plan]]," ",TableAopCalendar[[#This Row],[Plan]])</f>
        <v>JANUARY 28 PLANNED</v>
      </c>
    </row>
    <row r="2108" spans="1:11" x14ac:dyDescent="0.35">
      <c r="A2108" s="6">
        <f t="shared" si="99"/>
        <v>6</v>
      </c>
      <c r="B2108" s="7">
        <v>46758</v>
      </c>
      <c r="C2108" s="8" t="s">
        <v>258</v>
      </c>
      <c r="D2108" s="8">
        <v>28</v>
      </c>
      <c r="E2108" s="6">
        <f>DAY(TableAopCalendar[[#This Row],[Date]])</f>
        <v>6</v>
      </c>
      <c r="F2108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108" s="6" t="str">
        <f t="shared" si="100"/>
        <v>Week 1</v>
      </c>
      <c r="H2108" s="6" t="str">
        <f t="shared" si="101"/>
        <v>January 28 Week 1</v>
      </c>
      <c r="I2108" s="6" t="str">
        <f>CONCATENATE(UPPER(TableAopCalendar[[#This Row],[Month]])," ",TableAopCalendar[[#This Row],[Year]])</f>
        <v>JANUARY 28</v>
      </c>
      <c r="J2108" s="6" t="s">
        <v>261</v>
      </c>
      <c r="K2108" s="6" t="str">
        <f>CONCATENATE(TableAopCalendar[[#This Row],[Month for Plan]]," ",TableAopCalendar[[#This Row],[Plan]])</f>
        <v>JANUARY 28 PLANNED</v>
      </c>
    </row>
    <row r="2109" spans="1:11" x14ac:dyDescent="0.35">
      <c r="A2109" s="6">
        <f t="shared" si="99"/>
        <v>7</v>
      </c>
      <c r="B2109" s="7">
        <v>46759</v>
      </c>
      <c r="C2109" s="8" t="s">
        <v>258</v>
      </c>
      <c r="D2109" s="8">
        <v>28</v>
      </c>
      <c r="E2109" s="6">
        <f>DAY(TableAopCalendar[[#This Row],[Date]])</f>
        <v>7</v>
      </c>
      <c r="F2109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109" s="6" t="str">
        <f t="shared" si="100"/>
        <v>Week 1</v>
      </c>
      <c r="H2109" s="6" t="str">
        <f t="shared" si="101"/>
        <v>January 28 Week 1</v>
      </c>
      <c r="I2109" s="6" t="str">
        <f>CONCATENATE(UPPER(TableAopCalendar[[#This Row],[Month]])," ",TableAopCalendar[[#This Row],[Year]])</f>
        <v>JANUARY 28</v>
      </c>
      <c r="J2109" s="6" t="s">
        <v>261</v>
      </c>
      <c r="K2109" s="6" t="str">
        <f>CONCATENATE(TableAopCalendar[[#This Row],[Month for Plan]]," ",TableAopCalendar[[#This Row],[Plan]])</f>
        <v>JANUARY 28 PLANNED</v>
      </c>
    </row>
    <row r="2110" spans="1:11" x14ac:dyDescent="0.35">
      <c r="A2110" s="6">
        <f t="shared" si="99"/>
        <v>1</v>
      </c>
      <c r="B2110" s="7">
        <v>46760</v>
      </c>
      <c r="C2110" s="8" t="s">
        <v>258</v>
      </c>
      <c r="D2110" s="8">
        <v>28</v>
      </c>
      <c r="E2110" s="6">
        <f>DAY(TableAopCalendar[[#This Row],[Date]])</f>
        <v>8</v>
      </c>
      <c r="F2110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110" s="6" t="str">
        <f t="shared" si="100"/>
        <v>Week 2</v>
      </c>
      <c r="H2110" s="6" t="str">
        <f t="shared" si="101"/>
        <v>January 28 Week 2</v>
      </c>
      <c r="I2110" s="6" t="str">
        <f>CONCATENATE(UPPER(TableAopCalendar[[#This Row],[Month]])," ",TableAopCalendar[[#This Row],[Year]])</f>
        <v>JANUARY 28</v>
      </c>
      <c r="J2110" s="6" t="s">
        <v>261</v>
      </c>
      <c r="K2110" s="6" t="str">
        <f>CONCATENATE(TableAopCalendar[[#This Row],[Month for Plan]]," ",TableAopCalendar[[#This Row],[Plan]])</f>
        <v>JANUARY 28 PLANNED</v>
      </c>
    </row>
    <row r="2111" spans="1:11" x14ac:dyDescent="0.35">
      <c r="A2111" s="6">
        <f t="shared" si="99"/>
        <v>2</v>
      </c>
      <c r="B2111" s="7">
        <v>46761</v>
      </c>
      <c r="C2111" s="8" t="s">
        <v>258</v>
      </c>
      <c r="D2111" s="8">
        <v>28</v>
      </c>
      <c r="E2111" s="6">
        <f>DAY(TableAopCalendar[[#This Row],[Date]])</f>
        <v>9</v>
      </c>
      <c r="F2111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111" s="6" t="str">
        <f t="shared" si="100"/>
        <v>Week 2</v>
      </c>
      <c r="H2111" s="6" t="str">
        <f t="shared" si="101"/>
        <v>January 28 Week 2</v>
      </c>
      <c r="I2111" s="6" t="str">
        <f>CONCATENATE(UPPER(TableAopCalendar[[#This Row],[Month]])," ",TableAopCalendar[[#This Row],[Year]])</f>
        <v>JANUARY 28</v>
      </c>
      <c r="J2111" s="6" t="s">
        <v>261</v>
      </c>
      <c r="K2111" s="6" t="str">
        <f>CONCATENATE(TableAopCalendar[[#This Row],[Month for Plan]]," ",TableAopCalendar[[#This Row],[Plan]])</f>
        <v>JANUARY 28 PLANNED</v>
      </c>
    </row>
    <row r="2112" spans="1:11" x14ac:dyDescent="0.35">
      <c r="A2112" s="6">
        <f t="shared" si="99"/>
        <v>3</v>
      </c>
      <c r="B2112" s="7">
        <v>46762</v>
      </c>
      <c r="C2112" s="8" t="s">
        <v>258</v>
      </c>
      <c r="D2112" s="8">
        <v>28</v>
      </c>
      <c r="E2112" s="6">
        <f>DAY(TableAopCalendar[[#This Row],[Date]])</f>
        <v>10</v>
      </c>
      <c r="F2112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112" s="6" t="str">
        <f t="shared" si="100"/>
        <v>Week 2</v>
      </c>
      <c r="H2112" s="6" t="str">
        <f t="shared" si="101"/>
        <v>January 28 Week 2</v>
      </c>
      <c r="I2112" s="6" t="str">
        <f>CONCATENATE(UPPER(TableAopCalendar[[#This Row],[Month]])," ",TableAopCalendar[[#This Row],[Year]])</f>
        <v>JANUARY 28</v>
      </c>
      <c r="J2112" s="6" t="s">
        <v>261</v>
      </c>
      <c r="K2112" s="6" t="str">
        <f>CONCATENATE(TableAopCalendar[[#This Row],[Month for Plan]]," ",TableAopCalendar[[#This Row],[Plan]])</f>
        <v>JANUARY 28 PLANNED</v>
      </c>
    </row>
    <row r="2113" spans="1:11" x14ac:dyDescent="0.35">
      <c r="A2113" s="6">
        <f t="shared" si="99"/>
        <v>4</v>
      </c>
      <c r="B2113" s="7">
        <v>46763</v>
      </c>
      <c r="C2113" s="8" t="s">
        <v>258</v>
      </c>
      <c r="D2113" s="8">
        <v>28</v>
      </c>
      <c r="E2113" s="6">
        <f>DAY(TableAopCalendar[[#This Row],[Date]])</f>
        <v>11</v>
      </c>
      <c r="F2113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113" s="6" t="str">
        <f t="shared" si="100"/>
        <v>Week 2</v>
      </c>
      <c r="H2113" s="6" t="str">
        <f t="shared" si="101"/>
        <v>January 28 Week 2</v>
      </c>
      <c r="I2113" s="6" t="str">
        <f>CONCATENATE(UPPER(TableAopCalendar[[#This Row],[Month]])," ",TableAopCalendar[[#This Row],[Year]])</f>
        <v>JANUARY 28</v>
      </c>
      <c r="J2113" s="6" t="s">
        <v>261</v>
      </c>
      <c r="K2113" s="6" t="str">
        <f>CONCATENATE(TableAopCalendar[[#This Row],[Month for Plan]]," ",TableAopCalendar[[#This Row],[Plan]])</f>
        <v>JANUARY 28 PLANNED</v>
      </c>
    </row>
    <row r="2114" spans="1:11" x14ac:dyDescent="0.35">
      <c r="A2114" s="6">
        <f t="shared" si="99"/>
        <v>5</v>
      </c>
      <c r="B2114" s="7">
        <v>46764</v>
      </c>
      <c r="C2114" s="8" t="s">
        <v>258</v>
      </c>
      <c r="D2114" s="8">
        <v>28</v>
      </c>
      <c r="E2114" s="6">
        <f>DAY(TableAopCalendar[[#This Row],[Date]])</f>
        <v>12</v>
      </c>
      <c r="F2114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114" s="6" t="str">
        <f t="shared" si="100"/>
        <v>Week 2</v>
      </c>
      <c r="H2114" s="6" t="str">
        <f t="shared" si="101"/>
        <v>January 28 Week 2</v>
      </c>
      <c r="I2114" s="6" t="str">
        <f>CONCATENATE(UPPER(TableAopCalendar[[#This Row],[Month]])," ",TableAopCalendar[[#This Row],[Year]])</f>
        <v>JANUARY 28</v>
      </c>
      <c r="J2114" s="6" t="s">
        <v>261</v>
      </c>
      <c r="K2114" s="6" t="str">
        <f>CONCATENATE(TableAopCalendar[[#This Row],[Month for Plan]]," ",TableAopCalendar[[#This Row],[Plan]])</f>
        <v>JANUARY 28 PLANNED</v>
      </c>
    </row>
    <row r="2115" spans="1:11" x14ac:dyDescent="0.35">
      <c r="A2115" s="6">
        <f t="shared" si="99"/>
        <v>6</v>
      </c>
      <c r="B2115" s="7">
        <v>46765</v>
      </c>
      <c r="C2115" s="8" t="s">
        <v>258</v>
      </c>
      <c r="D2115" s="8">
        <v>28</v>
      </c>
      <c r="E2115" s="6">
        <f>DAY(TableAopCalendar[[#This Row],[Date]])</f>
        <v>13</v>
      </c>
      <c r="F2115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115" s="6" t="str">
        <f t="shared" si="100"/>
        <v>Week 2</v>
      </c>
      <c r="H2115" s="6" t="str">
        <f t="shared" si="101"/>
        <v>January 28 Week 2</v>
      </c>
      <c r="I2115" s="6" t="str">
        <f>CONCATENATE(UPPER(TableAopCalendar[[#This Row],[Month]])," ",TableAopCalendar[[#This Row],[Year]])</f>
        <v>JANUARY 28</v>
      </c>
      <c r="J2115" s="6" t="s">
        <v>261</v>
      </c>
      <c r="K2115" s="6" t="str">
        <f>CONCATENATE(TableAopCalendar[[#This Row],[Month for Plan]]," ",TableAopCalendar[[#This Row],[Plan]])</f>
        <v>JANUARY 28 PLANNED</v>
      </c>
    </row>
    <row r="2116" spans="1:11" x14ac:dyDescent="0.35">
      <c r="A2116" s="6">
        <f t="shared" si="99"/>
        <v>7</v>
      </c>
      <c r="B2116" s="7">
        <v>46766</v>
      </c>
      <c r="C2116" s="8" t="s">
        <v>258</v>
      </c>
      <c r="D2116" s="8">
        <v>28</v>
      </c>
      <c r="E2116" s="6">
        <f>DAY(TableAopCalendar[[#This Row],[Date]])</f>
        <v>14</v>
      </c>
      <c r="F2116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116" s="6" t="str">
        <f t="shared" si="100"/>
        <v>Week 2</v>
      </c>
      <c r="H2116" s="6" t="str">
        <f t="shared" si="101"/>
        <v>January 28 Week 2</v>
      </c>
      <c r="I2116" s="6" t="str">
        <f>CONCATENATE(UPPER(TableAopCalendar[[#This Row],[Month]])," ",TableAopCalendar[[#This Row],[Year]])</f>
        <v>JANUARY 28</v>
      </c>
      <c r="J2116" s="6" t="s">
        <v>261</v>
      </c>
      <c r="K2116" s="6" t="str">
        <f>CONCATENATE(TableAopCalendar[[#This Row],[Month for Plan]]," ",TableAopCalendar[[#This Row],[Plan]])</f>
        <v>JANUARY 28 PLANNED</v>
      </c>
    </row>
    <row r="2117" spans="1:11" x14ac:dyDescent="0.35">
      <c r="A2117" s="6">
        <f t="shared" si="99"/>
        <v>1</v>
      </c>
      <c r="B2117" s="7">
        <v>46767</v>
      </c>
      <c r="C2117" s="8" t="s">
        <v>258</v>
      </c>
      <c r="D2117" s="8">
        <v>28</v>
      </c>
      <c r="E2117" s="6">
        <f>DAY(TableAopCalendar[[#This Row],[Date]])</f>
        <v>15</v>
      </c>
      <c r="F2117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117" s="6" t="str">
        <f t="shared" si="100"/>
        <v>Week 3</v>
      </c>
      <c r="H2117" s="6" t="str">
        <f t="shared" si="101"/>
        <v>January 28 Week 3</v>
      </c>
      <c r="I2117" s="6" t="str">
        <f>CONCATENATE(UPPER(TableAopCalendar[[#This Row],[Month]])," ",TableAopCalendar[[#This Row],[Year]])</f>
        <v>JANUARY 28</v>
      </c>
      <c r="J2117" s="6" t="s">
        <v>261</v>
      </c>
      <c r="K2117" s="6" t="str">
        <f>CONCATENATE(TableAopCalendar[[#This Row],[Month for Plan]]," ",TableAopCalendar[[#This Row],[Plan]])</f>
        <v>JANUARY 28 PLANNED</v>
      </c>
    </row>
    <row r="2118" spans="1:11" x14ac:dyDescent="0.35">
      <c r="A2118" s="6">
        <f t="shared" si="99"/>
        <v>2</v>
      </c>
      <c r="B2118" s="7">
        <v>46768</v>
      </c>
      <c r="C2118" s="8" t="s">
        <v>258</v>
      </c>
      <c r="D2118" s="8">
        <v>28</v>
      </c>
      <c r="E2118" s="6">
        <f>DAY(TableAopCalendar[[#This Row],[Date]])</f>
        <v>16</v>
      </c>
      <c r="F2118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118" s="6" t="str">
        <f t="shared" si="100"/>
        <v>Week 3</v>
      </c>
      <c r="H2118" s="6" t="str">
        <f t="shared" si="101"/>
        <v>January 28 Week 3</v>
      </c>
      <c r="I2118" s="6" t="str">
        <f>CONCATENATE(UPPER(TableAopCalendar[[#This Row],[Month]])," ",TableAopCalendar[[#This Row],[Year]])</f>
        <v>JANUARY 28</v>
      </c>
      <c r="J2118" s="6" t="s">
        <v>261</v>
      </c>
      <c r="K2118" s="6" t="str">
        <f>CONCATENATE(TableAopCalendar[[#This Row],[Month for Plan]]," ",TableAopCalendar[[#This Row],[Plan]])</f>
        <v>JANUARY 28 PLANNED</v>
      </c>
    </row>
    <row r="2119" spans="1:11" x14ac:dyDescent="0.35">
      <c r="A2119" s="6">
        <f t="shared" si="99"/>
        <v>3</v>
      </c>
      <c r="B2119" s="7">
        <v>46769</v>
      </c>
      <c r="C2119" s="8" t="s">
        <v>258</v>
      </c>
      <c r="D2119" s="8">
        <v>28</v>
      </c>
      <c r="E2119" s="6">
        <f>DAY(TableAopCalendar[[#This Row],[Date]])</f>
        <v>17</v>
      </c>
      <c r="F2119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119" s="6" t="str">
        <f t="shared" si="100"/>
        <v>Week 3</v>
      </c>
      <c r="H2119" s="6" t="str">
        <f t="shared" si="101"/>
        <v>January 28 Week 3</v>
      </c>
      <c r="I2119" s="6" t="str">
        <f>CONCATENATE(UPPER(TableAopCalendar[[#This Row],[Month]])," ",TableAopCalendar[[#This Row],[Year]])</f>
        <v>JANUARY 28</v>
      </c>
      <c r="J2119" s="6" t="s">
        <v>261</v>
      </c>
      <c r="K2119" s="6" t="str">
        <f>CONCATENATE(TableAopCalendar[[#This Row],[Month for Plan]]," ",TableAopCalendar[[#This Row],[Plan]])</f>
        <v>JANUARY 28 PLANNED</v>
      </c>
    </row>
    <row r="2120" spans="1:11" x14ac:dyDescent="0.35">
      <c r="A2120" s="6">
        <f t="shared" si="99"/>
        <v>4</v>
      </c>
      <c r="B2120" s="7">
        <v>46770</v>
      </c>
      <c r="C2120" s="8" t="s">
        <v>258</v>
      </c>
      <c r="D2120" s="8">
        <v>28</v>
      </c>
      <c r="E2120" s="6">
        <f>DAY(TableAopCalendar[[#This Row],[Date]])</f>
        <v>18</v>
      </c>
      <c r="F2120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120" s="6" t="str">
        <f t="shared" si="100"/>
        <v>Week 3</v>
      </c>
      <c r="H2120" s="6" t="str">
        <f t="shared" si="101"/>
        <v>January 28 Week 3</v>
      </c>
      <c r="I2120" s="6" t="str">
        <f>CONCATENATE(UPPER(TableAopCalendar[[#This Row],[Month]])," ",TableAopCalendar[[#This Row],[Year]])</f>
        <v>JANUARY 28</v>
      </c>
      <c r="J2120" s="6" t="s">
        <v>261</v>
      </c>
      <c r="K2120" s="6" t="str">
        <f>CONCATENATE(TableAopCalendar[[#This Row],[Month for Plan]]," ",TableAopCalendar[[#This Row],[Plan]])</f>
        <v>JANUARY 28 PLANNED</v>
      </c>
    </row>
    <row r="2121" spans="1:11" x14ac:dyDescent="0.35">
      <c r="A2121" s="6">
        <f t="shared" si="99"/>
        <v>5</v>
      </c>
      <c r="B2121" s="7">
        <v>46771</v>
      </c>
      <c r="C2121" s="8" t="s">
        <v>258</v>
      </c>
      <c r="D2121" s="8">
        <v>28</v>
      </c>
      <c r="E2121" s="6">
        <f>DAY(TableAopCalendar[[#This Row],[Date]])</f>
        <v>19</v>
      </c>
      <c r="F2121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121" s="6" t="str">
        <f t="shared" si="100"/>
        <v>Week 3</v>
      </c>
      <c r="H2121" s="6" t="str">
        <f t="shared" si="101"/>
        <v>January 28 Week 3</v>
      </c>
      <c r="I2121" s="6" t="str">
        <f>CONCATENATE(UPPER(TableAopCalendar[[#This Row],[Month]])," ",TableAopCalendar[[#This Row],[Year]])</f>
        <v>JANUARY 28</v>
      </c>
      <c r="J2121" s="6" t="s">
        <v>261</v>
      </c>
      <c r="K2121" s="6" t="str">
        <f>CONCATENATE(TableAopCalendar[[#This Row],[Month for Plan]]," ",TableAopCalendar[[#This Row],[Plan]])</f>
        <v>JANUARY 28 PLANNED</v>
      </c>
    </row>
    <row r="2122" spans="1:11" x14ac:dyDescent="0.35">
      <c r="A2122" s="6">
        <f t="shared" si="99"/>
        <v>6</v>
      </c>
      <c r="B2122" s="7">
        <v>46772</v>
      </c>
      <c r="C2122" s="8" t="s">
        <v>258</v>
      </c>
      <c r="D2122" s="8">
        <v>28</v>
      </c>
      <c r="E2122" s="6">
        <f>DAY(TableAopCalendar[[#This Row],[Date]])</f>
        <v>20</v>
      </c>
      <c r="F2122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122" s="6" t="str">
        <f t="shared" si="100"/>
        <v>Week 3</v>
      </c>
      <c r="H2122" s="6" t="str">
        <f t="shared" si="101"/>
        <v>January 28 Week 3</v>
      </c>
      <c r="I2122" s="6" t="str">
        <f>CONCATENATE(UPPER(TableAopCalendar[[#This Row],[Month]])," ",TableAopCalendar[[#This Row],[Year]])</f>
        <v>JANUARY 28</v>
      </c>
      <c r="J2122" s="6" t="s">
        <v>261</v>
      </c>
      <c r="K2122" s="6" t="str">
        <f>CONCATENATE(TableAopCalendar[[#This Row],[Month for Plan]]," ",TableAopCalendar[[#This Row],[Plan]])</f>
        <v>JANUARY 28 PLANNED</v>
      </c>
    </row>
    <row r="2123" spans="1:11" x14ac:dyDescent="0.35">
      <c r="A2123" s="6">
        <f t="shared" ref="A2123:A2186" si="102">IF(G2123=G2122,A2122+1,1)</f>
        <v>7</v>
      </c>
      <c r="B2123" s="7">
        <v>46773</v>
      </c>
      <c r="C2123" s="8" t="s">
        <v>258</v>
      </c>
      <c r="D2123" s="8">
        <v>28</v>
      </c>
      <c r="E2123" s="6">
        <f>DAY(TableAopCalendar[[#This Row],[Date]])</f>
        <v>21</v>
      </c>
      <c r="F2123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123" s="6" t="str">
        <f t="shared" ref="G2123:G2186" si="103">"Week"&amp;" "&amp;F2123</f>
        <v>Week 3</v>
      </c>
      <c r="H2123" s="6" t="str">
        <f t="shared" ref="H2123:H2186" si="104">CONCATENATE(C2123," ",D2123," ",G2123)</f>
        <v>January 28 Week 3</v>
      </c>
      <c r="I2123" s="6" t="str">
        <f>CONCATENATE(UPPER(TableAopCalendar[[#This Row],[Month]])," ",TableAopCalendar[[#This Row],[Year]])</f>
        <v>JANUARY 28</v>
      </c>
      <c r="J2123" s="6" t="s">
        <v>261</v>
      </c>
      <c r="K2123" s="6" t="str">
        <f>CONCATENATE(TableAopCalendar[[#This Row],[Month for Plan]]," ",TableAopCalendar[[#This Row],[Plan]])</f>
        <v>JANUARY 28 PLANNED</v>
      </c>
    </row>
    <row r="2124" spans="1:11" x14ac:dyDescent="0.35">
      <c r="A2124" s="6">
        <f t="shared" si="102"/>
        <v>1</v>
      </c>
      <c r="B2124" s="7">
        <v>46774</v>
      </c>
      <c r="C2124" s="8" t="s">
        <v>258</v>
      </c>
      <c r="D2124" s="8">
        <v>28</v>
      </c>
      <c r="E2124" s="6">
        <f>DAY(TableAopCalendar[[#This Row],[Date]])</f>
        <v>22</v>
      </c>
      <c r="F2124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124" s="6" t="str">
        <f t="shared" si="103"/>
        <v>Week 4</v>
      </c>
      <c r="H2124" s="6" t="str">
        <f t="shared" si="104"/>
        <v>January 28 Week 4</v>
      </c>
      <c r="I2124" s="6" t="str">
        <f>CONCATENATE(UPPER(TableAopCalendar[[#This Row],[Month]])," ",TableAopCalendar[[#This Row],[Year]])</f>
        <v>JANUARY 28</v>
      </c>
      <c r="J2124" s="6" t="s">
        <v>261</v>
      </c>
      <c r="K2124" s="6" t="str">
        <f>CONCATENATE(TableAopCalendar[[#This Row],[Month for Plan]]," ",TableAopCalendar[[#This Row],[Plan]])</f>
        <v>JANUARY 28 PLANNED</v>
      </c>
    </row>
    <row r="2125" spans="1:11" x14ac:dyDescent="0.35">
      <c r="A2125" s="6">
        <f t="shared" si="102"/>
        <v>2</v>
      </c>
      <c r="B2125" s="7">
        <v>46775</v>
      </c>
      <c r="C2125" s="8" t="s">
        <v>258</v>
      </c>
      <c r="D2125" s="8">
        <v>28</v>
      </c>
      <c r="E2125" s="6">
        <f>DAY(TableAopCalendar[[#This Row],[Date]])</f>
        <v>23</v>
      </c>
      <c r="F2125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125" s="6" t="str">
        <f t="shared" si="103"/>
        <v>Week 4</v>
      </c>
      <c r="H2125" s="6" t="str">
        <f t="shared" si="104"/>
        <v>January 28 Week 4</v>
      </c>
      <c r="I2125" s="6" t="str">
        <f>CONCATENATE(UPPER(TableAopCalendar[[#This Row],[Month]])," ",TableAopCalendar[[#This Row],[Year]])</f>
        <v>JANUARY 28</v>
      </c>
      <c r="J2125" s="6" t="s">
        <v>261</v>
      </c>
      <c r="K2125" s="6" t="str">
        <f>CONCATENATE(TableAopCalendar[[#This Row],[Month for Plan]]," ",TableAopCalendar[[#This Row],[Plan]])</f>
        <v>JANUARY 28 PLANNED</v>
      </c>
    </row>
    <row r="2126" spans="1:11" x14ac:dyDescent="0.35">
      <c r="A2126" s="6">
        <f t="shared" si="102"/>
        <v>3</v>
      </c>
      <c r="B2126" s="7">
        <v>46776</v>
      </c>
      <c r="C2126" s="8" t="s">
        <v>258</v>
      </c>
      <c r="D2126" s="8">
        <v>28</v>
      </c>
      <c r="E2126" s="6">
        <f>DAY(TableAopCalendar[[#This Row],[Date]])</f>
        <v>24</v>
      </c>
      <c r="F2126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126" s="6" t="str">
        <f t="shared" si="103"/>
        <v>Week 4</v>
      </c>
      <c r="H2126" s="6" t="str">
        <f t="shared" si="104"/>
        <v>January 28 Week 4</v>
      </c>
      <c r="I2126" s="6" t="str">
        <f>CONCATENATE(UPPER(TableAopCalendar[[#This Row],[Month]])," ",TableAopCalendar[[#This Row],[Year]])</f>
        <v>JANUARY 28</v>
      </c>
      <c r="J2126" s="6" t="s">
        <v>261</v>
      </c>
      <c r="K2126" s="6" t="str">
        <f>CONCATENATE(TableAopCalendar[[#This Row],[Month for Plan]]," ",TableAopCalendar[[#This Row],[Plan]])</f>
        <v>JANUARY 28 PLANNED</v>
      </c>
    </row>
    <row r="2127" spans="1:11" x14ac:dyDescent="0.35">
      <c r="A2127" s="6">
        <f t="shared" si="102"/>
        <v>4</v>
      </c>
      <c r="B2127" s="7">
        <v>46777</v>
      </c>
      <c r="C2127" s="8" t="s">
        <v>258</v>
      </c>
      <c r="D2127" s="8">
        <v>28</v>
      </c>
      <c r="E2127" s="6">
        <f>DAY(TableAopCalendar[[#This Row],[Date]])</f>
        <v>25</v>
      </c>
      <c r="F2127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127" s="6" t="str">
        <f t="shared" si="103"/>
        <v>Week 4</v>
      </c>
      <c r="H2127" s="6" t="str">
        <f t="shared" si="104"/>
        <v>January 28 Week 4</v>
      </c>
      <c r="I2127" s="6" t="str">
        <f>CONCATENATE(UPPER(TableAopCalendar[[#This Row],[Month]])," ",TableAopCalendar[[#This Row],[Year]])</f>
        <v>JANUARY 28</v>
      </c>
      <c r="J2127" s="6" t="s">
        <v>261</v>
      </c>
      <c r="K2127" s="6" t="str">
        <f>CONCATENATE(TableAopCalendar[[#This Row],[Month for Plan]]," ",TableAopCalendar[[#This Row],[Plan]])</f>
        <v>JANUARY 28 PLANNED</v>
      </c>
    </row>
    <row r="2128" spans="1:11" x14ac:dyDescent="0.35">
      <c r="A2128" s="6">
        <f t="shared" si="102"/>
        <v>5</v>
      </c>
      <c r="B2128" s="7">
        <v>46778</v>
      </c>
      <c r="C2128" s="8" t="s">
        <v>258</v>
      </c>
      <c r="D2128" s="8">
        <v>28</v>
      </c>
      <c r="E2128" s="6">
        <f>DAY(TableAopCalendar[[#This Row],[Date]])</f>
        <v>26</v>
      </c>
      <c r="F2128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128" s="6" t="str">
        <f t="shared" si="103"/>
        <v>Week 4</v>
      </c>
      <c r="H2128" s="6" t="str">
        <f t="shared" si="104"/>
        <v>January 28 Week 4</v>
      </c>
      <c r="I2128" s="6" t="str">
        <f>CONCATENATE(UPPER(TableAopCalendar[[#This Row],[Month]])," ",TableAopCalendar[[#This Row],[Year]])</f>
        <v>JANUARY 28</v>
      </c>
      <c r="J2128" s="6" t="s">
        <v>261</v>
      </c>
      <c r="K2128" s="6" t="str">
        <f>CONCATENATE(TableAopCalendar[[#This Row],[Month for Plan]]," ",TableAopCalendar[[#This Row],[Plan]])</f>
        <v>JANUARY 28 PLANNED</v>
      </c>
    </row>
    <row r="2129" spans="1:11" x14ac:dyDescent="0.35">
      <c r="A2129" s="6">
        <f t="shared" si="102"/>
        <v>6</v>
      </c>
      <c r="B2129" s="7">
        <v>46779</v>
      </c>
      <c r="C2129" s="8" t="s">
        <v>258</v>
      </c>
      <c r="D2129" s="8">
        <v>28</v>
      </c>
      <c r="E2129" s="6">
        <f>DAY(TableAopCalendar[[#This Row],[Date]])</f>
        <v>27</v>
      </c>
      <c r="F2129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129" s="6" t="str">
        <f t="shared" si="103"/>
        <v>Week 4</v>
      </c>
      <c r="H2129" s="6" t="str">
        <f t="shared" si="104"/>
        <v>January 28 Week 4</v>
      </c>
      <c r="I2129" s="6" t="str">
        <f>CONCATENATE(UPPER(TableAopCalendar[[#This Row],[Month]])," ",TableAopCalendar[[#This Row],[Year]])</f>
        <v>JANUARY 28</v>
      </c>
      <c r="J2129" s="6" t="s">
        <v>261</v>
      </c>
      <c r="K2129" s="6" t="str">
        <f>CONCATENATE(TableAopCalendar[[#This Row],[Month for Plan]]," ",TableAopCalendar[[#This Row],[Plan]])</f>
        <v>JANUARY 28 PLANNED</v>
      </c>
    </row>
    <row r="2130" spans="1:11" x14ac:dyDescent="0.35">
      <c r="A2130" s="6">
        <f t="shared" si="102"/>
        <v>7</v>
      </c>
      <c r="B2130" s="7">
        <v>46780</v>
      </c>
      <c r="C2130" s="8" t="s">
        <v>258</v>
      </c>
      <c r="D2130" s="8">
        <v>28</v>
      </c>
      <c r="E2130" s="6">
        <f>DAY(TableAopCalendar[[#This Row],[Date]])</f>
        <v>28</v>
      </c>
      <c r="F2130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130" s="6" t="str">
        <f t="shared" si="103"/>
        <v>Week 4</v>
      </c>
      <c r="H2130" s="6" t="str">
        <f t="shared" si="104"/>
        <v>January 28 Week 4</v>
      </c>
      <c r="I2130" s="6" t="str">
        <f>CONCATENATE(UPPER(TableAopCalendar[[#This Row],[Month]])," ",TableAopCalendar[[#This Row],[Year]])</f>
        <v>JANUARY 28</v>
      </c>
      <c r="J2130" s="6" t="s">
        <v>261</v>
      </c>
      <c r="K2130" s="6" t="str">
        <f>CONCATENATE(TableAopCalendar[[#This Row],[Month for Plan]]," ",TableAopCalendar[[#This Row],[Plan]])</f>
        <v>JANUARY 28 PLANNED</v>
      </c>
    </row>
    <row r="2131" spans="1:11" x14ac:dyDescent="0.35">
      <c r="A2131" s="6">
        <f t="shared" si="102"/>
        <v>1</v>
      </c>
      <c r="B2131" s="7">
        <v>46781</v>
      </c>
      <c r="C2131" s="8" t="s">
        <v>258</v>
      </c>
      <c r="D2131" s="8">
        <v>28</v>
      </c>
      <c r="E2131" s="6">
        <f>DAY(TableAopCalendar[[#This Row],[Date]])</f>
        <v>29</v>
      </c>
      <c r="F2131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131" s="6" t="str">
        <f t="shared" si="103"/>
        <v>Week 5</v>
      </c>
      <c r="H2131" s="6" t="str">
        <f t="shared" si="104"/>
        <v>January 28 Week 5</v>
      </c>
      <c r="I2131" s="6" t="str">
        <f>CONCATENATE(UPPER(TableAopCalendar[[#This Row],[Month]])," ",TableAopCalendar[[#This Row],[Year]])</f>
        <v>JANUARY 28</v>
      </c>
      <c r="J2131" s="6" t="s">
        <v>261</v>
      </c>
      <c r="K2131" s="6" t="str">
        <f>CONCATENATE(TableAopCalendar[[#This Row],[Month for Plan]]," ",TableAopCalendar[[#This Row],[Plan]])</f>
        <v>JANUARY 28 PLANNED</v>
      </c>
    </row>
    <row r="2132" spans="1:11" x14ac:dyDescent="0.35">
      <c r="A2132" s="6">
        <f t="shared" si="102"/>
        <v>2</v>
      </c>
      <c r="B2132" s="7">
        <v>46782</v>
      </c>
      <c r="C2132" s="8" t="s">
        <v>258</v>
      </c>
      <c r="D2132" s="8">
        <v>28</v>
      </c>
      <c r="E2132" s="6">
        <f>DAY(TableAopCalendar[[#This Row],[Date]])</f>
        <v>30</v>
      </c>
      <c r="F2132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132" s="6" t="str">
        <f t="shared" si="103"/>
        <v>Week 5</v>
      </c>
      <c r="H2132" s="6" t="str">
        <f t="shared" si="104"/>
        <v>January 28 Week 5</v>
      </c>
      <c r="I2132" s="6" t="str">
        <f>CONCATENATE(UPPER(TableAopCalendar[[#This Row],[Month]])," ",TableAopCalendar[[#This Row],[Year]])</f>
        <v>JANUARY 28</v>
      </c>
      <c r="J2132" s="6" t="s">
        <v>261</v>
      </c>
      <c r="K2132" s="6" t="str">
        <f>CONCATENATE(TableAopCalendar[[#This Row],[Month for Plan]]," ",TableAopCalendar[[#This Row],[Plan]])</f>
        <v>JANUARY 28 PLANNED</v>
      </c>
    </row>
    <row r="2133" spans="1:11" x14ac:dyDescent="0.35">
      <c r="A2133" s="6">
        <f t="shared" si="102"/>
        <v>3</v>
      </c>
      <c r="B2133" s="7">
        <v>46783</v>
      </c>
      <c r="C2133" s="8" t="s">
        <v>258</v>
      </c>
      <c r="D2133" s="8">
        <v>28</v>
      </c>
      <c r="E2133" s="6">
        <f>DAY(TableAopCalendar[[#This Row],[Date]])</f>
        <v>31</v>
      </c>
      <c r="F2133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133" s="6" t="str">
        <f t="shared" si="103"/>
        <v>Week 5</v>
      </c>
      <c r="H2133" s="6" t="str">
        <f t="shared" si="104"/>
        <v>January 28 Week 5</v>
      </c>
      <c r="I2133" s="6" t="str">
        <f>CONCATENATE(UPPER(TableAopCalendar[[#This Row],[Month]])," ",TableAopCalendar[[#This Row],[Year]])</f>
        <v>JANUARY 28</v>
      </c>
      <c r="J2133" s="6" t="s">
        <v>261</v>
      </c>
      <c r="K2133" s="6" t="str">
        <f>CONCATENATE(TableAopCalendar[[#This Row],[Month for Plan]]," ",TableAopCalendar[[#This Row],[Plan]])</f>
        <v>JANUARY 28 PLANNED</v>
      </c>
    </row>
    <row r="2134" spans="1:11" x14ac:dyDescent="0.35">
      <c r="A2134" s="6">
        <f t="shared" si="102"/>
        <v>1</v>
      </c>
      <c r="B2134" s="7">
        <v>46784</v>
      </c>
      <c r="C2134" s="8" t="s">
        <v>259</v>
      </c>
      <c r="D2134" s="8">
        <v>28</v>
      </c>
      <c r="E2134" s="6">
        <f>DAY(TableAopCalendar[[#This Row],[Date]])</f>
        <v>1</v>
      </c>
      <c r="F2134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134" s="6" t="str">
        <f t="shared" si="103"/>
        <v>Week 1</v>
      </c>
      <c r="H2134" s="6" t="str">
        <f t="shared" si="104"/>
        <v>February 28 Week 1</v>
      </c>
      <c r="I2134" s="6" t="str">
        <f>CONCATENATE(UPPER(TableAopCalendar[[#This Row],[Month]])," ",TableAopCalendar[[#This Row],[Year]])</f>
        <v>FEBRUARY 28</v>
      </c>
      <c r="J2134" s="6" t="s">
        <v>261</v>
      </c>
      <c r="K2134" s="6" t="str">
        <f>CONCATENATE(TableAopCalendar[[#This Row],[Month for Plan]]," ",TableAopCalendar[[#This Row],[Plan]])</f>
        <v>FEBRUARY 28 PLANNED</v>
      </c>
    </row>
    <row r="2135" spans="1:11" x14ac:dyDescent="0.35">
      <c r="A2135" s="6">
        <f t="shared" si="102"/>
        <v>2</v>
      </c>
      <c r="B2135" s="7">
        <v>46785</v>
      </c>
      <c r="C2135" s="8" t="s">
        <v>259</v>
      </c>
      <c r="D2135" s="8">
        <v>28</v>
      </c>
      <c r="E2135" s="6">
        <f>DAY(TableAopCalendar[[#This Row],[Date]])</f>
        <v>2</v>
      </c>
      <c r="F2135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135" s="6" t="str">
        <f t="shared" si="103"/>
        <v>Week 1</v>
      </c>
      <c r="H2135" s="6" t="str">
        <f t="shared" si="104"/>
        <v>February 28 Week 1</v>
      </c>
      <c r="I2135" s="6" t="str">
        <f>CONCATENATE(UPPER(TableAopCalendar[[#This Row],[Month]])," ",TableAopCalendar[[#This Row],[Year]])</f>
        <v>FEBRUARY 28</v>
      </c>
      <c r="J2135" s="6" t="s">
        <v>261</v>
      </c>
      <c r="K2135" s="6" t="str">
        <f>CONCATENATE(TableAopCalendar[[#This Row],[Month for Plan]]," ",TableAopCalendar[[#This Row],[Plan]])</f>
        <v>FEBRUARY 28 PLANNED</v>
      </c>
    </row>
    <row r="2136" spans="1:11" x14ac:dyDescent="0.35">
      <c r="A2136" s="6">
        <f t="shared" si="102"/>
        <v>3</v>
      </c>
      <c r="B2136" s="7">
        <v>46786</v>
      </c>
      <c r="C2136" s="8" t="s">
        <v>259</v>
      </c>
      <c r="D2136" s="8">
        <v>28</v>
      </c>
      <c r="E2136" s="6">
        <f>DAY(TableAopCalendar[[#This Row],[Date]])</f>
        <v>3</v>
      </c>
      <c r="F2136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136" s="6" t="str">
        <f t="shared" si="103"/>
        <v>Week 1</v>
      </c>
      <c r="H2136" s="6" t="str">
        <f t="shared" si="104"/>
        <v>February 28 Week 1</v>
      </c>
      <c r="I2136" s="6" t="str">
        <f>CONCATENATE(UPPER(TableAopCalendar[[#This Row],[Month]])," ",TableAopCalendar[[#This Row],[Year]])</f>
        <v>FEBRUARY 28</v>
      </c>
      <c r="J2136" s="6" t="s">
        <v>261</v>
      </c>
      <c r="K2136" s="6" t="str">
        <f>CONCATENATE(TableAopCalendar[[#This Row],[Month for Plan]]," ",TableAopCalendar[[#This Row],[Plan]])</f>
        <v>FEBRUARY 28 PLANNED</v>
      </c>
    </row>
    <row r="2137" spans="1:11" x14ac:dyDescent="0.35">
      <c r="A2137" s="6">
        <f t="shared" si="102"/>
        <v>4</v>
      </c>
      <c r="B2137" s="7">
        <v>46787</v>
      </c>
      <c r="C2137" s="8" t="s">
        <v>259</v>
      </c>
      <c r="D2137" s="8">
        <v>28</v>
      </c>
      <c r="E2137" s="6">
        <f>DAY(TableAopCalendar[[#This Row],[Date]])</f>
        <v>4</v>
      </c>
      <c r="F2137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137" s="6" t="str">
        <f t="shared" si="103"/>
        <v>Week 1</v>
      </c>
      <c r="H2137" s="6" t="str">
        <f t="shared" si="104"/>
        <v>February 28 Week 1</v>
      </c>
      <c r="I2137" s="6" t="str">
        <f>CONCATENATE(UPPER(TableAopCalendar[[#This Row],[Month]])," ",TableAopCalendar[[#This Row],[Year]])</f>
        <v>FEBRUARY 28</v>
      </c>
      <c r="J2137" s="6" t="s">
        <v>261</v>
      </c>
      <c r="K2137" s="6" t="str">
        <f>CONCATENATE(TableAopCalendar[[#This Row],[Month for Plan]]," ",TableAopCalendar[[#This Row],[Plan]])</f>
        <v>FEBRUARY 28 PLANNED</v>
      </c>
    </row>
    <row r="2138" spans="1:11" x14ac:dyDescent="0.35">
      <c r="A2138" s="6">
        <f t="shared" si="102"/>
        <v>5</v>
      </c>
      <c r="B2138" s="7">
        <v>46788</v>
      </c>
      <c r="C2138" s="8" t="s">
        <v>259</v>
      </c>
      <c r="D2138" s="8">
        <v>28</v>
      </c>
      <c r="E2138" s="6">
        <f>DAY(TableAopCalendar[[#This Row],[Date]])</f>
        <v>5</v>
      </c>
      <c r="F2138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138" s="6" t="str">
        <f t="shared" si="103"/>
        <v>Week 1</v>
      </c>
      <c r="H2138" s="6" t="str">
        <f t="shared" si="104"/>
        <v>February 28 Week 1</v>
      </c>
      <c r="I2138" s="6" t="str">
        <f>CONCATENATE(UPPER(TableAopCalendar[[#This Row],[Month]])," ",TableAopCalendar[[#This Row],[Year]])</f>
        <v>FEBRUARY 28</v>
      </c>
      <c r="J2138" s="6" t="s">
        <v>261</v>
      </c>
      <c r="K2138" s="6" t="str">
        <f>CONCATENATE(TableAopCalendar[[#This Row],[Month for Plan]]," ",TableAopCalendar[[#This Row],[Plan]])</f>
        <v>FEBRUARY 28 PLANNED</v>
      </c>
    </row>
    <row r="2139" spans="1:11" x14ac:dyDescent="0.35">
      <c r="A2139" s="6">
        <f t="shared" si="102"/>
        <v>6</v>
      </c>
      <c r="B2139" s="7">
        <v>46789</v>
      </c>
      <c r="C2139" s="8" t="s">
        <v>259</v>
      </c>
      <c r="D2139" s="8">
        <v>28</v>
      </c>
      <c r="E2139" s="6">
        <f>DAY(TableAopCalendar[[#This Row],[Date]])</f>
        <v>6</v>
      </c>
      <c r="F2139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139" s="6" t="str">
        <f t="shared" si="103"/>
        <v>Week 1</v>
      </c>
      <c r="H2139" s="6" t="str">
        <f t="shared" si="104"/>
        <v>February 28 Week 1</v>
      </c>
      <c r="I2139" s="6" t="str">
        <f>CONCATENATE(UPPER(TableAopCalendar[[#This Row],[Month]])," ",TableAopCalendar[[#This Row],[Year]])</f>
        <v>FEBRUARY 28</v>
      </c>
      <c r="J2139" s="6" t="s">
        <v>261</v>
      </c>
      <c r="K2139" s="6" t="str">
        <f>CONCATENATE(TableAopCalendar[[#This Row],[Month for Plan]]," ",TableAopCalendar[[#This Row],[Plan]])</f>
        <v>FEBRUARY 28 PLANNED</v>
      </c>
    </row>
    <row r="2140" spans="1:11" x14ac:dyDescent="0.35">
      <c r="A2140" s="6">
        <f t="shared" si="102"/>
        <v>7</v>
      </c>
      <c r="B2140" s="7">
        <v>46790</v>
      </c>
      <c r="C2140" s="8" t="s">
        <v>259</v>
      </c>
      <c r="D2140" s="8">
        <v>28</v>
      </c>
      <c r="E2140" s="6">
        <f>DAY(TableAopCalendar[[#This Row],[Date]])</f>
        <v>7</v>
      </c>
      <c r="F2140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140" s="6" t="str">
        <f t="shared" si="103"/>
        <v>Week 1</v>
      </c>
      <c r="H2140" s="6" t="str">
        <f t="shared" si="104"/>
        <v>February 28 Week 1</v>
      </c>
      <c r="I2140" s="6" t="str">
        <f>CONCATENATE(UPPER(TableAopCalendar[[#This Row],[Month]])," ",TableAopCalendar[[#This Row],[Year]])</f>
        <v>FEBRUARY 28</v>
      </c>
      <c r="J2140" s="6" t="s">
        <v>261</v>
      </c>
      <c r="K2140" s="6" t="str">
        <f>CONCATENATE(TableAopCalendar[[#This Row],[Month for Plan]]," ",TableAopCalendar[[#This Row],[Plan]])</f>
        <v>FEBRUARY 28 PLANNED</v>
      </c>
    </row>
    <row r="2141" spans="1:11" x14ac:dyDescent="0.35">
      <c r="A2141" s="6">
        <f t="shared" si="102"/>
        <v>1</v>
      </c>
      <c r="B2141" s="7">
        <v>46791</v>
      </c>
      <c r="C2141" s="8" t="s">
        <v>259</v>
      </c>
      <c r="D2141" s="8">
        <v>28</v>
      </c>
      <c r="E2141" s="6">
        <f>DAY(TableAopCalendar[[#This Row],[Date]])</f>
        <v>8</v>
      </c>
      <c r="F2141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141" s="6" t="str">
        <f t="shared" si="103"/>
        <v>Week 2</v>
      </c>
      <c r="H2141" s="6" t="str">
        <f t="shared" si="104"/>
        <v>February 28 Week 2</v>
      </c>
      <c r="I2141" s="6" t="str">
        <f>CONCATENATE(UPPER(TableAopCalendar[[#This Row],[Month]])," ",TableAopCalendar[[#This Row],[Year]])</f>
        <v>FEBRUARY 28</v>
      </c>
      <c r="J2141" s="6" t="s">
        <v>261</v>
      </c>
      <c r="K2141" s="6" t="str">
        <f>CONCATENATE(TableAopCalendar[[#This Row],[Month for Plan]]," ",TableAopCalendar[[#This Row],[Plan]])</f>
        <v>FEBRUARY 28 PLANNED</v>
      </c>
    </row>
    <row r="2142" spans="1:11" x14ac:dyDescent="0.35">
      <c r="A2142" s="6">
        <f t="shared" si="102"/>
        <v>2</v>
      </c>
      <c r="B2142" s="7">
        <v>46792</v>
      </c>
      <c r="C2142" s="8" t="s">
        <v>259</v>
      </c>
      <c r="D2142" s="8">
        <v>28</v>
      </c>
      <c r="E2142" s="6">
        <f>DAY(TableAopCalendar[[#This Row],[Date]])</f>
        <v>9</v>
      </c>
      <c r="F2142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142" s="6" t="str">
        <f t="shared" si="103"/>
        <v>Week 2</v>
      </c>
      <c r="H2142" s="6" t="str">
        <f t="shared" si="104"/>
        <v>February 28 Week 2</v>
      </c>
      <c r="I2142" s="6" t="str">
        <f>CONCATENATE(UPPER(TableAopCalendar[[#This Row],[Month]])," ",TableAopCalendar[[#This Row],[Year]])</f>
        <v>FEBRUARY 28</v>
      </c>
      <c r="J2142" s="6" t="s">
        <v>261</v>
      </c>
      <c r="K2142" s="6" t="str">
        <f>CONCATENATE(TableAopCalendar[[#This Row],[Month for Plan]]," ",TableAopCalendar[[#This Row],[Plan]])</f>
        <v>FEBRUARY 28 PLANNED</v>
      </c>
    </row>
    <row r="2143" spans="1:11" x14ac:dyDescent="0.35">
      <c r="A2143" s="6">
        <f t="shared" si="102"/>
        <v>3</v>
      </c>
      <c r="B2143" s="7">
        <v>46793</v>
      </c>
      <c r="C2143" s="8" t="s">
        <v>259</v>
      </c>
      <c r="D2143" s="8">
        <v>28</v>
      </c>
      <c r="E2143" s="6">
        <f>DAY(TableAopCalendar[[#This Row],[Date]])</f>
        <v>10</v>
      </c>
      <c r="F2143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143" s="6" t="str">
        <f t="shared" si="103"/>
        <v>Week 2</v>
      </c>
      <c r="H2143" s="6" t="str">
        <f t="shared" si="104"/>
        <v>February 28 Week 2</v>
      </c>
      <c r="I2143" s="6" t="str">
        <f>CONCATENATE(UPPER(TableAopCalendar[[#This Row],[Month]])," ",TableAopCalendar[[#This Row],[Year]])</f>
        <v>FEBRUARY 28</v>
      </c>
      <c r="J2143" s="6" t="s">
        <v>261</v>
      </c>
      <c r="K2143" s="6" t="str">
        <f>CONCATENATE(TableAopCalendar[[#This Row],[Month for Plan]]," ",TableAopCalendar[[#This Row],[Plan]])</f>
        <v>FEBRUARY 28 PLANNED</v>
      </c>
    </row>
    <row r="2144" spans="1:11" x14ac:dyDescent="0.35">
      <c r="A2144" s="6">
        <f t="shared" si="102"/>
        <v>4</v>
      </c>
      <c r="B2144" s="7">
        <v>46794</v>
      </c>
      <c r="C2144" s="8" t="s">
        <v>259</v>
      </c>
      <c r="D2144" s="8">
        <v>28</v>
      </c>
      <c r="E2144" s="6">
        <f>DAY(TableAopCalendar[[#This Row],[Date]])</f>
        <v>11</v>
      </c>
      <c r="F2144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144" s="6" t="str">
        <f t="shared" si="103"/>
        <v>Week 2</v>
      </c>
      <c r="H2144" s="6" t="str">
        <f t="shared" si="104"/>
        <v>February 28 Week 2</v>
      </c>
      <c r="I2144" s="6" t="str">
        <f>CONCATENATE(UPPER(TableAopCalendar[[#This Row],[Month]])," ",TableAopCalendar[[#This Row],[Year]])</f>
        <v>FEBRUARY 28</v>
      </c>
      <c r="J2144" s="6" t="s">
        <v>261</v>
      </c>
      <c r="K2144" s="6" t="str">
        <f>CONCATENATE(TableAopCalendar[[#This Row],[Month for Plan]]," ",TableAopCalendar[[#This Row],[Plan]])</f>
        <v>FEBRUARY 28 PLANNED</v>
      </c>
    </row>
    <row r="2145" spans="1:11" x14ac:dyDescent="0.35">
      <c r="A2145" s="6">
        <f t="shared" si="102"/>
        <v>5</v>
      </c>
      <c r="B2145" s="7">
        <v>46795</v>
      </c>
      <c r="C2145" s="8" t="s">
        <v>259</v>
      </c>
      <c r="D2145" s="8">
        <v>28</v>
      </c>
      <c r="E2145" s="6">
        <f>DAY(TableAopCalendar[[#This Row],[Date]])</f>
        <v>12</v>
      </c>
      <c r="F2145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145" s="6" t="str">
        <f t="shared" si="103"/>
        <v>Week 2</v>
      </c>
      <c r="H2145" s="6" t="str">
        <f t="shared" si="104"/>
        <v>February 28 Week 2</v>
      </c>
      <c r="I2145" s="6" t="str">
        <f>CONCATENATE(UPPER(TableAopCalendar[[#This Row],[Month]])," ",TableAopCalendar[[#This Row],[Year]])</f>
        <v>FEBRUARY 28</v>
      </c>
      <c r="J2145" s="6" t="s">
        <v>261</v>
      </c>
      <c r="K2145" s="6" t="str">
        <f>CONCATENATE(TableAopCalendar[[#This Row],[Month for Plan]]," ",TableAopCalendar[[#This Row],[Plan]])</f>
        <v>FEBRUARY 28 PLANNED</v>
      </c>
    </row>
    <row r="2146" spans="1:11" x14ac:dyDescent="0.35">
      <c r="A2146" s="6">
        <f t="shared" si="102"/>
        <v>6</v>
      </c>
      <c r="B2146" s="7">
        <v>46796</v>
      </c>
      <c r="C2146" s="8" t="s">
        <v>259</v>
      </c>
      <c r="D2146" s="8">
        <v>28</v>
      </c>
      <c r="E2146" s="6">
        <f>DAY(TableAopCalendar[[#This Row],[Date]])</f>
        <v>13</v>
      </c>
      <c r="F2146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146" s="6" t="str">
        <f t="shared" si="103"/>
        <v>Week 2</v>
      </c>
      <c r="H2146" s="6" t="str">
        <f t="shared" si="104"/>
        <v>February 28 Week 2</v>
      </c>
      <c r="I2146" s="6" t="str">
        <f>CONCATENATE(UPPER(TableAopCalendar[[#This Row],[Month]])," ",TableAopCalendar[[#This Row],[Year]])</f>
        <v>FEBRUARY 28</v>
      </c>
      <c r="J2146" s="6" t="s">
        <v>261</v>
      </c>
      <c r="K2146" s="6" t="str">
        <f>CONCATENATE(TableAopCalendar[[#This Row],[Month for Plan]]," ",TableAopCalendar[[#This Row],[Plan]])</f>
        <v>FEBRUARY 28 PLANNED</v>
      </c>
    </row>
    <row r="2147" spans="1:11" x14ac:dyDescent="0.35">
      <c r="A2147" s="6">
        <f t="shared" si="102"/>
        <v>7</v>
      </c>
      <c r="B2147" s="7">
        <v>46797</v>
      </c>
      <c r="C2147" s="8" t="s">
        <v>259</v>
      </c>
      <c r="D2147" s="8">
        <v>28</v>
      </c>
      <c r="E2147" s="6">
        <f>DAY(TableAopCalendar[[#This Row],[Date]])</f>
        <v>14</v>
      </c>
      <c r="F2147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147" s="6" t="str">
        <f t="shared" si="103"/>
        <v>Week 2</v>
      </c>
      <c r="H2147" s="6" t="str">
        <f t="shared" si="104"/>
        <v>February 28 Week 2</v>
      </c>
      <c r="I2147" s="6" t="str">
        <f>CONCATENATE(UPPER(TableAopCalendar[[#This Row],[Month]])," ",TableAopCalendar[[#This Row],[Year]])</f>
        <v>FEBRUARY 28</v>
      </c>
      <c r="J2147" s="6" t="s">
        <v>261</v>
      </c>
      <c r="K2147" s="6" t="str">
        <f>CONCATENATE(TableAopCalendar[[#This Row],[Month for Plan]]," ",TableAopCalendar[[#This Row],[Plan]])</f>
        <v>FEBRUARY 28 PLANNED</v>
      </c>
    </row>
    <row r="2148" spans="1:11" x14ac:dyDescent="0.35">
      <c r="A2148" s="6">
        <f t="shared" si="102"/>
        <v>1</v>
      </c>
      <c r="B2148" s="7">
        <v>46798</v>
      </c>
      <c r="C2148" s="8" t="s">
        <v>259</v>
      </c>
      <c r="D2148" s="8">
        <v>28</v>
      </c>
      <c r="E2148" s="6">
        <f>DAY(TableAopCalendar[[#This Row],[Date]])</f>
        <v>15</v>
      </c>
      <c r="F2148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148" s="6" t="str">
        <f t="shared" si="103"/>
        <v>Week 3</v>
      </c>
      <c r="H2148" s="6" t="str">
        <f t="shared" si="104"/>
        <v>February 28 Week 3</v>
      </c>
      <c r="I2148" s="6" t="str">
        <f>CONCATENATE(UPPER(TableAopCalendar[[#This Row],[Month]])," ",TableAopCalendar[[#This Row],[Year]])</f>
        <v>FEBRUARY 28</v>
      </c>
      <c r="J2148" s="6" t="s">
        <v>261</v>
      </c>
      <c r="K2148" s="6" t="str">
        <f>CONCATENATE(TableAopCalendar[[#This Row],[Month for Plan]]," ",TableAopCalendar[[#This Row],[Plan]])</f>
        <v>FEBRUARY 28 PLANNED</v>
      </c>
    </row>
    <row r="2149" spans="1:11" x14ac:dyDescent="0.35">
      <c r="A2149" s="6">
        <f t="shared" si="102"/>
        <v>2</v>
      </c>
      <c r="B2149" s="7">
        <v>46799</v>
      </c>
      <c r="C2149" s="8" t="s">
        <v>259</v>
      </c>
      <c r="D2149" s="8">
        <v>28</v>
      </c>
      <c r="E2149" s="6">
        <f>DAY(TableAopCalendar[[#This Row],[Date]])</f>
        <v>16</v>
      </c>
      <c r="F2149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149" s="6" t="str">
        <f t="shared" si="103"/>
        <v>Week 3</v>
      </c>
      <c r="H2149" s="6" t="str">
        <f t="shared" si="104"/>
        <v>February 28 Week 3</v>
      </c>
      <c r="I2149" s="6" t="str">
        <f>CONCATENATE(UPPER(TableAopCalendar[[#This Row],[Month]])," ",TableAopCalendar[[#This Row],[Year]])</f>
        <v>FEBRUARY 28</v>
      </c>
      <c r="J2149" s="6" t="s">
        <v>261</v>
      </c>
      <c r="K2149" s="6" t="str">
        <f>CONCATENATE(TableAopCalendar[[#This Row],[Month for Plan]]," ",TableAopCalendar[[#This Row],[Plan]])</f>
        <v>FEBRUARY 28 PLANNED</v>
      </c>
    </row>
    <row r="2150" spans="1:11" x14ac:dyDescent="0.35">
      <c r="A2150" s="6">
        <f t="shared" si="102"/>
        <v>3</v>
      </c>
      <c r="B2150" s="7">
        <v>46800</v>
      </c>
      <c r="C2150" s="8" t="s">
        <v>259</v>
      </c>
      <c r="D2150" s="8">
        <v>28</v>
      </c>
      <c r="E2150" s="6">
        <f>DAY(TableAopCalendar[[#This Row],[Date]])</f>
        <v>17</v>
      </c>
      <c r="F2150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150" s="6" t="str">
        <f t="shared" si="103"/>
        <v>Week 3</v>
      </c>
      <c r="H2150" s="6" t="str">
        <f t="shared" si="104"/>
        <v>February 28 Week 3</v>
      </c>
      <c r="I2150" s="6" t="str">
        <f>CONCATENATE(UPPER(TableAopCalendar[[#This Row],[Month]])," ",TableAopCalendar[[#This Row],[Year]])</f>
        <v>FEBRUARY 28</v>
      </c>
      <c r="J2150" s="6" t="s">
        <v>261</v>
      </c>
      <c r="K2150" s="6" t="str">
        <f>CONCATENATE(TableAopCalendar[[#This Row],[Month for Plan]]," ",TableAopCalendar[[#This Row],[Plan]])</f>
        <v>FEBRUARY 28 PLANNED</v>
      </c>
    </row>
    <row r="2151" spans="1:11" x14ac:dyDescent="0.35">
      <c r="A2151" s="6">
        <f t="shared" si="102"/>
        <v>4</v>
      </c>
      <c r="B2151" s="7">
        <v>46801</v>
      </c>
      <c r="C2151" s="8" t="s">
        <v>259</v>
      </c>
      <c r="D2151" s="8">
        <v>28</v>
      </c>
      <c r="E2151" s="6">
        <f>DAY(TableAopCalendar[[#This Row],[Date]])</f>
        <v>18</v>
      </c>
      <c r="F2151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151" s="6" t="str">
        <f t="shared" si="103"/>
        <v>Week 3</v>
      </c>
      <c r="H2151" s="6" t="str">
        <f t="shared" si="104"/>
        <v>February 28 Week 3</v>
      </c>
      <c r="I2151" s="6" t="str">
        <f>CONCATENATE(UPPER(TableAopCalendar[[#This Row],[Month]])," ",TableAopCalendar[[#This Row],[Year]])</f>
        <v>FEBRUARY 28</v>
      </c>
      <c r="J2151" s="6" t="s">
        <v>261</v>
      </c>
      <c r="K2151" s="6" t="str">
        <f>CONCATENATE(TableAopCalendar[[#This Row],[Month for Plan]]," ",TableAopCalendar[[#This Row],[Plan]])</f>
        <v>FEBRUARY 28 PLANNED</v>
      </c>
    </row>
    <row r="2152" spans="1:11" x14ac:dyDescent="0.35">
      <c r="A2152" s="6">
        <f t="shared" si="102"/>
        <v>5</v>
      </c>
      <c r="B2152" s="7">
        <v>46802</v>
      </c>
      <c r="C2152" s="8" t="s">
        <v>259</v>
      </c>
      <c r="D2152" s="8">
        <v>28</v>
      </c>
      <c r="E2152" s="6">
        <f>DAY(TableAopCalendar[[#This Row],[Date]])</f>
        <v>19</v>
      </c>
      <c r="F2152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152" s="6" t="str">
        <f t="shared" si="103"/>
        <v>Week 3</v>
      </c>
      <c r="H2152" s="6" t="str">
        <f t="shared" si="104"/>
        <v>February 28 Week 3</v>
      </c>
      <c r="I2152" s="6" t="str">
        <f>CONCATENATE(UPPER(TableAopCalendar[[#This Row],[Month]])," ",TableAopCalendar[[#This Row],[Year]])</f>
        <v>FEBRUARY 28</v>
      </c>
      <c r="J2152" s="6" t="s">
        <v>261</v>
      </c>
      <c r="K2152" s="6" t="str">
        <f>CONCATENATE(TableAopCalendar[[#This Row],[Month for Plan]]," ",TableAopCalendar[[#This Row],[Plan]])</f>
        <v>FEBRUARY 28 PLANNED</v>
      </c>
    </row>
    <row r="2153" spans="1:11" x14ac:dyDescent="0.35">
      <c r="A2153" s="6">
        <f t="shared" si="102"/>
        <v>6</v>
      </c>
      <c r="B2153" s="7">
        <v>46803</v>
      </c>
      <c r="C2153" s="8" t="s">
        <v>259</v>
      </c>
      <c r="D2153" s="8">
        <v>28</v>
      </c>
      <c r="E2153" s="6">
        <f>DAY(TableAopCalendar[[#This Row],[Date]])</f>
        <v>20</v>
      </c>
      <c r="F2153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153" s="6" t="str">
        <f t="shared" si="103"/>
        <v>Week 3</v>
      </c>
      <c r="H2153" s="6" t="str">
        <f t="shared" si="104"/>
        <v>February 28 Week 3</v>
      </c>
      <c r="I2153" s="6" t="str">
        <f>CONCATENATE(UPPER(TableAopCalendar[[#This Row],[Month]])," ",TableAopCalendar[[#This Row],[Year]])</f>
        <v>FEBRUARY 28</v>
      </c>
      <c r="J2153" s="6" t="s">
        <v>261</v>
      </c>
      <c r="K2153" s="6" t="str">
        <f>CONCATENATE(TableAopCalendar[[#This Row],[Month for Plan]]," ",TableAopCalendar[[#This Row],[Plan]])</f>
        <v>FEBRUARY 28 PLANNED</v>
      </c>
    </row>
    <row r="2154" spans="1:11" x14ac:dyDescent="0.35">
      <c r="A2154" s="6">
        <f t="shared" si="102"/>
        <v>7</v>
      </c>
      <c r="B2154" s="7">
        <v>46804</v>
      </c>
      <c r="C2154" s="8" t="s">
        <v>259</v>
      </c>
      <c r="D2154" s="8">
        <v>28</v>
      </c>
      <c r="E2154" s="6">
        <f>DAY(TableAopCalendar[[#This Row],[Date]])</f>
        <v>21</v>
      </c>
      <c r="F2154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154" s="6" t="str">
        <f t="shared" si="103"/>
        <v>Week 3</v>
      </c>
      <c r="H2154" s="6" t="str">
        <f t="shared" si="104"/>
        <v>February 28 Week 3</v>
      </c>
      <c r="I2154" s="6" t="str">
        <f>CONCATENATE(UPPER(TableAopCalendar[[#This Row],[Month]])," ",TableAopCalendar[[#This Row],[Year]])</f>
        <v>FEBRUARY 28</v>
      </c>
      <c r="J2154" s="6" t="s">
        <v>261</v>
      </c>
      <c r="K2154" s="6" t="str">
        <f>CONCATENATE(TableAopCalendar[[#This Row],[Month for Plan]]," ",TableAopCalendar[[#This Row],[Plan]])</f>
        <v>FEBRUARY 28 PLANNED</v>
      </c>
    </row>
    <row r="2155" spans="1:11" x14ac:dyDescent="0.35">
      <c r="A2155" s="6">
        <f t="shared" si="102"/>
        <v>1</v>
      </c>
      <c r="B2155" s="7">
        <v>46805</v>
      </c>
      <c r="C2155" s="8" t="s">
        <v>259</v>
      </c>
      <c r="D2155" s="8">
        <v>28</v>
      </c>
      <c r="E2155" s="6">
        <f>DAY(TableAopCalendar[[#This Row],[Date]])</f>
        <v>22</v>
      </c>
      <c r="F2155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155" s="6" t="str">
        <f t="shared" si="103"/>
        <v>Week 4</v>
      </c>
      <c r="H2155" s="6" t="str">
        <f t="shared" si="104"/>
        <v>February 28 Week 4</v>
      </c>
      <c r="I2155" s="6" t="str">
        <f>CONCATENATE(UPPER(TableAopCalendar[[#This Row],[Month]])," ",TableAopCalendar[[#This Row],[Year]])</f>
        <v>FEBRUARY 28</v>
      </c>
      <c r="J2155" s="6" t="s">
        <v>261</v>
      </c>
      <c r="K2155" s="6" t="str">
        <f>CONCATENATE(TableAopCalendar[[#This Row],[Month for Plan]]," ",TableAopCalendar[[#This Row],[Plan]])</f>
        <v>FEBRUARY 28 PLANNED</v>
      </c>
    </row>
    <row r="2156" spans="1:11" x14ac:dyDescent="0.35">
      <c r="A2156" s="6">
        <f t="shared" si="102"/>
        <v>2</v>
      </c>
      <c r="B2156" s="7">
        <v>46806</v>
      </c>
      <c r="C2156" s="8" t="s">
        <v>259</v>
      </c>
      <c r="D2156" s="8">
        <v>28</v>
      </c>
      <c r="E2156" s="6">
        <f>DAY(TableAopCalendar[[#This Row],[Date]])</f>
        <v>23</v>
      </c>
      <c r="F2156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156" s="6" t="str">
        <f t="shared" si="103"/>
        <v>Week 4</v>
      </c>
      <c r="H2156" s="6" t="str">
        <f t="shared" si="104"/>
        <v>February 28 Week 4</v>
      </c>
      <c r="I2156" s="6" t="str">
        <f>CONCATENATE(UPPER(TableAopCalendar[[#This Row],[Month]])," ",TableAopCalendar[[#This Row],[Year]])</f>
        <v>FEBRUARY 28</v>
      </c>
      <c r="J2156" s="6" t="s">
        <v>261</v>
      </c>
      <c r="K2156" s="6" t="str">
        <f>CONCATENATE(TableAopCalendar[[#This Row],[Month for Plan]]," ",TableAopCalendar[[#This Row],[Plan]])</f>
        <v>FEBRUARY 28 PLANNED</v>
      </c>
    </row>
    <row r="2157" spans="1:11" x14ac:dyDescent="0.35">
      <c r="A2157" s="6">
        <f t="shared" si="102"/>
        <v>3</v>
      </c>
      <c r="B2157" s="7">
        <v>46807</v>
      </c>
      <c r="C2157" s="8" t="s">
        <v>259</v>
      </c>
      <c r="D2157" s="8">
        <v>28</v>
      </c>
      <c r="E2157" s="6">
        <f>DAY(TableAopCalendar[[#This Row],[Date]])</f>
        <v>24</v>
      </c>
      <c r="F2157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157" s="6" t="str">
        <f t="shared" si="103"/>
        <v>Week 4</v>
      </c>
      <c r="H2157" s="6" t="str">
        <f t="shared" si="104"/>
        <v>February 28 Week 4</v>
      </c>
      <c r="I2157" s="6" t="str">
        <f>CONCATENATE(UPPER(TableAopCalendar[[#This Row],[Month]])," ",TableAopCalendar[[#This Row],[Year]])</f>
        <v>FEBRUARY 28</v>
      </c>
      <c r="J2157" s="6" t="s">
        <v>261</v>
      </c>
      <c r="K2157" s="6" t="str">
        <f>CONCATENATE(TableAopCalendar[[#This Row],[Month for Plan]]," ",TableAopCalendar[[#This Row],[Plan]])</f>
        <v>FEBRUARY 28 PLANNED</v>
      </c>
    </row>
    <row r="2158" spans="1:11" x14ac:dyDescent="0.35">
      <c r="A2158" s="6">
        <f t="shared" si="102"/>
        <v>4</v>
      </c>
      <c r="B2158" s="7">
        <v>46808</v>
      </c>
      <c r="C2158" s="8" t="s">
        <v>259</v>
      </c>
      <c r="D2158" s="8">
        <v>28</v>
      </c>
      <c r="E2158" s="6">
        <f>DAY(TableAopCalendar[[#This Row],[Date]])</f>
        <v>25</v>
      </c>
      <c r="F2158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158" s="6" t="str">
        <f t="shared" si="103"/>
        <v>Week 4</v>
      </c>
      <c r="H2158" s="6" t="str">
        <f t="shared" si="104"/>
        <v>February 28 Week 4</v>
      </c>
      <c r="I2158" s="6" t="str">
        <f>CONCATENATE(UPPER(TableAopCalendar[[#This Row],[Month]])," ",TableAopCalendar[[#This Row],[Year]])</f>
        <v>FEBRUARY 28</v>
      </c>
      <c r="J2158" s="6" t="s">
        <v>261</v>
      </c>
      <c r="K2158" s="6" t="str">
        <f>CONCATENATE(TableAopCalendar[[#This Row],[Month for Plan]]," ",TableAopCalendar[[#This Row],[Plan]])</f>
        <v>FEBRUARY 28 PLANNED</v>
      </c>
    </row>
    <row r="2159" spans="1:11" x14ac:dyDescent="0.35">
      <c r="A2159" s="6">
        <f t="shared" si="102"/>
        <v>5</v>
      </c>
      <c r="B2159" s="7">
        <v>46809</v>
      </c>
      <c r="C2159" s="8" t="s">
        <v>259</v>
      </c>
      <c r="D2159" s="8">
        <v>28</v>
      </c>
      <c r="E2159" s="6">
        <f>DAY(TableAopCalendar[[#This Row],[Date]])</f>
        <v>26</v>
      </c>
      <c r="F2159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159" s="6" t="str">
        <f t="shared" si="103"/>
        <v>Week 4</v>
      </c>
      <c r="H2159" s="6" t="str">
        <f t="shared" si="104"/>
        <v>February 28 Week 4</v>
      </c>
      <c r="I2159" s="6" t="str">
        <f>CONCATENATE(UPPER(TableAopCalendar[[#This Row],[Month]])," ",TableAopCalendar[[#This Row],[Year]])</f>
        <v>FEBRUARY 28</v>
      </c>
      <c r="J2159" s="6" t="s">
        <v>261</v>
      </c>
      <c r="K2159" s="6" t="str">
        <f>CONCATENATE(TableAopCalendar[[#This Row],[Month for Plan]]," ",TableAopCalendar[[#This Row],[Plan]])</f>
        <v>FEBRUARY 28 PLANNED</v>
      </c>
    </row>
    <row r="2160" spans="1:11" x14ac:dyDescent="0.35">
      <c r="A2160" s="6">
        <f t="shared" si="102"/>
        <v>6</v>
      </c>
      <c r="B2160" s="7">
        <v>46810</v>
      </c>
      <c r="C2160" s="8" t="s">
        <v>259</v>
      </c>
      <c r="D2160" s="8">
        <v>28</v>
      </c>
      <c r="E2160" s="6">
        <f>DAY(TableAopCalendar[[#This Row],[Date]])</f>
        <v>27</v>
      </c>
      <c r="F2160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160" s="6" t="str">
        <f t="shared" si="103"/>
        <v>Week 4</v>
      </c>
      <c r="H2160" s="6" t="str">
        <f t="shared" si="104"/>
        <v>February 28 Week 4</v>
      </c>
      <c r="I2160" s="6" t="str">
        <f>CONCATENATE(UPPER(TableAopCalendar[[#This Row],[Month]])," ",TableAopCalendar[[#This Row],[Year]])</f>
        <v>FEBRUARY 28</v>
      </c>
      <c r="J2160" s="6" t="s">
        <v>261</v>
      </c>
      <c r="K2160" s="6" t="str">
        <f>CONCATENATE(TableAopCalendar[[#This Row],[Month for Plan]]," ",TableAopCalendar[[#This Row],[Plan]])</f>
        <v>FEBRUARY 28 PLANNED</v>
      </c>
    </row>
    <row r="2161" spans="1:11" x14ac:dyDescent="0.35">
      <c r="A2161" s="6">
        <f t="shared" si="102"/>
        <v>7</v>
      </c>
      <c r="B2161" s="7">
        <v>46811</v>
      </c>
      <c r="C2161" s="8" t="s">
        <v>259</v>
      </c>
      <c r="D2161" s="8">
        <v>28</v>
      </c>
      <c r="E2161" s="6">
        <f>DAY(TableAopCalendar[[#This Row],[Date]])</f>
        <v>28</v>
      </c>
      <c r="F2161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161" s="6" t="str">
        <f t="shared" si="103"/>
        <v>Week 4</v>
      </c>
      <c r="H2161" s="6" t="str">
        <f t="shared" si="104"/>
        <v>February 28 Week 4</v>
      </c>
      <c r="I2161" s="6" t="str">
        <f>CONCATENATE(UPPER(TableAopCalendar[[#This Row],[Month]])," ",TableAopCalendar[[#This Row],[Year]])</f>
        <v>FEBRUARY 28</v>
      </c>
      <c r="J2161" s="6" t="s">
        <v>261</v>
      </c>
      <c r="K2161" s="6" t="str">
        <f>CONCATENATE(TableAopCalendar[[#This Row],[Month for Plan]]," ",TableAopCalendar[[#This Row],[Plan]])</f>
        <v>FEBRUARY 28 PLANNED</v>
      </c>
    </row>
    <row r="2162" spans="1:11" x14ac:dyDescent="0.35">
      <c r="A2162" s="6">
        <f t="shared" si="102"/>
        <v>1</v>
      </c>
      <c r="B2162" s="7">
        <v>46812</v>
      </c>
      <c r="C2162" s="8" t="s">
        <v>259</v>
      </c>
      <c r="D2162" s="8">
        <v>28</v>
      </c>
      <c r="E2162" s="6">
        <f>DAY(TableAopCalendar[[#This Row],[Date]])</f>
        <v>29</v>
      </c>
      <c r="F2162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162" s="6" t="str">
        <f t="shared" si="103"/>
        <v>Week 5</v>
      </c>
      <c r="H2162" s="6" t="str">
        <f t="shared" si="104"/>
        <v>February 28 Week 5</v>
      </c>
      <c r="I2162" s="6" t="str">
        <f>CONCATENATE(UPPER(TableAopCalendar[[#This Row],[Month]])," ",TableAopCalendar[[#This Row],[Year]])</f>
        <v>FEBRUARY 28</v>
      </c>
      <c r="J2162" s="6" t="s">
        <v>261</v>
      </c>
      <c r="K2162" s="6" t="str">
        <f>CONCATENATE(TableAopCalendar[[#This Row],[Month for Plan]]," ",TableAopCalendar[[#This Row],[Plan]])</f>
        <v>FEBRUARY 28 PLANNED</v>
      </c>
    </row>
    <row r="2163" spans="1:11" x14ac:dyDescent="0.35">
      <c r="A2163" s="6">
        <f t="shared" si="102"/>
        <v>1</v>
      </c>
      <c r="B2163" s="7">
        <v>46813</v>
      </c>
      <c r="C2163" s="8" t="s">
        <v>260</v>
      </c>
      <c r="D2163" s="8">
        <v>28</v>
      </c>
      <c r="E2163" s="6">
        <f>DAY(TableAopCalendar[[#This Row],[Date]])</f>
        <v>1</v>
      </c>
      <c r="F2163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163" s="6" t="str">
        <f t="shared" si="103"/>
        <v>Week 1</v>
      </c>
      <c r="H2163" s="6" t="str">
        <f t="shared" si="104"/>
        <v>March 28 Week 1</v>
      </c>
      <c r="I2163" s="6" t="str">
        <f>CONCATENATE(UPPER(TableAopCalendar[[#This Row],[Month]])," ",TableAopCalendar[[#This Row],[Year]])</f>
        <v>MARCH 28</v>
      </c>
      <c r="J2163" s="6" t="s">
        <v>261</v>
      </c>
      <c r="K2163" s="6" t="str">
        <f>CONCATENATE(TableAopCalendar[[#This Row],[Month for Plan]]," ",TableAopCalendar[[#This Row],[Plan]])</f>
        <v>MARCH 28 PLANNED</v>
      </c>
    </row>
    <row r="2164" spans="1:11" x14ac:dyDescent="0.35">
      <c r="A2164" s="6">
        <f t="shared" si="102"/>
        <v>2</v>
      </c>
      <c r="B2164" s="7">
        <v>46814</v>
      </c>
      <c r="C2164" s="8" t="s">
        <v>260</v>
      </c>
      <c r="D2164" s="8">
        <v>28</v>
      </c>
      <c r="E2164" s="6">
        <f>DAY(TableAopCalendar[[#This Row],[Date]])</f>
        <v>2</v>
      </c>
      <c r="F2164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164" s="6" t="str">
        <f t="shared" si="103"/>
        <v>Week 1</v>
      </c>
      <c r="H2164" s="6" t="str">
        <f t="shared" si="104"/>
        <v>March 28 Week 1</v>
      </c>
      <c r="I2164" s="6" t="str">
        <f>CONCATENATE(UPPER(TableAopCalendar[[#This Row],[Month]])," ",TableAopCalendar[[#This Row],[Year]])</f>
        <v>MARCH 28</v>
      </c>
      <c r="J2164" s="6" t="s">
        <v>261</v>
      </c>
      <c r="K2164" s="6" t="str">
        <f>CONCATENATE(TableAopCalendar[[#This Row],[Month for Plan]]," ",TableAopCalendar[[#This Row],[Plan]])</f>
        <v>MARCH 28 PLANNED</v>
      </c>
    </row>
    <row r="2165" spans="1:11" x14ac:dyDescent="0.35">
      <c r="A2165" s="6">
        <f t="shared" si="102"/>
        <v>3</v>
      </c>
      <c r="B2165" s="7">
        <v>46815</v>
      </c>
      <c r="C2165" s="8" t="s">
        <v>260</v>
      </c>
      <c r="D2165" s="8">
        <v>28</v>
      </c>
      <c r="E2165" s="6">
        <f>DAY(TableAopCalendar[[#This Row],[Date]])</f>
        <v>3</v>
      </c>
      <c r="F2165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165" s="6" t="str">
        <f t="shared" si="103"/>
        <v>Week 1</v>
      </c>
      <c r="H2165" s="6" t="str">
        <f t="shared" si="104"/>
        <v>March 28 Week 1</v>
      </c>
      <c r="I2165" s="6" t="str">
        <f>CONCATENATE(UPPER(TableAopCalendar[[#This Row],[Month]])," ",TableAopCalendar[[#This Row],[Year]])</f>
        <v>MARCH 28</v>
      </c>
      <c r="J2165" s="6" t="s">
        <v>261</v>
      </c>
      <c r="K2165" s="6" t="str">
        <f>CONCATENATE(TableAopCalendar[[#This Row],[Month for Plan]]," ",TableAopCalendar[[#This Row],[Plan]])</f>
        <v>MARCH 28 PLANNED</v>
      </c>
    </row>
    <row r="2166" spans="1:11" x14ac:dyDescent="0.35">
      <c r="A2166" s="6">
        <f t="shared" si="102"/>
        <v>4</v>
      </c>
      <c r="B2166" s="7">
        <v>46816</v>
      </c>
      <c r="C2166" s="8" t="s">
        <v>260</v>
      </c>
      <c r="D2166" s="8">
        <v>28</v>
      </c>
      <c r="E2166" s="6">
        <f>DAY(TableAopCalendar[[#This Row],[Date]])</f>
        <v>4</v>
      </c>
      <c r="F2166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166" s="6" t="str">
        <f t="shared" si="103"/>
        <v>Week 1</v>
      </c>
      <c r="H2166" s="6" t="str">
        <f t="shared" si="104"/>
        <v>March 28 Week 1</v>
      </c>
      <c r="I2166" s="6" t="str">
        <f>CONCATENATE(UPPER(TableAopCalendar[[#This Row],[Month]])," ",TableAopCalendar[[#This Row],[Year]])</f>
        <v>MARCH 28</v>
      </c>
      <c r="J2166" s="6" t="s">
        <v>261</v>
      </c>
      <c r="K2166" s="6" t="str">
        <f>CONCATENATE(TableAopCalendar[[#This Row],[Month for Plan]]," ",TableAopCalendar[[#This Row],[Plan]])</f>
        <v>MARCH 28 PLANNED</v>
      </c>
    </row>
    <row r="2167" spans="1:11" x14ac:dyDescent="0.35">
      <c r="A2167" s="6">
        <f t="shared" si="102"/>
        <v>5</v>
      </c>
      <c r="B2167" s="7">
        <v>46817</v>
      </c>
      <c r="C2167" s="8" t="s">
        <v>260</v>
      </c>
      <c r="D2167" s="8">
        <v>28</v>
      </c>
      <c r="E2167" s="6">
        <f>DAY(TableAopCalendar[[#This Row],[Date]])</f>
        <v>5</v>
      </c>
      <c r="F2167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167" s="6" t="str">
        <f t="shared" si="103"/>
        <v>Week 1</v>
      </c>
      <c r="H2167" s="6" t="str">
        <f t="shared" si="104"/>
        <v>March 28 Week 1</v>
      </c>
      <c r="I2167" s="6" t="str">
        <f>CONCATENATE(UPPER(TableAopCalendar[[#This Row],[Month]])," ",TableAopCalendar[[#This Row],[Year]])</f>
        <v>MARCH 28</v>
      </c>
      <c r="J2167" s="6" t="s">
        <v>261</v>
      </c>
      <c r="K2167" s="6" t="str">
        <f>CONCATENATE(TableAopCalendar[[#This Row],[Month for Plan]]," ",TableAopCalendar[[#This Row],[Plan]])</f>
        <v>MARCH 28 PLANNED</v>
      </c>
    </row>
    <row r="2168" spans="1:11" x14ac:dyDescent="0.35">
      <c r="A2168" s="6">
        <f t="shared" si="102"/>
        <v>6</v>
      </c>
      <c r="B2168" s="7">
        <v>46818</v>
      </c>
      <c r="C2168" s="8" t="s">
        <v>260</v>
      </c>
      <c r="D2168" s="8">
        <v>28</v>
      </c>
      <c r="E2168" s="6">
        <f>DAY(TableAopCalendar[[#This Row],[Date]])</f>
        <v>6</v>
      </c>
      <c r="F2168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168" s="6" t="str">
        <f t="shared" si="103"/>
        <v>Week 1</v>
      </c>
      <c r="H2168" s="6" t="str">
        <f t="shared" si="104"/>
        <v>March 28 Week 1</v>
      </c>
      <c r="I2168" s="6" t="str">
        <f>CONCATENATE(UPPER(TableAopCalendar[[#This Row],[Month]])," ",TableAopCalendar[[#This Row],[Year]])</f>
        <v>MARCH 28</v>
      </c>
      <c r="J2168" s="6" t="s">
        <v>261</v>
      </c>
      <c r="K2168" s="6" t="str">
        <f>CONCATENATE(TableAopCalendar[[#This Row],[Month for Plan]]," ",TableAopCalendar[[#This Row],[Plan]])</f>
        <v>MARCH 28 PLANNED</v>
      </c>
    </row>
    <row r="2169" spans="1:11" x14ac:dyDescent="0.35">
      <c r="A2169" s="6">
        <f t="shared" si="102"/>
        <v>7</v>
      </c>
      <c r="B2169" s="7">
        <v>46819</v>
      </c>
      <c r="C2169" s="8" t="s">
        <v>260</v>
      </c>
      <c r="D2169" s="8">
        <v>28</v>
      </c>
      <c r="E2169" s="6">
        <f>DAY(TableAopCalendar[[#This Row],[Date]])</f>
        <v>7</v>
      </c>
      <c r="F2169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169" s="6" t="str">
        <f t="shared" si="103"/>
        <v>Week 1</v>
      </c>
      <c r="H2169" s="6" t="str">
        <f t="shared" si="104"/>
        <v>March 28 Week 1</v>
      </c>
      <c r="I2169" s="6" t="str">
        <f>CONCATENATE(UPPER(TableAopCalendar[[#This Row],[Month]])," ",TableAopCalendar[[#This Row],[Year]])</f>
        <v>MARCH 28</v>
      </c>
      <c r="J2169" s="6" t="s">
        <v>261</v>
      </c>
      <c r="K2169" s="6" t="str">
        <f>CONCATENATE(TableAopCalendar[[#This Row],[Month for Plan]]," ",TableAopCalendar[[#This Row],[Plan]])</f>
        <v>MARCH 28 PLANNED</v>
      </c>
    </row>
    <row r="2170" spans="1:11" x14ac:dyDescent="0.35">
      <c r="A2170" s="6">
        <f t="shared" si="102"/>
        <v>1</v>
      </c>
      <c r="B2170" s="7">
        <v>46820</v>
      </c>
      <c r="C2170" s="8" t="s">
        <v>260</v>
      </c>
      <c r="D2170" s="8">
        <v>28</v>
      </c>
      <c r="E2170" s="6">
        <f>DAY(TableAopCalendar[[#This Row],[Date]])</f>
        <v>8</v>
      </c>
      <c r="F2170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170" s="6" t="str">
        <f t="shared" si="103"/>
        <v>Week 2</v>
      </c>
      <c r="H2170" s="6" t="str">
        <f t="shared" si="104"/>
        <v>March 28 Week 2</v>
      </c>
      <c r="I2170" s="6" t="str">
        <f>CONCATENATE(UPPER(TableAopCalendar[[#This Row],[Month]])," ",TableAopCalendar[[#This Row],[Year]])</f>
        <v>MARCH 28</v>
      </c>
      <c r="J2170" s="6" t="s">
        <v>261</v>
      </c>
      <c r="K2170" s="6" t="str">
        <f>CONCATENATE(TableAopCalendar[[#This Row],[Month for Plan]]," ",TableAopCalendar[[#This Row],[Plan]])</f>
        <v>MARCH 28 PLANNED</v>
      </c>
    </row>
    <row r="2171" spans="1:11" x14ac:dyDescent="0.35">
      <c r="A2171" s="6">
        <f t="shared" si="102"/>
        <v>2</v>
      </c>
      <c r="B2171" s="7">
        <v>46821</v>
      </c>
      <c r="C2171" s="8" t="s">
        <v>260</v>
      </c>
      <c r="D2171" s="8">
        <v>28</v>
      </c>
      <c r="E2171" s="6">
        <f>DAY(TableAopCalendar[[#This Row],[Date]])</f>
        <v>9</v>
      </c>
      <c r="F2171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171" s="6" t="str">
        <f t="shared" si="103"/>
        <v>Week 2</v>
      </c>
      <c r="H2171" s="6" t="str">
        <f t="shared" si="104"/>
        <v>March 28 Week 2</v>
      </c>
      <c r="I2171" s="6" t="str">
        <f>CONCATENATE(UPPER(TableAopCalendar[[#This Row],[Month]])," ",TableAopCalendar[[#This Row],[Year]])</f>
        <v>MARCH 28</v>
      </c>
      <c r="J2171" s="6" t="s">
        <v>261</v>
      </c>
      <c r="K2171" s="6" t="str">
        <f>CONCATENATE(TableAopCalendar[[#This Row],[Month for Plan]]," ",TableAopCalendar[[#This Row],[Plan]])</f>
        <v>MARCH 28 PLANNED</v>
      </c>
    </row>
    <row r="2172" spans="1:11" x14ac:dyDescent="0.35">
      <c r="A2172" s="6">
        <f t="shared" si="102"/>
        <v>3</v>
      </c>
      <c r="B2172" s="7">
        <v>46822</v>
      </c>
      <c r="C2172" s="8" t="s">
        <v>260</v>
      </c>
      <c r="D2172" s="8">
        <v>28</v>
      </c>
      <c r="E2172" s="6">
        <f>DAY(TableAopCalendar[[#This Row],[Date]])</f>
        <v>10</v>
      </c>
      <c r="F2172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172" s="6" t="str">
        <f t="shared" si="103"/>
        <v>Week 2</v>
      </c>
      <c r="H2172" s="6" t="str">
        <f t="shared" si="104"/>
        <v>March 28 Week 2</v>
      </c>
      <c r="I2172" s="6" t="str">
        <f>CONCATENATE(UPPER(TableAopCalendar[[#This Row],[Month]])," ",TableAopCalendar[[#This Row],[Year]])</f>
        <v>MARCH 28</v>
      </c>
      <c r="J2172" s="6" t="s">
        <v>261</v>
      </c>
      <c r="K2172" s="6" t="str">
        <f>CONCATENATE(TableAopCalendar[[#This Row],[Month for Plan]]," ",TableAopCalendar[[#This Row],[Plan]])</f>
        <v>MARCH 28 PLANNED</v>
      </c>
    </row>
    <row r="2173" spans="1:11" x14ac:dyDescent="0.35">
      <c r="A2173" s="6">
        <f t="shared" si="102"/>
        <v>4</v>
      </c>
      <c r="B2173" s="7">
        <v>46823</v>
      </c>
      <c r="C2173" s="8" t="s">
        <v>260</v>
      </c>
      <c r="D2173" s="8">
        <v>28</v>
      </c>
      <c r="E2173" s="6">
        <f>DAY(TableAopCalendar[[#This Row],[Date]])</f>
        <v>11</v>
      </c>
      <c r="F2173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173" s="6" t="str">
        <f t="shared" si="103"/>
        <v>Week 2</v>
      </c>
      <c r="H2173" s="6" t="str">
        <f t="shared" si="104"/>
        <v>March 28 Week 2</v>
      </c>
      <c r="I2173" s="6" t="str">
        <f>CONCATENATE(UPPER(TableAopCalendar[[#This Row],[Month]])," ",TableAopCalendar[[#This Row],[Year]])</f>
        <v>MARCH 28</v>
      </c>
      <c r="J2173" s="6" t="s">
        <v>261</v>
      </c>
      <c r="K2173" s="6" t="str">
        <f>CONCATENATE(TableAopCalendar[[#This Row],[Month for Plan]]," ",TableAopCalendar[[#This Row],[Plan]])</f>
        <v>MARCH 28 PLANNED</v>
      </c>
    </row>
    <row r="2174" spans="1:11" x14ac:dyDescent="0.35">
      <c r="A2174" s="6">
        <f t="shared" si="102"/>
        <v>5</v>
      </c>
      <c r="B2174" s="7">
        <v>46824</v>
      </c>
      <c r="C2174" s="8" t="s">
        <v>260</v>
      </c>
      <c r="D2174" s="8">
        <v>28</v>
      </c>
      <c r="E2174" s="6">
        <f>DAY(TableAopCalendar[[#This Row],[Date]])</f>
        <v>12</v>
      </c>
      <c r="F2174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174" s="6" t="str">
        <f t="shared" si="103"/>
        <v>Week 2</v>
      </c>
      <c r="H2174" s="6" t="str">
        <f t="shared" si="104"/>
        <v>March 28 Week 2</v>
      </c>
      <c r="I2174" s="6" t="str">
        <f>CONCATENATE(UPPER(TableAopCalendar[[#This Row],[Month]])," ",TableAopCalendar[[#This Row],[Year]])</f>
        <v>MARCH 28</v>
      </c>
      <c r="J2174" s="6" t="s">
        <v>261</v>
      </c>
      <c r="K2174" s="6" t="str">
        <f>CONCATENATE(TableAopCalendar[[#This Row],[Month for Plan]]," ",TableAopCalendar[[#This Row],[Plan]])</f>
        <v>MARCH 28 PLANNED</v>
      </c>
    </row>
    <row r="2175" spans="1:11" x14ac:dyDescent="0.35">
      <c r="A2175" s="6">
        <f t="shared" si="102"/>
        <v>6</v>
      </c>
      <c r="B2175" s="7">
        <v>46825</v>
      </c>
      <c r="C2175" s="8" t="s">
        <v>260</v>
      </c>
      <c r="D2175" s="8">
        <v>28</v>
      </c>
      <c r="E2175" s="6">
        <f>DAY(TableAopCalendar[[#This Row],[Date]])</f>
        <v>13</v>
      </c>
      <c r="F2175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175" s="6" t="str">
        <f t="shared" si="103"/>
        <v>Week 2</v>
      </c>
      <c r="H2175" s="6" t="str">
        <f t="shared" si="104"/>
        <v>March 28 Week 2</v>
      </c>
      <c r="I2175" s="6" t="str">
        <f>CONCATENATE(UPPER(TableAopCalendar[[#This Row],[Month]])," ",TableAopCalendar[[#This Row],[Year]])</f>
        <v>MARCH 28</v>
      </c>
      <c r="J2175" s="6" t="s">
        <v>261</v>
      </c>
      <c r="K2175" s="6" t="str">
        <f>CONCATENATE(TableAopCalendar[[#This Row],[Month for Plan]]," ",TableAopCalendar[[#This Row],[Plan]])</f>
        <v>MARCH 28 PLANNED</v>
      </c>
    </row>
    <row r="2176" spans="1:11" x14ac:dyDescent="0.35">
      <c r="A2176" s="6">
        <f t="shared" si="102"/>
        <v>7</v>
      </c>
      <c r="B2176" s="7">
        <v>46826</v>
      </c>
      <c r="C2176" s="8" t="s">
        <v>260</v>
      </c>
      <c r="D2176" s="8">
        <v>28</v>
      </c>
      <c r="E2176" s="6">
        <f>DAY(TableAopCalendar[[#This Row],[Date]])</f>
        <v>14</v>
      </c>
      <c r="F2176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176" s="6" t="str">
        <f t="shared" si="103"/>
        <v>Week 2</v>
      </c>
      <c r="H2176" s="6" t="str">
        <f t="shared" si="104"/>
        <v>March 28 Week 2</v>
      </c>
      <c r="I2176" s="6" t="str">
        <f>CONCATENATE(UPPER(TableAopCalendar[[#This Row],[Month]])," ",TableAopCalendar[[#This Row],[Year]])</f>
        <v>MARCH 28</v>
      </c>
      <c r="J2176" s="6" t="s">
        <v>261</v>
      </c>
      <c r="K2176" s="6" t="str">
        <f>CONCATENATE(TableAopCalendar[[#This Row],[Month for Plan]]," ",TableAopCalendar[[#This Row],[Plan]])</f>
        <v>MARCH 28 PLANNED</v>
      </c>
    </row>
    <row r="2177" spans="1:11" x14ac:dyDescent="0.35">
      <c r="A2177" s="6">
        <f t="shared" si="102"/>
        <v>1</v>
      </c>
      <c r="B2177" s="7">
        <v>46827</v>
      </c>
      <c r="C2177" s="8" t="s">
        <v>260</v>
      </c>
      <c r="D2177" s="8">
        <v>28</v>
      </c>
      <c r="E2177" s="6">
        <f>DAY(TableAopCalendar[[#This Row],[Date]])</f>
        <v>15</v>
      </c>
      <c r="F2177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177" s="6" t="str">
        <f t="shared" si="103"/>
        <v>Week 3</v>
      </c>
      <c r="H2177" s="6" t="str">
        <f t="shared" si="104"/>
        <v>March 28 Week 3</v>
      </c>
      <c r="I2177" s="6" t="str">
        <f>CONCATENATE(UPPER(TableAopCalendar[[#This Row],[Month]])," ",TableAopCalendar[[#This Row],[Year]])</f>
        <v>MARCH 28</v>
      </c>
      <c r="J2177" s="6" t="s">
        <v>261</v>
      </c>
      <c r="K2177" s="6" t="str">
        <f>CONCATENATE(TableAopCalendar[[#This Row],[Month for Plan]]," ",TableAopCalendar[[#This Row],[Plan]])</f>
        <v>MARCH 28 PLANNED</v>
      </c>
    </row>
    <row r="2178" spans="1:11" x14ac:dyDescent="0.35">
      <c r="A2178" s="6">
        <f t="shared" si="102"/>
        <v>2</v>
      </c>
      <c r="B2178" s="7">
        <v>46828</v>
      </c>
      <c r="C2178" s="8" t="s">
        <v>260</v>
      </c>
      <c r="D2178" s="8">
        <v>28</v>
      </c>
      <c r="E2178" s="6">
        <f>DAY(TableAopCalendar[[#This Row],[Date]])</f>
        <v>16</v>
      </c>
      <c r="F2178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178" s="6" t="str">
        <f t="shared" si="103"/>
        <v>Week 3</v>
      </c>
      <c r="H2178" s="6" t="str">
        <f t="shared" si="104"/>
        <v>March 28 Week 3</v>
      </c>
      <c r="I2178" s="6" t="str">
        <f>CONCATENATE(UPPER(TableAopCalendar[[#This Row],[Month]])," ",TableAopCalendar[[#This Row],[Year]])</f>
        <v>MARCH 28</v>
      </c>
      <c r="J2178" s="6" t="s">
        <v>261</v>
      </c>
      <c r="K2178" s="6" t="str">
        <f>CONCATENATE(TableAopCalendar[[#This Row],[Month for Plan]]," ",TableAopCalendar[[#This Row],[Plan]])</f>
        <v>MARCH 28 PLANNED</v>
      </c>
    </row>
    <row r="2179" spans="1:11" x14ac:dyDescent="0.35">
      <c r="A2179" s="6">
        <f t="shared" si="102"/>
        <v>3</v>
      </c>
      <c r="B2179" s="7">
        <v>46829</v>
      </c>
      <c r="C2179" s="8" t="s">
        <v>260</v>
      </c>
      <c r="D2179" s="8">
        <v>28</v>
      </c>
      <c r="E2179" s="6">
        <f>DAY(TableAopCalendar[[#This Row],[Date]])</f>
        <v>17</v>
      </c>
      <c r="F2179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179" s="6" t="str">
        <f t="shared" si="103"/>
        <v>Week 3</v>
      </c>
      <c r="H2179" s="6" t="str">
        <f t="shared" si="104"/>
        <v>March 28 Week 3</v>
      </c>
      <c r="I2179" s="6" t="str">
        <f>CONCATENATE(UPPER(TableAopCalendar[[#This Row],[Month]])," ",TableAopCalendar[[#This Row],[Year]])</f>
        <v>MARCH 28</v>
      </c>
      <c r="J2179" s="6" t="s">
        <v>261</v>
      </c>
      <c r="K2179" s="6" t="str">
        <f>CONCATENATE(TableAopCalendar[[#This Row],[Month for Plan]]," ",TableAopCalendar[[#This Row],[Plan]])</f>
        <v>MARCH 28 PLANNED</v>
      </c>
    </row>
    <row r="2180" spans="1:11" x14ac:dyDescent="0.35">
      <c r="A2180" s="6">
        <f t="shared" si="102"/>
        <v>4</v>
      </c>
      <c r="B2180" s="7">
        <v>46830</v>
      </c>
      <c r="C2180" s="8" t="s">
        <v>260</v>
      </c>
      <c r="D2180" s="8">
        <v>28</v>
      </c>
      <c r="E2180" s="6">
        <f>DAY(TableAopCalendar[[#This Row],[Date]])</f>
        <v>18</v>
      </c>
      <c r="F2180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180" s="6" t="str">
        <f t="shared" si="103"/>
        <v>Week 3</v>
      </c>
      <c r="H2180" s="6" t="str">
        <f t="shared" si="104"/>
        <v>March 28 Week 3</v>
      </c>
      <c r="I2180" s="6" t="str">
        <f>CONCATENATE(UPPER(TableAopCalendar[[#This Row],[Month]])," ",TableAopCalendar[[#This Row],[Year]])</f>
        <v>MARCH 28</v>
      </c>
      <c r="J2180" s="6" t="s">
        <v>261</v>
      </c>
      <c r="K2180" s="6" t="str">
        <f>CONCATENATE(TableAopCalendar[[#This Row],[Month for Plan]]," ",TableAopCalendar[[#This Row],[Plan]])</f>
        <v>MARCH 28 PLANNED</v>
      </c>
    </row>
    <row r="2181" spans="1:11" x14ac:dyDescent="0.35">
      <c r="A2181" s="6">
        <f t="shared" si="102"/>
        <v>5</v>
      </c>
      <c r="B2181" s="7">
        <v>46831</v>
      </c>
      <c r="C2181" s="8" t="s">
        <v>260</v>
      </c>
      <c r="D2181" s="8">
        <v>28</v>
      </c>
      <c r="E2181" s="6">
        <f>DAY(TableAopCalendar[[#This Row],[Date]])</f>
        <v>19</v>
      </c>
      <c r="F2181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181" s="6" t="str">
        <f t="shared" si="103"/>
        <v>Week 3</v>
      </c>
      <c r="H2181" s="6" t="str">
        <f t="shared" si="104"/>
        <v>March 28 Week 3</v>
      </c>
      <c r="I2181" s="6" t="str">
        <f>CONCATENATE(UPPER(TableAopCalendar[[#This Row],[Month]])," ",TableAopCalendar[[#This Row],[Year]])</f>
        <v>MARCH 28</v>
      </c>
      <c r="J2181" s="6" t="s">
        <v>261</v>
      </c>
      <c r="K2181" s="6" t="str">
        <f>CONCATENATE(TableAopCalendar[[#This Row],[Month for Plan]]," ",TableAopCalendar[[#This Row],[Plan]])</f>
        <v>MARCH 28 PLANNED</v>
      </c>
    </row>
    <row r="2182" spans="1:11" x14ac:dyDescent="0.35">
      <c r="A2182" s="6">
        <f t="shared" si="102"/>
        <v>6</v>
      </c>
      <c r="B2182" s="7">
        <v>46832</v>
      </c>
      <c r="C2182" s="8" t="s">
        <v>260</v>
      </c>
      <c r="D2182" s="8">
        <v>28</v>
      </c>
      <c r="E2182" s="6">
        <f>DAY(TableAopCalendar[[#This Row],[Date]])</f>
        <v>20</v>
      </c>
      <c r="F2182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182" s="6" t="str">
        <f t="shared" si="103"/>
        <v>Week 3</v>
      </c>
      <c r="H2182" s="6" t="str">
        <f t="shared" si="104"/>
        <v>March 28 Week 3</v>
      </c>
      <c r="I2182" s="6" t="str">
        <f>CONCATENATE(UPPER(TableAopCalendar[[#This Row],[Month]])," ",TableAopCalendar[[#This Row],[Year]])</f>
        <v>MARCH 28</v>
      </c>
      <c r="J2182" s="6" t="s">
        <v>261</v>
      </c>
      <c r="K2182" s="6" t="str">
        <f>CONCATENATE(TableAopCalendar[[#This Row],[Month for Plan]]," ",TableAopCalendar[[#This Row],[Plan]])</f>
        <v>MARCH 28 PLANNED</v>
      </c>
    </row>
    <row r="2183" spans="1:11" x14ac:dyDescent="0.35">
      <c r="A2183" s="6">
        <f t="shared" si="102"/>
        <v>7</v>
      </c>
      <c r="B2183" s="7">
        <v>46833</v>
      </c>
      <c r="C2183" s="8" t="s">
        <v>260</v>
      </c>
      <c r="D2183" s="8">
        <v>28</v>
      </c>
      <c r="E2183" s="6">
        <f>DAY(TableAopCalendar[[#This Row],[Date]])</f>
        <v>21</v>
      </c>
      <c r="F2183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183" s="6" t="str">
        <f t="shared" si="103"/>
        <v>Week 3</v>
      </c>
      <c r="H2183" s="6" t="str">
        <f t="shared" si="104"/>
        <v>March 28 Week 3</v>
      </c>
      <c r="I2183" s="6" t="str">
        <f>CONCATENATE(UPPER(TableAopCalendar[[#This Row],[Month]])," ",TableAopCalendar[[#This Row],[Year]])</f>
        <v>MARCH 28</v>
      </c>
      <c r="J2183" s="6" t="s">
        <v>261</v>
      </c>
      <c r="K2183" s="6" t="str">
        <f>CONCATENATE(TableAopCalendar[[#This Row],[Month for Plan]]," ",TableAopCalendar[[#This Row],[Plan]])</f>
        <v>MARCH 28 PLANNED</v>
      </c>
    </row>
    <row r="2184" spans="1:11" x14ac:dyDescent="0.35">
      <c r="A2184" s="6">
        <f t="shared" si="102"/>
        <v>1</v>
      </c>
      <c r="B2184" s="7">
        <v>46834</v>
      </c>
      <c r="C2184" s="8" t="s">
        <v>260</v>
      </c>
      <c r="D2184" s="8">
        <v>28</v>
      </c>
      <c r="E2184" s="6">
        <f>DAY(TableAopCalendar[[#This Row],[Date]])</f>
        <v>22</v>
      </c>
      <c r="F2184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184" s="6" t="str">
        <f t="shared" si="103"/>
        <v>Week 4</v>
      </c>
      <c r="H2184" s="6" t="str">
        <f t="shared" si="104"/>
        <v>March 28 Week 4</v>
      </c>
      <c r="I2184" s="6" t="str">
        <f>CONCATENATE(UPPER(TableAopCalendar[[#This Row],[Month]])," ",TableAopCalendar[[#This Row],[Year]])</f>
        <v>MARCH 28</v>
      </c>
      <c r="J2184" s="6" t="s">
        <v>261</v>
      </c>
      <c r="K2184" s="6" t="str">
        <f>CONCATENATE(TableAopCalendar[[#This Row],[Month for Plan]]," ",TableAopCalendar[[#This Row],[Plan]])</f>
        <v>MARCH 28 PLANNED</v>
      </c>
    </row>
    <row r="2185" spans="1:11" x14ac:dyDescent="0.35">
      <c r="A2185" s="6">
        <f t="shared" si="102"/>
        <v>2</v>
      </c>
      <c r="B2185" s="7">
        <v>46835</v>
      </c>
      <c r="C2185" s="8" t="s">
        <v>260</v>
      </c>
      <c r="D2185" s="8">
        <v>28</v>
      </c>
      <c r="E2185" s="6">
        <f>DAY(TableAopCalendar[[#This Row],[Date]])</f>
        <v>23</v>
      </c>
      <c r="F2185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185" s="6" t="str">
        <f t="shared" si="103"/>
        <v>Week 4</v>
      </c>
      <c r="H2185" s="6" t="str">
        <f t="shared" si="104"/>
        <v>March 28 Week 4</v>
      </c>
      <c r="I2185" s="6" t="str">
        <f>CONCATENATE(UPPER(TableAopCalendar[[#This Row],[Month]])," ",TableAopCalendar[[#This Row],[Year]])</f>
        <v>MARCH 28</v>
      </c>
      <c r="J2185" s="6" t="s">
        <v>261</v>
      </c>
      <c r="K2185" s="6" t="str">
        <f>CONCATENATE(TableAopCalendar[[#This Row],[Month for Plan]]," ",TableAopCalendar[[#This Row],[Plan]])</f>
        <v>MARCH 28 PLANNED</v>
      </c>
    </row>
    <row r="2186" spans="1:11" x14ac:dyDescent="0.35">
      <c r="A2186" s="6">
        <f t="shared" si="102"/>
        <v>3</v>
      </c>
      <c r="B2186" s="7">
        <v>46836</v>
      </c>
      <c r="C2186" s="8" t="s">
        <v>260</v>
      </c>
      <c r="D2186" s="8">
        <v>28</v>
      </c>
      <c r="E2186" s="6">
        <f>DAY(TableAopCalendar[[#This Row],[Date]])</f>
        <v>24</v>
      </c>
      <c r="F2186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186" s="6" t="str">
        <f t="shared" si="103"/>
        <v>Week 4</v>
      </c>
      <c r="H2186" s="6" t="str">
        <f t="shared" si="104"/>
        <v>March 28 Week 4</v>
      </c>
      <c r="I2186" s="6" t="str">
        <f>CONCATENATE(UPPER(TableAopCalendar[[#This Row],[Month]])," ",TableAopCalendar[[#This Row],[Year]])</f>
        <v>MARCH 28</v>
      </c>
      <c r="J2186" s="6" t="s">
        <v>261</v>
      </c>
      <c r="K2186" s="6" t="str">
        <f>CONCATENATE(TableAopCalendar[[#This Row],[Month for Plan]]," ",TableAopCalendar[[#This Row],[Plan]])</f>
        <v>MARCH 28 PLANNED</v>
      </c>
    </row>
    <row r="2187" spans="1:11" x14ac:dyDescent="0.35">
      <c r="A2187" s="6">
        <f t="shared" ref="A2187:A2250" si="105">IF(G2187=G2186,A2186+1,1)</f>
        <v>4</v>
      </c>
      <c r="B2187" s="7">
        <v>46837</v>
      </c>
      <c r="C2187" s="8" t="s">
        <v>260</v>
      </c>
      <c r="D2187" s="8">
        <v>28</v>
      </c>
      <c r="E2187" s="6">
        <f>DAY(TableAopCalendar[[#This Row],[Date]])</f>
        <v>25</v>
      </c>
      <c r="F2187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187" s="6" t="str">
        <f t="shared" ref="G2187:G2250" si="106">"Week"&amp;" "&amp;F2187</f>
        <v>Week 4</v>
      </c>
      <c r="H2187" s="6" t="str">
        <f t="shared" ref="H2187:H2250" si="107">CONCATENATE(C2187," ",D2187," ",G2187)</f>
        <v>March 28 Week 4</v>
      </c>
      <c r="I2187" s="6" t="str">
        <f>CONCATENATE(UPPER(TableAopCalendar[[#This Row],[Month]])," ",TableAopCalendar[[#This Row],[Year]])</f>
        <v>MARCH 28</v>
      </c>
      <c r="J2187" s="6" t="s">
        <v>261</v>
      </c>
      <c r="K2187" s="6" t="str">
        <f>CONCATENATE(TableAopCalendar[[#This Row],[Month for Plan]]," ",TableAopCalendar[[#This Row],[Plan]])</f>
        <v>MARCH 28 PLANNED</v>
      </c>
    </row>
    <row r="2188" spans="1:11" x14ac:dyDescent="0.35">
      <c r="A2188" s="6">
        <f t="shared" si="105"/>
        <v>5</v>
      </c>
      <c r="B2188" s="7">
        <v>46838</v>
      </c>
      <c r="C2188" s="8" t="s">
        <v>260</v>
      </c>
      <c r="D2188" s="8">
        <v>28</v>
      </c>
      <c r="E2188" s="6">
        <f>DAY(TableAopCalendar[[#This Row],[Date]])</f>
        <v>26</v>
      </c>
      <c r="F2188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188" s="6" t="str">
        <f t="shared" si="106"/>
        <v>Week 4</v>
      </c>
      <c r="H2188" s="6" t="str">
        <f t="shared" si="107"/>
        <v>March 28 Week 4</v>
      </c>
      <c r="I2188" s="6" t="str">
        <f>CONCATENATE(UPPER(TableAopCalendar[[#This Row],[Month]])," ",TableAopCalendar[[#This Row],[Year]])</f>
        <v>MARCH 28</v>
      </c>
      <c r="J2188" s="6" t="s">
        <v>261</v>
      </c>
      <c r="K2188" s="6" t="str">
        <f>CONCATENATE(TableAopCalendar[[#This Row],[Month for Plan]]," ",TableAopCalendar[[#This Row],[Plan]])</f>
        <v>MARCH 28 PLANNED</v>
      </c>
    </row>
    <row r="2189" spans="1:11" x14ac:dyDescent="0.35">
      <c r="A2189" s="6">
        <f t="shared" si="105"/>
        <v>6</v>
      </c>
      <c r="B2189" s="7">
        <v>46839</v>
      </c>
      <c r="C2189" s="8" t="s">
        <v>260</v>
      </c>
      <c r="D2189" s="8">
        <v>28</v>
      </c>
      <c r="E2189" s="6">
        <f>DAY(TableAopCalendar[[#This Row],[Date]])</f>
        <v>27</v>
      </c>
      <c r="F2189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189" s="6" t="str">
        <f t="shared" si="106"/>
        <v>Week 4</v>
      </c>
      <c r="H2189" s="6" t="str">
        <f t="shared" si="107"/>
        <v>March 28 Week 4</v>
      </c>
      <c r="I2189" s="6" t="str">
        <f>CONCATENATE(UPPER(TableAopCalendar[[#This Row],[Month]])," ",TableAopCalendar[[#This Row],[Year]])</f>
        <v>MARCH 28</v>
      </c>
      <c r="J2189" s="6" t="s">
        <v>261</v>
      </c>
      <c r="K2189" s="6" t="str">
        <f>CONCATENATE(TableAopCalendar[[#This Row],[Month for Plan]]," ",TableAopCalendar[[#This Row],[Plan]])</f>
        <v>MARCH 28 PLANNED</v>
      </c>
    </row>
    <row r="2190" spans="1:11" x14ac:dyDescent="0.35">
      <c r="A2190" s="6">
        <f t="shared" si="105"/>
        <v>7</v>
      </c>
      <c r="B2190" s="7">
        <v>46840</v>
      </c>
      <c r="C2190" s="8" t="s">
        <v>260</v>
      </c>
      <c r="D2190" s="8">
        <v>28</v>
      </c>
      <c r="E2190" s="6">
        <f>DAY(TableAopCalendar[[#This Row],[Date]])</f>
        <v>28</v>
      </c>
      <c r="F2190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190" s="6" t="str">
        <f t="shared" si="106"/>
        <v>Week 4</v>
      </c>
      <c r="H2190" s="6" t="str">
        <f t="shared" si="107"/>
        <v>March 28 Week 4</v>
      </c>
      <c r="I2190" s="6" t="str">
        <f>CONCATENATE(UPPER(TableAopCalendar[[#This Row],[Month]])," ",TableAopCalendar[[#This Row],[Year]])</f>
        <v>MARCH 28</v>
      </c>
      <c r="J2190" s="6" t="s">
        <v>261</v>
      </c>
      <c r="K2190" s="6" t="str">
        <f>CONCATENATE(TableAopCalendar[[#This Row],[Month for Plan]]," ",TableAopCalendar[[#This Row],[Plan]])</f>
        <v>MARCH 28 PLANNED</v>
      </c>
    </row>
    <row r="2191" spans="1:11" x14ac:dyDescent="0.35">
      <c r="A2191" s="6">
        <f t="shared" si="105"/>
        <v>1</v>
      </c>
      <c r="B2191" s="7">
        <v>46841</v>
      </c>
      <c r="C2191" s="8" t="s">
        <v>260</v>
      </c>
      <c r="D2191" s="8">
        <v>28</v>
      </c>
      <c r="E2191" s="6">
        <f>DAY(TableAopCalendar[[#This Row],[Date]])</f>
        <v>29</v>
      </c>
      <c r="F2191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191" s="6" t="str">
        <f t="shared" si="106"/>
        <v>Week 5</v>
      </c>
      <c r="H2191" s="6" t="str">
        <f t="shared" si="107"/>
        <v>March 28 Week 5</v>
      </c>
      <c r="I2191" s="6" t="str">
        <f>CONCATENATE(UPPER(TableAopCalendar[[#This Row],[Month]])," ",TableAopCalendar[[#This Row],[Year]])</f>
        <v>MARCH 28</v>
      </c>
      <c r="J2191" s="6" t="s">
        <v>261</v>
      </c>
      <c r="K2191" s="6" t="str">
        <f>CONCATENATE(TableAopCalendar[[#This Row],[Month for Plan]]," ",TableAopCalendar[[#This Row],[Plan]])</f>
        <v>MARCH 28 PLANNED</v>
      </c>
    </row>
    <row r="2192" spans="1:11" x14ac:dyDescent="0.35">
      <c r="A2192" s="6">
        <f t="shared" si="105"/>
        <v>2</v>
      </c>
      <c r="B2192" s="7">
        <v>46842</v>
      </c>
      <c r="C2192" s="8" t="s">
        <v>260</v>
      </c>
      <c r="D2192" s="8">
        <v>28</v>
      </c>
      <c r="E2192" s="6">
        <f>DAY(TableAopCalendar[[#This Row],[Date]])</f>
        <v>30</v>
      </c>
      <c r="F2192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192" s="6" t="str">
        <f t="shared" si="106"/>
        <v>Week 5</v>
      </c>
      <c r="H2192" s="6" t="str">
        <f t="shared" si="107"/>
        <v>March 28 Week 5</v>
      </c>
      <c r="I2192" s="6" t="str">
        <f>CONCATENATE(UPPER(TableAopCalendar[[#This Row],[Month]])," ",TableAopCalendar[[#This Row],[Year]])</f>
        <v>MARCH 28</v>
      </c>
      <c r="J2192" s="6" t="s">
        <v>261</v>
      </c>
      <c r="K2192" s="6" t="str">
        <f>CONCATENATE(TableAopCalendar[[#This Row],[Month for Plan]]," ",TableAopCalendar[[#This Row],[Plan]])</f>
        <v>MARCH 28 PLANNED</v>
      </c>
    </row>
    <row r="2193" spans="1:11" x14ac:dyDescent="0.35">
      <c r="A2193" s="6">
        <f t="shared" si="105"/>
        <v>3</v>
      </c>
      <c r="B2193" s="7">
        <v>46843</v>
      </c>
      <c r="C2193" s="8" t="s">
        <v>260</v>
      </c>
      <c r="D2193" s="8">
        <v>28</v>
      </c>
      <c r="E2193" s="6">
        <f>DAY(TableAopCalendar[[#This Row],[Date]])</f>
        <v>31</v>
      </c>
      <c r="F2193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193" s="6" t="str">
        <f t="shared" si="106"/>
        <v>Week 5</v>
      </c>
      <c r="H2193" s="6" t="str">
        <f t="shared" si="107"/>
        <v>March 28 Week 5</v>
      </c>
      <c r="I2193" s="6" t="str">
        <f>CONCATENATE(UPPER(TableAopCalendar[[#This Row],[Month]])," ",TableAopCalendar[[#This Row],[Year]])</f>
        <v>MARCH 28</v>
      </c>
      <c r="J2193" s="6" t="s">
        <v>261</v>
      </c>
      <c r="K2193" s="6" t="str">
        <f>CONCATENATE(TableAopCalendar[[#This Row],[Month for Plan]]," ",TableAopCalendar[[#This Row],[Plan]])</f>
        <v>MARCH 28 PLANNED</v>
      </c>
    </row>
    <row r="2194" spans="1:11" x14ac:dyDescent="0.35">
      <c r="A2194" s="6">
        <f t="shared" si="105"/>
        <v>1</v>
      </c>
      <c r="B2194" s="7">
        <v>46844</v>
      </c>
      <c r="C2194" s="8" t="s">
        <v>251</v>
      </c>
      <c r="D2194" s="8">
        <v>28</v>
      </c>
      <c r="E2194" s="6">
        <f>DAY(TableAopCalendar[[#This Row],[Date]])</f>
        <v>1</v>
      </c>
      <c r="F2194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194" s="6" t="str">
        <f t="shared" si="106"/>
        <v>Week 1</v>
      </c>
      <c r="H2194" s="6" t="str">
        <f t="shared" si="107"/>
        <v>April 28 Week 1</v>
      </c>
      <c r="I2194" s="6" t="str">
        <f>CONCATENATE(UPPER(TableAopCalendar[[#This Row],[Month]])," ",TableAopCalendar[[#This Row],[Year]])</f>
        <v>APRIL 28</v>
      </c>
      <c r="J2194" s="6" t="s">
        <v>261</v>
      </c>
      <c r="K2194" s="6" t="str">
        <f>CONCATENATE(TableAopCalendar[[#This Row],[Month for Plan]]," ",TableAopCalendar[[#This Row],[Plan]])</f>
        <v>APRIL 28 PLANNED</v>
      </c>
    </row>
    <row r="2195" spans="1:11" x14ac:dyDescent="0.35">
      <c r="A2195" s="6">
        <f t="shared" si="105"/>
        <v>2</v>
      </c>
      <c r="B2195" s="7">
        <v>46845</v>
      </c>
      <c r="C2195" s="8" t="s">
        <v>251</v>
      </c>
      <c r="D2195" s="8">
        <v>28</v>
      </c>
      <c r="E2195" s="6">
        <f>DAY(TableAopCalendar[[#This Row],[Date]])</f>
        <v>2</v>
      </c>
      <c r="F2195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195" s="6" t="str">
        <f t="shared" si="106"/>
        <v>Week 1</v>
      </c>
      <c r="H2195" s="6" t="str">
        <f t="shared" si="107"/>
        <v>April 28 Week 1</v>
      </c>
      <c r="I2195" s="6" t="str">
        <f>CONCATENATE(UPPER(TableAopCalendar[[#This Row],[Month]])," ",TableAopCalendar[[#This Row],[Year]])</f>
        <v>APRIL 28</v>
      </c>
      <c r="J2195" s="6" t="s">
        <v>261</v>
      </c>
      <c r="K2195" s="6" t="str">
        <f>CONCATENATE(TableAopCalendar[[#This Row],[Month for Plan]]," ",TableAopCalendar[[#This Row],[Plan]])</f>
        <v>APRIL 28 PLANNED</v>
      </c>
    </row>
    <row r="2196" spans="1:11" x14ac:dyDescent="0.35">
      <c r="A2196" s="6">
        <f t="shared" si="105"/>
        <v>3</v>
      </c>
      <c r="B2196" s="7">
        <v>46846</v>
      </c>
      <c r="C2196" s="8" t="s">
        <v>251</v>
      </c>
      <c r="D2196" s="8">
        <v>28</v>
      </c>
      <c r="E2196" s="6">
        <f>DAY(TableAopCalendar[[#This Row],[Date]])</f>
        <v>3</v>
      </c>
      <c r="F2196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196" s="6" t="str">
        <f t="shared" si="106"/>
        <v>Week 1</v>
      </c>
      <c r="H2196" s="6" t="str">
        <f t="shared" si="107"/>
        <v>April 28 Week 1</v>
      </c>
      <c r="I2196" s="6" t="str">
        <f>CONCATENATE(UPPER(TableAopCalendar[[#This Row],[Month]])," ",TableAopCalendar[[#This Row],[Year]])</f>
        <v>APRIL 28</v>
      </c>
      <c r="J2196" s="6" t="s">
        <v>261</v>
      </c>
      <c r="K2196" s="6" t="str">
        <f>CONCATENATE(TableAopCalendar[[#This Row],[Month for Plan]]," ",TableAopCalendar[[#This Row],[Plan]])</f>
        <v>APRIL 28 PLANNED</v>
      </c>
    </row>
    <row r="2197" spans="1:11" x14ac:dyDescent="0.35">
      <c r="A2197" s="6">
        <f t="shared" si="105"/>
        <v>4</v>
      </c>
      <c r="B2197" s="7">
        <v>46847</v>
      </c>
      <c r="C2197" s="8" t="s">
        <v>251</v>
      </c>
      <c r="D2197" s="8">
        <v>28</v>
      </c>
      <c r="E2197" s="6">
        <f>DAY(TableAopCalendar[[#This Row],[Date]])</f>
        <v>4</v>
      </c>
      <c r="F2197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197" s="6" t="str">
        <f t="shared" si="106"/>
        <v>Week 1</v>
      </c>
      <c r="H2197" s="6" t="str">
        <f t="shared" si="107"/>
        <v>April 28 Week 1</v>
      </c>
      <c r="I2197" s="6" t="str">
        <f>CONCATENATE(UPPER(TableAopCalendar[[#This Row],[Month]])," ",TableAopCalendar[[#This Row],[Year]])</f>
        <v>APRIL 28</v>
      </c>
      <c r="J2197" s="6" t="s">
        <v>261</v>
      </c>
      <c r="K2197" s="6" t="str">
        <f>CONCATENATE(TableAopCalendar[[#This Row],[Month for Plan]]," ",TableAopCalendar[[#This Row],[Plan]])</f>
        <v>APRIL 28 PLANNED</v>
      </c>
    </row>
    <row r="2198" spans="1:11" x14ac:dyDescent="0.35">
      <c r="A2198" s="6">
        <f t="shared" si="105"/>
        <v>5</v>
      </c>
      <c r="B2198" s="7">
        <v>46848</v>
      </c>
      <c r="C2198" s="8" t="s">
        <v>251</v>
      </c>
      <c r="D2198" s="8">
        <v>28</v>
      </c>
      <c r="E2198" s="6">
        <f>DAY(TableAopCalendar[[#This Row],[Date]])</f>
        <v>5</v>
      </c>
      <c r="F2198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198" s="6" t="str">
        <f t="shared" si="106"/>
        <v>Week 1</v>
      </c>
      <c r="H2198" s="6" t="str">
        <f t="shared" si="107"/>
        <v>April 28 Week 1</v>
      </c>
      <c r="I2198" s="6" t="str">
        <f>CONCATENATE(UPPER(TableAopCalendar[[#This Row],[Month]])," ",TableAopCalendar[[#This Row],[Year]])</f>
        <v>APRIL 28</v>
      </c>
      <c r="J2198" s="6" t="s">
        <v>261</v>
      </c>
      <c r="K2198" s="6" t="str">
        <f>CONCATENATE(TableAopCalendar[[#This Row],[Month for Plan]]," ",TableAopCalendar[[#This Row],[Plan]])</f>
        <v>APRIL 28 PLANNED</v>
      </c>
    </row>
    <row r="2199" spans="1:11" x14ac:dyDescent="0.35">
      <c r="A2199" s="6">
        <f t="shared" si="105"/>
        <v>6</v>
      </c>
      <c r="B2199" s="7">
        <v>46849</v>
      </c>
      <c r="C2199" s="8" t="s">
        <v>251</v>
      </c>
      <c r="D2199" s="8">
        <v>28</v>
      </c>
      <c r="E2199" s="6">
        <f>DAY(TableAopCalendar[[#This Row],[Date]])</f>
        <v>6</v>
      </c>
      <c r="F2199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199" s="6" t="str">
        <f t="shared" si="106"/>
        <v>Week 1</v>
      </c>
      <c r="H2199" s="6" t="str">
        <f t="shared" si="107"/>
        <v>April 28 Week 1</v>
      </c>
      <c r="I2199" s="6" t="str">
        <f>CONCATENATE(UPPER(TableAopCalendar[[#This Row],[Month]])," ",TableAopCalendar[[#This Row],[Year]])</f>
        <v>APRIL 28</v>
      </c>
      <c r="J2199" s="6" t="s">
        <v>261</v>
      </c>
      <c r="K2199" s="6" t="str">
        <f>CONCATENATE(TableAopCalendar[[#This Row],[Month for Plan]]," ",TableAopCalendar[[#This Row],[Plan]])</f>
        <v>APRIL 28 PLANNED</v>
      </c>
    </row>
    <row r="2200" spans="1:11" x14ac:dyDescent="0.35">
      <c r="A2200" s="6">
        <f t="shared" si="105"/>
        <v>7</v>
      </c>
      <c r="B2200" s="7">
        <v>46850</v>
      </c>
      <c r="C2200" s="8" t="s">
        <v>251</v>
      </c>
      <c r="D2200" s="8">
        <v>28</v>
      </c>
      <c r="E2200" s="6">
        <f>DAY(TableAopCalendar[[#This Row],[Date]])</f>
        <v>7</v>
      </c>
      <c r="F2200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200" s="6" t="str">
        <f t="shared" si="106"/>
        <v>Week 1</v>
      </c>
      <c r="H2200" s="6" t="str">
        <f t="shared" si="107"/>
        <v>April 28 Week 1</v>
      </c>
      <c r="I2200" s="6" t="str">
        <f>CONCATENATE(UPPER(TableAopCalendar[[#This Row],[Month]])," ",TableAopCalendar[[#This Row],[Year]])</f>
        <v>APRIL 28</v>
      </c>
      <c r="J2200" s="6" t="s">
        <v>261</v>
      </c>
      <c r="K2200" s="6" t="str">
        <f>CONCATENATE(TableAopCalendar[[#This Row],[Month for Plan]]," ",TableAopCalendar[[#This Row],[Plan]])</f>
        <v>APRIL 28 PLANNED</v>
      </c>
    </row>
    <row r="2201" spans="1:11" x14ac:dyDescent="0.35">
      <c r="A2201" s="6">
        <f t="shared" si="105"/>
        <v>1</v>
      </c>
      <c r="B2201" s="7">
        <v>46851</v>
      </c>
      <c r="C2201" s="8" t="s">
        <v>251</v>
      </c>
      <c r="D2201" s="8">
        <v>28</v>
      </c>
      <c r="E2201" s="6">
        <f>DAY(TableAopCalendar[[#This Row],[Date]])</f>
        <v>8</v>
      </c>
      <c r="F2201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201" s="6" t="str">
        <f t="shared" si="106"/>
        <v>Week 2</v>
      </c>
      <c r="H2201" s="6" t="str">
        <f t="shared" si="107"/>
        <v>April 28 Week 2</v>
      </c>
      <c r="I2201" s="6" t="str">
        <f>CONCATENATE(UPPER(TableAopCalendar[[#This Row],[Month]])," ",TableAopCalendar[[#This Row],[Year]])</f>
        <v>APRIL 28</v>
      </c>
      <c r="J2201" s="6" t="s">
        <v>261</v>
      </c>
      <c r="K2201" s="6" t="str">
        <f>CONCATENATE(TableAopCalendar[[#This Row],[Month for Plan]]," ",TableAopCalendar[[#This Row],[Plan]])</f>
        <v>APRIL 28 PLANNED</v>
      </c>
    </row>
    <row r="2202" spans="1:11" x14ac:dyDescent="0.35">
      <c r="A2202" s="6">
        <f t="shared" si="105"/>
        <v>2</v>
      </c>
      <c r="B2202" s="7">
        <v>46852</v>
      </c>
      <c r="C2202" s="8" t="s">
        <v>251</v>
      </c>
      <c r="D2202" s="8">
        <v>28</v>
      </c>
      <c r="E2202" s="6">
        <f>DAY(TableAopCalendar[[#This Row],[Date]])</f>
        <v>9</v>
      </c>
      <c r="F2202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202" s="6" t="str">
        <f t="shared" si="106"/>
        <v>Week 2</v>
      </c>
      <c r="H2202" s="6" t="str">
        <f t="shared" si="107"/>
        <v>April 28 Week 2</v>
      </c>
      <c r="I2202" s="6" t="str">
        <f>CONCATENATE(UPPER(TableAopCalendar[[#This Row],[Month]])," ",TableAopCalendar[[#This Row],[Year]])</f>
        <v>APRIL 28</v>
      </c>
      <c r="J2202" s="6" t="s">
        <v>261</v>
      </c>
      <c r="K2202" s="6" t="str">
        <f>CONCATENATE(TableAopCalendar[[#This Row],[Month for Plan]]," ",TableAopCalendar[[#This Row],[Plan]])</f>
        <v>APRIL 28 PLANNED</v>
      </c>
    </row>
    <row r="2203" spans="1:11" x14ac:dyDescent="0.35">
      <c r="A2203" s="6">
        <f t="shared" si="105"/>
        <v>3</v>
      </c>
      <c r="B2203" s="7">
        <v>46853</v>
      </c>
      <c r="C2203" s="8" t="s">
        <v>251</v>
      </c>
      <c r="D2203" s="8">
        <v>28</v>
      </c>
      <c r="E2203" s="6">
        <f>DAY(TableAopCalendar[[#This Row],[Date]])</f>
        <v>10</v>
      </c>
      <c r="F2203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203" s="6" t="str">
        <f t="shared" si="106"/>
        <v>Week 2</v>
      </c>
      <c r="H2203" s="6" t="str">
        <f t="shared" si="107"/>
        <v>April 28 Week 2</v>
      </c>
      <c r="I2203" s="6" t="str">
        <f>CONCATENATE(UPPER(TableAopCalendar[[#This Row],[Month]])," ",TableAopCalendar[[#This Row],[Year]])</f>
        <v>APRIL 28</v>
      </c>
      <c r="J2203" s="6" t="s">
        <v>261</v>
      </c>
      <c r="K2203" s="6" t="str">
        <f>CONCATENATE(TableAopCalendar[[#This Row],[Month for Plan]]," ",TableAopCalendar[[#This Row],[Plan]])</f>
        <v>APRIL 28 PLANNED</v>
      </c>
    </row>
    <row r="2204" spans="1:11" x14ac:dyDescent="0.35">
      <c r="A2204" s="6">
        <f t="shared" si="105"/>
        <v>4</v>
      </c>
      <c r="B2204" s="7">
        <v>46854</v>
      </c>
      <c r="C2204" s="8" t="s">
        <v>251</v>
      </c>
      <c r="D2204" s="8">
        <v>28</v>
      </c>
      <c r="E2204" s="6">
        <f>DAY(TableAopCalendar[[#This Row],[Date]])</f>
        <v>11</v>
      </c>
      <c r="F2204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204" s="6" t="str">
        <f t="shared" si="106"/>
        <v>Week 2</v>
      </c>
      <c r="H2204" s="6" t="str">
        <f t="shared" si="107"/>
        <v>April 28 Week 2</v>
      </c>
      <c r="I2204" s="6" t="str">
        <f>CONCATENATE(UPPER(TableAopCalendar[[#This Row],[Month]])," ",TableAopCalendar[[#This Row],[Year]])</f>
        <v>APRIL 28</v>
      </c>
      <c r="J2204" s="6" t="s">
        <v>261</v>
      </c>
      <c r="K2204" s="6" t="str">
        <f>CONCATENATE(TableAopCalendar[[#This Row],[Month for Plan]]," ",TableAopCalendar[[#This Row],[Plan]])</f>
        <v>APRIL 28 PLANNED</v>
      </c>
    </row>
    <row r="2205" spans="1:11" x14ac:dyDescent="0.35">
      <c r="A2205" s="6">
        <f t="shared" si="105"/>
        <v>5</v>
      </c>
      <c r="B2205" s="7">
        <v>46855</v>
      </c>
      <c r="C2205" s="8" t="s">
        <v>251</v>
      </c>
      <c r="D2205" s="8">
        <v>28</v>
      </c>
      <c r="E2205" s="6">
        <f>DAY(TableAopCalendar[[#This Row],[Date]])</f>
        <v>12</v>
      </c>
      <c r="F2205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205" s="6" t="str">
        <f t="shared" si="106"/>
        <v>Week 2</v>
      </c>
      <c r="H2205" s="6" t="str">
        <f t="shared" si="107"/>
        <v>April 28 Week 2</v>
      </c>
      <c r="I2205" s="6" t="str">
        <f>CONCATENATE(UPPER(TableAopCalendar[[#This Row],[Month]])," ",TableAopCalendar[[#This Row],[Year]])</f>
        <v>APRIL 28</v>
      </c>
      <c r="J2205" s="6" t="s">
        <v>261</v>
      </c>
      <c r="K2205" s="6" t="str">
        <f>CONCATENATE(TableAopCalendar[[#This Row],[Month for Plan]]," ",TableAopCalendar[[#This Row],[Plan]])</f>
        <v>APRIL 28 PLANNED</v>
      </c>
    </row>
    <row r="2206" spans="1:11" x14ac:dyDescent="0.35">
      <c r="A2206" s="6">
        <f t="shared" si="105"/>
        <v>6</v>
      </c>
      <c r="B2206" s="7">
        <v>46856</v>
      </c>
      <c r="C2206" s="8" t="s">
        <v>251</v>
      </c>
      <c r="D2206" s="8">
        <v>28</v>
      </c>
      <c r="E2206" s="6">
        <f>DAY(TableAopCalendar[[#This Row],[Date]])</f>
        <v>13</v>
      </c>
      <c r="F2206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206" s="6" t="str">
        <f t="shared" si="106"/>
        <v>Week 2</v>
      </c>
      <c r="H2206" s="6" t="str">
        <f t="shared" si="107"/>
        <v>April 28 Week 2</v>
      </c>
      <c r="I2206" s="6" t="str">
        <f>CONCATENATE(UPPER(TableAopCalendar[[#This Row],[Month]])," ",TableAopCalendar[[#This Row],[Year]])</f>
        <v>APRIL 28</v>
      </c>
      <c r="J2206" s="6" t="s">
        <v>261</v>
      </c>
      <c r="K2206" s="6" t="str">
        <f>CONCATENATE(TableAopCalendar[[#This Row],[Month for Plan]]," ",TableAopCalendar[[#This Row],[Plan]])</f>
        <v>APRIL 28 PLANNED</v>
      </c>
    </row>
    <row r="2207" spans="1:11" x14ac:dyDescent="0.35">
      <c r="A2207" s="6">
        <f t="shared" si="105"/>
        <v>7</v>
      </c>
      <c r="B2207" s="7">
        <v>46857</v>
      </c>
      <c r="C2207" s="8" t="s">
        <v>251</v>
      </c>
      <c r="D2207" s="8">
        <v>28</v>
      </c>
      <c r="E2207" s="6">
        <f>DAY(TableAopCalendar[[#This Row],[Date]])</f>
        <v>14</v>
      </c>
      <c r="F2207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207" s="6" t="str">
        <f t="shared" si="106"/>
        <v>Week 2</v>
      </c>
      <c r="H2207" s="6" t="str">
        <f t="shared" si="107"/>
        <v>April 28 Week 2</v>
      </c>
      <c r="I2207" s="6" t="str">
        <f>CONCATENATE(UPPER(TableAopCalendar[[#This Row],[Month]])," ",TableAopCalendar[[#This Row],[Year]])</f>
        <v>APRIL 28</v>
      </c>
      <c r="J2207" s="6" t="s">
        <v>261</v>
      </c>
      <c r="K2207" s="6" t="str">
        <f>CONCATENATE(TableAopCalendar[[#This Row],[Month for Plan]]," ",TableAopCalendar[[#This Row],[Plan]])</f>
        <v>APRIL 28 PLANNED</v>
      </c>
    </row>
    <row r="2208" spans="1:11" x14ac:dyDescent="0.35">
      <c r="A2208" s="6">
        <f t="shared" si="105"/>
        <v>1</v>
      </c>
      <c r="B2208" s="7">
        <v>46858</v>
      </c>
      <c r="C2208" s="8" t="s">
        <v>251</v>
      </c>
      <c r="D2208" s="8">
        <v>28</v>
      </c>
      <c r="E2208" s="6">
        <f>DAY(TableAopCalendar[[#This Row],[Date]])</f>
        <v>15</v>
      </c>
      <c r="F2208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208" s="6" t="str">
        <f t="shared" si="106"/>
        <v>Week 3</v>
      </c>
      <c r="H2208" s="6" t="str">
        <f t="shared" si="107"/>
        <v>April 28 Week 3</v>
      </c>
      <c r="I2208" s="6" t="str">
        <f>CONCATENATE(UPPER(TableAopCalendar[[#This Row],[Month]])," ",TableAopCalendar[[#This Row],[Year]])</f>
        <v>APRIL 28</v>
      </c>
      <c r="J2208" s="6" t="s">
        <v>261</v>
      </c>
      <c r="K2208" s="6" t="str">
        <f>CONCATENATE(TableAopCalendar[[#This Row],[Month for Plan]]," ",TableAopCalendar[[#This Row],[Plan]])</f>
        <v>APRIL 28 PLANNED</v>
      </c>
    </row>
    <row r="2209" spans="1:11" x14ac:dyDescent="0.35">
      <c r="A2209" s="6">
        <f t="shared" si="105"/>
        <v>2</v>
      </c>
      <c r="B2209" s="7">
        <v>46859</v>
      </c>
      <c r="C2209" s="8" t="s">
        <v>251</v>
      </c>
      <c r="D2209" s="8">
        <v>28</v>
      </c>
      <c r="E2209" s="6">
        <f>DAY(TableAopCalendar[[#This Row],[Date]])</f>
        <v>16</v>
      </c>
      <c r="F2209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209" s="6" t="str">
        <f t="shared" si="106"/>
        <v>Week 3</v>
      </c>
      <c r="H2209" s="6" t="str">
        <f t="shared" si="107"/>
        <v>April 28 Week 3</v>
      </c>
      <c r="I2209" s="6" t="str">
        <f>CONCATENATE(UPPER(TableAopCalendar[[#This Row],[Month]])," ",TableAopCalendar[[#This Row],[Year]])</f>
        <v>APRIL 28</v>
      </c>
      <c r="J2209" s="6" t="s">
        <v>261</v>
      </c>
      <c r="K2209" s="6" t="str">
        <f>CONCATENATE(TableAopCalendar[[#This Row],[Month for Plan]]," ",TableAopCalendar[[#This Row],[Plan]])</f>
        <v>APRIL 28 PLANNED</v>
      </c>
    </row>
    <row r="2210" spans="1:11" x14ac:dyDescent="0.35">
      <c r="A2210" s="6">
        <f t="shared" si="105"/>
        <v>3</v>
      </c>
      <c r="B2210" s="7">
        <v>46860</v>
      </c>
      <c r="C2210" s="8" t="s">
        <v>251</v>
      </c>
      <c r="D2210" s="8">
        <v>28</v>
      </c>
      <c r="E2210" s="6">
        <f>DAY(TableAopCalendar[[#This Row],[Date]])</f>
        <v>17</v>
      </c>
      <c r="F2210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210" s="6" t="str">
        <f t="shared" si="106"/>
        <v>Week 3</v>
      </c>
      <c r="H2210" s="6" t="str">
        <f t="shared" si="107"/>
        <v>April 28 Week 3</v>
      </c>
      <c r="I2210" s="6" t="str">
        <f>CONCATENATE(UPPER(TableAopCalendar[[#This Row],[Month]])," ",TableAopCalendar[[#This Row],[Year]])</f>
        <v>APRIL 28</v>
      </c>
      <c r="J2210" s="6" t="s">
        <v>261</v>
      </c>
      <c r="K2210" s="6" t="str">
        <f>CONCATENATE(TableAopCalendar[[#This Row],[Month for Plan]]," ",TableAopCalendar[[#This Row],[Plan]])</f>
        <v>APRIL 28 PLANNED</v>
      </c>
    </row>
    <row r="2211" spans="1:11" x14ac:dyDescent="0.35">
      <c r="A2211" s="6">
        <f t="shared" si="105"/>
        <v>4</v>
      </c>
      <c r="B2211" s="7">
        <v>46861</v>
      </c>
      <c r="C2211" s="8" t="s">
        <v>251</v>
      </c>
      <c r="D2211" s="8">
        <v>28</v>
      </c>
      <c r="E2211" s="6">
        <f>DAY(TableAopCalendar[[#This Row],[Date]])</f>
        <v>18</v>
      </c>
      <c r="F2211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211" s="6" t="str">
        <f t="shared" si="106"/>
        <v>Week 3</v>
      </c>
      <c r="H2211" s="6" t="str">
        <f t="shared" si="107"/>
        <v>April 28 Week 3</v>
      </c>
      <c r="I2211" s="6" t="str">
        <f>CONCATENATE(UPPER(TableAopCalendar[[#This Row],[Month]])," ",TableAopCalendar[[#This Row],[Year]])</f>
        <v>APRIL 28</v>
      </c>
      <c r="J2211" s="6" t="s">
        <v>261</v>
      </c>
      <c r="K2211" s="6" t="str">
        <f>CONCATENATE(TableAopCalendar[[#This Row],[Month for Plan]]," ",TableAopCalendar[[#This Row],[Plan]])</f>
        <v>APRIL 28 PLANNED</v>
      </c>
    </row>
    <row r="2212" spans="1:11" x14ac:dyDescent="0.35">
      <c r="A2212" s="6">
        <f t="shared" si="105"/>
        <v>5</v>
      </c>
      <c r="B2212" s="7">
        <v>46862</v>
      </c>
      <c r="C2212" s="8" t="s">
        <v>251</v>
      </c>
      <c r="D2212" s="8">
        <v>28</v>
      </c>
      <c r="E2212" s="6">
        <f>DAY(TableAopCalendar[[#This Row],[Date]])</f>
        <v>19</v>
      </c>
      <c r="F2212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212" s="6" t="str">
        <f t="shared" si="106"/>
        <v>Week 3</v>
      </c>
      <c r="H2212" s="6" t="str">
        <f t="shared" si="107"/>
        <v>April 28 Week 3</v>
      </c>
      <c r="I2212" s="6" t="str">
        <f>CONCATENATE(UPPER(TableAopCalendar[[#This Row],[Month]])," ",TableAopCalendar[[#This Row],[Year]])</f>
        <v>APRIL 28</v>
      </c>
      <c r="J2212" s="6" t="s">
        <v>261</v>
      </c>
      <c r="K2212" s="6" t="str">
        <f>CONCATENATE(TableAopCalendar[[#This Row],[Month for Plan]]," ",TableAopCalendar[[#This Row],[Plan]])</f>
        <v>APRIL 28 PLANNED</v>
      </c>
    </row>
    <row r="2213" spans="1:11" x14ac:dyDescent="0.35">
      <c r="A2213" s="6">
        <f t="shared" si="105"/>
        <v>6</v>
      </c>
      <c r="B2213" s="7">
        <v>46863</v>
      </c>
      <c r="C2213" s="8" t="s">
        <v>251</v>
      </c>
      <c r="D2213" s="8">
        <v>28</v>
      </c>
      <c r="E2213" s="6">
        <f>DAY(TableAopCalendar[[#This Row],[Date]])</f>
        <v>20</v>
      </c>
      <c r="F2213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213" s="6" t="str">
        <f t="shared" si="106"/>
        <v>Week 3</v>
      </c>
      <c r="H2213" s="6" t="str">
        <f t="shared" si="107"/>
        <v>April 28 Week 3</v>
      </c>
      <c r="I2213" s="6" t="str">
        <f>CONCATENATE(UPPER(TableAopCalendar[[#This Row],[Month]])," ",TableAopCalendar[[#This Row],[Year]])</f>
        <v>APRIL 28</v>
      </c>
      <c r="J2213" s="6" t="s">
        <v>261</v>
      </c>
      <c r="K2213" s="6" t="str">
        <f>CONCATENATE(TableAopCalendar[[#This Row],[Month for Plan]]," ",TableAopCalendar[[#This Row],[Plan]])</f>
        <v>APRIL 28 PLANNED</v>
      </c>
    </row>
    <row r="2214" spans="1:11" x14ac:dyDescent="0.35">
      <c r="A2214" s="6">
        <f t="shared" si="105"/>
        <v>7</v>
      </c>
      <c r="B2214" s="7">
        <v>46864</v>
      </c>
      <c r="C2214" s="8" t="s">
        <v>251</v>
      </c>
      <c r="D2214" s="8">
        <v>28</v>
      </c>
      <c r="E2214" s="6">
        <f>DAY(TableAopCalendar[[#This Row],[Date]])</f>
        <v>21</v>
      </c>
      <c r="F2214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214" s="6" t="str">
        <f t="shared" si="106"/>
        <v>Week 3</v>
      </c>
      <c r="H2214" s="6" t="str">
        <f t="shared" si="107"/>
        <v>April 28 Week 3</v>
      </c>
      <c r="I2214" s="6" t="str">
        <f>CONCATENATE(UPPER(TableAopCalendar[[#This Row],[Month]])," ",TableAopCalendar[[#This Row],[Year]])</f>
        <v>APRIL 28</v>
      </c>
      <c r="J2214" s="6" t="s">
        <v>261</v>
      </c>
      <c r="K2214" s="6" t="str">
        <f>CONCATENATE(TableAopCalendar[[#This Row],[Month for Plan]]," ",TableAopCalendar[[#This Row],[Plan]])</f>
        <v>APRIL 28 PLANNED</v>
      </c>
    </row>
    <row r="2215" spans="1:11" x14ac:dyDescent="0.35">
      <c r="A2215" s="6">
        <f t="shared" si="105"/>
        <v>1</v>
      </c>
      <c r="B2215" s="7">
        <v>46865</v>
      </c>
      <c r="C2215" s="8" t="s">
        <v>251</v>
      </c>
      <c r="D2215" s="8">
        <v>28</v>
      </c>
      <c r="E2215" s="6">
        <f>DAY(TableAopCalendar[[#This Row],[Date]])</f>
        <v>22</v>
      </c>
      <c r="F2215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215" s="6" t="str">
        <f t="shared" si="106"/>
        <v>Week 4</v>
      </c>
      <c r="H2215" s="6" t="str">
        <f t="shared" si="107"/>
        <v>April 28 Week 4</v>
      </c>
      <c r="I2215" s="6" t="str">
        <f>CONCATENATE(UPPER(TableAopCalendar[[#This Row],[Month]])," ",TableAopCalendar[[#This Row],[Year]])</f>
        <v>APRIL 28</v>
      </c>
      <c r="J2215" s="6" t="s">
        <v>261</v>
      </c>
      <c r="K2215" s="6" t="str">
        <f>CONCATENATE(TableAopCalendar[[#This Row],[Month for Plan]]," ",TableAopCalendar[[#This Row],[Plan]])</f>
        <v>APRIL 28 PLANNED</v>
      </c>
    </row>
    <row r="2216" spans="1:11" x14ac:dyDescent="0.35">
      <c r="A2216" s="6">
        <f t="shared" si="105"/>
        <v>2</v>
      </c>
      <c r="B2216" s="7">
        <v>46866</v>
      </c>
      <c r="C2216" s="8" t="s">
        <v>251</v>
      </c>
      <c r="D2216" s="8">
        <v>28</v>
      </c>
      <c r="E2216" s="6">
        <f>DAY(TableAopCalendar[[#This Row],[Date]])</f>
        <v>23</v>
      </c>
      <c r="F2216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216" s="6" t="str">
        <f t="shared" si="106"/>
        <v>Week 4</v>
      </c>
      <c r="H2216" s="6" t="str">
        <f t="shared" si="107"/>
        <v>April 28 Week 4</v>
      </c>
      <c r="I2216" s="6" t="str">
        <f>CONCATENATE(UPPER(TableAopCalendar[[#This Row],[Month]])," ",TableAopCalendar[[#This Row],[Year]])</f>
        <v>APRIL 28</v>
      </c>
      <c r="J2216" s="6" t="s">
        <v>261</v>
      </c>
      <c r="K2216" s="6" t="str">
        <f>CONCATENATE(TableAopCalendar[[#This Row],[Month for Plan]]," ",TableAopCalendar[[#This Row],[Plan]])</f>
        <v>APRIL 28 PLANNED</v>
      </c>
    </row>
    <row r="2217" spans="1:11" x14ac:dyDescent="0.35">
      <c r="A2217" s="6">
        <f t="shared" si="105"/>
        <v>3</v>
      </c>
      <c r="B2217" s="7">
        <v>46867</v>
      </c>
      <c r="C2217" s="8" t="s">
        <v>251</v>
      </c>
      <c r="D2217" s="8">
        <v>28</v>
      </c>
      <c r="E2217" s="6">
        <f>DAY(TableAopCalendar[[#This Row],[Date]])</f>
        <v>24</v>
      </c>
      <c r="F2217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217" s="6" t="str">
        <f t="shared" si="106"/>
        <v>Week 4</v>
      </c>
      <c r="H2217" s="6" t="str">
        <f t="shared" si="107"/>
        <v>April 28 Week 4</v>
      </c>
      <c r="I2217" s="6" t="str">
        <f>CONCATENATE(UPPER(TableAopCalendar[[#This Row],[Month]])," ",TableAopCalendar[[#This Row],[Year]])</f>
        <v>APRIL 28</v>
      </c>
      <c r="J2217" s="6" t="s">
        <v>261</v>
      </c>
      <c r="K2217" s="6" t="str">
        <f>CONCATENATE(TableAopCalendar[[#This Row],[Month for Plan]]," ",TableAopCalendar[[#This Row],[Plan]])</f>
        <v>APRIL 28 PLANNED</v>
      </c>
    </row>
    <row r="2218" spans="1:11" x14ac:dyDescent="0.35">
      <c r="A2218" s="6">
        <f t="shared" si="105"/>
        <v>4</v>
      </c>
      <c r="B2218" s="7">
        <v>46868</v>
      </c>
      <c r="C2218" s="8" t="s">
        <v>251</v>
      </c>
      <c r="D2218" s="8">
        <v>28</v>
      </c>
      <c r="E2218" s="6">
        <f>DAY(TableAopCalendar[[#This Row],[Date]])</f>
        <v>25</v>
      </c>
      <c r="F2218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218" s="6" t="str">
        <f t="shared" si="106"/>
        <v>Week 4</v>
      </c>
      <c r="H2218" s="6" t="str">
        <f t="shared" si="107"/>
        <v>April 28 Week 4</v>
      </c>
      <c r="I2218" s="6" t="str">
        <f>CONCATENATE(UPPER(TableAopCalendar[[#This Row],[Month]])," ",TableAopCalendar[[#This Row],[Year]])</f>
        <v>APRIL 28</v>
      </c>
      <c r="J2218" s="6" t="s">
        <v>261</v>
      </c>
      <c r="K2218" s="6" t="str">
        <f>CONCATENATE(TableAopCalendar[[#This Row],[Month for Plan]]," ",TableAopCalendar[[#This Row],[Plan]])</f>
        <v>APRIL 28 PLANNED</v>
      </c>
    </row>
    <row r="2219" spans="1:11" x14ac:dyDescent="0.35">
      <c r="A2219" s="6">
        <f t="shared" si="105"/>
        <v>5</v>
      </c>
      <c r="B2219" s="7">
        <v>46869</v>
      </c>
      <c r="C2219" s="8" t="s">
        <v>251</v>
      </c>
      <c r="D2219" s="8">
        <v>28</v>
      </c>
      <c r="E2219" s="6">
        <f>DAY(TableAopCalendar[[#This Row],[Date]])</f>
        <v>26</v>
      </c>
      <c r="F2219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219" s="6" t="str">
        <f t="shared" si="106"/>
        <v>Week 4</v>
      </c>
      <c r="H2219" s="6" t="str">
        <f t="shared" si="107"/>
        <v>April 28 Week 4</v>
      </c>
      <c r="I2219" s="6" t="str">
        <f>CONCATENATE(UPPER(TableAopCalendar[[#This Row],[Month]])," ",TableAopCalendar[[#This Row],[Year]])</f>
        <v>APRIL 28</v>
      </c>
      <c r="J2219" s="6" t="s">
        <v>261</v>
      </c>
      <c r="K2219" s="6" t="str">
        <f>CONCATENATE(TableAopCalendar[[#This Row],[Month for Plan]]," ",TableAopCalendar[[#This Row],[Plan]])</f>
        <v>APRIL 28 PLANNED</v>
      </c>
    </row>
    <row r="2220" spans="1:11" x14ac:dyDescent="0.35">
      <c r="A2220" s="6">
        <f t="shared" si="105"/>
        <v>6</v>
      </c>
      <c r="B2220" s="7">
        <v>46870</v>
      </c>
      <c r="C2220" s="8" t="s">
        <v>251</v>
      </c>
      <c r="D2220" s="8">
        <v>28</v>
      </c>
      <c r="E2220" s="6">
        <f>DAY(TableAopCalendar[[#This Row],[Date]])</f>
        <v>27</v>
      </c>
      <c r="F2220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220" s="6" t="str">
        <f t="shared" si="106"/>
        <v>Week 4</v>
      </c>
      <c r="H2220" s="6" t="str">
        <f t="shared" si="107"/>
        <v>April 28 Week 4</v>
      </c>
      <c r="I2220" s="6" t="str">
        <f>CONCATENATE(UPPER(TableAopCalendar[[#This Row],[Month]])," ",TableAopCalendar[[#This Row],[Year]])</f>
        <v>APRIL 28</v>
      </c>
      <c r="J2220" s="6" t="s">
        <v>261</v>
      </c>
      <c r="K2220" s="6" t="str">
        <f>CONCATENATE(TableAopCalendar[[#This Row],[Month for Plan]]," ",TableAopCalendar[[#This Row],[Plan]])</f>
        <v>APRIL 28 PLANNED</v>
      </c>
    </row>
    <row r="2221" spans="1:11" x14ac:dyDescent="0.35">
      <c r="A2221" s="6">
        <f t="shared" si="105"/>
        <v>7</v>
      </c>
      <c r="B2221" s="7">
        <v>46871</v>
      </c>
      <c r="C2221" s="8" t="s">
        <v>251</v>
      </c>
      <c r="D2221" s="8">
        <v>28</v>
      </c>
      <c r="E2221" s="6">
        <f>DAY(TableAopCalendar[[#This Row],[Date]])</f>
        <v>28</v>
      </c>
      <c r="F2221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221" s="6" t="str">
        <f t="shared" si="106"/>
        <v>Week 4</v>
      </c>
      <c r="H2221" s="6" t="str">
        <f t="shared" si="107"/>
        <v>April 28 Week 4</v>
      </c>
      <c r="I2221" s="6" t="str">
        <f>CONCATENATE(UPPER(TableAopCalendar[[#This Row],[Month]])," ",TableAopCalendar[[#This Row],[Year]])</f>
        <v>APRIL 28</v>
      </c>
      <c r="J2221" s="6" t="s">
        <v>261</v>
      </c>
      <c r="K2221" s="6" t="str">
        <f>CONCATENATE(TableAopCalendar[[#This Row],[Month for Plan]]," ",TableAopCalendar[[#This Row],[Plan]])</f>
        <v>APRIL 28 PLANNED</v>
      </c>
    </row>
    <row r="2222" spans="1:11" x14ac:dyDescent="0.35">
      <c r="A2222" s="6">
        <f t="shared" si="105"/>
        <v>1</v>
      </c>
      <c r="B2222" s="7">
        <v>46872</v>
      </c>
      <c r="C2222" s="8" t="s">
        <v>251</v>
      </c>
      <c r="D2222" s="8">
        <v>28</v>
      </c>
      <c r="E2222" s="6">
        <f>DAY(TableAopCalendar[[#This Row],[Date]])</f>
        <v>29</v>
      </c>
      <c r="F2222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222" s="6" t="str">
        <f t="shared" si="106"/>
        <v>Week 5</v>
      </c>
      <c r="H2222" s="6" t="str">
        <f t="shared" si="107"/>
        <v>April 28 Week 5</v>
      </c>
      <c r="I2222" s="6" t="str">
        <f>CONCATENATE(UPPER(TableAopCalendar[[#This Row],[Month]])," ",TableAopCalendar[[#This Row],[Year]])</f>
        <v>APRIL 28</v>
      </c>
      <c r="J2222" s="6" t="s">
        <v>261</v>
      </c>
      <c r="K2222" s="6" t="str">
        <f>CONCATENATE(TableAopCalendar[[#This Row],[Month for Plan]]," ",TableAopCalendar[[#This Row],[Plan]])</f>
        <v>APRIL 28 PLANNED</v>
      </c>
    </row>
    <row r="2223" spans="1:11" x14ac:dyDescent="0.35">
      <c r="A2223" s="6">
        <f t="shared" si="105"/>
        <v>2</v>
      </c>
      <c r="B2223" s="7">
        <v>46873</v>
      </c>
      <c r="C2223" s="8" t="s">
        <v>251</v>
      </c>
      <c r="D2223" s="8">
        <v>28</v>
      </c>
      <c r="E2223" s="6">
        <f>DAY(TableAopCalendar[[#This Row],[Date]])</f>
        <v>30</v>
      </c>
      <c r="F2223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223" s="6" t="str">
        <f t="shared" si="106"/>
        <v>Week 5</v>
      </c>
      <c r="H2223" s="6" t="str">
        <f t="shared" si="107"/>
        <v>April 28 Week 5</v>
      </c>
      <c r="I2223" s="6" t="str">
        <f>CONCATENATE(UPPER(TableAopCalendar[[#This Row],[Month]])," ",TableAopCalendar[[#This Row],[Year]])</f>
        <v>APRIL 28</v>
      </c>
      <c r="J2223" s="6" t="s">
        <v>261</v>
      </c>
      <c r="K2223" s="6" t="str">
        <f>CONCATENATE(TableAopCalendar[[#This Row],[Month for Plan]]," ",TableAopCalendar[[#This Row],[Plan]])</f>
        <v>APRIL 28 PLANNED</v>
      </c>
    </row>
    <row r="2224" spans="1:11" x14ac:dyDescent="0.35">
      <c r="A2224" s="6">
        <f t="shared" si="105"/>
        <v>1</v>
      </c>
      <c r="B2224" s="7">
        <v>46874</v>
      </c>
      <c r="C2224" s="8" t="s">
        <v>252</v>
      </c>
      <c r="D2224" s="8">
        <v>28</v>
      </c>
      <c r="E2224" s="6">
        <f>DAY(TableAopCalendar[[#This Row],[Date]])</f>
        <v>1</v>
      </c>
      <c r="F2224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224" s="6" t="str">
        <f t="shared" si="106"/>
        <v>Week 1</v>
      </c>
      <c r="H2224" s="6" t="str">
        <f t="shared" si="107"/>
        <v>May 28 Week 1</v>
      </c>
      <c r="I2224" s="6" t="str">
        <f>CONCATENATE(UPPER(TableAopCalendar[[#This Row],[Month]])," ",TableAopCalendar[[#This Row],[Year]])</f>
        <v>MAY 28</v>
      </c>
      <c r="J2224" s="6" t="s">
        <v>261</v>
      </c>
      <c r="K2224" s="6" t="str">
        <f>CONCATENATE(TableAopCalendar[[#This Row],[Month for Plan]]," ",TableAopCalendar[[#This Row],[Plan]])</f>
        <v>MAY 28 PLANNED</v>
      </c>
    </row>
    <row r="2225" spans="1:11" x14ac:dyDescent="0.35">
      <c r="A2225" s="6">
        <f t="shared" si="105"/>
        <v>2</v>
      </c>
      <c r="B2225" s="7">
        <v>46875</v>
      </c>
      <c r="C2225" s="8" t="s">
        <v>252</v>
      </c>
      <c r="D2225" s="8">
        <v>28</v>
      </c>
      <c r="E2225" s="6">
        <f>DAY(TableAopCalendar[[#This Row],[Date]])</f>
        <v>2</v>
      </c>
      <c r="F2225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225" s="6" t="str">
        <f t="shared" si="106"/>
        <v>Week 1</v>
      </c>
      <c r="H2225" s="6" t="str">
        <f t="shared" si="107"/>
        <v>May 28 Week 1</v>
      </c>
      <c r="I2225" s="6" t="str">
        <f>CONCATENATE(UPPER(TableAopCalendar[[#This Row],[Month]])," ",TableAopCalendar[[#This Row],[Year]])</f>
        <v>MAY 28</v>
      </c>
      <c r="J2225" s="6" t="s">
        <v>261</v>
      </c>
      <c r="K2225" s="6" t="str">
        <f>CONCATENATE(TableAopCalendar[[#This Row],[Month for Plan]]," ",TableAopCalendar[[#This Row],[Plan]])</f>
        <v>MAY 28 PLANNED</v>
      </c>
    </row>
    <row r="2226" spans="1:11" x14ac:dyDescent="0.35">
      <c r="A2226" s="6">
        <f t="shared" si="105"/>
        <v>3</v>
      </c>
      <c r="B2226" s="7">
        <v>46876</v>
      </c>
      <c r="C2226" s="8" t="s">
        <v>252</v>
      </c>
      <c r="D2226" s="8">
        <v>28</v>
      </c>
      <c r="E2226" s="6">
        <f>DAY(TableAopCalendar[[#This Row],[Date]])</f>
        <v>3</v>
      </c>
      <c r="F2226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226" s="6" t="str">
        <f t="shared" si="106"/>
        <v>Week 1</v>
      </c>
      <c r="H2226" s="6" t="str">
        <f t="shared" si="107"/>
        <v>May 28 Week 1</v>
      </c>
      <c r="I2226" s="6" t="str">
        <f>CONCATENATE(UPPER(TableAopCalendar[[#This Row],[Month]])," ",TableAopCalendar[[#This Row],[Year]])</f>
        <v>MAY 28</v>
      </c>
      <c r="J2226" s="6" t="s">
        <v>261</v>
      </c>
      <c r="K2226" s="6" t="str">
        <f>CONCATENATE(TableAopCalendar[[#This Row],[Month for Plan]]," ",TableAopCalendar[[#This Row],[Plan]])</f>
        <v>MAY 28 PLANNED</v>
      </c>
    </row>
    <row r="2227" spans="1:11" x14ac:dyDescent="0.35">
      <c r="A2227" s="6">
        <f t="shared" si="105"/>
        <v>4</v>
      </c>
      <c r="B2227" s="7">
        <v>46877</v>
      </c>
      <c r="C2227" s="8" t="s">
        <v>252</v>
      </c>
      <c r="D2227" s="8">
        <v>28</v>
      </c>
      <c r="E2227" s="6">
        <f>DAY(TableAopCalendar[[#This Row],[Date]])</f>
        <v>4</v>
      </c>
      <c r="F2227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227" s="6" t="str">
        <f t="shared" si="106"/>
        <v>Week 1</v>
      </c>
      <c r="H2227" s="6" t="str">
        <f t="shared" si="107"/>
        <v>May 28 Week 1</v>
      </c>
      <c r="I2227" s="6" t="str">
        <f>CONCATENATE(UPPER(TableAopCalendar[[#This Row],[Month]])," ",TableAopCalendar[[#This Row],[Year]])</f>
        <v>MAY 28</v>
      </c>
      <c r="J2227" s="6" t="s">
        <v>261</v>
      </c>
      <c r="K2227" s="6" t="str">
        <f>CONCATENATE(TableAopCalendar[[#This Row],[Month for Plan]]," ",TableAopCalendar[[#This Row],[Plan]])</f>
        <v>MAY 28 PLANNED</v>
      </c>
    </row>
    <row r="2228" spans="1:11" x14ac:dyDescent="0.35">
      <c r="A2228" s="6">
        <f t="shared" si="105"/>
        <v>5</v>
      </c>
      <c r="B2228" s="7">
        <v>46878</v>
      </c>
      <c r="C2228" s="8" t="s">
        <v>252</v>
      </c>
      <c r="D2228" s="8">
        <v>28</v>
      </c>
      <c r="E2228" s="6">
        <f>DAY(TableAopCalendar[[#This Row],[Date]])</f>
        <v>5</v>
      </c>
      <c r="F2228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228" s="6" t="str">
        <f t="shared" si="106"/>
        <v>Week 1</v>
      </c>
      <c r="H2228" s="6" t="str">
        <f t="shared" si="107"/>
        <v>May 28 Week 1</v>
      </c>
      <c r="I2228" s="6" t="str">
        <f>CONCATENATE(UPPER(TableAopCalendar[[#This Row],[Month]])," ",TableAopCalendar[[#This Row],[Year]])</f>
        <v>MAY 28</v>
      </c>
      <c r="J2228" s="6" t="s">
        <v>261</v>
      </c>
      <c r="K2228" s="6" t="str">
        <f>CONCATENATE(TableAopCalendar[[#This Row],[Month for Plan]]," ",TableAopCalendar[[#This Row],[Plan]])</f>
        <v>MAY 28 PLANNED</v>
      </c>
    </row>
    <row r="2229" spans="1:11" x14ac:dyDescent="0.35">
      <c r="A2229" s="6">
        <f t="shared" si="105"/>
        <v>6</v>
      </c>
      <c r="B2229" s="7">
        <v>46879</v>
      </c>
      <c r="C2229" s="8" t="s">
        <v>252</v>
      </c>
      <c r="D2229" s="8">
        <v>28</v>
      </c>
      <c r="E2229" s="6">
        <f>DAY(TableAopCalendar[[#This Row],[Date]])</f>
        <v>6</v>
      </c>
      <c r="F2229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229" s="6" t="str">
        <f t="shared" si="106"/>
        <v>Week 1</v>
      </c>
      <c r="H2229" s="6" t="str">
        <f t="shared" si="107"/>
        <v>May 28 Week 1</v>
      </c>
      <c r="I2229" s="6" t="str">
        <f>CONCATENATE(UPPER(TableAopCalendar[[#This Row],[Month]])," ",TableAopCalendar[[#This Row],[Year]])</f>
        <v>MAY 28</v>
      </c>
      <c r="J2229" s="6" t="s">
        <v>261</v>
      </c>
      <c r="K2229" s="6" t="str">
        <f>CONCATENATE(TableAopCalendar[[#This Row],[Month for Plan]]," ",TableAopCalendar[[#This Row],[Plan]])</f>
        <v>MAY 28 PLANNED</v>
      </c>
    </row>
    <row r="2230" spans="1:11" x14ac:dyDescent="0.35">
      <c r="A2230" s="6">
        <f t="shared" si="105"/>
        <v>7</v>
      </c>
      <c r="B2230" s="7">
        <v>46880</v>
      </c>
      <c r="C2230" s="8" t="s">
        <v>252</v>
      </c>
      <c r="D2230" s="8">
        <v>28</v>
      </c>
      <c r="E2230" s="6">
        <f>DAY(TableAopCalendar[[#This Row],[Date]])</f>
        <v>7</v>
      </c>
      <c r="F2230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230" s="6" t="str">
        <f t="shared" si="106"/>
        <v>Week 1</v>
      </c>
      <c r="H2230" s="6" t="str">
        <f t="shared" si="107"/>
        <v>May 28 Week 1</v>
      </c>
      <c r="I2230" s="6" t="str">
        <f>CONCATENATE(UPPER(TableAopCalendar[[#This Row],[Month]])," ",TableAopCalendar[[#This Row],[Year]])</f>
        <v>MAY 28</v>
      </c>
      <c r="J2230" s="6" t="s">
        <v>261</v>
      </c>
      <c r="K2230" s="6" t="str">
        <f>CONCATENATE(TableAopCalendar[[#This Row],[Month for Plan]]," ",TableAopCalendar[[#This Row],[Plan]])</f>
        <v>MAY 28 PLANNED</v>
      </c>
    </row>
    <row r="2231" spans="1:11" x14ac:dyDescent="0.35">
      <c r="A2231" s="6">
        <f t="shared" si="105"/>
        <v>1</v>
      </c>
      <c r="B2231" s="7">
        <v>46881</v>
      </c>
      <c r="C2231" s="8" t="s">
        <v>252</v>
      </c>
      <c r="D2231" s="8">
        <v>28</v>
      </c>
      <c r="E2231" s="6">
        <f>DAY(TableAopCalendar[[#This Row],[Date]])</f>
        <v>8</v>
      </c>
      <c r="F2231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231" s="6" t="str">
        <f t="shared" si="106"/>
        <v>Week 2</v>
      </c>
      <c r="H2231" s="6" t="str">
        <f t="shared" si="107"/>
        <v>May 28 Week 2</v>
      </c>
      <c r="I2231" s="6" t="str">
        <f>CONCATENATE(UPPER(TableAopCalendar[[#This Row],[Month]])," ",TableAopCalendar[[#This Row],[Year]])</f>
        <v>MAY 28</v>
      </c>
      <c r="J2231" s="6" t="s">
        <v>261</v>
      </c>
      <c r="K2231" s="6" t="str">
        <f>CONCATENATE(TableAopCalendar[[#This Row],[Month for Plan]]," ",TableAopCalendar[[#This Row],[Plan]])</f>
        <v>MAY 28 PLANNED</v>
      </c>
    </row>
    <row r="2232" spans="1:11" x14ac:dyDescent="0.35">
      <c r="A2232" s="6">
        <f t="shared" si="105"/>
        <v>2</v>
      </c>
      <c r="B2232" s="7">
        <v>46882</v>
      </c>
      <c r="C2232" s="8" t="s">
        <v>252</v>
      </c>
      <c r="D2232" s="8">
        <v>28</v>
      </c>
      <c r="E2232" s="6">
        <f>DAY(TableAopCalendar[[#This Row],[Date]])</f>
        <v>9</v>
      </c>
      <c r="F2232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232" s="6" t="str">
        <f t="shared" si="106"/>
        <v>Week 2</v>
      </c>
      <c r="H2232" s="6" t="str">
        <f t="shared" si="107"/>
        <v>May 28 Week 2</v>
      </c>
      <c r="I2232" s="6" t="str">
        <f>CONCATENATE(UPPER(TableAopCalendar[[#This Row],[Month]])," ",TableAopCalendar[[#This Row],[Year]])</f>
        <v>MAY 28</v>
      </c>
      <c r="J2232" s="6" t="s">
        <v>261</v>
      </c>
      <c r="K2232" s="6" t="str">
        <f>CONCATENATE(TableAopCalendar[[#This Row],[Month for Plan]]," ",TableAopCalendar[[#This Row],[Plan]])</f>
        <v>MAY 28 PLANNED</v>
      </c>
    </row>
    <row r="2233" spans="1:11" x14ac:dyDescent="0.35">
      <c r="A2233" s="6">
        <f t="shared" si="105"/>
        <v>3</v>
      </c>
      <c r="B2233" s="7">
        <v>46883</v>
      </c>
      <c r="C2233" s="8" t="s">
        <v>252</v>
      </c>
      <c r="D2233" s="8">
        <v>28</v>
      </c>
      <c r="E2233" s="6">
        <f>DAY(TableAopCalendar[[#This Row],[Date]])</f>
        <v>10</v>
      </c>
      <c r="F2233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233" s="6" t="str">
        <f t="shared" si="106"/>
        <v>Week 2</v>
      </c>
      <c r="H2233" s="6" t="str">
        <f t="shared" si="107"/>
        <v>May 28 Week 2</v>
      </c>
      <c r="I2233" s="6" t="str">
        <f>CONCATENATE(UPPER(TableAopCalendar[[#This Row],[Month]])," ",TableAopCalendar[[#This Row],[Year]])</f>
        <v>MAY 28</v>
      </c>
      <c r="J2233" s="6" t="s">
        <v>261</v>
      </c>
      <c r="K2233" s="6" t="str">
        <f>CONCATENATE(TableAopCalendar[[#This Row],[Month for Plan]]," ",TableAopCalendar[[#This Row],[Plan]])</f>
        <v>MAY 28 PLANNED</v>
      </c>
    </row>
    <row r="2234" spans="1:11" x14ac:dyDescent="0.35">
      <c r="A2234" s="6">
        <f t="shared" si="105"/>
        <v>4</v>
      </c>
      <c r="B2234" s="7">
        <v>46884</v>
      </c>
      <c r="C2234" s="8" t="s">
        <v>252</v>
      </c>
      <c r="D2234" s="8">
        <v>28</v>
      </c>
      <c r="E2234" s="6">
        <f>DAY(TableAopCalendar[[#This Row],[Date]])</f>
        <v>11</v>
      </c>
      <c r="F2234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234" s="6" t="str">
        <f t="shared" si="106"/>
        <v>Week 2</v>
      </c>
      <c r="H2234" s="6" t="str">
        <f t="shared" si="107"/>
        <v>May 28 Week 2</v>
      </c>
      <c r="I2234" s="6" t="str">
        <f>CONCATENATE(UPPER(TableAopCalendar[[#This Row],[Month]])," ",TableAopCalendar[[#This Row],[Year]])</f>
        <v>MAY 28</v>
      </c>
      <c r="J2234" s="6" t="s">
        <v>261</v>
      </c>
      <c r="K2234" s="6" t="str">
        <f>CONCATENATE(TableAopCalendar[[#This Row],[Month for Plan]]," ",TableAopCalendar[[#This Row],[Plan]])</f>
        <v>MAY 28 PLANNED</v>
      </c>
    </row>
    <row r="2235" spans="1:11" x14ac:dyDescent="0.35">
      <c r="A2235" s="6">
        <f t="shared" si="105"/>
        <v>5</v>
      </c>
      <c r="B2235" s="7">
        <v>46885</v>
      </c>
      <c r="C2235" s="8" t="s">
        <v>252</v>
      </c>
      <c r="D2235" s="8">
        <v>28</v>
      </c>
      <c r="E2235" s="6">
        <f>DAY(TableAopCalendar[[#This Row],[Date]])</f>
        <v>12</v>
      </c>
      <c r="F2235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235" s="6" t="str">
        <f t="shared" si="106"/>
        <v>Week 2</v>
      </c>
      <c r="H2235" s="6" t="str">
        <f t="shared" si="107"/>
        <v>May 28 Week 2</v>
      </c>
      <c r="I2235" s="6" t="str">
        <f>CONCATENATE(UPPER(TableAopCalendar[[#This Row],[Month]])," ",TableAopCalendar[[#This Row],[Year]])</f>
        <v>MAY 28</v>
      </c>
      <c r="J2235" s="6" t="s">
        <v>261</v>
      </c>
      <c r="K2235" s="6" t="str">
        <f>CONCATENATE(TableAopCalendar[[#This Row],[Month for Plan]]," ",TableAopCalendar[[#This Row],[Plan]])</f>
        <v>MAY 28 PLANNED</v>
      </c>
    </row>
    <row r="2236" spans="1:11" x14ac:dyDescent="0.35">
      <c r="A2236" s="6">
        <f t="shared" si="105"/>
        <v>6</v>
      </c>
      <c r="B2236" s="7">
        <v>46886</v>
      </c>
      <c r="C2236" s="8" t="s">
        <v>252</v>
      </c>
      <c r="D2236" s="8">
        <v>28</v>
      </c>
      <c r="E2236" s="6">
        <f>DAY(TableAopCalendar[[#This Row],[Date]])</f>
        <v>13</v>
      </c>
      <c r="F2236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236" s="6" t="str">
        <f t="shared" si="106"/>
        <v>Week 2</v>
      </c>
      <c r="H2236" s="6" t="str">
        <f t="shared" si="107"/>
        <v>May 28 Week 2</v>
      </c>
      <c r="I2236" s="6" t="str">
        <f>CONCATENATE(UPPER(TableAopCalendar[[#This Row],[Month]])," ",TableAopCalendar[[#This Row],[Year]])</f>
        <v>MAY 28</v>
      </c>
      <c r="J2236" s="6" t="s">
        <v>261</v>
      </c>
      <c r="K2236" s="6" t="str">
        <f>CONCATENATE(TableAopCalendar[[#This Row],[Month for Plan]]," ",TableAopCalendar[[#This Row],[Plan]])</f>
        <v>MAY 28 PLANNED</v>
      </c>
    </row>
    <row r="2237" spans="1:11" x14ac:dyDescent="0.35">
      <c r="A2237" s="6">
        <f t="shared" si="105"/>
        <v>7</v>
      </c>
      <c r="B2237" s="7">
        <v>46887</v>
      </c>
      <c r="C2237" s="8" t="s">
        <v>252</v>
      </c>
      <c r="D2237" s="8">
        <v>28</v>
      </c>
      <c r="E2237" s="6">
        <f>DAY(TableAopCalendar[[#This Row],[Date]])</f>
        <v>14</v>
      </c>
      <c r="F2237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237" s="6" t="str">
        <f t="shared" si="106"/>
        <v>Week 2</v>
      </c>
      <c r="H2237" s="6" t="str">
        <f t="shared" si="107"/>
        <v>May 28 Week 2</v>
      </c>
      <c r="I2237" s="6" t="str">
        <f>CONCATENATE(UPPER(TableAopCalendar[[#This Row],[Month]])," ",TableAopCalendar[[#This Row],[Year]])</f>
        <v>MAY 28</v>
      </c>
      <c r="J2237" s="6" t="s">
        <v>261</v>
      </c>
      <c r="K2237" s="6" t="str">
        <f>CONCATENATE(TableAopCalendar[[#This Row],[Month for Plan]]," ",TableAopCalendar[[#This Row],[Plan]])</f>
        <v>MAY 28 PLANNED</v>
      </c>
    </row>
    <row r="2238" spans="1:11" x14ac:dyDescent="0.35">
      <c r="A2238" s="6">
        <f t="shared" si="105"/>
        <v>1</v>
      </c>
      <c r="B2238" s="7">
        <v>46888</v>
      </c>
      <c r="C2238" s="8" t="s">
        <v>252</v>
      </c>
      <c r="D2238" s="8">
        <v>28</v>
      </c>
      <c r="E2238" s="6">
        <f>DAY(TableAopCalendar[[#This Row],[Date]])</f>
        <v>15</v>
      </c>
      <c r="F2238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238" s="6" t="str">
        <f t="shared" si="106"/>
        <v>Week 3</v>
      </c>
      <c r="H2238" s="6" t="str">
        <f t="shared" si="107"/>
        <v>May 28 Week 3</v>
      </c>
      <c r="I2238" s="6" t="str">
        <f>CONCATENATE(UPPER(TableAopCalendar[[#This Row],[Month]])," ",TableAopCalendar[[#This Row],[Year]])</f>
        <v>MAY 28</v>
      </c>
      <c r="J2238" s="6" t="s">
        <v>261</v>
      </c>
      <c r="K2238" s="6" t="str">
        <f>CONCATENATE(TableAopCalendar[[#This Row],[Month for Plan]]," ",TableAopCalendar[[#This Row],[Plan]])</f>
        <v>MAY 28 PLANNED</v>
      </c>
    </row>
    <row r="2239" spans="1:11" x14ac:dyDescent="0.35">
      <c r="A2239" s="6">
        <f t="shared" si="105"/>
        <v>2</v>
      </c>
      <c r="B2239" s="7">
        <v>46889</v>
      </c>
      <c r="C2239" s="8" t="s">
        <v>252</v>
      </c>
      <c r="D2239" s="8">
        <v>28</v>
      </c>
      <c r="E2239" s="6">
        <f>DAY(TableAopCalendar[[#This Row],[Date]])</f>
        <v>16</v>
      </c>
      <c r="F2239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239" s="6" t="str">
        <f t="shared" si="106"/>
        <v>Week 3</v>
      </c>
      <c r="H2239" s="6" t="str">
        <f t="shared" si="107"/>
        <v>May 28 Week 3</v>
      </c>
      <c r="I2239" s="6" t="str">
        <f>CONCATENATE(UPPER(TableAopCalendar[[#This Row],[Month]])," ",TableAopCalendar[[#This Row],[Year]])</f>
        <v>MAY 28</v>
      </c>
      <c r="J2239" s="6" t="s">
        <v>261</v>
      </c>
      <c r="K2239" s="6" t="str">
        <f>CONCATENATE(TableAopCalendar[[#This Row],[Month for Plan]]," ",TableAopCalendar[[#This Row],[Plan]])</f>
        <v>MAY 28 PLANNED</v>
      </c>
    </row>
    <row r="2240" spans="1:11" x14ac:dyDescent="0.35">
      <c r="A2240" s="6">
        <f t="shared" si="105"/>
        <v>3</v>
      </c>
      <c r="B2240" s="7">
        <v>46890</v>
      </c>
      <c r="C2240" s="8" t="s">
        <v>252</v>
      </c>
      <c r="D2240" s="8">
        <v>28</v>
      </c>
      <c r="E2240" s="6">
        <f>DAY(TableAopCalendar[[#This Row],[Date]])</f>
        <v>17</v>
      </c>
      <c r="F2240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240" s="6" t="str">
        <f t="shared" si="106"/>
        <v>Week 3</v>
      </c>
      <c r="H2240" s="6" t="str">
        <f t="shared" si="107"/>
        <v>May 28 Week 3</v>
      </c>
      <c r="I2240" s="6" t="str">
        <f>CONCATENATE(UPPER(TableAopCalendar[[#This Row],[Month]])," ",TableAopCalendar[[#This Row],[Year]])</f>
        <v>MAY 28</v>
      </c>
      <c r="J2240" s="6" t="s">
        <v>261</v>
      </c>
      <c r="K2240" s="6" t="str">
        <f>CONCATENATE(TableAopCalendar[[#This Row],[Month for Plan]]," ",TableAopCalendar[[#This Row],[Plan]])</f>
        <v>MAY 28 PLANNED</v>
      </c>
    </row>
    <row r="2241" spans="1:11" x14ac:dyDescent="0.35">
      <c r="A2241" s="6">
        <f t="shared" si="105"/>
        <v>4</v>
      </c>
      <c r="B2241" s="7">
        <v>46891</v>
      </c>
      <c r="C2241" s="8" t="s">
        <v>252</v>
      </c>
      <c r="D2241" s="8">
        <v>28</v>
      </c>
      <c r="E2241" s="6">
        <f>DAY(TableAopCalendar[[#This Row],[Date]])</f>
        <v>18</v>
      </c>
      <c r="F2241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241" s="6" t="str">
        <f t="shared" si="106"/>
        <v>Week 3</v>
      </c>
      <c r="H2241" s="6" t="str">
        <f t="shared" si="107"/>
        <v>May 28 Week 3</v>
      </c>
      <c r="I2241" s="6" t="str">
        <f>CONCATENATE(UPPER(TableAopCalendar[[#This Row],[Month]])," ",TableAopCalendar[[#This Row],[Year]])</f>
        <v>MAY 28</v>
      </c>
      <c r="J2241" s="6" t="s">
        <v>261</v>
      </c>
      <c r="K2241" s="6" t="str">
        <f>CONCATENATE(TableAopCalendar[[#This Row],[Month for Plan]]," ",TableAopCalendar[[#This Row],[Plan]])</f>
        <v>MAY 28 PLANNED</v>
      </c>
    </row>
    <row r="2242" spans="1:11" x14ac:dyDescent="0.35">
      <c r="A2242" s="6">
        <f t="shared" si="105"/>
        <v>5</v>
      </c>
      <c r="B2242" s="7">
        <v>46892</v>
      </c>
      <c r="C2242" s="8" t="s">
        <v>252</v>
      </c>
      <c r="D2242" s="8">
        <v>28</v>
      </c>
      <c r="E2242" s="6">
        <f>DAY(TableAopCalendar[[#This Row],[Date]])</f>
        <v>19</v>
      </c>
      <c r="F2242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242" s="6" t="str">
        <f t="shared" si="106"/>
        <v>Week 3</v>
      </c>
      <c r="H2242" s="6" t="str">
        <f t="shared" si="107"/>
        <v>May 28 Week 3</v>
      </c>
      <c r="I2242" s="6" t="str">
        <f>CONCATENATE(UPPER(TableAopCalendar[[#This Row],[Month]])," ",TableAopCalendar[[#This Row],[Year]])</f>
        <v>MAY 28</v>
      </c>
      <c r="J2242" s="6" t="s">
        <v>261</v>
      </c>
      <c r="K2242" s="6" t="str">
        <f>CONCATENATE(TableAopCalendar[[#This Row],[Month for Plan]]," ",TableAopCalendar[[#This Row],[Plan]])</f>
        <v>MAY 28 PLANNED</v>
      </c>
    </row>
    <row r="2243" spans="1:11" x14ac:dyDescent="0.35">
      <c r="A2243" s="6">
        <f t="shared" si="105"/>
        <v>6</v>
      </c>
      <c r="B2243" s="7">
        <v>46893</v>
      </c>
      <c r="C2243" s="8" t="s">
        <v>252</v>
      </c>
      <c r="D2243" s="8">
        <v>28</v>
      </c>
      <c r="E2243" s="6">
        <f>DAY(TableAopCalendar[[#This Row],[Date]])</f>
        <v>20</v>
      </c>
      <c r="F2243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243" s="6" t="str">
        <f t="shared" si="106"/>
        <v>Week 3</v>
      </c>
      <c r="H2243" s="6" t="str">
        <f t="shared" si="107"/>
        <v>May 28 Week 3</v>
      </c>
      <c r="I2243" s="6" t="str">
        <f>CONCATENATE(UPPER(TableAopCalendar[[#This Row],[Month]])," ",TableAopCalendar[[#This Row],[Year]])</f>
        <v>MAY 28</v>
      </c>
      <c r="J2243" s="6" t="s">
        <v>261</v>
      </c>
      <c r="K2243" s="6" t="str">
        <f>CONCATENATE(TableAopCalendar[[#This Row],[Month for Plan]]," ",TableAopCalendar[[#This Row],[Plan]])</f>
        <v>MAY 28 PLANNED</v>
      </c>
    </row>
    <row r="2244" spans="1:11" x14ac:dyDescent="0.35">
      <c r="A2244" s="6">
        <f t="shared" si="105"/>
        <v>7</v>
      </c>
      <c r="B2244" s="7">
        <v>46894</v>
      </c>
      <c r="C2244" s="8" t="s">
        <v>252</v>
      </c>
      <c r="D2244" s="8">
        <v>28</v>
      </c>
      <c r="E2244" s="6">
        <f>DAY(TableAopCalendar[[#This Row],[Date]])</f>
        <v>21</v>
      </c>
      <c r="F2244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244" s="6" t="str">
        <f t="shared" si="106"/>
        <v>Week 3</v>
      </c>
      <c r="H2244" s="6" t="str">
        <f t="shared" si="107"/>
        <v>May 28 Week 3</v>
      </c>
      <c r="I2244" s="6" t="str">
        <f>CONCATENATE(UPPER(TableAopCalendar[[#This Row],[Month]])," ",TableAopCalendar[[#This Row],[Year]])</f>
        <v>MAY 28</v>
      </c>
      <c r="J2244" s="6" t="s">
        <v>261</v>
      </c>
      <c r="K2244" s="6" t="str">
        <f>CONCATENATE(TableAopCalendar[[#This Row],[Month for Plan]]," ",TableAopCalendar[[#This Row],[Plan]])</f>
        <v>MAY 28 PLANNED</v>
      </c>
    </row>
    <row r="2245" spans="1:11" x14ac:dyDescent="0.35">
      <c r="A2245" s="6">
        <f t="shared" si="105"/>
        <v>1</v>
      </c>
      <c r="B2245" s="7">
        <v>46895</v>
      </c>
      <c r="C2245" s="8" t="s">
        <v>252</v>
      </c>
      <c r="D2245" s="8">
        <v>28</v>
      </c>
      <c r="E2245" s="6">
        <f>DAY(TableAopCalendar[[#This Row],[Date]])</f>
        <v>22</v>
      </c>
      <c r="F2245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245" s="6" t="str">
        <f t="shared" si="106"/>
        <v>Week 4</v>
      </c>
      <c r="H2245" s="6" t="str">
        <f t="shared" si="107"/>
        <v>May 28 Week 4</v>
      </c>
      <c r="I2245" s="6" t="str">
        <f>CONCATENATE(UPPER(TableAopCalendar[[#This Row],[Month]])," ",TableAopCalendar[[#This Row],[Year]])</f>
        <v>MAY 28</v>
      </c>
      <c r="J2245" s="6" t="s">
        <v>261</v>
      </c>
      <c r="K2245" s="6" t="str">
        <f>CONCATENATE(TableAopCalendar[[#This Row],[Month for Plan]]," ",TableAopCalendar[[#This Row],[Plan]])</f>
        <v>MAY 28 PLANNED</v>
      </c>
    </row>
    <row r="2246" spans="1:11" x14ac:dyDescent="0.35">
      <c r="A2246" s="6">
        <f t="shared" si="105"/>
        <v>2</v>
      </c>
      <c r="B2246" s="7">
        <v>46896</v>
      </c>
      <c r="C2246" s="8" t="s">
        <v>252</v>
      </c>
      <c r="D2246" s="8">
        <v>28</v>
      </c>
      <c r="E2246" s="6">
        <f>DAY(TableAopCalendar[[#This Row],[Date]])</f>
        <v>23</v>
      </c>
      <c r="F2246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246" s="6" t="str">
        <f t="shared" si="106"/>
        <v>Week 4</v>
      </c>
      <c r="H2246" s="6" t="str">
        <f t="shared" si="107"/>
        <v>May 28 Week 4</v>
      </c>
      <c r="I2246" s="6" t="str">
        <f>CONCATENATE(UPPER(TableAopCalendar[[#This Row],[Month]])," ",TableAopCalendar[[#This Row],[Year]])</f>
        <v>MAY 28</v>
      </c>
      <c r="J2246" s="6" t="s">
        <v>261</v>
      </c>
      <c r="K2246" s="6" t="str">
        <f>CONCATENATE(TableAopCalendar[[#This Row],[Month for Plan]]," ",TableAopCalendar[[#This Row],[Plan]])</f>
        <v>MAY 28 PLANNED</v>
      </c>
    </row>
    <row r="2247" spans="1:11" x14ac:dyDescent="0.35">
      <c r="A2247" s="6">
        <f t="shared" si="105"/>
        <v>3</v>
      </c>
      <c r="B2247" s="7">
        <v>46897</v>
      </c>
      <c r="C2247" s="8" t="s">
        <v>252</v>
      </c>
      <c r="D2247" s="8">
        <v>28</v>
      </c>
      <c r="E2247" s="6">
        <f>DAY(TableAopCalendar[[#This Row],[Date]])</f>
        <v>24</v>
      </c>
      <c r="F2247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247" s="6" t="str">
        <f t="shared" si="106"/>
        <v>Week 4</v>
      </c>
      <c r="H2247" s="6" t="str">
        <f t="shared" si="107"/>
        <v>May 28 Week 4</v>
      </c>
      <c r="I2247" s="6" t="str">
        <f>CONCATENATE(UPPER(TableAopCalendar[[#This Row],[Month]])," ",TableAopCalendar[[#This Row],[Year]])</f>
        <v>MAY 28</v>
      </c>
      <c r="J2247" s="6" t="s">
        <v>261</v>
      </c>
      <c r="K2247" s="6" t="str">
        <f>CONCATENATE(TableAopCalendar[[#This Row],[Month for Plan]]," ",TableAopCalendar[[#This Row],[Plan]])</f>
        <v>MAY 28 PLANNED</v>
      </c>
    </row>
    <row r="2248" spans="1:11" x14ac:dyDescent="0.35">
      <c r="A2248" s="6">
        <f t="shared" si="105"/>
        <v>4</v>
      </c>
      <c r="B2248" s="7">
        <v>46898</v>
      </c>
      <c r="C2248" s="8" t="s">
        <v>252</v>
      </c>
      <c r="D2248" s="8">
        <v>28</v>
      </c>
      <c r="E2248" s="6">
        <f>DAY(TableAopCalendar[[#This Row],[Date]])</f>
        <v>25</v>
      </c>
      <c r="F2248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248" s="6" t="str">
        <f t="shared" si="106"/>
        <v>Week 4</v>
      </c>
      <c r="H2248" s="6" t="str">
        <f t="shared" si="107"/>
        <v>May 28 Week 4</v>
      </c>
      <c r="I2248" s="6" t="str">
        <f>CONCATENATE(UPPER(TableAopCalendar[[#This Row],[Month]])," ",TableAopCalendar[[#This Row],[Year]])</f>
        <v>MAY 28</v>
      </c>
      <c r="J2248" s="6" t="s">
        <v>261</v>
      </c>
      <c r="K2248" s="6" t="str">
        <f>CONCATENATE(TableAopCalendar[[#This Row],[Month for Plan]]," ",TableAopCalendar[[#This Row],[Plan]])</f>
        <v>MAY 28 PLANNED</v>
      </c>
    </row>
    <row r="2249" spans="1:11" x14ac:dyDescent="0.35">
      <c r="A2249" s="6">
        <f t="shared" si="105"/>
        <v>5</v>
      </c>
      <c r="B2249" s="7">
        <v>46899</v>
      </c>
      <c r="C2249" s="8" t="s">
        <v>252</v>
      </c>
      <c r="D2249" s="8">
        <v>28</v>
      </c>
      <c r="E2249" s="6">
        <f>DAY(TableAopCalendar[[#This Row],[Date]])</f>
        <v>26</v>
      </c>
      <c r="F2249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249" s="6" t="str">
        <f t="shared" si="106"/>
        <v>Week 4</v>
      </c>
      <c r="H2249" s="6" t="str">
        <f t="shared" si="107"/>
        <v>May 28 Week 4</v>
      </c>
      <c r="I2249" s="6" t="str">
        <f>CONCATENATE(UPPER(TableAopCalendar[[#This Row],[Month]])," ",TableAopCalendar[[#This Row],[Year]])</f>
        <v>MAY 28</v>
      </c>
      <c r="J2249" s="6" t="s">
        <v>261</v>
      </c>
      <c r="K2249" s="6" t="str">
        <f>CONCATENATE(TableAopCalendar[[#This Row],[Month for Plan]]," ",TableAopCalendar[[#This Row],[Plan]])</f>
        <v>MAY 28 PLANNED</v>
      </c>
    </row>
    <row r="2250" spans="1:11" x14ac:dyDescent="0.35">
      <c r="A2250" s="6">
        <f t="shared" si="105"/>
        <v>6</v>
      </c>
      <c r="B2250" s="7">
        <v>46900</v>
      </c>
      <c r="C2250" s="8" t="s">
        <v>252</v>
      </c>
      <c r="D2250" s="8">
        <v>28</v>
      </c>
      <c r="E2250" s="6">
        <f>DAY(TableAopCalendar[[#This Row],[Date]])</f>
        <v>27</v>
      </c>
      <c r="F2250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250" s="6" t="str">
        <f t="shared" si="106"/>
        <v>Week 4</v>
      </c>
      <c r="H2250" s="6" t="str">
        <f t="shared" si="107"/>
        <v>May 28 Week 4</v>
      </c>
      <c r="I2250" s="6" t="str">
        <f>CONCATENATE(UPPER(TableAopCalendar[[#This Row],[Month]])," ",TableAopCalendar[[#This Row],[Year]])</f>
        <v>MAY 28</v>
      </c>
      <c r="J2250" s="6" t="s">
        <v>261</v>
      </c>
      <c r="K2250" s="6" t="str">
        <f>CONCATENATE(TableAopCalendar[[#This Row],[Month for Plan]]," ",TableAopCalendar[[#This Row],[Plan]])</f>
        <v>MAY 28 PLANNED</v>
      </c>
    </row>
    <row r="2251" spans="1:11" x14ac:dyDescent="0.35">
      <c r="A2251" s="6">
        <f t="shared" ref="A2251:A2314" si="108">IF(G2251=G2250,A2250+1,1)</f>
        <v>7</v>
      </c>
      <c r="B2251" s="7">
        <v>46901</v>
      </c>
      <c r="C2251" s="8" t="s">
        <v>252</v>
      </c>
      <c r="D2251" s="8">
        <v>28</v>
      </c>
      <c r="E2251" s="6">
        <f>DAY(TableAopCalendar[[#This Row],[Date]])</f>
        <v>28</v>
      </c>
      <c r="F2251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251" s="6" t="str">
        <f t="shared" ref="G2251:G2314" si="109">"Week"&amp;" "&amp;F2251</f>
        <v>Week 4</v>
      </c>
      <c r="H2251" s="6" t="str">
        <f t="shared" ref="H2251:H2314" si="110">CONCATENATE(C2251," ",D2251," ",G2251)</f>
        <v>May 28 Week 4</v>
      </c>
      <c r="I2251" s="6" t="str">
        <f>CONCATENATE(UPPER(TableAopCalendar[[#This Row],[Month]])," ",TableAopCalendar[[#This Row],[Year]])</f>
        <v>MAY 28</v>
      </c>
      <c r="J2251" s="6" t="s">
        <v>261</v>
      </c>
      <c r="K2251" s="6" t="str">
        <f>CONCATENATE(TableAopCalendar[[#This Row],[Month for Plan]]," ",TableAopCalendar[[#This Row],[Plan]])</f>
        <v>MAY 28 PLANNED</v>
      </c>
    </row>
    <row r="2252" spans="1:11" x14ac:dyDescent="0.35">
      <c r="A2252" s="6">
        <f t="shared" si="108"/>
        <v>1</v>
      </c>
      <c r="B2252" s="7">
        <v>46902</v>
      </c>
      <c r="C2252" s="8" t="s">
        <v>252</v>
      </c>
      <c r="D2252" s="8">
        <v>28</v>
      </c>
      <c r="E2252" s="6">
        <f>DAY(TableAopCalendar[[#This Row],[Date]])</f>
        <v>29</v>
      </c>
      <c r="F2252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252" s="6" t="str">
        <f t="shared" si="109"/>
        <v>Week 5</v>
      </c>
      <c r="H2252" s="6" t="str">
        <f t="shared" si="110"/>
        <v>May 28 Week 5</v>
      </c>
      <c r="I2252" s="6" t="str">
        <f>CONCATENATE(UPPER(TableAopCalendar[[#This Row],[Month]])," ",TableAopCalendar[[#This Row],[Year]])</f>
        <v>MAY 28</v>
      </c>
      <c r="J2252" s="6" t="s">
        <v>261</v>
      </c>
      <c r="K2252" s="6" t="str">
        <f>CONCATENATE(TableAopCalendar[[#This Row],[Month for Plan]]," ",TableAopCalendar[[#This Row],[Plan]])</f>
        <v>MAY 28 PLANNED</v>
      </c>
    </row>
    <row r="2253" spans="1:11" x14ac:dyDescent="0.35">
      <c r="A2253" s="6">
        <f t="shared" si="108"/>
        <v>2</v>
      </c>
      <c r="B2253" s="7">
        <v>46903</v>
      </c>
      <c r="C2253" s="8" t="s">
        <v>252</v>
      </c>
      <c r="D2253" s="8">
        <v>28</v>
      </c>
      <c r="E2253" s="6">
        <f>DAY(TableAopCalendar[[#This Row],[Date]])</f>
        <v>30</v>
      </c>
      <c r="F2253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253" s="6" t="str">
        <f t="shared" si="109"/>
        <v>Week 5</v>
      </c>
      <c r="H2253" s="6" t="str">
        <f t="shared" si="110"/>
        <v>May 28 Week 5</v>
      </c>
      <c r="I2253" s="6" t="str">
        <f>CONCATENATE(UPPER(TableAopCalendar[[#This Row],[Month]])," ",TableAopCalendar[[#This Row],[Year]])</f>
        <v>MAY 28</v>
      </c>
      <c r="J2253" s="6" t="s">
        <v>261</v>
      </c>
      <c r="K2253" s="6" t="str">
        <f>CONCATENATE(TableAopCalendar[[#This Row],[Month for Plan]]," ",TableAopCalendar[[#This Row],[Plan]])</f>
        <v>MAY 28 PLANNED</v>
      </c>
    </row>
    <row r="2254" spans="1:11" x14ac:dyDescent="0.35">
      <c r="A2254" s="6">
        <f t="shared" si="108"/>
        <v>3</v>
      </c>
      <c r="B2254" s="7">
        <v>46904</v>
      </c>
      <c r="C2254" s="8" t="s">
        <v>252</v>
      </c>
      <c r="D2254" s="8">
        <v>28</v>
      </c>
      <c r="E2254" s="6">
        <f>DAY(TableAopCalendar[[#This Row],[Date]])</f>
        <v>31</v>
      </c>
      <c r="F2254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254" s="6" t="str">
        <f t="shared" si="109"/>
        <v>Week 5</v>
      </c>
      <c r="H2254" s="6" t="str">
        <f t="shared" si="110"/>
        <v>May 28 Week 5</v>
      </c>
      <c r="I2254" s="6" t="str">
        <f>CONCATENATE(UPPER(TableAopCalendar[[#This Row],[Month]])," ",TableAopCalendar[[#This Row],[Year]])</f>
        <v>MAY 28</v>
      </c>
      <c r="J2254" s="6" t="s">
        <v>261</v>
      </c>
      <c r="K2254" s="6" t="str">
        <f>CONCATENATE(TableAopCalendar[[#This Row],[Month for Plan]]," ",TableAopCalendar[[#This Row],[Plan]])</f>
        <v>MAY 28 PLANNED</v>
      </c>
    </row>
    <row r="2255" spans="1:11" x14ac:dyDescent="0.35">
      <c r="A2255" s="6">
        <f t="shared" si="108"/>
        <v>1</v>
      </c>
      <c r="B2255" s="7">
        <v>46905</v>
      </c>
      <c r="C2255" s="8" t="s">
        <v>253</v>
      </c>
      <c r="D2255" s="8">
        <v>28</v>
      </c>
      <c r="E2255" s="6">
        <f>DAY(TableAopCalendar[[#This Row],[Date]])</f>
        <v>1</v>
      </c>
      <c r="F2255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255" s="6" t="str">
        <f t="shared" si="109"/>
        <v>Week 1</v>
      </c>
      <c r="H2255" s="6" t="str">
        <f t="shared" si="110"/>
        <v>June 28 Week 1</v>
      </c>
      <c r="I2255" s="6" t="str">
        <f>CONCATENATE(UPPER(TableAopCalendar[[#This Row],[Month]])," ",TableAopCalendar[[#This Row],[Year]])</f>
        <v>JUNE 28</v>
      </c>
      <c r="J2255" s="6" t="s">
        <v>261</v>
      </c>
      <c r="K2255" s="6" t="str">
        <f>CONCATENATE(TableAopCalendar[[#This Row],[Month for Plan]]," ",TableAopCalendar[[#This Row],[Plan]])</f>
        <v>JUNE 28 PLANNED</v>
      </c>
    </row>
    <row r="2256" spans="1:11" x14ac:dyDescent="0.35">
      <c r="A2256" s="6">
        <f t="shared" si="108"/>
        <v>2</v>
      </c>
      <c r="B2256" s="7">
        <v>46906</v>
      </c>
      <c r="C2256" s="8" t="s">
        <v>253</v>
      </c>
      <c r="D2256" s="8">
        <v>28</v>
      </c>
      <c r="E2256" s="6">
        <f>DAY(TableAopCalendar[[#This Row],[Date]])</f>
        <v>2</v>
      </c>
      <c r="F2256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256" s="6" t="str">
        <f t="shared" si="109"/>
        <v>Week 1</v>
      </c>
      <c r="H2256" s="6" t="str">
        <f t="shared" si="110"/>
        <v>June 28 Week 1</v>
      </c>
      <c r="I2256" s="6" t="str">
        <f>CONCATENATE(UPPER(TableAopCalendar[[#This Row],[Month]])," ",TableAopCalendar[[#This Row],[Year]])</f>
        <v>JUNE 28</v>
      </c>
      <c r="J2256" s="6" t="s">
        <v>261</v>
      </c>
      <c r="K2256" s="6" t="str">
        <f>CONCATENATE(TableAopCalendar[[#This Row],[Month for Plan]]," ",TableAopCalendar[[#This Row],[Plan]])</f>
        <v>JUNE 28 PLANNED</v>
      </c>
    </row>
    <row r="2257" spans="1:11" x14ac:dyDescent="0.35">
      <c r="A2257" s="6">
        <f t="shared" si="108"/>
        <v>3</v>
      </c>
      <c r="B2257" s="7">
        <v>46907</v>
      </c>
      <c r="C2257" s="8" t="s">
        <v>253</v>
      </c>
      <c r="D2257" s="8">
        <v>28</v>
      </c>
      <c r="E2257" s="6">
        <f>DAY(TableAopCalendar[[#This Row],[Date]])</f>
        <v>3</v>
      </c>
      <c r="F2257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257" s="6" t="str">
        <f t="shared" si="109"/>
        <v>Week 1</v>
      </c>
      <c r="H2257" s="6" t="str">
        <f t="shared" si="110"/>
        <v>June 28 Week 1</v>
      </c>
      <c r="I2257" s="6" t="str">
        <f>CONCATENATE(UPPER(TableAopCalendar[[#This Row],[Month]])," ",TableAopCalendar[[#This Row],[Year]])</f>
        <v>JUNE 28</v>
      </c>
      <c r="J2257" s="6" t="s">
        <v>261</v>
      </c>
      <c r="K2257" s="6" t="str">
        <f>CONCATENATE(TableAopCalendar[[#This Row],[Month for Plan]]," ",TableAopCalendar[[#This Row],[Plan]])</f>
        <v>JUNE 28 PLANNED</v>
      </c>
    </row>
    <row r="2258" spans="1:11" x14ac:dyDescent="0.35">
      <c r="A2258" s="6">
        <f t="shared" si="108"/>
        <v>4</v>
      </c>
      <c r="B2258" s="7">
        <v>46908</v>
      </c>
      <c r="C2258" s="8" t="s">
        <v>253</v>
      </c>
      <c r="D2258" s="8">
        <v>28</v>
      </c>
      <c r="E2258" s="6">
        <f>DAY(TableAopCalendar[[#This Row],[Date]])</f>
        <v>4</v>
      </c>
      <c r="F2258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258" s="6" t="str">
        <f t="shared" si="109"/>
        <v>Week 1</v>
      </c>
      <c r="H2258" s="6" t="str">
        <f t="shared" si="110"/>
        <v>June 28 Week 1</v>
      </c>
      <c r="I2258" s="6" t="str">
        <f>CONCATENATE(UPPER(TableAopCalendar[[#This Row],[Month]])," ",TableAopCalendar[[#This Row],[Year]])</f>
        <v>JUNE 28</v>
      </c>
      <c r="J2258" s="6" t="s">
        <v>261</v>
      </c>
      <c r="K2258" s="6" t="str">
        <f>CONCATENATE(TableAopCalendar[[#This Row],[Month for Plan]]," ",TableAopCalendar[[#This Row],[Plan]])</f>
        <v>JUNE 28 PLANNED</v>
      </c>
    </row>
    <row r="2259" spans="1:11" x14ac:dyDescent="0.35">
      <c r="A2259" s="6">
        <f t="shared" si="108"/>
        <v>5</v>
      </c>
      <c r="B2259" s="7">
        <v>46909</v>
      </c>
      <c r="C2259" s="8" t="s">
        <v>253</v>
      </c>
      <c r="D2259" s="8">
        <v>28</v>
      </c>
      <c r="E2259" s="6">
        <f>DAY(TableAopCalendar[[#This Row],[Date]])</f>
        <v>5</v>
      </c>
      <c r="F2259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259" s="6" t="str">
        <f t="shared" si="109"/>
        <v>Week 1</v>
      </c>
      <c r="H2259" s="6" t="str">
        <f t="shared" si="110"/>
        <v>June 28 Week 1</v>
      </c>
      <c r="I2259" s="6" t="str">
        <f>CONCATENATE(UPPER(TableAopCalendar[[#This Row],[Month]])," ",TableAopCalendar[[#This Row],[Year]])</f>
        <v>JUNE 28</v>
      </c>
      <c r="J2259" s="6" t="s">
        <v>261</v>
      </c>
      <c r="K2259" s="6" t="str">
        <f>CONCATENATE(TableAopCalendar[[#This Row],[Month for Plan]]," ",TableAopCalendar[[#This Row],[Plan]])</f>
        <v>JUNE 28 PLANNED</v>
      </c>
    </row>
    <row r="2260" spans="1:11" x14ac:dyDescent="0.35">
      <c r="A2260" s="6">
        <f t="shared" si="108"/>
        <v>6</v>
      </c>
      <c r="B2260" s="7">
        <v>46910</v>
      </c>
      <c r="C2260" s="8" t="s">
        <v>253</v>
      </c>
      <c r="D2260" s="8">
        <v>28</v>
      </c>
      <c r="E2260" s="6">
        <f>DAY(TableAopCalendar[[#This Row],[Date]])</f>
        <v>6</v>
      </c>
      <c r="F2260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260" s="6" t="str">
        <f t="shared" si="109"/>
        <v>Week 1</v>
      </c>
      <c r="H2260" s="6" t="str">
        <f t="shared" si="110"/>
        <v>June 28 Week 1</v>
      </c>
      <c r="I2260" s="6" t="str">
        <f>CONCATENATE(UPPER(TableAopCalendar[[#This Row],[Month]])," ",TableAopCalendar[[#This Row],[Year]])</f>
        <v>JUNE 28</v>
      </c>
      <c r="J2260" s="6" t="s">
        <v>261</v>
      </c>
      <c r="K2260" s="6" t="str">
        <f>CONCATENATE(TableAopCalendar[[#This Row],[Month for Plan]]," ",TableAopCalendar[[#This Row],[Plan]])</f>
        <v>JUNE 28 PLANNED</v>
      </c>
    </row>
    <row r="2261" spans="1:11" x14ac:dyDescent="0.35">
      <c r="A2261" s="6">
        <f t="shared" si="108"/>
        <v>7</v>
      </c>
      <c r="B2261" s="7">
        <v>46911</v>
      </c>
      <c r="C2261" s="8" t="s">
        <v>253</v>
      </c>
      <c r="D2261" s="8">
        <v>28</v>
      </c>
      <c r="E2261" s="6">
        <f>DAY(TableAopCalendar[[#This Row],[Date]])</f>
        <v>7</v>
      </c>
      <c r="F2261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261" s="6" t="str">
        <f t="shared" si="109"/>
        <v>Week 1</v>
      </c>
      <c r="H2261" s="6" t="str">
        <f t="shared" si="110"/>
        <v>June 28 Week 1</v>
      </c>
      <c r="I2261" s="6" t="str">
        <f>CONCATENATE(UPPER(TableAopCalendar[[#This Row],[Month]])," ",TableAopCalendar[[#This Row],[Year]])</f>
        <v>JUNE 28</v>
      </c>
      <c r="J2261" s="6" t="s">
        <v>261</v>
      </c>
      <c r="K2261" s="6" t="str">
        <f>CONCATENATE(TableAopCalendar[[#This Row],[Month for Plan]]," ",TableAopCalendar[[#This Row],[Plan]])</f>
        <v>JUNE 28 PLANNED</v>
      </c>
    </row>
    <row r="2262" spans="1:11" x14ac:dyDescent="0.35">
      <c r="A2262" s="6">
        <f t="shared" si="108"/>
        <v>1</v>
      </c>
      <c r="B2262" s="7">
        <v>46912</v>
      </c>
      <c r="C2262" s="8" t="s">
        <v>253</v>
      </c>
      <c r="D2262" s="8">
        <v>28</v>
      </c>
      <c r="E2262" s="6">
        <f>DAY(TableAopCalendar[[#This Row],[Date]])</f>
        <v>8</v>
      </c>
      <c r="F2262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262" s="6" t="str">
        <f t="shared" si="109"/>
        <v>Week 2</v>
      </c>
      <c r="H2262" s="6" t="str">
        <f t="shared" si="110"/>
        <v>June 28 Week 2</v>
      </c>
      <c r="I2262" s="6" t="str">
        <f>CONCATENATE(UPPER(TableAopCalendar[[#This Row],[Month]])," ",TableAopCalendar[[#This Row],[Year]])</f>
        <v>JUNE 28</v>
      </c>
      <c r="J2262" s="6" t="s">
        <v>261</v>
      </c>
      <c r="K2262" s="6" t="str">
        <f>CONCATENATE(TableAopCalendar[[#This Row],[Month for Plan]]," ",TableAopCalendar[[#This Row],[Plan]])</f>
        <v>JUNE 28 PLANNED</v>
      </c>
    </row>
    <row r="2263" spans="1:11" x14ac:dyDescent="0.35">
      <c r="A2263" s="6">
        <f t="shared" si="108"/>
        <v>2</v>
      </c>
      <c r="B2263" s="7">
        <v>46913</v>
      </c>
      <c r="C2263" s="8" t="s">
        <v>253</v>
      </c>
      <c r="D2263" s="8">
        <v>28</v>
      </c>
      <c r="E2263" s="6">
        <f>DAY(TableAopCalendar[[#This Row],[Date]])</f>
        <v>9</v>
      </c>
      <c r="F2263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263" s="6" t="str">
        <f t="shared" si="109"/>
        <v>Week 2</v>
      </c>
      <c r="H2263" s="6" t="str">
        <f t="shared" si="110"/>
        <v>June 28 Week 2</v>
      </c>
      <c r="I2263" s="6" t="str">
        <f>CONCATENATE(UPPER(TableAopCalendar[[#This Row],[Month]])," ",TableAopCalendar[[#This Row],[Year]])</f>
        <v>JUNE 28</v>
      </c>
      <c r="J2263" s="6" t="s">
        <v>261</v>
      </c>
      <c r="K2263" s="6" t="str">
        <f>CONCATENATE(TableAopCalendar[[#This Row],[Month for Plan]]," ",TableAopCalendar[[#This Row],[Plan]])</f>
        <v>JUNE 28 PLANNED</v>
      </c>
    </row>
    <row r="2264" spans="1:11" x14ac:dyDescent="0.35">
      <c r="A2264" s="6">
        <f t="shared" si="108"/>
        <v>3</v>
      </c>
      <c r="B2264" s="7">
        <v>46914</v>
      </c>
      <c r="C2264" s="8" t="s">
        <v>253</v>
      </c>
      <c r="D2264" s="8">
        <v>28</v>
      </c>
      <c r="E2264" s="6">
        <f>DAY(TableAopCalendar[[#This Row],[Date]])</f>
        <v>10</v>
      </c>
      <c r="F2264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264" s="6" t="str">
        <f t="shared" si="109"/>
        <v>Week 2</v>
      </c>
      <c r="H2264" s="6" t="str">
        <f t="shared" si="110"/>
        <v>June 28 Week 2</v>
      </c>
      <c r="I2264" s="6" t="str">
        <f>CONCATENATE(UPPER(TableAopCalendar[[#This Row],[Month]])," ",TableAopCalendar[[#This Row],[Year]])</f>
        <v>JUNE 28</v>
      </c>
      <c r="J2264" s="6" t="s">
        <v>261</v>
      </c>
      <c r="K2264" s="6" t="str">
        <f>CONCATENATE(TableAopCalendar[[#This Row],[Month for Plan]]," ",TableAopCalendar[[#This Row],[Plan]])</f>
        <v>JUNE 28 PLANNED</v>
      </c>
    </row>
    <row r="2265" spans="1:11" x14ac:dyDescent="0.35">
      <c r="A2265" s="6">
        <f t="shared" si="108"/>
        <v>4</v>
      </c>
      <c r="B2265" s="7">
        <v>46915</v>
      </c>
      <c r="C2265" s="8" t="s">
        <v>253</v>
      </c>
      <c r="D2265" s="8">
        <v>28</v>
      </c>
      <c r="E2265" s="6">
        <f>DAY(TableAopCalendar[[#This Row],[Date]])</f>
        <v>11</v>
      </c>
      <c r="F2265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265" s="6" t="str">
        <f t="shared" si="109"/>
        <v>Week 2</v>
      </c>
      <c r="H2265" s="6" t="str">
        <f t="shared" si="110"/>
        <v>June 28 Week 2</v>
      </c>
      <c r="I2265" s="6" t="str">
        <f>CONCATENATE(UPPER(TableAopCalendar[[#This Row],[Month]])," ",TableAopCalendar[[#This Row],[Year]])</f>
        <v>JUNE 28</v>
      </c>
      <c r="J2265" s="6" t="s">
        <v>261</v>
      </c>
      <c r="K2265" s="6" t="str">
        <f>CONCATENATE(TableAopCalendar[[#This Row],[Month for Plan]]," ",TableAopCalendar[[#This Row],[Plan]])</f>
        <v>JUNE 28 PLANNED</v>
      </c>
    </row>
    <row r="2266" spans="1:11" x14ac:dyDescent="0.35">
      <c r="A2266" s="6">
        <f t="shared" si="108"/>
        <v>5</v>
      </c>
      <c r="B2266" s="7">
        <v>46916</v>
      </c>
      <c r="C2266" s="8" t="s">
        <v>253</v>
      </c>
      <c r="D2266" s="8">
        <v>28</v>
      </c>
      <c r="E2266" s="6">
        <f>DAY(TableAopCalendar[[#This Row],[Date]])</f>
        <v>12</v>
      </c>
      <c r="F2266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266" s="6" t="str">
        <f t="shared" si="109"/>
        <v>Week 2</v>
      </c>
      <c r="H2266" s="6" t="str">
        <f t="shared" si="110"/>
        <v>June 28 Week 2</v>
      </c>
      <c r="I2266" s="6" t="str">
        <f>CONCATENATE(UPPER(TableAopCalendar[[#This Row],[Month]])," ",TableAopCalendar[[#This Row],[Year]])</f>
        <v>JUNE 28</v>
      </c>
      <c r="J2266" s="6" t="s">
        <v>261</v>
      </c>
      <c r="K2266" s="6" t="str">
        <f>CONCATENATE(TableAopCalendar[[#This Row],[Month for Plan]]," ",TableAopCalendar[[#This Row],[Plan]])</f>
        <v>JUNE 28 PLANNED</v>
      </c>
    </row>
    <row r="2267" spans="1:11" x14ac:dyDescent="0.35">
      <c r="A2267" s="6">
        <f t="shared" si="108"/>
        <v>6</v>
      </c>
      <c r="B2267" s="7">
        <v>46917</v>
      </c>
      <c r="C2267" s="8" t="s">
        <v>253</v>
      </c>
      <c r="D2267" s="8">
        <v>28</v>
      </c>
      <c r="E2267" s="6">
        <f>DAY(TableAopCalendar[[#This Row],[Date]])</f>
        <v>13</v>
      </c>
      <c r="F2267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267" s="6" t="str">
        <f t="shared" si="109"/>
        <v>Week 2</v>
      </c>
      <c r="H2267" s="6" t="str">
        <f t="shared" si="110"/>
        <v>June 28 Week 2</v>
      </c>
      <c r="I2267" s="6" t="str">
        <f>CONCATENATE(UPPER(TableAopCalendar[[#This Row],[Month]])," ",TableAopCalendar[[#This Row],[Year]])</f>
        <v>JUNE 28</v>
      </c>
      <c r="J2267" s="6" t="s">
        <v>261</v>
      </c>
      <c r="K2267" s="6" t="str">
        <f>CONCATENATE(TableAopCalendar[[#This Row],[Month for Plan]]," ",TableAopCalendar[[#This Row],[Plan]])</f>
        <v>JUNE 28 PLANNED</v>
      </c>
    </row>
    <row r="2268" spans="1:11" x14ac:dyDescent="0.35">
      <c r="A2268" s="6">
        <f t="shared" si="108"/>
        <v>7</v>
      </c>
      <c r="B2268" s="7">
        <v>46918</v>
      </c>
      <c r="C2268" s="8" t="s">
        <v>253</v>
      </c>
      <c r="D2268" s="8">
        <v>28</v>
      </c>
      <c r="E2268" s="6">
        <f>DAY(TableAopCalendar[[#This Row],[Date]])</f>
        <v>14</v>
      </c>
      <c r="F2268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268" s="6" t="str">
        <f t="shared" si="109"/>
        <v>Week 2</v>
      </c>
      <c r="H2268" s="6" t="str">
        <f t="shared" si="110"/>
        <v>June 28 Week 2</v>
      </c>
      <c r="I2268" s="6" t="str">
        <f>CONCATENATE(UPPER(TableAopCalendar[[#This Row],[Month]])," ",TableAopCalendar[[#This Row],[Year]])</f>
        <v>JUNE 28</v>
      </c>
      <c r="J2268" s="6" t="s">
        <v>261</v>
      </c>
      <c r="K2268" s="6" t="str">
        <f>CONCATENATE(TableAopCalendar[[#This Row],[Month for Plan]]," ",TableAopCalendar[[#This Row],[Plan]])</f>
        <v>JUNE 28 PLANNED</v>
      </c>
    </row>
    <row r="2269" spans="1:11" x14ac:dyDescent="0.35">
      <c r="A2269" s="6">
        <f t="shared" si="108"/>
        <v>1</v>
      </c>
      <c r="B2269" s="7">
        <v>46919</v>
      </c>
      <c r="C2269" s="8" t="s">
        <v>253</v>
      </c>
      <c r="D2269" s="8">
        <v>28</v>
      </c>
      <c r="E2269" s="6">
        <f>DAY(TableAopCalendar[[#This Row],[Date]])</f>
        <v>15</v>
      </c>
      <c r="F2269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269" s="6" t="str">
        <f t="shared" si="109"/>
        <v>Week 3</v>
      </c>
      <c r="H2269" s="6" t="str">
        <f t="shared" si="110"/>
        <v>June 28 Week 3</v>
      </c>
      <c r="I2269" s="6" t="str">
        <f>CONCATENATE(UPPER(TableAopCalendar[[#This Row],[Month]])," ",TableAopCalendar[[#This Row],[Year]])</f>
        <v>JUNE 28</v>
      </c>
      <c r="J2269" s="6" t="s">
        <v>261</v>
      </c>
      <c r="K2269" s="6" t="str">
        <f>CONCATENATE(TableAopCalendar[[#This Row],[Month for Plan]]," ",TableAopCalendar[[#This Row],[Plan]])</f>
        <v>JUNE 28 PLANNED</v>
      </c>
    </row>
    <row r="2270" spans="1:11" x14ac:dyDescent="0.35">
      <c r="A2270" s="6">
        <f t="shared" si="108"/>
        <v>2</v>
      </c>
      <c r="B2270" s="7">
        <v>46920</v>
      </c>
      <c r="C2270" s="8" t="s">
        <v>253</v>
      </c>
      <c r="D2270" s="8">
        <v>28</v>
      </c>
      <c r="E2270" s="6">
        <f>DAY(TableAopCalendar[[#This Row],[Date]])</f>
        <v>16</v>
      </c>
      <c r="F2270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270" s="6" t="str">
        <f t="shared" si="109"/>
        <v>Week 3</v>
      </c>
      <c r="H2270" s="6" t="str">
        <f t="shared" si="110"/>
        <v>June 28 Week 3</v>
      </c>
      <c r="I2270" s="6" t="str">
        <f>CONCATENATE(UPPER(TableAopCalendar[[#This Row],[Month]])," ",TableAopCalendar[[#This Row],[Year]])</f>
        <v>JUNE 28</v>
      </c>
      <c r="J2270" s="6" t="s">
        <v>261</v>
      </c>
      <c r="K2270" s="6" t="str">
        <f>CONCATENATE(TableAopCalendar[[#This Row],[Month for Plan]]," ",TableAopCalendar[[#This Row],[Plan]])</f>
        <v>JUNE 28 PLANNED</v>
      </c>
    </row>
    <row r="2271" spans="1:11" x14ac:dyDescent="0.35">
      <c r="A2271" s="6">
        <f t="shared" si="108"/>
        <v>3</v>
      </c>
      <c r="B2271" s="7">
        <v>46921</v>
      </c>
      <c r="C2271" s="8" t="s">
        <v>253</v>
      </c>
      <c r="D2271" s="8">
        <v>28</v>
      </c>
      <c r="E2271" s="6">
        <f>DAY(TableAopCalendar[[#This Row],[Date]])</f>
        <v>17</v>
      </c>
      <c r="F2271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271" s="6" t="str">
        <f t="shared" si="109"/>
        <v>Week 3</v>
      </c>
      <c r="H2271" s="6" t="str">
        <f t="shared" si="110"/>
        <v>June 28 Week 3</v>
      </c>
      <c r="I2271" s="6" t="str">
        <f>CONCATENATE(UPPER(TableAopCalendar[[#This Row],[Month]])," ",TableAopCalendar[[#This Row],[Year]])</f>
        <v>JUNE 28</v>
      </c>
      <c r="J2271" s="6" t="s">
        <v>261</v>
      </c>
      <c r="K2271" s="6" t="str">
        <f>CONCATENATE(TableAopCalendar[[#This Row],[Month for Plan]]," ",TableAopCalendar[[#This Row],[Plan]])</f>
        <v>JUNE 28 PLANNED</v>
      </c>
    </row>
    <row r="2272" spans="1:11" x14ac:dyDescent="0.35">
      <c r="A2272" s="6">
        <f t="shared" si="108"/>
        <v>4</v>
      </c>
      <c r="B2272" s="7">
        <v>46922</v>
      </c>
      <c r="C2272" s="8" t="s">
        <v>253</v>
      </c>
      <c r="D2272" s="8">
        <v>28</v>
      </c>
      <c r="E2272" s="6">
        <f>DAY(TableAopCalendar[[#This Row],[Date]])</f>
        <v>18</v>
      </c>
      <c r="F2272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272" s="6" t="str">
        <f t="shared" si="109"/>
        <v>Week 3</v>
      </c>
      <c r="H2272" s="6" t="str">
        <f t="shared" si="110"/>
        <v>June 28 Week 3</v>
      </c>
      <c r="I2272" s="6" t="str">
        <f>CONCATENATE(UPPER(TableAopCalendar[[#This Row],[Month]])," ",TableAopCalendar[[#This Row],[Year]])</f>
        <v>JUNE 28</v>
      </c>
      <c r="J2272" s="6" t="s">
        <v>261</v>
      </c>
      <c r="K2272" s="6" t="str">
        <f>CONCATENATE(TableAopCalendar[[#This Row],[Month for Plan]]," ",TableAopCalendar[[#This Row],[Plan]])</f>
        <v>JUNE 28 PLANNED</v>
      </c>
    </row>
    <row r="2273" spans="1:11" x14ac:dyDescent="0.35">
      <c r="A2273" s="6">
        <f t="shared" si="108"/>
        <v>5</v>
      </c>
      <c r="B2273" s="7">
        <v>46923</v>
      </c>
      <c r="C2273" s="8" t="s">
        <v>253</v>
      </c>
      <c r="D2273" s="8">
        <v>28</v>
      </c>
      <c r="E2273" s="6">
        <f>DAY(TableAopCalendar[[#This Row],[Date]])</f>
        <v>19</v>
      </c>
      <c r="F2273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273" s="6" t="str">
        <f t="shared" si="109"/>
        <v>Week 3</v>
      </c>
      <c r="H2273" s="6" t="str">
        <f t="shared" si="110"/>
        <v>June 28 Week 3</v>
      </c>
      <c r="I2273" s="6" t="str">
        <f>CONCATENATE(UPPER(TableAopCalendar[[#This Row],[Month]])," ",TableAopCalendar[[#This Row],[Year]])</f>
        <v>JUNE 28</v>
      </c>
      <c r="J2273" s="6" t="s">
        <v>261</v>
      </c>
      <c r="K2273" s="6" t="str">
        <f>CONCATENATE(TableAopCalendar[[#This Row],[Month for Plan]]," ",TableAopCalendar[[#This Row],[Plan]])</f>
        <v>JUNE 28 PLANNED</v>
      </c>
    </row>
    <row r="2274" spans="1:11" x14ac:dyDescent="0.35">
      <c r="A2274" s="6">
        <f t="shared" si="108"/>
        <v>6</v>
      </c>
      <c r="B2274" s="7">
        <v>46924</v>
      </c>
      <c r="C2274" s="8" t="s">
        <v>253</v>
      </c>
      <c r="D2274" s="8">
        <v>28</v>
      </c>
      <c r="E2274" s="6">
        <f>DAY(TableAopCalendar[[#This Row],[Date]])</f>
        <v>20</v>
      </c>
      <c r="F2274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274" s="6" t="str">
        <f t="shared" si="109"/>
        <v>Week 3</v>
      </c>
      <c r="H2274" s="6" t="str">
        <f t="shared" si="110"/>
        <v>June 28 Week 3</v>
      </c>
      <c r="I2274" s="6" t="str">
        <f>CONCATENATE(UPPER(TableAopCalendar[[#This Row],[Month]])," ",TableAopCalendar[[#This Row],[Year]])</f>
        <v>JUNE 28</v>
      </c>
      <c r="J2274" s="6" t="s">
        <v>261</v>
      </c>
      <c r="K2274" s="6" t="str">
        <f>CONCATENATE(TableAopCalendar[[#This Row],[Month for Plan]]," ",TableAopCalendar[[#This Row],[Plan]])</f>
        <v>JUNE 28 PLANNED</v>
      </c>
    </row>
    <row r="2275" spans="1:11" x14ac:dyDescent="0.35">
      <c r="A2275" s="6">
        <f t="shared" si="108"/>
        <v>7</v>
      </c>
      <c r="B2275" s="7">
        <v>46925</v>
      </c>
      <c r="C2275" s="8" t="s">
        <v>253</v>
      </c>
      <c r="D2275" s="8">
        <v>28</v>
      </c>
      <c r="E2275" s="6">
        <f>DAY(TableAopCalendar[[#This Row],[Date]])</f>
        <v>21</v>
      </c>
      <c r="F2275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275" s="6" t="str">
        <f t="shared" si="109"/>
        <v>Week 3</v>
      </c>
      <c r="H2275" s="6" t="str">
        <f t="shared" si="110"/>
        <v>June 28 Week 3</v>
      </c>
      <c r="I2275" s="6" t="str">
        <f>CONCATENATE(UPPER(TableAopCalendar[[#This Row],[Month]])," ",TableAopCalendar[[#This Row],[Year]])</f>
        <v>JUNE 28</v>
      </c>
      <c r="J2275" s="6" t="s">
        <v>261</v>
      </c>
      <c r="K2275" s="6" t="str">
        <f>CONCATENATE(TableAopCalendar[[#This Row],[Month for Plan]]," ",TableAopCalendar[[#This Row],[Plan]])</f>
        <v>JUNE 28 PLANNED</v>
      </c>
    </row>
    <row r="2276" spans="1:11" x14ac:dyDescent="0.35">
      <c r="A2276" s="6">
        <f t="shared" si="108"/>
        <v>1</v>
      </c>
      <c r="B2276" s="7">
        <v>46926</v>
      </c>
      <c r="C2276" s="8" t="s">
        <v>253</v>
      </c>
      <c r="D2276" s="8">
        <v>28</v>
      </c>
      <c r="E2276" s="6">
        <f>DAY(TableAopCalendar[[#This Row],[Date]])</f>
        <v>22</v>
      </c>
      <c r="F2276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276" s="6" t="str">
        <f t="shared" si="109"/>
        <v>Week 4</v>
      </c>
      <c r="H2276" s="6" t="str">
        <f t="shared" si="110"/>
        <v>June 28 Week 4</v>
      </c>
      <c r="I2276" s="6" t="str">
        <f>CONCATENATE(UPPER(TableAopCalendar[[#This Row],[Month]])," ",TableAopCalendar[[#This Row],[Year]])</f>
        <v>JUNE 28</v>
      </c>
      <c r="J2276" s="6" t="s">
        <v>261</v>
      </c>
      <c r="K2276" s="6" t="str">
        <f>CONCATENATE(TableAopCalendar[[#This Row],[Month for Plan]]," ",TableAopCalendar[[#This Row],[Plan]])</f>
        <v>JUNE 28 PLANNED</v>
      </c>
    </row>
    <row r="2277" spans="1:11" x14ac:dyDescent="0.35">
      <c r="A2277" s="6">
        <f t="shared" si="108"/>
        <v>2</v>
      </c>
      <c r="B2277" s="7">
        <v>46927</v>
      </c>
      <c r="C2277" s="8" t="s">
        <v>253</v>
      </c>
      <c r="D2277" s="8">
        <v>28</v>
      </c>
      <c r="E2277" s="6">
        <f>DAY(TableAopCalendar[[#This Row],[Date]])</f>
        <v>23</v>
      </c>
      <c r="F2277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277" s="6" t="str">
        <f t="shared" si="109"/>
        <v>Week 4</v>
      </c>
      <c r="H2277" s="6" t="str">
        <f t="shared" si="110"/>
        <v>June 28 Week 4</v>
      </c>
      <c r="I2277" s="6" t="str">
        <f>CONCATENATE(UPPER(TableAopCalendar[[#This Row],[Month]])," ",TableAopCalendar[[#This Row],[Year]])</f>
        <v>JUNE 28</v>
      </c>
      <c r="J2277" s="6" t="s">
        <v>261</v>
      </c>
      <c r="K2277" s="6" t="str">
        <f>CONCATENATE(TableAopCalendar[[#This Row],[Month for Plan]]," ",TableAopCalendar[[#This Row],[Plan]])</f>
        <v>JUNE 28 PLANNED</v>
      </c>
    </row>
    <row r="2278" spans="1:11" x14ac:dyDescent="0.35">
      <c r="A2278" s="6">
        <f t="shared" si="108"/>
        <v>3</v>
      </c>
      <c r="B2278" s="7">
        <v>46928</v>
      </c>
      <c r="C2278" s="8" t="s">
        <v>253</v>
      </c>
      <c r="D2278" s="8">
        <v>28</v>
      </c>
      <c r="E2278" s="6">
        <f>DAY(TableAopCalendar[[#This Row],[Date]])</f>
        <v>24</v>
      </c>
      <c r="F2278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278" s="6" t="str">
        <f t="shared" si="109"/>
        <v>Week 4</v>
      </c>
      <c r="H2278" s="6" t="str">
        <f t="shared" si="110"/>
        <v>June 28 Week 4</v>
      </c>
      <c r="I2278" s="6" t="str">
        <f>CONCATENATE(UPPER(TableAopCalendar[[#This Row],[Month]])," ",TableAopCalendar[[#This Row],[Year]])</f>
        <v>JUNE 28</v>
      </c>
      <c r="J2278" s="6" t="s">
        <v>261</v>
      </c>
      <c r="K2278" s="6" t="str">
        <f>CONCATENATE(TableAopCalendar[[#This Row],[Month for Plan]]," ",TableAopCalendar[[#This Row],[Plan]])</f>
        <v>JUNE 28 PLANNED</v>
      </c>
    </row>
    <row r="2279" spans="1:11" x14ac:dyDescent="0.35">
      <c r="A2279" s="6">
        <f t="shared" si="108"/>
        <v>4</v>
      </c>
      <c r="B2279" s="7">
        <v>46929</v>
      </c>
      <c r="C2279" s="8" t="s">
        <v>253</v>
      </c>
      <c r="D2279" s="8">
        <v>28</v>
      </c>
      <c r="E2279" s="6">
        <f>DAY(TableAopCalendar[[#This Row],[Date]])</f>
        <v>25</v>
      </c>
      <c r="F2279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279" s="6" t="str">
        <f t="shared" si="109"/>
        <v>Week 4</v>
      </c>
      <c r="H2279" s="6" t="str">
        <f t="shared" si="110"/>
        <v>June 28 Week 4</v>
      </c>
      <c r="I2279" s="6" t="str">
        <f>CONCATENATE(UPPER(TableAopCalendar[[#This Row],[Month]])," ",TableAopCalendar[[#This Row],[Year]])</f>
        <v>JUNE 28</v>
      </c>
      <c r="J2279" s="6" t="s">
        <v>261</v>
      </c>
      <c r="K2279" s="6" t="str">
        <f>CONCATENATE(TableAopCalendar[[#This Row],[Month for Plan]]," ",TableAopCalendar[[#This Row],[Plan]])</f>
        <v>JUNE 28 PLANNED</v>
      </c>
    </row>
    <row r="2280" spans="1:11" x14ac:dyDescent="0.35">
      <c r="A2280" s="6">
        <f t="shared" si="108"/>
        <v>5</v>
      </c>
      <c r="B2280" s="7">
        <v>46930</v>
      </c>
      <c r="C2280" s="8" t="s">
        <v>253</v>
      </c>
      <c r="D2280" s="8">
        <v>28</v>
      </c>
      <c r="E2280" s="6">
        <f>DAY(TableAopCalendar[[#This Row],[Date]])</f>
        <v>26</v>
      </c>
      <c r="F2280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280" s="6" t="str">
        <f t="shared" si="109"/>
        <v>Week 4</v>
      </c>
      <c r="H2280" s="6" t="str">
        <f t="shared" si="110"/>
        <v>June 28 Week 4</v>
      </c>
      <c r="I2280" s="6" t="str">
        <f>CONCATENATE(UPPER(TableAopCalendar[[#This Row],[Month]])," ",TableAopCalendar[[#This Row],[Year]])</f>
        <v>JUNE 28</v>
      </c>
      <c r="J2280" s="6" t="s">
        <v>261</v>
      </c>
      <c r="K2280" s="6" t="str">
        <f>CONCATENATE(TableAopCalendar[[#This Row],[Month for Plan]]," ",TableAopCalendar[[#This Row],[Plan]])</f>
        <v>JUNE 28 PLANNED</v>
      </c>
    </row>
    <row r="2281" spans="1:11" x14ac:dyDescent="0.35">
      <c r="A2281" s="6">
        <f t="shared" si="108"/>
        <v>6</v>
      </c>
      <c r="B2281" s="7">
        <v>46931</v>
      </c>
      <c r="C2281" s="8" t="s">
        <v>253</v>
      </c>
      <c r="D2281" s="8">
        <v>28</v>
      </c>
      <c r="E2281" s="6">
        <f>DAY(TableAopCalendar[[#This Row],[Date]])</f>
        <v>27</v>
      </c>
      <c r="F2281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281" s="6" t="str">
        <f t="shared" si="109"/>
        <v>Week 4</v>
      </c>
      <c r="H2281" s="6" t="str">
        <f t="shared" si="110"/>
        <v>June 28 Week 4</v>
      </c>
      <c r="I2281" s="6" t="str">
        <f>CONCATENATE(UPPER(TableAopCalendar[[#This Row],[Month]])," ",TableAopCalendar[[#This Row],[Year]])</f>
        <v>JUNE 28</v>
      </c>
      <c r="J2281" s="6" t="s">
        <v>261</v>
      </c>
      <c r="K2281" s="6" t="str">
        <f>CONCATENATE(TableAopCalendar[[#This Row],[Month for Plan]]," ",TableAopCalendar[[#This Row],[Plan]])</f>
        <v>JUNE 28 PLANNED</v>
      </c>
    </row>
    <row r="2282" spans="1:11" x14ac:dyDescent="0.35">
      <c r="A2282" s="6">
        <f t="shared" si="108"/>
        <v>7</v>
      </c>
      <c r="B2282" s="7">
        <v>46932</v>
      </c>
      <c r="C2282" s="8" t="s">
        <v>253</v>
      </c>
      <c r="D2282" s="8">
        <v>28</v>
      </c>
      <c r="E2282" s="6">
        <f>DAY(TableAopCalendar[[#This Row],[Date]])</f>
        <v>28</v>
      </c>
      <c r="F2282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282" s="6" t="str">
        <f t="shared" si="109"/>
        <v>Week 4</v>
      </c>
      <c r="H2282" s="6" t="str">
        <f t="shared" si="110"/>
        <v>June 28 Week 4</v>
      </c>
      <c r="I2282" s="6" t="str">
        <f>CONCATENATE(UPPER(TableAopCalendar[[#This Row],[Month]])," ",TableAopCalendar[[#This Row],[Year]])</f>
        <v>JUNE 28</v>
      </c>
      <c r="J2282" s="6" t="s">
        <v>261</v>
      </c>
      <c r="K2282" s="6" t="str">
        <f>CONCATENATE(TableAopCalendar[[#This Row],[Month for Plan]]," ",TableAopCalendar[[#This Row],[Plan]])</f>
        <v>JUNE 28 PLANNED</v>
      </c>
    </row>
    <row r="2283" spans="1:11" x14ac:dyDescent="0.35">
      <c r="A2283" s="6">
        <f t="shared" si="108"/>
        <v>1</v>
      </c>
      <c r="B2283" s="7">
        <v>46933</v>
      </c>
      <c r="C2283" s="8" t="s">
        <v>253</v>
      </c>
      <c r="D2283" s="8">
        <v>28</v>
      </c>
      <c r="E2283" s="6">
        <f>DAY(TableAopCalendar[[#This Row],[Date]])</f>
        <v>29</v>
      </c>
      <c r="F2283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283" s="6" t="str">
        <f t="shared" si="109"/>
        <v>Week 5</v>
      </c>
      <c r="H2283" s="6" t="str">
        <f t="shared" si="110"/>
        <v>June 28 Week 5</v>
      </c>
      <c r="I2283" s="6" t="str">
        <f>CONCATENATE(UPPER(TableAopCalendar[[#This Row],[Month]])," ",TableAopCalendar[[#This Row],[Year]])</f>
        <v>JUNE 28</v>
      </c>
      <c r="J2283" s="6" t="s">
        <v>261</v>
      </c>
      <c r="K2283" s="6" t="str">
        <f>CONCATENATE(TableAopCalendar[[#This Row],[Month for Plan]]," ",TableAopCalendar[[#This Row],[Plan]])</f>
        <v>JUNE 28 PLANNED</v>
      </c>
    </row>
    <row r="2284" spans="1:11" x14ac:dyDescent="0.35">
      <c r="A2284" s="6">
        <f t="shared" si="108"/>
        <v>2</v>
      </c>
      <c r="B2284" s="7">
        <v>46934</v>
      </c>
      <c r="C2284" s="8" t="s">
        <v>253</v>
      </c>
      <c r="D2284" s="8">
        <v>28</v>
      </c>
      <c r="E2284" s="6">
        <f>DAY(TableAopCalendar[[#This Row],[Date]])</f>
        <v>30</v>
      </c>
      <c r="F2284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284" s="6" t="str">
        <f t="shared" si="109"/>
        <v>Week 5</v>
      </c>
      <c r="H2284" s="6" t="str">
        <f t="shared" si="110"/>
        <v>June 28 Week 5</v>
      </c>
      <c r="I2284" s="6" t="str">
        <f>CONCATENATE(UPPER(TableAopCalendar[[#This Row],[Month]])," ",TableAopCalendar[[#This Row],[Year]])</f>
        <v>JUNE 28</v>
      </c>
      <c r="J2284" s="6" t="s">
        <v>261</v>
      </c>
      <c r="K2284" s="6" t="str">
        <f>CONCATENATE(TableAopCalendar[[#This Row],[Month for Plan]]," ",TableAopCalendar[[#This Row],[Plan]])</f>
        <v>JUNE 28 PLANNED</v>
      </c>
    </row>
    <row r="2285" spans="1:11" x14ac:dyDescent="0.35">
      <c r="A2285" s="6">
        <f t="shared" si="108"/>
        <v>1</v>
      </c>
      <c r="B2285" s="7">
        <v>46935</v>
      </c>
      <c r="C2285" s="8" t="s">
        <v>254</v>
      </c>
      <c r="D2285" s="8">
        <v>28</v>
      </c>
      <c r="E2285" s="6">
        <f>DAY(TableAopCalendar[[#This Row],[Date]])</f>
        <v>1</v>
      </c>
      <c r="F2285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285" s="6" t="str">
        <f t="shared" si="109"/>
        <v>Week 1</v>
      </c>
      <c r="H2285" s="6" t="str">
        <f t="shared" si="110"/>
        <v>July 28 Week 1</v>
      </c>
      <c r="I2285" s="6" t="str">
        <f>CONCATENATE(UPPER(TableAopCalendar[[#This Row],[Month]])," ",TableAopCalendar[[#This Row],[Year]])</f>
        <v>JULY 28</v>
      </c>
      <c r="J2285" s="6" t="s">
        <v>261</v>
      </c>
      <c r="K2285" s="6" t="str">
        <f>CONCATENATE(TableAopCalendar[[#This Row],[Month for Plan]]," ",TableAopCalendar[[#This Row],[Plan]])</f>
        <v>JULY 28 PLANNED</v>
      </c>
    </row>
    <row r="2286" spans="1:11" x14ac:dyDescent="0.35">
      <c r="A2286" s="6">
        <f t="shared" si="108"/>
        <v>2</v>
      </c>
      <c r="B2286" s="7">
        <v>46936</v>
      </c>
      <c r="C2286" s="8" t="s">
        <v>254</v>
      </c>
      <c r="D2286" s="8">
        <v>28</v>
      </c>
      <c r="E2286" s="6">
        <f>DAY(TableAopCalendar[[#This Row],[Date]])</f>
        <v>2</v>
      </c>
      <c r="F2286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286" s="6" t="str">
        <f t="shared" si="109"/>
        <v>Week 1</v>
      </c>
      <c r="H2286" s="6" t="str">
        <f t="shared" si="110"/>
        <v>July 28 Week 1</v>
      </c>
      <c r="I2286" s="6" t="str">
        <f>CONCATENATE(UPPER(TableAopCalendar[[#This Row],[Month]])," ",TableAopCalendar[[#This Row],[Year]])</f>
        <v>JULY 28</v>
      </c>
      <c r="J2286" s="6" t="s">
        <v>261</v>
      </c>
      <c r="K2286" s="6" t="str">
        <f>CONCATENATE(TableAopCalendar[[#This Row],[Month for Plan]]," ",TableAopCalendar[[#This Row],[Plan]])</f>
        <v>JULY 28 PLANNED</v>
      </c>
    </row>
    <row r="2287" spans="1:11" x14ac:dyDescent="0.35">
      <c r="A2287" s="6">
        <f t="shared" si="108"/>
        <v>3</v>
      </c>
      <c r="B2287" s="7">
        <v>46937</v>
      </c>
      <c r="C2287" s="8" t="s">
        <v>254</v>
      </c>
      <c r="D2287" s="8">
        <v>28</v>
      </c>
      <c r="E2287" s="6">
        <f>DAY(TableAopCalendar[[#This Row],[Date]])</f>
        <v>3</v>
      </c>
      <c r="F2287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287" s="6" t="str">
        <f t="shared" si="109"/>
        <v>Week 1</v>
      </c>
      <c r="H2287" s="6" t="str">
        <f t="shared" si="110"/>
        <v>July 28 Week 1</v>
      </c>
      <c r="I2287" s="6" t="str">
        <f>CONCATENATE(UPPER(TableAopCalendar[[#This Row],[Month]])," ",TableAopCalendar[[#This Row],[Year]])</f>
        <v>JULY 28</v>
      </c>
      <c r="J2287" s="6" t="s">
        <v>261</v>
      </c>
      <c r="K2287" s="6" t="str">
        <f>CONCATENATE(TableAopCalendar[[#This Row],[Month for Plan]]," ",TableAopCalendar[[#This Row],[Plan]])</f>
        <v>JULY 28 PLANNED</v>
      </c>
    </row>
    <row r="2288" spans="1:11" x14ac:dyDescent="0.35">
      <c r="A2288" s="6">
        <f t="shared" si="108"/>
        <v>4</v>
      </c>
      <c r="B2288" s="7">
        <v>46938</v>
      </c>
      <c r="C2288" s="8" t="s">
        <v>254</v>
      </c>
      <c r="D2288" s="8">
        <v>28</v>
      </c>
      <c r="E2288" s="6">
        <f>DAY(TableAopCalendar[[#This Row],[Date]])</f>
        <v>4</v>
      </c>
      <c r="F2288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288" s="6" t="str">
        <f t="shared" si="109"/>
        <v>Week 1</v>
      </c>
      <c r="H2288" s="6" t="str">
        <f t="shared" si="110"/>
        <v>July 28 Week 1</v>
      </c>
      <c r="I2288" s="6" t="str">
        <f>CONCATENATE(UPPER(TableAopCalendar[[#This Row],[Month]])," ",TableAopCalendar[[#This Row],[Year]])</f>
        <v>JULY 28</v>
      </c>
      <c r="J2288" s="6" t="s">
        <v>261</v>
      </c>
      <c r="K2288" s="6" t="str">
        <f>CONCATENATE(TableAopCalendar[[#This Row],[Month for Plan]]," ",TableAopCalendar[[#This Row],[Plan]])</f>
        <v>JULY 28 PLANNED</v>
      </c>
    </row>
    <row r="2289" spans="1:11" x14ac:dyDescent="0.35">
      <c r="A2289" s="6">
        <f t="shared" si="108"/>
        <v>5</v>
      </c>
      <c r="B2289" s="7">
        <v>46939</v>
      </c>
      <c r="C2289" s="8" t="s">
        <v>254</v>
      </c>
      <c r="D2289" s="8">
        <v>28</v>
      </c>
      <c r="E2289" s="6">
        <f>DAY(TableAopCalendar[[#This Row],[Date]])</f>
        <v>5</v>
      </c>
      <c r="F2289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289" s="6" t="str">
        <f t="shared" si="109"/>
        <v>Week 1</v>
      </c>
      <c r="H2289" s="6" t="str">
        <f t="shared" si="110"/>
        <v>July 28 Week 1</v>
      </c>
      <c r="I2289" s="6" t="str">
        <f>CONCATENATE(UPPER(TableAopCalendar[[#This Row],[Month]])," ",TableAopCalendar[[#This Row],[Year]])</f>
        <v>JULY 28</v>
      </c>
      <c r="J2289" s="6" t="s">
        <v>261</v>
      </c>
      <c r="K2289" s="6" t="str">
        <f>CONCATENATE(TableAopCalendar[[#This Row],[Month for Plan]]," ",TableAopCalendar[[#This Row],[Plan]])</f>
        <v>JULY 28 PLANNED</v>
      </c>
    </row>
    <row r="2290" spans="1:11" x14ac:dyDescent="0.35">
      <c r="A2290" s="6">
        <f t="shared" si="108"/>
        <v>6</v>
      </c>
      <c r="B2290" s="7">
        <v>46940</v>
      </c>
      <c r="C2290" s="8" t="s">
        <v>254</v>
      </c>
      <c r="D2290" s="8">
        <v>28</v>
      </c>
      <c r="E2290" s="6">
        <f>DAY(TableAopCalendar[[#This Row],[Date]])</f>
        <v>6</v>
      </c>
      <c r="F2290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290" s="6" t="str">
        <f t="shared" si="109"/>
        <v>Week 1</v>
      </c>
      <c r="H2290" s="6" t="str">
        <f t="shared" si="110"/>
        <v>July 28 Week 1</v>
      </c>
      <c r="I2290" s="6" t="str">
        <f>CONCATENATE(UPPER(TableAopCalendar[[#This Row],[Month]])," ",TableAopCalendar[[#This Row],[Year]])</f>
        <v>JULY 28</v>
      </c>
      <c r="J2290" s="6" t="s">
        <v>261</v>
      </c>
      <c r="K2290" s="6" t="str">
        <f>CONCATENATE(TableAopCalendar[[#This Row],[Month for Plan]]," ",TableAopCalendar[[#This Row],[Plan]])</f>
        <v>JULY 28 PLANNED</v>
      </c>
    </row>
    <row r="2291" spans="1:11" x14ac:dyDescent="0.35">
      <c r="A2291" s="6">
        <f t="shared" si="108"/>
        <v>7</v>
      </c>
      <c r="B2291" s="7">
        <v>46941</v>
      </c>
      <c r="C2291" s="8" t="s">
        <v>254</v>
      </c>
      <c r="D2291" s="8">
        <v>28</v>
      </c>
      <c r="E2291" s="6">
        <f>DAY(TableAopCalendar[[#This Row],[Date]])</f>
        <v>7</v>
      </c>
      <c r="F2291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291" s="6" t="str">
        <f t="shared" si="109"/>
        <v>Week 1</v>
      </c>
      <c r="H2291" s="6" t="str">
        <f t="shared" si="110"/>
        <v>July 28 Week 1</v>
      </c>
      <c r="I2291" s="6" t="str">
        <f>CONCATENATE(UPPER(TableAopCalendar[[#This Row],[Month]])," ",TableAopCalendar[[#This Row],[Year]])</f>
        <v>JULY 28</v>
      </c>
      <c r="J2291" s="6" t="s">
        <v>261</v>
      </c>
      <c r="K2291" s="6" t="str">
        <f>CONCATENATE(TableAopCalendar[[#This Row],[Month for Plan]]," ",TableAopCalendar[[#This Row],[Plan]])</f>
        <v>JULY 28 PLANNED</v>
      </c>
    </row>
    <row r="2292" spans="1:11" x14ac:dyDescent="0.35">
      <c r="A2292" s="6">
        <f t="shared" si="108"/>
        <v>1</v>
      </c>
      <c r="B2292" s="7">
        <v>46942</v>
      </c>
      <c r="C2292" s="8" t="s">
        <v>254</v>
      </c>
      <c r="D2292" s="8">
        <v>28</v>
      </c>
      <c r="E2292" s="6">
        <f>DAY(TableAopCalendar[[#This Row],[Date]])</f>
        <v>8</v>
      </c>
      <c r="F2292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292" s="6" t="str">
        <f t="shared" si="109"/>
        <v>Week 2</v>
      </c>
      <c r="H2292" s="6" t="str">
        <f t="shared" si="110"/>
        <v>July 28 Week 2</v>
      </c>
      <c r="I2292" s="6" t="str">
        <f>CONCATENATE(UPPER(TableAopCalendar[[#This Row],[Month]])," ",TableAopCalendar[[#This Row],[Year]])</f>
        <v>JULY 28</v>
      </c>
      <c r="J2292" s="6" t="s">
        <v>261</v>
      </c>
      <c r="K2292" s="6" t="str">
        <f>CONCATENATE(TableAopCalendar[[#This Row],[Month for Plan]]," ",TableAopCalendar[[#This Row],[Plan]])</f>
        <v>JULY 28 PLANNED</v>
      </c>
    </row>
    <row r="2293" spans="1:11" x14ac:dyDescent="0.35">
      <c r="A2293" s="6">
        <f t="shared" si="108"/>
        <v>2</v>
      </c>
      <c r="B2293" s="7">
        <v>46943</v>
      </c>
      <c r="C2293" s="8" t="s">
        <v>254</v>
      </c>
      <c r="D2293" s="8">
        <v>28</v>
      </c>
      <c r="E2293" s="6">
        <f>DAY(TableAopCalendar[[#This Row],[Date]])</f>
        <v>9</v>
      </c>
      <c r="F2293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293" s="6" t="str">
        <f t="shared" si="109"/>
        <v>Week 2</v>
      </c>
      <c r="H2293" s="6" t="str">
        <f t="shared" si="110"/>
        <v>July 28 Week 2</v>
      </c>
      <c r="I2293" s="6" t="str">
        <f>CONCATENATE(UPPER(TableAopCalendar[[#This Row],[Month]])," ",TableAopCalendar[[#This Row],[Year]])</f>
        <v>JULY 28</v>
      </c>
      <c r="J2293" s="6" t="s">
        <v>261</v>
      </c>
      <c r="K2293" s="6" t="str">
        <f>CONCATENATE(TableAopCalendar[[#This Row],[Month for Plan]]," ",TableAopCalendar[[#This Row],[Plan]])</f>
        <v>JULY 28 PLANNED</v>
      </c>
    </row>
    <row r="2294" spans="1:11" x14ac:dyDescent="0.35">
      <c r="A2294" s="6">
        <f t="shared" si="108"/>
        <v>3</v>
      </c>
      <c r="B2294" s="7">
        <v>46944</v>
      </c>
      <c r="C2294" s="8" t="s">
        <v>254</v>
      </c>
      <c r="D2294" s="8">
        <v>28</v>
      </c>
      <c r="E2294" s="6">
        <f>DAY(TableAopCalendar[[#This Row],[Date]])</f>
        <v>10</v>
      </c>
      <c r="F2294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294" s="6" t="str">
        <f t="shared" si="109"/>
        <v>Week 2</v>
      </c>
      <c r="H2294" s="6" t="str">
        <f t="shared" si="110"/>
        <v>July 28 Week 2</v>
      </c>
      <c r="I2294" s="6" t="str">
        <f>CONCATENATE(UPPER(TableAopCalendar[[#This Row],[Month]])," ",TableAopCalendar[[#This Row],[Year]])</f>
        <v>JULY 28</v>
      </c>
      <c r="J2294" s="6" t="s">
        <v>261</v>
      </c>
      <c r="K2294" s="6" t="str">
        <f>CONCATENATE(TableAopCalendar[[#This Row],[Month for Plan]]," ",TableAopCalendar[[#This Row],[Plan]])</f>
        <v>JULY 28 PLANNED</v>
      </c>
    </row>
    <row r="2295" spans="1:11" x14ac:dyDescent="0.35">
      <c r="A2295" s="6">
        <f t="shared" si="108"/>
        <v>4</v>
      </c>
      <c r="B2295" s="7">
        <v>46945</v>
      </c>
      <c r="C2295" s="8" t="s">
        <v>254</v>
      </c>
      <c r="D2295" s="8">
        <v>28</v>
      </c>
      <c r="E2295" s="6">
        <f>DAY(TableAopCalendar[[#This Row],[Date]])</f>
        <v>11</v>
      </c>
      <c r="F2295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295" s="6" t="str">
        <f t="shared" si="109"/>
        <v>Week 2</v>
      </c>
      <c r="H2295" s="6" t="str">
        <f t="shared" si="110"/>
        <v>July 28 Week 2</v>
      </c>
      <c r="I2295" s="6" t="str">
        <f>CONCATENATE(UPPER(TableAopCalendar[[#This Row],[Month]])," ",TableAopCalendar[[#This Row],[Year]])</f>
        <v>JULY 28</v>
      </c>
      <c r="J2295" s="6" t="s">
        <v>261</v>
      </c>
      <c r="K2295" s="6" t="str">
        <f>CONCATENATE(TableAopCalendar[[#This Row],[Month for Plan]]," ",TableAopCalendar[[#This Row],[Plan]])</f>
        <v>JULY 28 PLANNED</v>
      </c>
    </row>
    <row r="2296" spans="1:11" x14ac:dyDescent="0.35">
      <c r="A2296" s="6">
        <f t="shared" si="108"/>
        <v>5</v>
      </c>
      <c r="B2296" s="7">
        <v>46946</v>
      </c>
      <c r="C2296" s="8" t="s">
        <v>254</v>
      </c>
      <c r="D2296" s="8">
        <v>28</v>
      </c>
      <c r="E2296" s="6">
        <f>DAY(TableAopCalendar[[#This Row],[Date]])</f>
        <v>12</v>
      </c>
      <c r="F2296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296" s="6" t="str">
        <f t="shared" si="109"/>
        <v>Week 2</v>
      </c>
      <c r="H2296" s="6" t="str">
        <f t="shared" si="110"/>
        <v>July 28 Week 2</v>
      </c>
      <c r="I2296" s="6" t="str">
        <f>CONCATENATE(UPPER(TableAopCalendar[[#This Row],[Month]])," ",TableAopCalendar[[#This Row],[Year]])</f>
        <v>JULY 28</v>
      </c>
      <c r="J2296" s="6" t="s">
        <v>261</v>
      </c>
      <c r="K2296" s="6" t="str">
        <f>CONCATENATE(TableAopCalendar[[#This Row],[Month for Plan]]," ",TableAopCalendar[[#This Row],[Plan]])</f>
        <v>JULY 28 PLANNED</v>
      </c>
    </row>
    <row r="2297" spans="1:11" x14ac:dyDescent="0.35">
      <c r="A2297" s="6">
        <f t="shared" si="108"/>
        <v>6</v>
      </c>
      <c r="B2297" s="7">
        <v>46947</v>
      </c>
      <c r="C2297" s="8" t="s">
        <v>254</v>
      </c>
      <c r="D2297" s="8">
        <v>28</v>
      </c>
      <c r="E2297" s="6">
        <f>DAY(TableAopCalendar[[#This Row],[Date]])</f>
        <v>13</v>
      </c>
      <c r="F2297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297" s="6" t="str">
        <f t="shared" si="109"/>
        <v>Week 2</v>
      </c>
      <c r="H2297" s="6" t="str">
        <f t="shared" si="110"/>
        <v>July 28 Week 2</v>
      </c>
      <c r="I2297" s="6" t="str">
        <f>CONCATENATE(UPPER(TableAopCalendar[[#This Row],[Month]])," ",TableAopCalendar[[#This Row],[Year]])</f>
        <v>JULY 28</v>
      </c>
      <c r="J2297" s="6" t="s">
        <v>261</v>
      </c>
      <c r="K2297" s="6" t="str">
        <f>CONCATENATE(TableAopCalendar[[#This Row],[Month for Plan]]," ",TableAopCalendar[[#This Row],[Plan]])</f>
        <v>JULY 28 PLANNED</v>
      </c>
    </row>
    <row r="2298" spans="1:11" x14ac:dyDescent="0.35">
      <c r="A2298" s="6">
        <f t="shared" si="108"/>
        <v>7</v>
      </c>
      <c r="B2298" s="7">
        <v>46948</v>
      </c>
      <c r="C2298" s="8" t="s">
        <v>254</v>
      </c>
      <c r="D2298" s="8">
        <v>28</v>
      </c>
      <c r="E2298" s="6">
        <f>DAY(TableAopCalendar[[#This Row],[Date]])</f>
        <v>14</v>
      </c>
      <c r="F2298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298" s="6" t="str">
        <f t="shared" si="109"/>
        <v>Week 2</v>
      </c>
      <c r="H2298" s="6" t="str">
        <f t="shared" si="110"/>
        <v>July 28 Week 2</v>
      </c>
      <c r="I2298" s="6" t="str">
        <f>CONCATENATE(UPPER(TableAopCalendar[[#This Row],[Month]])," ",TableAopCalendar[[#This Row],[Year]])</f>
        <v>JULY 28</v>
      </c>
      <c r="J2298" s="6" t="s">
        <v>261</v>
      </c>
      <c r="K2298" s="6" t="str">
        <f>CONCATENATE(TableAopCalendar[[#This Row],[Month for Plan]]," ",TableAopCalendar[[#This Row],[Plan]])</f>
        <v>JULY 28 PLANNED</v>
      </c>
    </row>
    <row r="2299" spans="1:11" x14ac:dyDescent="0.35">
      <c r="A2299" s="6">
        <f t="shared" si="108"/>
        <v>1</v>
      </c>
      <c r="B2299" s="7">
        <v>46949</v>
      </c>
      <c r="C2299" s="8" t="s">
        <v>254</v>
      </c>
      <c r="D2299" s="8">
        <v>28</v>
      </c>
      <c r="E2299" s="6">
        <f>DAY(TableAopCalendar[[#This Row],[Date]])</f>
        <v>15</v>
      </c>
      <c r="F2299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299" s="6" t="str">
        <f t="shared" si="109"/>
        <v>Week 3</v>
      </c>
      <c r="H2299" s="6" t="str">
        <f t="shared" si="110"/>
        <v>July 28 Week 3</v>
      </c>
      <c r="I2299" s="6" t="str">
        <f>CONCATENATE(UPPER(TableAopCalendar[[#This Row],[Month]])," ",TableAopCalendar[[#This Row],[Year]])</f>
        <v>JULY 28</v>
      </c>
      <c r="J2299" s="6" t="s">
        <v>261</v>
      </c>
      <c r="K2299" s="6" t="str">
        <f>CONCATENATE(TableAopCalendar[[#This Row],[Month for Plan]]," ",TableAopCalendar[[#This Row],[Plan]])</f>
        <v>JULY 28 PLANNED</v>
      </c>
    </row>
    <row r="2300" spans="1:11" x14ac:dyDescent="0.35">
      <c r="A2300" s="6">
        <f t="shared" si="108"/>
        <v>2</v>
      </c>
      <c r="B2300" s="7">
        <v>46950</v>
      </c>
      <c r="C2300" s="8" t="s">
        <v>254</v>
      </c>
      <c r="D2300" s="8">
        <v>28</v>
      </c>
      <c r="E2300" s="6">
        <f>DAY(TableAopCalendar[[#This Row],[Date]])</f>
        <v>16</v>
      </c>
      <c r="F2300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300" s="6" t="str">
        <f t="shared" si="109"/>
        <v>Week 3</v>
      </c>
      <c r="H2300" s="6" t="str">
        <f t="shared" si="110"/>
        <v>July 28 Week 3</v>
      </c>
      <c r="I2300" s="6" t="str">
        <f>CONCATENATE(UPPER(TableAopCalendar[[#This Row],[Month]])," ",TableAopCalendar[[#This Row],[Year]])</f>
        <v>JULY 28</v>
      </c>
      <c r="J2300" s="6" t="s">
        <v>261</v>
      </c>
      <c r="K2300" s="6" t="str">
        <f>CONCATENATE(TableAopCalendar[[#This Row],[Month for Plan]]," ",TableAopCalendar[[#This Row],[Plan]])</f>
        <v>JULY 28 PLANNED</v>
      </c>
    </row>
    <row r="2301" spans="1:11" x14ac:dyDescent="0.35">
      <c r="A2301" s="6">
        <f t="shared" si="108"/>
        <v>3</v>
      </c>
      <c r="B2301" s="7">
        <v>46951</v>
      </c>
      <c r="C2301" s="8" t="s">
        <v>254</v>
      </c>
      <c r="D2301" s="8">
        <v>28</v>
      </c>
      <c r="E2301" s="6">
        <f>DAY(TableAopCalendar[[#This Row],[Date]])</f>
        <v>17</v>
      </c>
      <c r="F2301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301" s="6" t="str">
        <f t="shared" si="109"/>
        <v>Week 3</v>
      </c>
      <c r="H2301" s="6" t="str">
        <f t="shared" si="110"/>
        <v>July 28 Week 3</v>
      </c>
      <c r="I2301" s="6" t="str">
        <f>CONCATENATE(UPPER(TableAopCalendar[[#This Row],[Month]])," ",TableAopCalendar[[#This Row],[Year]])</f>
        <v>JULY 28</v>
      </c>
      <c r="J2301" s="6" t="s">
        <v>261</v>
      </c>
      <c r="K2301" s="6" t="str">
        <f>CONCATENATE(TableAopCalendar[[#This Row],[Month for Plan]]," ",TableAopCalendar[[#This Row],[Plan]])</f>
        <v>JULY 28 PLANNED</v>
      </c>
    </row>
    <row r="2302" spans="1:11" x14ac:dyDescent="0.35">
      <c r="A2302" s="6">
        <f t="shared" si="108"/>
        <v>4</v>
      </c>
      <c r="B2302" s="7">
        <v>46952</v>
      </c>
      <c r="C2302" s="8" t="s">
        <v>254</v>
      </c>
      <c r="D2302" s="8">
        <v>28</v>
      </c>
      <c r="E2302" s="6">
        <f>DAY(TableAopCalendar[[#This Row],[Date]])</f>
        <v>18</v>
      </c>
      <c r="F2302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302" s="6" t="str">
        <f t="shared" si="109"/>
        <v>Week 3</v>
      </c>
      <c r="H2302" s="6" t="str">
        <f t="shared" si="110"/>
        <v>July 28 Week 3</v>
      </c>
      <c r="I2302" s="6" t="str">
        <f>CONCATENATE(UPPER(TableAopCalendar[[#This Row],[Month]])," ",TableAopCalendar[[#This Row],[Year]])</f>
        <v>JULY 28</v>
      </c>
      <c r="J2302" s="6" t="s">
        <v>261</v>
      </c>
      <c r="K2302" s="6" t="str">
        <f>CONCATENATE(TableAopCalendar[[#This Row],[Month for Plan]]," ",TableAopCalendar[[#This Row],[Plan]])</f>
        <v>JULY 28 PLANNED</v>
      </c>
    </row>
    <row r="2303" spans="1:11" x14ac:dyDescent="0.35">
      <c r="A2303" s="6">
        <f t="shared" si="108"/>
        <v>5</v>
      </c>
      <c r="B2303" s="7">
        <v>46953</v>
      </c>
      <c r="C2303" s="8" t="s">
        <v>254</v>
      </c>
      <c r="D2303" s="8">
        <v>28</v>
      </c>
      <c r="E2303" s="6">
        <f>DAY(TableAopCalendar[[#This Row],[Date]])</f>
        <v>19</v>
      </c>
      <c r="F2303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303" s="6" t="str">
        <f t="shared" si="109"/>
        <v>Week 3</v>
      </c>
      <c r="H2303" s="6" t="str">
        <f t="shared" si="110"/>
        <v>July 28 Week 3</v>
      </c>
      <c r="I2303" s="6" t="str">
        <f>CONCATENATE(UPPER(TableAopCalendar[[#This Row],[Month]])," ",TableAopCalendar[[#This Row],[Year]])</f>
        <v>JULY 28</v>
      </c>
      <c r="J2303" s="6" t="s">
        <v>261</v>
      </c>
      <c r="K2303" s="6" t="str">
        <f>CONCATENATE(TableAopCalendar[[#This Row],[Month for Plan]]," ",TableAopCalendar[[#This Row],[Plan]])</f>
        <v>JULY 28 PLANNED</v>
      </c>
    </row>
    <row r="2304" spans="1:11" x14ac:dyDescent="0.35">
      <c r="A2304" s="6">
        <f t="shared" si="108"/>
        <v>6</v>
      </c>
      <c r="B2304" s="7">
        <v>46954</v>
      </c>
      <c r="C2304" s="8" t="s">
        <v>254</v>
      </c>
      <c r="D2304" s="8">
        <v>28</v>
      </c>
      <c r="E2304" s="6">
        <f>DAY(TableAopCalendar[[#This Row],[Date]])</f>
        <v>20</v>
      </c>
      <c r="F2304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304" s="6" t="str">
        <f t="shared" si="109"/>
        <v>Week 3</v>
      </c>
      <c r="H2304" s="6" t="str">
        <f t="shared" si="110"/>
        <v>July 28 Week 3</v>
      </c>
      <c r="I2304" s="6" t="str">
        <f>CONCATENATE(UPPER(TableAopCalendar[[#This Row],[Month]])," ",TableAopCalendar[[#This Row],[Year]])</f>
        <v>JULY 28</v>
      </c>
      <c r="J2304" s="6" t="s">
        <v>261</v>
      </c>
      <c r="K2304" s="6" t="str">
        <f>CONCATENATE(TableAopCalendar[[#This Row],[Month for Plan]]," ",TableAopCalendar[[#This Row],[Plan]])</f>
        <v>JULY 28 PLANNED</v>
      </c>
    </row>
    <row r="2305" spans="1:11" x14ac:dyDescent="0.35">
      <c r="A2305" s="6">
        <f t="shared" si="108"/>
        <v>7</v>
      </c>
      <c r="B2305" s="7">
        <v>46955</v>
      </c>
      <c r="C2305" s="8" t="s">
        <v>254</v>
      </c>
      <c r="D2305" s="8">
        <v>28</v>
      </c>
      <c r="E2305" s="6">
        <f>DAY(TableAopCalendar[[#This Row],[Date]])</f>
        <v>21</v>
      </c>
      <c r="F2305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305" s="6" t="str">
        <f t="shared" si="109"/>
        <v>Week 3</v>
      </c>
      <c r="H2305" s="6" t="str">
        <f t="shared" si="110"/>
        <v>July 28 Week 3</v>
      </c>
      <c r="I2305" s="6" t="str">
        <f>CONCATENATE(UPPER(TableAopCalendar[[#This Row],[Month]])," ",TableAopCalendar[[#This Row],[Year]])</f>
        <v>JULY 28</v>
      </c>
      <c r="J2305" s="6" t="s">
        <v>261</v>
      </c>
      <c r="K2305" s="6" t="str">
        <f>CONCATENATE(TableAopCalendar[[#This Row],[Month for Plan]]," ",TableAopCalendar[[#This Row],[Plan]])</f>
        <v>JULY 28 PLANNED</v>
      </c>
    </row>
    <row r="2306" spans="1:11" x14ac:dyDescent="0.35">
      <c r="A2306" s="6">
        <f t="shared" si="108"/>
        <v>1</v>
      </c>
      <c r="B2306" s="7">
        <v>46956</v>
      </c>
      <c r="C2306" s="8" t="s">
        <v>254</v>
      </c>
      <c r="D2306" s="8">
        <v>28</v>
      </c>
      <c r="E2306" s="6">
        <f>DAY(TableAopCalendar[[#This Row],[Date]])</f>
        <v>22</v>
      </c>
      <c r="F2306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306" s="6" t="str">
        <f t="shared" si="109"/>
        <v>Week 4</v>
      </c>
      <c r="H2306" s="6" t="str">
        <f t="shared" si="110"/>
        <v>July 28 Week 4</v>
      </c>
      <c r="I2306" s="6" t="str">
        <f>CONCATENATE(UPPER(TableAopCalendar[[#This Row],[Month]])," ",TableAopCalendar[[#This Row],[Year]])</f>
        <v>JULY 28</v>
      </c>
      <c r="J2306" s="6" t="s">
        <v>261</v>
      </c>
      <c r="K2306" s="6" t="str">
        <f>CONCATENATE(TableAopCalendar[[#This Row],[Month for Plan]]," ",TableAopCalendar[[#This Row],[Plan]])</f>
        <v>JULY 28 PLANNED</v>
      </c>
    </row>
    <row r="2307" spans="1:11" x14ac:dyDescent="0.35">
      <c r="A2307" s="6">
        <f t="shared" si="108"/>
        <v>2</v>
      </c>
      <c r="B2307" s="7">
        <v>46957</v>
      </c>
      <c r="C2307" s="8" t="s">
        <v>254</v>
      </c>
      <c r="D2307" s="8">
        <v>28</v>
      </c>
      <c r="E2307" s="6">
        <f>DAY(TableAopCalendar[[#This Row],[Date]])</f>
        <v>23</v>
      </c>
      <c r="F2307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307" s="6" t="str">
        <f t="shared" si="109"/>
        <v>Week 4</v>
      </c>
      <c r="H2307" s="6" t="str">
        <f t="shared" si="110"/>
        <v>July 28 Week 4</v>
      </c>
      <c r="I2307" s="6" t="str">
        <f>CONCATENATE(UPPER(TableAopCalendar[[#This Row],[Month]])," ",TableAopCalendar[[#This Row],[Year]])</f>
        <v>JULY 28</v>
      </c>
      <c r="J2307" s="6" t="s">
        <v>261</v>
      </c>
      <c r="K2307" s="6" t="str">
        <f>CONCATENATE(TableAopCalendar[[#This Row],[Month for Plan]]," ",TableAopCalendar[[#This Row],[Plan]])</f>
        <v>JULY 28 PLANNED</v>
      </c>
    </row>
    <row r="2308" spans="1:11" x14ac:dyDescent="0.35">
      <c r="A2308" s="6">
        <f t="shared" si="108"/>
        <v>3</v>
      </c>
      <c r="B2308" s="7">
        <v>46958</v>
      </c>
      <c r="C2308" s="8" t="s">
        <v>254</v>
      </c>
      <c r="D2308" s="8">
        <v>28</v>
      </c>
      <c r="E2308" s="6">
        <f>DAY(TableAopCalendar[[#This Row],[Date]])</f>
        <v>24</v>
      </c>
      <c r="F2308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308" s="6" t="str">
        <f t="shared" si="109"/>
        <v>Week 4</v>
      </c>
      <c r="H2308" s="6" t="str">
        <f t="shared" si="110"/>
        <v>July 28 Week 4</v>
      </c>
      <c r="I2308" s="6" t="str">
        <f>CONCATENATE(UPPER(TableAopCalendar[[#This Row],[Month]])," ",TableAopCalendar[[#This Row],[Year]])</f>
        <v>JULY 28</v>
      </c>
      <c r="J2308" s="6" t="s">
        <v>261</v>
      </c>
      <c r="K2308" s="6" t="str">
        <f>CONCATENATE(TableAopCalendar[[#This Row],[Month for Plan]]," ",TableAopCalendar[[#This Row],[Plan]])</f>
        <v>JULY 28 PLANNED</v>
      </c>
    </row>
    <row r="2309" spans="1:11" x14ac:dyDescent="0.35">
      <c r="A2309" s="6">
        <f t="shared" si="108"/>
        <v>4</v>
      </c>
      <c r="B2309" s="7">
        <v>46959</v>
      </c>
      <c r="C2309" s="8" t="s">
        <v>254</v>
      </c>
      <c r="D2309" s="8">
        <v>28</v>
      </c>
      <c r="E2309" s="6">
        <f>DAY(TableAopCalendar[[#This Row],[Date]])</f>
        <v>25</v>
      </c>
      <c r="F2309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309" s="6" t="str">
        <f t="shared" si="109"/>
        <v>Week 4</v>
      </c>
      <c r="H2309" s="6" t="str">
        <f t="shared" si="110"/>
        <v>July 28 Week 4</v>
      </c>
      <c r="I2309" s="6" t="str">
        <f>CONCATENATE(UPPER(TableAopCalendar[[#This Row],[Month]])," ",TableAopCalendar[[#This Row],[Year]])</f>
        <v>JULY 28</v>
      </c>
      <c r="J2309" s="6" t="s">
        <v>261</v>
      </c>
      <c r="K2309" s="6" t="str">
        <f>CONCATENATE(TableAopCalendar[[#This Row],[Month for Plan]]," ",TableAopCalendar[[#This Row],[Plan]])</f>
        <v>JULY 28 PLANNED</v>
      </c>
    </row>
    <row r="2310" spans="1:11" x14ac:dyDescent="0.35">
      <c r="A2310" s="6">
        <f t="shared" si="108"/>
        <v>5</v>
      </c>
      <c r="B2310" s="7">
        <v>46960</v>
      </c>
      <c r="C2310" s="8" t="s">
        <v>254</v>
      </c>
      <c r="D2310" s="8">
        <v>28</v>
      </c>
      <c r="E2310" s="6">
        <f>DAY(TableAopCalendar[[#This Row],[Date]])</f>
        <v>26</v>
      </c>
      <c r="F2310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310" s="6" t="str">
        <f t="shared" si="109"/>
        <v>Week 4</v>
      </c>
      <c r="H2310" s="6" t="str">
        <f t="shared" si="110"/>
        <v>July 28 Week 4</v>
      </c>
      <c r="I2310" s="6" t="str">
        <f>CONCATENATE(UPPER(TableAopCalendar[[#This Row],[Month]])," ",TableAopCalendar[[#This Row],[Year]])</f>
        <v>JULY 28</v>
      </c>
      <c r="J2310" s="6" t="s">
        <v>261</v>
      </c>
      <c r="K2310" s="6" t="str">
        <f>CONCATENATE(TableAopCalendar[[#This Row],[Month for Plan]]," ",TableAopCalendar[[#This Row],[Plan]])</f>
        <v>JULY 28 PLANNED</v>
      </c>
    </row>
    <row r="2311" spans="1:11" x14ac:dyDescent="0.35">
      <c r="A2311" s="6">
        <f t="shared" si="108"/>
        <v>6</v>
      </c>
      <c r="B2311" s="7">
        <v>46961</v>
      </c>
      <c r="C2311" s="8" t="s">
        <v>254</v>
      </c>
      <c r="D2311" s="8">
        <v>28</v>
      </c>
      <c r="E2311" s="6">
        <f>DAY(TableAopCalendar[[#This Row],[Date]])</f>
        <v>27</v>
      </c>
      <c r="F2311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311" s="6" t="str">
        <f t="shared" si="109"/>
        <v>Week 4</v>
      </c>
      <c r="H2311" s="6" t="str">
        <f t="shared" si="110"/>
        <v>July 28 Week 4</v>
      </c>
      <c r="I2311" s="6" t="str">
        <f>CONCATENATE(UPPER(TableAopCalendar[[#This Row],[Month]])," ",TableAopCalendar[[#This Row],[Year]])</f>
        <v>JULY 28</v>
      </c>
      <c r="J2311" s="6" t="s">
        <v>261</v>
      </c>
      <c r="K2311" s="6" t="str">
        <f>CONCATENATE(TableAopCalendar[[#This Row],[Month for Plan]]," ",TableAopCalendar[[#This Row],[Plan]])</f>
        <v>JULY 28 PLANNED</v>
      </c>
    </row>
    <row r="2312" spans="1:11" x14ac:dyDescent="0.35">
      <c r="A2312" s="6">
        <f t="shared" si="108"/>
        <v>7</v>
      </c>
      <c r="B2312" s="7">
        <v>46962</v>
      </c>
      <c r="C2312" s="8" t="s">
        <v>254</v>
      </c>
      <c r="D2312" s="8">
        <v>28</v>
      </c>
      <c r="E2312" s="6">
        <f>DAY(TableAopCalendar[[#This Row],[Date]])</f>
        <v>28</v>
      </c>
      <c r="F2312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312" s="6" t="str">
        <f t="shared" si="109"/>
        <v>Week 4</v>
      </c>
      <c r="H2312" s="6" t="str">
        <f t="shared" si="110"/>
        <v>July 28 Week 4</v>
      </c>
      <c r="I2312" s="6" t="str">
        <f>CONCATENATE(UPPER(TableAopCalendar[[#This Row],[Month]])," ",TableAopCalendar[[#This Row],[Year]])</f>
        <v>JULY 28</v>
      </c>
      <c r="J2312" s="6" t="s">
        <v>261</v>
      </c>
      <c r="K2312" s="6" t="str">
        <f>CONCATENATE(TableAopCalendar[[#This Row],[Month for Plan]]," ",TableAopCalendar[[#This Row],[Plan]])</f>
        <v>JULY 28 PLANNED</v>
      </c>
    </row>
    <row r="2313" spans="1:11" x14ac:dyDescent="0.35">
      <c r="A2313" s="6">
        <f t="shared" si="108"/>
        <v>1</v>
      </c>
      <c r="B2313" s="7">
        <v>46963</v>
      </c>
      <c r="C2313" s="8" t="s">
        <v>254</v>
      </c>
      <c r="D2313" s="8">
        <v>28</v>
      </c>
      <c r="E2313" s="6">
        <f>DAY(TableAopCalendar[[#This Row],[Date]])</f>
        <v>29</v>
      </c>
      <c r="F2313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313" s="6" t="str">
        <f t="shared" si="109"/>
        <v>Week 5</v>
      </c>
      <c r="H2313" s="6" t="str">
        <f t="shared" si="110"/>
        <v>July 28 Week 5</v>
      </c>
      <c r="I2313" s="6" t="str">
        <f>CONCATENATE(UPPER(TableAopCalendar[[#This Row],[Month]])," ",TableAopCalendar[[#This Row],[Year]])</f>
        <v>JULY 28</v>
      </c>
      <c r="J2313" s="6" t="s">
        <v>261</v>
      </c>
      <c r="K2313" s="6" t="str">
        <f>CONCATENATE(TableAopCalendar[[#This Row],[Month for Plan]]," ",TableAopCalendar[[#This Row],[Plan]])</f>
        <v>JULY 28 PLANNED</v>
      </c>
    </row>
    <row r="2314" spans="1:11" x14ac:dyDescent="0.35">
      <c r="A2314" s="6">
        <f t="shared" si="108"/>
        <v>2</v>
      </c>
      <c r="B2314" s="7">
        <v>46964</v>
      </c>
      <c r="C2314" s="8" t="s">
        <v>254</v>
      </c>
      <c r="D2314" s="8">
        <v>28</v>
      </c>
      <c r="E2314" s="6">
        <f>DAY(TableAopCalendar[[#This Row],[Date]])</f>
        <v>30</v>
      </c>
      <c r="F2314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314" s="6" t="str">
        <f t="shared" si="109"/>
        <v>Week 5</v>
      </c>
      <c r="H2314" s="6" t="str">
        <f t="shared" si="110"/>
        <v>July 28 Week 5</v>
      </c>
      <c r="I2314" s="6" t="str">
        <f>CONCATENATE(UPPER(TableAopCalendar[[#This Row],[Month]])," ",TableAopCalendar[[#This Row],[Year]])</f>
        <v>JULY 28</v>
      </c>
      <c r="J2314" s="6" t="s">
        <v>261</v>
      </c>
      <c r="K2314" s="6" t="str">
        <f>CONCATENATE(TableAopCalendar[[#This Row],[Month for Plan]]," ",TableAopCalendar[[#This Row],[Plan]])</f>
        <v>JULY 28 PLANNED</v>
      </c>
    </row>
    <row r="2315" spans="1:11" x14ac:dyDescent="0.35">
      <c r="A2315" s="6">
        <f t="shared" ref="A2315:A2378" si="111">IF(G2315=G2314,A2314+1,1)</f>
        <v>3</v>
      </c>
      <c r="B2315" s="7">
        <v>46965</v>
      </c>
      <c r="C2315" s="8" t="s">
        <v>254</v>
      </c>
      <c r="D2315" s="8">
        <v>28</v>
      </c>
      <c r="E2315" s="6">
        <f>DAY(TableAopCalendar[[#This Row],[Date]])</f>
        <v>31</v>
      </c>
      <c r="F2315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315" s="6" t="str">
        <f t="shared" ref="G2315:G2378" si="112">"Week"&amp;" "&amp;F2315</f>
        <v>Week 5</v>
      </c>
      <c r="H2315" s="6" t="str">
        <f t="shared" ref="H2315:H2378" si="113">CONCATENATE(C2315," ",D2315," ",G2315)</f>
        <v>July 28 Week 5</v>
      </c>
      <c r="I2315" s="6" t="str">
        <f>CONCATENATE(UPPER(TableAopCalendar[[#This Row],[Month]])," ",TableAopCalendar[[#This Row],[Year]])</f>
        <v>JULY 28</v>
      </c>
      <c r="J2315" s="6" t="s">
        <v>261</v>
      </c>
      <c r="K2315" s="6" t="str">
        <f>CONCATENATE(TableAopCalendar[[#This Row],[Month for Plan]]," ",TableAopCalendar[[#This Row],[Plan]])</f>
        <v>JULY 28 PLANNED</v>
      </c>
    </row>
    <row r="2316" spans="1:11" x14ac:dyDescent="0.35">
      <c r="A2316" s="6">
        <f t="shared" si="111"/>
        <v>1</v>
      </c>
      <c r="B2316" s="7">
        <v>46966</v>
      </c>
      <c r="C2316" s="8" t="s">
        <v>255</v>
      </c>
      <c r="D2316" s="8">
        <v>28</v>
      </c>
      <c r="E2316" s="6">
        <f>DAY(TableAopCalendar[[#This Row],[Date]])</f>
        <v>1</v>
      </c>
      <c r="F2316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316" s="6" t="str">
        <f t="shared" si="112"/>
        <v>Week 1</v>
      </c>
      <c r="H2316" s="6" t="str">
        <f t="shared" si="113"/>
        <v>August 28 Week 1</v>
      </c>
      <c r="I2316" s="6" t="str">
        <f>CONCATENATE(UPPER(TableAopCalendar[[#This Row],[Month]])," ",TableAopCalendar[[#This Row],[Year]])</f>
        <v>AUGUST 28</v>
      </c>
      <c r="J2316" s="6" t="s">
        <v>261</v>
      </c>
      <c r="K2316" s="6" t="str">
        <f>CONCATENATE(TableAopCalendar[[#This Row],[Month for Plan]]," ",TableAopCalendar[[#This Row],[Plan]])</f>
        <v>AUGUST 28 PLANNED</v>
      </c>
    </row>
    <row r="2317" spans="1:11" x14ac:dyDescent="0.35">
      <c r="A2317" s="6">
        <f t="shared" si="111"/>
        <v>2</v>
      </c>
      <c r="B2317" s="7">
        <v>46967</v>
      </c>
      <c r="C2317" s="8" t="s">
        <v>255</v>
      </c>
      <c r="D2317" s="8">
        <v>28</v>
      </c>
      <c r="E2317" s="6">
        <f>DAY(TableAopCalendar[[#This Row],[Date]])</f>
        <v>2</v>
      </c>
      <c r="F2317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317" s="6" t="str">
        <f t="shared" si="112"/>
        <v>Week 1</v>
      </c>
      <c r="H2317" s="6" t="str">
        <f t="shared" si="113"/>
        <v>August 28 Week 1</v>
      </c>
      <c r="I2317" s="6" t="str">
        <f>CONCATENATE(UPPER(TableAopCalendar[[#This Row],[Month]])," ",TableAopCalendar[[#This Row],[Year]])</f>
        <v>AUGUST 28</v>
      </c>
      <c r="J2317" s="6" t="s">
        <v>261</v>
      </c>
      <c r="K2317" s="6" t="str">
        <f>CONCATENATE(TableAopCalendar[[#This Row],[Month for Plan]]," ",TableAopCalendar[[#This Row],[Plan]])</f>
        <v>AUGUST 28 PLANNED</v>
      </c>
    </row>
    <row r="2318" spans="1:11" x14ac:dyDescent="0.35">
      <c r="A2318" s="6">
        <f t="shared" si="111"/>
        <v>3</v>
      </c>
      <c r="B2318" s="7">
        <v>46968</v>
      </c>
      <c r="C2318" s="8" t="s">
        <v>255</v>
      </c>
      <c r="D2318" s="8">
        <v>28</v>
      </c>
      <c r="E2318" s="6">
        <f>DAY(TableAopCalendar[[#This Row],[Date]])</f>
        <v>3</v>
      </c>
      <c r="F2318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318" s="6" t="str">
        <f t="shared" si="112"/>
        <v>Week 1</v>
      </c>
      <c r="H2318" s="6" t="str">
        <f t="shared" si="113"/>
        <v>August 28 Week 1</v>
      </c>
      <c r="I2318" s="6" t="str">
        <f>CONCATENATE(UPPER(TableAopCalendar[[#This Row],[Month]])," ",TableAopCalendar[[#This Row],[Year]])</f>
        <v>AUGUST 28</v>
      </c>
      <c r="J2318" s="6" t="s">
        <v>261</v>
      </c>
      <c r="K2318" s="6" t="str">
        <f>CONCATENATE(TableAopCalendar[[#This Row],[Month for Plan]]," ",TableAopCalendar[[#This Row],[Plan]])</f>
        <v>AUGUST 28 PLANNED</v>
      </c>
    </row>
    <row r="2319" spans="1:11" x14ac:dyDescent="0.35">
      <c r="A2319" s="6">
        <f t="shared" si="111"/>
        <v>4</v>
      </c>
      <c r="B2319" s="7">
        <v>46969</v>
      </c>
      <c r="C2319" s="8" t="s">
        <v>255</v>
      </c>
      <c r="D2319" s="8">
        <v>28</v>
      </c>
      <c r="E2319" s="6">
        <f>DAY(TableAopCalendar[[#This Row],[Date]])</f>
        <v>4</v>
      </c>
      <c r="F2319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319" s="6" t="str">
        <f t="shared" si="112"/>
        <v>Week 1</v>
      </c>
      <c r="H2319" s="6" t="str">
        <f t="shared" si="113"/>
        <v>August 28 Week 1</v>
      </c>
      <c r="I2319" s="6" t="str">
        <f>CONCATENATE(UPPER(TableAopCalendar[[#This Row],[Month]])," ",TableAopCalendar[[#This Row],[Year]])</f>
        <v>AUGUST 28</v>
      </c>
      <c r="J2319" s="6" t="s">
        <v>261</v>
      </c>
      <c r="K2319" s="6" t="str">
        <f>CONCATENATE(TableAopCalendar[[#This Row],[Month for Plan]]," ",TableAopCalendar[[#This Row],[Plan]])</f>
        <v>AUGUST 28 PLANNED</v>
      </c>
    </row>
    <row r="2320" spans="1:11" x14ac:dyDescent="0.35">
      <c r="A2320" s="6">
        <f t="shared" si="111"/>
        <v>5</v>
      </c>
      <c r="B2320" s="7">
        <v>46970</v>
      </c>
      <c r="C2320" s="8" t="s">
        <v>255</v>
      </c>
      <c r="D2320" s="8">
        <v>28</v>
      </c>
      <c r="E2320" s="6">
        <f>DAY(TableAopCalendar[[#This Row],[Date]])</f>
        <v>5</v>
      </c>
      <c r="F2320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320" s="6" t="str">
        <f t="shared" si="112"/>
        <v>Week 1</v>
      </c>
      <c r="H2320" s="6" t="str">
        <f t="shared" si="113"/>
        <v>August 28 Week 1</v>
      </c>
      <c r="I2320" s="6" t="str">
        <f>CONCATENATE(UPPER(TableAopCalendar[[#This Row],[Month]])," ",TableAopCalendar[[#This Row],[Year]])</f>
        <v>AUGUST 28</v>
      </c>
      <c r="J2320" s="6" t="s">
        <v>261</v>
      </c>
      <c r="K2320" s="6" t="str">
        <f>CONCATENATE(TableAopCalendar[[#This Row],[Month for Plan]]," ",TableAopCalendar[[#This Row],[Plan]])</f>
        <v>AUGUST 28 PLANNED</v>
      </c>
    </row>
    <row r="2321" spans="1:11" x14ac:dyDescent="0.35">
      <c r="A2321" s="6">
        <f t="shared" si="111"/>
        <v>6</v>
      </c>
      <c r="B2321" s="7">
        <v>46971</v>
      </c>
      <c r="C2321" s="8" t="s">
        <v>255</v>
      </c>
      <c r="D2321" s="8">
        <v>28</v>
      </c>
      <c r="E2321" s="6">
        <f>DAY(TableAopCalendar[[#This Row],[Date]])</f>
        <v>6</v>
      </c>
      <c r="F2321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321" s="6" t="str">
        <f t="shared" si="112"/>
        <v>Week 1</v>
      </c>
      <c r="H2321" s="6" t="str">
        <f t="shared" si="113"/>
        <v>August 28 Week 1</v>
      </c>
      <c r="I2321" s="6" t="str">
        <f>CONCATENATE(UPPER(TableAopCalendar[[#This Row],[Month]])," ",TableAopCalendar[[#This Row],[Year]])</f>
        <v>AUGUST 28</v>
      </c>
      <c r="J2321" s="6" t="s">
        <v>261</v>
      </c>
      <c r="K2321" s="6" t="str">
        <f>CONCATENATE(TableAopCalendar[[#This Row],[Month for Plan]]," ",TableAopCalendar[[#This Row],[Plan]])</f>
        <v>AUGUST 28 PLANNED</v>
      </c>
    </row>
    <row r="2322" spans="1:11" x14ac:dyDescent="0.35">
      <c r="A2322" s="6">
        <f t="shared" si="111"/>
        <v>7</v>
      </c>
      <c r="B2322" s="7">
        <v>46972</v>
      </c>
      <c r="C2322" s="8" t="s">
        <v>255</v>
      </c>
      <c r="D2322" s="8">
        <v>28</v>
      </c>
      <c r="E2322" s="6">
        <f>DAY(TableAopCalendar[[#This Row],[Date]])</f>
        <v>7</v>
      </c>
      <c r="F2322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322" s="6" t="str">
        <f t="shared" si="112"/>
        <v>Week 1</v>
      </c>
      <c r="H2322" s="6" t="str">
        <f t="shared" si="113"/>
        <v>August 28 Week 1</v>
      </c>
      <c r="I2322" s="6" t="str">
        <f>CONCATENATE(UPPER(TableAopCalendar[[#This Row],[Month]])," ",TableAopCalendar[[#This Row],[Year]])</f>
        <v>AUGUST 28</v>
      </c>
      <c r="J2322" s="6" t="s">
        <v>261</v>
      </c>
      <c r="K2322" s="6" t="str">
        <f>CONCATENATE(TableAopCalendar[[#This Row],[Month for Plan]]," ",TableAopCalendar[[#This Row],[Plan]])</f>
        <v>AUGUST 28 PLANNED</v>
      </c>
    </row>
    <row r="2323" spans="1:11" x14ac:dyDescent="0.35">
      <c r="A2323" s="6">
        <f t="shared" si="111"/>
        <v>1</v>
      </c>
      <c r="B2323" s="7">
        <v>46973</v>
      </c>
      <c r="C2323" s="8" t="s">
        <v>255</v>
      </c>
      <c r="D2323" s="8">
        <v>28</v>
      </c>
      <c r="E2323" s="6">
        <f>DAY(TableAopCalendar[[#This Row],[Date]])</f>
        <v>8</v>
      </c>
      <c r="F2323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323" s="6" t="str">
        <f t="shared" si="112"/>
        <v>Week 2</v>
      </c>
      <c r="H2323" s="6" t="str">
        <f t="shared" si="113"/>
        <v>August 28 Week 2</v>
      </c>
      <c r="I2323" s="6" t="str">
        <f>CONCATENATE(UPPER(TableAopCalendar[[#This Row],[Month]])," ",TableAopCalendar[[#This Row],[Year]])</f>
        <v>AUGUST 28</v>
      </c>
      <c r="J2323" s="6" t="s">
        <v>261</v>
      </c>
      <c r="K2323" s="6" t="str">
        <f>CONCATENATE(TableAopCalendar[[#This Row],[Month for Plan]]," ",TableAopCalendar[[#This Row],[Plan]])</f>
        <v>AUGUST 28 PLANNED</v>
      </c>
    </row>
    <row r="2324" spans="1:11" x14ac:dyDescent="0.35">
      <c r="A2324" s="6">
        <f t="shared" si="111"/>
        <v>2</v>
      </c>
      <c r="B2324" s="7">
        <v>46974</v>
      </c>
      <c r="C2324" s="8" t="s">
        <v>255</v>
      </c>
      <c r="D2324" s="8">
        <v>28</v>
      </c>
      <c r="E2324" s="6">
        <f>DAY(TableAopCalendar[[#This Row],[Date]])</f>
        <v>9</v>
      </c>
      <c r="F2324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324" s="6" t="str">
        <f t="shared" si="112"/>
        <v>Week 2</v>
      </c>
      <c r="H2324" s="6" t="str">
        <f t="shared" si="113"/>
        <v>August 28 Week 2</v>
      </c>
      <c r="I2324" s="6" t="str">
        <f>CONCATENATE(UPPER(TableAopCalendar[[#This Row],[Month]])," ",TableAopCalendar[[#This Row],[Year]])</f>
        <v>AUGUST 28</v>
      </c>
      <c r="J2324" s="6" t="s">
        <v>261</v>
      </c>
      <c r="K2324" s="6" t="str">
        <f>CONCATENATE(TableAopCalendar[[#This Row],[Month for Plan]]," ",TableAopCalendar[[#This Row],[Plan]])</f>
        <v>AUGUST 28 PLANNED</v>
      </c>
    </row>
    <row r="2325" spans="1:11" x14ac:dyDescent="0.35">
      <c r="A2325" s="6">
        <f t="shared" si="111"/>
        <v>3</v>
      </c>
      <c r="B2325" s="7">
        <v>46975</v>
      </c>
      <c r="C2325" s="8" t="s">
        <v>255</v>
      </c>
      <c r="D2325" s="8">
        <v>28</v>
      </c>
      <c r="E2325" s="6">
        <f>DAY(TableAopCalendar[[#This Row],[Date]])</f>
        <v>10</v>
      </c>
      <c r="F2325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325" s="6" t="str">
        <f t="shared" si="112"/>
        <v>Week 2</v>
      </c>
      <c r="H2325" s="6" t="str">
        <f t="shared" si="113"/>
        <v>August 28 Week 2</v>
      </c>
      <c r="I2325" s="6" t="str">
        <f>CONCATENATE(UPPER(TableAopCalendar[[#This Row],[Month]])," ",TableAopCalendar[[#This Row],[Year]])</f>
        <v>AUGUST 28</v>
      </c>
      <c r="J2325" s="6" t="s">
        <v>261</v>
      </c>
      <c r="K2325" s="6" t="str">
        <f>CONCATENATE(TableAopCalendar[[#This Row],[Month for Plan]]," ",TableAopCalendar[[#This Row],[Plan]])</f>
        <v>AUGUST 28 PLANNED</v>
      </c>
    </row>
    <row r="2326" spans="1:11" x14ac:dyDescent="0.35">
      <c r="A2326" s="6">
        <f t="shared" si="111"/>
        <v>4</v>
      </c>
      <c r="B2326" s="7">
        <v>46976</v>
      </c>
      <c r="C2326" s="8" t="s">
        <v>255</v>
      </c>
      <c r="D2326" s="8">
        <v>28</v>
      </c>
      <c r="E2326" s="6">
        <f>DAY(TableAopCalendar[[#This Row],[Date]])</f>
        <v>11</v>
      </c>
      <c r="F2326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326" s="6" t="str">
        <f t="shared" si="112"/>
        <v>Week 2</v>
      </c>
      <c r="H2326" s="6" t="str">
        <f t="shared" si="113"/>
        <v>August 28 Week 2</v>
      </c>
      <c r="I2326" s="6" t="str">
        <f>CONCATENATE(UPPER(TableAopCalendar[[#This Row],[Month]])," ",TableAopCalendar[[#This Row],[Year]])</f>
        <v>AUGUST 28</v>
      </c>
      <c r="J2326" s="6" t="s">
        <v>261</v>
      </c>
      <c r="K2326" s="6" t="str">
        <f>CONCATENATE(TableAopCalendar[[#This Row],[Month for Plan]]," ",TableAopCalendar[[#This Row],[Plan]])</f>
        <v>AUGUST 28 PLANNED</v>
      </c>
    </row>
    <row r="2327" spans="1:11" x14ac:dyDescent="0.35">
      <c r="A2327" s="6">
        <f t="shared" si="111"/>
        <v>5</v>
      </c>
      <c r="B2327" s="7">
        <v>46977</v>
      </c>
      <c r="C2327" s="8" t="s">
        <v>255</v>
      </c>
      <c r="D2327" s="8">
        <v>28</v>
      </c>
      <c r="E2327" s="6">
        <f>DAY(TableAopCalendar[[#This Row],[Date]])</f>
        <v>12</v>
      </c>
      <c r="F2327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327" s="6" t="str">
        <f t="shared" si="112"/>
        <v>Week 2</v>
      </c>
      <c r="H2327" s="6" t="str">
        <f t="shared" si="113"/>
        <v>August 28 Week 2</v>
      </c>
      <c r="I2327" s="6" t="str">
        <f>CONCATENATE(UPPER(TableAopCalendar[[#This Row],[Month]])," ",TableAopCalendar[[#This Row],[Year]])</f>
        <v>AUGUST 28</v>
      </c>
      <c r="J2327" s="6" t="s">
        <v>261</v>
      </c>
      <c r="K2327" s="6" t="str">
        <f>CONCATENATE(TableAopCalendar[[#This Row],[Month for Plan]]," ",TableAopCalendar[[#This Row],[Plan]])</f>
        <v>AUGUST 28 PLANNED</v>
      </c>
    </row>
    <row r="2328" spans="1:11" x14ac:dyDescent="0.35">
      <c r="A2328" s="6">
        <f t="shared" si="111"/>
        <v>6</v>
      </c>
      <c r="B2328" s="7">
        <v>46978</v>
      </c>
      <c r="C2328" s="8" t="s">
        <v>255</v>
      </c>
      <c r="D2328" s="8">
        <v>28</v>
      </c>
      <c r="E2328" s="6">
        <f>DAY(TableAopCalendar[[#This Row],[Date]])</f>
        <v>13</v>
      </c>
      <c r="F2328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328" s="6" t="str">
        <f t="shared" si="112"/>
        <v>Week 2</v>
      </c>
      <c r="H2328" s="6" t="str">
        <f t="shared" si="113"/>
        <v>August 28 Week 2</v>
      </c>
      <c r="I2328" s="6" t="str">
        <f>CONCATENATE(UPPER(TableAopCalendar[[#This Row],[Month]])," ",TableAopCalendar[[#This Row],[Year]])</f>
        <v>AUGUST 28</v>
      </c>
      <c r="J2328" s="6" t="s">
        <v>261</v>
      </c>
      <c r="K2328" s="6" t="str">
        <f>CONCATENATE(TableAopCalendar[[#This Row],[Month for Plan]]," ",TableAopCalendar[[#This Row],[Plan]])</f>
        <v>AUGUST 28 PLANNED</v>
      </c>
    </row>
    <row r="2329" spans="1:11" x14ac:dyDescent="0.35">
      <c r="A2329" s="6">
        <f t="shared" si="111"/>
        <v>7</v>
      </c>
      <c r="B2329" s="7">
        <v>46979</v>
      </c>
      <c r="C2329" s="8" t="s">
        <v>255</v>
      </c>
      <c r="D2329" s="8">
        <v>28</v>
      </c>
      <c r="E2329" s="6">
        <f>DAY(TableAopCalendar[[#This Row],[Date]])</f>
        <v>14</v>
      </c>
      <c r="F2329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329" s="6" t="str">
        <f t="shared" si="112"/>
        <v>Week 2</v>
      </c>
      <c r="H2329" s="6" t="str">
        <f t="shared" si="113"/>
        <v>August 28 Week 2</v>
      </c>
      <c r="I2329" s="6" t="str">
        <f>CONCATENATE(UPPER(TableAopCalendar[[#This Row],[Month]])," ",TableAopCalendar[[#This Row],[Year]])</f>
        <v>AUGUST 28</v>
      </c>
      <c r="J2329" s="6" t="s">
        <v>261</v>
      </c>
      <c r="K2329" s="6" t="str">
        <f>CONCATENATE(TableAopCalendar[[#This Row],[Month for Plan]]," ",TableAopCalendar[[#This Row],[Plan]])</f>
        <v>AUGUST 28 PLANNED</v>
      </c>
    </row>
    <row r="2330" spans="1:11" x14ac:dyDescent="0.35">
      <c r="A2330" s="6">
        <f t="shared" si="111"/>
        <v>1</v>
      </c>
      <c r="B2330" s="7">
        <v>46980</v>
      </c>
      <c r="C2330" s="8" t="s">
        <v>255</v>
      </c>
      <c r="D2330" s="8">
        <v>28</v>
      </c>
      <c r="E2330" s="6">
        <f>DAY(TableAopCalendar[[#This Row],[Date]])</f>
        <v>15</v>
      </c>
      <c r="F2330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330" s="6" t="str">
        <f t="shared" si="112"/>
        <v>Week 3</v>
      </c>
      <c r="H2330" s="6" t="str">
        <f t="shared" si="113"/>
        <v>August 28 Week 3</v>
      </c>
      <c r="I2330" s="6" t="str">
        <f>CONCATENATE(UPPER(TableAopCalendar[[#This Row],[Month]])," ",TableAopCalendar[[#This Row],[Year]])</f>
        <v>AUGUST 28</v>
      </c>
      <c r="J2330" s="6" t="s">
        <v>261</v>
      </c>
      <c r="K2330" s="6" t="str">
        <f>CONCATENATE(TableAopCalendar[[#This Row],[Month for Plan]]," ",TableAopCalendar[[#This Row],[Plan]])</f>
        <v>AUGUST 28 PLANNED</v>
      </c>
    </row>
    <row r="2331" spans="1:11" x14ac:dyDescent="0.35">
      <c r="A2331" s="6">
        <f t="shared" si="111"/>
        <v>2</v>
      </c>
      <c r="B2331" s="7">
        <v>46981</v>
      </c>
      <c r="C2331" s="8" t="s">
        <v>255</v>
      </c>
      <c r="D2331" s="8">
        <v>28</v>
      </c>
      <c r="E2331" s="6">
        <f>DAY(TableAopCalendar[[#This Row],[Date]])</f>
        <v>16</v>
      </c>
      <c r="F2331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331" s="6" t="str">
        <f t="shared" si="112"/>
        <v>Week 3</v>
      </c>
      <c r="H2331" s="6" t="str">
        <f t="shared" si="113"/>
        <v>August 28 Week 3</v>
      </c>
      <c r="I2331" s="6" t="str">
        <f>CONCATENATE(UPPER(TableAopCalendar[[#This Row],[Month]])," ",TableAopCalendar[[#This Row],[Year]])</f>
        <v>AUGUST 28</v>
      </c>
      <c r="J2331" s="6" t="s">
        <v>261</v>
      </c>
      <c r="K2331" s="6" t="str">
        <f>CONCATENATE(TableAopCalendar[[#This Row],[Month for Plan]]," ",TableAopCalendar[[#This Row],[Plan]])</f>
        <v>AUGUST 28 PLANNED</v>
      </c>
    </row>
    <row r="2332" spans="1:11" x14ac:dyDescent="0.35">
      <c r="A2332" s="6">
        <f t="shared" si="111"/>
        <v>3</v>
      </c>
      <c r="B2332" s="7">
        <v>46982</v>
      </c>
      <c r="C2332" s="8" t="s">
        <v>255</v>
      </c>
      <c r="D2332" s="8">
        <v>28</v>
      </c>
      <c r="E2332" s="6">
        <f>DAY(TableAopCalendar[[#This Row],[Date]])</f>
        <v>17</v>
      </c>
      <c r="F2332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332" s="6" t="str">
        <f t="shared" si="112"/>
        <v>Week 3</v>
      </c>
      <c r="H2332" s="6" t="str">
        <f t="shared" si="113"/>
        <v>August 28 Week 3</v>
      </c>
      <c r="I2332" s="6" t="str">
        <f>CONCATENATE(UPPER(TableAopCalendar[[#This Row],[Month]])," ",TableAopCalendar[[#This Row],[Year]])</f>
        <v>AUGUST 28</v>
      </c>
      <c r="J2332" s="6" t="s">
        <v>261</v>
      </c>
      <c r="K2332" s="6" t="str">
        <f>CONCATENATE(TableAopCalendar[[#This Row],[Month for Plan]]," ",TableAopCalendar[[#This Row],[Plan]])</f>
        <v>AUGUST 28 PLANNED</v>
      </c>
    </row>
    <row r="2333" spans="1:11" x14ac:dyDescent="0.35">
      <c r="A2333" s="6">
        <f t="shared" si="111"/>
        <v>4</v>
      </c>
      <c r="B2333" s="7">
        <v>46983</v>
      </c>
      <c r="C2333" s="8" t="s">
        <v>255</v>
      </c>
      <c r="D2333" s="8">
        <v>28</v>
      </c>
      <c r="E2333" s="6">
        <f>DAY(TableAopCalendar[[#This Row],[Date]])</f>
        <v>18</v>
      </c>
      <c r="F2333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333" s="6" t="str">
        <f t="shared" si="112"/>
        <v>Week 3</v>
      </c>
      <c r="H2333" s="6" t="str">
        <f t="shared" si="113"/>
        <v>August 28 Week 3</v>
      </c>
      <c r="I2333" s="6" t="str">
        <f>CONCATENATE(UPPER(TableAopCalendar[[#This Row],[Month]])," ",TableAopCalendar[[#This Row],[Year]])</f>
        <v>AUGUST 28</v>
      </c>
      <c r="J2333" s="6" t="s">
        <v>261</v>
      </c>
      <c r="K2333" s="6" t="str">
        <f>CONCATENATE(TableAopCalendar[[#This Row],[Month for Plan]]," ",TableAopCalendar[[#This Row],[Plan]])</f>
        <v>AUGUST 28 PLANNED</v>
      </c>
    </row>
    <row r="2334" spans="1:11" x14ac:dyDescent="0.35">
      <c r="A2334" s="6">
        <f t="shared" si="111"/>
        <v>5</v>
      </c>
      <c r="B2334" s="7">
        <v>46984</v>
      </c>
      <c r="C2334" s="8" t="s">
        <v>255</v>
      </c>
      <c r="D2334" s="8">
        <v>28</v>
      </c>
      <c r="E2334" s="6">
        <f>DAY(TableAopCalendar[[#This Row],[Date]])</f>
        <v>19</v>
      </c>
      <c r="F2334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334" s="6" t="str">
        <f t="shared" si="112"/>
        <v>Week 3</v>
      </c>
      <c r="H2334" s="6" t="str">
        <f t="shared" si="113"/>
        <v>August 28 Week 3</v>
      </c>
      <c r="I2334" s="6" t="str">
        <f>CONCATENATE(UPPER(TableAopCalendar[[#This Row],[Month]])," ",TableAopCalendar[[#This Row],[Year]])</f>
        <v>AUGUST 28</v>
      </c>
      <c r="J2334" s="6" t="s">
        <v>261</v>
      </c>
      <c r="K2334" s="6" t="str">
        <f>CONCATENATE(TableAopCalendar[[#This Row],[Month for Plan]]," ",TableAopCalendar[[#This Row],[Plan]])</f>
        <v>AUGUST 28 PLANNED</v>
      </c>
    </row>
    <row r="2335" spans="1:11" x14ac:dyDescent="0.35">
      <c r="A2335" s="6">
        <f t="shared" si="111"/>
        <v>6</v>
      </c>
      <c r="B2335" s="7">
        <v>46985</v>
      </c>
      <c r="C2335" s="8" t="s">
        <v>255</v>
      </c>
      <c r="D2335" s="8">
        <v>28</v>
      </c>
      <c r="E2335" s="6">
        <f>DAY(TableAopCalendar[[#This Row],[Date]])</f>
        <v>20</v>
      </c>
      <c r="F2335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335" s="6" t="str">
        <f t="shared" si="112"/>
        <v>Week 3</v>
      </c>
      <c r="H2335" s="6" t="str">
        <f t="shared" si="113"/>
        <v>August 28 Week 3</v>
      </c>
      <c r="I2335" s="6" t="str">
        <f>CONCATENATE(UPPER(TableAopCalendar[[#This Row],[Month]])," ",TableAopCalendar[[#This Row],[Year]])</f>
        <v>AUGUST 28</v>
      </c>
      <c r="J2335" s="6" t="s">
        <v>261</v>
      </c>
      <c r="K2335" s="6" t="str">
        <f>CONCATENATE(TableAopCalendar[[#This Row],[Month for Plan]]," ",TableAopCalendar[[#This Row],[Plan]])</f>
        <v>AUGUST 28 PLANNED</v>
      </c>
    </row>
    <row r="2336" spans="1:11" x14ac:dyDescent="0.35">
      <c r="A2336" s="6">
        <f t="shared" si="111"/>
        <v>7</v>
      </c>
      <c r="B2336" s="7">
        <v>46986</v>
      </c>
      <c r="C2336" s="8" t="s">
        <v>255</v>
      </c>
      <c r="D2336" s="8">
        <v>28</v>
      </c>
      <c r="E2336" s="6">
        <f>DAY(TableAopCalendar[[#This Row],[Date]])</f>
        <v>21</v>
      </c>
      <c r="F2336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336" s="6" t="str">
        <f t="shared" si="112"/>
        <v>Week 3</v>
      </c>
      <c r="H2336" s="6" t="str">
        <f t="shared" si="113"/>
        <v>August 28 Week 3</v>
      </c>
      <c r="I2336" s="6" t="str">
        <f>CONCATENATE(UPPER(TableAopCalendar[[#This Row],[Month]])," ",TableAopCalendar[[#This Row],[Year]])</f>
        <v>AUGUST 28</v>
      </c>
      <c r="J2336" s="6" t="s">
        <v>261</v>
      </c>
      <c r="K2336" s="6" t="str">
        <f>CONCATENATE(TableAopCalendar[[#This Row],[Month for Plan]]," ",TableAopCalendar[[#This Row],[Plan]])</f>
        <v>AUGUST 28 PLANNED</v>
      </c>
    </row>
    <row r="2337" spans="1:11" x14ac:dyDescent="0.35">
      <c r="A2337" s="6">
        <f t="shared" si="111"/>
        <v>1</v>
      </c>
      <c r="B2337" s="7">
        <v>46987</v>
      </c>
      <c r="C2337" s="8" t="s">
        <v>255</v>
      </c>
      <c r="D2337" s="8">
        <v>28</v>
      </c>
      <c r="E2337" s="6">
        <f>DAY(TableAopCalendar[[#This Row],[Date]])</f>
        <v>22</v>
      </c>
      <c r="F2337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337" s="6" t="str">
        <f t="shared" si="112"/>
        <v>Week 4</v>
      </c>
      <c r="H2337" s="6" t="str">
        <f t="shared" si="113"/>
        <v>August 28 Week 4</v>
      </c>
      <c r="I2337" s="6" t="str">
        <f>CONCATENATE(UPPER(TableAopCalendar[[#This Row],[Month]])," ",TableAopCalendar[[#This Row],[Year]])</f>
        <v>AUGUST 28</v>
      </c>
      <c r="J2337" s="6" t="s">
        <v>261</v>
      </c>
      <c r="K2337" s="6" t="str">
        <f>CONCATENATE(TableAopCalendar[[#This Row],[Month for Plan]]," ",TableAopCalendar[[#This Row],[Plan]])</f>
        <v>AUGUST 28 PLANNED</v>
      </c>
    </row>
    <row r="2338" spans="1:11" x14ac:dyDescent="0.35">
      <c r="A2338" s="6">
        <f t="shared" si="111"/>
        <v>2</v>
      </c>
      <c r="B2338" s="7">
        <v>46988</v>
      </c>
      <c r="C2338" s="8" t="s">
        <v>255</v>
      </c>
      <c r="D2338" s="8">
        <v>28</v>
      </c>
      <c r="E2338" s="6">
        <f>DAY(TableAopCalendar[[#This Row],[Date]])</f>
        <v>23</v>
      </c>
      <c r="F2338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338" s="6" t="str">
        <f t="shared" si="112"/>
        <v>Week 4</v>
      </c>
      <c r="H2338" s="6" t="str">
        <f t="shared" si="113"/>
        <v>August 28 Week 4</v>
      </c>
      <c r="I2338" s="6" t="str">
        <f>CONCATENATE(UPPER(TableAopCalendar[[#This Row],[Month]])," ",TableAopCalendar[[#This Row],[Year]])</f>
        <v>AUGUST 28</v>
      </c>
      <c r="J2338" s="6" t="s">
        <v>261</v>
      </c>
      <c r="K2338" s="6" t="str">
        <f>CONCATENATE(TableAopCalendar[[#This Row],[Month for Plan]]," ",TableAopCalendar[[#This Row],[Plan]])</f>
        <v>AUGUST 28 PLANNED</v>
      </c>
    </row>
    <row r="2339" spans="1:11" x14ac:dyDescent="0.35">
      <c r="A2339" s="6">
        <f t="shared" si="111"/>
        <v>3</v>
      </c>
      <c r="B2339" s="7">
        <v>46989</v>
      </c>
      <c r="C2339" s="8" t="s">
        <v>255</v>
      </c>
      <c r="D2339" s="8">
        <v>28</v>
      </c>
      <c r="E2339" s="6">
        <f>DAY(TableAopCalendar[[#This Row],[Date]])</f>
        <v>24</v>
      </c>
      <c r="F2339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339" s="6" t="str">
        <f t="shared" si="112"/>
        <v>Week 4</v>
      </c>
      <c r="H2339" s="6" t="str">
        <f t="shared" si="113"/>
        <v>August 28 Week 4</v>
      </c>
      <c r="I2339" s="6" t="str">
        <f>CONCATENATE(UPPER(TableAopCalendar[[#This Row],[Month]])," ",TableAopCalendar[[#This Row],[Year]])</f>
        <v>AUGUST 28</v>
      </c>
      <c r="J2339" s="6" t="s">
        <v>261</v>
      </c>
      <c r="K2339" s="6" t="str">
        <f>CONCATENATE(TableAopCalendar[[#This Row],[Month for Plan]]," ",TableAopCalendar[[#This Row],[Plan]])</f>
        <v>AUGUST 28 PLANNED</v>
      </c>
    </row>
    <row r="2340" spans="1:11" x14ac:dyDescent="0.35">
      <c r="A2340" s="6">
        <f t="shared" si="111"/>
        <v>4</v>
      </c>
      <c r="B2340" s="7">
        <v>46990</v>
      </c>
      <c r="C2340" s="8" t="s">
        <v>255</v>
      </c>
      <c r="D2340" s="8">
        <v>28</v>
      </c>
      <c r="E2340" s="6">
        <f>DAY(TableAopCalendar[[#This Row],[Date]])</f>
        <v>25</v>
      </c>
      <c r="F2340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340" s="6" t="str">
        <f t="shared" si="112"/>
        <v>Week 4</v>
      </c>
      <c r="H2340" s="6" t="str">
        <f t="shared" si="113"/>
        <v>August 28 Week 4</v>
      </c>
      <c r="I2340" s="6" t="str">
        <f>CONCATENATE(UPPER(TableAopCalendar[[#This Row],[Month]])," ",TableAopCalendar[[#This Row],[Year]])</f>
        <v>AUGUST 28</v>
      </c>
      <c r="J2340" s="6" t="s">
        <v>261</v>
      </c>
      <c r="K2340" s="6" t="str">
        <f>CONCATENATE(TableAopCalendar[[#This Row],[Month for Plan]]," ",TableAopCalendar[[#This Row],[Plan]])</f>
        <v>AUGUST 28 PLANNED</v>
      </c>
    </row>
    <row r="2341" spans="1:11" x14ac:dyDescent="0.35">
      <c r="A2341" s="6">
        <f t="shared" si="111"/>
        <v>5</v>
      </c>
      <c r="B2341" s="7">
        <v>46991</v>
      </c>
      <c r="C2341" s="8" t="s">
        <v>255</v>
      </c>
      <c r="D2341" s="8">
        <v>28</v>
      </c>
      <c r="E2341" s="6">
        <f>DAY(TableAopCalendar[[#This Row],[Date]])</f>
        <v>26</v>
      </c>
      <c r="F2341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341" s="6" t="str">
        <f t="shared" si="112"/>
        <v>Week 4</v>
      </c>
      <c r="H2341" s="6" t="str">
        <f t="shared" si="113"/>
        <v>August 28 Week 4</v>
      </c>
      <c r="I2341" s="6" t="str">
        <f>CONCATENATE(UPPER(TableAopCalendar[[#This Row],[Month]])," ",TableAopCalendar[[#This Row],[Year]])</f>
        <v>AUGUST 28</v>
      </c>
      <c r="J2341" s="6" t="s">
        <v>261</v>
      </c>
      <c r="K2341" s="6" t="str">
        <f>CONCATENATE(TableAopCalendar[[#This Row],[Month for Plan]]," ",TableAopCalendar[[#This Row],[Plan]])</f>
        <v>AUGUST 28 PLANNED</v>
      </c>
    </row>
    <row r="2342" spans="1:11" x14ac:dyDescent="0.35">
      <c r="A2342" s="6">
        <f t="shared" si="111"/>
        <v>6</v>
      </c>
      <c r="B2342" s="7">
        <v>46992</v>
      </c>
      <c r="C2342" s="8" t="s">
        <v>255</v>
      </c>
      <c r="D2342" s="8">
        <v>28</v>
      </c>
      <c r="E2342" s="6">
        <f>DAY(TableAopCalendar[[#This Row],[Date]])</f>
        <v>27</v>
      </c>
      <c r="F2342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342" s="6" t="str">
        <f t="shared" si="112"/>
        <v>Week 4</v>
      </c>
      <c r="H2342" s="6" t="str">
        <f t="shared" si="113"/>
        <v>August 28 Week 4</v>
      </c>
      <c r="I2342" s="6" t="str">
        <f>CONCATENATE(UPPER(TableAopCalendar[[#This Row],[Month]])," ",TableAopCalendar[[#This Row],[Year]])</f>
        <v>AUGUST 28</v>
      </c>
      <c r="J2342" s="6" t="s">
        <v>261</v>
      </c>
      <c r="K2342" s="6" t="str">
        <f>CONCATENATE(TableAopCalendar[[#This Row],[Month for Plan]]," ",TableAopCalendar[[#This Row],[Plan]])</f>
        <v>AUGUST 28 PLANNED</v>
      </c>
    </row>
    <row r="2343" spans="1:11" x14ac:dyDescent="0.35">
      <c r="A2343" s="6">
        <f t="shared" si="111"/>
        <v>7</v>
      </c>
      <c r="B2343" s="7">
        <v>46993</v>
      </c>
      <c r="C2343" s="8" t="s">
        <v>255</v>
      </c>
      <c r="D2343" s="8">
        <v>28</v>
      </c>
      <c r="E2343" s="6">
        <f>DAY(TableAopCalendar[[#This Row],[Date]])</f>
        <v>28</v>
      </c>
      <c r="F2343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343" s="6" t="str">
        <f t="shared" si="112"/>
        <v>Week 4</v>
      </c>
      <c r="H2343" s="6" t="str">
        <f t="shared" si="113"/>
        <v>August 28 Week 4</v>
      </c>
      <c r="I2343" s="6" t="str">
        <f>CONCATENATE(UPPER(TableAopCalendar[[#This Row],[Month]])," ",TableAopCalendar[[#This Row],[Year]])</f>
        <v>AUGUST 28</v>
      </c>
      <c r="J2343" s="6" t="s">
        <v>261</v>
      </c>
      <c r="K2343" s="6" t="str">
        <f>CONCATENATE(TableAopCalendar[[#This Row],[Month for Plan]]," ",TableAopCalendar[[#This Row],[Plan]])</f>
        <v>AUGUST 28 PLANNED</v>
      </c>
    </row>
    <row r="2344" spans="1:11" x14ac:dyDescent="0.35">
      <c r="A2344" s="6">
        <f t="shared" si="111"/>
        <v>1</v>
      </c>
      <c r="B2344" s="7">
        <v>46994</v>
      </c>
      <c r="C2344" s="8" t="s">
        <v>255</v>
      </c>
      <c r="D2344" s="8">
        <v>28</v>
      </c>
      <c r="E2344" s="6">
        <f>DAY(TableAopCalendar[[#This Row],[Date]])</f>
        <v>29</v>
      </c>
      <c r="F2344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344" s="6" t="str">
        <f t="shared" si="112"/>
        <v>Week 5</v>
      </c>
      <c r="H2344" s="6" t="str">
        <f t="shared" si="113"/>
        <v>August 28 Week 5</v>
      </c>
      <c r="I2344" s="6" t="str">
        <f>CONCATENATE(UPPER(TableAopCalendar[[#This Row],[Month]])," ",TableAopCalendar[[#This Row],[Year]])</f>
        <v>AUGUST 28</v>
      </c>
      <c r="J2344" s="6" t="s">
        <v>261</v>
      </c>
      <c r="K2344" s="6" t="str">
        <f>CONCATENATE(TableAopCalendar[[#This Row],[Month for Plan]]," ",TableAopCalendar[[#This Row],[Plan]])</f>
        <v>AUGUST 28 PLANNED</v>
      </c>
    </row>
    <row r="2345" spans="1:11" x14ac:dyDescent="0.35">
      <c r="A2345" s="6">
        <f t="shared" si="111"/>
        <v>2</v>
      </c>
      <c r="B2345" s="7">
        <v>46995</v>
      </c>
      <c r="C2345" s="8" t="s">
        <v>255</v>
      </c>
      <c r="D2345" s="8">
        <v>28</v>
      </c>
      <c r="E2345" s="6">
        <f>DAY(TableAopCalendar[[#This Row],[Date]])</f>
        <v>30</v>
      </c>
      <c r="F2345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345" s="6" t="str">
        <f t="shared" si="112"/>
        <v>Week 5</v>
      </c>
      <c r="H2345" s="6" t="str">
        <f t="shared" si="113"/>
        <v>August 28 Week 5</v>
      </c>
      <c r="I2345" s="6" t="str">
        <f>CONCATENATE(UPPER(TableAopCalendar[[#This Row],[Month]])," ",TableAopCalendar[[#This Row],[Year]])</f>
        <v>AUGUST 28</v>
      </c>
      <c r="J2345" s="6" t="s">
        <v>261</v>
      </c>
      <c r="K2345" s="6" t="str">
        <f>CONCATENATE(TableAopCalendar[[#This Row],[Month for Plan]]," ",TableAopCalendar[[#This Row],[Plan]])</f>
        <v>AUGUST 28 PLANNED</v>
      </c>
    </row>
    <row r="2346" spans="1:11" x14ac:dyDescent="0.35">
      <c r="A2346" s="6">
        <f t="shared" si="111"/>
        <v>3</v>
      </c>
      <c r="B2346" s="7">
        <v>46996</v>
      </c>
      <c r="C2346" s="8" t="s">
        <v>255</v>
      </c>
      <c r="D2346" s="8">
        <v>28</v>
      </c>
      <c r="E2346" s="6">
        <f>DAY(TableAopCalendar[[#This Row],[Date]])</f>
        <v>31</v>
      </c>
      <c r="F2346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346" s="6" t="str">
        <f t="shared" si="112"/>
        <v>Week 5</v>
      </c>
      <c r="H2346" s="6" t="str">
        <f t="shared" si="113"/>
        <v>August 28 Week 5</v>
      </c>
      <c r="I2346" s="6" t="str">
        <f>CONCATENATE(UPPER(TableAopCalendar[[#This Row],[Month]])," ",TableAopCalendar[[#This Row],[Year]])</f>
        <v>AUGUST 28</v>
      </c>
      <c r="J2346" s="6" t="s">
        <v>261</v>
      </c>
      <c r="K2346" s="6" t="str">
        <f>CONCATENATE(TableAopCalendar[[#This Row],[Month for Plan]]," ",TableAopCalendar[[#This Row],[Plan]])</f>
        <v>AUGUST 28 PLANNED</v>
      </c>
    </row>
    <row r="2347" spans="1:11" x14ac:dyDescent="0.35">
      <c r="A2347" s="6">
        <f t="shared" si="111"/>
        <v>1</v>
      </c>
      <c r="B2347" s="7">
        <v>46997</v>
      </c>
      <c r="C2347" s="8" t="s">
        <v>256</v>
      </c>
      <c r="D2347" s="8">
        <v>28</v>
      </c>
      <c r="E2347" s="6">
        <f>DAY(TableAopCalendar[[#This Row],[Date]])</f>
        <v>1</v>
      </c>
      <c r="F2347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347" s="6" t="str">
        <f t="shared" si="112"/>
        <v>Week 1</v>
      </c>
      <c r="H2347" s="6" t="str">
        <f t="shared" si="113"/>
        <v>September 28 Week 1</v>
      </c>
      <c r="I2347" s="6" t="str">
        <f>CONCATENATE(UPPER(TableAopCalendar[[#This Row],[Month]])," ",TableAopCalendar[[#This Row],[Year]])</f>
        <v>SEPTEMBER 28</v>
      </c>
      <c r="J2347" s="6" t="s">
        <v>261</v>
      </c>
      <c r="K2347" s="6" t="str">
        <f>CONCATENATE(TableAopCalendar[[#This Row],[Month for Plan]]," ",TableAopCalendar[[#This Row],[Plan]])</f>
        <v>SEPTEMBER 28 PLANNED</v>
      </c>
    </row>
    <row r="2348" spans="1:11" x14ac:dyDescent="0.35">
      <c r="A2348" s="6">
        <f t="shared" si="111"/>
        <v>2</v>
      </c>
      <c r="B2348" s="7">
        <v>46998</v>
      </c>
      <c r="C2348" s="8" t="s">
        <v>256</v>
      </c>
      <c r="D2348" s="8">
        <v>28</v>
      </c>
      <c r="E2348" s="6">
        <f>DAY(TableAopCalendar[[#This Row],[Date]])</f>
        <v>2</v>
      </c>
      <c r="F2348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348" s="6" t="str">
        <f t="shared" si="112"/>
        <v>Week 1</v>
      </c>
      <c r="H2348" s="6" t="str">
        <f t="shared" si="113"/>
        <v>September 28 Week 1</v>
      </c>
      <c r="I2348" s="6" t="str">
        <f>CONCATENATE(UPPER(TableAopCalendar[[#This Row],[Month]])," ",TableAopCalendar[[#This Row],[Year]])</f>
        <v>SEPTEMBER 28</v>
      </c>
      <c r="J2348" s="6" t="s">
        <v>261</v>
      </c>
      <c r="K2348" s="6" t="str">
        <f>CONCATENATE(TableAopCalendar[[#This Row],[Month for Plan]]," ",TableAopCalendar[[#This Row],[Plan]])</f>
        <v>SEPTEMBER 28 PLANNED</v>
      </c>
    </row>
    <row r="2349" spans="1:11" x14ac:dyDescent="0.35">
      <c r="A2349" s="6">
        <f t="shared" si="111"/>
        <v>3</v>
      </c>
      <c r="B2349" s="7">
        <v>46999</v>
      </c>
      <c r="C2349" s="8" t="s">
        <v>256</v>
      </c>
      <c r="D2349" s="8">
        <v>28</v>
      </c>
      <c r="E2349" s="6">
        <f>DAY(TableAopCalendar[[#This Row],[Date]])</f>
        <v>3</v>
      </c>
      <c r="F2349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349" s="6" t="str">
        <f t="shared" si="112"/>
        <v>Week 1</v>
      </c>
      <c r="H2349" s="6" t="str">
        <f t="shared" si="113"/>
        <v>September 28 Week 1</v>
      </c>
      <c r="I2349" s="6" t="str">
        <f>CONCATENATE(UPPER(TableAopCalendar[[#This Row],[Month]])," ",TableAopCalendar[[#This Row],[Year]])</f>
        <v>SEPTEMBER 28</v>
      </c>
      <c r="J2349" s="6" t="s">
        <v>261</v>
      </c>
      <c r="K2349" s="6" t="str">
        <f>CONCATENATE(TableAopCalendar[[#This Row],[Month for Plan]]," ",TableAopCalendar[[#This Row],[Plan]])</f>
        <v>SEPTEMBER 28 PLANNED</v>
      </c>
    </row>
    <row r="2350" spans="1:11" x14ac:dyDescent="0.35">
      <c r="A2350" s="6">
        <f t="shared" si="111"/>
        <v>4</v>
      </c>
      <c r="B2350" s="7">
        <v>47000</v>
      </c>
      <c r="C2350" s="8" t="s">
        <v>256</v>
      </c>
      <c r="D2350" s="8">
        <v>28</v>
      </c>
      <c r="E2350" s="6">
        <f>DAY(TableAopCalendar[[#This Row],[Date]])</f>
        <v>4</v>
      </c>
      <c r="F2350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350" s="6" t="str">
        <f t="shared" si="112"/>
        <v>Week 1</v>
      </c>
      <c r="H2350" s="6" t="str">
        <f t="shared" si="113"/>
        <v>September 28 Week 1</v>
      </c>
      <c r="I2350" s="6" t="str">
        <f>CONCATENATE(UPPER(TableAopCalendar[[#This Row],[Month]])," ",TableAopCalendar[[#This Row],[Year]])</f>
        <v>SEPTEMBER 28</v>
      </c>
      <c r="J2350" s="6" t="s">
        <v>261</v>
      </c>
      <c r="K2350" s="6" t="str">
        <f>CONCATENATE(TableAopCalendar[[#This Row],[Month for Plan]]," ",TableAopCalendar[[#This Row],[Plan]])</f>
        <v>SEPTEMBER 28 PLANNED</v>
      </c>
    </row>
    <row r="2351" spans="1:11" x14ac:dyDescent="0.35">
      <c r="A2351" s="6">
        <f t="shared" si="111"/>
        <v>5</v>
      </c>
      <c r="B2351" s="7">
        <v>47001</v>
      </c>
      <c r="C2351" s="8" t="s">
        <v>256</v>
      </c>
      <c r="D2351" s="8">
        <v>28</v>
      </c>
      <c r="E2351" s="6">
        <f>DAY(TableAopCalendar[[#This Row],[Date]])</f>
        <v>5</v>
      </c>
      <c r="F2351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351" s="6" t="str">
        <f t="shared" si="112"/>
        <v>Week 1</v>
      </c>
      <c r="H2351" s="6" t="str">
        <f t="shared" si="113"/>
        <v>September 28 Week 1</v>
      </c>
      <c r="I2351" s="6" t="str">
        <f>CONCATENATE(UPPER(TableAopCalendar[[#This Row],[Month]])," ",TableAopCalendar[[#This Row],[Year]])</f>
        <v>SEPTEMBER 28</v>
      </c>
      <c r="J2351" s="6" t="s">
        <v>261</v>
      </c>
      <c r="K2351" s="6" t="str">
        <f>CONCATENATE(TableAopCalendar[[#This Row],[Month for Plan]]," ",TableAopCalendar[[#This Row],[Plan]])</f>
        <v>SEPTEMBER 28 PLANNED</v>
      </c>
    </row>
    <row r="2352" spans="1:11" x14ac:dyDescent="0.35">
      <c r="A2352" s="6">
        <f t="shared" si="111"/>
        <v>6</v>
      </c>
      <c r="B2352" s="7">
        <v>47002</v>
      </c>
      <c r="C2352" s="8" t="s">
        <v>256</v>
      </c>
      <c r="D2352" s="8">
        <v>28</v>
      </c>
      <c r="E2352" s="6">
        <f>DAY(TableAopCalendar[[#This Row],[Date]])</f>
        <v>6</v>
      </c>
      <c r="F2352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352" s="6" t="str">
        <f t="shared" si="112"/>
        <v>Week 1</v>
      </c>
      <c r="H2352" s="6" t="str">
        <f t="shared" si="113"/>
        <v>September 28 Week 1</v>
      </c>
      <c r="I2352" s="6" t="str">
        <f>CONCATENATE(UPPER(TableAopCalendar[[#This Row],[Month]])," ",TableAopCalendar[[#This Row],[Year]])</f>
        <v>SEPTEMBER 28</v>
      </c>
      <c r="J2352" s="6" t="s">
        <v>261</v>
      </c>
      <c r="K2352" s="6" t="str">
        <f>CONCATENATE(TableAopCalendar[[#This Row],[Month for Plan]]," ",TableAopCalendar[[#This Row],[Plan]])</f>
        <v>SEPTEMBER 28 PLANNED</v>
      </c>
    </row>
    <row r="2353" spans="1:11" x14ac:dyDescent="0.35">
      <c r="A2353" s="6">
        <f t="shared" si="111"/>
        <v>7</v>
      </c>
      <c r="B2353" s="7">
        <v>47003</v>
      </c>
      <c r="C2353" s="8" t="s">
        <v>256</v>
      </c>
      <c r="D2353" s="8">
        <v>28</v>
      </c>
      <c r="E2353" s="6">
        <f>DAY(TableAopCalendar[[#This Row],[Date]])</f>
        <v>7</v>
      </c>
      <c r="F2353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353" s="6" t="str">
        <f t="shared" si="112"/>
        <v>Week 1</v>
      </c>
      <c r="H2353" s="6" t="str">
        <f t="shared" si="113"/>
        <v>September 28 Week 1</v>
      </c>
      <c r="I2353" s="6" t="str">
        <f>CONCATENATE(UPPER(TableAopCalendar[[#This Row],[Month]])," ",TableAopCalendar[[#This Row],[Year]])</f>
        <v>SEPTEMBER 28</v>
      </c>
      <c r="J2353" s="6" t="s">
        <v>261</v>
      </c>
      <c r="K2353" s="6" t="str">
        <f>CONCATENATE(TableAopCalendar[[#This Row],[Month for Plan]]," ",TableAopCalendar[[#This Row],[Plan]])</f>
        <v>SEPTEMBER 28 PLANNED</v>
      </c>
    </row>
    <row r="2354" spans="1:11" x14ac:dyDescent="0.35">
      <c r="A2354" s="6">
        <f t="shared" si="111"/>
        <v>1</v>
      </c>
      <c r="B2354" s="7">
        <v>47004</v>
      </c>
      <c r="C2354" s="8" t="s">
        <v>256</v>
      </c>
      <c r="D2354" s="8">
        <v>28</v>
      </c>
      <c r="E2354" s="6">
        <f>DAY(TableAopCalendar[[#This Row],[Date]])</f>
        <v>8</v>
      </c>
      <c r="F2354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354" s="6" t="str">
        <f t="shared" si="112"/>
        <v>Week 2</v>
      </c>
      <c r="H2354" s="6" t="str">
        <f t="shared" si="113"/>
        <v>September 28 Week 2</v>
      </c>
      <c r="I2354" s="6" t="str">
        <f>CONCATENATE(UPPER(TableAopCalendar[[#This Row],[Month]])," ",TableAopCalendar[[#This Row],[Year]])</f>
        <v>SEPTEMBER 28</v>
      </c>
      <c r="J2354" s="6" t="s">
        <v>261</v>
      </c>
      <c r="K2354" s="6" t="str">
        <f>CONCATENATE(TableAopCalendar[[#This Row],[Month for Plan]]," ",TableAopCalendar[[#This Row],[Plan]])</f>
        <v>SEPTEMBER 28 PLANNED</v>
      </c>
    </row>
    <row r="2355" spans="1:11" x14ac:dyDescent="0.35">
      <c r="A2355" s="6">
        <f t="shared" si="111"/>
        <v>2</v>
      </c>
      <c r="B2355" s="7">
        <v>47005</v>
      </c>
      <c r="C2355" s="8" t="s">
        <v>256</v>
      </c>
      <c r="D2355" s="8">
        <v>28</v>
      </c>
      <c r="E2355" s="6">
        <f>DAY(TableAopCalendar[[#This Row],[Date]])</f>
        <v>9</v>
      </c>
      <c r="F2355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355" s="6" t="str">
        <f t="shared" si="112"/>
        <v>Week 2</v>
      </c>
      <c r="H2355" s="6" t="str">
        <f t="shared" si="113"/>
        <v>September 28 Week 2</v>
      </c>
      <c r="I2355" s="6" t="str">
        <f>CONCATENATE(UPPER(TableAopCalendar[[#This Row],[Month]])," ",TableAopCalendar[[#This Row],[Year]])</f>
        <v>SEPTEMBER 28</v>
      </c>
      <c r="J2355" s="6" t="s">
        <v>261</v>
      </c>
      <c r="K2355" s="6" t="str">
        <f>CONCATENATE(TableAopCalendar[[#This Row],[Month for Plan]]," ",TableAopCalendar[[#This Row],[Plan]])</f>
        <v>SEPTEMBER 28 PLANNED</v>
      </c>
    </row>
    <row r="2356" spans="1:11" x14ac:dyDescent="0.35">
      <c r="A2356" s="6">
        <f t="shared" si="111"/>
        <v>3</v>
      </c>
      <c r="B2356" s="7">
        <v>47006</v>
      </c>
      <c r="C2356" s="8" t="s">
        <v>256</v>
      </c>
      <c r="D2356" s="8">
        <v>28</v>
      </c>
      <c r="E2356" s="6">
        <f>DAY(TableAopCalendar[[#This Row],[Date]])</f>
        <v>10</v>
      </c>
      <c r="F2356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356" s="6" t="str">
        <f t="shared" si="112"/>
        <v>Week 2</v>
      </c>
      <c r="H2356" s="6" t="str">
        <f t="shared" si="113"/>
        <v>September 28 Week 2</v>
      </c>
      <c r="I2356" s="6" t="str">
        <f>CONCATENATE(UPPER(TableAopCalendar[[#This Row],[Month]])," ",TableAopCalendar[[#This Row],[Year]])</f>
        <v>SEPTEMBER 28</v>
      </c>
      <c r="J2356" s="6" t="s">
        <v>261</v>
      </c>
      <c r="K2356" s="6" t="str">
        <f>CONCATENATE(TableAopCalendar[[#This Row],[Month for Plan]]," ",TableAopCalendar[[#This Row],[Plan]])</f>
        <v>SEPTEMBER 28 PLANNED</v>
      </c>
    </row>
    <row r="2357" spans="1:11" x14ac:dyDescent="0.35">
      <c r="A2357" s="6">
        <f t="shared" si="111"/>
        <v>4</v>
      </c>
      <c r="B2357" s="7">
        <v>47007</v>
      </c>
      <c r="C2357" s="8" t="s">
        <v>256</v>
      </c>
      <c r="D2357" s="8">
        <v>28</v>
      </c>
      <c r="E2357" s="6">
        <f>DAY(TableAopCalendar[[#This Row],[Date]])</f>
        <v>11</v>
      </c>
      <c r="F2357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357" s="6" t="str">
        <f t="shared" si="112"/>
        <v>Week 2</v>
      </c>
      <c r="H2357" s="6" t="str">
        <f t="shared" si="113"/>
        <v>September 28 Week 2</v>
      </c>
      <c r="I2357" s="6" t="str">
        <f>CONCATENATE(UPPER(TableAopCalendar[[#This Row],[Month]])," ",TableAopCalendar[[#This Row],[Year]])</f>
        <v>SEPTEMBER 28</v>
      </c>
      <c r="J2357" s="6" t="s">
        <v>261</v>
      </c>
      <c r="K2357" s="6" t="str">
        <f>CONCATENATE(TableAopCalendar[[#This Row],[Month for Plan]]," ",TableAopCalendar[[#This Row],[Plan]])</f>
        <v>SEPTEMBER 28 PLANNED</v>
      </c>
    </row>
    <row r="2358" spans="1:11" x14ac:dyDescent="0.35">
      <c r="A2358" s="6">
        <f t="shared" si="111"/>
        <v>5</v>
      </c>
      <c r="B2358" s="7">
        <v>47008</v>
      </c>
      <c r="C2358" s="8" t="s">
        <v>256</v>
      </c>
      <c r="D2358" s="8">
        <v>28</v>
      </c>
      <c r="E2358" s="6">
        <f>DAY(TableAopCalendar[[#This Row],[Date]])</f>
        <v>12</v>
      </c>
      <c r="F2358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358" s="6" t="str">
        <f t="shared" si="112"/>
        <v>Week 2</v>
      </c>
      <c r="H2358" s="6" t="str">
        <f t="shared" si="113"/>
        <v>September 28 Week 2</v>
      </c>
      <c r="I2358" s="6" t="str">
        <f>CONCATENATE(UPPER(TableAopCalendar[[#This Row],[Month]])," ",TableAopCalendar[[#This Row],[Year]])</f>
        <v>SEPTEMBER 28</v>
      </c>
      <c r="J2358" s="6" t="s">
        <v>261</v>
      </c>
      <c r="K2358" s="6" t="str">
        <f>CONCATENATE(TableAopCalendar[[#This Row],[Month for Plan]]," ",TableAopCalendar[[#This Row],[Plan]])</f>
        <v>SEPTEMBER 28 PLANNED</v>
      </c>
    </row>
    <row r="2359" spans="1:11" x14ac:dyDescent="0.35">
      <c r="A2359" s="6">
        <f t="shared" si="111"/>
        <v>6</v>
      </c>
      <c r="B2359" s="7">
        <v>47009</v>
      </c>
      <c r="C2359" s="8" t="s">
        <v>256</v>
      </c>
      <c r="D2359" s="8">
        <v>28</v>
      </c>
      <c r="E2359" s="6">
        <f>DAY(TableAopCalendar[[#This Row],[Date]])</f>
        <v>13</v>
      </c>
      <c r="F2359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359" s="6" t="str">
        <f t="shared" si="112"/>
        <v>Week 2</v>
      </c>
      <c r="H2359" s="6" t="str">
        <f t="shared" si="113"/>
        <v>September 28 Week 2</v>
      </c>
      <c r="I2359" s="6" t="str">
        <f>CONCATENATE(UPPER(TableAopCalendar[[#This Row],[Month]])," ",TableAopCalendar[[#This Row],[Year]])</f>
        <v>SEPTEMBER 28</v>
      </c>
      <c r="J2359" s="6" t="s">
        <v>261</v>
      </c>
      <c r="K2359" s="6" t="str">
        <f>CONCATENATE(TableAopCalendar[[#This Row],[Month for Plan]]," ",TableAopCalendar[[#This Row],[Plan]])</f>
        <v>SEPTEMBER 28 PLANNED</v>
      </c>
    </row>
    <row r="2360" spans="1:11" x14ac:dyDescent="0.35">
      <c r="A2360" s="6">
        <f t="shared" si="111"/>
        <v>7</v>
      </c>
      <c r="B2360" s="7">
        <v>47010</v>
      </c>
      <c r="C2360" s="8" t="s">
        <v>256</v>
      </c>
      <c r="D2360" s="8">
        <v>28</v>
      </c>
      <c r="E2360" s="6">
        <f>DAY(TableAopCalendar[[#This Row],[Date]])</f>
        <v>14</v>
      </c>
      <c r="F2360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360" s="6" t="str">
        <f t="shared" si="112"/>
        <v>Week 2</v>
      </c>
      <c r="H2360" s="6" t="str">
        <f t="shared" si="113"/>
        <v>September 28 Week 2</v>
      </c>
      <c r="I2360" s="6" t="str">
        <f>CONCATENATE(UPPER(TableAopCalendar[[#This Row],[Month]])," ",TableAopCalendar[[#This Row],[Year]])</f>
        <v>SEPTEMBER 28</v>
      </c>
      <c r="J2360" s="6" t="s">
        <v>261</v>
      </c>
      <c r="K2360" s="6" t="str">
        <f>CONCATENATE(TableAopCalendar[[#This Row],[Month for Plan]]," ",TableAopCalendar[[#This Row],[Plan]])</f>
        <v>SEPTEMBER 28 PLANNED</v>
      </c>
    </row>
    <row r="2361" spans="1:11" x14ac:dyDescent="0.35">
      <c r="A2361" s="6">
        <f t="shared" si="111"/>
        <v>1</v>
      </c>
      <c r="B2361" s="7">
        <v>47011</v>
      </c>
      <c r="C2361" s="8" t="s">
        <v>256</v>
      </c>
      <c r="D2361" s="8">
        <v>28</v>
      </c>
      <c r="E2361" s="6">
        <f>DAY(TableAopCalendar[[#This Row],[Date]])</f>
        <v>15</v>
      </c>
      <c r="F2361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361" s="6" t="str">
        <f t="shared" si="112"/>
        <v>Week 3</v>
      </c>
      <c r="H2361" s="6" t="str">
        <f t="shared" si="113"/>
        <v>September 28 Week 3</v>
      </c>
      <c r="I2361" s="6" t="str">
        <f>CONCATENATE(UPPER(TableAopCalendar[[#This Row],[Month]])," ",TableAopCalendar[[#This Row],[Year]])</f>
        <v>SEPTEMBER 28</v>
      </c>
      <c r="J2361" s="6" t="s">
        <v>261</v>
      </c>
      <c r="K2361" s="6" t="str">
        <f>CONCATENATE(TableAopCalendar[[#This Row],[Month for Plan]]," ",TableAopCalendar[[#This Row],[Plan]])</f>
        <v>SEPTEMBER 28 PLANNED</v>
      </c>
    </row>
    <row r="2362" spans="1:11" x14ac:dyDescent="0.35">
      <c r="A2362" s="6">
        <f t="shared" si="111"/>
        <v>2</v>
      </c>
      <c r="B2362" s="7">
        <v>47012</v>
      </c>
      <c r="C2362" s="8" t="s">
        <v>256</v>
      </c>
      <c r="D2362" s="8">
        <v>28</v>
      </c>
      <c r="E2362" s="6">
        <f>DAY(TableAopCalendar[[#This Row],[Date]])</f>
        <v>16</v>
      </c>
      <c r="F2362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362" s="6" t="str">
        <f t="shared" si="112"/>
        <v>Week 3</v>
      </c>
      <c r="H2362" s="6" t="str">
        <f t="shared" si="113"/>
        <v>September 28 Week 3</v>
      </c>
      <c r="I2362" s="6" t="str">
        <f>CONCATENATE(UPPER(TableAopCalendar[[#This Row],[Month]])," ",TableAopCalendar[[#This Row],[Year]])</f>
        <v>SEPTEMBER 28</v>
      </c>
      <c r="J2362" s="6" t="s">
        <v>261</v>
      </c>
      <c r="K2362" s="6" t="str">
        <f>CONCATENATE(TableAopCalendar[[#This Row],[Month for Plan]]," ",TableAopCalendar[[#This Row],[Plan]])</f>
        <v>SEPTEMBER 28 PLANNED</v>
      </c>
    </row>
    <row r="2363" spans="1:11" x14ac:dyDescent="0.35">
      <c r="A2363" s="6">
        <f t="shared" si="111"/>
        <v>3</v>
      </c>
      <c r="B2363" s="7">
        <v>47013</v>
      </c>
      <c r="C2363" s="8" t="s">
        <v>256</v>
      </c>
      <c r="D2363" s="8">
        <v>28</v>
      </c>
      <c r="E2363" s="6">
        <f>DAY(TableAopCalendar[[#This Row],[Date]])</f>
        <v>17</v>
      </c>
      <c r="F2363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363" s="6" t="str">
        <f t="shared" si="112"/>
        <v>Week 3</v>
      </c>
      <c r="H2363" s="6" t="str">
        <f t="shared" si="113"/>
        <v>September 28 Week 3</v>
      </c>
      <c r="I2363" s="6" t="str">
        <f>CONCATENATE(UPPER(TableAopCalendar[[#This Row],[Month]])," ",TableAopCalendar[[#This Row],[Year]])</f>
        <v>SEPTEMBER 28</v>
      </c>
      <c r="J2363" s="6" t="s">
        <v>261</v>
      </c>
      <c r="K2363" s="6" t="str">
        <f>CONCATENATE(TableAopCalendar[[#This Row],[Month for Plan]]," ",TableAopCalendar[[#This Row],[Plan]])</f>
        <v>SEPTEMBER 28 PLANNED</v>
      </c>
    </row>
    <row r="2364" spans="1:11" x14ac:dyDescent="0.35">
      <c r="A2364" s="6">
        <f t="shared" si="111"/>
        <v>4</v>
      </c>
      <c r="B2364" s="7">
        <v>47014</v>
      </c>
      <c r="C2364" s="8" t="s">
        <v>256</v>
      </c>
      <c r="D2364" s="8">
        <v>28</v>
      </c>
      <c r="E2364" s="6">
        <f>DAY(TableAopCalendar[[#This Row],[Date]])</f>
        <v>18</v>
      </c>
      <c r="F2364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364" s="6" t="str">
        <f t="shared" si="112"/>
        <v>Week 3</v>
      </c>
      <c r="H2364" s="6" t="str">
        <f t="shared" si="113"/>
        <v>September 28 Week 3</v>
      </c>
      <c r="I2364" s="6" t="str">
        <f>CONCATENATE(UPPER(TableAopCalendar[[#This Row],[Month]])," ",TableAopCalendar[[#This Row],[Year]])</f>
        <v>SEPTEMBER 28</v>
      </c>
      <c r="J2364" s="6" t="s">
        <v>261</v>
      </c>
      <c r="K2364" s="6" t="str">
        <f>CONCATENATE(TableAopCalendar[[#This Row],[Month for Plan]]," ",TableAopCalendar[[#This Row],[Plan]])</f>
        <v>SEPTEMBER 28 PLANNED</v>
      </c>
    </row>
    <row r="2365" spans="1:11" x14ac:dyDescent="0.35">
      <c r="A2365" s="6">
        <f t="shared" si="111"/>
        <v>5</v>
      </c>
      <c r="B2365" s="7">
        <v>47015</v>
      </c>
      <c r="C2365" s="8" t="s">
        <v>256</v>
      </c>
      <c r="D2365" s="8">
        <v>28</v>
      </c>
      <c r="E2365" s="6">
        <f>DAY(TableAopCalendar[[#This Row],[Date]])</f>
        <v>19</v>
      </c>
      <c r="F2365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365" s="6" t="str">
        <f t="shared" si="112"/>
        <v>Week 3</v>
      </c>
      <c r="H2365" s="6" t="str">
        <f t="shared" si="113"/>
        <v>September 28 Week 3</v>
      </c>
      <c r="I2365" s="6" t="str">
        <f>CONCATENATE(UPPER(TableAopCalendar[[#This Row],[Month]])," ",TableAopCalendar[[#This Row],[Year]])</f>
        <v>SEPTEMBER 28</v>
      </c>
      <c r="J2365" s="6" t="s">
        <v>261</v>
      </c>
      <c r="K2365" s="6" t="str">
        <f>CONCATENATE(TableAopCalendar[[#This Row],[Month for Plan]]," ",TableAopCalendar[[#This Row],[Plan]])</f>
        <v>SEPTEMBER 28 PLANNED</v>
      </c>
    </row>
    <row r="2366" spans="1:11" x14ac:dyDescent="0.35">
      <c r="A2366" s="6">
        <f t="shared" si="111"/>
        <v>6</v>
      </c>
      <c r="B2366" s="7">
        <v>47016</v>
      </c>
      <c r="C2366" s="8" t="s">
        <v>256</v>
      </c>
      <c r="D2366" s="8">
        <v>28</v>
      </c>
      <c r="E2366" s="6">
        <f>DAY(TableAopCalendar[[#This Row],[Date]])</f>
        <v>20</v>
      </c>
      <c r="F2366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366" s="6" t="str">
        <f t="shared" si="112"/>
        <v>Week 3</v>
      </c>
      <c r="H2366" s="6" t="str">
        <f t="shared" si="113"/>
        <v>September 28 Week 3</v>
      </c>
      <c r="I2366" s="6" t="str">
        <f>CONCATENATE(UPPER(TableAopCalendar[[#This Row],[Month]])," ",TableAopCalendar[[#This Row],[Year]])</f>
        <v>SEPTEMBER 28</v>
      </c>
      <c r="J2366" s="6" t="s">
        <v>261</v>
      </c>
      <c r="K2366" s="6" t="str">
        <f>CONCATENATE(TableAopCalendar[[#This Row],[Month for Plan]]," ",TableAopCalendar[[#This Row],[Plan]])</f>
        <v>SEPTEMBER 28 PLANNED</v>
      </c>
    </row>
    <row r="2367" spans="1:11" x14ac:dyDescent="0.35">
      <c r="A2367" s="6">
        <f t="shared" si="111"/>
        <v>7</v>
      </c>
      <c r="B2367" s="7">
        <v>47017</v>
      </c>
      <c r="C2367" s="8" t="s">
        <v>256</v>
      </c>
      <c r="D2367" s="8">
        <v>28</v>
      </c>
      <c r="E2367" s="6">
        <f>DAY(TableAopCalendar[[#This Row],[Date]])</f>
        <v>21</v>
      </c>
      <c r="F2367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367" s="6" t="str">
        <f t="shared" si="112"/>
        <v>Week 3</v>
      </c>
      <c r="H2367" s="6" t="str">
        <f t="shared" si="113"/>
        <v>September 28 Week 3</v>
      </c>
      <c r="I2367" s="6" t="str">
        <f>CONCATENATE(UPPER(TableAopCalendar[[#This Row],[Month]])," ",TableAopCalendar[[#This Row],[Year]])</f>
        <v>SEPTEMBER 28</v>
      </c>
      <c r="J2367" s="6" t="s">
        <v>261</v>
      </c>
      <c r="K2367" s="6" t="str">
        <f>CONCATENATE(TableAopCalendar[[#This Row],[Month for Plan]]," ",TableAopCalendar[[#This Row],[Plan]])</f>
        <v>SEPTEMBER 28 PLANNED</v>
      </c>
    </row>
    <row r="2368" spans="1:11" x14ac:dyDescent="0.35">
      <c r="A2368" s="6">
        <f t="shared" si="111"/>
        <v>1</v>
      </c>
      <c r="B2368" s="7">
        <v>47018</v>
      </c>
      <c r="C2368" s="8" t="s">
        <v>256</v>
      </c>
      <c r="D2368" s="8">
        <v>28</v>
      </c>
      <c r="E2368" s="6">
        <f>DAY(TableAopCalendar[[#This Row],[Date]])</f>
        <v>22</v>
      </c>
      <c r="F2368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368" s="6" t="str">
        <f t="shared" si="112"/>
        <v>Week 4</v>
      </c>
      <c r="H2368" s="6" t="str">
        <f t="shared" si="113"/>
        <v>September 28 Week 4</v>
      </c>
      <c r="I2368" s="6" t="str">
        <f>CONCATENATE(UPPER(TableAopCalendar[[#This Row],[Month]])," ",TableAopCalendar[[#This Row],[Year]])</f>
        <v>SEPTEMBER 28</v>
      </c>
      <c r="J2368" s="6" t="s">
        <v>261</v>
      </c>
      <c r="K2368" s="6" t="str">
        <f>CONCATENATE(TableAopCalendar[[#This Row],[Month for Plan]]," ",TableAopCalendar[[#This Row],[Plan]])</f>
        <v>SEPTEMBER 28 PLANNED</v>
      </c>
    </row>
    <row r="2369" spans="1:11" x14ac:dyDescent="0.35">
      <c r="A2369" s="6">
        <f t="shared" si="111"/>
        <v>2</v>
      </c>
      <c r="B2369" s="7">
        <v>47019</v>
      </c>
      <c r="C2369" s="8" t="s">
        <v>256</v>
      </c>
      <c r="D2369" s="8">
        <v>28</v>
      </c>
      <c r="E2369" s="6">
        <f>DAY(TableAopCalendar[[#This Row],[Date]])</f>
        <v>23</v>
      </c>
      <c r="F2369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369" s="6" t="str">
        <f t="shared" si="112"/>
        <v>Week 4</v>
      </c>
      <c r="H2369" s="6" t="str">
        <f t="shared" si="113"/>
        <v>September 28 Week 4</v>
      </c>
      <c r="I2369" s="6" t="str">
        <f>CONCATENATE(UPPER(TableAopCalendar[[#This Row],[Month]])," ",TableAopCalendar[[#This Row],[Year]])</f>
        <v>SEPTEMBER 28</v>
      </c>
      <c r="J2369" s="6" t="s">
        <v>261</v>
      </c>
      <c r="K2369" s="6" t="str">
        <f>CONCATENATE(TableAopCalendar[[#This Row],[Month for Plan]]," ",TableAopCalendar[[#This Row],[Plan]])</f>
        <v>SEPTEMBER 28 PLANNED</v>
      </c>
    </row>
    <row r="2370" spans="1:11" x14ac:dyDescent="0.35">
      <c r="A2370" s="6">
        <f t="shared" si="111"/>
        <v>3</v>
      </c>
      <c r="B2370" s="7">
        <v>47020</v>
      </c>
      <c r="C2370" s="8" t="s">
        <v>256</v>
      </c>
      <c r="D2370" s="8">
        <v>28</v>
      </c>
      <c r="E2370" s="6">
        <f>DAY(TableAopCalendar[[#This Row],[Date]])</f>
        <v>24</v>
      </c>
      <c r="F2370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370" s="6" t="str">
        <f t="shared" si="112"/>
        <v>Week 4</v>
      </c>
      <c r="H2370" s="6" t="str">
        <f t="shared" si="113"/>
        <v>September 28 Week 4</v>
      </c>
      <c r="I2370" s="6" t="str">
        <f>CONCATENATE(UPPER(TableAopCalendar[[#This Row],[Month]])," ",TableAopCalendar[[#This Row],[Year]])</f>
        <v>SEPTEMBER 28</v>
      </c>
      <c r="J2370" s="6" t="s">
        <v>261</v>
      </c>
      <c r="K2370" s="6" t="str">
        <f>CONCATENATE(TableAopCalendar[[#This Row],[Month for Plan]]," ",TableAopCalendar[[#This Row],[Plan]])</f>
        <v>SEPTEMBER 28 PLANNED</v>
      </c>
    </row>
    <row r="2371" spans="1:11" x14ac:dyDescent="0.35">
      <c r="A2371" s="6">
        <f t="shared" si="111"/>
        <v>4</v>
      </c>
      <c r="B2371" s="7">
        <v>47021</v>
      </c>
      <c r="C2371" s="8" t="s">
        <v>256</v>
      </c>
      <c r="D2371" s="8">
        <v>28</v>
      </c>
      <c r="E2371" s="6">
        <f>DAY(TableAopCalendar[[#This Row],[Date]])</f>
        <v>25</v>
      </c>
      <c r="F2371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371" s="6" t="str">
        <f t="shared" si="112"/>
        <v>Week 4</v>
      </c>
      <c r="H2371" s="6" t="str">
        <f t="shared" si="113"/>
        <v>September 28 Week 4</v>
      </c>
      <c r="I2371" s="6" t="str">
        <f>CONCATENATE(UPPER(TableAopCalendar[[#This Row],[Month]])," ",TableAopCalendar[[#This Row],[Year]])</f>
        <v>SEPTEMBER 28</v>
      </c>
      <c r="J2371" s="6" t="s">
        <v>261</v>
      </c>
      <c r="K2371" s="6" t="str">
        <f>CONCATENATE(TableAopCalendar[[#This Row],[Month for Plan]]," ",TableAopCalendar[[#This Row],[Plan]])</f>
        <v>SEPTEMBER 28 PLANNED</v>
      </c>
    </row>
    <row r="2372" spans="1:11" x14ac:dyDescent="0.35">
      <c r="A2372" s="6">
        <f t="shared" si="111"/>
        <v>5</v>
      </c>
      <c r="B2372" s="7">
        <v>47022</v>
      </c>
      <c r="C2372" s="8" t="s">
        <v>256</v>
      </c>
      <c r="D2372" s="8">
        <v>28</v>
      </c>
      <c r="E2372" s="6">
        <f>DAY(TableAopCalendar[[#This Row],[Date]])</f>
        <v>26</v>
      </c>
      <c r="F2372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372" s="6" t="str">
        <f t="shared" si="112"/>
        <v>Week 4</v>
      </c>
      <c r="H2372" s="6" t="str">
        <f t="shared" si="113"/>
        <v>September 28 Week 4</v>
      </c>
      <c r="I2372" s="6" t="str">
        <f>CONCATENATE(UPPER(TableAopCalendar[[#This Row],[Month]])," ",TableAopCalendar[[#This Row],[Year]])</f>
        <v>SEPTEMBER 28</v>
      </c>
      <c r="J2372" s="6" t="s">
        <v>261</v>
      </c>
      <c r="K2372" s="6" t="str">
        <f>CONCATENATE(TableAopCalendar[[#This Row],[Month for Plan]]," ",TableAopCalendar[[#This Row],[Plan]])</f>
        <v>SEPTEMBER 28 PLANNED</v>
      </c>
    </row>
    <row r="2373" spans="1:11" x14ac:dyDescent="0.35">
      <c r="A2373" s="6">
        <f t="shared" si="111"/>
        <v>6</v>
      </c>
      <c r="B2373" s="7">
        <v>47023</v>
      </c>
      <c r="C2373" s="8" t="s">
        <v>256</v>
      </c>
      <c r="D2373" s="8">
        <v>28</v>
      </c>
      <c r="E2373" s="6">
        <f>DAY(TableAopCalendar[[#This Row],[Date]])</f>
        <v>27</v>
      </c>
      <c r="F2373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373" s="6" t="str">
        <f t="shared" si="112"/>
        <v>Week 4</v>
      </c>
      <c r="H2373" s="6" t="str">
        <f t="shared" si="113"/>
        <v>September 28 Week 4</v>
      </c>
      <c r="I2373" s="6" t="str">
        <f>CONCATENATE(UPPER(TableAopCalendar[[#This Row],[Month]])," ",TableAopCalendar[[#This Row],[Year]])</f>
        <v>SEPTEMBER 28</v>
      </c>
      <c r="J2373" s="6" t="s">
        <v>261</v>
      </c>
      <c r="K2373" s="6" t="str">
        <f>CONCATENATE(TableAopCalendar[[#This Row],[Month for Plan]]," ",TableAopCalendar[[#This Row],[Plan]])</f>
        <v>SEPTEMBER 28 PLANNED</v>
      </c>
    </row>
    <row r="2374" spans="1:11" x14ac:dyDescent="0.35">
      <c r="A2374" s="6">
        <f t="shared" si="111"/>
        <v>7</v>
      </c>
      <c r="B2374" s="7">
        <v>47024</v>
      </c>
      <c r="C2374" s="8" t="s">
        <v>256</v>
      </c>
      <c r="D2374" s="8">
        <v>28</v>
      </c>
      <c r="E2374" s="6">
        <f>DAY(TableAopCalendar[[#This Row],[Date]])</f>
        <v>28</v>
      </c>
      <c r="F2374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374" s="6" t="str">
        <f t="shared" si="112"/>
        <v>Week 4</v>
      </c>
      <c r="H2374" s="6" t="str">
        <f t="shared" si="113"/>
        <v>September 28 Week 4</v>
      </c>
      <c r="I2374" s="6" t="str">
        <f>CONCATENATE(UPPER(TableAopCalendar[[#This Row],[Month]])," ",TableAopCalendar[[#This Row],[Year]])</f>
        <v>SEPTEMBER 28</v>
      </c>
      <c r="J2374" s="6" t="s">
        <v>261</v>
      </c>
      <c r="K2374" s="6" t="str">
        <f>CONCATENATE(TableAopCalendar[[#This Row],[Month for Plan]]," ",TableAopCalendar[[#This Row],[Plan]])</f>
        <v>SEPTEMBER 28 PLANNED</v>
      </c>
    </row>
    <row r="2375" spans="1:11" x14ac:dyDescent="0.35">
      <c r="A2375" s="6">
        <f t="shared" si="111"/>
        <v>1</v>
      </c>
      <c r="B2375" s="7">
        <v>47025</v>
      </c>
      <c r="C2375" s="8" t="s">
        <v>256</v>
      </c>
      <c r="D2375" s="8">
        <v>28</v>
      </c>
      <c r="E2375" s="6">
        <f>DAY(TableAopCalendar[[#This Row],[Date]])</f>
        <v>29</v>
      </c>
      <c r="F2375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375" s="6" t="str">
        <f t="shared" si="112"/>
        <v>Week 5</v>
      </c>
      <c r="H2375" s="6" t="str">
        <f t="shared" si="113"/>
        <v>September 28 Week 5</v>
      </c>
      <c r="I2375" s="6" t="str">
        <f>CONCATENATE(UPPER(TableAopCalendar[[#This Row],[Month]])," ",TableAopCalendar[[#This Row],[Year]])</f>
        <v>SEPTEMBER 28</v>
      </c>
      <c r="J2375" s="6" t="s">
        <v>261</v>
      </c>
      <c r="K2375" s="6" t="str">
        <f>CONCATENATE(TableAopCalendar[[#This Row],[Month for Plan]]," ",TableAopCalendar[[#This Row],[Plan]])</f>
        <v>SEPTEMBER 28 PLANNED</v>
      </c>
    </row>
    <row r="2376" spans="1:11" x14ac:dyDescent="0.35">
      <c r="A2376" s="6">
        <f t="shared" si="111"/>
        <v>2</v>
      </c>
      <c r="B2376" s="7">
        <v>47026</v>
      </c>
      <c r="C2376" s="8" t="s">
        <v>256</v>
      </c>
      <c r="D2376" s="8">
        <v>28</v>
      </c>
      <c r="E2376" s="6">
        <f>DAY(TableAopCalendar[[#This Row],[Date]])</f>
        <v>30</v>
      </c>
      <c r="F2376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376" s="6" t="str">
        <f t="shared" si="112"/>
        <v>Week 5</v>
      </c>
      <c r="H2376" s="6" t="str">
        <f t="shared" si="113"/>
        <v>September 28 Week 5</v>
      </c>
      <c r="I2376" s="6" t="str">
        <f>CONCATENATE(UPPER(TableAopCalendar[[#This Row],[Month]])," ",TableAopCalendar[[#This Row],[Year]])</f>
        <v>SEPTEMBER 28</v>
      </c>
      <c r="J2376" s="6" t="s">
        <v>261</v>
      </c>
      <c r="K2376" s="6" t="str">
        <f>CONCATENATE(TableAopCalendar[[#This Row],[Month for Plan]]," ",TableAopCalendar[[#This Row],[Plan]])</f>
        <v>SEPTEMBER 28 PLANNED</v>
      </c>
    </row>
    <row r="2377" spans="1:11" x14ac:dyDescent="0.35">
      <c r="A2377" s="6">
        <f t="shared" si="111"/>
        <v>1</v>
      </c>
      <c r="B2377" s="7">
        <v>47027</v>
      </c>
      <c r="C2377" s="8" t="s">
        <v>168</v>
      </c>
      <c r="D2377" s="8">
        <v>28</v>
      </c>
      <c r="E2377" s="6">
        <f>DAY(TableAopCalendar[[#This Row],[Date]])</f>
        <v>1</v>
      </c>
      <c r="F2377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377" s="6" t="str">
        <f t="shared" si="112"/>
        <v>Week 1</v>
      </c>
      <c r="H2377" s="6" t="str">
        <f t="shared" si="113"/>
        <v>October 28 Week 1</v>
      </c>
      <c r="I2377" s="6" t="str">
        <f>CONCATENATE(UPPER(TableAopCalendar[[#This Row],[Month]])," ",TableAopCalendar[[#This Row],[Year]])</f>
        <v>OCTOBER 28</v>
      </c>
      <c r="J2377" s="6" t="s">
        <v>261</v>
      </c>
      <c r="K2377" s="6" t="str">
        <f>CONCATENATE(TableAopCalendar[[#This Row],[Month for Plan]]," ",TableAopCalendar[[#This Row],[Plan]])</f>
        <v>OCTOBER 28 PLANNED</v>
      </c>
    </row>
    <row r="2378" spans="1:11" x14ac:dyDescent="0.35">
      <c r="A2378" s="6">
        <f t="shared" si="111"/>
        <v>2</v>
      </c>
      <c r="B2378" s="7">
        <v>47028</v>
      </c>
      <c r="C2378" s="8" t="s">
        <v>168</v>
      </c>
      <c r="D2378" s="8">
        <v>28</v>
      </c>
      <c r="E2378" s="6">
        <f>DAY(TableAopCalendar[[#This Row],[Date]])</f>
        <v>2</v>
      </c>
      <c r="F2378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378" s="6" t="str">
        <f t="shared" si="112"/>
        <v>Week 1</v>
      </c>
      <c r="H2378" s="6" t="str">
        <f t="shared" si="113"/>
        <v>October 28 Week 1</v>
      </c>
      <c r="I2378" s="6" t="str">
        <f>CONCATENATE(UPPER(TableAopCalendar[[#This Row],[Month]])," ",TableAopCalendar[[#This Row],[Year]])</f>
        <v>OCTOBER 28</v>
      </c>
      <c r="J2378" s="6" t="s">
        <v>261</v>
      </c>
      <c r="K2378" s="6" t="str">
        <f>CONCATENATE(TableAopCalendar[[#This Row],[Month for Plan]]," ",TableAopCalendar[[#This Row],[Plan]])</f>
        <v>OCTOBER 28 PLANNED</v>
      </c>
    </row>
    <row r="2379" spans="1:11" x14ac:dyDescent="0.35">
      <c r="A2379" s="6">
        <f t="shared" ref="A2379:A2442" si="114">IF(G2379=G2378,A2378+1,1)</f>
        <v>3</v>
      </c>
      <c r="B2379" s="7">
        <v>47029</v>
      </c>
      <c r="C2379" s="8" t="s">
        <v>168</v>
      </c>
      <c r="D2379" s="8">
        <v>28</v>
      </c>
      <c r="E2379" s="6">
        <f>DAY(TableAopCalendar[[#This Row],[Date]])</f>
        <v>3</v>
      </c>
      <c r="F2379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379" s="6" t="str">
        <f t="shared" ref="G2379:G2442" si="115">"Week"&amp;" "&amp;F2379</f>
        <v>Week 1</v>
      </c>
      <c r="H2379" s="6" t="str">
        <f t="shared" ref="H2379:H2442" si="116">CONCATENATE(C2379," ",D2379," ",G2379)</f>
        <v>October 28 Week 1</v>
      </c>
      <c r="I2379" s="6" t="str">
        <f>CONCATENATE(UPPER(TableAopCalendar[[#This Row],[Month]])," ",TableAopCalendar[[#This Row],[Year]])</f>
        <v>OCTOBER 28</v>
      </c>
      <c r="J2379" s="6" t="s">
        <v>261</v>
      </c>
      <c r="K2379" s="6" t="str">
        <f>CONCATENATE(TableAopCalendar[[#This Row],[Month for Plan]]," ",TableAopCalendar[[#This Row],[Plan]])</f>
        <v>OCTOBER 28 PLANNED</v>
      </c>
    </row>
    <row r="2380" spans="1:11" x14ac:dyDescent="0.35">
      <c r="A2380" s="6">
        <f t="shared" si="114"/>
        <v>4</v>
      </c>
      <c r="B2380" s="7">
        <v>47030</v>
      </c>
      <c r="C2380" s="8" t="s">
        <v>168</v>
      </c>
      <c r="D2380" s="8">
        <v>28</v>
      </c>
      <c r="E2380" s="6">
        <f>DAY(TableAopCalendar[[#This Row],[Date]])</f>
        <v>4</v>
      </c>
      <c r="F2380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380" s="6" t="str">
        <f t="shared" si="115"/>
        <v>Week 1</v>
      </c>
      <c r="H2380" s="6" t="str">
        <f t="shared" si="116"/>
        <v>October 28 Week 1</v>
      </c>
      <c r="I2380" s="6" t="str">
        <f>CONCATENATE(UPPER(TableAopCalendar[[#This Row],[Month]])," ",TableAopCalendar[[#This Row],[Year]])</f>
        <v>OCTOBER 28</v>
      </c>
      <c r="J2380" s="6" t="s">
        <v>261</v>
      </c>
      <c r="K2380" s="6" t="str">
        <f>CONCATENATE(TableAopCalendar[[#This Row],[Month for Plan]]," ",TableAopCalendar[[#This Row],[Plan]])</f>
        <v>OCTOBER 28 PLANNED</v>
      </c>
    </row>
    <row r="2381" spans="1:11" x14ac:dyDescent="0.35">
      <c r="A2381" s="6">
        <f t="shared" si="114"/>
        <v>5</v>
      </c>
      <c r="B2381" s="7">
        <v>47031</v>
      </c>
      <c r="C2381" s="8" t="s">
        <v>168</v>
      </c>
      <c r="D2381" s="8">
        <v>28</v>
      </c>
      <c r="E2381" s="6">
        <f>DAY(TableAopCalendar[[#This Row],[Date]])</f>
        <v>5</v>
      </c>
      <c r="F2381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381" s="6" t="str">
        <f t="shared" si="115"/>
        <v>Week 1</v>
      </c>
      <c r="H2381" s="6" t="str">
        <f t="shared" si="116"/>
        <v>October 28 Week 1</v>
      </c>
      <c r="I2381" s="6" t="str">
        <f>CONCATENATE(UPPER(TableAopCalendar[[#This Row],[Month]])," ",TableAopCalendar[[#This Row],[Year]])</f>
        <v>OCTOBER 28</v>
      </c>
      <c r="J2381" s="6" t="s">
        <v>261</v>
      </c>
      <c r="K2381" s="6" t="str">
        <f>CONCATENATE(TableAopCalendar[[#This Row],[Month for Plan]]," ",TableAopCalendar[[#This Row],[Plan]])</f>
        <v>OCTOBER 28 PLANNED</v>
      </c>
    </row>
    <row r="2382" spans="1:11" x14ac:dyDescent="0.35">
      <c r="A2382" s="6">
        <f t="shared" si="114"/>
        <v>6</v>
      </c>
      <c r="B2382" s="7">
        <v>47032</v>
      </c>
      <c r="C2382" s="8" t="s">
        <v>168</v>
      </c>
      <c r="D2382" s="8">
        <v>28</v>
      </c>
      <c r="E2382" s="6">
        <f>DAY(TableAopCalendar[[#This Row],[Date]])</f>
        <v>6</v>
      </c>
      <c r="F2382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382" s="6" t="str">
        <f t="shared" si="115"/>
        <v>Week 1</v>
      </c>
      <c r="H2382" s="6" t="str">
        <f t="shared" si="116"/>
        <v>October 28 Week 1</v>
      </c>
      <c r="I2382" s="6" t="str">
        <f>CONCATENATE(UPPER(TableAopCalendar[[#This Row],[Month]])," ",TableAopCalendar[[#This Row],[Year]])</f>
        <v>OCTOBER 28</v>
      </c>
      <c r="J2382" s="6" t="s">
        <v>261</v>
      </c>
      <c r="K2382" s="6" t="str">
        <f>CONCATENATE(TableAopCalendar[[#This Row],[Month for Plan]]," ",TableAopCalendar[[#This Row],[Plan]])</f>
        <v>OCTOBER 28 PLANNED</v>
      </c>
    </row>
    <row r="2383" spans="1:11" x14ac:dyDescent="0.35">
      <c r="A2383" s="6">
        <f t="shared" si="114"/>
        <v>7</v>
      </c>
      <c r="B2383" s="7">
        <v>47033</v>
      </c>
      <c r="C2383" s="8" t="s">
        <v>168</v>
      </c>
      <c r="D2383" s="8">
        <v>28</v>
      </c>
      <c r="E2383" s="6">
        <f>DAY(TableAopCalendar[[#This Row],[Date]])</f>
        <v>7</v>
      </c>
      <c r="F2383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383" s="6" t="str">
        <f t="shared" si="115"/>
        <v>Week 1</v>
      </c>
      <c r="H2383" s="6" t="str">
        <f t="shared" si="116"/>
        <v>October 28 Week 1</v>
      </c>
      <c r="I2383" s="6" t="str">
        <f>CONCATENATE(UPPER(TableAopCalendar[[#This Row],[Month]])," ",TableAopCalendar[[#This Row],[Year]])</f>
        <v>OCTOBER 28</v>
      </c>
      <c r="J2383" s="6" t="s">
        <v>261</v>
      </c>
      <c r="K2383" s="6" t="str">
        <f>CONCATENATE(TableAopCalendar[[#This Row],[Month for Plan]]," ",TableAopCalendar[[#This Row],[Plan]])</f>
        <v>OCTOBER 28 PLANNED</v>
      </c>
    </row>
    <row r="2384" spans="1:11" x14ac:dyDescent="0.35">
      <c r="A2384" s="6">
        <f t="shared" si="114"/>
        <v>1</v>
      </c>
      <c r="B2384" s="7">
        <v>47034</v>
      </c>
      <c r="C2384" s="8" t="s">
        <v>168</v>
      </c>
      <c r="D2384" s="8">
        <v>28</v>
      </c>
      <c r="E2384" s="6">
        <f>DAY(TableAopCalendar[[#This Row],[Date]])</f>
        <v>8</v>
      </c>
      <c r="F2384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384" s="6" t="str">
        <f t="shared" si="115"/>
        <v>Week 2</v>
      </c>
      <c r="H2384" s="6" t="str">
        <f t="shared" si="116"/>
        <v>October 28 Week 2</v>
      </c>
      <c r="I2384" s="6" t="str">
        <f>CONCATENATE(UPPER(TableAopCalendar[[#This Row],[Month]])," ",TableAopCalendar[[#This Row],[Year]])</f>
        <v>OCTOBER 28</v>
      </c>
      <c r="J2384" s="6" t="s">
        <v>261</v>
      </c>
      <c r="K2384" s="6" t="str">
        <f>CONCATENATE(TableAopCalendar[[#This Row],[Month for Plan]]," ",TableAopCalendar[[#This Row],[Plan]])</f>
        <v>OCTOBER 28 PLANNED</v>
      </c>
    </row>
    <row r="2385" spans="1:11" x14ac:dyDescent="0.35">
      <c r="A2385" s="6">
        <f t="shared" si="114"/>
        <v>2</v>
      </c>
      <c r="B2385" s="7">
        <v>47035</v>
      </c>
      <c r="C2385" s="8" t="s">
        <v>168</v>
      </c>
      <c r="D2385" s="8">
        <v>28</v>
      </c>
      <c r="E2385" s="6">
        <f>DAY(TableAopCalendar[[#This Row],[Date]])</f>
        <v>9</v>
      </c>
      <c r="F2385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385" s="6" t="str">
        <f t="shared" si="115"/>
        <v>Week 2</v>
      </c>
      <c r="H2385" s="6" t="str">
        <f t="shared" si="116"/>
        <v>October 28 Week 2</v>
      </c>
      <c r="I2385" s="6" t="str">
        <f>CONCATENATE(UPPER(TableAopCalendar[[#This Row],[Month]])," ",TableAopCalendar[[#This Row],[Year]])</f>
        <v>OCTOBER 28</v>
      </c>
      <c r="J2385" s="6" t="s">
        <v>261</v>
      </c>
      <c r="K2385" s="6" t="str">
        <f>CONCATENATE(TableAopCalendar[[#This Row],[Month for Plan]]," ",TableAopCalendar[[#This Row],[Plan]])</f>
        <v>OCTOBER 28 PLANNED</v>
      </c>
    </row>
    <row r="2386" spans="1:11" x14ac:dyDescent="0.35">
      <c r="A2386" s="6">
        <f t="shared" si="114"/>
        <v>3</v>
      </c>
      <c r="B2386" s="7">
        <v>47036</v>
      </c>
      <c r="C2386" s="8" t="s">
        <v>168</v>
      </c>
      <c r="D2386" s="8">
        <v>28</v>
      </c>
      <c r="E2386" s="6">
        <f>DAY(TableAopCalendar[[#This Row],[Date]])</f>
        <v>10</v>
      </c>
      <c r="F2386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386" s="6" t="str">
        <f t="shared" si="115"/>
        <v>Week 2</v>
      </c>
      <c r="H2386" s="6" t="str">
        <f t="shared" si="116"/>
        <v>October 28 Week 2</v>
      </c>
      <c r="I2386" s="6" t="str">
        <f>CONCATENATE(UPPER(TableAopCalendar[[#This Row],[Month]])," ",TableAopCalendar[[#This Row],[Year]])</f>
        <v>OCTOBER 28</v>
      </c>
      <c r="J2386" s="6" t="s">
        <v>261</v>
      </c>
      <c r="K2386" s="6" t="str">
        <f>CONCATENATE(TableAopCalendar[[#This Row],[Month for Plan]]," ",TableAopCalendar[[#This Row],[Plan]])</f>
        <v>OCTOBER 28 PLANNED</v>
      </c>
    </row>
    <row r="2387" spans="1:11" x14ac:dyDescent="0.35">
      <c r="A2387" s="6">
        <f t="shared" si="114"/>
        <v>4</v>
      </c>
      <c r="B2387" s="7">
        <v>47037</v>
      </c>
      <c r="C2387" s="8" t="s">
        <v>168</v>
      </c>
      <c r="D2387" s="8">
        <v>28</v>
      </c>
      <c r="E2387" s="6">
        <f>DAY(TableAopCalendar[[#This Row],[Date]])</f>
        <v>11</v>
      </c>
      <c r="F2387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387" s="6" t="str">
        <f t="shared" si="115"/>
        <v>Week 2</v>
      </c>
      <c r="H2387" s="6" t="str">
        <f t="shared" si="116"/>
        <v>October 28 Week 2</v>
      </c>
      <c r="I2387" s="6" t="str">
        <f>CONCATENATE(UPPER(TableAopCalendar[[#This Row],[Month]])," ",TableAopCalendar[[#This Row],[Year]])</f>
        <v>OCTOBER 28</v>
      </c>
      <c r="J2387" s="6" t="s">
        <v>261</v>
      </c>
      <c r="K2387" s="6" t="str">
        <f>CONCATENATE(TableAopCalendar[[#This Row],[Month for Plan]]," ",TableAopCalendar[[#This Row],[Plan]])</f>
        <v>OCTOBER 28 PLANNED</v>
      </c>
    </row>
    <row r="2388" spans="1:11" x14ac:dyDescent="0.35">
      <c r="A2388" s="6">
        <f t="shared" si="114"/>
        <v>5</v>
      </c>
      <c r="B2388" s="7">
        <v>47038</v>
      </c>
      <c r="C2388" s="8" t="s">
        <v>168</v>
      </c>
      <c r="D2388" s="8">
        <v>28</v>
      </c>
      <c r="E2388" s="6">
        <f>DAY(TableAopCalendar[[#This Row],[Date]])</f>
        <v>12</v>
      </c>
      <c r="F2388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388" s="6" t="str">
        <f t="shared" si="115"/>
        <v>Week 2</v>
      </c>
      <c r="H2388" s="6" t="str">
        <f t="shared" si="116"/>
        <v>October 28 Week 2</v>
      </c>
      <c r="I2388" s="6" t="str">
        <f>CONCATENATE(UPPER(TableAopCalendar[[#This Row],[Month]])," ",TableAopCalendar[[#This Row],[Year]])</f>
        <v>OCTOBER 28</v>
      </c>
      <c r="J2388" s="6" t="s">
        <v>261</v>
      </c>
      <c r="K2388" s="6" t="str">
        <f>CONCATENATE(TableAopCalendar[[#This Row],[Month for Plan]]," ",TableAopCalendar[[#This Row],[Plan]])</f>
        <v>OCTOBER 28 PLANNED</v>
      </c>
    </row>
    <row r="2389" spans="1:11" x14ac:dyDescent="0.35">
      <c r="A2389" s="6">
        <f t="shared" si="114"/>
        <v>6</v>
      </c>
      <c r="B2389" s="7">
        <v>47039</v>
      </c>
      <c r="C2389" s="8" t="s">
        <v>168</v>
      </c>
      <c r="D2389" s="8">
        <v>28</v>
      </c>
      <c r="E2389" s="6">
        <f>DAY(TableAopCalendar[[#This Row],[Date]])</f>
        <v>13</v>
      </c>
      <c r="F2389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389" s="6" t="str">
        <f t="shared" si="115"/>
        <v>Week 2</v>
      </c>
      <c r="H2389" s="6" t="str">
        <f t="shared" si="116"/>
        <v>October 28 Week 2</v>
      </c>
      <c r="I2389" s="6" t="str">
        <f>CONCATENATE(UPPER(TableAopCalendar[[#This Row],[Month]])," ",TableAopCalendar[[#This Row],[Year]])</f>
        <v>OCTOBER 28</v>
      </c>
      <c r="J2389" s="6" t="s">
        <v>261</v>
      </c>
      <c r="K2389" s="6" t="str">
        <f>CONCATENATE(TableAopCalendar[[#This Row],[Month for Plan]]," ",TableAopCalendar[[#This Row],[Plan]])</f>
        <v>OCTOBER 28 PLANNED</v>
      </c>
    </row>
    <row r="2390" spans="1:11" x14ac:dyDescent="0.35">
      <c r="A2390" s="6">
        <f t="shared" si="114"/>
        <v>7</v>
      </c>
      <c r="B2390" s="7">
        <v>47040</v>
      </c>
      <c r="C2390" s="8" t="s">
        <v>168</v>
      </c>
      <c r="D2390" s="8">
        <v>28</v>
      </c>
      <c r="E2390" s="6">
        <f>DAY(TableAopCalendar[[#This Row],[Date]])</f>
        <v>14</v>
      </c>
      <c r="F2390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390" s="6" t="str">
        <f t="shared" si="115"/>
        <v>Week 2</v>
      </c>
      <c r="H2390" s="6" t="str">
        <f t="shared" si="116"/>
        <v>October 28 Week 2</v>
      </c>
      <c r="I2390" s="6" t="str">
        <f>CONCATENATE(UPPER(TableAopCalendar[[#This Row],[Month]])," ",TableAopCalendar[[#This Row],[Year]])</f>
        <v>OCTOBER 28</v>
      </c>
      <c r="J2390" s="6" t="s">
        <v>261</v>
      </c>
      <c r="K2390" s="6" t="str">
        <f>CONCATENATE(TableAopCalendar[[#This Row],[Month for Plan]]," ",TableAopCalendar[[#This Row],[Plan]])</f>
        <v>OCTOBER 28 PLANNED</v>
      </c>
    </row>
    <row r="2391" spans="1:11" x14ac:dyDescent="0.35">
      <c r="A2391" s="6">
        <f t="shared" si="114"/>
        <v>1</v>
      </c>
      <c r="B2391" s="7">
        <v>47041</v>
      </c>
      <c r="C2391" s="8" t="s">
        <v>168</v>
      </c>
      <c r="D2391" s="8">
        <v>28</v>
      </c>
      <c r="E2391" s="6">
        <f>DAY(TableAopCalendar[[#This Row],[Date]])</f>
        <v>15</v>
      </c>
      <c r="F2391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391" s="6" t="str">
        <f t="shared" si="115"/>
        <v>Week 3</v>
      </c>
      <c r="H2391" s="6" t="str">
        <f t="shared" si="116"/>
        <v>October 28 Week 3</v>
      </c>
      <c r="I2391" s="6" t="str">
        <f>CONCATENATE(UPPER(TableAopCalendar[[#This Row],[Month]])," ",TableAopCalendar[[#This Row],[Year]])</f>
        <v>OCTOBER 28</v>
      </c>
      <c r="J2391" s="6" t="s">
        <v>261</v>
      </c>
      <c r="K2391" s="6" t="str">
        <f>CONCATENATE(TableAopCalendar[[#This Row],[Month for Plan]]," ",TableAopCalendar[[#This Row],[Plan]])</f>
        <v>OCTOBER 28 PLANNED</v>
      </c>
    </row>
    <row r="2392" spans="1:11" x14ac:dyDescent="0.35">
      <c r="A2392" s="6">
        <f t="shared" si="114"/>
        <v>2</v>
      </c>
      <c r="B2392" s="7">
        <v>47042</v>
      </c>
      <c r="C2392" s="8" t="s">
        <v>168</v>
      </c>
      <c r="D2392" s="8">
        <v>28</v>
      </c>
      <c r="E2392" s="6">
        <f>DAY(TableAopCalendar[[#This Row],[Date]])</f>
        <v>16</v>
      </c>
      <c r="F2392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392" s="6" t="str">
        <f t="shared" si="115"/>
        <v>Week 3</v>
      </c>
      <c r="H2392" s="6" t="str">
        <f t="shared" si="116"/>
        <v>October 28 Week 3</v>
      </c>
      <c r="I2392" s="6" t="str">
        <f>CONCATENATE(UPPER(TableAopCalendar[[#This Row],[Month]])," ",TableAopCalendar[[#This Row],[Year]])</f>
        <v>OCTOBER 28</v>
      </c>
      <c r="J2392" s="6" t="s">
        <v>261</v>
      </c>
      <c r="K2392" s="6" t="str">
        <f>CONCATENATE(TableAopCalendar[[#This Row],[Month for Plan]]," ",TableAopCalendar[[#This Row],[Plan]])</f>
        <v>OCTOBER 28 PLANNED</v>
      </c>
    </row>
    <row r="2393" spans="1:11" x14ac:dyDescent="0.35">
      <c r="A2393" s="6">
        <f t="shared" si="114"/>
        <v>3</v>
      </c>
      <c r="B2393" s="7">
        <v>47043</v>
      </c>
      <c r="C2393" s="8" t="s">
        <v>168</v>
      </c>
      <c r="D2393" s="8">
        <v>28</v>
      </c>
      <c r="E2393" s="6">
        <f>DAY(TableAopCalendar[[#This Row],[Date]])</f>
        <v>17</v>
      </c>
      <c r="F2393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393" s="6" t="str">
        <f t="shared" si="115"/>
        <v>Week 3</v>
      </c>
      <c r="H2393" s="6" t="str">
        <f t="shared" si="116"/>
        <v>October 28 Week 3</v>
      </c>
      <c r="I2393" s="6" t="str">
        <f>CONCATENATE(UPPER(TableAopCalendar[[#This Row],[Month]])," ",TableAopCalendar[[#This Row],[Year]])</f>
        <v>OCTOBER 28</v>
      </c>
      <c r="J2393" s="6" t="s">
        <v>261</v>
      </c>
      <c r="K2393" s="6" t="str">
        <f>CONCATENATE(TableAopCalendar[[#This Row],[Month for Plan]]," ",TableAopCalendar[[#This Row],[Plan]])</f>
        <v>OCTOBER 28 PLANNED</v>
      </c>
    </row>
    <row r="2394" spans="1:11" x14ac:dyDescent="0.35">
      <c r="A2394" s="6">
        <f t="shared" si="114"/>
        <v>4</v>
      </c>
      <c r="B2394" s="7">
        <v>47044</v>
      </c>
      <c r="C2394" s="8" t="s">
        <v>168</v>
      </c>
      <c r="D2394" s="8">
        <v>28</v>
      </c>
      <c r="E2394" s="6">
        <f>DAY(TableAopCalendar[[#This Row],[Date]])</f>
        <v>18</v>
      </c>
      <c r="F2394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394" s="6" t="str">
        <f t="shared" si="115"/>
        <v>Week 3</v>
      </c>
      <c r="H2394" s="6" t="str">
        <f t="shared" si="116"/>
        <v>October 28 Week 3</v>
      </c>
      <c r="I2394" s="6" t="str">
        <f>CONCATENATE(UPPER(TableAopCalendar[[#This Row],[Month]])," ",TableAopCalendar[[#This Row],[Year]])</f>
        <v>OCTOBER 28</v>
      </c>
      <c r="J2394" s="6" t="s">
        <v>261</v>
      </c>
      <c r="K2394" s="6" t="str">
        <f>CONCATENATE(TableAopCalendar[[#This Row],[Month for Plan]]," ",TableAopCalendar[[#This Row],[Plan]])</f>
        <v>OCTOBER 28 PLANNED</v>
      </c>
    </row>
    <row r="2395" spans="1:11" x14ac:dyDescent="0.35">
      <c r="A2395" s="6">
        <f t="shared" si="114"/>
        <v>5</v>
      </c>
      <c r="B2395" s="7">
        <v>47045</v>
      </c>
      <c r="C2395" s="8" t="s">
        <v>168</v>
      </c>
      <c r="D2395" s="8">
        <v>28</v>
      </c>
      <c r="E2395" s="6">
        <f>DAY(TableAopCalendar[[#This Row],[Date]])</f>
        <v>19</v>
      </c>
      <c r="F2395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395" s="6" t="str">
        <f t="shared" si="115"/>
        <v>Week 3</v>
      </c>
      <c r="H2395" s="6" t="str">
        <f t="shared" si="116"/>
        <v>October 28 Week 3</v>
      </c>
      <c r="I2395" s="6" t="str">
        <f>CONCATENATE(UPPER(TableAopCalendar[[#This Row],[Month]])," ",TableAopCalendar[[#This Row],[Year]])</f>
        <v>OCTOBER 28</v>
      </c>
      <c r="J2395" s="6" t="s">
        <v>261</v>
      </c>
      <c r="K2395" s="6" t="str">
        <f>CONCATENATE(TableAopCalendar[[#This Row],[Month for Plan]]," ",TableAopCalendar[[#This Row],[Plan]])</f>
        <v>OCTOBER 28 PLANNED</v>
      </c>
    </row>
    <row r="2396" spans="1:11" x14ac:dyDescent="0.35">
      <c r="A2396" s="6">
        <f t="shared" si="114"/>
        <v>6</v>
      </c>
      <c r="B2396" s="7">
        <v>47046</v>
      </c>
      <c r="C2396" s="8" t="s">
        <v>168</v>
      </c>
      <c r="D2396" s="8">
        <v>28</v>
      </c>
      <c r="E2396" s="6">
        <f>DAY(TableAopCalendar[[#This Row],[Date]])</f>
        <v>20</v>
      </c>
      <c r="F2396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396" s="6" t="str">
        <f t="shared" si="115"/>
        <v>Week 3</v>
      </c>
      <c r="H2396" s="6" t="str">
        <f t="shared" si="116"/>
        <v>October 28 Week 3</v>
      </c>
      <c r="I2396" s="6" t="str">
        <f>CONCATENATE(UPPER(TableAopCalendar[[#This Row],[Month]])," ",TableAopCalendar[[#This Row],[Year]])</f>
        <v>OCTOBER 28</v>
      </c>
      <c r="J2396" s="6" t="s">
        <v>261</v>
      </c>
      <c r="K2396" s="6" t="str">
        <f>CONCATENATE(TableAopCalendar[[#This Row],[Month for Plan]]," ",TableAopCalendar[[#This Row],[Plan]])</f>
        <v>OCTOBER 28 PLANNED</v>
      </c>
    </row>
    <row r="2397" spans="1:11" x14ac:dyDescent="0.35">
      <c r="A2397" s="6">
        <f t="shared" si="114"/>
        <v>7</v>
      </c>
      <c r="B2397" s="7">
        <v>47047</v>
      </c>
      <c r="C2397" s="8" t="s">
        <v>168</v>
      </c>
      <c r="D2397" s="8">
        <v>28</v>
      </c>
      <c r="E2397" s="6">
        <f>DAY(TableAopCalendar[[#This Row],[Date]])</f>
        <v>21</v>
      </c>
      <c r="F2397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397" s="6" t="str">
        <f t="shared" si="115"/>
        <v>Week 3</v>
      </c>
      <c r="H2397" s="6" t="str">
        <f t="shared" si="116"/>
        <v>October 28 Week 3</v>
      </c>
      <c r="I2397" s="6" t="str">
        <f>CONCATENATE(UPPER(TableAopCalendar[[#This Row],[Month]])," ",TableAopCalendar[[#This Row],[Year]])</f>
        <v>OCTOBER 28</v>
      </c>
      <c r="J2397" s="6" t="s">
        <v>261</v>
      </c>
      <c r="K2397" s="6" t="str">
        <f>CONCATENATE(TableAopCalendar[[#This Row],[Month for Plan]]," ",TableAopCalendar[[#This Row],[Plan]])</f>
        <v>OCTOBER 28 PLANNED</v>
      </c>
    </row>
    <row r="2398" spans="1:11" x14ac:dyDescent="0.35">
      <c r="A2398" s="6">
        <f t="shared" si="114"/>
        <v>1</v>
      </c>
      <c r="B2398" s="7">
        <v>47048</v>
      </c>
      <c r="C2398" s="8" t="s">
        <v>168</v>
      </c>
      <c r="D2398" s="8">
        <v>28</v>
      </c>
      <c r="E2398" s="6">
        <f>DAY(TableAopCalendar[[#This Row],[Date]])</f>
        <v>22</v>
      </c>
      <c r="F2398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398" s="6" t="str">
        <f t="shared" si="115"/>
        <v>Week 4</v>
      </c>
      <c r="H2398" s="6" t="str">
        <f t="shared" si="116"/>
        <v>October 28 Week 4</v>
      </c>
      <c r="I2398" s="6" t="str">
        <f>CONCATENATE(UPPER(TableAopCalendar[[#This Row],[Month]])," ",TableAopCalendar[[#This Row],[Year]])</f>
        <v>OCTOBER 28</v>
      </c>
      <c r="J2398" s="6" t="s">
        <v>261</v>
      </c>
      <c r="K2398" s="6" t="str">
        <f>CONCATENATE(TableAopCalendar[[#This Row],[Month for Plan]]," ",TableAopCalendar[[#This Row],[Plan]])</f>
        <v>OCTOBER 28 PLANNED</v>
      </c>
    </row>
    <row r="2399" spans="1:11" x14ac:dyDescent="0.35">
      <c r="A2399" s="6">
        <f t="shared" si="114"/>
        <v>2</v>
      </c>
      <c r="B2399" s="7">
        <v>47049</v>
      </c>
      <c r="C2399" s="8" t="s">
        <v>168</v>
      </c>
      <c r="D2399" s="8">
        <v>28</v>
      </c>
      <c r="E2399" s="6">
        <f>DAY(TableAopCalendar[[#This Row],[Date]])</f>
        <v>23</v>
      </c>
      <c r="F2399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399" s="6" t="str">
        <f t="shared" si="115"/>
        <v>Week 4</v>
      </c>
      <c r="H2399" s="6" t="str">
        <f t="shared" si="116"/>
        <v>October 28 Week 4</v>
      </c>
      <c r="I2399" s="6" t="str">
        <f>CONCATENATE(UPPER(TableAopCalendar[[#This Row],[Month]])," ",TableAopCalendar[[#This Row],[Year]])</f>
        <v>OCTOBER 28</v>
      </c>
      <c r="J2399" s="6" t="s">
        <v>261</v>
      </c>
      <c r="K2399" s="6" t="str">
        <f>CONCATENATE(TableAopCalendar[[#This Row],[Month for Plan]]," ",TableAopCalendar[[#This Row],[Plan]])</f>
        <v>OCTOBER 28 PLANNED</v>
      </c>
    </row>
    <row r="2400" spans="1:11" x14ac:dyDescent="0.35">
      <c r="A2400" s="6">
        <f t="shared" si="114"/>
        <v>3</v>
      </c>
      <c r="B2400" s="7">
        <v>47050</v>
      </c>
      <c r="C2400" s="8" t="s">
        <v>168</v>
      </c>
      <c r="D2400" s="8">
        <v>28</v>
      </c>
      <c r="E2400" s="6">
        <f>DAY(TableAopCalendar[[#This Row],[Date]])</f>
        <v>24</v>
      </c>
      <c r="F2400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400" s="6" t="str">
        <f t="shared" si="115"/>
        <v>Week 4</v>
      </c>
      <c r="H2400" s="6" t="str">
        <f t="shared" si="116"/>
        <v>October 28 Week 4</v>
      </c>
      <c r="I2400" s="6" t="str">
        <f>CONCATENATE(UPPER(TableAopCalendar[[#This Row],[Month]])," ",TableAopCalendar[[#This Row],[Year]])</f>
        <v>OCTOBER 28</v>
      </c>
      <c r="J2400" s="6" t="s">
        <v>261</v>
      </c>
      <c r="K2400" s="6" t="str">
        <f>CONCATENATE(TableAopCalendar[[#This Row],[Month for Plan]]," ",TableAopCalendar[[#This Row],[Plan]])</f>
        <v>OCTOBER 28 PLANNED</v>
      </c>
    </row>
    <row r="2401" spans="1:11" x14ac:dyDescent="0.35">
      <c r="A2401" s="6">
        <f t="shared" si="114"/>
        <v>4</v>
      </c>
      <c r="B2401" s="7">
        <v>47051</v>
      </c>
      <c r="C2401" s="8" t="s">
        <v>168</v>
      </c>
      <c r="D2401" s="8">
        <v>28</v>
      </c>
      <c r="E2401" s="6">
        <f>DAY(TableAopCalendar[[#This Row],[Date]])</f>
        <v>25</v>
      </c>
      <c r="F2401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401" s="6" t="str">
        <f t="shared" si="115"/>
        <v>Week 4</v>
      </c>
      <c r="H2401" s="6" t="str">
        <f t="shared" si="116"/>
        <v>October 28 Week 4</v>
      </c>
      <c r="I2401" s="6" t="str">
        <f>CONCATENATE(UPPER(TableAopCalendar[[#This Row],[Month]])," ",TableAopCalendar[[#This Row],[Year]])</f>
        <v>OCTOBER 28</v>
      </c>
      <c r="J2401" s="6" t="s">
        <v>261</v>
      </c>
      <c r="K2401" s="6" t="str">
        <f>CONCATENATE(TableAopCalendar[[#This Row],[Month for Plan]]," ",TableAopCalendar[[#This Row],[Plan]])</f>
        <v>OCTOBER 28 PLANNED</v>
      </c>
    </row>
    <row r="2402" spans="1:11" x14ac:dyDescent="0.35">
      <c r="A2402" s="6">
        <f t="shared" si="114"/>
        <v>5</v>
      </c>
      <c r="B2402" s="7">
        <v>47052</v>
      </c>
      <c r="C2402" s="8" t="s">
        <v>168</v>
      </c>
      <c r="D2402" s="8">
        <v>28</v>
      </c>
      <c r="E2402" s="6">
        <f>DAY(TableAopCalendar[[#This Row],[Date]])</f>
        <v>26</v>
      </c>
      <c r="F2402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402" s="6" t="str">
        <f t="shared" si="115"/>
        <v>Week 4</v>
      </c>
      <c r="H2402" s="6" t="str">
        <f t="shared" si="116"/>
        <v>October 28 Week 4</v>
      </c>
      <c r="I2402" s="6" t="str">
        <f>CONCATENATE(UPPER(TableAopCalendar[[#This Row],[Month]])," ",TableAopCalendar[[#This Row],[Year]])</f>
        <v>OCTOBER 28</v>
      </c>
      <c r="J2402" s="6" t="s">
        <v>261</v>
      </c>
      <c r="K2402" s="6" t="str">
        <f>CONCATENATE(TableAopCalendar[[#This Row],[Month for Plan]]," ",TableAopCalendar[[#This Row],[Plan]])</f>
        <v>OCTOBER 28 PLANNED</v>
      </c>
    </row>
    <row r="2403" spans="1:11" x14ac:dyDescent="0.35">
      <c r="A2403" s="6">
        <f t="shared" si="114"/>
        <v>6</v>
      </c>
      <c r="B2403" s="7">
        <v>47053</v>
      </c>
      <c r="C2403" s="8" t="s">
        <v>168</v>
      </c>
      <c r="D2403" s="8">
        <v>28</v>
      </c>
      <c r="E2403" s="6">
        <f>DAY(TableAopCalendar[[#This Row],[Date]])</f>
        <v>27</v>
      </c>
      <c r="F2403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403" s="6" t="str">
        <f t="shared" si="115"/>
        <v>Week 4</v>
      </c>
      <c r="H2403" s="6" t="str">
        <f t="shared" si="116"/>
        <v>October 28 Week 4</v>
      </c>
      <c r="I2403" s="6" t="str">
        <f>CONCATENATE(UPPER(TableAopCalendar[[#This Row],[Month]])," ",TableAopCalendar[[#This Row],[Year]])</f>
        <v>OCTOBER 28</v>
      </c>
      <c r="J2403" s="6" t="s">
        <v>261</v>
      </c>
      <c r="K2403" s="6" t="str">
        <f>CONCATENATE(TableAopCalendar[[#This Row],[Month for Plan]]," ",TableAopCalendar[[#This Row],[Plan]])</f>
        <v>OCTOBER 28 PLANNED</v>
      </c>
    </row>
    <row r="2404" spans="1:11" x14ac:dyDescent="0.35">
      <c r="A2404" s="6">
        <f t="shared" si="114"/>
        <v>7</v>
      </c>
      <c r="B2404" s="7">
        <v>47054</v>
      </c>
      <c r="C2404" s="8" t="s">
        <v>168</v>
      </c>
      <c r="D2404" s="8">
        <v>28</v>
      </c>
      <c r="E2404" s="6">
        <f>DAY(TableAopCalendar[[#This Row],[Date]])</f>
        <v>28</v>
      </c>
      <c r="F2404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404" s="6" t="str">
        <f t="shared" si="115"/>
        <v>Week 4</v>
      </c>
      <c r="H2404" s="6" t="str">
        <f t="shared" si="116"/>
        <v>October 28 Week 4</v>
      </c>
      <c r="I2404" s="6" t="str">
        <f>CONCATENATE(UPPER(TableAopCalendar[[#This Row],[Month]])," ",TableAopCalendar[[#This Row],[Year]])</f>
        <v>OCTOBER 28</v>
      </c>
      <c r="J2404" s="6" t="s">
        <v>261</v>
      </c>
      <c r="K2404" s="6" t="str">
        <f>CONCATENATE(TableAopCalendar[[#This Row],[Month for Plan]]," ",TableAopCalendar[[#This Row],[Plan]])</f>
        <v>OCTOBER 28 PLANNED</v>
      </c>
    </row>
    <row r="2405" spans="1:11" x14ac:dyDescent="0.35">
      <c r="A2405" s="6">
        <f t="shared" si="114"/>
        <v>1</v>
      </c>
      <c r="B2405" s="7">
        <v>47055</v>
      </c>
      <c r="C2405" s="8" t="s">
        <v>168</v>
      </c>
      <c r="D2405" s="8">
        <v>28</v>
      </c>
      <c r="E2405" s="6">
        <f>DAY(TableAopCalendar[[#This Row],[Date]])</f>
        <v>29</v>
      </c>
      <c r="F2405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405" s="6" t="str">
        <f t="shared" si="115"/>
        <v>Week 5</v>
      </c>
      <c r="H2405" s="6" t="str">
        <f t="shared" si="116"/>
        <v>October 28 Week 5</v>
      </c>
      <c r="I2405" s="6" t="str">
        <f>CONCATENATE(UPPER(TableAopCalendar[[#This Row],[Month]])," ",TableAopCalendar[[#This Row],[Year]])</f>
        <v>OCTOBER 28</v>
      </c>
      <c r="J2405" s="6" t="s">
        <v>261</v>
      </c>
      <c r="K2405" s="6" t="str">
        <f>CONCATENATE(TableAopCalendar[[#This Row],[Month for Plan]]," ",TableAopCalendar[[#This Row],[Plan]])</f>
        <v>OCTOBER 28 PLANNED</v>
      </c>
    </row>
    <row r="2406" spans="1:11" x14ac:dyDescent="0.35">
      <c r="A2406" s="6">
        <f t="shared" si="114"/>
        <v>2</v>
      </c>
      <c r="B2406" s="7">
        <v>47056</v>
      </c>
      <c r="C2406" s="8" t="s">
        <v>168</v>
      </c>
      <c r="D2406" s="8">
        <v>28</v>
      </c>
      <c r="E2406" s="6">
        <f>DAY(TableAopCalendar[[#This Row],[Date]])</f>
        <v>30</v>
      </c>
      <c r="F2406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406" s="6" t="str">
        <f t="shared" si="115"/>
        <v>Week 5</v>
      </c>
      <c r="H2406" s="6" t="str">
        <f t="shared" si="116"/>
        <v>October 28 Week 5</v>
      </c>
      <c r="I2406" s="6" t="str">
        <f>CONCATENATE(UPPER(TableAopCalendar[[#This Row],[Month]])," ",TableAopCalendar[[#This Row],[Year]])</f>
        <v>OCTOBER 28</v>
      </c>
      <c r="J2406" s="6" t="s">
        <v>261</v>
      </c>
      <c r="K2406" s="6" t="str">
        <f>CONCATENATE(TableAopCalendar[[#This Row],[Month for Plan]]," ",TableAopCalendar[[#This Row],[Plan]])</f>
        <v>OCTOBER 28 PLANNED</v>
      </c>
    </row>
    <row r="2407" spans="1:11" x14ac:dyDescent="0.35">
      <c r="A2407" s="6">
        <f t="shared" si="114"/>
        <v>3</v>
      </c>
      <c r="B2407" s="7">
        <v>47057</v>
      </c>
      <c r="C2407" s="8" t="s">
        <v>168</v>
      </c>
      <c r="D2407" s="8">
        <v>28</v>
      </c>
      <c r="E2407" s="6">
        <f>DAY(TableAopCalendar[[#This Row],[Date]])</f>
        <v>31</v>
      </c>
      <c r="F2407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407" s="6" t="str">
        <f t="shared" si="115"/>
        <v>Week 5</v>
      </c>
      <c r="H2407" s="6" t="str">
        <f t="shared" si="116"/>
        <v>October 28 Week 5</v>
      </c>
      <c r="I2407" s="6" t="str">
        <f>CONCATENATE(UPPER(TableAopCalendar[[#This Row],[Month]])," ",TableAopCalendar[[#This Row],[Year]])</f>
        <v>OCTOBER 28</v>
      </c>
      <c r="J2407" s="6" t="s">
        <v>261</v>
      </c>
      <c r="K2407" s="6" t="str">
        <f>CONCATENATE(TableAopCalendar[[#This Row],[Month for Plan]]," ",TableAopCalendar[[#This Row],[Plan]])</f>
        <v>OCTOBER 28 PLANNED</v>
      </c>
    </row>
    <row r="2408" spans="1:11" x14ac:dyDescent="0.35">
      <c r="A2408" s="6">
        <f t="shared" si="114"/>
        <v>1</v>
      </c>
      <c r="B2408" s="7">
        <v>47058</v>
      </c>
      <c r="C2408" s="8" t="s">
        <v>172</v>
      </c>
      <c r="D2408" s="8">
        <v>28</v>
      </c>
      <c r="E2408" s="6">
        <f>DAY(TableAopCalendar[[#This Row],[Date]])</f>
        <v>1</v>
      </c>
      <c r="F2408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408" s="6" t="str">
        <f t="shared" si="115"/>
        <v>Week 1</v>
      </c>
      <c r="H2408" s="6" t="str">
        <f t="shared" si="116"/>
        <v>November 28 Week 1</v>
      </c>
      <c r="I2408" s="6" t="str">
        <f>CONCATENATE(UPPER(TableAopCalendar[[#This Row],[Month]])," ",TableAopCalendar[[#This Row],[Year]])</f>
        <v>NOVEMBER 28</v>
      </c>
      <c r="J2408" s="6" t="s">
        <v>261</v>
      </c>
      <c r="K2408" s="6" t="str">
        <f>CONCATENATE(TableAopCalendar[[#This Row],[Month for Plan]]," ",TableAopCalendar[[#This Row],[Plan]])</f>
        <v>NOVEMBER 28 PLANNED</v>
      </c>
    </row>
    <row r="2409" spans="1:11" x14ac:dyDescent="0.35">
      <c r="A2409" s="6">
        <f t="shared" si="114"/>
        <v>2</v>
      </c>
      <c r="B2409" s="7">
        <v>47059</v>
      </c>
      <c r="C2409" s="8" t="s">
        <v>172</v>
      </c>
      <c r="D2409" s="8">
        <v>28</v>
      </c>
      <c r="E2409" s="6">
        <f>DAY(TableAopCalendar[[#This Row],[Date]])</f>
        <v>2</v>
      </c>
      <c r="F2409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409" s="6" t="str">
        <f t="shared" si="115"/>
        <v>Week 1</v>
      </c>
      <c r="H2409" s="6" t="str">
        <f t="shared" si="116"/>
        <v>November 28 Week 1</v>
      </c>
      <c r="I2409" s="6" t="str">
        <f>CONCATENATE(UPPER(TableAopCalendar[[#This Row],[Month]])," ",TableAopCalendar[[#This Row],[Year]])</f>
        <v>NOVEMBER 28</v>
      </c>
      <c r="J2409" s="6" t="s">
        <v>261</v>
      </c>
      <c r="K2409" s="6" t="str">
        <f>CONCATENATE(TableAopCalendar[[#This Row],[Month for Plan]]," ",TableAopCalendar[[#This Row],[Plan]])</f>
        <v>NOVEMBER 28 PLANNED</v>
      </c>
    </row>
    <row r="2410" spans="1:11" x14ac:dyDescent="0.35">
      <c r="A2410" s="6">
        <f t="shared" si="114"/>
        <v>3</v>
      </c>
      <c r="B2410" s="7">
        <v>47060</v>
      </c>
      <c r="C2410" s="8" t="s">
        <v>172</v>
      </c>
      <c r="D2410" s="8">
        <v>28</v>
      </c>
      <c r="E2410" s="6">
        <f>DAY(TableAopCalendar[[#This Row],[Date]])</f>
        <v>3</v>
      </c>
      <c r="F2410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410" s="6" t="str">
        <f t="shared" si="115"/>
        <v>Week 1</v>
      </c>
      <c r="H2410" s="6" t="str">
        <f t="shared" si="116"/>
        <v>November 28 Week 1</v>
      </c>
      <c r="I2410" s="6" t="str">
        <f>CONCATENATE(UPPER(TableAopCalendar[[#This Row],[Month]])," ",TableAopCalendar[[#This Row],[Year]])</f>
        <v>NOVEMBER 28</v>
      </c>
      <c r="J2410" s="6" t="s">
        <v>261</v>
      </c>
      <c r="K2410" s="6" t="str">
        <f>CONCATENATE(TableAopCalendar[[#This Row],[Month for Plan]]," ",TableAopCalendar[[#This Row],[Plan]])</f>
        <v>NOVEMBER 28 PLANNED</v>
      </c>
    </row>
    <row r="2411" spans="1:11" x14ac:dyDescent="0.35">
      <c r="A2411" s="6">
        <f t="shared" si="114"/>
        <v>4</v>
      </c>
      <c r="B2411" s="7">
        <v>47061</v>
      </c>
      <c r="C2411" s="8" t="s">
        <v>172</v>
      </c>
      <c r="D2411" s="8">
        <v>28</v>
      </c>
      <c r="E2411" s="6">
        <f>DAY(TableAopCalendar[[#This Row],[Date]])</f>
        <v>4</v>
      </c>
      <c r="F2411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411" s="6" t="str">
        <f t="shared" si="115"/>
        <v>Week 1</v>
      </c>
      <c r="H2411" s="6" t="str">
        <f t="shared" si="116"/>
        <v>November 28 Week 1</v>
      </c>
      <c r="I2411" s="6" t="str">
        <f>CONCATENATE(UPPER(TableAopCalendar[[#This Row],[Month]])," ",TableAopCalendar[[#This Row],[Year]])</f>
        <v>NOVEMBER 28</v>
      </c>
      <c r="J2411" s="6" t="s">
        <v>261</v>
      </c>
      <c r="K2411" s="6" t="str">
        <f>CONCATENATE(TableAopCalendar[[#This Row],[Month for Plan]]," ",TableAopCalendar[[#This Row],[Plan]])</f>
        <v>NOVEMBER 28 PLANNED</v>
      </c>
    </row>
    <row r="2412" spans="1:11" x14ac:dyDescent="0.35">
      <c r="A2412" s="6">
        <f t="shared" si="114"/>
        <v>5</v>
      </c>
      <c r="B2412" s="7">
        <v>47062</v>
      </c>
      <c r="C2412" s="8" t="s">
        <v>172</v>
      </c>
      <c r="D2412" s="8">
        <v>28</v>
      </c>
      <c r="E2412" s="6">
        <f>DAY(TableAopCalendar[[#This Row],[Date]])</f>
        <v>5</v>
      </c>
      <c r="F2412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412" s="6" t="str">
        <f t="shared" si="115"/>
        <v>Week 1</v>
      </c>
      <c r="H2412" s="6" t="str">
        <f t="shared" si="116"/>
        <v>November 28 Week 1</v>
      </c>
      <c r="I2412" s="6" t="str">
        <f>CONCATENATE(UPPER(TableAopCalendar[[#This Row],[Month]])," ",TableAopCalendar[[#This Row],[Year]])</f>
        <v>NOVEMBER 28</v>
      </c>
      <c r="J2412" s="6" t="s">
        <v>261</v>
      </c>
      <c r="K2412" s="6" t="str">
        <f>CONCATENATE(TableAopCalendar[[#This Row],[Month for Plan]]," ",TableAopCalendar[[#This Row],[Plan]])</f>
        <v>NOVEMBER 28 PLANNED</v>
      </c>
    </row>
    <row r="2413" spans="1:11" x14ac:dyDescent="0.35">
      <c r="A2413" s="6">
        <f t="shared" si="114"/>
        <v>6</v>
      </c>
      <c r="B2413" s="7">
        <v>47063</v>
      </c>
      <c r="C2413" s="8" t="s">
        <v>172</v>
      </c>
      <c r="D2413" s="8">
        <v>28</v>
      </c>
      <c r="E2413" s="6">
        <f>DAY(TableAopCalendar[[#This Row],[Date]])</f>
        <v>6</v>
      </c>
      <c r="F2413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413" s="6" t="str">
        <f t="shared" si="115"/>
        <v>Week 1</v>
      </c>
      <c r="H2413" s="6" t="str">
        <f t="shared" si="116"/>
        <v>November 28 Week 1</v>
      </c>
      <c r="I2413" s="6" t="str">
        <f>CONCATENATE(UPPER(TableAopCalendar[[#This Row],[Month]])," ",TableAopCalendar[[#This Row],[Year]])</f>
        <v>NOVEMBER 28</v>
      </c>
      <c r="J2413" s="6" t="s">
        <v>261</v>
      </c>
      <c r="K2413" s="6" t="str">
        <f>CONCATENATE(TableAopCalendar[[#This Row],[Month for Plan]]," ",TableAopCalendar[[#This Row],[Plan]])</f>
        <v>NOVEMBER 28 PLANNED</v>
      </c>
    </row>
    <row r="2414" spans="1:11" x14ac:dyDescent="0.35">
      <c r="A2414" s="6">
        <f t="shared" si="114"/>
        <v>7</v>
      </c>
      <c r="B2414" s="7">
        <v>47064</v>
      </c>
      <c r="C2414" s="8" t="s">
        <v>172</v>
      </c>
      <c r="D2414" s="8">
        <v>28</v>
      </c>
      <c r="E2414" s="6">
        <f>DAY(TableAopCalendar[[#This Row],[Date]])</f>
        <v>7</v>
      </c>
      <c r="F2414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414" s="6" t="str">
        <f t="shared" si="115"/>
        <v>Week 1</v>
      </c>
      <c r="H2414" s="6" t="str">
        <f t="shared" si="116"/>
        <v>November 28 Week 1</v>
      </c>
      <c r="I2414" s="6" t="str">
        <f>CONCATENATE(UPPER(TableAopCalendar[[#This Row],[Month]])," ",TableAopCalendar[[#This Row],[Year]])</f>
        <v>NOVEMBER 28</v>
      </c>
      <c r="J2414" s="6" t="s">
        <v>261</v>
      </c>
      <c r="K2414" s="6" t="str">
        <f>CONCATENATE(TableAopCalendar[[#This Row],[Month for Plan]]," ",TableAopCalendar[[#This Row],[Plan]])</f>
        <v>NOVEMBER 28 PLANNED</v>
      </c>
    </row>
    <row r="2415" spans="1:11" x14ac:dyDescent="0.35">
      <c r="A2415" s="6">
        <f t="shared" si="114"/>
        <v>1</v>
      </c>
      <c r="B2415" s="7">
        <v>47065</v>
      </c>
      <c r="C2415" s="8" t="s">
        <v>172</v>
      </c>
      <c r="D2415" s="8">
        <v>28</v>
      </c>
      <c r="E2415" s="6">
        <f>DAY(TableAopCalendar[[#This Row],[Date]])</f>
        <v>8</v>
      </c>
      <c r="F2415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415" s="6" t="str">
        <f t="shared" si="115"/>
        <v>Week 2</v>
      </c>
      <c r="H2415" s="6" t="str">
        <f t="shared" si="116"/>
        <v>November 28 Week 2</v>
      </c>
      <c r="I2415" s="6" t="str">
        <f>CONCATENATE(UPPER(TableAopCalendar[[#This Row],[Month]])," ",TableAopCalendar[[#This Row],[Year]])</f>
        <v>NOVEMBER 28</v>
      </c>
      <c r="J2415" s="6" t="s">
        <v>261</v>
      </c>
      <c r="K2415" s="6" t="str">
        <f>CONCATENATE(TableAopCalendar[[#This Row],[Month for Plan]]," ",TableAopCalendar[[#This Row],[Plan]])</f>
        <v>NOVEMBER 28 PLANNED</v>
      </c>
    </row>
    <row r="2416" spans="1:11" x14ac:dyDescent="0.35">
      <c r="A2416" s="6">
        <f t="shared" si="114"/>
        <v>2</v>
      </c>
      <c r="B2416" s="7">
        <v>47066</v>
      </c>
      <c r="C2416" s="8" t="s">
        <v>172</v>
      </c>
      <c r="D2416" s="8">
        <v>28</v>
      </c>
      <c r="E2416" s="6">
        <f>DAY(TableAopCalendar[[#This Row],[Date]])</f>
        <v>9</v>
      </c>
      <c r="F2416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416" s="6" t="str">
        <f t="shared" si="115"/>
        <v>Week 2</v>
      </c>
      <c r="H2416" s="6" t="str">
        <f t="shared" si="116"/>
        <v>November 28 Week 2</v>
      </c>
      <c r="I2416" s="6" t="str">
        <f>CONCATENATE(UPPER(TableAopCalendar[[#This Row],[Month]])," ",TableAopCalendar[[#This Row],[Year]])</f>
        <v>NOVEMBER 28</v>
      </c>
      <c r="J2416" s="6" t="s">
        <v>261</v>
      </c>
      <c r="K2416" s="6" t="str">
        <f>CONCATENATE(TableAopCalendar[[#This Row],[Month for Plan]]," ",TableAopCalendar[[#This Row],[Plan]])</f>
        <v>NOVEMBER 28 PLANNED</v>
      </c>
    </row>
    <row r="2417" spans="1:11" x14ac:dyDescent="0.35">
      <c r="A2417" s="6">
        <f t="shared" si="114"/>
        <v>3</v>
      </c>
      <c r="B2417" s="7">
        <v>47067</v>
      </c>
      <c r="C2417" s="8" t="s">
        <v>172</v>
      </c>
      <c r="D2417" s="8">
        <v>28</v>
      </c>
      <c r="E2417" s="6">
        <f>DAY(TableAopCalendar[[#This Row],[Date]])</f>
        <v>10</v>
      </c>
      <c r="F2417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417" s="6" t="str">
        <f t="shared" si="115"/>
        <v>Week 2</v>
      </c>
      <c r="H2417" s="6" t="str">
        <f t="shared" si="116"/>
        <v>November 28 Week 2</v>
      </c>
      <c r="I2417" s="6" t="str">
        <f>CONCATENATE(UPPER(TableAopCalendar[[#This Row],[Month]])," ",TableAopCalendar[[#This Row],[Year]])</f>
        <v>NOVEMBER 28</v>
      </c>
      <c r="J2417" s="6" t="s">
        <v>261</v>
      </c>
      <c r="K2417" s="6" t="str">
        <f>CONCATENATE(TableAopCalendar[[#This Row],[Month for Plan]]," ",TableAopCalendar[[#This Row],[Plan]])</f>
        <v>NOVEMBER 28 PLANNED</v>
      </c>
    </row>
    <row r="2418" spans="1:11" x14ac:dyDescent="0.35">
      <c r="A2418" s="6">
        <f t="shared" si="114"/>
        <v>4</v>
      </c>
      <c r="B2418" s="7">
        <v>47068</v>
      </c>
      <c r="C2418" s="8" t="s">
        <v>172</v>
      </c>
      <c r="D2418" s="8">
        <v>28</v>
      </c>
      <c r="E2418" s="6">
        <f>DAY(TableAopCalendar[[#This Row],[Date]])</f>
        <v>11</v>
      </c>
      <c r="F2418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418" s="6" t="str">
        <f t="shared" si="115"/>
        <v>Week 2</v>
      </c>
      <c r="H2418" s="6" t="str">
        <f t="shared" si="116"/>
        <v>November 28 Week 2</v>
      </c>
      <c r="I2418" s="6" t="str">
        <f>CONCATENATE(UPPER(TableAopCalendar[[#This Row],[Month]])," ",TableAopCalendar[[#This Row],[Year]])</f>
        <v>NOVEMBER 28</v>
      </c>
      <c r="J2418" s="6" t="s">
        <v>261</v>
      </c>
      <c r="K2418" s="6" t="str">
        <f>CONCATENATE(TableAopCalendar[[#This Row],[Month for Plan]]," ",TableAopCalendar[[#This Row],[Plan]])</f>
        <v>NOVEMBER 28 PLANNED</v>
      </c>
    </row>
    <row r="2419" spans="1:11" x14ac:dyDescent="0.35">
      <c r="A2419" s="6">
        <f t="shared" si="114"/>
        <v>5</v>
      </c>
      <c r="B2419" s="7">
        <v>47069</v>
      </c>
      <c r="C2419" s="8" t="s">
        <v>172</v>
      </c>
      <c r="D2419" s="8">
        <v>28</v>
      </c>
      <c r="E2419" s="6">
        <f>DAY(TableAopCalendar[[#This Row],[Date]])</f>
        <v>12</v>
      </c>
      <c r="F2419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419" s="6" t="str">
        <f t="shared" si="115"/>
        <v>Week 2</v>
      </c>
      <c r="H2419" s="6" t="str">
        <f t="shared" si="116"/>
        <v>November 28 Week 2</v>
      </c>
      <c r="I2419" s="6" t="str">
        <f>CONCATENATE(UPPER(TableAopCalendar[[#This Row],[Month]])," ",TableAopCalendar[[#This Row],[Year]])</f>
        <v>NOVEMBER 28</v>
      </c>
      <c r="J2419" s="6" t="s">
        <v>261</v>
      </c>
      <c r="K2419" s="6" t="str">
        <f>CONCATENATE(TableAopCalendar[[#This Row],[Month for Plan]]," ",TableAopCalendar[[#This Row],[Plan]])</f>
        <v>NOVEMBER 28 PLANNED</v>
      </c>
    </row>
    <row r="2420" spans="1:11" x14ac:dyDescent="0.35">
      <c r="A2420" s="6">
        <f t="shared" si="114"/>
        <v>6</v>
      </c>
      <c r="B2420" s="7">
        <v>47070</v>
      </c>
      <c r="C2420" s="8" t="s">
        <v>172</v>
      </c>
      <c r="D2420" s="8">
        <v>28</v>
      </c>
      <c r="E2420" s="6">
        <f>DAY(TableAopCalendar[[#This Row],[Date]])</f>
        <v>13</v>
      </c>
      <c r="F2420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420" s="6" t="str">
        <f t="shared" si="115"/>
        <v>Week 2</v>
      </c>
      <c r="H2420" s="6" t="str">
        <f t="shared" si="116"/>
        <v>November 28 Week 2</v>
      </c>
      <c r="I2420" s="6" t="str">
        <f>CONCATENATE(UPPER(TableAopCalendar[[#This Row],[Month]])," ",TableAopCalendar[[#This Row],[Year]])</f>
        <v>NOVEMBER 28</v>
      </c>
      <c r="J2420" s="6" t="s">
        <v>261</v>
      </c>
      <c r="K2420" s="6" t="str">
        <f>CONCATENATE(TableAopCalendar[[#This Row],[Month for Plan]]," ",TableAopCalendar[[#This Row],[Plan]])</f>
        <v>NOVEMBER 28 PLANNED</v>
      </c>
    </row>
    <row r="2421" spans="1:11" x14ac:dyDescent="0.35">
      <c r="A2421" s="6">
        <f t="shared" si="114"/>
        <v>7</v>
      </c>
      <c r="B2421" s="7">
        <v>47071</v>
      </c>
      <c r="C2421" s="8" t="s">
        <v>172</v>
      </c>
      <c r="D2421" s="8">
        <v>28</v>
      </c>
      <c r="E2421" s="6">
        <f>DAY(TableAopCalendar[[#This Row],[Date]])</f>
        <v>14</v>
      </c>
      <c r="F2421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421" s="6" t="str">
        <f t="shared" si="115"/>
        <v>Week 2</v>
      </c>
      <c r="H2421" s="6" t="str">
        <f t="shared" si="116"/>
        <v>November 28 Week 2</v>
      </c>
      <c r="I2421" s="6" t="str">
        <f>CONCATENATE(UPPER(TableAopCalendar[[#This Row],[Month]])," ",TableAopCalendar[[#This Row],[Year]])</f>
        <v>NOVEMBER 28</v>
      </c>
      <c r="J2421" s="6" t="s">
        <v>261</v>
      </c>
      <c r="K2421" s="6" t="str">
        <f>CONCATENATE(TableAopCalendar[[#This Row],[Month for Plan]]," ",TableAopCalendar[[#This Row],[Plan]])</f>
        <v>NOVEMBER 28 PLANNED</v>
      </c>
    </row>
    <row r="2422" spans="1:11" x14ac:dyDescent="0.35">
      <c r="A2422" s="6">
        <f t="shared" si="114"/>
        <v>1</v>
      </c>
      <c r="B2422" s="7">
        <v>47072</v>
      </c>
      <c r="C2422" s="8" t="s">
        <v>172</v>
      </c>
      <c r="D2422" s="8">
        <v>28</v>
      </c>
      <c r="E2422" s="6">
        <f>DAY(TableAopCalendar[[#This Row],[Date]])</f>
        <v>15</v>
      </c>
      <c r="F2422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422" s="6" t="str">
        <f t="shared" si="115"/>
        <v>Week 3</v>
      </c>
      <c r="H2422" s="6" t="str">
        <f t="shared" si="116"/>
        <v>November 28 Week 3</v>
      </c>
      <c r="I2422" s="6" t="str">
        <f>CONCATENATE(UPPER(TableAopCalendar[[#This Row],[Month]])," ",TableAopCalendar[[#This Row],[Year]])</f>
        <v>NOVEMBER 28</v>
      </c>
      <c r="J2422" s="6" t="s">
        <v>261</v>
      </c>
      <c r="K2422" s="6" t="str">
        <f>CONCATENATE(TableAopCalendar[[#This Row],[Month for Plan]]," ",TableAopCalendar[[#This Row],[Plan]])</f>
        <v>NOVEMBER 28 PLANNED</v>
      </c>
    </row>
    <row r="2423" spans="1:11" x14ac:dyDescent="0.35">
      <c r="A2423" s="6">
        <f t="shared" si="114"/>
        <v>2</v>
      </c>
      <c r="B2423" s="7">
        <v>47073</v>
      </c>
      <c r="C2423" s="8" t="s">
        <v>172</v>
      </c>
      <c r="D2423" s="8">
        <v>28</v>
      </c>
      <c r="E2423" s="6">
        <f>DAY(TableAopCalendar[[#This Row],[Date]])</f>
        <v>16</v>
      </c>
      <c r="F2423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423" s="6" t="str">
        <f t="shared" si="115"/>
        <v>Week 3</v>
      </c>
      <c r="H2423" s="6" t="str">
        <f t="shared" si="116"/>
        <v>November 28 Week 3</v>
      </c>
      <c r="I2423" s="6" t="str">
        <f>CONCATENATE(UPPER(TableAopCalendar[[#This Row],[Month]])," ",TableAopCalendar[[#This Row],[Year]])</f>
        <v>NOVEMBER 28</v>
      </c>
      <c r="J2423" s="6" t="s">
        <v>261</v>
      </c>
      <c r="K2423" s="6" t="str">
        <f>CONCATENATE(TableAopCalendar[[#This Row],[Month for Plan]]," ",TableAopCalendar[[#This Row],[Plan]])</f>
        <v>NOVEMBER 28 PLANNED</v>
      </c>
    </row>
    <row r="2424" spans="1:11" x14ac:dyDescent="0.35">
      <c r="A2424" s="6">
        <f t="shared" si="114"/>
        <v>3</v>
      </c>
      <c r="B2424" s="7">
        <v>47074</v>
      </c>
      <c r="C2424" s="8" t="s">
        <v>172</v>
      </c>
      <c r="D2424" s="8">
        <v>28</v>
      </c>
      <c r="E2424" s="6">
        <f>DAY(TableAopCalendar[[#This Row],[Date]])</f>
        <v>17</v>
      </c>
      <c r="F2424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424" s="6" t="str">
        <f t="shared" si="115"/>
        <v>Week 3</v>
      </c>
      <c r="H2424" s="6" t="str">
        <f t="shared" si="116"/>
        <v>November 28 Week 3</v>
      </c>
      <c r="I2424" s="6" t="str">
        <f>CONCATENATE(UPPER(TableAopCalendar[[#This Row],[Month]])," ",TableAopCalendar[[#This Row],[Year]])</f>
        <v>NOVEMBER 28</v>
      </c>
      <c r="J2424" s="6" t="s">
        <v>261</v>
      </c>
      <c r="K2424" s="6" t="str">
        <f>CONCATENATE(TableAopCalendar[[#This Row],[Month for Plan]]," ",TableAopCalendar[[#This Row],[Plan]])</f>
        <v>NOVEMBER 28 PLANNED</v>
      </c>
    </row>
    <row r="2425" spans="1:11" x14ac:dyDescent="0.35">
      <c r="A2425" s="6">
        <f t="shared" si="114"/>
        <v>4</v>
      </c>
      <c r="B2425" s="7">
        <v>47075</v>
      </c>
      <c r="C2425" s="8" t="s">
        <v>172</v>
      </c>
      <c r="D2425" s="8">
        <v>28</v>
      </c>
      <c r="E2425" s="6">
        <f>DAY(TableAopCalendar[[#This Row],[Date]])</f>
        <v>18</v>
      </c>
      <c r="F2425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425" s="6" t="str">
        <f t="shared" si="115"/>
        <v>Week 3</v>
      </c>
      <c r="H2425" s="6" t="str">
        <f t="shared" si="116"/>
        <v>November 28 Week 3</v>
      </c>
      <c r="I2425" s="6" t="str">
        <f>CONCATENATE(UPPER(TableAopCalendar[[#This Row],[Month]])," ",TableAopCalendar[[#This Row],[Year]])</f>
        <v>NOVEMBER 28</v>
      </c>
      <c r="J2425" s="6" t="s">
        <v>261</v>
      </c>
      <c r="K2425" s="6" t="str">
        <f>CONCATENATE(TableAopCalendar[[#This Row],[Month for Plan]]," ",TableAopCalendar[[#This Row],[Plan]])</f>
        <v>NOVEMBER 28 PLANNED</v>
      </c>
    </row>
    <row r="2426" spans="1:11" x14ac:dyDescent="0.35">
      <c r="A2426" s="6">
        <f t="shared" si="114"/>
        <v>5</v>
      </c>
      <c r="B2426" s="7">
        <v>47076</v>
      </c>
      <c r="C2426" s="8" t="s">
        <v>172</v>
      </c>
      <c r="D2426" s="8">
        <v>28</v>
      </c>
      <c r="E2426" s="6">
        <f>DAY(TableAopCalendar[[#This Row],[Date]])</f>
        <v>19</v>
      </c>
      <c r="F2426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426" s="6" t="str">
        <f t="shared" si="115"/>
        <v>Week 3</v>
      </c>
      <c r="H2426" s="6" t="str">
        <f t="shared" si="116"/>
        <v>November 28 Week 3</v>
      </c>
      <c r="I2426" s="6" t="str">
        <f>CONCATENATE(UPPER(TableAopCalendar[[#This Row],[Month]])," ",TableAopCalendar[[#This Row],[Year]])</f>
        <v>NOVEMBER 28</v>
      </c>
      <c r="J2426" s="6" t="s">
        <v>261</v>
      </c>
      <c r="K2426" s="6" t="str">
        <f>CONCATENATE(TableAopCalendar[[#This Row],[Month for Plan]]," ",TableAopCalendar[[#This Row],[Plan]])</f>
        <v>NOVEMBER 28 PLANNED</v>
      </c>
    </row>
    <row r="2427" spans="1:11" x14ac:dyDescent="0.35">
      <c r="A2427" s="6">
        <f t="shared" si="114"/>
        <v>6</v>
      </c>
      <c r="B2427" s="7">
        <v>47077</v>
      </c>
      <c r="C2427" s="8" t="s">
        <v>172</v>
      </c>
      <c r="D2427" s="8">
        <v>28</v>
      </c>
      <c r="E2427" s="6">
        <f>DAY(TableAopCalendar[[#This Row],[Date]])</f>
        <v>20</v>
      </c>
      <c r="F2427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427" s="6" t="str">
        <f t="shared" si="115"/>
        <v>Week 3</v>
      </c>
      <c r="H2427" s="6" t="str">
        <f t="shared" si="116"/>
        <v>November 28 Week 3</v>
      </c>
      <c r="I2427" s="6" t="str">
        <f>CONCATENATE(UPPER(TableAopCalendar[[#This Row],[Month]])," ",TableAopCalendar[[#This Row],[Year]])</f>
        <v>NOVEMBER 28</v>
      </c>
      <c r="J2427" s="6" t="s">
        <v>261</v>
      </c>
      <c r="K2427" s="6" t="str">
        <f>CONCATENATE(TableAopCalendar[[#This Row],[Month for Plan]]," ",TableAopCalendar[[#This Row],[Plan]])</f>
        <v>NOVEMBER 28 PLANNED</v>
      </c>
    </row>
    <row r="2428" spans="1:11" x14ac:dyDescent="0.35">
      <c r="A2428" s="6">
        <f t="shared" si="114"/>
        <v>7</v>
      </c>
      <c r="B2428" s="7">
        <v>47078</v>
      </c>
      <c r="C2428" s="8" t="s">
        <v>172</v>
      </c>
      <c r="D2428" s="8">
        <v>28</v>
      </c>
      <c r="E2428" s="6">
        <f>DAY(TableAopCalendar[[#This Row],[Date]])</f>
        <v>21</v>
      </c>
      <c r="F2428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428" s="6" t="str">
        <f t="shared" si="115"/>
        <v>Week 3</v>
      </c>
      <c r="H2428" s="6" t="str">
        <f t="shared" si="116"/>
        <v>November 28 Week 3</v>
      </c>
      <c r="I2428" s="6" t="str">
        <f>CONCATENATE(UPPER(TableAopCalendar[[#This Row],[Month]])," ",TableAopCalendar[[#This Row],[Year]])</f>
        <v>NOVEMBER 28</v>
      </c>
      <c r="J2428" s="6" t="s">
        <v>261</v>
      </c>
      <c r="K2428" s="6" t="str">
        <f>CONCATENATE(TableAopCalendar[[#This Row],[Month for Plan]]," ",TableAopCalendar[[#This Row],[Plan]])</f>
        <v>NOVEMBER 28 PLANNED</v>
      </c>
    </row>
    <row r="2429" spans="1:11" x14ac:dyDescent="0.35">
      <c r="A2429" s="6">
        <f t="shared" si="114"/>
        <v>1</v>
      </c>
      <c r="B2429" s="7">
        <v>47079</v>
      </c>
      <c r="C2429" s="8" t="s">
        <v>172</v>
      </c>
      <c r="D2429" s="8">
        <v>28</v>
      </c>
      <c r="E2429" s="6">
        <f>DAY(TableAopCalendar[[#This Row],[Date]])</f>
        <v>22</v>
      </c>
      <c r="F2429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429" s="6" t="str">
        <f t="shared" si="115"/>
        <v>Week 4</v>
      </c>
      <c r="H2429" s="6" t="str">
        <f t="shared" si="116"/>
        <v>November 28 Week 4</v>
      </c>
      <c r="I2429" s="6" t="str">
        <f>CONCATENATE(UPPER(TableAopCalendar[[#This Row],[Month]])," ",TableAopCalendar[[#This Row],[Year]])</f>
        <v>NOVEMBER 28</v>
      </c>
      <c r="J2429" s="6" t="s">
        <v>261</v>
      </c>
      <c r="K2429" s="6" t="str">
        <f>CONCATENATE(TableAopCalendar[[#This Row],[Month for Plan]]," ",TableAopCalendar[[#This Row],[Plan]])</f>
        <v>NOVEMBER 28 PLANNED</v>
      </c>
    </row>
    <row r="2430" spans="1:11" x14ac:dyDescent="0.35">
      <c r="A2430" s="6">
        <f t="shared" si="114"/>
        <v>2</v>
      </c>
      <c r="B2430" s="7">
        <v>47080</v>
      </c>
      <c r="C2430" s="8" t="s">
        <v>172</v>
      </c>
      <c r="D2430" s="8">
        <v>28</v>
      </c>
      <c r="E2430" s="6">
        <f>DAY(TableAopCalendar[[#This Row],[Date]])</f>
        <v>23</v>
      </c>
      <c r="F2430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430" s="6" t="str">
        <f t="shared" si="115"/>
        <v>Week 4</v>
      </c>
      <c r="H2430" s="6" t="str">
        <f t="shared" si="116"/>
        <v>November 28 Week 4</v>
      </c>
      <c r="I2430" s="6" t="str">
        <f>CONCATENATE(UPPER(TableAopCalendar[[#This Row],[Month]])," ",TableAopCalendar[[#This Row],[Year]])</f>
        <v>NOVEMBER 28</v>
      </c>
      <c r="J2430" s="6" t="s">
        <v>261</v>
      </c>
      <c r="K2430" s="6" t="str">
        <f>CONCATENATE(TableAopCalendar[[#This Row],[Month for Plan]]," ",TableAopCalendar[[#This Row],[Plan]])</f>
        <v>NOVEMBER 28 PLANNED</v>
      </c>
    </row>
    <row r="2431" spans="1:11" x14ac:dyDescent="0.35">
      <c r="A2431" s="6">
        <f t="shared" si="114"/>
        <v>3</v>
      </c>
      <c r="B2431" s="7">
        <v>47081</v>
      </c>
      <c r="C2431" s="8" t="s">
        <v>172</v>
      </c>
      <c r="D2431" s="8">
        <v>28</v>
      </c>
      <c r="E2431" s="6">
        <f>DAY(TableAopCalendar[[#This Row],[Date]])</f>
        <v>24</v>
      </c>
      <c r="F2431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431" s="6" t="str">
        <f t="shared" si="115"/>
        <v>Week 4</v>
      </c>
      <c r="H2431" s="6" t="str">
        <f t="shared" si="116"/>
        <v>November 28 Week 4</v>
      </c>
      <c r="I2431" s="6" t="str">
        <f>CONCATENATE(UPPER(TableAopCalendar[[#This Row],[Month]])," ",TableAopCalendar[[#This Row],[Year]])</f>
        <v>NOVEMBER 28</v>
      </c>
      <c r="J2431" s="6" t="s">
        <v>261</v>
      </c>
      <c r="K2431" s="6" t="str">
        <f>CONCATENATE(TableAopCalendar[[#This Row],[Month for Plan]]," ",TableAopCalendar[[#This Row],[Plan]])</f>
        <v>NOVEMBER 28 PLANNED</v>
      </c>
    </row>
    <row r="2432" spans="1:11" x14ac:dyDescent="0.35">
      <c r="A2432" s="6">
        <f t="shared" si="114"/>
        <v>4</v>
      </c>
      <c r="B2432" s="7">
        <v>47082</v>
      </c>
      <c r="C2432" s="8" t="s">
        <v>172</v>
      </c>
      <c r="D2432" s="8">
        <v>28</v>
      </c>
      <c r="E2432" s="6">
        <f>DAY(TableAopCalendar[[#This Row],[Date]])</f>
        <v>25</v>
      </c>
      <c r="F2432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432" s="6" t="str">
        <f t="shared" si="115"/>
        <v>Week 4</v>
      </c>
      <c r="H2432" s="6" t="str">
        <f t="shared" si="116"/>
        <v>November 28 Week 4</v>
      </c>
      <c r="I2432" s="6" t="str">
        <f>CONCATENATE(UPPER(TableAopCalendar[[#This Row],[Month]])," ",TableAopCalendar[[#This Row],[Year]])</f>
        <v>NOVEMBER 28</v>
      </c>
      <c r="J2432" s="6" t="s">
        <v>261</v>
      </c>
      <c r="K2432" s="6" t="str">
        <f>CONCATENATE(TableAopCalendar[[#This Row],[Month for Plan]]," ",TableAopCalendar[[#This Row],[Plan]])</f>
        <v>NOVEMBER 28 PLANNED</v>
      </c>
    </row>
    <row r="2433" spans="1:11" x14ac:dyDescent="0.35">
      <c r="A2433" s="6">
        <f t="shared" si="114"/>
        <v>5</v>
      </c>
      <c r="B2433" s="7">
        <v>47083</v>
      </c>
      <c r="C2433" s="8" t="s">
        <v>172</v>
      </c>
      <c r="D2433" s="8">
        <v>28</v>
      </c>
      <c r="E2433" s="6">
        <f>DAY(TableAopCalendar[[#This Row],[Date]])</f>
        <v>26</v>
      </c>
      <c r="F2433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433" s="6" t="str">
        <f t="shared" si="115"/>
        <v>Week 4</v>
      </c>
      <c r="H2433" s="6" t="str">
        <f t="shared" si="116"/>
        <v>November 28 Week 4</v>
      </c>
      <c r="I2433" s="6" t="str">
        <f>CONCATENATE(UPPER(TableAopCalendar[[#This Row],[Month]])," ",TableAopCalendar[[#This Row],[Year]])</f>
        <v>NOVEMBER 28</v>
      </c>
      <c r="J2433" s="6" t="s">
        <v>261</v>
      </c>
      <c r="K2433" s="6" t="str">
        <f>CONCATENATE(TableAopCalendar[[#This Row],[Month for Plan]]," ",TableAopCalendar[[#This Row],[Plan]])</f>
        <v>NOVEMBER 28 PLANNED</v>
      </c>
    </row>
    <row r="2434" spans="1:11" x14ac:dyDescent="0.35">
      <c r="A2434" s="6">
        <f t="shared" si="114"/>
        <v>6</v>
      </c>
      <c r="B2434" s="7">
        <v>47084</v>
      </c>
      <c r="C2434" s="8" t="s">
        <v>172</v>
      </c>
      <c r="D2434" s="8">
        <v>28</v>
      </c>
      <c r="E2434" s="6">
        <f>DAY(TableAopCalendar[[#This Row],[Date]])</f>
        <v>27</v>
      </c>
      <c r="F2434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434" s="6" t="str">
        <f t="shared" si="115"/>
        <v>Week 4</v>
      </c>
      <c r="H2434" s="6" t="str">
        <f t="shared" si="116"/>
        <v>November 28 Week 4</v>
      </c>
      <c r="I2434" s="6" t="str">
        <f>CONCATENATE(UPPER(TableAopCalendar[[#This Row],[Month]])," ",TableAopCalendar[[#This Row],[Year]])</f>
        <v>NOVEMBER 28</v>
      </c>
      <c r="J2434" s="6" t="s">
        <v>261</v>
      </c>
      <c r="K2434" s="6" t="str">
        <f>CONCATENATE(TableAopCalendar[[#This Row],[Month for Plan]]," ",TableAopCalendar[[#This Row],[Plan]])</f>
        <v>NOVEMBER 28 PLANNED</v>
      </c>
    </row>
    <row r="2435" spans="1:11" x14ac:dyDescent="0.35">
      <c r="A2435" s="6">
        <f t="shared" si="114"/>
        <v>7</v>
      </c>
      <c r="B2435" s="7">
        <v>47085</v>
      </c>
      <c r="C2435" s="8" t="s">
        <v>172</v>
      </c>
      <c r="D2435" s="8">
        <v>28</v>
      </c>
      <c r="E2435" s="6">
        <f>DAY(TableAopCalendar[[#This Row],[Date]])</f>
        <v>28</v>
      </c>
      <c r="F2435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435" s="6" t="str">
        <f t="shared" si="115"/>
        <v>Week 4</v>
      </c>
      <c r="H2435" s="6" t="str">
        <f t="shared" si="116"/>
        <v>November 28 Week 4</v>
      </c>
      <c r="I2435" s="6" t="str">
        <f>CONCATENATE(UPPER(TableAopCalendar[[#This Row],[Month]])," ",TableAopCalendar[[#This Row],[Year]])</f>
        <v>NOVEMBER 28</v>
      </c>
      <c r="J2435" s="6" t="s">
        <v>261</v>
      </c>
      <c r="K2435" s="6" t="str">
        <f>CONCATENATE(TableAopCalendar[[#This Row],[Month for Plan]]," ",TableAopCalendar[[#This Row],[Plan]])</f>
        <v>NOVEMBER 28 PLANNED</v>
      </c>
    </row>
    <row r="2436" spans="1:11" x14ac:dyDescent="0.35">
      <c r="A2436" s="6">
        <f t="shared" si="114"/>
        <v>1</v>
      </c>
      <c r="B2436" s="7">
        <v>47086</v>
      </c>
      <c r="C2436" s="8" t="s">
        <v>172</v>
      </c>
      <c r="D2436" s="8">
        <v>28</v>
      </c>
      <c r="E2436" s="6">
        <f>DAY(TableAopCalendar[[#This Row],[Date]])</f>
        <v>29</v>
      </c>
      <c r="F2436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436" s="6" t="str">
        <f t="shared" si="115"/>
        <v>Week 5</v>
      </c>
      <c r="H2436" s="6" t="str">
        <f t="shared" si="116"/>
        <v>November 28 Week 5</v>
      </c>
      <c r="I2436" s="6" t="str">
        <f>CONCATENATE(UPPER(TableAopCalendar[[#This Row],[Month]])," ",TableAopCalendar[[#This Row],[Year]])</f>
        <v>NOVEMBER 28</v>
      </c>
      <c r="J2436" s="6" t="s">
        <v>261</v>
      </c>
      <c r="K2436" s="6" t="str">
        <f>CONCATENATE(TableAopCalendar[[#This Row],[Month for Plan]]," ",TableAopCalendar[[#This Row],[Plan]])</f>
        <v>NOVEMBER 28 PLANNED</v>
      </c>
    </row>
    <row r="2437" spans="1:11" x14ac:dyDescent="0.35">
      <c r="A2437" s="6">
        <f t="shared" si="114"/>
        <v>2</v>
      </c>
      <c r="B2437" s="7">
        <v>47087</v>
      </c>
      <c r="C2437" s="8" t="s">
        <v>172</v>
      </c>
      <c r="D2437" s="8">
        <v>28</v>
      </c>
      <c r="E2437" s="6">
        <f>DAY(TableAopCalendar[[#This Row],[Date]])</f>
        <v>30</v>
      </c>
      <c r="F2437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437" s="6" t="str">
        <f t="shared" si="115"/>
        <v>Week 5</v>
      </c>
      <c r="H2437" s="6" t="str">
        <f t="shared" si="116"/>
        <v>November 28 Week 5</v>
      </c>
      <c r="I2437" s="6" t="str">
        <f>CONCATENATE(UPPER(TableAopCalendar[[#This Row],[Month]])," ",TableAopCalendar[[#This Row],[Year]])</f>
        <v>NOVEMBER 28</v>
      </c>
      <c r="J2437" s="6" t="s">
        <v>261</v>
      </c>
      <c r="K2437" s="6" t="str">
        <f>CONCATENATE(TableAopCalendar[[#This Row],[Month for Plan]]," ",TableAopCalendar[[#This Row],[Plan]])</f>
        <v>NOVEMBER 28 PLANNED</v>
      </c>
    </row>
    <row r="2438" spans="1:11" x14ac:dyDescent="0.35">
      <c r="A2438" s="6">
        <f t="shared" si="114"/>
        <v>1</v>
      </c>
      <c r="B2438" s="7">
        <v>47088</v>
      </c>
      <c r="C2438" s="8" t="s">
        <v>257</v>
      </c>
      <c r="D2438" s="8">
        <v>28</v>
      </c>
      <c r="E2438" s="6">
        <f>DAY(TableAopCalendar[[#This Row],[Date]])</f>
        <v>1</v>
      </c>
      <c r="F2438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438" s="6" t="str">
        <f t="shared" si="115"/>
        <v>Week 1</v>
      </c>
      <c r="H2438" s="6" t="str">
        <f t="shared" si="116"/>
        <v>December 28 Week 1</v>
      </c>
      <c r="I2438" s="6" t="str">
        <f>CONCATENATE(UPPER(TableAopCalendar[[#This Row],[Month]])," ",TableAopCalendar[[#This Row],[Year]])</f>
        <v>DECEMBER 28</v>
      </c>
      <c r="J2438" s="6" t="s">
        <v>261</v>
      </c>
      <c r="K2438" s="6" t="str">
        <f>CONCATENATE(TableAopCalendar[[#This Row],[Month for Plan]]," ",TableAopCalendar[[#This Row],[Plan]])</f>
        <v>DECEMBER 28 PLANNED</v>
      </c>
    </row>
    <row r="2439" spans="1:11" x14ac:dyDescent="0.35">
      <c r="A2439" s="6">
        <f t="shared" si="114"/>
        <v>2</v>
      </c>
      <c r="B2439" s="7">
        <v>47089</v>
      </c>
      <c r="C2439" s="8" t="s">
        <v>257</v>
      </c>
      <c r="D2439" s="8">
        <v>28</v>
      </c>
      <c r="E2439" s="6">
        <f>DAY(TableAopCalendar[[#This Row],[Date]])</f>
        <v>2</v>
      </c>
      <c r="F2439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439" s="6" t="str">
        <f t="shared" si="115"/>
        <v>Week 1</v>
      </c>
      <c r="H2439" s="6" t="str">
        <f t="shared" si="116"/>
        <v>December 28 Week 1</v>
      </c>
      <c r="I2439" s="6" t="str">
        <f>CONCATENATE(UPPER(TableAopCalendar[[#This Row],[Month]])," ",TableAopCalendar[[#This Row],[Year]])</f>
        <v>DECEMBER 28</v>
      </c>
      <c r="J2439" s="6" t="s">
        <v>261</v>
      </c>
      <c r="K2439" s="6" t="str">
        <f>CONCATENATE(TableAopCalendar[[#This Row],[Month for Plan]]," ",TableAopCalendar[[#This Row],[Plan]])</f>
        <v>DECEMBER 28 PLANNED</v>
      </c>
    </row>
    <row r="2440" spans="1:11" x14ac:dyDescent="0.35">
      <c r="A2440" s="6">
        <f t="shared" si="114"/>
        <v>3</v>
      </c>
      <c r="B2440" s="7">
        <v>47090</v>
      </c>
      <c r="C2440" s="8" t="s">
        <v>257</v>
      </c>
      <c r="D2440" s="8">
        <v>28</v>
      </c>
      <c r="E2440" s="6">
        <f>DAY(TableAopCalendar[[#This Row],[Date]])</f>
        <v>3</v>
      </c>
      <c r="F2440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440" s="6" t="str">
        <f t="shared" si="115"/>
        <v>Week 1</v>
      </c>
      <c r="H2440" s="6" t="str">
        <f t="shared" si="116"/>
        <v>December 28 Week 1</v>
      </c>
      <c r="I2440" s="6" t="str">
        <f>CONCATENATE(UPPER(TableAopCalendar[[#This Row],[Month]])," ",TableAopCalendar[[#This Row],[Year]])</f>
        <v>DECEMBER 28</v>
      </c>
      <c r="J2440" s="6" t="s">
        <v>261</v>
      </c>
      <c r="K2440" s="6" t="str">
        <f>CONCATENATE(TableAopCalendar[[#This Row],[Month for Plan]]," ",TableAopCalendar[[#This Row],[Plan]])</f>
        <v>DECEMBER 28 PLANNED</v>
      </c>
    </row>
    <row r="2441" spans="1:11" x14ac:dyDescent="0.35">
      <c r="A2441" s="6">
        <f t="shared" si="114"/>
        <v>4</v>
      </c>
      <c r="B2441" s="7">
        <v>47091</v>
      </c>
      <c r="C2441" s="8" t="s">
        <v>257</v>
      </c>
      <c r="D2441" s="8">
        <v>28</v>
      </c>
      <c r="E2441" s="6">
        <f>DAY(TableAopCalendar[[#This Row],[Date]])</f>
        <v>4</v>
      </c>
      <c r="F2441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441" s="6" t="str">
        <f t="shared" si="115"/>
        <v>Week 1</v>
      </c>
      <c r="H2441" s="6" t="str">
        <f t="shared" si="116"/>
        <v>December 28 Week 1</v>
      </c>
      <c r="I2441" s="6" t="str">
        <f>CONCATENATE(UPPER(TableAopCalendar[[#This Row],[Month]])," ",TableAopCalendar[[#This Row],[Year]])</f>
        <v>DECEMBER 28</v>
      </c>
      <c r="J2441" s="6" t="s">
        <v>261</v>
      </c>
      <c r="K2441" s="6" t="str">
        <f>CONCATENATE(TableAopCalendar[[#This Row],[Month for Plan]]," ",TableAopCalendar[[#This Row],[Plan]])</f>
        <v>DECEMBER 28 PLANNED</v>
      </c>
    </row>
    <row r="2442" spans="1:11" x14ac:dyDescent="0.35">
      <c r="A2442" s="6">
        <f t="shared" si="114"/>
        <v>5</v>
      </c>
      <c r="B2442" s="7">
        <v>47092</v>
      </c>
      <c r="C2442" s="8" t="s">
        <v>257</v>
      </c>
      <c r="D2442" s="8">
        <v>28</v>
      </c>
      <c r="E2442" s="6">
        <f>DAY(TableAopCalendar[[#This Row],[Date]])</f>
        <v>5</v>
      </c>
      <c r="F2442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442" s="6" t="str">
        <f t="shared" si="115"/>
        <v>Week 1</v>
      </c>
      <c r="H2442" s="6" t="str">
        <f t="shared" si="116"/>
        <v>December 28 Week 1</v>
      </c>
      <c r="I2442" s="6" t="str">
        <f>CONCATENATE(UPPER(TableAopCalendar[[#This Row],[Month]])," ",TableAopCalendar[[#This Row],[Year]])</f>
        <v>DECEMBER 28</v>
      </c>
      <c r="J2442" s="6" t="s">
        <v>261</v>
      </c>
      <c r="K2442" s="6" t="str">
        <f>CONCATENATE(TableAopCalendar[[#This Row],[Month for Plan]]," ",TableAopCalendar[[#This Row],[Plan]])</f>
        <v>DECEMBER 28 PLANNED</v>
      </c>
    </row>
    <row r="2443" spans="1:11" x14ac:dyDescent="0.35">
      <c r="A2443" s="6">
        <f t="shared" ref="A2443:A2506" si="117">IF(G2443=G2442,A2442+1,1)</f>
        <v>6</v>
      </c>
      <c r="B2443" s="7">
        <v>47093</v>
      </c>
      <c r="C2443" s="8" t="s">
        <v>257</v>
      </c>
      <c r="D2443" s="8">
        <v>28</v>
      </c>
      <c r="E2443" s="6">
        <f>DAY(TableAopCalendar[[#This Row],[Date]])</f>
        <v>6</v>
      </c>
      <c r="F2443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443" s="6" t="str">
        <f t="shared" ref="G2443:G2506" si="118">"Week"&amp;" "&amp;F2443</f>
        <v>Week 1</v>
      </c>
      <c r="H2443" s="6" t="str">
        <f t="shared" ref="H2443:H2506" si="119">CONCATENATE(C2443," ",D2443," ",G2443)</f>
        <v>December 28 Week 1</v>
      </c>
      <c r="I2443" s="6" t="str">
        <f>CONCATENATE(UPPER(TableAopCalendar[[#This Row],[Month]])," ",TableAopCalendar[[#This Row],[Year]])</f>
        <v>DECEMBER 28</v>
      </c>
      <c r="J2443" s="6" t="s">
        <v>261</v>
      </c>
      <c r="K2443" s="6" t="str">
        <f>CONCATENATE(TableAopCalendar[[#This Row],[Month for Plan]]," ",TableAopCalendar[[#This Row],[Plan]])</f>
        <v>DECEMBER 28 PLANNED</v>
      </c>
    </row>
    <row r="2444" spans="1:11" x14ac:dyDescent="0.35">
      <c r="A2444" s="6">
        <f t="shared" si="117"/>
        <v>7</v>
      </c>
      <c r="B2444" s="7">
        <v>47094</v>
      </c>
      <c r="C2444" s="8" t="s">
        <v>257</v>
      </c>
      <c r="D2444" s="8">
        <v>28</v>
      </c>
      <c r="E2444" s="6">
        <f>DAY(TableAopCalendar[[#This Row],[Date]])</f>
        <v>7</v>
      </c>
      <c r="F2444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444" s="6" t="str">
        <f t="shared" si="118"/>
        <v>Week 1</v>
      </c>
      <c r="H2444" s="6" t="str">
        <f t="shared" si="119"/>
        <v>December 28 Week 1</v>
      </c>
      <c r="I2444" s="6" t="str">
        <f>CONCATENATE(UPPER(TableAopCalendar[[#This Row],[Month]])," ",TableAopCalendar[[#This Row],[Year]])</f>
        <v>DECEMBER 28</v>
      </c>
      <c r="J2444" s="6" t="s">
        <v>261</v>
      </c>
      <c r="K2444" s="6" t="str">
        <f>CONCATENATE(TableAopCalendar[[#This Row],[Month for Plan]]," ",TableAopCalendar[[#This Row],[Plan]])</f>
        <v>DECEMBER 28 PLANNED</v>
      </c>
    </row>
    <row r="2445" spans="1:11" x14ac:dyDescent="0.35">
      <c r="A2445" s="6">
        <f t="shared" si="117"/>
        <v>1</v>
      </c>
      <c r="B2445" s="7">
        <v>47095</v>
      </c>
      <c r="C2445" s="8" t="s">
        <v>257</v>
      </c>
      <c r="D2445" s="8">
        <v>28</v>
      </c>
      <c r="E2445" s="6">
        <f>DAY(TableAopCalendar[[#This Row],[Date]])</f>
        <v>8</v>
      </c>
      <c r="F2445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445" s="6" t="str">
        <f t="shared" si="118"/>
        <v>Week 2</v>
      </c>
      <c r="H2445" s="6" t="str">
        <f t="shared" si="119"/>
        <v>December 28 Week 2</v>
      </c>
      <c r="I2445" s="6" t="str">
        <f>CONCATENATE(UPPER(TableAopCalendar[[#This Row],[Month]])," ",TableAopCalendar[[#This Row],[Year]])</f>
        <v>DECEMBER 28</v>
      </c>
      <c r="J2445" s="6" t="s">
        <v>261</v>
      </c>
      <c r="K2445" s="6" t="str">
        <f>CONCATENATE(TableAopCalendar[[#This Row],[Month for Plan]]," ",TableAopCalendar[[#This Row],[Plan]])</f>
        <v>DECEMBER 28 PLANNED</v>
      </c>
    </row>
    <row r="2446" spans="1:11" x14ac:dyDescent="0.35">
      <c r="A2446" s="6">
        <f t="shared" si="117"/>
        <v>2</v>
      </c>
      <c r="B2446" s="7">
        <v>47096</v>
      </c>
      <c r="C2446" s="8" t="s">
        <v>257</v>
      </c>
      <c r="D2446" s="8">
        <v>28</v>
      </c>
      <c r="E2446" s="6">
        <f>DAY(TableAopCalendar[[#This Row],[Date]])</f>
        <v>9</v>
      </c>
      <c r="F2446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446" s="6" t="str">
        <f t="shared" si="118"/>
        <v>Week 2</v>
      </c>
      <c r="H2446" s="6" t="str">
        <f t="shared" si="119"/>
        <v>December 28 Week 2</v>
      </c>
      <c r="I2446" s="6" t="str">
        <f>CONCATENATE(UPPER(TableAopCalendar[[#This Row],[Month]])," ",TableAopCalendar[[#This Row],[Year]])</f>
        <v>DECEMBER 28</v>
      </c>
      <c r="J2446" s="6" t="s">
        <v>261</v>
      </c>
      <c r="K2446" s="6" t="str">
        <f>CONCATENATE(TableAopCalendar[[#This Row],[Month for Plan]]," ",TableAopCalendar[[#This Row],[Plan]])</f>
        <v>DECEMBER 28 PLANNED</v>
      </c>
    </row>
    <row r="2447" spans="1:11" x14ac:dyDescent="0.35">
      <c r="A2447" s="6">
        <f t="shared" si="117"/>
        <v>3</v>
      </c>
      <c r="B2447" s="7">
        <v>47097</v>
      </c>
      <c r="C2447" s="8" t="s">
        <v>257</v>
      </c>
      <c r="D2447" s="8">
        <v>28</v>
      </c>
      <c r="E2447" s="6">
        <f>DAY(TableAopCalendar[[#This Row],[Date]])</f>
        <v>10</v>
      </c>
      <c r="F2447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447" s="6" t="str">
        <f t="shared" si="118"/>
        <v>Week 2</v>
      </c>
      <c r="H2447" s="6" t="str">
        <f t="shared" si="119"/>
        <v>December 28 Week 2</v>
      </c>
      <c r="I2447" s="6" t="str">
        <f>CONCATENATE(UPPER(TableAopCalendar[[#This Row],[Month]])," ",TableAopCalendar[[#This Row],[Year]])</f>
        <v>DECEMBER 28</v>
      </c>
      <c r="J2447" s="6" t="s">
        <v>261</v>
      </c>
      <c r="K2447" s="6" t="str">
        <f>CONCATENATE(TableAopCalendar[[#This Row],[Month for Plan]]," ",TableAopCalendar[[#This Row],[Plan]])</f>
        <v>DECEMBER 28 PLANNED</v>
      </c>
    </row>
    <row r="2448" spans="1:11" x14ac:dyDescent="0.35">
      <c r="A2448" s="6">
        <f t="shared" si="117"/>
        <v>4</v>
      </c>
      <c r="B2448" s="7">
        <v>47098</v>
      </c>
      <c r="C2448" s="8" t="s">
        <v>257</v>
      </c>
      <c r="D2448" s="8">
        <v>28</v>
      </c>
      <c r="E2448" s="6">
        <f>DAY(TableAopCalendar[[#This Row],[Date]])</f>
        <v>11</v>
      </c>
      <c r="F2448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448" s="6" t="str">
        <f t="shared" si="118"/>
        <v>Week 2</v>
      </c>
      <c r="H2448" s="6" t="str">
        <f t="shared" si="119"/>
        <v>December 28 Week 2</v>
      </c>
      <c r="I2448" s="6" t="str">
        <f>CONCATENATE(UPPER(TableAopCalendar[[#This Row],[Month]])," ",TableAopCalendar[[#This Row],[Year]])</f>
        <v>DECEMBER 28</v>
      </c>
      <c r="J2448" s="6" t="s">
        <v>261</v>
      </c>
      <c r="K2448" s="6" t="str">
        <f>CONCATENATE(TableAopCalendar[[#This Row],[Month for Plan]]," ",TableAopCalendar[[#This Row],[Plan]])</f>
        <v>DECEMBER 28 PLANNED</v>
      </c>
    </row>
    <row r="2449" spans="1:11" x14ac:dyDescent="0.35">
      <c r="A2449" s="6">
        <f t="shared" si="117"/>
        <v>5</v>
      </c>
      <c r="B2449" s="7">
        <v>47099</v>
      </c>
      <c r="C2449" s="8" t="s">
        <v>257</v>
      </c>
      <c r="D2449" s="8">
        <v>28</v>
      </c>
      <c r="E2449" s="6">
        <f>DAY(TableAopCalendar[[#This Row],[Date]])</f>
        <v>12</v>
      </c>
      <c r="F2449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449" s="6" t="str">
        <f t="shared" si="118"/>
        <v>Week 2</v>
      </c>
      <c r="H2449" s="6" t="str">
        <f t="shared" si="119"/>
        <v>December 28 Week 2</v>
      </c>
      <c r="I2449" s="6" t="str">
        <f>CONCATENATE(UPPER(TableAopCalendar[[#This Row],[Month]])," ",TableAopCalendar[[#This Row],[Year]])</f>
        <v>DECEMBER 28</v>
      </c>
      <c r="J2449" s="6" t="s">
        <v>261</v>
      </c>
      <c r="K2449" s="6" t="str">
        <f>CONCATENATE(TableAopCalendar[[#This Row],[Month for Plan]]," ",TableAopCalendar[[#This Row],[Plan]])</f>
        <v>DECEMBER 28 PLANNED</v>
      </c>
    </row>
    <row r="2450" spans="1:11" x14ac:dyDescent="0.35">
      <c r="A2450" s="6">
        <f t="shared" si="117"/>
        <v>6</v>
      </c>
      <c r="B2450" s="7">
        <v>47100</v>
      </c>
      <c r="C2450" s="8" t="s">
        <v>257</v>
      </c>
      <c r="D2450" s="8">
        <v>28</v>
      </c>
      <c r="E2450" s="6">
        <f>DAY(TableAopCalendar[[#This Row],[Date]])</f>
        <v>13</v>
      </c>
      <c r="F2450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450" s="6" t="str">
        <f t="shared" si="118"/>
        <v>Week 2</v>
      </c>
      <c r="H2450" s="6" t="str">
        <f t="shared" si="119"/>
        <v>December 28 Week 2</v>
      </c>
      <c r="I2450" s="6" t="str">
        <f>CONCATENATE(UPPER(TableAopCalendar[[#This Row],[Month]])," ",TableAopCalendar[[#This Row],[Year]])</f>
        <v>DECEMBER 28</v>
      </c>
      <c r="J2450" s="6" t="s">
        <v>261</v>
      </c>
      <c r="K2450" s="6" t="str">
        <f>CONCATENATE(TableAopCalendar[[#This Row],[Month for Plan]]," ",TableAopCalendar[[#This Row],[Plan]])</f>
        <v>DECEMBER 28 PLANNED</v>
      </c>
    </row>
    <row r="2451" spans="1:11" x14ac:dyDescent="0.35">
      <c r="A2451" s="6">
        <f t="shared" si="117"/>
        <v>7</v>
      </c>
      <c r="B2451" s="7">
        <v>47101</v>
      </c>
      <c r="C2451" s="8" t="s">
        <v>257</v>
      </c>
      <c r="D2451" s="8">
        <v>28</v>
      </c>
      <c r="E2451" s="6">
        <f>DAY(TableAopCalendar[[#This Row],[Date]])</f>
        <v>14</v>
      </c>
      <c r="F2451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451" s="6" t="str">
        <f t="shared" si="118"/>
        <v>Week 2</v>
      </c>
      <c r="H2451" s="6" t="str">
        <f t="shared" si="119"/>
        <v>December 28 Week 2</v>
      </c>
      <c r="I2451" s="6" t="str">
        <f>CONCATENATE(UPPER(TableAopCalendar[[#This Row],[Month]])," ",TableAopCalendar[[#This Row],[Year]])</f>
        <v>DECEMBER 28</v>
      </c>
      <c r="J2451" s="6" t="s">
        <v>261</v>
      </c>
      <c r="K2451" s="6" t="str">
        <f>CONCATENATE(TableAopCalendar[[#This Row],[Month for Plan]]," ",TableAopCalendar[[#This Row],[Plan]])</f>
        <v>DECEMBER 28 PLANNED</v>
      </c>
    </row>
    <row r="2452" spans="1:11" x14ac:dyDescent="0.35">
      <c r="A2452" s="6">
        <f t="shared" si="117"/>
        <v>1</v>
      </c>
      <c r="B2452" s="7">
        <v>47102</v>
      </c>
      <c r="C2452" s="8" t="s">
        <v>257</v>
      </c>
      <c r="D2452" s="8">
        <v>28</v>
      </c>
      <c r="E2452" s="6">
        <f>DAY(TableAopCalendar[[#This Row],[Date]])</f>
        <v>15</v>
      </c>
      <c r="F2452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452" s="6" t="str">
        <f t="shared" si="118"/>
        <v>Week 3</v>
      </c>
      <c r="H2452" s="6" t="str">
        <f t="shared" si="119"/>
        <v>December 28 Week 3</v>
      </c>
      <c r="I2452" s="6" t="str">
        <f>CONCATENATE(UPPER(TableAopCalendar[[#This Row],[Month]])," ",TableAopCalendar[[#This Row],[Year]])</f>
        <v>DECEMBER 28</v>
      </c>
      <c r="J2452" s="6" t="s">
        <v>261</v>
      </c>
      <c r="K2452" s="6" t="str">
        <f>CONCATENATE(TableAopCalendar[[#This Row],[Month for Plan]]," ",TableAopCalendar[[#This Row],[Plan]])</f>
        <v>DECEMBER 28 PLANNED</v>
      </c>
    </row>
    <row r="2453" spans="1:11" x14ac:dyDescent="0.35">
      <c r="A2453" s="6">
        <f t="shared" si="117"/>
        <v>2</v>
      </c>
      <c r="B2453" s="7">
        <v>47103</v>
      </c>
      <c r="C2453" s="8" t="s">
        <v>257</v>
      </c>
      <c r="D2453" s="8">
        <v>28</v>
      </c>
      <c r="E2453" s="6">
        <f>DAY(TableAopCalendar[[#This Row],[Date]])</f>
        <v>16</v>
      </c>
      <c r="F2453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453" s="6" t="str">
        <f t="shared" si="118"/>
        <v>Week 3</v>
      </c>
      <c r="H2453" s="6" t="str">
        <f t="shared" si="119"/>
        <v>December 28 Week 3</v>
      </c>
      <c r="I2453" s="6" t="str">
        <f>CONCATENATE(UPPER(TableAopCalendar[[#This Row],[Month]])," ",TableAopCalendar[[#This Row],[Year]])</f>
        <v>DECEMBER 28</v>
      </c>
      <c r="J2453" s="6" t="s">
        <v>261</v>
      </c>
      <c r="K2453" s="6" t="str">
        <f>CONCATENATE(TableAopCalendar[[#This Row],[Month for Plan]]," ",TableAopCalendar[[#This Row],[Plan]])</f>
        <v>DECEMBER 28 PLANNED</v>
      </c>
    </row>
    <row r="2454" spans="1:11" x14ac:dyDescent="0.35">
      <c r="A2454" s="6">
        <f t="shared" si="117"/>
        <v>3</v>
      </c>
      <c r="B2454" s="7">
        <v>47104</v>
      </c>
      <c r="C2454" s="8" t="s">
        <v>257</v>
      </c>
      <c r="D2454" s="8">
        <v>28</v>
      </c>
      <c r="E2454" s="6">
        <f>DAY(TableAopCalendar[[#This Row],[Date]])</f>
        <v>17</v>
      </c>
      <c r="F2454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454" s="6" t="str">
        <f t="shared" si="118"/>
        <v>Week 3</v>
      </c>
      <c r="H2454" s="6" t="str">
        <f t="shared" si="119"/>
        <v>December 28 Week 3</v>
      </c>
      <c r="I2454" s="6" t="str">
        <f>CONCATENATE(UPPER(TableAopCalendar[[#This Row],[Month]])," ",TableAopCalendar[[#This Row],[Year]])</f>
        <v>DECEMBER 28</v>
      </c>
      <c r="J2454" s="6" t="s">
        <v>261</v>
      </c>
      <c r="K2454" s="6" t="str">
        <f>CONCATENATE(TableAopCalendar[[#This Row],[Month for Plan]]," ",TableAopCalendar[[#This Row],[Plan]])</f>
        <v>DECEMBER 28 PLANNED</v>
      </c>
    </row>
    <row r="2455" spans="1:11" x14ac:dyDescent="0.35">
      <c r="A2455" s="6">
        <f t="shared" si="117"/>
        <v>4</v>
      </c>
      <c r="B2455" s="7">
        <v>47105</v>
      </c>
      <c r="C2455" s="8" t="s">
        <v>257</v>
      </c>
      <c r="D2455" s="8">
        <v>28</v>
      </c>
      <c r="E2455" s="6">
        <f>DAY(TableAopCalendar[[#This Row],[Date]])</f>
        <v>18</v>
      </c>
      <c r="F2455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455" s="6" t="str">
        <f t="shared" si="118"/>
        <v>Week 3</v>
      </c>
      <c r="H2455" s="6" t="str">
        <f t="shared" si="119"/>
        <v>December 28 Week 3</v>
      </c>
      <c r="I2455" s="6" t="str">
        <f>CONCATENATE(UPPER(TableAopCalendar[[#This Row],[Month]])," ",TableAopCalendar[[#This Row],[Year]])</f>
        <v>DECEMBER 28</v>
      </c>
      <c r="J2455" s="6" t="s">
        <v>261</v>
      </c>
      <c r="K2455" s="6" t="str">
        <f>CONCATENATE(TableAopCalendar[[#This Row],[Month for Plan]]," ",TableAopCalendar[[#This Row],[Plan]])</f>
        <v>DECEMBER 28 PLANNED</v>
      </c>
    </row>
    <row r="2456" spans="1:11" x14ac:dyDescent="0.35">
      <c r="A2456" s="6">
        <f t="shared" si="117"/>
        <v>5</v>
      </c>
      <c r="B2456" s="7">
        <v>47106</v>
      </c>
      <c r="C2456" s="8" t="s">
        <v>257</v>
      </c>
      <c r="D2456" s="8">
        <v>28</v>
      </c>
      <c r="E2456" s="6">
        <f>DAY(TableAopCalendar[[#This Row],[Date]])</f>
        <v>19</v>
      </c>
      <c r="F2456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456" s="6" t="str">
        <f t="shared" si="118"/>
        <v>Week 3</v>
      </c>
      <c r="H2456" s="6" t="str">
        <f t="shared" si="119"/>
        <v>December 28 Week 3</v>
      </c>
      <c r="I2456" s="6" t="str">
        <f>CONCATENATE(UPPER(TableAopCalendar[[#This Row],[Month]])," ",TableAopCalendar[[#This Row],[Year]])</f>
        <v>DECEMBER 28</v>
      </c>
      <c r="J2456" s="6" t="s">
        <v>261</v>
      </c>
      <c r="K2456" s="6" t="str">
        <f>CONCATENATE(TableAopCalendar[[#This Row],[Month for Plan]]," ",TableAopCalendar[[#This Row],[Plan]])</f>
        <v>DECEMBER 28 PLANNED</v>
      </c>
    </row>
    <row r="2457" spans="1:11" x14ac:dyDescent="0.35">
      <c r="A2457" s="6">
        <f t="shared" si="117"/>
        <v>6</v>
      </c>
      <c r="B2457" s="7">
        <v>47107</v>
      </c>
      <c r="C2457" s="8" t="s">
        <v>257</v>
      </c>
      <c r="D2457" s="8">
        <v>28</v>
      </c>
      <c r="E2457" s="6">
        <f>DAY(TableAopCalendar[[#This Row],[Date]])</f>
        <v>20</v>
      </c>
      <c r="F2457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457" s="6" t="str">
        <f t="shared" si="118"/>
        <v>Week 3</v>
      </c>
      <c r="H2457" s="6" t="str">
        <f t="shared" si="119"/>
        <v>December 28 Week 3</v>
      </c>
      <c r="I2457" s="6" t="str">
        <f>CONCATENATE(UPPER(TableAopCalendar[[#This Row],[Month]])," ",TableAopCalendar[[#This Row],[Year]])</f>
        <v>DECEMBER 28</v>
      </c>
      <c r="J2457" s="6" t="s">
        <v>261</v>
      </c>
      <c r="K2457" s="6" t="str">
        <f>CONCATENATE(TableAopCalendar[[#This Row],[Month for Plan]]," ",TableAopCalendar[[#This Row],[Plan]])</f>
        <v>DECEMBER 28 PLANNED</v>
      </c>
    </row>
    <row r="2458" spans="1:11" x14ac:dyDescent="0.35">
      <c r="A2458" s="6">
        <f t="shared" si="117"/>
        <v>7</v>
      </c>
      <c r="B2458" s="7">
        <v>47108</v>
      </c>
      <c r="C2458" s="8" t="s">
        <v>257</v>
      </c>
      <c r="D2458" s="8">
        <v>28</v>
      </c>
      <c r="E2458" s="6">
        <f>DAY(TableAopCalendar[[#This Row],[Date]])</f>
        <v>21</v>
      </c>
      <c r="F2458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458" s="6" t="str">
        <f t="shared" si="118"/>
        <v>Week 3</v>
      </c>
      <c r="H2458" s="6" t="str">
        <f t="shared" si="119"/>
        <v>December 28 Week 3</v>
      </c>
      <c r="I2458" s="6" t="str">
        <f>CONCATENATE(UPPER(TableAopCalendar[[#This Row],[Month]])," ",TableAopCalendar[[#This Row],[Year]])</f>
        <v>DECEMBER 28</v>
      </c>
      <c r="J2458" s="6" t="s">
        <v>261</v>
      </c>
      <c r="K2458" s="6" t="str">
        <f>CONCATENATE(TableAopCalendar[[#This Row],[Month for Plan]]," ",TableAopCalendar[[#This Row],[Plan]])</f>
        <v>DECEMBER 28 PLANNED</v>
      </c>
    </row>
    <row r="2459" spans="1:11" x14ac:dyDescent="0.35">
      <c r="A2459" s="6">
        <f t="shared" si="117"/>
        <v>1</v>
      </c>
      <c r="B2459" s="7">
        <v>47109</v>
      </c>
      <c r="C2459" s="8" t="s">
        <v>257</v>
      </c>
      <c r="D2459" s="8">
        <v>28</v>
      </c>
      <c r="E2459" s="6">
        <f>DAY(TableAopCalendar[[#This Row],[Date]])</f>
        <v>22</v>
      </c>
      <c r="F2459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459" s="6" t="str">
        <f t="shared" si="118"/>
        <v>Week 4</v>
      </c>
      <c r="H2459" s="6" t="str">
        <f t="shared" si="119"/>
        <v>December 28 Week 4</v>
      </c>
      <c r="I2459" s="6" t="str">
        <f>CONCATENATE(UPPER(TableAopCalendar[[#This Row],[Month]])," ",TableAopCalendar[[#This Row],[Year]])</f>
        <v>DECEMBER 28</v>
      </c>
      <c r="J2459" s="6" t="s">
        <v>261</v>
      </c>
      <c r="K2459" s="6" t="str">
        <f>CONCATENATE(TableAopCalendar[[#This Row],[Month for Plan]]," ",TableAopCalendar[[#This Row],[Plan]])</f>
        <v>DECEMBER 28 PLANNED</v>
      </c>
    </row>
    <row r="2460" spans="1:11" x14ac:dyDescent="0.35">
      <c r="A2460" s="6">
        <f t="shared" si="117"/>
        <v>2</v>
      </c>
      <c r="B2460" s="7">
        <v>47110</v>
      </c>
      <c r="C2460" s="8" t="s">
        <v>257</v>
      </c>
      <c r="D2460" s="8">
        <v>28</v>
      </c>
      <c r="E2460" s="6">
        <f>DAY(TableAopCalendar[[#This Row],[Date]])</f>
        <v>23</v>
      </c>
      <c r="F2460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460" s="6" t="str">
        <f t="shared" si="118"/>
        <v>Week 4</v>
      </c>
      <c r="H2460" s="6" t="str">
        <f t="shared" si="119"/>
        <v>December 28 Week 4</v>
      </c>
      <c r="I2460" s="6" t="str">
        <f>CONCATENATE(UPPER(TableAopCalendar[[#This Row],[Month]])," ",TableAopCalendar[[#This Row],[Year]])</f>
        <v>DECEMBER 28</v>
      </c>
      <c r="J2460" s="6" t="s">
        <v>261</v>
      </c>
      <c r="K2460" s="6" t="str">
        <f>CONCATENATE(TableAopCalendar[[#This Row],[Month for Plan]]," ",TableAopCalendar[[#This Row],[Plan]])</f>
        <v>DECEMBER 28 PLANNED</v>
      </c>
    </row>
    <row r="2461" spans="1:11" x14ac:dyDescent="0.35">
      <c r="A2461" s="6">
        <f t="shared" si="117"/>
        <v>3</v>
      </c>
      <c r="B2461" s="7">
        <v>47111</v>
      </c>
      <c r="C2461" s="8" t="s">
        <v>257</v>
      </c>
      <c r="D2461" s="8">
        <v>28</v>
      </c>
      <c r="E2461" s="6">
        <f>DAY(TableAopCalendar[[#This Row],[Date]])</f>
        <v>24</v>
      </c>
      <c r="F2461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461" s="6" t="str">
        <f t="shared" si="118"/>
        <v>Week 4</v>
      </c>
      <c r="H2461" s="6" t="str">
        <f t="shared" si="119"/>
        <v>December 28 Week 4</v>
      </c>
      <c r="I2461" s="6" t="str">
        <f>CONCATENATE(UPPER(TableAopCalendar[[#This Row],[Month]])," ",TableAopCalendar[[#This Row],[Year]])</f>
        <v>DECEMBER 28</v>
      </c>
      <c r="J2461" s="6" t="s">
        <v>261</v>
      </c>
      <c r="K2461" s="6" t="str">
        <f>CONCATENATE(TableAopCalendar[[#This Row],[Month for Plan]]," ",TableAopCalendar[[#This Row],[Plan]])</f>
        <v>DECEMBER 28 PLANNED</v>
      </c>
    </row>
    <row r="2462" spans="1:11" x14ac:dyDescent="0.35">
      <c r="A2462" s="6">
        <f t="shared" si="117"/>
        <v>4</v>
      </c>
      <c r="B2462" s="7">
        <v>47112</v>
      </c>
      <c r="C2462" s="8" t="s">
        <v>257</v>
      </c>
      <c r="D2462" s="8">
        <v>28</v>
      </c>
      <c r="E2462" s="6">
        <f>DAY(TableAopCalendar[[#This Row],[Date]])</f>
        <v>25</v>
      </c>
      <c r="F2462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462" s="6" t="str">
        <f t="shared" si="118"/>
        <v>Week 4</v>
      </c>
      <c r="H2462" s="6" t="str">
        <f t="shared" si="119"/>
        <v>December 28 Week 4</v>
      </c>
      <c r="I2462" s="6" t="str">
        <f>CONCATENATE(UPPER(TableAopCalendar[[#This Row],[Month]])," ",TableAopCalendar[[#This Row],[Year]])</f>
        <v>DECEMBER 28</v>
      </c>
      <c r="J2462" s="6" t="s">
        <v>261</v>
      </c>
      <c r="K2462" s="6" t="str">
        <f>CONCATENATE(TableAopCalendar[[#This Row],[Month for Plan]]," ",TableAopCalendar[[#This Row],[Plan]])</f>
        <v>DECEMBER 28 PLANNED</v>
      </c>
    </row>
    <row r="2463" spans="1:11" x14ac:dyDescent="0.35">
      <c r="A2463" s="6">
        <f t="shared" si="117"/>
        <v>5</v>
      </c>
      <c r="B2463" s="7">
        <v>47113</v>
      </c>
      <c r="C2463" s="8" t="s">
        <v>257</v>
      </c>
      <c r="D2463" s="8">
        <v>28</v>
      </c>
      <c r="E2463" s="6">
        <f>DAY(TableAopCalendar[[#This Row],[Date]])</f>
        <v>26</v>
      </c>
      <c r="F2463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463" s="6" t="str">
        <f t="shared" si="118"/>
        <v>Week 4</v>
      </c>
      <c r="H2463" s="6" t="str">
        <f t="shared" si="119"/>
        <v>December 28 Week 4</v>
      </c>
      <c r="I2463" s="6" t="str">
        <f>CONCATENATE(UPPER(TableAopCalendar[[#This Row],[Month]])," ",TableAopCalendar[[#This Row],[Year]])</f>
        <v>DECEMBER 28</v>
      </c>
      <c r="J2463" s="6" t="s">
        <v>261</v>
      </c>
      <c r="K2463" s="6" t="str">
        <f>CONCATENATE(TableAopCalendar[[#This Row],[Month for Plan]]," ",TableAopCalendar[[#This Row],[Plan]])</f>
        <v>DECEMBER 28 PLANNED</v>
      </c>
    </row>
    <row r="2464" spans="1:11" x14ac:dyDescent="0.35">
      <c r="A2464" s="6">
        <f t="shared" si="117"/>
        <v>6</v>
      </c>
      <c r="B2464" s="7">
        <v>47114</v>
      </c>
      <c r="C2464" s="8" t="s">
        <v>257</v>
      </c>
      <c r="D2464" s="8">
        <v>28</v>
      </c>
      <c r="E2464" s="6">
        <f>DAY(TableAopCalendar[[#This Row],[Date]])</f>
        <v>27</v>
      </c>
      <c r="F2464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464" s="6" t="str">
        <f t="shared" si="118"/>
        <v>Week 4</v>
      </c>
      <c r="H2464" s="6" t="str">
        <f t="shared" si="119"/>
        <v>December 28 Week 4</v>
      </c>
      <c r="I2464" s="6" t="str">
        <f>CONCATENATE(UPPER(TableAopCalendar[[#This Row],[Month]])," ",TableAopCalendar[[#This Row],[Year]])</f>
        <v>DECEMBER 28</v>
      </c>
      <c r="J2464" s="6" t="s">
        <v>261</v>
      </c>
      <c r="K2464" s="6" t="str">
        <f>CONCATENATE(TableAopCalendar[[#This Row],[Month for Plan]]," ",TableAopCalendar[[#This Row],[Plan]])</f>
        <v>DECEMBER 28 PLANNED</v>
      </c>
    </row>
    <row r="2465" spans="1:11" x14ac:dyDescent="0.35">
      <c r="A2465" s="6">
        <f t="shared" si="117"/>
        <v>7</v>
      </c>
      <c r="B2465" s="7">
        <v>47115</v>
      </c>
      <c r="C2465" s="8" t="s">
        <v>257</v>
      </c>
      <c r="D2465" s="8">
        <v>28</v>
      </c>
      <c r="E2465" s="6">
        <f>DAY(TableAopCalendar[[#This Row],[Date]])</f>
        <v>28</v>
      </c>
      <c r="F2465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465" s="6" t="str">
        <f t="shared" si="118"/>
        <v>Week 4</v>
      </c>
      <c r="H2465" s="6" t="str">
        <f t="shared" si="119"/>
        <v>December 28 Week 4</v>
      </c>
      <c r="I2465" s="6" t="str">
        <f>CONCATENATE(UPPER(TableAopCalendar[[#This Row],[Month]])," ",TableAopCalendar[[#This Row],[Year]])</f>
        <v>DECEMBER 28</v>
      </c>
      <c r="J2465" s="6" t="s">
        <v>261</v>
      </c>
      <c r="K2465" s="6" t="str">
        <f>CONCATENATE(TableAopCalendar[[#This Row],[Month for Plan]]," ",TableAopCalendar[[#This Row],[Plan]])</f>
        <v>DECEMBER 28 PLANNED</v>
      </c>
    </row>
    <row r="2466" spans="1:11" x14ac:dyDescent="0.35">
      <c r="A2466" s="6">
        <f t="shared" si="117"/>
        <v>1</v>
      </c>
      <c r="B2466" s="7">
        <v>47116</v>
      </c>
      <c r="C2466" s="8" t="s">
        <v>257</v>
      </c>
      <c r="D2466" s="8">
        <v>28</v>
      </c>
      <c r="E2466" s="6">
        <f>DAY(TableAopCalendar[[#This Row],[Date]])</f>
        <v>29</v>
      </c>
      <c r="F2466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466" s="6" t="str">
        <f t="shared" si="118"/>
        <v>Week 5</v>
      </c>
      <c r="H2466" s="6" t="str">
        <f t="shared" si="119"/>
        <v>December 28 Week 5</v>
      </c>
      <c r="I2466" s="6" t="str">
        <f>CONCATENATE(UPPER(TableAopCalendar[[#This Row],[Month]])," ",TableAopCalendar[[#This Row],[Year]])</f>
        <v>DECEMBER 28</v>
      </c>
      <c r="J2466" s="6" t="s">
        <v>261</v>
      </c>
      <c r="K2466" s="6" t="str">
        <f>CONCATENATE(TableAopCalendar[[#This Row],[Month for Plan]]," ",TableAopCalendar[[#This Row],[Plan]])</f>
        <v>DECEMBER 28 PLANNED</v>
      </c>
    </row>
    <row r="2467" spans="1:11" x14ac:dyDescent="0.35">
      <c r="A2467" s="6">
        <f t="shared" si="117"/>
        <v>2</v>
      </c>
      <c r="B2467" s="7">
        <v>47117</v>
      </c>
      <c r="C2467" s="8" t="s">
        <v>257</v>
      </c>
      <c r="D2467" s="8">
        <v>28</v>
      </c>
      <c r="E2467" s="6">
        <f>DAY(TableAopCalendar[[#This Row],[Date]])</f>
        <v>30</v>
      </c>
      <c r="F2467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467" s="6" t="str">
        <f t="shared" si="118"/>
        <v>Week 5</v>
      </c>
      <c r="H2467" s="6" t="str">
        <f t="shared" si="119"/>
        <v>December 28 Week 5</v>
      </c>
      <c r="I2467" s="6" t="str">
        <f>CONCATENATE(UPPER(TableAopCalendar[[#This Row],[Month]])," ",TableAopCalendar[[#This Row],[Year]])</f>
        <v>DECEMBER 28</v>
      </c>
      <c r="J2467" s="6" t="s">
        <v>261</v>
      </c>
      <c r="K2467" s="6" t="str">
        <f>CONCATENATE(TableAopCalendar[[#This Row],[Month for Plan]]," ",TableAopCalendar[[#This Row],[Plan]])</f>
        <v>DECEMBER 28 PLANNED</v>
      </c>
    </row>
    <row r="2468" spans="1:11" x14ac:dyDescent="0.35">
      <c r="A2468" s="6">
        <f t="shared" si="117"/>
        <v>3</v>
      </c>
      <c r="B2468" s="7">
        <v>47118</v>
      </c>
      <c r="C2468" s="8" t="s">
        <v>257</v>
      </c>
      <c r="D2468" s="8">
        <v>28</v>
      </c>
      <c r="E2468" s="6">
        <f>DAY(TableAopCalendar[[#This Row],[Date]])</f>
        <v>31</v>
      </c>
      <c r="F2468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468" s="6" t="str">
        <f t="shared" si="118"/>
        <v>Week 5</v>
      </c>
      <c r="H2468" s="6" t="str">
        <f t="shared" si="119"/>
        <v>December 28 Week 5</v>
      </c>
      <c r="I2468" s="6" t="str">
        <f>CONCATENATE(UPPER(TableAopCalendar[[#This Row],[Month]])," ",TableAopCalendar[[#This Row],[Year]])</f>
        <v>DECEMBER 28</v>
      </c>
      <c r="J2468" s="6" t="s">
        <v>261</v>
      </c>
      <c r="K2468" s="6" t="str">
        <f>CONCATENATE(TableAopCalendar[[#This Row],[Month for Plan]]," ",TableAopCalendar[[#This Row],[Plan]])</f>
        <v>DECEMBER 28 PLANNED</v>
      </c>
    </row>
    <row r="2469" spans="1:11" x14ac:dyDescent="0.35">
      <c r="A2469" s="6">
        <f t="shared" si="117"/>
        <v>1</v>
      </c>
      <c r="B2469" s="7">
        <v>47119</v>
      </c>
      <c r="C2469" s="8" t="s">
        <v>258</v>
      </c>
      <c r="D2469" s="8">
        <v>29</v>
      </c>
      <c r="E2469" s="6">
        <f>DAY(TableAopCalendar[[#This Row],[Date]])</f>
        <v>1</v>
      </c>
      <c r="F2469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469" s="6" t="str">
        <f t="shared" si="118"/>
        <v>Week 1</v>
      </c>
      <c r="H2469" s="6" t="str">
        <f t="shared" si="119"/>
        <v>January 29 Week 1</v>
      </c>
      <c r="I2469" s="6" t="str">
        <f>CONCATENATE(UPPER(TableAopCalendar[[#This Row],[Month]])," ",TableAopCalendar[[#This Row],[Year]])</f>
        <v>JANUARY 29</v>
      </c>
      <c r="J2469" s="6" t="s">
        <v>261</v>
      </c>
      <c r="K2469" s="6" t="str">
        <f>CONCATENATE(TableAopCalendar[[#This Row],[Month for Plan]]," ",TableAopCalendar[[#This Row],[Plan]])</f>
        <v>JANUARY 29 PLANNED</v>
      </c>
    </row>
    <row r="2470" spans="1:11" x14ac:dyDescent="0.35">
      <c r="A2470" s="6">
        <f t="shared" si="117"/>
        <v>2</v>
      </c>
      <c r="B2470" s="7">
        <v>47120</v>
      </c>
      <c r="C2470" s="8" t="s">
        <v>258</v>
      </c>
      <c r="D2470" s="8">
        <v>29</v>
      </c>
      <c r="E2470" s="6">
        <f>DAY(TableAopCalendar[[#This Row],[Date]])</f>
        <v>2</v>
      </c>
      <c r="F2470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470" s="6" t="str">
        <f t="shared" si="118"/>
        <v>Week 1</v>
      </c>
      <c r="H2470" s="6" t="str">
        <f t="shared" si="119"/>
        <v>January 29 Week 1</v>
      </c>
      <c r="I2470" s="6" t="str">
        <f>CONCATENATE(UPPER(TableAopCalendar[[#This Row],[Month]])," ",TableAopCalendar[[#This Row],[Year]])</f>
        <v>JANUARY 29</v>
      </c>
      <c r="J2470" s="6" t="s">
        <v>261</v>
      </c>
      <c r="K2470" s="6" t="str">
        <f>CONCATENATE(TableAopCalendar[[#This Row],[Month for Plan]]," ",TableAopCalendar[[#This Row],[Plan]])</f>
        <v>JANUARY 29 PLANNED</v>
      </c>
    </row>
    <row r="2471" spans="1:11" x14ac:dyDescent="0.35">
      <c r="A2471" s="6">
        <f t="shared" si="117"/>
        <v>3</v>
      </c>
      <c r="B2471" s="7">
        <v>47121</v>
      </c>
      <c r="C2471" s="8" t="s">
        <v>258</v>
      </c>
      <c r="D2471" s="8">
        <v>29</v>
      </c>
      <c r="E2471" s="6">
        <f>DAY(TableAopCalendar[[#This Row],[Date]])</f>
        <v>3</v>
      </c>
      <c r="F2471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471" s="6" t="str">
        <f t="shared" si="118"/>
        <v>Week 1</v>
      </c>
      <c r="H2471" s="6" t="str">
        <f t="shared" si="119"/>
        <v>January 29 Week 1</v>
      </c>
      <c r="I2471" s="6" t="str">
        <f>CONCATENATE(UPPER(TableAopCalendar[[#This Row],[Month]])," ",TableAopCalendar[[#This Row],[Year]])</f>
        <v>JANUARY 29</v>
      </c>
      <c r="J2471" s="6" t="s">
        <v>261</v>
      </c>
      <c r="K2471" s="6" t="str">
        <f>CONCATENATE(TableAopCalendar[[#This Row],[Month for Plan]]," ",TableAopCalendar[[#This Row],[Plan]])</f>
        <v>JANUARY 29 PLANNED</v>
      </c>
    </row>
    <row r="2472" spans="1:11" x14ac:dyDescent="0.35">
      <c r="A2472" s="6">
        <f t="shared" si="117"/>
        <v>4</v>
      </c>
      <c r="B2472" s="7">
        <v>47122</v>
      </c>
      <c r="C2472" s="8" t="s">
        <v>258</v>
      </c>
      <c r="D2472" s="8">
        <v>29</v>
      </c>
      <c r="E2472" s="6">
        <f>DAY(TableAopCalendar[[#This Row],[Date]])</f>
        <v>4</v>
      </c>
      <c r="F2472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472" s="6" t="str">
        <f t="shared" si="118"/>
        <v>Week 1</v>
      </c>
      <c r="H2472" s="6" t="str">
        <f t="shared" si="119"/>
        <v>January 29 Week 1</v>
      </c>
      <c r="I2472" s="6" t="str">
        <f>CONCATENATE(UPPER(TableAopCalendar[[#This Row],[Month]])," ",TableAopCalendar[[#This Row],[Year]])</f>
        <v>JANUARY 29</v>
      </c>
      <c r="J2472" s="6" t="s">
        <v>261</v>
      </c>
      <c r="K2472" s="6" t="str">
        <f>CONCATENATE(TableAopCalendar[[#This Row],[Month for Plan]]," ",TableAopCalendar[[#This Row],[Plan]])</f>
        <v>JANUARY 29 PLANNED</v>
      </c>
    </row>
    <row r="2473" spans="1:11" x14ac:dyDescent="0.35">
      <c r="A2473" s="6">
        <f t="shared" si="117"/>
        <v>5</v>
      </c>
      <c r="B2473" s="7">
        <v>47123</v>
      </c>
      <c r="C2473" s="8" t="s">
        <v>258</v>
      </c>
      <c r="D2473" s="8">
        <v>29</v>
      </c>
      <c r="E2473" s="6">
        <f>DAY(TableAopCalendar[[#This Row],[Date]])</f>
        <v>5</v>
      </c>
      <c r="F2473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473" s="6" t="str">
        <f t="shared" si="118"/>
        <v>Week 1</v>
      </c>
      <c r="H2473" s="6" t="str">
        <f t="shared" si="119"/>
        <v>January 29 Week 1</v>
      </c>
      <c r="I2473" s="6" t="str">
        <f>CONCATENATE(UPPER(TableAopCalendar[[#This Row],[Month]])," ",TableAopCalendar[[#This Row],[Year]])</f>
        <v>JANUARY 29</v>
      </c>
      <c r="J2473" s="6" t="s">
        <v>261</v>
      </c>
      <c r="K2473" s="6" t="str">
        <f>CONCATENATE(TableAopCalendar[[#This Row],[Month for Plan]]," ",TableAopCalendar[[#This Row],[Plan]])</f>
        <v>JANUARY 29 PLANNED</v>
      </c>
    </row>
    <row r="2474" spans="1:11" x14ac:dyDescent="0.35">
      <c r="A2474" s="6">
        <f t="shared" si="117"/>
        <v>6</v>
      </c>
      <c r="B2474" s="7">
        <v>47124</v>
      </c>
      <c r="C2474" s="8" t="s">
        <v>258</v>
      </c>
      <c r="D2474" s="8">
        <v>29</v>
      </c>
      <c r="E2474" s="6">
        <f>DAY(TableAopCalendar[[#This Row],[Date]])</f>
        <v>6</v>
      </c>
      <c r="F2474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474" s="6" t="str">
        <f t="shared" si="118"/>
        <v>Week 1</v>
      </c>
      <c r="H2474" s="6" t="str">
        <f t="shared" si="119"/>
        <v>January 29 Week 1</v>
      </c>
      <c r="I2474" s="6" t="str">
        <f>CONCATENATE(UPPER(TableAopCalendar[[#This Row],[Month]])," ",TableAopCalendar[[#This Row],[Year]])</f>
        <v>JANUARY 29</v>
      </c>
      <c r="J2474" s="6" t="s">
        <v>261</v>
      </c>
      <c r="K2474" s="6" t="str">
        <f>CONCATENATE(TableAopCalendar[[#This Row],[Month for Plan]]," ",TableAopCalendar[[#This Row],[Plan]])</f>
        <v>JANUARY 29 PLANNED</v>
      </c>
    </row>
    <row r="2475" spans="1:11" x14ac:dyDescent="0.35">
      <c r="A2475" s="6">
        <f t="shared" si="117"/>
        <v>7</v>
      </c>
      <c r="B2475" s="7">
        <v>47125</v>
      </c>
      <c r="C2475" s="8" t="s">
        <v>258</v>
      </c>
      <c r="D2475" s="8">
        <v>29</v>
      </c>
      <c r="E2475" s="6">
        <f>DAY(TableAopCalendar[[#This Row],[Date]])</f>
        <v>7</v>
      </c>
      <c r="F2475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475" s="6" t="str">
        <f t="shared" si="118"/>
        <v>Week 1</v>
      </c>
      <c r="H2475" s="6" t="str">
        <f t="shared" si="119"/>
        <v>January 29 Week 1</v>
      </c>
      <c r="I2475" s="6" t="str">
        <f>CONCATENATE(UPPER(TableAopCalendar[[#This Row],[Month]])," ",TableAopCalendar[[#This Row],[Year]])</f>
        <v>JANUARY 29</v>
      </c>
      <c r="J2475" s="6" t="s">
        <v>261</v>
      </c>
      <c r="K2475" s="6" t="str">
        <f>CONCATENATE(TableAopCalendar[[#This Row],[Month for Plan]]," ",TableAopCalendar[[#This Row],[Plan]])</f>
        <v>JANUARY 29 PLANNED</v>
      </c>
    </row>
    <row r="2476" spans="1:11" x14ac:dyDescent="0.35">
      <c r="A2476" s="6">
        <f t="shared" si="117"/>
        <v>1</v>
      </c>
      <c r="B2476" s="7">
        <v>47126</v>
      </c>
      <c r="C2476" s="8" t="s">
        <v>258</v>
      </c>
      <c r="D2476" s="8">
        <v>29</v>
      </c>
      <c r="E2476" s="6">
        <f>DAY(TableAopCalendar[[#This Row],[Date]])</f>
        <v>8</v>
      </c>
      <c r="F2476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476" s="6" t="str">
        <f t="shared" si="118"/>
        <v>Week 2</v>
      </c>
      <c r="H2476" s="6" t="str">
        <f t="shared" si="119"/>
        <v>January 29 Week 2</v>
      </c>
      <c r="I2476" s="6" t="str">
        <f>CONCATENATE(UPPER(TableAopCalendar[[#This Row],[Month]])," ",TableAopCalendar[[#This Row],[Year]])</f>
        <v>JANUARY 29</v>
      </c>
      <c r="J2476" s="6" t="s">
        <v>261</v>
      </c>
      <c r="K2476" s="6" t="str">
        <f>CONCATENATE(TableAopCalendar[[#This Row],[Month for Plan]]," ",TableAopCalendar[[#This Row],[Plan]])</f>
        <v>JANUARY 29 PLANNED</v>
      </c>
    </row>
    <row r="2477" spans="1:11" x14ac:dyDescent="0.35">
      <c r="A2477" s="6">
        <f t="shared" si="117"/>
        <v>2</v>
      </c>
      <c r="B2477" s="7">
        <v>47127</v>
      </c>
      <c r="C2477" s="8" t="s">
        <v>258</v>
      </c>
      <c r="D2477" s="8">
        <v>29</v>
      </c>
      <c r="E2477" s="6">
        <f>DAY(TableAopCalendar[[#This Row],[Date]])</f>
        <v>9</v>
      </c>
      <c r="F2477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477" s="6" t="str">
        <f t="shared" si="118"/>
        <v>Week 2</v>
      </c>
      <c r="H2477" s="6" t="str">
        <f t="shared" si="119"/>
        <v>January 29 Week 2</v>
      </c>
      <c r="I2477" s="6" t="str">
        <f>CONCATENATE(UPPER(TableAopCalendar[[#This Row],[Month]])," ",TableAopCalendar[[#This Row],[Year]])</f>
        <v>JANUARY 29</v>
      </c>
      <c r="J2477" s="6" t="s">
        <v>261</v>
      </c>
      <c r="K2477" s="6" t="str">
        <f>CONCATENATE(TableAopCalendar[[#This Row],[Month for Plan]]," ",TableAopCalendar[[#This Row],[Plan]])</f>
        <v>JANUARY 29 PLANNED</v>
      </c>
    </row>
    <row r="2478" spans="1:11" x14ac:dyDescent="0.35">
      <c r="A2478" s="6">
        <f t="shared" si="117"/>
        <v>3</v>
      </c>
      <c r="B2478" s="7">
        <v>47128</v>
      </c>
      <c r="C2478" s="8" t="s">
        <v>258</v>
      </c>
      <c r="D2478" s="8">
        <v>29</v>
      </c>
      <c r="E2478" s="6">
        <f>DAY(TableAopCalendar[[#This Row],[Date]])</f>
        <v>10</v>
      </c>
      <c r="F2478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478" s="6" t="str">
        <f t="shared" si="118"/>
        <v>Week 2</v>
      </c>
      <c r="H2478" s="6" t="str">
        <f t="shared" si="119"/>
        <v>January 29 Week 2</v>
      </c>
      <c r="I2478" s="6" t="str">
        <f>CONCATENATE(UPPER(TableAopCalendar[[#This Row],[Month]])," ",TableAopCalendar[[#This Row],[Year]])</f>
        <v>JANUARY 29</v>
      </c>
      <c r="J2478" s="6" t="s">
        <v>261</v>
      </c>
      <c r="K2478" s="6" t="str">
        <f>CONCATENATE(TableAopCalendar[[#This Row],[Month for Plan]]," ",TableAopCalendar[[#This Row],[Plan]])</f>
        <v>JANUARY 29 PLANNED</v>
      </c>
    </row>
    <row r="2479" spans="1:11" x14ac:dyDescent="0.35">
      <c r="A2479" s="6">
        <f t="shared" si="117"/>
        <v>4</v>
      </c>
      <c r="B2479" s="7">
        <v>47129</v>
      </c>
      <c r="C2479" s="8" t="s">
        <v>258</v>
      </c>
      <c r="D2479" s="8">
        <v>29</v>
      </c>
      <c r="E2479" s="6">
        <f>DAY(TableAopCalendar[[#This Row],[Date]])</f>
        <v>11</v>
      </c>
      <c r="F2479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479" s="6" t="str">
        <f t="shared" si="118"/>
        <v>Week 2</v>
      </c>
      <c r="H2479" s="6" t="str">
        <f t="shared" si="119"/>
        <v>January 29 Week 2</v>
      </c>
      <c r="I2479" s="6" t="str">
        <f>CONCATENATE(UPPER(TableAopCalendar[[#This Row],[Month]])," ",TableAopCalendar[[#This Row],[Year]])</f>
        <v>JANUARY 29</v>
      </c>
      <c r="J2479" s="6" t="s">
        <v>261</v>
      </c>
      <c r="K2479" s="6" t="str">
        <f>CONCATENATE(TableAopCalendar[[#This Row],[Month for Plan]]," ",TableAopCalendar[[#This Row],[Plan]])</f>
        <v>JANUARY 29 PLANNED</v>
      </c>
    </row>
    <row r="2480" spans="1:11" x14ac:dyDescent="0.35">
      <c r="A2480" s="6">
        <f t="shared" si="117"/>
        <v>5</v>
      </c>
      <c r="B2480" s="7">
        <v>47130</v>
      </c>
      <c r="C2480" s="8" t="s">
        <v>258</v>
      </c>
      <c r="D2480" s="8">
        <v>29</v>
      </c>
      <c r="E2480" s="6">
        <f>DAY(TableAopCalendar[[#This Row],[Date]])</f>
        <v>12</v>
      </c>
      <c r="F2480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480" s="6" t="str">
        <f t="shared" si="118"/>
        <v>Week 2</v>
      </c>
      <c r="H2480" s="6" t="str">
        <f t="shared" si="119"/>
        <v>January 29 Week 2</v>
      </c>
      <c r="I2480" s="6" t="str">
        <f>CONCATENATE(UPPER(TableAopCalendar[[#This Row],[Month]])," ",TableAopCalendar[[#This Row],[Year]])</f>
        <v>JANUARY 29</v>
      </c>
      <c r="J2480" s="6" t="s">
        <v>261</v>
      </c>
      <c r="K2480" s="6" t="str">
        <f>CONCATENATE(TableAopCalendar[[#This Row],[Month for Plan]]," ",TableAopCalendar[[#This Row],[Plan]])</f>
        <v>JANUARY 29 PLANNED</v>
      </c>
    </row>
    <row r="2481" spans="1:11" x14ac:dyDescent="0.35">
      <c r="A2481" s="6">
        <f t="shared" si="117"/>
        <v>6</v>
      </c>
      <c r="B2481" s="7">
        <v>47131</v>
      </c>
      <c r="C2481" s="8" t="s">
        <v>258</v>
      </c>
      <c r="D2481" s="8">
        <v>29</v>
      </c>
      <c r="E2481" s="6">
        <f>DAY(TableAopCalendar[[#This Row],[Date]])</f>
        <v>13</v>
      </c>
      <c r="F2481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481" s="6" t="str">
        <f t="shared" si="118"/>
        <v>Week 2</v>
      </c>
      <c r="H2481" s="6" t="str">
        <f t="shared" si="119"/>
        <v>January 29 Week 2</v>
      </c>
      <c r="I2481" s="6" t="str">
        <f>CONCATENATE(UPPER(TableAopCalendar[[#This Row],[Month]])," ",TableAopCalendar[[#This Row],[Year]])</f>
        <v>JANUARY 29</v>
      </c>
      <c r="J2481" s="6" t="s">
        <v>261</v>
      </c>
      <c r="K2481" s="6" t="str">
        <f>CONCATENATE(TableAopCalendar[[#This Row],[Month for Plan]]," ",TableAopCalendar[[#This Row],[Plan]])</f>
        <v>JANUARY 29 PLANNED</v>
      </c>
    </row>
    <row r="2482" spans="1:11" x14ac:dyDescent="0.35">
      <c r="A2482" s="6">
        <f t="shared" si="117"/>
        <v>7</v>
      </c>
      <c r="B2482" s="7">
        <v>47132</v>
      </c>
      <c r="C2482" s="8" t="s">
        <v>258</v>
      </c>
      <c r="D2482" s="8">
        <v>29</v>
      </c>
      <c r="E2482" s="6">
        <f>DAY(TableAopCalendar[[#This Row],[Date]])</f>
        <v>14</v>
      </c>
      <c r="F2482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482" s="6" t="str">
        <f t="shared" si="118"/>
        <v>Week 2</v>
      </c>
      <c r="H2482" s="6" t="str">
        <f t="shared" si="119"/>
        <v>January 29 Week 2</v>
      </c>
      <c r="I2482" s="6" t="str">
        <f>CONCATENATE(UPPER(TableAopCalendar[[#This Row],[Month]])," ",TableAopCalendar[[#This Row],[Year]])</f>
        <v>JANUARY 29</v>
      </c>
      <c r="J2482" s="6" t="s">
        <v>261</v>
      </c>
      <c r="K2482" s="6" t="str">
        <f>CONCATENATE(TableAopCalendar[[#This Row],[Month for Plan]]," ",TableAopCalendar[[#This Row],[Plan]])</f>
        <v>JANUARY 29 PLANNED</v>
      </c>
    </row>
    <row r="2483" spans="1:11" x14ac:dyDescent="0.35">
      <c r="A2483" s="6">
        <f t="shared" si="117"/>
        <v>1</v>
      </c>
      <c r="B2483" s="7">
        <v>47133</v>
      </c>
      <c r="C2483" s="8" t="s">
        <v>258</v>
      </c>
      <c r="D2483" s="8">
        <v>29</v>
      </c>
      <c r="E2483" s="6">
        <f>DAY(TableAopCalendar[[#This Row],[Date]])</f>
        <v>15</v>
      </c>
      <c r="F2483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483" s="6" t="str">
        <f t="shared" si="118"/>
        <v>Week 3</v>
      </c>
      <c r="H2483" s="6" t="str">
        <f t="shared" si="119"/>
        <v>January 29 Week 3</v>
      </c>
      <c r="I2483" s="6" t="str">
        <f>CONCATENATE(UPPER(TableAopCalendar[[#This Row],[Month]])," ",TableAopCalendar[[#This Row],[Year]])</f>
        <v>JANUARY 29</v>
      </c>
      <c r="J2483" s="6" t="s">
        <v>261</v>
      </c>
      <c r="K2483" s="6" t="str">
        <f>CONCATENATE(TableAopCalendar[[#This Row],[Month for Plan]]," ",TableAopCalendar[[#This Row],[Plan]])</f>
        <v>JANUARY 29 PLANNED</v>
      </c>
    </row>
    <row r="2484" spans="1:11" x14ac:dyDescent="0.35">
      <c r="A2484" s="6">
        <f t="shared" si="117"/>
        <v>2</v>
      </c>
      <c r="B2484" s="7">
        <v>47134</v>
      </c>
      <c r="C2484" s="8" t="s">
        <v>258</v>
      </c>
      <c r="D2484" s="8">
        <v>29</v>
      </c>
      <c r="E2484" s="6">
        <f>DAY(TableAopCalendar[[#This Row],[Date]])</f>
        <v>16</v>
      </c>
      <c r="F2484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484" s="6" t="str">
        <f t="shared" si="118"/>
        <v>Week 3</v>
      </c>
      <c r="H2484" s="6" t="str">
        <f t="shared" si="119"/>
        <v>January 29 Week 3</v>
      </c>
      <c r="I2484" s="6" t="str">
        <f>CONCATENATE(UPPER(TableAopCalendar[[#This Row],[Month]])," ",TableAopCalendar[[#This Row],[Year]])</f>
        <v>JANUARY 29</v>
      </c>
      <c r="J2484" s="6" t="s">
        <v>261</v>
      </c>
      <c r="K2484" s="6" t="str">
        <f>CONCATENATE(TableAopCalendar[[#This Row],[Month for Plan]]," ",TableAopCalendar[[#This Row],[Plan]])</f>
        <v>JANUARY 29 PLANNED</v>
      </c>
    </row>
    <row r="2485" spans="1:11" x14ac:dyDescent="0.35">
      <c r="A2485" s="6">
        <f t="shared" si="117"/>
        <v>3</v>
      </c>
      <c r="B2485" s="7">
        <v>47135</v>
      </c>
      <c r="C2485" s="8" t="s">
        <v>258</v>
      </c>
      <c r="D2485" s="8">
        <v>29</v>
      </c>
      <c r="E2485" s="6">
        <f>DAY(TableAopCalendar[[#This Row],[Date]])</f>
        <v>17</v>
      </c>
      <c r="F2485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485" s="6" t="str">
        <f t="shared" si="118"/>
        <v>Week 3</v>
      </c>
      <c r="H2485" s="6" t="str">
        <f t="shared" si="119"/>
        <v>January 29 Week 3</v>
      </c>
      <c r="I2485" s="6" t="str">
        <f>CONCATENATE(UPPER(TableAopCalendar[[#This Row],[Month]])," ",TableAopCalendar[[#This Row],[Year]])</f>
        <v>JANUARY 29</v>
      </c>
      <c r="J2485" s="6" t="s">
        <v>261</v>
      </c>
      <c r="K2485" s="6" t="str">
        <f>CONCATENATE(TableAopCalendar[[#This Row],[Month for Plan]]," ",TableAopCalendar[[#This Row],[Plan]])</f>
        <v>JANUARY 29 PLANNED</v>
      </c>
    </row>
    <row r="2486" spans="1:11" x14ac:dyDescent="0.35">
      <c r="A2486" s="6">
        <f t="shared" si="117"/>
        <v>4</v>
      </c>
      <c r="B2486" s="7">
        <v>47136</v>
      </c>
      <c r="C2486" s="8" t="s">
        <v>258</v>
      </c>
      <c r="D2486" s="8">
        <v>29</v>
      </c>
      <c r="E2486" s="6">
        <f>DAY(TableAopCalendar[[#This Row],[Date]])</f>
        <v>18</v>
      </c>
      <c r="F2486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486" s="6" t="str">
        <f t="shared" si="118"/>
        <v>Week 3</v>
      </c>
      <c r="H2486" s="6" t="str">
        <f t="shared" si="119"/>
        <v>January 29 Week 3</v>
      </c>
      <c r="I2486" s="6" t="str">
        <f>CONCATENATE(UPPER(TableAopCalendar[[#This Row],[Month]])," ",TableAopCalendar[[#This Row],[Year]])</f>
        <v>JANUARY 29</v>
      </c>
      <c r="J2486" s="6" t="s">
        <v>261</v>
      </c>
      <c r="K2486" s="6" t="str">
        <f>CONCATENATE(TableAopCalendar[[#This Row],[Month for Plan]]," ",TableAopCalendar[[#This Row],[Plan]])</f>
        <v>JANUARY 29 PLANNED</v>
      </c>
    </row>
    <row r="2487" spans="1:11" x14ac:dyDescent="0.35">
      <c r="A2487" s="6">
        <f t="shared" si="117"/>
        <v>5</v>
      </c>
      <c r="B2487" s="7">
        <v>47137</v>
      </c>
      <c r="C2487" s="8" t="s">
        <v>258</v>
      </c>
      <c r="D2487" s="8">
        <v>29</v>
      </c>
      <c r="E2487" s="6">
        <f>DAY(TableAopCalendar[[#This Row],[Date]])</f>
        <v>19</v>
      </c>
      <c r="F2487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487" s="6" t="str">
        <f t="shared" si="118"/>
        <v>Week 3</v>
      </c>
      <c r="H2487" s="6" t="str">
        <f t="shared" si="119"/>
        <v>January 29 Week 3</v>
      </c>
      <c r="I2487" s="6" t="str">
        <f>CONCATENATE(UPPER(TableAopCalendar[[#This Row],[Month]])," ",TableAopCalendar[[#This Row],[Year]])</f>
        <v>JANUARY 29</v>
      </c>
      <c r="J2487" s="6" t="s">
        <v>261</v>
      </c>
      <c r="K2487" s="6" t="str">
        <f>CONCATENATE(TableAopCalendar[[#This Row],[Month for Plan]]," ",TableAopCalendar[[#This Row],[Plan]])</f>
        <v>JANUARY 29 PLANNED</v>
      </c>
    </row>
    <row r="2488" spans="1:11" x14ac:dyDescent="0.35">
      <c r="A2488" s="6">
        <f t="shared" si="117"/>
        <v>6</v>
      </c>
      <c r="B2488" s="7">
        <v>47138</v>
      </c>
      <c r="C2488" s="8" t="s">
        <v>258</v>
      </c>
      <c r="D2488" s="8">
        <v>29</v>
      </c>
      <c r="E2488" s="6">
        <f>DAY(TableAopCalendar[[#This Row],[Date]])</f>
        <v>20</v>
      </c>
      <c r="F2488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488" s="6" t="str">
        <f t="shared" si="118"/>
        <v>Week 3</v>
      </c>
      <c r="H2488" s="6" t="str">
        <f t="shared" si="119"/>
        <v>January 29 Week 3</v>
      </c>
      <c r="I2488" s="6" t="str">
        <f>CONCATENATE(UPPER(TableAopCalendar[[#This Row],[Month]])," ",TableAopCalendar[[#This Row],[Year]])</f>
        <v>JANUARY 29</v>
      </c>
      <c r="J2488" s="6" t="s">
        <v>261</v>
      </c>
      <c r="K2488" s="6" t="str">
        <f>CONCATENATE(TableAopCalendar[[#This Row],[Month for Plan]]," ",TableAopCalendar[[#This Row],[Plan]])</f>
        <v>JANUARY 29 PLANNED</v>
      </c>
    </row>
    <row r="2489" spans="1:11" x14ac:dyDescent="0.35">
      <c r="A2489" s="6">
        <f t="shared" si="117"/>
        <v>7</v>
      </c>
      <c r="B2489" s="7">
        <v>47139</v>
      </c>
      <c r="C2489" s="8" t="s">
        <v>258</v>
      </c>
      <c r="D2489" s="8">
        <v>29</v>
      </c>
      <c r="E2489" s="6">
        <f>DAY(TableAopCalendar[[#This Row],[Date]])</f>
        <v>21</v>
      </c>
      <c r="F2489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489" s="6" t="str">
        <f t="shared" si="118"/>
        <v>Week 3</v>
      </c>
      <c r="H2489" s="6" t="str">
        <f t="shared" si="119"/>
        <v>January 29 Week 3</v>
      </c>
      <c r="I2489" s="6" t="str">
        <f>CONCATENATE(UPPER(TableAopCalendar[[#This Row],[Month]])," ",TableAopCalendar[[#This Row],[Year]])</f>
        <v>JANUARY 29</v>
      </c>
      <c r="J2489" s="6" t="s">
        <v>261</v>
      </c>
      <c r="K2489" s="6" t="str">
        <f>CONCATENATE(TableAopCalendar[[#This Row],[Month for Plan]]," ",TableAopCalendar[[#This Row],[Plan]])</f>
        <v>JANUARY 29 PLANNED</v>
      </c>
    </row>
    <row r="2490" spans="1:11" x14ac:dyDescent="0.35">
      <c r="A2490" s="6">
        <f t="shared" si="117"/>
        <v>1</v>
      </c>
      <c r="B2490" s="7">
        <v>47140</v>
      </c>
      <c r="C2490" s="8" t="s">
        <v>258</v>
      </c>
      <c r="D2490" s="8">
        <v>29</v>
      </c>
      <c r="E2490" s="6">
        <f>DAY(TableAopCalendar[[#This Row],[Date]])</f>
        <v>22</v>
      </c>
      <c r="F2490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490" s="6" t="str">
        <f t="shared" si="118"/>
        <v>Week 4</v>
      </c>
      <c r="H2490" s="6" t="str">
        <f t="shared" si="119"/>
        <v>January 29 Week 4</v>
      </c>
      <c r="I2490" s="6" t="str">
        <f>CONCATENATE(UPPER(TableAopCalendar[[#This Row],[Month]])," ",TableAopCalendar[[#This Row],[Year]])</f>
        <v>JANUARY 29</v>
      </c>
      <c r="J2490" s="6" t="s">
        <v>261</v>
      </c>
      <c r="K2490" s="6" t="str">
        <f>CONCATENATE(TableAopCalendar[[#This Row],[Month for Plan]]," ",TableAopCalendar[[#This Row],[Plan]])</f>
        <v>JANUARY 29 PLANNED</v>
      </c>
    </row>
    <row r="2491" spans="1:11" x14ac:dyDescent="0.35">
      <c r="A2491" s="6">
        <f t="shared" si="117"/>
        <v>2</v>
      </c>
      <c r="B2491" s="7">
        <v>47141</v>
      </c>
      <c r="C2491" s="8" t="s">
        <v>258</v>
      </c>
      <c r="D2491" s="8">
        <v>29</v>
      </c>
      <c r="E2491" s="6">
        <f>DAY(TableAopCalendar[[#This Row],[Date]])</f>
        <v>23</v>
      </c>
      <c r="F2491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491" s="6" t="str">
        <f t="shared" si="118"/>
        <v>Week 4</v>
      </c>
      <c r="H2491" s="6" t="str">
        <f t="shared" si="119"/>
        <v>January 29 Week 4</v>
      </c>
      <c r="I2491" s="6" t="str">
        <f>CONCATENATE(UPPER(TableAopCalendar[[#This Row],[Month]])," ",TableAopCalendar[[#This Row],[Year]])</f>
        <v>JANUARY 29</v>
      </c>
      <c r="J2491" s="6" t="s">
        <v>261</v>
      </c>
      <c r="K2491" s="6" t="str">
        <f>CONCATENATE(TableAopCalendar[[#This Row],[Month for Plan]]," ",TableAopCalendar[[#This Row],[Plan]])</f>
        <v>JANUARY 29 PLANNED</v>
      </c>
    </row>
    <row r="2492" spans="1:11" x14ac:dyDescent="0.35">
      <c r="A2492" s="6">
        <f t="shared" si="117"/>
        <v>3</v>
      </c>
      <c r="B2492" s="7">
        <v>47142</v>
      </c>
      <c r="C2492" s="8" t="s">
        <v>258</v>
      </c>
      <c r="D2492" s="8">
        <v>29</v>
      </c>
      <c r="E2492" s="6">
        <f>DAY(TableAopCalendar[[#This Row],[Date]])</f>
        <v>24</v>
      </c>
      <c r="F2492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492" s="6" t="str">
        <f t="shared" si="118"/>
        <v>Week 4</v>
      </c>
      <c r="H2492" s="6" t="str">
        <f t="shared" si="119"/>
        <v>January 29 Week 4</v>
      </c>
      <c r="I2492" s="6" t="str">
        <f>CONCATENATE(UPPER(TableAopCalendar[[#This Row],[Month]])," ",TableAopCalendar[[#This Row],[Year]])</f>
        <v>JANUARY 29</v>
      </c>
      <c r="J2492" s="6" t="s">
        <v>261</v>
      </c>
      <c r="K2492" s="6" t="str">
        <f>CONCATENATE(TableAopCalendar[[#This Row],[Month for Plan]]," ",TableAopCalendar[[#This Row],[Plan]])</f>
        <v>JANUARY 29 PLANNED</v>
      </c>
    </row>
    <row r="2493" spans="1:11" x14ac:dyDescent="0.35">
      <c r="A2493" s="6">
        <f t="shared" si="117"/>
        <v>4</v>
      </c>
      <c r="B2493" s="7">
        <v>47143</v>
      </c>
      <c r="C2493" s="8" t="s">
        <v>258</v>
      </c>
      <c r="D2493" s="8">
        <v>29</v>
      </c>
      <c r="E2493" s="6">
        <f>DAY(TableAopCalendar[[#This Row],[Date]])</f>
        <v>25</v>
      </c>
      <c r="F2493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493" s="6" t="str">
        <f t="shared" si="118"/>
        <v>Week 4</v>
      </c>
      <c r="H2493" s="6" t="str">
        <f t="shared" si="119"/>
        <v>January 29 Week 4</v>
      </c>
      <c r="I2493" s="6" t="str">
        <f>CONCATENATE(UPPER(TableAopCalendar[[#This Row],[Month]])," ",TableAopCalendar[[#This Row],[Year]])</f>
        <v>JANUARY 29</v>
      </c>
      <c r="J2493" s="6" t="s">
        <v>261</v>
      </c>
      <c r="K2493" s="6" t="str">
        <f>CONCATENATE(TableAopCalendar[[#This Row],[Month for Plan]]," ",TableAopCalendar[[#This Row],[Plan]])</f>
        <v>JANUARY 29 PLANNED</v>
      </c>
    </row>
    <row r="2494" spans="1:11" x14ac:dyDescent="0.35">
      <c r="A2494" s="6">
        <f t="shared" si="117"/>
        <v>5</v>
      </c>
      <c r="B2494" s="7">
        <v>47144</v>
      </c>
      <c r="C2494" s="8" t="s">
        <v>258</v>
      </c>
      <c r="D2494" s="8">
        <v>29</v>
      </c>
      <c r="E2494" s="6">
        <f>DAY(TableAopCalendar[[#This Row],[Date]])</f>
        <v>26</v>
      </c>
      <c r="F2494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494" s="6" t="str">
        <f t="shared" si="118"/>
        <v>Week 4</v>
      </c>
      <c r="H2494" s="6" t="str">
        <f t="shared" si="119"/>
        <v>January 29 Week 4</v>
      </c>
      <c r="I2494" s="6" t="str">
        <f>CONCATENATE(UPPER(TableAopCalendar[[#This Row],[Month]])," ",TableAopCalendar[[#This Row],[Year]])</f>
        <v>JANUARY 29</v>
      </c>
      <c r="J2494" s="6" t="s">
        <v>261</v>
      </c>
      <c r="K2494" s="6" t="str">
        <f>CONCATENATE(TableAopCalendar[[#This Row],[Month for Plan]]," ",TableAopCalendar[[#This Row],[Plan]])</f>
        <v>JANUARY 29 PLANNED</v>
      </c>
    </row>
    <row r="2495" spans="1:11" x14ac:dyDescent="0.35">
      <c r="A2495" s="6">
        <f t="shared" si="117"/>
        <v>6</v>
      </c>
      <c r="B2495" s="7">
        <v>47145</v>
      </c>
      <c r="C2495" s="8" t="s">
        <v>258</v>
      </c>
      <c r="D2495" s="8">
        <v>29</v>
      </c>
      <c r="E2495" s="6">
        <f>DAY(TableAopCalendar[[#This Row],[Date]])</f>
        <v>27</v>
      </c>
      <c r="F2495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495" s="6" t="str">
        <f t="shared" si="118"/>
        <v>Week 4</v>
      </c>
      <c r="H2495" s="6" t="str">
        <f t="shared" si="119"/>
        <v>January 29 Week 4</v>
      </c>
      <c r="I2495" s="6" t="str">
        <f>CONCATENATE(UPPER(TableAopCalendar[[#This Row],[Month]])," ",TableAopCalendar[[#This Row],[Year]])</f>
        <v>JANUARY 29</v>
      </c>
      <c r="J2495" s="6" t="s">
        <v>261</v>
      </c>
      <c r="K2495" s="6" t="str">
        <f>CONCATENATE(TableAopCalendar[[#This Row],[Month for Plan]]," ",TableAopCalendar[[#This Row],[Plan]])</f>
        <v>JANUARY 29 PLANNED</v>
      </c>
    </row>
    <row r="2496" spans="1:11" x14ac:dyDescent="0.35">
      <c r="A2496" s="6">
        <f t="shared" si="117"/>
        <v>7</v>
      </c>
      <c r="B2496" s="7">
        <v>47146</v>
      </c>
      <c r="C2496" s="8" t="s">
        <v>258</v>
      </c>
      <c r="D2496" s="8">
        <v>29</v>
      </c>
      <c r="E2496" s="6">
        <f>DAY(TableAopCalendar[[#This Row],[Date]])</f>
        <v>28</v>
      </c>
      <c r="F2496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496" s="6" t="str">
        <f t="shared" si="118"/>
        <v>Week 4</v>
      </c>
      <c r="H2496" s="6" t="str">
        <f t="shared" si="119"/>
        <v>January 29 Week 4</v>
      </c>
      <c r="I2496" s="6" t="str">
        <f>CONCATENATE(UPPER(TableAopCalendar[[#This Row],[Month]])," ",TableAopCalendar[[#This Row],[Year]])</f>
        <v>JANUARY 29</v>
      </c>
      <c r="J2496" s="6" t="s">
        <v>261</v>
      </c>
      <c r="K2496" s="6" t="str">
        <f>CONCATENATE(TableAopCalendar[[#This Row],[Month for Plan]]," ",TableAopCalendar[[#This Row],[Plan]])</f>
        <v>JANUARY 29 PLANNED</v>
      </c>
    </row>
    <row r="2497" spans="1:11" x14ac:dyDescent="0.35">
      <c r="A2497" s="6">
        <f t="shared" si="117"/>
        <v>1</v>
      </c>
      <c r="B2497" s="7">
        <v>47147</v>
      </c>
      <c r="C2497" s="8" t="s">
        <v>258</v>
      </c>
      <c r="D2497" s="8">
        <v>29</v>
      </c>
      <c r="E2497" s="6">
        <f>DAY(TableAopCalendar[[#This Row],[Date]])</f>
        <v>29</v>
      </c>
      <c r="F2497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497" s="6" t="str">
        <f t="shared" si="118"/>
        <v>Week 5</v>
      </c>
      <c r="H2497" s="6" t="str">
        <f t="shared" si="119"/>
        <v>January 29 Week 5</v>
      </c>
      <c r="I2497" s="6" t="str">
        <f>CONCATENATE(UPPER(TableAopCalendar[[#This Row],[Month]])," ",TableAopCalendar[[#This Row],[Year]])</f>
        <v>JANUARY 29</v>
      </c>
      <c r="J2497" s="6" t="s">
        <v>261</v>
      </c>
      <c r="K2497" s="6" t="str">
        <f>CONCATENATE(TableAopCalendar[[#This Row],[Month for Plan]]," ",TableAopCalendar[[#This Row],[Plan]])</f>
        <v>JANUARY 29 PLANNED</v>
      </c>
    </row>
    <row r="2498" spans="1:11" x14ac:dyDescent="0.35">
      <c r="A2498" s="6">
        <f t="shared" si="117"/>
        <v>2</v>
      </c>
      <c r="B2498" s="7">
        <v>47148</v>
      </c>
      <c r="C2498" s="8" t="s">
        <v>258</v>
      </c>
      <c r="D2498" s="8">
        <v>29</v>
      </c>
      <c r="E2498" s="6">
        <f>DAY(TableAopCalendar[[#This Row],[Date]])</f>
        <v>30</v>
      </c>
      <c r="F2498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498" s="6" t="str">
        <f t="shared" si="118"/>
        <v>Week 5</v>
      </c>
      <c r="H2498" s="6" t="str">
        <f t="shared" si="119"/>
        <v>January 29 Week 5</v>
      </c>
      <c r="I2498" s="6" t="str">
        <f>CONCATENATE(UPPER(TableAopCalendar[[#This Row],[Month]])," ",TableAopCalendar[[#This Row],[Year]])</f>
        <v>JANUARY 29</v>
      </c>
      <c r="J2498" s="6" t="s">
        <v>261</v>
      </c>
      <c r="K2498" s="6" t="str">
        <f>CONCATENATE(TableAopCalendar[[#This Row],[Month for Plan]]," ",TableAopCalendar[[#This Row],[Plan]])</f>
        <v>JANUARY 29 PLANNED</v>
      </c>
    </row>
    <row r="2499" spans="1:11" x14ac:dyDescent="0.35">
      <c r="A2499" s="6">
        <f t="shared" si="117"/>
        <v>3</v>
      </c>
      <c r="B2499" s="7">
        <v>47149</v>
      </c>
      <c r="C2499" s="8" t="s">
        <v>258</v>
      </c>
      <c r="D2499" s="8">
        <v>29</v>
      </c>
      <c r="E2499" s="6">
        <f>DAY(TableAopCalendar[[#This Row],[Date]])</f>
        <v>31</v>
      </c>
      <c r="F2499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499" s="6" t="str">
        <f t="shared" si="118"/>
        <v>Week 5</v>
      </c>
      <c r="H2499" s="6" t="str">
        <f t="shared" si="119"/>
        <v>January 29 Week 5</v>
      </c>
      <c r="I2499" s="6" t="str">
        <f>CONCATENATE(UPPER(TableAopCalendar[[#This Row],[Month]])," ",TableAopCalendar[[#This Row],[Year]])</f>
        <v>JANUARY 29</v>
      </c>
      <c r="J2499" s="6" t="s">
        <v>261</v>
      </c>
      <c r="K2499" s="6" t="str">
        <f>CONCATENATE(TableAopCalendar[[#This Row],[Month for Plan]]," ",TableAopCalendar[[#This Row],[Plan]])</f>
        <v>JANUARY 29 PLANNED</v>
      </c>
    </row>
    <row r="2500" spans="1:11" x14ac:dyDescent="0.35">
      <c r="A2500" s="6">
        <f t="shared" si="117"/>
        <v>1</v>
      </c>
      <c r="B2500" s="7">
        <v>47150</v>
      </c>
      <c r="C2500" s="8" t="s">
        <v>259</v>
      </c>
      <c r="D2500" s="8">
        <v>29</v>
      </c>
      <c r="E2500" s="6">
        <f>DAY(TableAopCalendar[[#This Row],[Date]])</f>
        <v>1</v>
      </c>
      <c r="F2500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500" s="6" t="str">
        <f t="shared" si="118"/>
        <v>Week 1</v>
      </c>
      <c r="H2500" s="6" t="str">
        <f t="shared" si="119"/>
        <v>February 29 Week 1</v>
      </c>
      <c r="I2500" s="6" t="str">
        <f>CONCATENATE(UPPER(TableAopCalendar[[#This Row],[Month]])," ",TableAopCalendar[[#This Row],[Year]])</f>
        <v>FEBRUARY 29</v>
      </c>
      <c r="J2500" s="6" t="s">
        <v>261</v>
      </c>
      <c r="K2500" s="6" t="str">
        <f>CONCATENATE(TableAopCalendar[[#This Row],[Month for Plan]]," ",TableAopCalendar[[#This Row],[Plan]])</f>
        <v>FEBRUARY 29 PLANNED</v>
      </c>
    </row>
    <row r="2501" spans="1:11" x14ac:dyDescent="0.35">
      <c r="A2501" s="6">
        <f t="shared" si="117"/>
        <v>2</v>
      </c>
      <c r="B2501" s="7">
        <v>47151</v>
      </c>
      <c r="C2501" s="8" t="s">
        <v>259</v>
      </c>
      <c r="D2501" s="8">
        <v>29</v>
      </c>
      <c r="E2501" s="6">
        <f>DAY(TableAopCalendar[[#This Row],[Date]])</f>
        <v>2</v>
      </c>
      <c r="F2501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501" s="6" t="str">
        <f t="shared" si="118"/>
        <v>Week 1</v>
      </c>
      <c r="H2501" s="6" t="str">
        <f t="shared" si="119"/>
        <v>February 29 Week 1</v>
      </c>
      <c r="I2501" s="6" t="str">
        <f>CONCATENATE(UPPER(TableAopCalendar[[#This Row],[Month]])," ",TableAopCalendar[[#This Row],[Year]])</f>
        <v>FEBRUARY 29</v>
      </c>
      <c r="J2501" s="6" t="s">
        <v>261</v>
      </c>
      <c r="K2501" s="6" t="str">
        <f>CONCATENATE(TableAopCalendar[[#This Row],[Month for Plan]]," ",TableAopCalendar[[#This Row],[Plan]])</f>
        <v>FEBRUARY 29 PLANNED</v>
      </c>
    </row>
    <row r="2502" spans="1:11" x14ac:dyDescent="0.35">
      <c r="A2502" s="6">
        <f t="shared" si="117"/>
        <v>3</v>
      </c>
      <c r="B2502" s="7">
        <v>47152</v>
      </c>
      <c r="C2502" s="8" t="s">
        <v>259</v>
      </c>
      <c r="D2502" s="8">
        <v>29</v>
      </c>
      <c r="E2502" s="6">
        <f>DAY(TableAopCalendar[[#This Row],[Date]])</f>
        <v>3</v>
      </c>
      <c r="F2502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502" s="6" t="str">
        <f t="shared" si="118"/>
        <v>Week 1</v>
      </c>
      <c r="H2502" s="6" t="str">
        <f t="shared" si="119"/>
        <v>February 29 Week 1</v>
      </c>
      <c r="I2502" s="6" t="str">
        <f>CONCATENATE(UPPER(TableAopCalendar[[#This Row],[Month]])," ",TableAopCalendar[[#This Row],[Year]])</f>
        <v>FEBRUARY 29</v>
      </c>
      <c r="J2502" s="6" t="s">
        <v>261</v>
      </c>
      <c r="K2502" s="6" t="str">
        <f>CONCATENATE(TableAopCalendar[[#This Row],[Month for Plan]]," ",TableAopCalendar[[#This Row],[Plan]])</f>
        <v>FEBRUARY 29 PLANNED</v>
      </c>
    </row>
    <row r="2503" spans="1:11" x14ac:dyDescent="0.35">
      <c r="A2503" s="6">
        <f t="shared" si="117"/>
        <v>4</v>
      </c>
      <c r="B2503" s="7">
        <v>47153</v>
      </c>
      <c r="C2503" s="8" t="s">
        <v>259</v>
      </c>
      <c r="D2503" s="8">
        <v>29</v>
      </c>
      <c r="E2503" s="6">
        <f>DAY(TableAopCalendar[[#This Row],[Date]])</f>
        <v>4</v>
      </c>
      <c r="F2503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503" s="6" t="str">
        <f t="shared" si="118"/>
        <v>Week 1</v>
      </c>
      <c r="H2503" s="6" t="str">
        <f t="shared" si="119"/>
        <v>February 29 Week 1</v>
      </c>
      <c r="I2503" s="6" t="str">
        <f>CONCATENATE(UPPER(TableAopCalendar[[#This Row],[Month]])," ",TableAopCalendar[[#This Row],[Year]])</f>
        <v>FEBRUARY 29</v>
      </c>
      <c r="J2503" s="6" t="s">
        <v>261</v>
      </c>
      <c r="K2503" s="6" t="str">
        <f>CONCATENATE(TableAopCalendar[[#This Row],[Month for Plan]]," ",TableAopCalendar[[#This Row],[Plan]])</f>
        <v>FEBRUARY 29 PLANNED</v>
      </c>
    </row>
    <row r="2504" spans="1:11" x14ac:dyDescent="0.35">
      <c r="A2504" s="6">
        <f t="shared" si="117"/>
        <v>5</v>
      </c>
      <c r="B2504" s="7">
        <v>47154</v>
      </c>
      <c r="C2504" s="8" t="s">
        <v>259</v>
      </c>
      <c r="D2504" s="8">
        <v>29</v>
      </c>
      <c r="E2504" s="6">
        <f>DAY(TableAopCalendar[[#This Row],[Date]])</f>
        <v>5</v>
      </c>
      <c r="F2504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504" s="6" t="str">
        <f t="shared" si="118"/>
        <v>Week 1</v>
      </c>
      <c r="H2504" s="6" t="str">
        <f t="shared" si="119"/>
        <v>February 29 Week 1</v>
      </c>
      <c r="I2504" s="6" t="str">
        <f>CONCATENATE(UPPER(TableAopCalendar[[#This Row],[Month]])," ",TableAopCalendar[[#This Row],[Year]])</f>
        <v>FEBRUARY 29</v>
      </c>
      <c r="J2504" s="6" t="s">
        <v>261</v>
      </c>
      <c r="K2504" s="6" t="str">
        <f>CONCATENATE(TableAopCalendar[[#This Row],[Month for Plan]]," ",TableAopCalendar[[#This Row],[Plan]])</f>
        <v>FEBRUARY 29 PLANNED</v>
      </c>
    </row>
    <row r="2505" spans="1:11" x14ac:dyDescent="0.35">
      <c r="A2505" s="6">
        <f t="shared" si="117"/>
        <v>6</v>
      </c>
      <c r="B2505" s="7">
        <v>47155</v>
      </c>
      <c r="C2505" s="8" t="s">
        <v>259</v>
      </c>
      <c r="D2505" s="8">
        <v>29</v>
      </c>
      <c r="E2505" s="6">
        <f>DAY(TableAopCalendar[[#This Row],[Date]])</f>
        <v>6</v>
      </c>
      <c r="F2505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505" s="6" t="str">
        <f t="shared" si="118"/>
        <v>Week 1</v>
      </c>
      <c r="H2505" s="6" t="str">
        <f t="shared" si="119"/>
        <v>February 29 Week 1</v>
      </c>
      <c r="I2505" s="6" t="str">
        <f>CONCATENATE(UPPER(TableAopCalendar[[#This Row],[Month]])," ",TableAopCalendar[[#This Row],[Year]])</f>
        <v>FEBRUARY 29</v>
      </c>
      <c r="J2505" s="6" t="s">
        <v>261</v>
      </c>
      <c r="K2505" s="6" t="str">
        <f>CONCATENATE(TableAopCalendar[[#This Row],[Month for Plan]]," ",TableAopCalendar[[#This Row],[Plan]])</f>
        <v>FEBRUARY 29 PLANNED</v>
      </c>
    </row>
    <row r="2506" spans="1:11" x14ac:dyDescent="0.35">
      <c r="A2506" s="6">
        <f t="shared" si="117"/>
        <v>7</v>
      </c>
      <c r="B2506" s="7">
        <v>47156</v>
      </c>
      <c r="C2506" s="8" t="s">
        <v>259</v>
      </c>
      <c r="D2506" s="8">
        <v>29</v>
      </c>
      <c r="E2506" s="6">
        <f>DAY(TableAopCalendar[[#This Row],[Date]])</f>
        <v>7</v>
      </c>
      <c r="F2506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506" s="6" t="str">
        <f t="shared" si="118"/>
        <v>Week 1</v>
      </c>
      <c r="H2506" s="6" t="str">
        <f t="shared" si="119"/>
        <v>February 29 Week 1</v>
      </c>
      <c r="I2506" s="6" t="str">
        <f>CONCATENATE(UPPER(TableAopCalendar[[#This Row],[Month]])," ",TableAopCalendar[[#This Row],[Year]])</f>
        <v>FEBRUARY 29</v>
      </c>
      <c r="J2506" s="6" t="s">
        <v>261</v>
      </c>
      <c r="K2506" s="6" t="str">
        <f>CONCATENATE(TableAopCalendar[[#This Row],[Month for Plan]]," ",TableAopCalendar[[#This Row],[Plan]])</f>
        <v>FEBRUARY 29 PLANNED</v>
      </c>
    </row>
    <row r="2507" spans="1:11" x14ac:dyDescent="0.35">
      <c r="A2507" s="6">
        <f t="shared" ref="A2507:A2570" si="120">IF(G2507=G2506,A2506+1,1)</f>
        <v>1</v>
      </c>
      <c r="B2507" s="7">
        <v>47157</v>
      </c>
      <c r="C2507" s="8" t="s">
        <v>259</v>
      </c>
      <c r="D2507" s="8">
        <v>29</v>
      </c>
      <c r="E2507" s="6">
        <f>DAY(TableAopCalendar[[#This Row],[Date]])</f>
        <v>8</v>
      </c>
      <c r="F2507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507" s="6" t="str">
        <f t="shared" ref="G2507:G2570" si="121">"Week"&amp;" "&amp;F2507</f>
        <v>Week 2</v>
      </c>
      <c r="H2507" s="6" t="str">
        <f t="shared" ref="H2507:H2570" si="122">CONCATENATE(C2507," ",D2507," ",G2507)</f>
        <v>February 29 Week 2</v>
      </c>
      <c r="I2507" s="6" t="str">
        <f>CONCATENATE(UPPER(TableAopCalendar[[#This Row],[Month]])," ",TableAopCalendar[[#This Row],[Year]])</f>
        <v>FEBRUARY 29</v>
      </c>
      <c r="J2507" s="6" t="s">
        <v>261</v>
      </c>
      <c r="K2507" s="6" t="str">
        <f>CONCATENATE(TableAopCalendar[[#This Row],[Month for Plan]]," ",TableAopCalendar[[#This Row],[Plan]])</f>
        <v>FEBRUARY 29 PLANNED</v>
      </c>
    </row>
    <row r="2508" spans="1:11" x14ac:dyDescent="0.35">
      <c r="A2508" s="6">
        <f t="shared" si="120"/>
        <v>2</v>
      </c>
      <c r="B2508" s="7">
        <v>47158</v>
      </c>
      <c r="C2508" s="8" t="s">
        <v>259</v>
      </c>
      <c r="D2508" s="8">
        <v>29</v>
      </c>
      <c r="E2508" s="6">
        <f>DAY(TableAopCalendar[[#This Row],[Date]])</f>
        <v>9</v>
      </c>
      <c r="F2508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508" s="6" t="str">
        <f t="shared" si="121"/>
        <v>Week 2</v>
      </c>
      <c r="H2508" s="6" t="str">
        <f t="shared" si="122"/>
        <v>February 29 Week 2</v>
      </c>
      <c r="I2508" s="6" t="str">
        <f>CONCATENATE(UPPER(TableAopCalendar[[#This Row],[Month]])," ",TableAopCalendar[[#This Row],[Year]])</f>
        <v>FEBRUARY 29</v>
      </c>
      <c r="J2508" s="6" t="s">
        <v>261</v>
      </c>
      <c r="K2508" s="6" t="str">
        <f>CONCATENATE(TableAopCalendar[[#This Row],[Month for Plan]]," ",TableAopCalendar[[#This Row],[Plan]])</f>
        <v>FEBRUARY 29 PLANNED</v>
      </c>
    </row>
    <row r="2509" spans="1:11" x14ac:dyDescent="0.35">
      <c r="A2509" s="6">
        <f t="shared" si="120"/>
        <v>3</v>
      </c>
      <c r="B2509" s="7">
        <v>47159</v>
      </c>
      <c r="C2509" s="8" t="s">
        <v>259</v>
      </c>
      <c r="D2509" s="8">
        <v>29</v>
      </c>
      <c r="E2509" s="6">
        <f>DAY(TableAopCalendar[[#This Row],[Date]])</f>
        <v>10</v>
      </c>
      <c r="F2509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509" s="6" t="str">
        <f t="shared" si="121"/>
        <v>Week 2</v>
      </c>
      <c r="H2509" s="6" t="str">
        <f t="shared" si="122"/>
        <v>February 29 Week 2</v>
      </c>
      <c r="I2509" s="6" t="str">
        <f>CONCATENATE(UPPER(TableAopCalendar[[#This Row],[Month]])," ",TableAopCalendar[[#This Row],[Year]])</f>
        <v>FEBRUARY 29</v>
      </c>
      <c r="J2509" s="6" t="s">
        <v>261</v>
      </c>
      <c r="K2509" s="6" t="str">
        <f>CONCATENATE(TableAopCalendar[[#This Row],[Month for Plan]]," ",TableAopCalendar[[#This Row],[Plan]])</f>
        <v>FEBRUARY 29 PLANNED</v>
      </c>
    </row>
    <row r="2510" spans="1:11" x14ac:dyDescent="0.35">
      <c r="A2510" s="6">
        <f t="shared" si="120"/>
        <v>4</v>
      </c>
      <c r="B2510" s="7">
        <v>47160</v>
      </c>
      <c r="C2510" s="8" t="s">
        <v>259</v>
      </c>
      <c r="D2510" s="8">
        <v>29</v>
      </c>
      <c r="E2510" s="6">
        <f>DAY(TableAopCalendar[[#This Row],[Date]])</f>
        <v>11</v>
      </c>
      <c r="F2510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510" s="6" t="str">
        <f t="shared" si="121"/>
        <v>Week 2</v>
      </c>
      <c r="H2510" s="6" t="str">
        <f t="shared" si="122"/>
        <v>February 29 Week 2</v>
      </c>
      <c r="I2510" s="6" t="str">
        <f>CONCATENATE(UPPER(TableAopCalendar[[#This Row],[Month]])," ",TableAopCalendar[[#This Row],[Year]])</f>
        <v>FEBRUARY 29</v>
      </c>
      <c r="J2510" s="6" t="s">
        <v>261</v>
      </c>
      <c r="K2510" s="6" t="str">
        <f>CONCATENATE(TableAopCalendar[[#This Row],[Month for Plan]]," ",TableAopCalendar[[#This Row],[Plan]])</f>
        <v>FEBRUARY 29 PLANNED</v>
      </c>
    </row>
    <row r="2511" spans="1:11" x14ac:dyDescent="0.35">
      <c r="A2511" s="6">
        <f t="shared" si="120"/>
        <v>5</v>
      </c>
      <c r="B2511" s="7">
        <v>47161</v>
      </c>
      <c r="C2511" s="8" t="s">
        <v>259</v>
      </c>
      <c r="D2511" s="8">
        <v>29</v>
      </c>
      <c r="E2511" s="6">
        <f>DAY(TableAopCalendar[[#This Row],[Date]])</f>
        <v>12</v>
      </c>
      <c r="F2511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511" s="6" t="str">
        <f t="shared" si="121"/>
        <v>Week 2</v>
      </c>
      <c r="H2511" s="6" t="str">
        <f t="shared" si="122"/>
        <v>February 29 Week 2</v>
      </c>
      <c r="I2511" s="6" t="str">
        <f>CONCATENATE(UPPER(TableAopCalendar[[#This Row],[Month]])," ",TableAopCalendar[[#This Row],[Year]])</f>
        <v>FEBRUARY 29</v>
      </c>
      <c r="J2511" s="6" t="s">
        <v>261</v>
      </c>
      <c r="K2511" s="6" t="str">
        <f>CONCATENATE(TableAopCalendar[[#This Row],[Month for Plan]]," ",TableAopCalendar[[#This Row],[Plan]])</f>
        <v>FEBRUARY 29 PLANNED</v>
      </c>
    </row>
    <row r="2512" spans="1:11" x14ac:dyDescent="0.35">
      <c r="A2512" s="6">
        <f t="shared" si="120"/>
        <v>6</v>
      </c>
      <c r="B2512" s="7">
        <v>47162</v>
      </c>
      <c r="C2512" s="8" t="s">
        <v>259</v>
      </c>
      <c r="D2512" s="8">
        <v>29</v>
      </c>
      <c r="E2512" s="6">
        <f>DAY(TableAopCalendar[[#This Row],[Date]])</f>
        <v>13</v>
      </c>
      <c r="F2512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512" s="6" t="str">
        <f t="shared" si="121"/>
        <v>Week 2</v>
      </c>
      <c r="H2512" s="6" t="str">
        <f t="shared" si="122"/>
        <v>February 29 Week 2</v>
      </c>
      <c r="I2512" s="6" t="str">
        <f>CONCATENATE(UPPER(TableAopCalendar[[#This Row],[Month]])," ",TableAopCalendar[[#This Row],[Year]])</f>
        <v>FEBRUARY 29</v>
      </c>
      <c r="J2512" s="6" t="s">
        <v>261</v>
      </c>
      <c r="K2512" s="6" t="str">
        <f>CONCATENATE(TableAopCalendar[[#This Row],[Month for Plan]]," ",TableAopCalendar[[#This Row],[Plan]])</f>
        <v>FEBRUARY 29 PLANNED</v>
      </c>
    </row>
    <row r="2513" spans="1:11" x14ac:dyDescent="0.35">
      <c r="A2513" s="6">
        <f t="shared" si="120"/>
        <v>7</v>
      </c>
      <c r="B2513" s="7">
        <v>47163</v>
      </c>
      <c r="C2513" s="8" t="s">
        <v>259</v>
      </c>
      <c r="D2513" s="8">
        <v>29</v>
      </c>
      <c r="E2513" s="6">
        <f>DAY(TableAopCalendar[[#This Row],[Date]])</f>
        <v>14</v>
      </c>
      <c r="F2513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513" s="6" t="str">
        <f t="shared" si="121"/>
        <v>Week 2</v>
      </c>
      <c r="H2513" s="6" t="str">
        <f t="shared" si="122"/>
        <v>February 29 Week 2</v>
      </c>
      <c r="I2513" s="6" t="str">
        <f>CONCATENATE(UPPER(TableAopCalendar[[#This Row],[Month]])," ",TableAopCalendar[[#This Row],[Year]])</f>
        <v>FEBRUARY 29</v>
      </c>
      <c r="J2513" s="6" t="s">
        <v>261</v>
      </c>
      <c r="K2513" s="6" t="str">
        <f>CONCATENATE(TableAopCalendar[[#This Row],[Month for Plan]]," ",TableAopCalendar[[#This Row],[Plan]])</f>
        <v>FEBRUARY 29 PLANNED</v>
      </c>
    </row>
    <row r="2514" spans="1:11" x14ac:dyDescent="0.35">
      <c r="A2514" s="6">
        <f t="shared" si="120"/>
        <v>1</v>
      </c>
      <c r="B2514" s="7">
        <v>47164</v>
      </c>
      <c r="C2514" s="8" t="s">
        <v>259</v>
      </c>
      <c r="D2514" s="8">
        <v>29</v>
      </c>
      <c r="E2514" s="6">
        <f>DAY(TableAopCalendar[[#This Row],[Date]])</f>
        <v>15</v>
      </c>
      <c r="F2514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514" s="6" t="str">
        <f t="shared" si="121"/>
        <v>Week 3</v>
      </c>
      <c r="H2514" s="6" t="str">
        <f t="shared" si="122"/>
        <v>February 29 Week 3</v>
      </c>
      <c r="I2514" s="6" t="str">
        <f>CONCATENATE(UPPER(TableAopCalendar[[#This Row],[Month]])," ",TableAopCalendar[[#This Row],[Year]])</f>
        <v>FEBRUARY 29</v>
      </c>
      <c r="J2514" s="6" t="s">
        <v>261</v>
      </c>
      <c r="K2514" s="6" t="str">
        <f>CONCATENATE(TableAopCalendar[[#This Row],[Month for Plan]]," ",TableAopCalendar[[#This Row],[Plan]])</f>
        <v>FEBRUARY 29 PLANNED</v>
      </c>
    </row>
    <row r="2515" spans="1:11" x14ac:dyDescent="0.35">
      <c r="A2515" s="6">
        <f t="shared" si="120"/>
        <v>2</v>
      </c>
      <c r="B2515" s="7">
        <v>47165</v>
      </c>
      <c r="C2515" s="8" t="s">
        <v>259</v>
      </c>
      <c r="D2515" s="8">
        <v>29</v>
      </c>
      <c r="E2515" s="6">
        <f>DAY(TableAopCalendar[[#This Row],[Date]])</f>
        <v>16</v>
      </c>
      <c r="F2515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515" s="6" t="str">
        <f t="shared" si="121"/>
        <v>Week 3</v>
      </c>
      <c r="H2515" s="6" t="str">
        <f t="shared" si="122"/>
        <v>February 29 Week 3</v>
      </c>
      <c r="I2515" s="6" t="str">
        <f>CONCATENATE(UPPER(TableAopCalendar[[#This Row],[Month]])," ",TableAopCalendar[[#This Row],[Year]])</f>
        <v>FEBRUARY 29</v>
      </c>
      <c r="J2515" s="6" t="s">
        <v>261</v>
      </c>
      <c r="K2515" s="6" t="str">
        <f>CONCATENATE(TableAopCalendar[[#This Row],[Month for Plan]]," ",TableAopCalendar[[#This Row],[Plan]])</f>
        <v>FEBRUARY 29 PLANNED</v>
      </c>
    </row>
    <row r="2516" spans="1:11" x14ac:dyDescent="0.35">
      <c r="A2516" s="6">
        <f t="shared" si="120"/>
        <v>3</v>
      </c>
      <c r="B2516" s="7">
        <v>47166</v>
      </c>
      <c r="C2516" s="8" t="s">
        <v>259</v>
      </c>
      <c r="D2516" s="8">
        <v>29</v>
      </c>
      <c r="E2516" s="6">
        <f>DAY(TableAopCalendar[[#This Row],[Date]])</f>
        <v>17</v>
      </c>
      <c r="F2516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516" s="6" t="str">
        <f t="shared" si="121"/>
        <v>Week 3</v>
      </c>
      <c r="H2516" s="6" t="str">
        <f t="shared" si="122"/>
        <v>February 29 Week 3</v>
      </c>
      <c r="I2516" s="6" t="str">
        <f>CONCATENATE(UPPER(TableAopCalendar[[#This Row],[Month]])," ",TableAopCalendar[[#This Row],[Year]])</f>
        <v>FEBRUARY 29</v>
      </c>
      <c r="J2516" s="6" t="s">
        <v>261</v>
      </c>
      <c r="K2516" s="6" t="str">
        <f>CONCATENATE(TableAopCalendar[[#This Row],[Month for Plan]]," ",TableAopCalendar[[#This Row],[Plan]])</f>
        <v>FEBRUARY 29 PLANNED</v>
      </c>
    </row>
    <row r="2517" spans="1:11" x14ac:dyDescent="0.35">
      <c r="A2517" s="6">
        <f t="shared" si="120"/>
        <v>4</v>
      </c>
      <c r="B2517" s="7">
        <v>47167</v>
      </c>
      <c r="C2517" s="8" t="s">
        <v>259</v>
      </c>
      <c r="D2517" s="8">
        <v>29</v>
      </c>
      <c r="E2517" s="6">
        <f>DAY(TableAopCalendar[[#This Row],[Date]])</f>
        <v>18</v>
      </c>
      <c r="F2517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517" s="6" t="str">
        <f t="shared" si="121"/>
        <v>Week 3</v>
      </c>
      <c r="H2517" s="6" t="str">
        <f t="shared" si="122"/>
        <v>February 29 Week 3</v>
      </c>
      <c r="I2517" s="6" t="str">
        <f>CONCATENATE(UPPER(TableAopCalendar[[#This Row],[Month]])," ",TableAopCalendar[[#This Row],[Year]])</f>
        <v>FEBRUARY 29</v>
      </c>
      <c r="J2517" s="6" t="s">
        <v>261</v>
      </c>
      <c r="K2517" s="6" t="str">
        <f>CONCATENATE(TableAopCalendar[[#This Row],[Month for Plan]]," ",TableAopCalendar[[#This Row],[Plan]])</f>
        <v>FEBRUARY 29 PLANNED</v>
      </c>
    </row>
    <row r="2518" spans="1:11" x14ac:dyDescent="0.35">
      <c r="A2518" s="6">
        <f t="shared" si="120"/>
        <v>5</v>
      </c>
      <c r="B2518" s="7">
        <v>47168</v>
      </c>
      <c r="C2518" s="8" t="s">
        <v>259</v>
      </c>
      <c r="D2518" s="8">
        <v>29</v>
      </c>
      <c r="E2518" s="6">
        <f>DAY(TableAopCalendar[[#This Row],[Date]])</f>
        <v>19</v>
      </c>
      <c r="F2518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518" s="6" t="str">
        <f t="shared" si="121"/>
        <v>Week 3</v>
      </c>
      <c r="H2518" s="6" t="str">
        <f t="shared" si="122"/>
        <v>February 29 Week 3</v>
      </c>
      <c r="I2518" s="6" t="str">
        <f>CONCATENATE(UPPER(TableAopCalendar[[#This Row],[Month]])," ",TableAopCalendar[[#This Row],[Year]])</f>
        <v>FEBRUARY 29</v>
      </c>
      <c r="J2518" s="6" t="s">
        <v>261</v>
      </c>
      <c r="K2518" s="6" t="str">
        <f>CONCATENATE(TableAopCalendar[[#This Row],[Month for Plan]]," ",TableAopCalendar[[#This Row],[Plan]])</f>
        <v>FEBRUARY 29 PLANNED</v>
      </c>
    </row>
    <row r="2519" spans="1:11" x14ac:dyDescent="0.35">
      <c r="A2519" s="6">
        <f t="shared" si="120"/>
        <v>6</v>
      </c>
      <c r="B2519" s="7">
        <v>47169</v>
      </c>
      <c r="C2519" s="8" t="s">
        <v>259</v>
      </c>
      <c r="D2519" s="8">
        <v>29</v>
      </c>
      <c r="E2519" s="6">
        <f>DAY(TableAopCalendar[[#This Row],[Date]])</f>
        <v>20</v>
      </c>
      <c r="F2519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519" s="6" t="str">
        <f t="shared" si="121"/>
        <v>Week 3</v>
      </c>
      <c r="H2519" s="6" t="str">
        <f t="shared" si="122"/>
        <v>February 29 Week 3</v>
      </c>
      <c r="I2519" s="6" t="str">
        <f>CONCATENATE(UPPER(TableAopCalendar[[#This Row],[Month]])," ",TableAopCalendar[[#This Row],[Year]])</f>
        <v>FEBRUARY 29</v>
      </c>
      <c r="J2519" s="6" t="s">
        <v>261</v>
      </c>
      <c r="K2519" s="6" t="str">
        <f>CONCATENATE(TableAopCalendar[[#This Row],[Month for Plan]]," ",TableAopCalendar[[#This Row],[Plan]])</f>
        <v>FEBRUARY 29 PLANNED</v>
      </c>
    </row>
    <row r="2520" spans="1:11" x14ac:dyDescent="0.35">
      <c r="A2520" s="6">
        <f t="shared" si="120"/>
        <v>7</v>
      </c>
      <c r="B2520" s="7">
        <v>47170</v>
      </c>
      <c r="C2520" s="8" t="s">
        <v>259</v>
      </c>
      <c r="D2520" s="8">
        <v>29</v>
      </c>
      <c r="E2520" s="6">
        <f>DAY(TableAopCalendar[[#This Row],[Date]])</f>
        <v>21</v>
      </c>
      <c r="F2520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520" s="6" t="str">
        <f t="shared" si="121"/>
        <v>Week 3</v>
      </c>
      <c r="H2520" s="6" t="str">
        <f t="shared" si="122"/>
        <v>February 29 Week 3</v>
      </c>
      <c r="I2520" s="6" t="str">
        <f>CONCATENATE(UPPER(TableAopCalendar[[#This Row],[Month]])," ",TableAopCalendar[[#This Row],[Year]])</f>
        <v>FEBRUARY 29</v>
      </c>
      <c r="J2520" s="6" t="s">
        <v>261</v>
      </c>
      <c r="K2520" s="6" t="str">
        <f>CONCATENATE(TableAopCalendar[[#This Row],[Month for Plan]]," ",TableAopCalendar[[#This Row],[Plan]])</f>
        <v>FEBRUARY 29 PLANNED</v>
      </c>
    </row>
    <row r="2521" spans="1:11" x14ac:dyDescent="0.35">
      <c r="A2521" s="6">
        <f t="shared" si="120"/>
        <v>1</v>
      </c>
      <c r="B2521" s="7">
        <v>47171</v>
      </c>
      <c r="C2521" s="8" t="s">
        <v>259</v>
      </c>
      <c r="D2521" s="8">
        <v>29</v>
      </c>
      <c r="E2521" s="6">
        <f>DAY(TableAopCalendar[[#This Row],[Date]])</f>
        <v>22</v>
      </c>
      <c r="F2521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521" s="6" t="str">
        <f t="shared" si="121"/>
        <v>Week 4</v>
      </c>
      <c r="H2521" s="6" t="str">
        <f t="shared" si="122"/>
        <v>February 29 Week 4</v>
      </c>
      <c r="I2521" s="6" t="str">
        <f>CONCATENATE(UPPER(TableAopCalendar[[#This Row],[Month]])," ",TableAopCalendar[[#This Row],[Year]])</f>
        <v>FEBRUARY 29</v>
      </c>
      <c r="J2521" s="6" t="s">
        <v>261</v>
      </c>
      <c r="K2521" s="6" t="str">
        <f>CONCATENATE(TableAopCalendar[[#This Row],[Month for Plan]]," ",TableAopCalendar[[#This Row],[Plan]])</f>
        <v>FEBRUARY 29 PLANNED</v>
      </c>
    </row>
    <row r="2522" spans="1:11" x14ac:dyDescent="0.35">
      <c r="A2522" s="6">
        <f t="shared" si="120"/>
        <v>2</v>
      </c>
      <c r="B2522" s="7">
        <v>47172</v>
      </c>
      <c r="C2522" s="8" t="s">
        <v>259</v>
      </c>
      <c r="D2522" s="8">
        <v>29</v>
      </c>
      <c r="E2522" s="6">
        <f>DAY(TableAopCalendar[[#This Row],[Date]])</f>
        <v>23</v>
      </c>
      <c r="F2522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522" s="6" t="str">
        <f t="shared" si="121"/>
        <v>Week 4</v>
      </c>
      <c r="H2522" s="6" t="str">
        <f t="shared" si="122"/>
        <v>February 29 Week 4</v>
      </c>
      <c r="I2522" s="6" t="str">
        <f>CONCATENATE(UPPER(TableAopCalendar[[#This Row],[Month]])," ",TableAopCalendar[[#This Row],[Year]])</f>
        <v>FEBRUARY 29</v>
      </c>
      <c r="J2522" s="6" t="s">
        <v>261</v>
      </c>
      <c r="K2522" s="6" t="str">
        <f>CONCATENATE(TableAopCalendar[[#This Row],[Month for Plan]]," ",TableAopCalendar[[#This Row],[Plan]])</f>
        <v>FEBRUARY 29 PLANNED</v>
      </c>
    </row>
    <row r="2523" spans="1:11" x14ac:dyDescent="0.35">
      <c r="A2523" s="6">
        <f t="shared" si="120"/>
        <v>3</v>
      </c>
      <c r="B2523" s="7">
        <v>47173</v>
      </c>
      <c r="C2523" s="8" t="s">
        <v>259</v>
      </c>
      <c r="D2523" s="8">
        <v>29</v>
      </c>
      <c r="E2523" s="6">
        <f>DAY(TableAopCalendar[[#This Row],[Date]])</f>
        <v>24</v>
      </c>
      <c r="F2523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523" s="6" t="str">
        <f t="shared" si="121"/>
        <v>Week 4</v>
      </c>
      <c r="H2523" s="6" t="str">
        <f t="shared" si="122"/>
        <v>February 29 Week 4</v>
      </c>
      <c r="I2523" s="6" t="str">
        <f>CONCATENATE(UPPER(TableAopCalendar[[#This Row],[Month]])," ",TableAopCalendar[[#This Row],[Year]])</f>
        <v>FEBRUARY 29</v>
      </c>
      <c r="J2523" s="6" t="s">
        <v>261</v>
      </c>
      <c r="K2523" s="6" t="str">
        <f>CONCATENATE(TableAopCalendar[[#This Row],[Month for Plan]]," ",TableAopCalendar[[#This Row],[Plan]])</f>
        <v>FEBRUARY 29 PLANNED</v>
      </c>
    </row>
    <row r="2524" spans="1:11" x14ac:dyDescent="0.35">
      <c r="A2524" s="6">
        <f t="shared" si="120"/>
        <v>4</v>
      </c>
      <c r="B2524" s="7">
        <v>47174</v>
      </c>
      <c r="C2524" s="8" t="s">
        <v>259</v>
      </c>
      <c r="D2524" s="8">
        <v>29</v>
      </c>
      <c r="E2524" s="6">
        <f>DAY(TableAopCalendar[[#This Row],[Date]])</f>
        <v>25</v>
      </c>
      <c r="F2524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524" s="6" t="str">
        <f t="shared" si="121"/>
        <v>Week 4</v>
      </c>
      <c r="H2524" s="6" t="str">
        <f t="shared" si="122"/>
        <v>February 29 Week 4</v>
      </c>
      <c r="I2524" s="6" t="str">
        <f>CONCATENATE(UPPER(TableAopCalendar[[#This Row],[Month]])," ",TableAopCalendar[[#This Row],[Year]])</f>
        <v>FEBRUARY 29</v>
      </c>
      <c r="J2524" s="6" t="s">
        <v>261</v>
      </c>
      <c r="K2524" s="6" t="str">
        <f>CONCATENATE(TableAopCalendar[[#This Row],[Month for Plan]]," ",TableAopCalendar[[#This Row],[Plan]])</f>
        <v>FEBRUARY 29 PLANNED</v>
      </c>
    </row>
    <row r="2525" spans="1:11" x14ac:dyDescent="0.35">
      <c r="A2525" s="6">
        <f t="shared" si="120"/>
        <v>5</v>
      </c>
      <c r="B2525" s="7">
        <v>47175</v>
      </c>
      <c r="C2525" s="8" t="s">
        <v>259</v>
      </c>
      <c r="D2525" s="8">
        <v>29</v>
      </c>
      <c r="E2525" s="6">
        <f>DAY(TableAopCalendar[[#This Row],[Date]])</f>
        <v>26</v>
      </c>
      <c r="F2525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525" s="6" t="str">
        <f t="shared" si="121"/>
        <v>Week 4</v>
      </c>
      <c r="H2525" s="6" t="str">
        <f t="shared" si="122"/>
        <v>February 29 Week 4</v>
      </c>
      <c r="I2525" s="6" t="str">
        <f>CONCATENATE(UPPER(TableAopCalendar[[#This Row],[Month]])," ",TableAopCalendar[[#This Row],[Year]])</f>
        <v>FEBRUARY 29</v>
      </c>
      <c r="J2525" s="6" t="s">
        <v>261</v>
      </c>
      <c r="K2525" s="6" t="str">
        <f>CONCATENATE(TableAopCalendar[[#This Row],[Month for Plan]]," ",TableAopCalendar[[#This Row],[Plan]])</f>
        <v>FEBRUARY 29 PLANNED</v>
      </c>
    </row>
    <row r="2526" spans="1:11" x14ac:dyDescent="0.35">
      <c r="A2526" s="6">
        <f t="shared" si="120"/>
        <v>6</v>
      </c>
      <c r="B2526" s="7">
        <v>47176</v>
      </c>
      <c r="C2526" s="8" t="s">
        <v>259</v>
      </c>
      <c r="D2526" s="8">
        <v>29</v>
      </c>
      <c r="E2526" s="6">
        <f>DAY(TableAopCalendar[[#This Row],[Date]])</f>
        <v>27</v>
      </c>
      <c r="F2526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526" s="6" t="str">
        <f t="shared" si="121"/>
        <v>Week 4</v>
      </c>
      <c r="H2526" s="6" t="str">
        <f t="shared" si="122"/>
        <v>February 29 Week 4</v>
      </c>
      <c r="I2526" s="6" t="str">
        <f>CONCATENATE(UPPER(TableAopCalendar[[#This Row],[Month]])," ",TableAopCalendar[[#This Row],[Year]])</f>
        <v>FEBRUARY 29</v>
      </c>
      <c r="J2526" s="6" t="s">
        <v>261</v>
      </c>
      <c r="K2526" s="6" t="str">
        <f>CONCATENATE(TableAopCalendar[[#This Row],[Month for Plan]]," ",TableAopCalendar[[#This Row],[Plan]])</f>
        <v>FEBRUARY 29 PLANNED</v>
      </c>
    </row>
    <row r="2527" spans="1:11" x14ac:dyDescent="0.35">
      <c r="A2527" s="6">
        <f t="shared" si="120"/>
        <v>7</v>
      </c>
      <c r="B2527" s="7">
        <v>47177</v>
      </c>
      <c r="C2527" s="8" t="s">
        <v>259</v>
      </c>
      <c r="D2527" s="8">
        <v>29</v>
      </c>
      <c r="E2527" s="6">
        <f>DAY(TableAopCalendar[[#This Row],[Date]])</f>
        <v>28</v>
      </c>
      <c r="F2527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527" s="6" t="str">
        <f t="shared" si="121"/>
        <v>Week 4</v>
      </c>
      <c r="H2527" s="6" t="str">
        <f t="shared" si="122"/>
        <v>February 29 Week 4</v>
      </c>
      <c r="I2527" s="6" t="str">
        <f>CONCATENATE(UPPER(TableAopCalendar[[#This Row],[Month]])," ",TableAopCalendar[[#This Row],[Year]])</f>
        <v>FEBRUARY 29</v>
      </c>
      <c r="J2527" s="6" t="s">
        <v>261</v>
      </c>
      <c r="K2527" s="6" t="str">
        <f>CONCATENATE(TableAopCalendar[[#This Row],[Month for Plan]]," ",TableAopCalendar[[#This Row],[Plan]])</f>
        <v>FEBRUARY 29 PLANNED</v>
      </c>
    </row>
    <row r="2528" spans="1:11" x14ac:dyDescent="0.35">
      <c r="A2528" s="6">
        <f t="shared" si="120"/>
        <v>1</v>
      </c>
      <c r="B2528" s="7">
        <v>47178</v>
      </c>
      <c r="C2528" s="8" t="s">
        <v>260</v>
      </c>
      <c r="D2528" s="8">
        <v>29</v>
      </c>
      <c r="E2528" s="6">
        <f>DAY(TableAopCalendar[[#This Row],[Date]])</f>
        <v>1</v>
      </c>
      <c r="F2528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528" s="6" t="str">
        <f t="shared" si="121"/>
        <v>Week 1</v>
      </c>
      <c r="H2528" s="6" t="str">
        <f t="shared" si="122"/>
        <v>March 29 Week 1</v>
      </c>
      <c r="I2528" s="6" t="str">
        <f>CONCATENATE(UPPER(TableAopCalendar[[#This Row],[Month]])," ",TableAopCalendar[[#This Row],[Year]])</f>
        <v>MARCH 29</v>
      </c>
      <c r="J2528" s="6" t="s">
        <v>261</v>
      </c>
      <c r="K2528" s="6" t="str">
        <f>CONCATENATE(TableAopCalendar[[#This Row],[Month for Plan]]," ",TableAopCalendar[[#This Row],[Plan]])</f>
        <v>MARCH 29 PLANNED</v>
      </c>
    </row>
    <row r="2529" spans="1:11" x14ac:dyDescent="0.35">
      <c r="A2529" s="6">
        <f t="shared" si="120"/>
        <v>2</v>
      </c>
      <c r="B2529" s="7">
        <v>47179</v>
      </c>
      <c r="C2529" s="8" t="s">
        <v>260</v>
      </c>
      <c r="D2529" s="8">
        <v>29</v>
      </c>
      <c r="E2529" s="6">
        <f>DAY(TableAopCalendar[[#This Row],[Date]])</f>
        <v>2</v>
      </c>
      <c r="F2529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529" s="6" t="str">
        <f t="shared" si="121"/>
        <v>Week 1</v>
      </c>
      <c r="H2529" s="6" t="str">
        <f t="shared" si="122"/>
        <v>March 29 Week 1</v>
      </c>
      <c r="I2529" s="6" t="str">
        <f>CONCATENATE(UPPER(TableAopCalendar[[#This Row],[Month]])," ",TableAopCalendar[[#This Row],[Year]])</f>
        <v>MARCH 29</v>
      </c>
      <c r="J2529" s="6" t="s">
        <v>261</v>
      </c>
      <c r="K2529" s="6" t="str">
        <f>CONCATENATE(TableAopCalendar[[#This Row],[Month for Plan]]," ",TableAopCalendar[[#This Row],[Plan]])</f>
        <v>MARCH 29 PLANNED</v>
      </c>
    </row>
    <row r="2530" spans="1:11" x14ac:dyDescent="0.35">
      <c r="A2530" s="6">
        <f t="shared" si="120"/>
        <v>3</v>
      </c>
      <c r="B2530" s="7">
        <v>47180</v>
      </c>
      <c r="C2530" s="8" t="s">
        <v>260</v>
      </c>
      <c r="D2530" s="8">
        <v>29</v>
      </c>
      <c r="E2530" s="6">
        <f>DAY(TableAopCalendar[[#This Row],[Date]])</f>
        <v>3</v>
      </c>
      <c r="F2530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530" s="6" t="str">
        <f t="shared" si="121"/>
        <v>Week 1</v>
      </c>
      <c r="H2530" s="6" t="str">
        <f t="shared" si="122"/>
        <v>March 29 Week 1</v>
      </c>
      <c r="I2530" s="6" t="str">
        <f>CONCATENATE(UPPER(TableAopCalendar[[#This Row],[Month]])," ",TableAopCalendar[[#This Row],[Year]])</f>
        <v>MARCH 29</v>
      </c>
      <c r="J2530" s="6" t="s">
        <v>261</v>
      </c>
      <c r="K2530" s="6" t="str">
        <f>CONCATENATE(TableAopCalendar[[#This Row],[Month for Plan]]," ",TableAopCalendar[[#This Row],[Plan]])</f>
        <v>MARCH 29 PLANNED</v>
      </c>
    </row>
    <row r="2531" spans="1:11" x14ac:dyDescent="0.35">
      <c r="A2531" s="6">
        <f t="shared" si="120"/>
        <v>4</v>
      </c>
      <c r="B2531" s="7">
        <v>47181</v>
      </c>
      <c r="C2531" s="8" t="s">
        <v>260</v>
      </c>
      <c r="D2531" s="8">
        <v>29</v>
      </c>
      <c r="E2531" s="6">
        <f>DAY(TableAopCalendar[[#This Row],[Date]])</f>
        <v>4</v>
      </c>
      <c r="F2531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531" s="6" t="str">
        <f t="shared" si="121"/>
        <v>Week 1</v>
      </c>
      <c r="H2531" s="6" t="str">
        <f t="shared" si="122"/>
        <v>March 29 Week 1</v>
      </c>
      <c r="I2531" s="6" t="str">
        <f>CONCATENATE(UPPER(TableAopCalendar[[#This Row],[Month]])," ",TableAopCalendar[[#This Row],[Year]])</f>
        <v>MARCH 29</v>
      </c>
      <c r="J2531" s="6" t="s">
        <v>261</v>
      </c>
      <c r="K2531" s="6" t="str">
        <f>CONCATENATE(TableAopCalendar[[#This Row],[Month for Plan]]," ",TableAopCalendar[[#This Row],[Plan]])</f>
        <v>MARCH 29 PLANNED</v>
      </c>
    </row>
    <row r="2532" spans="1:11" x14ac:dyDescent="0.35">
      <c r="A2532" s="6">
        <f t="shared" si="120"/>
        <v>5</v>
      </c>
      <c r="B2532" s="7">
        <v>47182</v>
      </c>
      <c r="C2532" s="8" t="s">
        <v>260</v>
      </c>
      <c r="D2532" s="8">
        <v>29</v>
      </c>
      <c r="E2532" s="6">
        <f>DAY(TableAopCalendar[[#This Row],[Date]])</f>
        <v>5</v>
      </c>
      <c r="F2532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532" s="6" t="str">
        <f t="shared" si="121"/>
        <v>Week 1</v>
      </c>
      <c r="H2532" s="6" t="str">
        <f t="shared" si="122"/>
        <v>March 29 Week 1</v>
      </c>
      <c r="I2532" s="6" t="str">
        <f>CONCATENATE(UPPER(TableAopCalendar[[#This Row],[Month]])," ",TableAopCalendar[[#This Row],[Year]])</f>
        <v>MARCH 29</v>
      </c>
      <c r="J2532" s="6" t="s">
        <v>261</v>
      </c>
      <c r="K2532" s="6" t="str">
        <f>CONCATENATE(TableAopCalendar[[#This Row],[Month for Plan]]," ",TableAopCalendar[[#This Row],[Plan]])</f>
        <v>MARCH 29 PLANNED</v>
      </c>
    </row>
    <row r="2533" spans="1:11" x14ac:dyDescent="0.35">
      <c r="A2533" s="6">
        <f t="shared" si="120"/>
        <v>6</v>
      </c>
      <c r="B2533" s="7">
        <v>47183</v>
      </c>
      <c r="C2533" s="8" t="s">
        <v>260</v>
      </c>
      <c r="D2533" s="8">
        <v>29</v>
      </c>
      <c r="E2533" s="6">
        <f>DAY(TableAopCalendar[[#This Row],[Date]])</f>
        <v>6</v>
      </c>
      <c r="F2533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533" s="6" t="str">
        <f t="shared" si="121"/>
        <v>Week 1</v>
      </c>
      <c r="H2533" s="6" t="str">
        <f t="shared" si="122"/>
        <v>March 29 Week 1</v>
      </c>
      <c r="I2533" s="6" t="str">
        <f>CONCATENATE(UPPER(TableAopCalendar[[#This Row],[Month]])," ",TableAopCalendar[[#This Row],[Year]])</f>
        <v>MARCH 29</v>
      </c>
      <c r="J2533" s="6" t="s">
        <v>261</v>
      </c>
      <c r="K2533" s="6" t="str">
        <f>CONCATENATE(TableAopCalendar[[#This Row],[Month for Plan]]," ",TableAopCalendar[[#This Row],[Plan]])</f>
        <v>MARCH 29 PLANNED</v>
      </c>
    </row>
    <row r="2534" spans="1:11" x14ac:dyDescent="0.35">
      <c r="A2534" s="6">
        <f t="shared" si="120"/>
        <v>7</v>
      </c>
      <c r="B2534" s="7">
        <v>47184</v>
      </c>
      <c r="C2534" s="8" t="s">
        <v>260</v>
      </c>
      <c r="D2534" s="8">
        <v>29</v>
      </c>
      <c r="E2534" s="6">
        <f>DAY(TableAopCalendar[[#This Row],[Date]])</f>
        <v>7</v>
      </c>
      <c r="F2534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534" s="6" t="str">
        <f t="shared" si="121"/>
        <v>Week 1</v>
      </c>
      <c r="H2534" s="6" t="str">
        <f t="shared" si="122"/>
        <v>March 29 Week 1</v>
      </c>
      <c r="I2534" s="6" t="str">
        <f>CONCATENATE(UPPER(TableAopCalendar[[#This Row],[Month]])," ",TableAopCalendar[[#This Row],[Year]])</f>
        <v>MARCH 29</v>
      </c>
      <c r="J2534" s="6" t="s">
        <v>261</v>
      </c>
      <c r="K2534" s="6" t="str">
        <f>CONCATENATE(TableAopCalendar[[#This Row],[Month for Plan]]," ",TableAopCalendar[[#This Row],[Plan]])</f>
        <v>MARCH 29 PLANNED</v>
      </c>
    </row>
    <row r="2535" spans="1:11" x14ac:dyDescent="0.35">
      <c r="A2535" s="6">
        <f t="shared" si="120"/>
        <v>1</v>
      </c>
      <c r="B2535" s="7">
        <v>47185</v>
      </c>
      <c r="C2535" s="8" t="s">
        <v>260</v>
      </c>
      <c r="D2535" s="8">
        <v>29</v>
      </c>
      <c r="E2535" s="6">
        <f>DAY(TableAopCalendar[[#This Row],[Date]])</f>
        <v>8</v>
      </c>
      <c r="F2535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535" s="6" t="str">
        <f t="shared" si="121"/>
        <v>Week 2</v>
      </c>
      <c r="H2535" s="6" t="str">
        <f t="shared" si="122"/>
        <v>March 29 Week 2</v>
      </c>
      <c r="I2535" s="6" t="str">
        <f>CONCATENATE(UPPER(TableAopCalendar[[#This Row],[Month]])," ",TableAopCalendar[[#This Row],[Year]])</f>
        <v>MARCH 29</v>
      </c>
      <c r="J2535" s="6" t="s">
        <v>261</v>
      </c>
      <c r="K2535" s="6" t="str">
        <f>CONCATENATE(TableAopCalendar[[#This Row],[Month for Plan]]," ",TableAopCalendar[[#This Row],[Plan]])</f>
        <v>MARCH 29 PLANNED</v>
      </c>
    </row>
    <row r="2536" spans="1:11" x14ac:dyDescent="0.35">
      <c r="A2536" s="6">
        <f t="shared" si="120"/>
        <v>2</v>
      </c>
      <c r="B2536" s="7">
        <v>47186</v>
      </c>
      <c r="C2536" s="8" t="s">
        <v>260</v>
      </c>
      <c r="D2536" s="8">
        <v>29</v>
      </c>
      <c r="E2536" s="6">
        <f>DAY(TableAopCalendar[[#This Row],[Date]])</f>
        <v>9</v>
      </c>
      <c r="F2536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536" s="6" t="str">
        <f t="shared" si="121"/>
        <v>Week 2</v>
      </c>
      <c r="H2536" s="6" t="str">
        <f t="shared" si="122"/>
        <v>March 29 Week 2</v>
      </c>
      <c r="I2536" s="6" t="str">
        <f>CONCATENATE(UPPER(TableAopCalendar[[#This Row],[Month]])," ",TableAopCalendar[[#This Row],[Year]])</f>
        <v>MARCH 29</v>
      </c>
      <c r="J2536" s="6" t="s">
        <v>261</v>
      </c>
      <c r="K2536" s="6" t="str">
        <f>CONCATENATE(TableAopCalendar[[#This Row],[Month for Plan]]," ",TableAopCalendar[[#This Row],[Plan]])</f>
        <v>MARCH 29 PLANNED</v>
      </c>
    </row>
    <row r="2537" spans="1:11" x14ac:dyDescent="0.35">
      <c r="A2537" s="6">
        <f t="shared" si="120"/>
        <v>3</v>
      </c>
      <c r="B2537" s="7">
        <v>47187</v>
      </c>
      <c r="C2537" s="8" t="s">
        <v>260</v>
      </c>
      <c r="D2537" s="8">
        <v>29</v>
      </c>
      <c r="E2537" s="6">
        <f>DAY(TableAopCalendar[[#This Row],[Date]])</f>
        <v>10</v>
      </c>
      <c r="F2537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537" s="6" t="str">
        <f t="shared" si="121"/>
        <v>Week 2</v>
      </c>
      <c r="H2537" s="6" t="str">
        <f t="shared" si="122"/>
        <v>March 29 Week 2</v>
      </c>
      <c r="I2537" s="6" t="str">
        <f>CONCATENATE(UPPER(TableAopCalendar[[#This Row],[Month]])," ",TableAopCalendar[[#This Row],[Year]])</f>
        <v>MARCH 29</v>
      </c>
      <c r="J2537" s="6" t="s">
        <v>261</v>
      </c>
      <c r="K2537" s="6" t="str">
        <f>CONCATENATE(TableAopCalendar[[#This Row],[Month for Plan]]," ",TableAopCalendar[[#This Row],[Plan]])</f>
        <v>MARCH 29 PLANNED</v>
      </c>
    </row>
    <row r="2538" spans="1:11" x14ac:dyDescent="0.35">
      <c r="A2538" s="6">
        <f t="shared" si="120"/>
        <v>4</v>
      </c>
      <c r="B2538" s="7">
        <v>47188</v>
      </c>
      <c r="C2538" s="8" t="s">
        <v>260</v>
      </c>
      <c r="D2538" s="8">
        <v>29</v>
      </c>
      <c r="E2538" s="6">
        <f>DAY(TableAopCalendar[[#This Row],[Date]])</f>
        <v>11</v>
      </c>
      <c r="F2538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538" s="6" t="str">
        <f t="shared" si="121"/>
        <v>Week 2</v>
      </c>
      <c r="H2538" s="6" t="str">
        <f t="shared" si="122"/>
        <v>March 29 Week 2</v>
      </c>
      <c r="I2538" s="6" t="str">
        <f>CONCATENATE(UPPER(TableAopCalendar[[#This Row],[Month]])," ",TableAopCalendar[[#This Row],[Year]])</f>
        <v>MARCH 29</v>
      </c>
      <c r="J2538" s="6" t="s">
        <v>261</v>
      </c>
      <c r="K2538" s="6" t="str">
        <f>CONCATENATE(TableAopCalendar[[#This Row],[Month for Plan]]," ",TableAopCalendar[[#This Row],[Plan]])</f>
        <v>MARCH 29 PLANNED</v>
      </c>
    </row>
    <row r="2539" spans="1:11" x14ac:dyDescent="0.35">
      <c r="A2539" s="6">
        <f t="shared" si="120"/>
        <v>5</v>
      </c>
      <c r="B2539" s="7">
        <v>47189</v>
      </c>
      <c r="C2539" s="8" t="s">
        <v>260</v>
      </c>
      <c r="D2539" s="8">
        <v>29</v>
      </c>
      <c r="E2539" s="6">
        <f>DAY(TableAopCalendar[[#This Row],[Date]])</f>
        <v>12</v>
      </c>
      <c r="F2539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539" s="6" t="str">
        <f t="shared" si="121"/>
        <v>Week 2</v>
      </c>
      <c r="H2539" s="6" t="str">
        <f t="shared" si="122"/>
        <v>March 29 Week 2</v>
      </c>
      <c r="I2539" s="6" t="str">
        <f>CONCATENATE(UPPER(TableAopCalendar[[#This Row],[Month]])," ",TableAopCalendar[[#This Row],[Year]])</f>
        <v>MARCH 29</v>
      </c>
      <c r="J2539" s="6" t="s">
        <v>261</v>
      </c>
      <c r="K2539" s="6" t="str">
        <f>CONCATENATE(TableAopCalendar[[#This Row],[Month for Plan]]," ",TableAopCalendar[[#This Row],[Plan]])</f>
        <v>MARCH 29 PLANNED</v>
      </c>
    </row>
    <row r="2540" spans="1:11" x14ac:dyDescent="0.35">
      <c r="A2540" s="6">
        <f t="shared" si="120"/>
        <v>6</v>
      </c>
      <c r="B2540" s="7">
        <v>47190</v>
      </c>
      <c r="C2540" s="8" t="s">
        <v>260</v>
      </c>
      <c r="D2540" s="8">
        <v>29</v>
      </c>
      <c r="E2540" s="6">
        <f>DAY(TableAopCalendar[[#This Row],[Date]])</f>
        <v>13</v>
      </c>
      <c r="F2540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540" s="6" t="str">
        <f t="shared" si="121"/>
        <v>Week 2</v>
      </c>
      <c r="H2540" s="6" t="str">
        <f t="shared" si="122"/>
        <v>March 29 Week 2</v>
      </c>
      <c r="I2540" s="6" t="str">
        <f>CONCATENATE(UPPER(TableAopCalendar[[#This Row],[Month]])," ",TableAopCalendar[[#This Row],[Year]])</f>
        <v>MARCH 29</v>
      </c>
      <c r="J2540" s="6" t="s">
        <v>261</v>
      </c>
      <c r="K2540" s="6" t="str">
        <f>CONCATENATE(TableAopCalendar[[#This Row],[Month for Plan]]," ",TableAopCalendar[[#This Row],[Plan]])</f>
        <v>MARCH 29 PLANNED</v>
      </c>
    </row>
    <row r="2541" spans="1:11" x14ac:dyDescent="0.35">
      <c r="A2541" s="6">
        <f t="shared" si="120"/>
        <v>7</v>
      </c>
      <c r="B2541" s="7">
        <v>47191</v>
      </c>
      <c r="C2541" s="8" t="s">
        <v>260</v>
      </c>
      <c r="D2541" s="8">
        <v>29</v>
      </c>
      <c r="E2541" s="6">
        <f>DAY(TableAopCalendar[[#This Row],[Date]])</f>
        <v>14</v>
      </c>
      <c r="F2541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541" s="6" t="str">
        <f t="shared" si="121"/>
        <v>Week 2</v>
      </c>
      <c r="H2541" s="6" t="str">
        <f t="shared" si="122"/>
        <v>March 29 Week 2</v>
      </c>
      <c r="I2541" s="6" t="str">
        <f>CONCATENATE(UPPER(TableAopCalendar[[#This Row],[Month]])," ",TableAopCalendar[[#This Row],[Year]])</f>
        <v>MARCH 29</v>
      </c>
      <c r="J2541" s="6" t="s">
        <v>261</v>
      </c>
      <c r="K2541" s="6" t="str">
        <f>CONCATENATE(TableAopCalendar[[#This Row],[Month for Plan]]," ",TableAopCalendar[[#This Row],[Plan]])</f>
        <v>MARCH 29 PLANNED</v>
      </c>
    </row>
    <row r="2542" spans="1:11" x14ac:dyDescent="0.35">
      <c r="A2542" s="6">
        <f t="shared" si="120"/>
        <v>1</v>
      </c>
      <c r="B2542" s="7">
        <v>47192</v>
      </c>
      <c r="C2542" s="8" t="s">
        <v>260</v>
      </c>
      <c r="D2542" s="8">
        <v>29</v>
      </c>
      <c r="E2542" s="6">
        <f>DAY(TableAopCalendar[[#This Row],[Date]])</f>
        <v>15</v>
      </c>
      <c r="F2542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542" s="6" t="str">
        <f t="shared" si="121"/>
        <v>Week 3</v>
      </c>
      <c r="H2542" s="6" t="str">
        <f t="shared" si="122"/>
        <v>March 29 Week 3</v>
      </c>
      <c r="I2542" s="6" t="str">
        <f>CONCATENATE(UPPER(TableAopCalendar[[#This Row],[Month]])," ",TableAopCalendar[[#This Row],[Year]])</f>
        <v>MARCH 29</v>
      </c>
      <c r="J2542" s="6" t="s">
        <v>261</v>
      </c>
      <c r="K2542" s="6" t="str">
        <f>CONCATENATE(TableAopCalendar[[#This Row],[Month for Plan]]," ",TableAopCalendar[[#This Row],[Plan]])</f>
        <v>MARCH 29 PLANNED</v>
      </c>
    </row>
    <row r="2543" spans="1:11" x14ac:dyDescent="0.35">
      <c r="A2543" s="6">
        <f t="shared" si="120"/>
        <v>2</v>
      </c>
      <c r="B2543" s="7">
        <v>47193</v>
      </c>
      <c r="C2543" s="8" t="s">
        <v>260</v>
      </c>
      <c r="D2543" s="8">
        <v>29</v>
      </c>
      <c r="E2543" s="6">
        <f>DAY(TableAopCalendar[[#This Row],[Date]])</f>
        <v>16</v>
      </c>
      <c r="F2543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543" s="6" t="str">
        <f t="shared" si="121"/>
        <v>Week 3</v>
      </c>
      <c r="H2543" s="6" t="str">
        <f t="shared" si="122"/>
        <v>March 29 Week 3</v>
      </c>
      <c r="I2543" s="6" t="str">
        <f>CONCATENATE(UPPER(TableAopCalendar[[#This Row],[Month]])," ",TableAopCalendar[[#This Row],[Year]])</f>
        <v>MARCH 29</v>
      </c>
      <c r="J2543" s="6" t="s">
        <v>261</v>
      </c>
      <c r="K2543" s="6" t="str">
        <f>CONCATENATE(TableAopCalendar[[#This Row],[Month for Plan]]," ",TableAopCalendar[[#This Row],[Plan]])</f>
        <v>MARCH 29 PLANNED</v>
      </c>
    </row>
    <row r="2544" spans="1:11" x14ac:dyDescent="0.35">
      <c r="A2544" s="6">
        <f t="shared" si="120"/>
        <v>3</v>
      </c>
      <c r="B2544" s="7">
        <v>47194</v>
      </c>
      <c r="C2544" s="8" t="s">
        <v>260</v>
      </c>
      <c r="D2544" s="8">
        <v>29</v>
      </c>
      <c r="E2544" s="6">
        <f>DAY(TableAopCalendar[[#This Row],[Date]])</f>
        <v>17</v>
      </c>
      <c r="F2544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544" s="6" t="str">
        <f t="shared" si="121"/>
        <v>Week 3</v>
      </c>
      <c r="H2544" s="6" t="str">
        <f t="shared" si="122"/>
        <v>March 29 Week 3</v>
      </c>
      <c r="I2544" s="6" t="str">
        <f>CONCATENATE(UPPER(TableAopCalendar[[#This Row],[Month]])," ",TableAopCalendar[[#This Row],[Year]])</f>
        <v>MARCH 29</v>
      </c>
      <c r="J2544" s="6" t="s">
        <v>261</v>
      </c>
      <c r="K2544" s="6" t="str">
        <f>CONCATENATE(TableAopCalendar[[#This Row],[Month for Plan]]," ",TableAopCalendar[[#This Row],[Plan]])</f>
        <v>MARCH 29 PLANNED</v>
      </c>
    </row>
    <row r="2545" spans="1:11" x14ac:dyDescent="0.35">
      <c r="A2545" s="6">
        <f t="shared" si="120"/>
        <v>4</v>
      </c>
      <c r="B2545" s="7">
        <v>47195</v>
      </c>
      <c r="C2545" s="8" t="s">
        <v>260</v>
      </c>
      <c r="D2545" s="8">
        <v>29</v>
      </c>
      <c r="E2545" s="6">
        <f>DAY(TableAopCalendar[[#This Row],[Date]])</f>
        <v>18</v>
      </c>
      <c r="F2545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545" s="6" t="str">
        <f t="shared" si="121"/>
        <v>Week 3</v>
      </c>
      <c r="H2545" s="6" t="str">
        <f t="shared" si="122"/>
        <v>March 29 Week 3</v>
      </c>
      <c r="I2545" s="6" t="str">
        <f>CONCATENATE(UPPER(TableAopCalendar[[#This Row],[Month]])," ",TableAopCalendar[[#This Row],[Year]])</f>
        <v>MARCH 29</v>
      </c>
      <c r="J2545" s="6" t="s">
        <v>261</v>
      </c>
      <c r="K2545" s="6" t="str">
        <f>CONCATENATE(TableAopCalendar[[#This Row],[Month for Plan]]," ",TableAopCalendar[[#This Row],[Plan]])</f>
        <v>MARCH 29 PLANNED</v>
      </c>
    </row>
    <row r="2546" spans="1:11" x14ac:dyDescent="0.35">
      <c r="A2546" s="6">
        <f t="shared" si="120"/>
        <v>5</v>
      </c>
      <c r="B2546" s="7">
        <v>47196</v>
      </c>
      <c r="C2546" s="8" t="s">
        <v>260</v>
      </c>
      <c r="D2546" s="8">
        <v>29</v>
      </c>
      <c r="E2546" s="6">
        <f>DAY(TableAopCalendar[[#This Row],[Date]])</f>
        <v>19</v>
      </c>
      <c r="F2546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546" s="6" t="str">
        <f t="shared" si="121"/>
        <v>Week 3</v>
      </c>
      <c r="H2546" s="6" t="str">
        <f t="shared" si="122"/>
        <v>March 29 Week 3</v>
      </c>
      <c r="I2546" s="6" t="str">
        <f>CONCATENATE(UPPER(TableAopCalendar[[#This Row],[Month]])," ",TableAopCalendar[[#This Row],[Year]])</f>
        <v>MARCH 29</v>
      </c>
      <c r="J2546" s="6" t="s">
        <v>261</v>
      </c>
      <c r="K2546" s="6" t="str">
        <f>CONCATENATE(TableAopCalendar[[#This Row],[Month for Plan]]," ",TableAopCalendar[[#This Row],[Plan]])</f>
        <v>MARCH 29 PLANNED</v>
      </c>
    </row>
    <row r="2547" spans="1:11" x14ac:dyDescent="0.35">
      <c r="A2547" s="6">
        <f t="shared" si="120"/>
        <v>6</v>
      </c>
      <c r="B2547" s="7">
        <v>47197</v>
      </c>
      <c r="C2547" s="8" t="s">
        <v>260</v>
      </c>
      <c r="D2547" s="8">
        <v>29</v>
      </c>
      <c r="E2547" s="6">
        <f>DAY(TableAopCalendar[[#This Row],[Date]])</f>
        <v>20</v>
      </c>
      <c r="F2547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547" s="6" t="str">
        <f t="shared" si="121"/>
        <v>Week 3</v>
      </c>
      <c r="H2547" s="6" t="str">
        <f t="shared" si="122"/>
        <v>March 29 Week 3</v>
      </c>
      <c r="I2547" s="6" t="str">
        <f>CONCATENATE(UPPER(TableAopCalendar[[#This Row],[Month]])," ",TableAopCalendar[[#This Row],[Year]])</f>
        <v>MARCH 29</v>
      </c>
      <c r="J2547" s="6" t="s">
        <v>261</v>
      </c>
      <c r="K2547" s="6" t="str">
        <f>CONCATENATE(TableAopCalendar[[#This Row],[Month for Plan]]," ",TableAopCalendar[[#This Row],[Plan]])</f>
        <v>MARCH 29 PLANNED</v>
      </c>
    </row>
    <row r="2548" spans="1:11" x14ac:dyDescent="0.35">
      <c r="A2548" s="6">
        <f t="shared" si="120"/>
        <v>7</v>
      </c>
      <c r="B2548" s="7">
        <v>47198</v>
      </c>
      <c r="C2548" s="8" t="s">
        <v>260</v>
      </c>
      <c r="D2548" s="8">
        <v>29</v>
      </c>
      <c r="E2548" s="6">
        <f>DAY(TableAopCalendar[[#This Row],[Date]])</f>
        <v>21</v>
      </c>
      <c r="F2548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548" s="6" t="str">
        <f t="shared" si="121"/>
        <v>Week 3</v>
      </c>
      <c r="H2548" s="6" t="str">
        <f t="shared" si="122"/>
        <v>March 29 Week 3</v>
      </c>
      <c r="I2548" s="6" t="str">
        <f>CONCATENATE(UPPER(TableAopCalendar[[#This Row],[Month]])," ",TableAopCalendar[[#This Row],[Year]])</f>
        <v>MARCH 29</v>
      </c>
      <c r="J2548" s="6" t="s">
        <v>261</v>
      </c>
      <c r="K2548" s="6" t="str">
        <f>CONCATENATE(TableAopCalendar[[#This Row],[Month for Plan]]," ",TableAopCalendar[[#This Row],[Plan]])</f>
        <v>MARCH 29 PLANNED</v>
      </c>
    </row>
    <row r="2549" spans="1:11" x14ac:dyDescent="0.35">
      <c r="A2549" s="6">
        <f t="shared" si="120"/>
        <v>1</v>
      </c>
      <c r="B2549" s="7">
        <v>47199</v>
      </c>
      <c r="C2549" s="8" t="s">
        <v>260</v>
      </c>
      <c r="D2549" s="8">
        <v>29</v>
      </c>
      <c r="E2549" s="6">
        <f>DAY(TableAopCalendar[[#This Row],[Date]])</f>
        <v>22</v>
      </c>
      <c r="F2549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549" s="6" t="str">
        <f t="shared" si="121"/>
        <v>Week 4</v>
      </c>
      <c r="H2549" s="6" t="str">
        <f t="shared" si="122"/>
        <v>March 29 Week 4</v>
      </c>
      <c r="I2549" s="6" t="str">
        <f>CONCATENATE(UPPER(TableAopCalendar[[#This Row],[Month]])," ",TableAopCalendar[[#This Row],[Year]])</f>
        <v>MARCH 29</v>
      </c>
      <c r="J2549" s="6" t="s">
        <v>261</v>
      </c>
      <c r="K2549" s="6" t="str">
        <f>CONCATENATE(TableAopCalendar[[#This Row],[Month for Plan]]," ",TableAopCalendar[[#This Row],[Plan]])</f>
        <v>MARCH 29 PLANNED</v>
      </c>
    </row>
    <row r="2550" spans="1:11" x14ac:dyDescent="0.35">
      <c r="A2550" s="6">
        <f t="shared" si="120"/>
        <v>2</v>
      </c>
      <c r="B2550" s="7">
        <v>47200</v>
      </c>
      <c r="C2550" s="8" t="s">
        <v>260</v>
      </c>
      <c r="D2550" s="8">
        <v>29</v>
      </c>
      <c r="E2550" s="6">
        <f>DAY(TableAopCalendar[[#This Row],[Date]])</f>
        <v>23</v>
      </c>
      <c r="F2550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550" s="6" t="str">
        <f t="shared" si="121"/>
        <v>Week 4</v>
      </c>
      <c r="H2550" s="6" t="str">
        <f t="shared" si="122"/>
        <v>March 29 Week 4</v>
      </c>
      <c r="I2550" s="6" t="str">
        <f>CONCATENATE(UPPER(TableAopCalendar[[#This Row],[Month]])," ",TableAopCalendar[[#This Row],[Year]])</f>
        <v>MARCH 29</v>
      </c>
      <c r="J2550" s="6" t="s">
        <v>261</v>
      </c>
      <c r="K2550" s="6" t="str">
        <f>CONCATENATE(TableAopCalendar[[#This Row],[Month for Plan]]," ",TableAopCalendar[[#This Row],[Plan]])</f>
        <v>MARCH 29 PLANNED</v>
      </c>
    </row>
    <row r="2551" spans="1:11" x14ac:dyDescent="0.35">
      <c r="A2551" s="6">
        <f t="shared" si="120"/>
        <v>3</v>
      </c>
      <c r="B2551" s="7">
        <v>47201</v>
      </c>
      <c r="C2551" s="8" t="s">
        <v>260</v>
      </c>
      <c r="D2551" s="8">
        <v>29</v>
      </c>
      <c r="E2551" s="6">
        <f>DAY(TableAopCalendar[[#This Row],[Date]])</f>
        <v>24</v>
      </c>
      <c r="F2551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551" s="6" t="str">
        <f t="shared" si="121"/>
        <v>Week 4</v>
      </c>
      <c r="H2551" s="6" t="str">
        <f t="shared" si="122"/>
        <v>March 29 Week 4</v>
      </c>
      <c r="I2551" s="6" t="str">
        <f>CONCATENATE(UPPER(TableAopCalendar[[#This Row],[Month]])," ",TableAopCalendar[[#This Row],[Year]])</f>
        <v>MARCH 29</v>
      </c>
      <c r="J2551" s="6" t="s">
        <v>261</v>
      </c>
      <c r="K2551" s="6" t="str">
        <f>CONCATENATE(TableAopCalendar[[#This Row],[Month for Plan]]," ",TableAopCalendar[[#This Row],[Plan]])</f>
        <v>MARCH 29 PLANNED</v>
      </c>
    </row>
    <row r="2552" spans="1:11" x14ac:dyDescent="0.35">
      <c r="A2552" s="6">
        <f t="shared" si="120"/>
        <v>4</v>
      </c>
      <c r="B2552" s="7">
        <v>47202</v>
      </c>
      <c r="C2552" s="8" t="s">
        <v>260</v>
      </c>
      <c r="D2552" s="8">
        <v>29</v>
      </c>
      <c r="E2552" s="6">
        <f>DAY(TableAopCalendar[[#This Row],[Date]])</f>
        <v>25</v>
      </c>
      <c r="F2552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552" s="6" t="str">
        <f t="shared" si="121"/>
        <v>Week 4</v>
      </c>
      <c r="H2552" s="6" t="str">
        <f t="shared" si="122"/>
        <v>March 29 Week 4</v>
      </c>
      <c r="I2552" s="6" t="str">
        <f>CONCATENATE(UPPER(TableAopCalendar[[#This Row],[Month]])," ",TableAopCalendar[[#This Row],[Year]])</f>
        <v>MARCH 29</v>
      </c>
      <c r="J2552" s="6" t="s">
        <v>261</v>
      </c>
      <c r="K2552" s="6" t="str">
        <f>CONCATENATE(TableAopCalendar[[#This Row],[Month for Plan]]," ",TableAopCalendar[[#This Row],[Plan]])</f>
        <v>MARCH 29 PLANNED</v>
      </c>
    </row>
    <row r="2553" spans="1:11" x14ac:dyDescent="0.35">
      <c r="A2553" s="6">
        <f t="shared" si="120"/>
        <v>5</v>
      </c>
      <c r="B2553" s="7">
        <v>47203</v>
      </c>
      <c r="C2553" s="8" t="s">
        <v>260</v>
      </c>
      <c r="D2553" s="8">
        <v>29</v>
      </c>
      <c r="E2553" s="6">
        <f>DAY(TableAopCalendar[[#This Row],[Date]])</f>
        <v>26</v>
      </c>
      <c r="F2553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553" s="6" t="str">
        <f t="shared" si="121"/>
        <v>Week 4</v>
      </c>
      <c r="H2553" s="6" t="str">
        <f t="shared" si="122"/>
        <v>March 29 Week 4</v>
      </c>
      <c r="I2553" s="6" t="str">
        <f>CONCATENATE(UPPER(TableAopCalendar[[#This Row],[Month]])," ",TableAopCalendar[[#This Row],[Year]])</f>
        <v>MARCH 29</v>
      </c>
      <c r="J2553" s="6" t="s">
        <v>261</v>
      </c>
      <c r="K2553" s="6" t="str">
        <f>CONCATENATE(TableAopCalendar[[#This Row],[Month for Plan]]," ",TableAopCalendar[[#This Row],[Plan]])</f>
        <v>MARCH 29 PLANNED</v>
      </c>
    </row>
    <row r="2554" spans="1:11" x14ac:dyDescent="0.35">
      <c r="A2554" s="6">
        <f t="shared" si="120"/>
        <v>6</v>
      </c>
      <c r="B2554" s="7">
        <v>47204</v>
      </c>
      <c r="C2554" s="8" t="s">
        <v>260</v>
      </c>
      <c r="D2554" s="8">
        <v>29</v>
      </c>
      <c r="E2554" s="6">
        <f>DAY(TableAopCalendar[[#This Row],[Date]])</f>
        <v>27</v>
      </c>
      <c r="F2554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554" s="6" t="str">
        <f t="shared" si="121"/>
        <v>Week 4</v>
      </c>
      <c r="H2554" s="6" t="str">
        <f t="shared" si="122"/>
        <v>March 29 Week 4</v>
      </c>
      <c r="I2554" s="6" t="str">
        <f>CONCATENATE(UPPER(TableAopCalendar[[#This Row],[Month]])," ",TableAopCalendar[[#This Row],[Year]])</f>
        <v>MARCH 29</v>
      </c>
      <c r="J2554" s="6" t="s">
        <v>261</v>
      </c>
      <c r="K2554" s="6" t="str">
        <f>CONCATENATE(TableAopCalendar[[#This Row],[Month for Plan]]," ",TableAopCalendar[[#This Row],[Plan]])</f>
        <v>MARCH 29 PLANNED</v>
      </c>
    </row>
    <row r="2555" spans="1:11" x14ac:dyDescent="0.35">
      <c r="A2555" s="6">
        <f t="shared" si="120"/>
        <v>7</v>
      </c>
      <c r="B2555" s="7">
        <v>47205</v>
      </c>
      <c r="C2555" s="8" t="s">
        <v>260</v>
      </c>
      <c r="D2555" s="8">
        <v>29</v>
      </c>
      <c r="E2555" s="6">
        <f>DAY(TableAopCalendar[[#This Row],[Date]])</f>
        <v>28</v>
      </c>
      <c r="F2555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555" s="6" t="str">
        <f t="shared" si="121"/>
        <v>Week 4</v>
      </c>
      <c r="H2555" s="6" t="str">
        <f t="shared" si="122"/>
        <v>March 29 Week 4</v>
      </c>
      <c r="I2555" s="6" t="str">
        <f>CONCATENATE(UPPER(TableAopCalendar[[#This Row],[Month]])," ",TableAopCalendar[[#This Row],[Year]])</f>
        <v>MARCH 29</v>
      </c>
      <c r="J2555" s="6" t="s">
        <v>261</v>
      </c>
      <c r="K2555" s="6" t="str">
        <f>CONCATENATE(TableAopCalendar[[#This Row],[Month for Plan]]," ",TableAopCalendar[[#This Row],[Plan]])</f>
        <v>MARCH 29 PLANNED</v>
      </c>
    </row>
    <row r="2556" spans="1:11" x14ac:dyDescent="0.35">
      <c r="A2556" s="6">
        <f t="shared" si="120"/>
        <v>1</v>
      </c>
      <c r="B2556" s="7">
        <v>47206</v>
      </c>
      <c r="C2556" s="8" t="s">
        <v>260</v>
      </c>
      <c r="D2556" s="8">
        <v>29</v>
      </c>
      <c r="E2556" s="6">
        <f>DAY(TableAopCalendar[[#This Row],[Date]])</f>
        <v>29</v>
      </c>
      <c r="F2556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556" s="6" t="str">
        <f t="shared" si="121"/>
        <v>Week 5</v>
      </c>
      <c r="H2556" s="6" t="str">
        <f t="shared" si="122"/>
        <v>March 29 Week 5</v>
      </c>
      <c r="I2556" s="6" t="str">
        <f>CONCATENATE(UPPER(TableAopCalendar[[#This Row],[Month]])," ",TableAopCalendar[[#This Row],[Year]])</f>
        <v>MARCH 29</v>
      </c>
      <c r="J2556" s="6" t="s">
        <v>261</v>
      </c>
      <c r="K2556" s="6" t="str">
        <f>CONCATENATE(TableAopCalendar[[#This Row],[Month for Plan]]," ",TableAopCalendar[[#This Row],[Plan]])</f>
        <v>MARCH 29 PLANNED</v>
      </c>
    </row>
    <row r="2557" spans="1:11" x14ac:dyDescent="0.35">
      <c r="A2557" s="6">
        <f t="shared" si="120"/>
        <v>2</v>
      </c>
      <c r="B2557" s="7">
        <v>47207</v>
      </c>
      <c r="C2557" s="8" t="s">
        <v>260</v>
      </c>
      <c r="D2557" s="8">
        <v>29</v>
      </c>
      <c r="E2557" s="6">
        <f>DAY(TableAopCalendar[[#This Row],[Date]])</f>
        <v>30</v>
      </c>
      <c r="F2557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557" s="6" t="str">
        <f t="shared" si="121"/>
        <v>Week 5</v>
      </c>
      <c r="H2557" s="6" t="str">
        <f t="shared" si="122"/>
        <v>March 29 Week 5</v>
      </c>
      <c r="I2557" s="6" t="str">
        <f>CONCATENATE(UPPER(TableAopCalendar[[#This Row],[Month]])," ",TableAopCalendar[[#This Row],[Year]])</f>
        <v>MARCH 29</v>
      </c>
      <c r="J2557" s="6" t="s">
        <v>261</v>
      </c>
      <c r="K2557" s="6" t="str">
        <f>CONCATENATE(TableAopCalendar[[#This Row],[Month for Plan]]," ",TableAopCalendar[[#This Row],[Plan]])</f>
        <v>MARCH 29 PLANNED</v>
      </c>
    </row>
    <row r="2558" spans="1:11" x14ac:dyDescent="0.35">
      <c r="A2558" s="6">
        <f t="shared" si="120"/>
        <v>3</v>
      </c>
      <c r="B2558" s="7">
        <v>47208</v>
      </c>
      <c r="C2558" s="8" t="s">
        <v>260</v>
      </c>
      <c r="D2558" s="8">
        <v>29</v>
      </c>
      <c r="E2558" s="6">
        <f>DAY(TableAopCalendar[[#This Row],[Date]])</f>
        <v>31</v>
      </c>
      <c r="F2558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558" s="6" t="str">
        <f t="shared" si="121"/>
        <v>Week 5</v>
      </c>
      <c r="H2558" s="6" t="str">
        <f t="shared" si="122"/>
        <v>March 29 Week 5</v>
      </c>
      <c r="I2558" s="6" t="str">
        <f>CONCATENATE(UPPER(TableAopCalendar[[#This Row],[Month]])," ",TableAopCalendar[[#This Row],[Year]])</f>
        <v>MARCH 29</v>
      </c>
      <c r="J2558" s="6" t="s">
        <v>261</v>
      </c>
      <c r="K2558" s="6" t="str">
        <f>CONCATENATE(TableAopCalendar[[#This Row],[Month for Plan]]," ",TableAopCalendar[[#This Row],[Plan]])</f>
        <v>MARCH 29 PLANNED</v>
      </c>
    </row>
    <row r="2559" spans="1:11" x14ac:dyDescent="0.35">
      <c r="A2559" s="6">
        <f t="shared" si="120"/>
        <v>1</v>
      </c>
      <c r="B2559" s="7">
        <v>47209</v>
      </c>
      <c r="C2559" s="8" t="s">
        <v>251</v>
      </c>
      <c r="D2559" s="8">
        <v>29</v>
      </c>
      <c r="E2559" s="6">
        <f>DAY(TableAopCalendar[[#This Row],[Date]])</f>
        <v>1</v>
      </c>
      <c r="F2559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559" s="6" t="str">
        <f t="shared" si="121"/>
        <v>Week 1</v>
      </c>
      <c r="H2559" s="6" t="str">
        <f t="shared" si="122"/>
        <v>April 29 Week 1</v>
      </c>
      <c r="I2559" s="6" t="str">
        <f>CONCATENATE(UPPER(TableAopCalendar[[#This Row],[Month]])," ",TableAopCalendar[[#This Row],[Year]])</f>
        <v>APRIL 29</v>
      </c>
      <c r="J2559" s="6" t="s">
        <v>261</v>
      </c>
      <c r="K2559" s="6" t="str">
        <f>CONCATENATE(TableAopCalendar[[#This Row],[Month for Plan]]," ",TableAopCalendar[[#This Row],[Plan]])</f>
        <v>APRIL 29 PLANNED</v>
      </c>
    </row>
    <row r="2560" spans="1:11" x14ac:dyDescent="0.35">
      <c r="A2560" s="6">
        <f t="shared" si="120"/>
        <v>2</v>
      </c>
      <c r="B2560" s="7">
        <v>47210</v>
      </c>
      <c r="C2560" s="8" t="s">
        <v>251</v>
      </c>
      <c r="D2560" s="8">
        <v>29</v>
      </c>
      <c r="E2560" s="6">
        <f>DAY(TableAopCalendar[[#This Row],[Date]])</f>
        <v>2</v>
      </c>
      <c r="F2560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560" s="6" t="str">
        <f t="shared" si="121"/>
        <v>Week 1</v>
      </c>
      <c r="H2560" s="6" t="str">
        <f t="shared" si="122"/>
        <v>April 29 Week 1</v>
      </c>
      <c r="I2560" s="6" t="str">
        <f>CONCATENATE(UPPER(TableAopCalendar[[#This Row],[Month]])," ",TableAopCalendar[[#This Row],[Year]])</f>
        <v>APRIL 29</v>
      </c>
      <c r="J2560" s="6" t="s">
        <v>261</v>
      </c>
      <c r="K2560" s="6" t="str">
        <f>CONCATENATE(TableAopCalendar[[#This Row],[Month for Plan]]," ",TableAopCalendar[[#This Row],[Plan]])</f>
        <v>APRIL 29 PLANNED</v>
      </c>
    </row>
    <row r="2561" spans="1:11" x14ac:dyDescent="0.35">
      <c r="A2561" s="6">
        <f t="shared" si="120"/>
        <v>3</v>
      </c>
      <c r="B2561" s="7">
        <v>47211</v>
      </c>
      <c r="C2561" s="8" t="s">
        <v>251</v>
      </c>
      <c r="D2561" s="8">
        <v>29</v>
      </c>
      <c r="E2561" s="6">
        <f>DAY(TableAopCalendar[[#This Row],[Date]])</f>
        <v>3</v>
      </c>
      <c r="F2561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561" s="6" t="str">
        <f t="shared" si="121"/>
        <v>Week 1</v>
      </c>
      <c r="H2561" s="6" t="str">
        <f t="shared" si="122"/>
        <v>April 29 Week 1</v>
      </c>
      <c r="I2561" s="6" t="str">
        <f>CONCATENATE(UPPER(TableAopCalendar[[#This Row],[Month]])," ",TableAopCalendar[[#This Row],[Year]])</f>
        <v>APRIL 29</v>
      </c>
      <c r="J2561" s="6" t="s">
        <v>261</v>
      </c>
      <c r="K2561" s="6" t="str">
        <f>CONCATENATE(TableAopCalendar[[#This Row],[Month for Plan]]," ",TableAopCalendar[[#This Row],[Plan]])</f>
        <v>APRIL 29 PLANNED</v>
      </c>
    </row>
    <row r="2562" spans="1:11" x14ac:dyDescent="0.35">
      <c r="A2562" s="6">
        <f t="shared" si="120"/>
        <v>4</v>
      </c>
      <c r="B2562" s="7">
        <v>47212</v>
      </c>
      <c r="C2562" s="8" t="s">
        <v>251</v>
      </c>
      <c r="D2562" s="8">
        <v>29</v>
      </c>
      <c r="E2562" s="6">
        <f>DAY(TableAopCalendar[[#This Row],[Date]])</f>
        <v>4</v>
      </c>
      <c r="F2562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562" s="6" t="str">
        <f t="shared" si="121"/>
        <v>Week 1</v>
      </c>
      <c r="H2562" s="6" t="str">
        <f t="shared" si="122"/>
        <v>April 29 Week 1</v>
      </c>
      <c r="I2562" s="6" t="str">
        <f>CONCATENATE(UPPER(TableAopCalendar[[#This Row],[Month]])," ",TableAopCalendar[[#This Row],[Year]])</f>
        <v>APRIL 29</v>
      </c>
      <c r="J2562" s="6" t="s">
        <v>261</v>
      </c>
      <c r="K2562" s="6" t="str">
        <f>CONCATENATE(TableAopCalendar[[#This Row],[Month for Plan]]," ",TableAopCalendar[[#This Row],[Plan]])</f>
        <v>APRIL 29 PLANNED</v>
      </c>
    </row>
    <row r="2563" spans="1:11" x14ac:dyDescent="0.35">
      <c r="A2563" s="6">
        <f t="shared" si="120"/>
        <v>5</v>
      </c>
      <c r="B2563" s="7">
        <v>47213</v>
      </c>
      <c r="C2563" s="8" t="s">
        <v>251</v>
      </c>
      <c r="D2563" s="8">
        <v>29</v>
      </c>
      <c r="E2563" s="6">
        <f>DAY(TableAopCalendar[[#This Row],[Date]])</f>
        <v>5</v>
      </c>
      <c r="F2563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563" s="6" t="str">
        <f t="shared" si="121"/>
        <v>Week 1</v>
      </c>
      <c r="H2563" s="6" t="str">
        <f t="shared" si="122"/>
        <v>April 29 Week 1</v>
      </c>
      <c r="I2563" s="6" t="str">
        <f>CONCATENATE(UPPER(TableAopCalendar[[#This Row],[Month]])," ",TableAopCalendar[[#This Row],[Year]])</f>
        <v>APRIL 29</v>
      </c>
      <c r="J2563" s="6" t="s">
        <v>261</v>
      </c>
      <c r="K2563" s="6" t="str">
        <f>CONCATENATE(TableAopCalendar[[#This Row],[Month for Plan]]," ",TableAopCalendar[[#This Row],[Plan]])</f>
        <v>APRIL 29 PLANNED</v>
      </c>
    </row>
    <row r="2564" spans="1:11" x14ac:dyDescent="0.35">
      <c r="A2564" s="6">
        <f t="shared" si="120"/>
        <v>6</v>
      </c>
      <c r="B2564" s="7">
        <v>47214</v>
      </c>
      <c r="C2564" s="8" t="s">
        <v>251</v>
      </c>
      <c r="D2564" s="8">
        <v>29</v>
      </c>
      <c r="E2564" s="6">
        <f>DAY(TableAopCalendar[[#This Row],[Date]])</f>
        <v>6</v>
      </c>
      <c r="F2564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564" s="6" t="str">
        <f t="shared" si="121"/>
        <v>Week 1</v>
      </c>
      <c r="H2564" s="6" t="str">
        <f t="shared" si="122"/>
        <v>April 29 Week 1</v>
      </c>
      <c r="I2564" s="6" t="str">
        <f>CONCATENATE(UPPER(TableAopCalendar[[#This Row],[Month]])," ",TableAopCalendar[[#This Row],[Year]])</f>
        <v>APRIL 29</v>
      </c>
      <c r="J2564" s="6" t="s">
        <v>261</v>
      </c>
      <c r="K2564" s="6" t="str">
        <f>CONCATENATE(TableAopCalendar[[#This Row],[Month for Plan]]," ",TableAopCalendar[[#This Row],[Plan]])</f>
        <v>APRIL 29 PLANNED</v>
      </c>
    </row>
    <row r="2565" spans="1:11" x14ac:dyDescent="0.35">
      <c r="A2565" s="6">
        <f t="shared" si="120"/>
        <v>7</v>
      </c>
      <c r="B2565" s="7">
        <v>47215</v>
      </c>
      <c r="C2565" s="8" t="s">
        <v>251</v>
      </c>
      <c r="D2565" s="8">
        <v>29</v>
      </c>
      <c r="E2565" s="6">
        <f>DAY(TableAopCalendar[[#This Row],[Date]])</f>
        <v>7</v>
      </c>
      <c r="F2565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565" s="6" t="str">
        <f t="shared" si="121"/>
        <v>Week 1</v>
      </c>
      <c r="H2565" s="6" t="str">
        <f t="shared" si="122"/>
        <v>April 29 Week 1</v>
      </c>
      <c r="I2565" s="6" t="str">
        <f>CONCATENATE(UPPER(TableAopCalendar[[#This Row],[Month]])," ",TableAopCalendar[[#This Row],[Year]])</f>
        <v>APRIL 29</v>
      </c>
      <c r="J2565" s="6" t="s">
        <v>261</v>
      </c>
      <c r="K2565" s="6" t="str">
        <f>CONCATENATE(TableAopCalendar[[#This Row],[Month for Plan]]," ",TableAopCalendar[[#This Row],[Plan]])</f>
        <v>APRIL 29 PLANNED</v>
      </c>
    </row>
    <row r="2566" spans="1:11" x14ac:dyDescent="0.35">
      <c r="A2566" s="6">
        <f t="shared" si="120"/>
        <v>1</v>
      </c>
      <c r="B2566" s="7">
        <v>47216</v>
      </c>
      <c r="C2566" s="8" t="s">
        <v>251</v>
      </c>
      <c r="D2566" s="8">
        <v>29</v>
      </c>
      <c r="E2566" s="6">
        <f>DAY(TableAopCalendar[[#This Row],[Date]])</f>
        <v>8</v>
      </c>
      <c r="F2566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566" s="6" t="str">
        <f t="shared" si="121"/>
        <v>Week 2</v>
      </c>
      <c r="H2566" s="6" t="str">
        <f t="shared" si="122"/>
        <v>April 29 Week 2</v>
      </c>
      <c r="I2566" s="6" t="str">
        <f>CONCATENATE(UPPER(TableAopCalendar[[#This Row],[Month]])," ",TableAopCalendar[[#This Row],[Year]])</f>
        <v>APRIL 29</v>
      </c>
      <c r="J2566" s="6" t="s">
        <v>261</v>
      </c>
      <c r="K2566" s="6" t="str">
        <f>CONCATENATE(TableAopCalendar[[#This Row],[Month for Plan]]," ",TableAopCalendar[[#This Row],[Plan]])</f>
        <v>APRIL 29 PLANNED</v>
      </c>
    </row>
    <row r="2567" spans="1:11" x14ac:dyDescent="0.35">
      <c r="A2567" s="6">
        <f t="shared" si="120"/>
        <v>2</v>
      </c>
      <c r="B2567" s="7">
        <v>47217</v>
      </c>
      <c r="C2567" s="8" t="s">
        <v>251</v>
      </c>
      <c r="D2567" s="8">
        <v>29</v>
      </c>
      <c r="E2567" s="6">
        <f>DAY(TableAopCalendar[[#This Row],[Date]])</f>
        <v>9</v>
      </c>
      <c r="F2567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567" s="6" t="str">
        <f t="shared" si="121"/>
        <v>Week 2</v>
      </c>
      <c r="H2567" s="6" t="str">
        <f t="shared" si="122"/>
        <v>April 29 Week 2</v>
      </c>
      <c r="I2567" s="6" t="str">
        <f>CONCATENATE(UPPER(TableAopCalendar[[#This Row],[Month]])," ",TableAopCalendar[[#This Row],[Year]])</f>
        <v>APRIL 29</v>
      </c>
      <c r="J2567" s="6" t="s">
        <v>261</v>
      </c>
      <c r="K2567" s="6" t="str">
        <f>CONCATENATE(TableAopCalendar[[#This Row],[Month for Plan]]," ",TableAopCalendar[[#This Row],[Plan]])</f>
        <v>APRIL 29 PLANNED</v>
      </c>
    </row>
    <row r="2568" spans="1:11" x14ac:dyDescent="0.35">
      <c r="A2568" s="6">
        <f t="shared" si="120"/>
        <v>3</v>
      </c>
      <c r="B2568" s="7">
        <v>47218</v>
      </c>
      <c r="C2568" s="8" t="s">
        <v>251</v>
      </c>
      <c r="D2568" s="8">
        <v>29</v>
      </c>
      <c r="E2568" s="6">
        <f>DAY(TableAopCalendar[[#This Row],[Date]])</f>
        <v>10</v>
      </c>
      <c r="F2568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568" s="6" t="str">
        <f t="shared" si="121"/>
        <v>Week 2</v>
      </c>
      <c r="H2568" s="6" t="str">
        <f t="shared" si="122"/>
        <v>April 29 Week 2</v>
      </c>
      <c r="I2568" s="6" t="str">
        <f>CONCATENATE(UPPER(TableAopCalendar[[#This Row],[Month]])," ",TableAopCalendar[[#This Row],[Year]])</f>
        <v>APRIL 29</v>
      </c>
      <c r="J2568" s="6" t="s">
        <v>261</v>
      </c>
      <c r="K2568" s="6" t="str">
        <f>CONCATENATE(TableAopCalendar[[#This Row],[Month for Plan]]," ",TableAopCalendar[[#This Row],[Plan]])</f>
        <v>APRIL 29 PLANNED</v>
      </c>
    </row>
    <row r="2569" spans="1:11" x14ac:dyDescent="0.35">
      <c r="A2569" s="6">
        <f t="shared" si="120"/>
        <v>4</v>
      </c>
      <c r="B2569" s="7">
        <v>47219</v>
      </c>
      <c r="C2569" s="8" t="s">
        <v>251</v>
      </c>
      <c r="D2569" s="8">
        <v>29</v>
      </c>
      <c r="E2569" s="6">
        <f>DAY(TableAopCalendar[[#This Row],[Date]])</f>
        <v>11</v>
      </c>
      <c r="F2569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569" s="6" t="str">
        <f t="shared" si="121"/>
        <v>Week 2</v>
      </c>
      <c r="H2569" s="6" t="str">
        <f t="shared" si="122"/>
        <v>April 29 Week 2</v>
      </c>
      <c r="I2569" s="6" t="str">
        <f>CONCATENATE(UPPER(TableAopCalendar[[#This Row],[Month]])," ",TableAopCalendar[[#This Row],[Year]])</f>
        <v>APRIL 29</v>
      </c>
      <c r="J2569" s="6" t="s">
        <v>261</v>
      </c>
      <c r="K2569" s="6" t="str">
        <f>CONCATENATE(TableAopCalendar[[#This Row],[Month for Plan]]," ",TableAopCalendar[[#This Row],[Plan]])</f>
        <v>APRIL 29 PLANNED</v>
      </c>
    </row>
    <row r="2570" spans="1:11" x14ac:dyDescent="0.35">
      <c r="A2570" s="6">
        <f t="shared" si="120"/>
        <v>5</v>
      </c>
      <c r="B2570" s="7">
        <v>47220</v>
      </c>
      <c r="C2570" s="8" t="s">
        <v>251</v>
      </c>
      <c r="D2570" s="8">
        <v>29</v>
      </c>
      <c r="E2570" s="6">
        <f>DAY(TableAopCalendar[[#This Row],[Date]])</f>
        <v>12</v>
      </c>
      <c r="F2570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570" s="6" t="str">
        <f t="shared" si="121"/>
        <v>Week 2</v>
      </c>
      <c r="H2570" s="6" t="str">
        <f t="shared" si="122"/>
        <v>April 29 Week 2</v>
      </c>
      <c r="I2570" s="6" t="str">
        <f>CONCATENATE(UPPER(TableAopCalendar[[#This Row],[Month]])," ",TableAopCalendar[[#This Row],[Year]])</f>
        <v>APRIL 29</v>
      </c>
      <c r="J2570" s="6" t="s">
        <v>261</v>
      </c>
      <c r="K2570" s="6" t="str">
        <f>CONCATENATE(TableAopCalendar[[#This Row],[Month for Plan]]," ",TableAopCalendar[[#This Row],[Plan]])</f>
        <v>APRIL 29 PLANNED</v>
      </c>
    </row>
    <row r="2571" spans="1:11" x14ac:dyDescent="0.35">
      <c r="A2571" s="6">
        <f t="shared" ref="A2571:A2634" si="123">IF(G2571=G2570,A2570+1,1)</f>
        <v>6</v>
      </c>
      <c r="B2571" s="7">
        <v>47221</v>
      </c>
      <c r="C2571" s="8" t="s">
        <v>251</v>
      </c>
      <c r="D2571" s="8">
        <v>29</v>
      </c>
      <c r="E2571" s="6">
        <f>DAY(TableAopCalendar[[#This Row],[Date]])</f>
        <v>13</v>
      </c>
      <c r="F2571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571" s="6" t="str">
        <f t="shared" ref="G2571:G2634" si="124">"Week"&amp;" "&amp;F2571</f>
        <v>Week 2</v>
      </c>
      <c r="H2571" s="6" t="str">
        <f t="shared" ref="H2571:H2634" si="125">CONCATENATE(C2571," ",D2571," ",G2571)</f>
        <v>April 29 Week 2</v>
      </c>
      <c r="I2571" s="6" t="str">
        <f>CONCATENATE(UPPER(TableAopCalendar[[#This Row],[Month]])," ",TableAopCalendar[[#This Row],[Year]])</f>
        <v>APRIL 29</v>
      </c>
      <c r="J2571" s="6" t="s">
        <v>261</v>
      </c>
      <c r="K2571" s="6" t="str">
        <f>CONCATENATE(TableAopCalendar[[#This Row],[Month for Plan]]," ",TableAopCalendar[[#This Row],[Plan]])</f>
        <v>APRIL 29 PLANNED</v>
      </c>
    </row>
    <row r="2572" spans="1:11" x14ac:dyDescent="0.35">
      <c r="A2572" s="6">
        <f t="shared" si="123"/>
        <v>7</v>
      </c>
      <c r="B2572" s="7">
        <v>47222</v>
      </c>
      <c r="C2572" s="8" t="s">
        <v>251</v>
      </c>
      <c r="D2572" s="8">
        <v>29</v>
      </c>
      <c r="E2572" s="6">
        <f>DAY(TableAopCalendar[[#This Row],[Date]])</f>
        <v>14</v>
      </c>
      <c r="F2572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572" s="6" t="str">
        <f t="shared" si="124"/>
        <v>Week 2</v>
      </c>
      <c r="H2572" s="6" t="str">
        <f t="shared" si="125"/>
        <v>April 29 Week 2</v>
      </c>
      <c r="I2572" s="6" t="str">
        <f>CONCATENATE(UPPER(TableAopCalendar[[#This Row],[Month]])," ",TableAopCalendar[[#This Row],[Year]])</f>
        <v>APRIL 29</v>
      </c>
      <c r="J2572" s="6" t="s">
        <v>261</v>
      </c>
      <c r="K2572" s="6" t="str">
        <f>CONCATENATE(TableAopCalendar[[#This Row],[Month for Plan]]," ",TableAopCalendar[[#This Row],[Plan]])</f>
        <v>APRIL 29 PLANNED</v>
      </c>
    </row>
    <row r="2573" spans="1:11" x14ac:dyDescent="0.35">
      <c r="A2573" s="6">
        <f t="shared" si="123"/>
        <v>1</v>
      </c>
      <c r="B2573" s="7">
        <v>47223</v>
      </c>
      <c r="C2573" s="8" t="s">
        <v>251</v>
      </c>
      <c r="D2573" s="8">
        <v>29</v>
      </c>
      <c r="E2573" s="6">
        <f>DAY(TableAopCalendar[[#This Row],[Date]])</f>
        <v>15</v>
      </c>
      <c r="F2573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573" s="6" t="str">
        <f t="shared" si="124"/>
        <v>Week 3</v>
      </c>
      <c r="H2573" s="6" t="str">
        <f t="shared" si="125"/>
        <v>April 29 Week 3</v>
      </c>
      <c r="I2573" s="6" t="str">
        <f>CONCATENATE(UPPER(TableAopCalendar[[#This Row],[Month]])," ",TableAopCalendar[[#This Row],[Year]])</f>
        <v>APRIL 29</v>
      </c>
      <c r="J2573" s="6" t="s">
        <v>261</v>
      </c>
      <c r="K2573" s="6" t="str">
        <f>CONCATENATE(TableAopCalendar[[#This Row],[Month for Plan]]," ",TableAopCalendar[[#This Row],[Plan]])</f>
        <v>APRIL 29 PLANNED</v>
      </c>
    </row>
    <row r="2574" spans="1:11" x14ac:dyDescent="0.35">
      <c r="A2574" s="6">
        <f t="shared" si="123"/>
        <v>2</v>
      </c>
      <c r="B2574" s="7">
        <v>47224</v>
      </c>
      <c r="C2574" s="8" t="s">
        <v>251</v>
      </c>
      <c r="D2574" s="8">
        <v>29</v>
      </c>
      <c r="E2574" s="6">
        <f>DAY(TableAopCalendar[[#This Row],[Date]])</f>
        <v>16</v>
      </c>
      <c r="F2574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574" s="6" t="str">
        <f t="shared" si="124"/>
        <v>Week 3</v>
      </c>
      <c r="H2574" s="6" t="str">
        <f t="shared" si="125"/>
        <v>April 29 Week 3</v>
      </c>
      <c r="I2574" s="6" t="str">
        <f>CONCATENATE(UPPER(TableAopCalendar[[#This Row],[Month]])," ",TableAopCalendar[[#This Row],[Year]])</f>
        <v>APRIL 29</v>
      </c>
      <c r="J2574" s="6" t="s">
        <v>261</v>
      </c>
      <c r="K2574" s="6" t="str">
        <f>CONCATENATE(TableAopCalendar[[#This Row],[Month for Plan]]," ",TableAopCalendar[[#This Row],[Plan]])</f>
        <v>APRIL 29 PLANNED</v>
      </c>
    </row>
    <row r="2575" spans="1:11" x14ac:dyDescent="0.35">
      <c r="A2575" s="6">
        <f t="shared" si="123"/>
        <v>3</v>
      </c>
      <c r="B2575" s="7">
        <v>47225</v>
      </c>
      <c r="C2575" s="8" t="s">
        <v>251</v>
      </c>
      <c r="D2575" s="8">
        <v>29</v>
      </c>
      <c r="E2575" s="6">
        <f>DAY(TableAopCalendar[[#This Row],[Date]])</f>
        <v>17</v>
      </c>
      <c r="F2575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575" s="6" t="str">
        <f t="shared" si="124"/>
        <v>Week 3</v>
      </c>
      <c r="H2575" s="6" t="str">
        <f t="shared" si="125"/>
        <v>April 29 Week 3</v>
      </c>
      <c r="I2575" s="6" t="str">
        <f>CONCATENATE(UPPER(TableAopCalendar[[#This Row],[Month]])," ",TableAopCalendar[[#This Row],[Year]])</f>
        <v>APRIL 29</v>
      </c>
      <c r="J2575" s="6" t="s">
        <v>261</v>
      </c>
      <c r="K2575" s="6" t="str">
        <f>CONCATENATE(TableAopCalendar[[#This Row],[Month for Plan]]," ",TableAopCalendar[[#This Row],[Plan]])</f>
        <v>APRIL 29 PLANNED</v>
      </c>
    </row>
    <row r="2576" spans="1:11" x14ac:dyDescent="0.35">
      <c r="A2576" s="6">
        <f t="shared" si="123"/>
        <v>4</v>
      </c>
      <c r="B2576" s="7">
        <v>47226</v>
      </c>
      <c r="C2576" s="8" t="s">
        <v>251</v>
      </c>
      <c r="D2576" s="8">
        <v>29</v>
      </c>
      <c r="E2576" s="6">
        <f>DAY(TableAopCalendar[[#This Row],[Date]])</f>
        <v>18</v>
      </c>
      <c r="F2576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576" s="6" t="str">
        <f t="shared" si="124"/>
        <v>Week 3</v>
      </c>
      <c r="H2576" s="6" t="str">
        <f t="shared" si="125"/>
        <v>April 29 Week 3</v>
      </c>
      <c r="I2576" s="6" t="str">
        <f>CONCATENATE(UPPER(TableAopCalendar[[#This Row],[Month]])," ",TableAopCalendar[[#This Row],[Year]])</f>
        <v>APRIL 29</v>
      </c>
      <c r="J2576" s="6" t="s">
        <v>261</v>
      </c>
      <c r="K2576" s="6" t="str">
        <f>CONCATENATE(TableAopCalendar[[#This Row],[Month for Plan]]," ",TableAopCalendar[[#This Row],[Plan]])</f>
        <v>APRIL 29 PLANNED</v>
      </c>
    </row>
    <row r="2577" spans="1:11" x14ac:dyDescent="0.35">
      <c r="A2577" s="6">
        <f t="shared" si="123"/>
        <v>5</v>
      </c>
      <c r="B2577" s="7">
        <v>47227</v>
      </c>
      <c r="C2577" s="8" t="s">
        <v>251</v>
      </c>
      <c r="D2577" s="8">
        <v>29</v>
      </c>
      <c r="E2577" s="6">
        <f>DAY(TableAopCalendar[[#This Row],[Date]])</f>
        <v>19</v>
      </c>
      <c r="F2577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577" s="6" t="str">
        <f t="shared" si="124"/>
        <v>Week 3</v>
      </c>
      <c r="H2577" s="6" t="str">
        <f t="shared" si="125"/>
        <v>April 29 Week 3</v>
      </c>
      <c r="I2577" s="6" t="str">
        <f>CONCATENATE(UPPER(TableAopCalendar[[#This Row],[Month]])," ",TableAopCalendar[[#This Row],[Year]])</f>
        <v>APRIL 29</v>
      </c>
      <c r="J2577" s="6" t="s">
        <v>261</v>
      </c>
      <c r="K2577" s="6" t="str">
        <f>CONCATENATE(TableAopCalendar[[#This Row],[Month for Plan]]," ",TableAopCalendar[[#This Row],[Plan]])</f>
        <v>APRIL 29 PLANNED</v>
      </c>
    </row>
    <row r="2578" spans="1:11" x14ac:dyDescent="0.35">
      <c r="A2578" s="6">
        <f t="shared" si="123"/>
        <v>6</v>
      </c>
      <c r="B2578" s="7">
        <v>47228</v>
      </c>
      <c r="C2578" s="8" t="s">
        <v>251</v>
      </c>
      <c r="D2578" s="8">
        <v>29</v>
      </c>
      <c r="E2578" s="6">
        <f>DAY(TableAopCalendar[[#This Row],[Date]])</f>
        <v>20</v>
      </c>
      <c r="F2578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578" s="6" t="str">
        <f t="shared" si="124"/>
        <v>Week 3</v>
      </c>
      <c r="H2578" s="6" t="str">
        <f t="shared" si="125"/>
        <v>April 29 Week 3</v>
      </c>
      <c r="I2578" s="6" t="str">
        <f>CONCATENATE(UPPER(TableAopCalendar[[#This Row],[Month]])," ",TableAopCalendar[[#This Row],[Year]])</f>
        <v>APRIL 29</v>
      </c>
      <c r="J2578" s="6" t="s">
        <v>261</v>
      </c>
      <c r="K2578" s="6" t="str">
        <f>CONCATENATE(TableAopCalendar[[#This Row],[Month for Plan]]," ",TableAopCalendar[[#This Row],[Plan]])</f>
        <v>APRIL 29 PLANNED</v>
      </c>
    </row>
    <row r="2579" spans="1:11" x14ac:dyDescent="0.35">
      <c r="A2579" s="6">
        <f t="shared" si="123"/>
        <v>7</v>
      </c>
      <c r="B2579" s="7">
        <v>47229</v>
      </c>
      <c r="C2579" s="8" t="s">
        <v>251</v>
      </c>
      <c r="D2579" s="8">
        <v>29</v>
      </c>
      <c r="E2579" s="6">
        <f>DAY(TableAopCalendar[[#This Row],[Date]])</f>
        <v>21</v>
      </c>
      <c r="F2579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579" s="6" t="str">
        <f t="shared" si="124"/>
        <v>Week 3</v>
      </c>
      <c r="H2579" s="6" t="str">
        <f t="shared" si="125"/>
        <v>April 29 Week 3</v>
      </c>
      <c r="I2579" s="6" t="str">
        <f>CONCATENATE(UPPER(TableAopCalendar[[#This Row],[Month]])," ",TableAopCalendar[[#This Row],[Year]])</f>
        <v>APRIL 29</v>
      </c>
      <c r="J2579" s="6" t="s">
        <v>261</v>
      </c>
      <c r="K2579" s="6" t="str">
        <f>CONCATENATE(TableAopCalendar[[#This Row],[Month for Plan]]," ",TableAopCalendar[[#This Row],[Plan]])</f>
        <v>APRIL 29 PLANNED</v>
      </c>
    </row>
    <row r="2580" spans="1:11" x14ac:dyDescent="0.35">
      <c r="A2580" s="6">
        <f t="shared" si="123"/>
        <v>1</v>
      </c>
      <c r="B2580" s="7">
        <v>47230</v>
      </c>
      <c r="C2580" s="8" t="s">
        <v>251</v>
      </c>
      <c r="D2580" s="8">
        <v>29</v>
      </c>
      <c r="E2580" s="6">
        <f>DAY(TableAopCalendar[[#This Row],[Date]])</f>
        <v>22</v>
      </c>
      <c r="F2580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580" s="6" t="str">
        <f t="shared" si="124"/>
        <v>Week 4</v>
      </c>
      <c r="H2580" s="6" t="str">
        <f t="shared" si="125"/>
        <v>April 29 Week 4</v>
      </c>
      <c r="I2580" s="6" t="str">
        <f>CONCATENATE(UPPER(TableAopCalendar[[#This Row],[Month]])," ",TableAopCalendar[[#This Row],[Year]])</f>
        <v>APRIL 29</v>
      </c>
      <c r="J2580" s="6" t="s">
        <v>261</v>
      </c>
      <c r="K2580" s="6" t="str">
        <f>CONCATENATE(TableAopCalendar[[#This Row],[Month for Plan]]," ",TableAopCalendar[[#This Row],[Plan]])</f>
        <v>APRIL 29 PLANNED</v>
      </c>
    </row>
    <row r="2581" spans="1:11" x14ac:dyDescent="0.35">
      <c r="A2581" s="6">
        <f t="shared" si="123"/>
        <v>2</v>
      </c>
      <c r="B2581" s="7">
        <v>47231</v>
      </c>
      <c r="C2581" s="8" t="s">
        <v>251</v>
      </c>
      <c r="D2581" s="8">
        <v>29</v>
      </c>
      <c r="E2581" s="6">
        <f>DAY(TableAopCalendar[[#This Row],[Date]])</f>
        <v>23</v>
      </c>
      <c r="F2581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581" s="6" t="str">
        <f t="shared" si="124"/>
        <v>Week 4</v>
      </c>
      <c r="H2581" s="6" t="str">
        <f t="shared" si="125"/>
        <v>April 29 Week 4</v>
      </c>
      <c r="I2581" s="6" t="str">
        <f>CONCATENATE(UPPER(TableAopCalendar[[#This Row],[Month]])," ",TableAopCalendar[[#This Row],[Year]])</f>
        <v>APRIL 29</v>
      </c>
      <c r="J2581" s="6" t="s">
        <v>261</v>
      </c>
      <c r="K2581" s="6" t="str">
        <f>CONCATENATE(TableAopCalendar[[#This Row],[Month for Plan]]," ",TableAopCalendar[[#This Row],[Plan]])</f>
        <v>APRIL 29 PLANNED</v>
      </c>
    </row>
    <row r="2582" spans="1:11" x14ac:dyDescent="0.35">
      <c r="A2582" s="6">
        <f t="shared" si="123"/>
        <v>3</v>
      </c>
      <c r="B2582" s="7">
        <v>47232</v>
      </c>
      <c r="C2582" s="8" t="s">
        <v>251</v>
      </c>
      <c r="D2582" s="8">
        <v>29</v>
      </c>
      <c r="E2582" s="6">
        <f>DAY(TableAopCalendar[[#This Row],[Date]])</f>
        <v>24</v>
      </c>
      <c r="F2582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582" s="6" t="str">
        <f t="shared" si="124"/>
        <v>Week 4</v>
      </c>
      <c r="H2582" s="6" t="str">
        <f t="shared" si="125"/>
        <v>April 29 Week 4</v>
      </c>
      <c r="I2582" s="6" t="str">
        <f>CONCATENATE(UPPER(TableAopCalendar[[#This Row],[Month]])," ",TableAopCalendar[[#This Row],[Year]])</f>
        <v>APRIL 29</v>
      </c>
      <c r="J2582" s="6" t="s">
        <v>261</v>
      </c>
      <c r="K2582" s="6" t="str">
        <f>CONCATENATE(TableAopCalendar[[#This Row],[Month for Plan]]," ",TableAopCalendar[[#This Row],[Plan]])</f>
        <v>APRIL 29 PLANNED</v>
      </c>
    </row>
    <row r="2583" spans="1:11" x14ac:dyDescent="0.35">
      <c r="A2583" s="6">
        <f t="shared" si="123"/>
        <v>4</v>
      </c>
      <c r="B2583" s="7">
        <v>47233</v>
      </c>
      <c r="C2583" s="8" t="s">
        <v>251</v>
      </c>
      <c r="D2583" s="8">
        <v>29</v>
      </c>
      <c r="E2583" s="6">
        <f>DAY(TableAopCalendar[[#This Row],[Date]])</f>
        <v>25</v>
      </c>
      <c r="F2583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583" s="6" t="str">
        <f t="shared" si="124"/>
        <v>Week 4</v>
      </c>
      <c r="H2583" s="6" t="str">
        <f t="shared" si="125"/>
        <v>April 29 Week 4</v>
      </c>
      <c r="I2583" s="6" t="str">
        <f>CONCATENATE(UPPER(TableAopCalendar[[#This Row],[Month]])," ",TableAopCalendar[[#This Row],[Year]])</f>
        <v>APRIL 29</v>
      </c>
      <c r="J2583" s="6" t="s">
        <v>261</v>
      </c>
      <c r="K2583" s="6" t="str">
        <f>CONCATENATE(TableAopCalendar[[#This Row],[Month for Plan]]," ",TableAopCalendar[[#This Row],[Plan]])</f>
        <v>APRIL 29 PLANNED</v>
      </c>
    </row>
    <row r="2584" spans="1:11" x14ac:dyDescent="0.35">
      <c r="A2584" s="6">
        <f t="shared" si="123"/>
        <v>5</v>
      </c>
      <c r="B2584" s="7">
        <v>47234</v>
      </c>
      <c r="C2584" s="8" t="s">
        <v>251</v>
      </c>
      <c r="D2584" s="8">
        <v>29</v>
      </c>
      <c r="E2584" s="6">
        <f>DAY(TableAopCalendar[[#This Row],[Date]])</f>
        <v>26</v>
      </c>
      <c r="F2584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584" s="6" t="str">
        <f t="shared" si="124"/>
        <v>Week 4</v>
      </c>
      <c r="H2584" s="6" t="str">
        <f t="shared" si="125"/>
        <v>April 29 Week 4</v>
      </c>
      <c r="I2584" s="6" t="str">
        <f>CONCATENATE(UPPER(TableAopCalendar[[#This Row],[Month]])," ",TableAopCalendar[[#This Row],[Year]])</f>
        <v>APRIL 29</v>
      </c>
      <c r="J2584" s="6" t="s">
        <v>261</v>
      </c>
      <c r="K2584" s="6" t="str">
        <f>CONCATENATE(TableAopCalendar[[#This Row],[Month for Plan]]," ",TableAopCalendar[[#This Row],[Plan]])</f>
        <v>APRIL 29 PLANNED</v>
      </c>
    </row>
    <row r="2585" spans="1:11" x14ac:dyDescent="0.35">
      <c r="A2585" s="6">
        <f t="shared" si="123"/>
        <v>6</v>
      </c>
      <c r="B2585" s="7">
        <v>47235</v>
      </c>
      <c r="C2585" s="8" t="s">
        <v>251</v>
      </c>
      <c r="D2585" s="8">
        <v>29</v>
      </c>
      <c r="E2585" s="6">
        <f>DAY(TableAopCalendar[[#This Row],[Date]])</f>
        <v>27</v>
      </c>
      <c r="F2585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585" s="6" t="str">
        <f t="shared" si="124"/>
        <v>Week 4</v>
      </c>
      <c r="H2585" s="6" t="str">
        <f t="shared" si="125"/>
        <v>April 29 Week 4</v>
      </c>
      <c r="I2585" s="6" t="str">
        <f>CONCATENATE(UPPER(TableAopCalendar[[#This Row],[Month]])," ",TableAopCalendar[[#This Row],[Year]])</f>
        <v>APRIL 29</v>
      </c>
      <c r="J2585" s="6" t="s">
        <v>261</v>
      </c>
      <c r="K2585" s="6" t="str">
        <f>CONCATENATE(TableAopCalendar[[#This Row],[Month for Plan]]," ",TableAopCalendar[[#This Row],[Plan]])</f>
        <v>APRIL 29 PLANNED</v>
      </c>
    </row>
    <row r="2586" spans="1:11" x14ac:dyDescent="0.35">
      <c r="A2586" s="6">
        <f t="shared" si="123"/>
        <v>7</v>
      </c>
      <c r="B2586" s="7">
        <v>47236</v>
      </c>
      <c r="C2586" s="8" t="s">
        <v>251</v>
      </c>
      <c r="D2586" s="8">
        <v>29</v>
      </c>
      <c r="E2586" s="6">
        <f>DAY(TableAopCalendar[[#This Row],[Date]])</f>
        <v>28</v>
      </c>
      <c r="F2586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586" s="6" t="str">
        <f t="shared" si="124"/>
        <v>Week 4</v>
      </c>
      <c r="H2586" s="6" t="str">
        <f t="shared" si="125"/>
        <v>April 29 Week 4</v>
      </c>
      <c r="I2586" s="6" t="str">
        <f>CONCATENATE(UPPER(TableAopCalendar[[#This Row],[Month]])," ",TableAopCalendar[[#This Row],[Year]])</f>
        <v>APRIL 29</v>
      </c>
      <c r="J2586" s="6" t="s">
        <v>261</v>
      </c>
      <c r="K2586" s="6" t="str">
        <f>CONCATENATE(TableAopCalendar[[#This Row],[Month for Plan]]," ",TableAopCalendar[[#This Row],[Plan]])</f>
        <v>APRIL 29 PLANNED</v>
      </c>
    </row>
    <row r="2587" spans="1:11" x14ac:dyDescent="0.35">
      <c r="A2587" s="6">
        <f t="shared" si="123"/>
        <v>1</v>
      </c>
      <c r="B2587" s="7">
        <v>47237</v>
      </c>
      <c r="C2587" s="8" t="s">
        <v>251</v>
      </c>
      <c r="D2587" s="8">
        <v>29</v>
      </c>
      <c r="E2587" s="6">
        <f>DAY(TableAopCalendar[[#This Row],[Date]])</f>
        <v>29</v>
      </c>
      <c r="F2587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587" s="6" t="str">
        <f t="shared" si="124"/>
        <v>Week 5</v>
      </c>
      <c r="H2587" s="6" t="str">
        <f t="shared" si="125"/>
        <v>April 29 Week 5</v>
      </c>
      <c r="I2587" s="6" t="str">
        <f>CONCATENATE(UPPER(TableAopCalendar[[#This Row],[Month]])," ",TableAopCalendar[[#This Row],[Year]])</f>
        <v>APRIL 29</v>
      </c>
      <c r="J2587" s="6" t="s">
        <v>261</v>
      </c>
      <c r="K2587" s="6" t="str">
        <f>CONCATENATE(TableAopCalendar[[#This Row],[Month for Plan]]," ",TableAopCalendar[[#This Row],[Plan]])</f>
        <v>APRIL 29 PLANNED</v>
      </c>
    </row>
    <row r="2588" spans="1:11" x14ac:dyDescent="0.35">
      <c r="A2588" s="6">
        <f t="shared" si="123"/>
        <v>2</v>
      </c>
      <c r="B2588" s="7">
        <v>47238</v>
      </c>
      <c r="C2588" s="8" t="s">
        <v>251</v>
      </c>
      <c r="D2588" s="8">
        <v>29</v>
      </c>
      <c r="E2588" s="6">
        <f>DAY(TableAopCalendar[[#This Row],[Date]])</f>
        <v>30</v>
      </c>
      <c r="F2588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588" s="6" t="str">
        <f t="shared" si="124"/>
        <v>Week 5</v>
      </c>
      <c r="H2588" s="6" t="str">
        <f t="shared" si="125"/>
        <v>April 29 Week 5</v>
      </c>
      <c r="I2588" s="6" t="str">
        <f>CONCATENATE(UPPER(TableAopCalendar[[#This Row],[Month]])," ",TableAopCalendar[[#This Row],[Year]])</f>
        <v>APRIL 29</v>
      </c>
      <c r="J2588" s="6" t="s">
        <v>261</v>
      </c>
      <c r="K2588" s="6" t="str">
        <f>CONCATENATE(TableAopCalendar[[#This Row],[Month for Plan]]," ",TableAopCalendar[[#This Row],[Plan]])</f>
        <v>APRIL 29 PLANNED</v>
      </c>
    </row>
    <row r="2589" spans="1:11" x14ac:dyDescent="0.35">
      <c r="A2589" s="6">
        <f t="shared" si="123"/>
        <v>1</v>
      </c>
      <c r="B2589" s="7">
        <v>47239</v>
      </c>
      <c r="C2589" s="8" t="s">
        <v>252</v>
      </c>
      <c r="D2589" s="8">
        <v>29</v>
      </c>
      <c r="E2589" s="6">
        <f>DAY(TableAopCalendar[[#This Row],[Date]])</f>
        <v>1</v>
      </c>
      <c r="F2589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589" s="6" t="str">
        <f t="shared" si="124"/>
        <v>Week 1</v>
      </c>
      <c r="H2589" s="6" t="str">
        <f t="shared" si="125"/>
        <v>May 29 Week 1</v>
      </c>
      <c r="I2589" s="6" t="str">
        <f>CONCATENATE(UPPER(TableAopCalendar[[#This Row],[Month]])," ",TableAopCalendar[[#This Row],[Year]])</f>
        <v>MAY 29</v>
      </c>
      <c r="J2589" s="6" t="s">
        <v>261</v>
      </c>
      <c r="K2589" s="6" t="str">
        <f>CONCATENATE(TableAopCalendar[[#This Row],[Month for Plan]]," ",TableAopCalendar[[#This Row],[Plan]])</f>
        <v>MAY 29 PLANNED</v>
      </c>
    </row>
    <row r="2590" spans="1:11" x14ac:dyDescent="0.35">
      <c r="A2590" s="6">
        <f t="shared" si="123"/>
        <v>2</v>
      </c>
      <c r="B2590" s="7">
        <v>47240</v>
      </c>
      <c r="C2590" s="8" t="s">
        <v>252</v>
      </c>
      <c r="D2590" s="8">
        <v>29</v>
      </c>
      <c r="E2590" s="6">
        <f>DAY(TableAopCalendar[[#This Row],[Date]])</f>
        <v>2</v>
      </c>
      <c r="F2590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590" s="6" t="str">
        <f t="shared" si="124"/>
        <v>Week 1</v>
      </c>
      <c r="H2590" s="6" t="str">
        <f t="shared" si="125"/>
        <v>May 29 Week 1</v>
      </c>
      <c r="I2590" s="6" t="str">
        <f>CONCATENATE(UPPER(TableAopCalendar[[#This Row],[Month]])," ",TableAopCalendar[[#This Row],[Year]])</f>
        <v>MAY 29</v>
      </c>
      <c r="J2590" s="6" t="s">
        <v>261</v>
      </c>
      <c r="K2590" s="6" t="str">
        <f>CONCATENATE(TableAopCalendar[[#This Row],[Month for Plan]]," ",TableAopCalendar[[#This Row],[Plan]])</f>
        <v>MAY 29 PLANNED</v>
      </c>
    </row>
    <row r="2591" spans="1:11" x14ac:dyDescent="0.35">
      <c r="A2591" s="6">
        <f t="shared" si="123"/>
        <v>3</v>
      </c>
      <c r="B2591" s="7">
        <v>47241</v>
      </c>
      <c r="C2591" s="8" t="s">
        <v>252</v>
      </c>
      <c r="D2591" s="8">
        <v>29</v>
      </c>
      <c r="E2591" s="6">
        <f>DAY(TableAopCalendar[[#This Row],[Date]])</f>
        <v>3</v>
      </c>
      <c r="F2591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591" s="6" t="str">
        <f t="shared" si="124"/>
        <v>Week 1</v>
      </c>
      <c r="H2591" s="6" t="str">
        <f t="shared" si="125"/>
        <v>May 29 Week 1</v>
      </c>
      <c r="I2591" s="6" t="str">
        <f>CONCATENATE(UPPER(TableAopCalendar[[#This Row],[Month]])," ",TableAopCalendar[[#This Row],[Year]])</f>
        <v>MAY 29</v>
      </c>
      <c r="J2591" s="6" t="s">
        <v>261</v>
      </c>
      <c r="K2591" s="6" t="str">
        <f>CONCATENATE(TableAopCalendar[[#This Row],[Month for Plan]]," ",TableAopCalendar[[#This Row],[Plan]])</f>
        <v>MAY 29 PLANNED</v>
      </c>
    </row>
    <row r="2592" spans="1:11" x14ac:dyDescent="0.35">
      <c r="A2592" s="6">
        <f t="shared" si="123"/>
        <v>4</v>
      </c>
      <c r="B2592" s="7">
        <v>47242</v>
      </c>
      <c r="C2592" s="8" t="s">
        <v>252</v>
      </c>
      <c r="D2592" s="8">
        <v>29</v>
      </c>
      <c r="E2592" s="6">
        <f>DAY(TableAopCalendar[[#This Row],[Date]])</f>
        <v>4</v>
      </c>
      <c r="F2592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592" s="6" t="str">
        <f t="shared" si="124"/>
        <v>Week 1</v>
      </c>
      <c r="H2592" s="6" t="str">
        <f t="shared" si="125"/>
        <v>May 29 Week 1</v>
      </c>
      <c r="I2592" s="6" t="str">
        <f>CONCATENATE(UPPER(TableAopCalendar[[#This Row],[Month]])," ",TableAopCalendar[[#This Row],[Year]])</f>
        <v>MAY 29</v>
      </c>
      <c r="J2592" s="6" t="s">
        <v>261</v>
      </c>
      <c r="K2592" s="6" t="str">
        <f>CONCATENATE(TableAopCalendar[[#This Row],[Month for Plan]]," ",TableAopCalendar[[#This Row],[Plan]])</f>
        <v>MAY 29 PLANNED</v>
      </c>
    </row>
    <row r="2593" spans="1:11" x14ac:dyDescent="0.35">
      <c r="A2593" s="6">
        <f t="shared" si="123"/>
        <v>5</v>
      </c>
      <c r="B2593" s="7">
        <v>47243</v>
      </c>
      <c r="C2593" s="8" t="s">
        <v>252</v>
      </c>
      <c r="D2593" s="8">
        <v>29</v>
      </c>
      <c r="E2593" s="6">
        <f>DAY(TableAopCalendar[[#This Row],[Date]])</f>
        <v>5</v>
      </c>
      <c r="F2593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593" s="6" t="str">
        <f t="shared" si="124"/>
        <v>Week 1</v>
      </c>
      <c r="H2593" s="6" t="str">
        <f t="shared" si="125"/>
        <v>May 29 Week 1</v>
      </c>
      <c r="I2593" s="6" t="str">
        <f>CONCATENATE(UPPER(TableAopCalendar[[#This Row],[Month]])," ",TableAopCalendar[[#This Row],[Year]])</f>
        <v>MAY 29</v>
      </c>
      <c r="J2593" s="6" t="s">
        <v>261</v>
      </c>
      <c r="K2593" s="6" t="str">
        <f>CONCATENATE(TableAopCalendar[[#This Row],[Month for Plan]]," ",TableAopCalendar[[#This Row],[Plan]])</f>
        <v>MAY 29 PLANNED</v>
      </c>
    </row>
    <row r="2594" spans="1:11" x14ac:dyDescent="0.35">
      <c r="A2594" s="6">
        <f t="shared" si="123"/>
        <v>6</v>
      </c>
      <c r="B2594" s="7">
        <v>47244</v>
      </c>
      <c r="C2594" s="8" t="s">
        <v>252</v>
      </c>
      <c r="D2594" s="8">
        <v>29</v>
      </c>
      <c r="E2594" s="6">
        <f>DAY(TableAopCalendar[[#This Row],[Date]])</f>
        <v>6</v>
      </c>
      <c r="F2594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594" s="6" t="str">
        <f t="shared" si="124"/>
        <v>Week 1</v>
      </c>
      <c r="H2594" s="6" t="str">
        <f t="shared" si="125"/>
        <v>May 29 Week 1</v>
      </c>
      <c r="I2594" s="6" t="str">
        <f>CONCATENATE(UPPER(TableAopCalendar[[#This Row],[Month]])," ",TableAopCalendar[[#This Row],[Year]])</f>
        <v>MAY 29</v>
      </c>
      <c r="J2594" s="6" t="s">
        <v>261</v>
      </c>
      <c r="K2594" s="6" t="str">
        <f>CONCATENATE(TableAopCalendar[[#This Row],[Month for Plan]]," ",TableAopCalendar[[#This Row],[Plan]])</f>
        <v>MAY 29 PLANNED</v>
      </c>
    </row>
    <row r="2595" spans="1:11" x14ac:dyDescent="0.35">
      <c r="A2595" s="6">
        <f t="shared" si="123"/>
        <v>7</v>
      </c>
      <c r="B2595" s="7">
        <v>47245</v>
      </c>
      <c r="C2595" s="8" t="s">
        <v>252</v>
      </c>
      <c r="D2595" s="8">
        <v>29</v>
      </c>
      <c r="E2595" s="6">
        <f>DAY(TableAopCalendar[[#This Row],[Date]])</f>
        <v>7</v>
      </c>
      <c r="F2595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595" s="6" t="str">
        <f t="shared" si="124"/>
        <v>Week 1</v>
      </c>
      <c r="H2595" s="6" t="str">
        <f t="shared" si="125"/>
        <v>May 29 Week 1</v>
      </c>
      <c r="I2595" s="6" t="str">
        <f>CONCATENATE(UPPER(TableAopCalendar[[#This Row],[Month]])," ",TableAopCalendar[[#This Row],[Year]])</f>
        <v>MAY 29</v>
      </c>
      <c r="J2595" s="6" t="s">
        <v>261</v>
      </c>
      <c r="K2595" s="6" t="str">
        <f>CONCATENATE(TableAopCalendar[[#This Row],[Month for Plan]]," ",TableAopCalendar[[#This Row],[Plan]])</f>
        <v>MAY 29 PLANNED</v>
      </c>
    </row>
    <row r="2596" spans="1:11" x14ac:dyDescent="0.35">
      <c r="A2596" s="6">
        <f t="shared" si="123"/>
        <v>1</v>
      </c>
      <c r="B2596" s="7">
        <v>47246</v>
      </c>
      <c r="C2596" s="8" t="s">
        <v>252</v>
      </c>
      <c r="D2596" s="8">
        <v>29</v>
      </c>
      <c r="E2596" s="6">
        <f>DAY(TableAopCalendar[[#This Row],[Date]])</f>
        <v>8</v>
      </c>
      <c r="F2596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596" s="6" t="str">
        <f t="shared" si="124"/>
        <v>Week 2</v>
      </c>
      <c r="H2596" s="6" t="str">
        <f t="shared" si="125"/>
        <v>May 29 Week 2</v>
      </c>
      <c r="I2596" s="6" t="str">
        <f>CONCATENATE(UPPER(TableAopCalendar[[#This Row],[Month]])," ",TableAopCalendar[[#This Row],[Year]])</f>
        <v>MAY 29</v>
      </c>
      <c r="J2596" s="6" t="s">
        <v>261</v>
      </c>
      <c r="K2596" s="6" t="str">
        <f>CONCATENATE(TableAopCalendar[[#This Row],[Month for Plan]]," ",TableAopCalendar[[#This Row],[Plan]])</f>
        <v>MAY 29 PLANNED</v>
      </c>
    </row>
    <row r="2597" spans="1:11" x14ac:dyDescent="0.35">
      <c r="A2597" s="6">
        <f t="shared" si="123"/>
        <v>2</v>
      </c>
      <c r="B2597" s="7">
        <v>47247</v>
      </c>
      <c r="C2597" s="8" t="s">
        <v>252</v>
      </c>
      <c r="D2597" s="8">
        <v>29</v>
      </c>
      <c r="E2597" s="6">
        <f>DAY(TableAopCalendar[[#This Row],[Date]])</f>
        <v>9</v>
      </c>
      <c r="F2597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597" s="6" t="str">
        <f t="shared" si="124"/>
        <v>Week 2</v>
      </c>
      <c r="H2597" s="6" t="str">
        <f t="shared" si="125"/>
        <v>May 29 Week 2</v>
      </c>
      <c r="I2597" s="6" t="str">
        <f>CONCATENATE(UPPER(TableAopCalendar[[#This Row],[Month]])," ",TableAopCalendar[[#This Row],[Year]])</f>
        <v>MAY 29</v>
      </c>
      <c r="J2597" s="6" t="s">
        <v>261</v>
      </c>
      <c r="K2597" s="6" t="str">
        <f>CONCATENATE(TableAopCalendar[[#This Row],[Month for Plan]]," ",TableAopCalendar[[#This Row],[Plan]])</f>
        <v>MAY 29 PLANNED</v>
      </c>
    </row>
    <row r="2598" spans="1:11" x14ac:dyDescent="0.35">
      <c r="A2598" s="6">
        <f t="shared" si="123"/>
        <v>3</v>
      </c>
      <c r="B2598" s="7">
        <v>47248</v>
      </c>
      <c r="C2598" s="8" t="s">
        <v>252</v>
      </c>
      <c r="D2598" s="8">
        <v>29</v>
      </c>
      <c r="E2598" s="6">
        <f>DAY(TableAopCalendar[[#This Row],[Date]])</f>
        <v>10</v>
      </c>
      <c r="F2598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598" s="6" t="str">
        <f t="shared" si="124"/>
        <v>Week 2</v>
      </c>
      <c r="H2598" s="6" t="str">
        <f t="shared" si="125"/>
        <v>May 29 Week 2</v>
      </c>
      <c r="I2598" s="6" t="str">
        <f>CONCATENATE(UPPER(TableAopCalendar[[#This Row],[Month]])," ",TableAopCalendar[[#This Row],[Year]])</f>
        <v>MAY 29</v>
      </c>
      <c r="J2598" s="6" t="s">
        <v>261</v>
      </c>
      <c r="K2598" s="6" t="str">
        <f>CONCATENATE(TableAopCalendar[[#This Row],[Month for Plan]]," ",TableAopCalendar[[#This Row],[Plan]])</f>
        <v>MAY 29 PLANNED</v>
      </c>
    </row>
    <row r="2599" spans="1:11" x14ac:dyDescent="0.35">
      <c r="A2599" s="6">
        <f t="shared" si="123"/>
        <v>4</v>
      </c>
      <c r="B2599" s="7">
        <v>47249</v>
      </c>
      <c r="C2599" s="8" t="s">
        <v>252</v>
      </c>
      <c r="D2599" s="8">
        <v>29</v>
      </c>
      <c r="E2599" s="6">
        <f>DAY(TableAopCalendar[[#This Row],[Date]])</f>
        <v>11</v>
      </c>
      <c r="F2599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599" s="6" t="str">
        <f t="shared" si="124"/>
        <v>Week 2</v>
      </c>
      <c r="H2599" s="6" t="str">
        <f t="shared" si="125"/>
        <v>May 29 Week 2</v>
      </c>
      <c r="I2599" s="6" t="str">
        <f>CONCATENATE(UPPER(TableAopCalendar[[#This Row],[Month]])," ",TableAopCalendar[[#This Row],[Year]])</f>
        <v>MAY 29</v>
      </c>
      <c r="J2599" s="6" t="s">
        <v>261</v>
      </c>
      <c r="K2599" s="6" t="str">
        <f>CONCATENATE(TableAopCalendar[[#This Row],[Month for Plan]]," ",TableAopCalendar[[#This Row],[Plan]])</f>
        <v>MAY 29 PLANNED</v>
      </c>
    </row>
    <row r="2600" spans="1:11" x14ac:dyDescent="0.35">
      <c r="A2600" s="6">
        <f t="shared" si="123"/>
        <v>5</v>
      </c>
      <c r="B2600" s="7">
        <v>47250</v>
      </c>
      <c r="C2600" s="8" t="s">
        <v>252</v>
      </c>
      <c r="D2600" s="8">
        <v>29</v>
      </c>
      <c r="E2600" s="6">
        <f>DAY(TableAopCalendar[[#This Row],[Date]])</f>
        <v>12</v>
      </c>
      <c r="F2600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600" s="6" t="str">
        <f t="shared" si="124"/>
        <v>Week 2</v>
      </c>
      <c r="H2600" s="6" t="str">
        <f t="shared" si="125"/>
        <v>May 29 Week 2</v>
      </c>
      <c r="I2600" s="6" t="str">
        <f>CONCATENATE(UPPER(TableAopCalendar[[#This Row],[Month]])," ",TableAopCalendar[[#This Row],[Year]])</f>
        <v>MAY 29</v>
      </c>
      <c r="J2600" s="6" t="s">
        <v>261</v>
      </c>
      <c r="K2600" s="6" t="str">
        <f>CONCATENATE(TableAopCalendar[[#This Row],[Month for Plan]]," ",TableAopCalendar[[#This Row],[Plan]])</f>
        <v>MAY 29 PLANNED</v>
      </c>
    </row>
    <row r="2601" spans="1:11" x14ac:dyDescent="0.35">
      <c r="A2601" s="6">
        <f t="shared" si="123"/>
        <v>6</v>
      </c>
      <c r="B2601" s="7">
        <v>47251</v>
      </c>
      <c r="C2601" s="8" t="s">
        <v>252</v>
      </c>
      <c r="D2601" s="8">
        <v>29</v>
      </c>
      <c r="E2601" s="6">
        <f>DAY(TableAopCalendar[[#This Row],[Date]])</f>
        <v>13</v>
      </c>
      <c r="F2601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601" s="6" t="str">
        <f t="shared" si="124"/>
        <v>Week 2</v>
      </c>
      <c r="H2601" s="6" t="str">
        <f t="shared" si="125"/>
        <v>May 29 Week 2</v>
      </c>
      <c r="I2601" s="6" t="str">
        <f>CONCATENATE(UPPER(TableAopCalendar[[#This Row],[Month]])," ",TableAopCalendar[[#This Row],[Year]])</f>
        <v>MAY 29</v>
      </c>
      <c r="J2601" s="6" t="s">
        <v>261</v>
      </c>
      <c r="K2601" s="6" t="str">
        <f>CONCATENATE(TableAopCalendar[[#This Row],[Month for Plan]]," ",TableAopCalendar[[#This Row],[Plan]])</f>
        <v>MAY 29 PLANNED</v>
      </c>
    </row>
    <row r="2602" spans="1:11" x14ac:dyDescent="0.35">
      <c r="A2602" s="6">
        <f t="shared" si="123"/>
        <v>7</v>
      </c>
      <c r="B2602" s="7">
        <v>47252</v>
      </c>
      <c r="C2602" s="8" t="s">
        <v>252</v>
      </c>
      <c r="D2602" s="8">
        <v>29</v>
      </c>
      <c r="E2602" s="6">
        <f>DAY(TableAopCalendar[[#This Row],[Date]])</f>
        <v>14</v>
      </c>
      <c r="F2602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602" s="6" t="str">
        <f t="shared" si="124"/>
        <v>Week 2</v>
      </c>
      <c r="H2602" s="6" t="str">
        <f t="shared" si="125"/>
        <v>May 29 Week 2</v>
      </c>
      <c r="I2602" s="6" t="str">
        <f>CONCATENATE(UPPER(TableAopCalendar[[#This Row],[Month]])," ",TableAopCalendar[[#This Row],[Year]])</f>
        <v>MAY 29</v>
      </c>
      <c r="J2602" s="6" t="s">
        <v>261</v>
      </c>
      <c r="K2602" s="6" t="str">
        <f>CONCATENATE(TableAopCalendar[[#This Row],[Month for Plan]]," ",TableAopCalendar[[#This Row],[Plan]])</f>
        <v>MAY 29 PLANNED</v>
      </c>
    </row>
    <row r="2603" spans="1:11" x14ac:dyDescent="0.35">
      <c r="A2603" s="6">
        <f t="shared" si="123"/>
        <v>1</v>
      </c>
      <c r="B2603" s="7">
        <v>47253</v>
      </c>
      <c r="C2603" s="8" t="s">
        <v>252</v>
      </c>
      <c r="D2603" s="8">
        <v>29</v>
      </c>
      <c r="E2603" s="6">
        <f>DAY(TableAopCalendar[[#This Row],[Date]])</f>
        <v>15</v>
      </c>
      <c r="F2603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603" s="6" t="str">
        <f t="shared" si="124"/>
        <v>Week 3</v>
      </c>
      <c r="H2603" s="6" t="str">
        <f t="shared" si="125"/>
        <v>May 29 Week 3</v>
      </c>
      <c r="I2603" s="6" t="str">
        <f>CONCATENATE(UPPER(TableAopCalendar[[#This Row],[Month]])," ",TableAopCalendar[[#This Row],[Year]])</f>
        <v>MAY 29</v>
      </c>
      <c r="J2603" s="6" t="s">
        <v>261</v>
      </c>
      <c r="K2603" s="6" t="str">
        <f>CONCATENATE(TableAopCalendar[[#This Row],[Month for Plan]]," ",TableAopCalendar[[#This Row],[Plan]])</f>
        <v>MAY 29 PLANNED</v>
      </c>
    </row>
    <row r="2604" spans="1:11" x14ac:dyDescent="0.35">
      <c r="A2604" s="6">
        <f t="shared" si="123"/>
        <v>2</v>
      </c>
      <c r="B2604" s="7">
        <v>47254</v>
      </c>
      <c r="C2604" s="8" t="s">
        <v>252</v>
      </c>
      <c r="D2604" s="8">
        <v>29</v>
      </c>
      <c r="E2604" s="6">
        <f>DAY(TableAopCalendar[[#This Row],[Date]])</f>
        <v>16</v>
      </c>
      <c r="F2604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604" s="6" t="str">
        <f t="shared" si="124"/>
        <v>Week 3</v>
      </c>
      <c r="H2604" s="6" t="str">
        <f t="shared" si="125"/>
        <v>May 29 Week 3</v>
      </c>
      <c r="I2604" s="6" t="str">
        <f>CONCATENATE(UPPER(TableAopCalendar[[#This Row],[Month]])," ",TableAopCalendar[[#This Row],[Year]])</f>
        <v>MAY 29</v>
      </c>
      <c r="J2604" s="6" t="s">
        <v>261</v>
      </c>
      <c r="K2604" s="6" t="str">
        <f>CONCATENATE(TableAopCalendar[[#This Row],[Month for Plan]]," ",TableAopCalendar[[#This Row],[Plan]])</f>
        <v>MAY 29 PLANNED</v>
      </c>
    </row>
    <row r="2605" spans="1:11" x14ac:dyDescent="0.35">
      <c r="A2605" s="6">
        <f t="shared" si="123"/>
        <v>3</v>
      </c>
      <c r="B2605" s="7">
        <v>47255</v>
      </c>
      <c r="C2605" s="8" t="s">
        <v>252</v>
      </c>
      <c r="D2605" s="8">
        <v>29</v>
      </c>
      <c r="E2605" s="6">
        <f>DAY(TableAopCalendar[[#This Row],[Date]])</f>
        <v>17</v>
      </c>
      <c r="F2605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605" s="6" t="str">
        <f t="shared" si="124"/>
        <v>Week 3</v>
      </c>
      <c r="H2605" s="6" t="str">
        <f t="shared" si="125"/>
        <v>May 29 Week 3</v>
      </c>
      <c r="I2605" s="6" t="str">
        <f>CONCATENATE(UPPER(TableAopCalendar[[#This Row],[Month]])," ",TableAopCalendar[[#This Row],[Year]])</f>
        <v>MAY 29</v>
      </c>
      <c r="J2605" s="6" t="s">
        <v>261</v>
      </c>
      <c r="K2605" s="6" t="str">
        <f>CONCATENATE(TableAopCalendar[[#This Row],[Month for Plan]]," ",TableAopCalendar[[#This Row],[Plan]])</f>
        <v>MAY 29 PLANNED</v>
      </c>
    </row>
    <row r="2606" spans="1:11" x14ac:dyDescent="0.35">
      <c r="A2606" s="6">
        <f t="shared" si="123"/>
        <v>4</v>
      </c>
      <c r="B2606" s="7">
        <v>47256</v>
      </c>
      <c r="C2606" s="8" t="s">
        <v>252</v>
      </c>
      <c r="D2606" s="8">
        <v>29</v>
      </c>
      <c r="E2606" s="6">
        <f>DAY(TableAopCalendar[[#This Row],[Date]])</f>
        <v>18</v>
      </c>
      <c r="F2606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606" s="6" t="str">
        <f t="shared" si="124"/>
        <v>Week 3</v>
      </c>
      <c r="H2606" s="6" t="str">
        <f t="shared" si="125"/>
        <v>May 29 Week 3</v>
      </c>
      <c r="I2606" s="6" t="str">
        <f>CONCATENATE(UPPER(TableAopCalendar[[#This Row],[Month]])," ",TableAopCalendar[[#This Row],[Year]])</f>
        <v>MAY 29</v>
      </c>
      <c r="J2606" s="6" t="s">
        <v>261</v>
      </c>
      <c r="K2606" s="6" t="str">
        <f>CONCATENATE(TableAopCalendar[[#This Row],[Month for Plan]]," ",TableAopCalendar[[#This Row],[Plan]])</f>
        <v>MAY 29 PLANNED</v>
      </c>
    </row>
    <row r="2607" spans="1:11" x14ac:dyDescent="0.35">
      <c r="A2607" s="6">
        <f t="shared" si="123"/>
        <v>5</v>
      </c>
      <c r="B2607" s="7">
        <v>47257</v>
      </c>
      <c r="C2607" s="8" t="s">
        <v>252</v>
      </c>
      <c r="D2607" s="8">
        <v>29</v>
      </c>
      <c r="E2607" s="6">
        <f>DAY(TableAopCalendar[[#This Row],[Date]])</f>
        <v>19</v>
      </c>
      <c r="F2607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607" s="6" t="str">
        <f t="shared" si="124"/>
        <v>Week 3</v>
      </c>
      <c r="H2607" s="6" t="str">
        <f t="shared" si="125"/>
        <v>May 29 Week 3</v>
      </c>
      <c r="I2607" s="6" t="str">
        <f>CONCATENATE(UPPER(TableAopCalendar[[#This Row],[Month]])," ",TableAopCalendar[[#This Row],[Year]])</f>
        <v>MAY 29</v>
      </c>
      <c r="J2607" s="6" t="s">
        <v>261</v>
      </c>
      <c r="K2607" s="6" t="str">
        <f>CONCATENATE(TableAopCalendar[[#This Row],[Month for Plan]]," ",TableAopCalendar[[#This Row],[Plan]])</f>
        <v>MAY 29 PLANNED</v>
      </c>
    </row>
    <row r="2608" spans="1:11" x14ac:dyDescent="0.35">
      <c r="A2608" s="6">
        <f t="shared" si="123"/>
        <v>6</v>
      </c>
      <c r="B2608" s="7">
        <v>47258</v>
      </c>
      <c r="C2608" s="8" t="s">
        <v>252</v>
      </c>
      <c r="D2608" s="8">
        <v>29</v>
      </c>
      <c r="E2608" s="6">
        <f>DAY(TableAopCalendar[[#This Row],[Date]])</f>
        <v>20</v>
      </c>
      <c r="F2608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608" s="6" t="str">
        <f t="shared" si="124"/>
        <v>Week 3</v>
      </c>
      <c r="H2608" s="6" t="str">
        <f t="shared" si="125"/>
        <v>May 29 Week 3</v>
      </c>
      <c r="I2608" s="6" t="str">
        <f>CONCATENATE(UPPER(TableAopCalendar[[#This Row],[Month]])," ",TableAopCalendar[[#This Row],[Year]])</f>
        <v>MAY 29</v>
      </c>
      <c r="J2608" s="6" t="s">
        <v>261</v>
      </c>
      <c r="K2608" s="6" t="str">
        <f>CONCATENATE(TableAopCalendar[[#This Row],[Month for Plan]]," ",TableAopCalendar[[#This Row],[Plan]])</f>
        <v>MAY 29 PLANNED</v>
      </c>
    </row>
    <row r="2609" spans="1:11" x14ac:dyDescent="0.35">
      <c r="A2609" s="6">
        <f t="shared" si="123"/>
        <v>7</v>
      </c>
      <c r="B2609" s="7">
        <v>47259</v>
      </c>
      <c r="C2609" s="8" t="s">
        <v>252</v>
      </c>
      <c r="D2609" s="8">
        <v>29</v>
      </c>
      <c r="E2609" s="6">
        <f>DAY(TableAopCalendar[[#This Row],[Date]])</f>
        <v>21</v>
      </c>
      <c r="F2609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609" s="6" t="str">
        <f t="shared" si="124"/>
        <v>Week 3</v>
      </c>
      <c r="H2609" s="6" t="str">
        <f t="shared" si="125"/>
        <v>May 29 Week 3</v>
      </c>
      <c r="I2609" s="6" t="str">
        <f>CONCATENATE(UPPER(TableAopCalendar[[#This Row],[Month]])," ",TableAopCalendar[[#This Row],[Year]])</f>
        <v>MAY 29</v>
      </c>
      <c r="J2609" s="6" t="s">
        <v>261</v>
      </c>
      <c r="K2609" s="6" t="str">
        <f>CONCATENATE(TableAopCalendar[[#This Row],[Month for Plan]]," ",TableAopCalendar[[#This Row],[Plan]])</f>
        <v>MAY 29 PLANNED</v>
      </c>
    </row>
    <row r="2610" spans="1:11" x14ac:dyDescent="0.35">
      <c r="A2610" s="6">
        <f t="shared" si="123"/>
        <v>1</v>
      </c>
      <c r="B2610" s="7">
        <v>47260</v>
      </c>
      <c r="C2610" s="8" t="s">
        <v>252</v>
      </c>
      <c r="D2610" s="8">
        <v>29</v>
      </c>
      <c r="E2610" s="6">
        <f>DAY(TableAopCalendar[[#This Row],[Date]])</f>
        <v>22</v>
      </c>
      <c r="F2610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610" s="6" t="str">
        <f t="shared" si="124"/>
        <v>Week 4</v>
      </c>
      <c r="H2610" s="6" t="str">
        <f t="shared" si="125"/>
        <v>May 29 Week 4</v>
      </c>
      <c r="I2610" s="6" t="str">
        <f>CONCATENATE(UPPER(TableAopCalendar[[#This Row],[Month]])," ",TableAopCalendar[[#This Row],[Year]])</f>
        <v>MAY 29</v>
      </c>
      <c r="J2610" s="6" t="s">
        <v>261</v>
      </c>
      <c r="K2610" s="6" t="str">
        <f>CONCATENATE(TableAopCalendar[[#This Row],[Month for Plan]]," ",TableAopCalendar[[#This Row],[Plan]])</f>
        <v>MAY 29 PLANNED</v>
      </c>
    </row>
    <row r="2611" spans="1:11" x14ac:dyDescent="0.35">
      <c r="A2611" s="6">
        <f t="shared" si="123"/>
        <v>2</v>
      </c>
      <c r="B2611" s="7">
        <v>47261</v>
      </c>
      <c r="C2611" s="8" t="s">
        <v>252</v>
      </c>
      <c r="D2611" s="8">
        <v>29</v>
      </c>
      <c r="E2611" s="6">
        <f>DAY(TableAopCalendar[[#This Row],[Date]])</f>
        <v>23</v>
      </c>
      <c r="F2611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611" s="6" t="str">
        <f t="shared" si="124"/>
        <v>Week 4</v>
      </c>
      <c r="H2611" s="6" t="str">
        <f t="shared" si="125"/>
        <v>May 29 Week 4</v>
      </c>
      <c r="I2611" s="6" t="str">
        <f>CONCATENATE(UPPER(TableAopCalendar[[#This Row],[Month]])," ",TableAopCalendar[[#This Row],[Year]])</f>
        <v>MAY 29</v>
      </c>
      <c r="J2611" s="6" t="s">
        <v>261</v>
      </c>
      <c r="K2611" s="6" t="str">
        <f>CONCATENATE(TableAopCalendar[[#This Row],[Month for Plan]]," ",TableAopCalendar[[#This Row],[Plan]])</f>
        <v>MAY 29 PLANNED</v>
      </c>
    </row>
    <row r="2612" spans="1:11" x14ac:dyDescent="0.35">
      <c r="A2612" s="6">
        <f t="shared" si="123"/>
        <v>3</v>
      </c>
      <c r="B2612" s="7">
        <v>47262</v>
      </c>
      <c r="C2612" s="8" t="s">
        <v>252</v>
      </c>
      <c r="D2612" s="8">
        <v>29</v>
      </c>
      <c r="E2612" s="6">
        <f>DAY(TableAopCalendar[[#This Row],[Date]])</f>
        <v>24</v>
      </c>
      <c r="F2612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612" s="6" t="str">
        <f t="shared" si="124"/>
        <v>Week 4</v>
      </c>
      <c r="H2612" s="6" t="str">
        <f t="shared" si="125"/>
        <v>May 29 Week 4</v>
      </c>
      <c r="I2612" s="6" t="str">
        <f>CONCATENATE(UPPER(TableAopCalendar[[#This Row],[Month]])," ",TableAopCalendar[[#This Row],[Year]])</f>
        <v>MAY 29</v>
      </c>
      <c r="J2612" s="6" t="s">
        <v>261</v>
      </c>
      <c r="K2612" s="6" t="str">
        <f>CONCATENATE(TableAopCalendar[[#This Row],[Month for Plan]]," ",TableAopCalendar[[#This Row],[Plan]])</f>
        <v>MAY 29 PLANNED</v>
      </c>
    </row>
    <row r="2613" spans="1:11" x14ac:dyDescent="0.35">
      <c r="A2613" s="6">
        <f t="shared" si="123"/>
        <v>4</v>
      </c>
      <c r="B2613" s="7">
        <v>47263</v>
      </c>
      <c r="C2613" s="8" t="s">
        <v>252</v>
      </c>
      <c r="D2613" s="8">
        <v>29</v>
      </c>
      <c r="E2613" s="6">
        <f>DAY(TableAopCalendar[[#This Row],[Date]])</f>
        <v>25</v>
      </c>
      <c r="F2613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613" s="6" t="str">
        <f t="shared" si="124"/>
        <v>Week 4</v>
      </c>
      <c r="H2613" s="6" t="str">
        <f t="shared" si="125"/>
        <v>May 29 Week 4</v>
      </c>
      <c r="I2613" s="6" t="str">
        <f>CONCATENATE(UPPER(TableAopCalendar[[#This Row],[Month]])," ",TableAopCalendar[[#This Row],[Year]])</f>
        <v>MAY 29</v>
      </c>
      <c r="J2613" s="6" t="s">
        <v>261</v>
      </c>
      <c r="K2613" s="6" t="str">
        <f>CONCATENATE(TableAopCalendar[[#This Row],[Month for Plan]]," ",TableAopCalendar[[#This Row],[Plan]])</f>
        <v>MAY 29 PLANNED</v>
      </c>
    </row>
    <row r="2614" spans="1:11" x14ac:dyDescent="0.35">
      <c r="A2614" s="6">
        <f t="shared" si="123"/>
        <v>5</v>
      </c>
      <c r="B2614" s="7">
        <v>47264</v>
      </c>
      <c r="C2614" s="8" t="s">
        <v>252</v>
      </c>
      <c r="D2614" s="8">
        <v>29</v>
      </c>
      <c r="E2614" s="6">
        <f>DAY(TableAopCalendar[[#This Row],[Date]])</f>
        <v>26</v>
      </c>
      <c r="F2614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614" s="6" t="str">
        <f t="shared" si="124"/>
        <v>Week 4</v>
      </c>
      <c r="H2614" s="6" t="str">
        <f t="shared" si="125"/>
        <v>May 29 Week 4</v>
      </c>
      <c r="I2614" s="6" t="str">
        <f>CONCATENATE(UPPER(TableAopCalendar[[#This Row],[Month]])," ",TableAopCalendar[[#This Row],[Year]])</f>
        <v>MAY 29</v>
      </c>
      <c r="J2614" s="6" t="s">
        <v>261</v>
      </c>
      <c r="K2614" s="6" t="str">
        <f>CONCATENATE(TableAopCalendar[[#This Row],[Month for Plan]]," ",TableAopCalendar[[#This Row],[Plan]])</f>
        <v>MAY 29 PLANNED</v>
      </c>
    </row>
    <row r="2615" spans="1:11" x14ac:dyDescent="0.35">
      <c r="A2615" s="6">
        <f t="shared" si="123"/>
        <v>6</v>
      </c>
      <c r="B2615" s="7">
        <v>47265</v>
      </c>
      <c r="C2615" s="8" t="s">
        <v>252</v>
      </c>
      <c r="D2615" s="8">
        <v>29</v>
      </c>
      <c r="E2615" s="6">
        <f>DAY(TableAopCalendar[[#This Row],[Date]])</f>
        <v>27</v>
      </c>
      <c r="F2615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615" s="6" t="str">
        <f t="shared" si="124"/>
        <v>Week 4</v>
      </c>
      <c r="H2615" s="6" t="str">
        <f t="shared" si="125"/>
        <v>May 29 Week 4</v>
      </c>
      <c r="I2615" s="6" t="str">
        <f>CONCATENATE(UPPER(TableAopCalendar[[#This Row],[Month]])," ",TableAopCalendar[[#This Row],[Year]])</f>
        <v>MAY 29</v>
      </c>
      <c r="J2615" s="6" t="s">
        <v>261</v>
      </c>
      <c r="K2615" s="6" t="str">
        <f>CONCATENATE(TableAopCalendar[[#This Row],[Month for Plan]]," ",TableAopCalendar[[#This Row],[Plan]])</f>
        <v>MAY 29 PLANNED</v>
      </c>
    </row>
    <row r="2616" spans="1:11" x14ac:dyDescent="0.35">
      <c r="A2616" s="6">
        <f t="shared" si="123"/>
        <v>7</v>
      </c>
      <c r="B2616" s="7">
        <v>47266</v>
      </c>
      <c r="C2616" s="8" t="s">
        <v>252</v>
      </c>
      <c r="D2616" s="8">
        <v>29</v>
      </c>
      <c r="E2616" s="6">
        <f>DAY(TableAopCalendar[[#This Row],[Date]])</f>
        <v>28</v>
      </c>
      <c r="F2616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616" s="6" t="str">
        <f t="shared" si="124"/>
        <v>Week 4</v>
      </c>
      <c r="H2616" s="6" t="str">
        <f t="shared" si="125"/>
        <v>May 29 Week 4</v>
      </c>
      <c r="I2616" s="6" t="str">
        <f>CONCATENATE(UPPER(TableAopCalendar[[#This Row],[Month]])," ",TableAopCalendar[[#This Row],[Year]])</f>
        <v>MAY 29</v>
      </c>
      <c r="J2616" s="6" t="s">
        <v>261</v>
      </c>
      <c r="K2616" s="6" t="str">
        <f>CONCATENATE(TableAopCalendar[[#This Row],[Month for Plan]]," ",TableAopCalendar[[#This Row],[Plan]])</f>
        <v>MAY 29 PLANNED</v>
      </c>
    </row>
    <row r="2617" spans="1:11" x14ac:dyDescent="0.35">
      <c r="A2617" s="6">
        <f t="shared" si="123"/>
        <v>1</v>
      </c>
      <c r="B2617" s="7">
        <v>47267</v>
      </c>
      <c r="C2617" s="8" t="s">
        <v>252</v>
      </c>
      <c r="D2617" s="8">
        <v>29</v>
      </c>
      <c r="E2617" s="6">
        <f>DAY(TableAopCalendar[[#This Row],[Date]])</f>
        <v>29</v>
      </c>
      <c r="F2617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617" s="6" t="str">
        <f t="shared" si="124"/>
        <v>Week 5</v>
      </c>
      <c r="H2617" s="6" t="str">
        <f t="shared" si="125"/>
        <v>May 29 Week 5</v>
      </c>
      <c r="I2617" s="6" t="str">
        <f>CONCATENATE(UPPER(TableAopCalendar[[#This Row],[Month]])," ",TableAopCalendar[[#This Row],[Year]])</f>
        <v>MAY 29</v>
      </c>
      <c r="J2617" s="6" t="s">
        <v>261</v>
      </c>
      <c r="K2617" s="6" t="str">
        <f>CONCATENATE(TableAopCalendar[[#This Row],[Month for Plan]]," ",TableAopCalendar[[#This Row],[Plan]])</f>
        <v>MAY 29 PLANNED</v>
      </c>
    </row>
    <row r="2618" spans="1:11" x14ac:dyDescent="0.35">
      <c r="A2618" s="6">
        <f t="shared" si="123"/>
        <v>2</v>
      </c>
      <c r="B2618" s="7">
        <v>47268</v>
      </c>
      <c r="C2618" s="8" t="s">
        <v>252</v>
      </c>
      <c r="D2618" s="8">
        <v>29</v>
      </c>
      <c r="E2618" s="6">
        <f>DAY(TableAopCalendar[[#This Row],[Date]])</f>
        <v>30</v>
      </c>
      <c r="F2618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618" s="6" t="str">
        <f t="shared" si="124"/>
        <v>Week 5</v>
      </c>
      <c r="H2618" s="6" t="str">
        <f t="shared" si="125"/>
        <v>May 29 Week 5</v>
      </c>
      <c r="I2618" s="6" t="str">
        <f>CONCATENATE(UPPER(TableAopCalendar[[#This Row],[Month]])," ",TableAopCalendar[[#This Row],[Year]])</f>
        <v>MAY 29</v>
      </c>
      <c r="J2618" s="6" t="s">
        <v>261</v>
      </c>
      <c r="K2618" s="6" t="str">
        <f>CONCATENATE(TableAopCalendar[[#This Row],[Month for Plan]]," ",TableAopCalendar[[#This Row],[Plan]])</f>
        <v>MAY 29 PLANNED</v>
      </c>
    </row>
    <row r="2619" spans="1:11" x14ac:dyDescent="0.35">
      <c r="A2619" s="6">
        <f t="shared" si="123"/>
        <v>3</v>
      </c>
      <c r="B2619" s="7">
        <v>47269</v>
      </c>
      <c r="C2619" s="8" t="s">
        <v>252</v>
      </c>
      <c r="D2619" s="8">
        <v>29</v>
      </c>
      <c r="E2619" s="6">
        <f>DAY(TableAopCalendar[[#This Row],[Date]])</f>
        <v>31</v>
      </c>
      <c r="F2619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619" s="6" t="str">
        <f t="shared" si="124"/>
        <v>Week 5</v>
      </c>
      <c r="H2619" s="6" t="str">
        <f t="shared" si="125"/>
        <v>May 29 Week 5</v>
      </c>
      <c r="I2619" s="6" t="str">
        <f>CONCATENATE(UPPER(TableAopCalendar[[#This Row],[Month]])," ",TableAopCalendar[[#This Row],[Year]])</f>
        <v>MAY 29</v>
      </c>
      <c r="J2619" s="6" t="s">
        <v>261</v>
      </c>
      <c r="K2619" s="6" t="str">
        <f>CONCATENATE(TableAopCalendar[[#This Row],[Month for Plan]]," ",TableAopCalendar[[#This Row],[Plan]])</f>
        <v>MAY 29 PLANNED</v>
      </c>
    </row>
    <row r="2620" spans="1:11" x14ac:dyDescent="0.35">
      <c r="A2620" s="6">
        <f t="shared" si="123"/>
        <v>1</v>
      </c>
      <c r="B2620" s="7">
        <v>47270</v>
      </c>
      <c r="C2620" s="8" t="s">
        <v>253</v>
      </c>
      <c r="D2620" s="8">
        <v>29</v>
      </c>
      <c r="E2620" s="6">
        <f>DAY(TableAopCalendar[[#This Row],[Date]])</f>
        <v>1</v>
      </c>
      <c r="F2620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620" s="6" t="str">
        <f t="shared" si="124"/>
        <v>Week 1</v>
      </c>
      <c r="H2620" s="6" t="str">
        <f t="shared" si="125"/>
        <v>June 29 Week 1</v>
      </c>
      <c r="I2620" s="6" t="str">
        <f>CONCATENATE(UPPER(TableAopCalendar[[#This Row],[Month]])," ",TableAopCalendar[[#This Row],[Year]])</f>
        <v>JUNE 29</v>
      </c>
      <c r="J2620" s="6" t="s">
        <v>261</v>
      </c>
      <c r="K2620" s="6" t="str">
        <f>CONCATENATE(TableAopCalendar[[#This Row],[Month for Plan]]," ",TableAopCalendar[[#This Row],[Plan]])</f>
        <v>JUNE 29 PLANNED</v>
      </c>
    </row>
    <row r="2621" spans="1:11" x14ac:dyDescent="0.35">
      <c r="A2621" s="6">
        <f t="shared" si="123"/>
        <v>2</v>
      </c>
      <c r="B2621" s="7">
        <v>47271</v>
      </c>
      <c r="C2621" s="8" t="s">
        <v>253</v>
      </c>
      <c r="D2621" s="8">
        <v>29</v>
      </c>
      <c r="E2621" s="6">
        <f>DAY(TableAopCalendar[[#This Row],[Date]])</f>
        <v>2</v>
      </c>
      <c r="F2621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621" s="6" t="str">
        <f t="shared" si="124"/>
        <v>Week 1</v>
      </c>
      <c r="H2621" s="6" t="str">
        <f t="shared" si="125"/>
        <v>June 29 Week 1</v>
      </c>
      <c r="I2621" s="6" t="str">
        <f>CONCATENATE(UPPER(TableAopCalendar[[#This Row],[Month]])," ",TableAopCalendar[[#This Row],[Year]])</f>
        <v>JUNE 29</v>
      </c>
      <c r="J2621" s="6" t="s">
        <v>261</v>
      </c>
      <c r="K2621" s="6" t="str">
        <f>CONCATENATE(TableAopCalendar[[#This Row],[Month for Plan]]," ",TableAopCalendar[[#This Row],[Plan]])</f>
        <v>JUNE 29 PLANNED</v>
      </c>
    </row>
    <row r="2622" spans="1:11" x14ac:dyDescent="0.35">
      <c r="A2622" s="6">
        <f t="shared" si="123"/>
        <v>3</v>
      </c>
      <c r="B2622" s="7">
        <v>47272</v>
      </c>
      <c r="C2622" s="8" t="s">
        <v>253</v>
      </c>
      <c r="D2622" s="8">
        <v>29</v>
      </c>
      <c r="E2622" s="6">
        <f>DAY(TableAopCalendar[[#This Row],[Date]])</f>
        <v>3</v>
      </c>
      <c r="F2622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622" s="6" t="str">
        <f t="shared" si="124"/>
        <v>Week 1</v>
      </c>
      <c r="H2622" s="6" t="str">
        <f t="shared" si="125"/>
        <v>June 29 Week 1</v>
      </c>
      <c r="I2622" s="6" t="str">
        <f>CONCATENATE(UPPER(TableAopCalendar[[#This Row],[Month]])," ",TableAopCalendar[[#This Row],[Year]])</f>
        <v>JUNE 29</v>
      </c>
      <c r="J2622" s="6" t="s">
        <v>261</v>
      </c>
      <c r="K2622" s="6" t="str">
        <f>CONCATENATE(TableAopCalendar[[#This Row],[Month for Plan]]," ",TableAopCalendar[[#This Row],[Plan]])</f>
        <v>JUNE 29 PLANNED</v>
      </c>
    </row>
    <row r="2623" spans="1:11" x14ac:dyDescent="0.35">
      <c r="A2623" s="6">
        <f t="shared" si="123"/>
        <v>4</v>
      </c>
      <c r="B2623" s="7">
        <v>47273</v>
      </c>
      <c r="C2623" s="8" t="s">
        <v>253</v>
      </c>
      <c r="D2623" s="8">
        <v>29</v>
      </c>
      <c r="E2623" s="6">
        <f>DAY(TableAopCalendar[[#This Row],[Date]])</f>
        <v>4</v>
      </c>
      <c r="F2623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623" s="6" t="str">
        <f t="shared" si="124"/>
        <v>Week 1</v>
      </c>
      <c r="H2623" s="6" t="str">
        <f t="shared" si="125"/>
        <v>June 29 Week 1</v>
      </c>
      <c r="I2623" s="6" t="str">
        <f>CONCATENATE(UPPER(TableAopCalendar[[#This Row],[Month]])," ",TableAopCalendar[[#This Row],[Year]])</f>
        <v>JUNE 29</v>
      </c>
      <c r="J2623" s="6" t="s">
        <v>261</v>
      </c>
      <c r="K2623" s="6" t="str">
        <f>CONCATENATE(TableAopCalendar[[#This Row],[Month for Plan]]," ",TableAopCalendar[[#This Row],[Plan]])</f>
        <v>JUNE 29 PLANNED</v>
      </c>
    </row>
    <row r="2624" spans="1:11" x14ac:dyDescent="0.35">
      <c r="A2624" s="6">
        <f t="shared" si="123"/>
        <v>5</v>
      </c>
      <c r="B2624" s="7">
        <v>47274</v>
      </c>
      <c r="C2624" s="8" t="s">
        <v>253</v>
      </c>
      <c r="D2624" s="8">
        <v>29</v>
      </c>
      <c r="E2624" s="6">
        <f>DAY(TableAopCalendar[[#This Row],[Date]])</f>
        <v>5</v>
      </c>
      <c r="F2624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624" s="6" t="str">
        <f t="shared" si="124"/>
        <v>Week 1</v>
      </c>
      <c r="H2624" s="6" t="str">
        <f t="shared" si="125"/>
        <v>June 29 Week 1</v>
      </c>
      <c r="I2624" s="6" t="str">
        <f>CONCATENATE(UPPER(TableAopCalendar[[#This Row],[Month]])," ",TableAopCalendar[[#This Row],[Year]])</f>
        <v>JUNE 29</v>
      </c>
      <c r="J2624" s="6" t="s">
        <v>261</v>
      </c>
      <c r="K2624" s="6" t="str">
        <f>CONCATENATE(TableAopCalendar[[#This Row],[Month for Plan]]," ",TableAopCalendar[[#This Row],[Plan]])</f>
        <v>JUNE 29 PLANNED</v>
      </c>
    </row>
    <row r="2625" spans="1:11" x14ac:dyDescent="0.35">
      <c r="A2625" s="6">
        <f t="shared" si="123"/>
        <v>6</v>
      </c>
      <c r="B2625" s="7">
        <v>47275</v>
      </c>
      <c r="C2625" s="8" t="s">
        <v>253</v>
      </c>
      <c r="D2625" s="8">
        <v>29</v>
      </c>
      <c r="E2625" s="6">
        <f>DAY(TableAopCalendar[[#This Row],[Date]])</f>
        <v>6</v>
      </c>
      <c r="F2625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625" s="6" t="str">
        <f t="shared" si="124"/>
        <v>Week 1</v>
      </c>
      <c r="H2625" s="6" t="str">
        <f t="shared" si="125"/>
        <v>June 29 Week 1</v>
      </c>
      <c r="I2625" s="6" t="str">
        <f>CONCATENATE(UPPER(TableAopCalendar[[#This Row],[Month]])," ",TableAopCalendar[[#This Row],[Year]])</f>
        <v>JUNE 29</v>
      </c>
      <c r="J2625" s="6" t="s">
        <v>261</v>
      </c>
      <c r="K2625" s="6" t="str">
        <f>CONCATENATE(TableAopCalendar[[#This Row],[Month for Plan]]," ",TableAopCalendar[[#This Row],[Plan]])</f>
        <v>JUNE 29 PLANNED</v>
      </c>
    </row>
    <row r="2626" spans="1:11" x14ac:dyDescent="0.35">
      <c r="A2626" s="6">
        <f t="shared" si="123"/>
        <v>7</v>
      </c>
      <c r="B2626" s="7">
        <v>47276</v>
      </c>
      <c r="C2626" s="8" t="s">
        <v>253</v>
      </c>
      <c r="D2626" s="8">
        <v>29</v>
      </c>
      <c r="E2626" s="6">
        <f>DAY(TableAopCalendar[[#This Row],[Date]])</f>
        <v>7</v>
      </c>
      <c r="F2626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626" s="6" t="str">
        <f t="shared" si="124"/>
        <v>Week 1</v>
      </c>
      <c r="H2626" s="6" t="str">
        <f t="shared" si="125"/>
        <v>June 29 Week 1</v>
      </c>
      <c r="I2626" s="6" t="str">
        <f>CONCATENATE(UPPER(TableAopCalendar[[#This Row],[Month]])," ",TableAopCalendar[[#This Row],[Year]])</f>
        <v>JUNE 29</v>
      </c>
      <c r="J2626" s="6" t="s">
        <v>261</v>
      </c>
      <c r="K2626" s="6" t="str">
        <f>CONCATENATE(TableAopCalendar[[#This Row],[Month for Plan]]," ",TableAopCalendar[[#This Row],[Plan]])</f>
        <v>JUNE 29 PLANNED</v>
      </c>
    </row>
    <row r="2627" spans="1:11" x14ac:dyDescent="0.35">
      <c r="A2627" s="6">
        <f t="shared" si="123"/>
        <v>1</v>
      </c>
      <c r="B2627" s="7">
        <v>47277</v>
      </c>
      <c r="C2627" s="8" t="s">
        <v>253</v>
      </c>
      <c r="D2627" s="8">
        <v>29</v>
      </c>
      <c r="E2627" s="6">
        <f>DAY(TableAopCalendar[[#This Row],[Date]])</f>
        <v>8</v>
      </c>
      <c r="F2627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627" s="6" t="str">
        <f t="shared" si="124"/>
        <v>Week 2</v>
      </c>
      <c r="H2627" s="6" t="str">
        <f t="shared" si="125"/>
        <v>June 29 Week 2</v>
      </c>
      <c r="I2627" s="6" t="str">
        <f>CONCATENATE(UPPER(TableAopCalendar[[#This Row],[Month]])," ",TableAopCalendar[[#This Row],[Year]])</f>
        <v>JUNE 29</v>
      </c>
      <c r="J2627" s="6" t="s">
        <v>261</v>
      </c>
      <c r="K2627" s="6" t="str">
        <f>CONCATENATE(TableAopCalendar[[#This Row],[Month for Plan]]," ",TableAopCalendar[[#This Row],[Plan]])</f>
        <v>JUNE 29 PLANNED</v>
      </c>
    </row>
    <row r="2628" spans="1:11" x14ac:dyDescent="0.35">
      <c r="A2628" s="6">
        <f t="shared" si="123"/>
        <v>2</v>
      </c>
      <c r="B2628" s="7">
        <v>47278</v>
      </c>
      <c r="C2628" s="8" t="s">
        <v>253</v>
      </c>
      <c r="D2628" s="8">
        <v>29</v>
      </c>
      <c r="E2628" s="6">
        <f>DAY(TableAopCalendar[[#This Row],[Date]])</f>
        <v>9</v>
      </c>
      <c r="F2628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628" s="6" t="str">
        <f t="shared" si="124"/>
        <v>Week 2</v>
      </c>
      <c r="H2628" s="6" t="str">
        <f t="shared" si="125"/>
        <v>June 29 Week 2</v>
      </c>
      <c r="I2628" s="6" t="str">
        <f>CONCATENATE(UPPER(TableAopCalendar[[#This Row],[Month]])," ",TableAopCalendar[[#This Row],[Year]])</f>
        <v>JUNE 29</v>
      </c>
      <c r="J2628" s="6" t="s">
        <v>261</v>
      </c>
      <c r="K2628" s="6" t="str">
        <f>CONCATENATE(TableAopCalendar[[#This Row],[Month for Plan]]," ",TableAopCalendar[[#This Row],[Plan]])</f>
        <v>JUNE 29 PLANNED</v>
      </c>
    </row>
    <row r="2629" spans="1:11" x14ac:dyDescent="0.35">
      <c r="A2629" s="6">
        <f t="shared" si="123"/>
        <v>3</v>
      </c>
      <c r="B2629" s="7">
        <v>47279</v>
      </c>
      <c r="C2629" s="8" t="s">
        <v>253</v>
      </c>
      <c r="D2629" s="8">
        <v>29</v>
      </c>
      <c r="E2629" s="6">
        <f>DAY(TableAopCalendar[[#This Row],[Date]])</f>
        <v>10</v>
      </c>
      <c r="F2629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629" s="6" t="str">
        <f t="shared" si="124"/>
        <v>Week 2</v>
      </c>
      <c r="H2629" s="6" t="str">
        <f t="shared" si="125"/>
        <v>June 29 Week 2</v>
      </c>
      <c r="I2629" s="6" t="str">
        <f>CONCATENATE(UPPER(TableAopCalendar[[#This Row],[Month]])," ",TableAopCalendar[[#This Row],[Year]])</f>
        <v>JUNE 29</v>
      </c>
      <c r="J2629" s="6" t="s">
        <v>261</v>
      </c>
      <c r="K2629" s="6" t="str">
        <f>CONCATENATE(TableAopCalendar[[#This Row],[Month for Plan]]," ",TableAopCalendar[[#This Row],[Plan]])</f>
        <v>JUNE 29 PLANNED</v>
      </c>
    </row>
    <row r="2630" spans="1:11" x14ac:dyDescent="0.35">
      <c r="A2630" s="6">
        <f t="shared" si="123"/>
        <v>4</v>
      </c>
      <c r="B2630" s="7">
        <v>47280</v>
      </c>
      <c r="C2630" s="8" t="s">
        <v>253</v>
      </c>
      <c r="D2630" s="8">
        <v>29</v>
      </c>
      <c r="E2630" s="6">
        <f>DAY(TableAopCalendar[[#This Row],[Date]])</f>
        <v>11</v>
      </c>
      <c r="F2630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630" s="6" t="str">
        <f t="shared" si="124"/>
        <v>Week 2</v>
      </c>
      <c r="H2630" s="6" t="str">
        <f t="shared" si="125"/>
        <v>June 29 Week 2</v>
      </c>
      <c r="I2630" s="6" t="str">
        <f>CONCATENATE(UPPER(TableAopCalendar[[#This Row],[Month]])," ",TableAopCalendar[[#This Row],[Year]])</f>
        <v>JUNE 29</v>
      </c>
      <c r="J2630" s="6" t="s">
        <v>261</v>
      </c>
      <c r="K2630" s="6" t="str">
        <f>CONCATENATE(TableAopCalendar[[#This Row],[Month for Plan]]," ",TableAopCalendar[[#This Row],[Plan]])</f>
        <v>JUNE 29 PLANNED</v>
      </c>
    </row>
    <row r="2631" spans="1:11" x14ac:dyDescent="0.35">
      <c r="A2631" s="6">
        <f t="shared" si="123"/>
        <v>5</v>
      </c>
      <c r="B2631" s="7">
        <v>47281</v>
      </c>
      <c r="C2631" s="8" t="s">
        <v>253</v>
      </c>
      <c r="D2631" s="8">
        <v>29</v>
      </c>
      <c r="E2631" s="6">
        <f>DAY(TableAopCalendar[[#This Row],[Date]])</f>
        <v>12</v>
      </c>
      <c r="F2631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631" s="6" t="str">
        <f t="shared" si="124"/>
        <v>Week 2</v>
      </c>
      <c r="H2631" s="6" t="str">
        <f t="shared" si="125"/>
        <v>June 29 Week 2</v>
      </c>
      <c r="I2631" s="6" t="str">
        <f>CONCATENATE(UPPER(TableAopCalendar[[#This Row],[Month]])," ",TableAopCalendar[[#This Row],[Year]])</f>
        <v>JUNE 29</v>
      </c>
      <c r="J2631" s="6" t="s">
        <v>261</v>
      </c>
      <c r="K2631" s="6" t="str">
        <f>CONCATENATE(TableAopCalendar[[#This Row],[Month for Plan]]," ",TableAopCalendar[[#This Row],[Plan]])</f>
        <v>JUNE 29 PLANNED</v>
      </c>
    </row>
    <row r="2632" spans="1:11" x14ac:dyDescent="0.35">
      <c r="A2632" s="6">
        <f t="shared" si="123"/>
        <v>6</v>
      </c>
      <c r="B2632" s="7">
        <v>47282</v>
      </c>
      <c r="C2632" s="8" t="s">
        <v>253</v>
      </c>
      <c r="D2632" s="8">
        <v>29</v>
      </c>
      <c r="E2632" s="6">
        <f>DAY(TableAopCalendar[[#This Row],[Date]])</f>
        <v>13</v>
      </c>
      <c r="F2632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632" s="6" t="str">
        <f t="shared" si="124"/>
        <v>Week 2</v>
      </c>
      <c r="H2632" s="6" t="str">
        <f t="shared" si="125"/>
        <v>June 29 Week 2</v>
      </c>
      <c r="I2632" s="6" t="str">
        <f>CONCATENATE(UPPER(TableAopCalendar[[#This Row],[Month]])," ",TableAopCalendar[[#This Row],[Year]])</f>
        <v>JUNE 29</v>
      </c>
      <c r="J2632" s="6" t="s">
        <v>261</v>
      </c>
      <c r="K2632" s="6" t="str">
        <f>CONCATENATE(TableAopCalendar[[#This Row],[Month for Plan]]," ",TableAopCalendar[[#This Row],[Plan]])</f>
        <v>JUNE 29 PLANNED</v>
      </c>
    </row>
    <row r="2633" spans="1:11" x14ac:dyDescent="0.35">
      <c r="A2633" s="6">
        <f t="shared" si="123"/>
        <v>7</v>
      </c>
      <c r="B2633" s="7">
        <v>47283</v>
      </c>
      <c r="C2633" s="8" t="s">
        <v>253</v>
      </c>
      <c r="D2633" s="8">
        <v>29</v>
      </c>
      <c r="E2633" s="6">
        <f>DAY(TableAopCalendar[[#This Row],[Date]])</f>
        <v>14</v>
      </c>
      <c r="F2633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633" s="6" t="str">
        <f t="shared" si="124"/>
        <v>Week 2</v>
      </c>
      <c r="H2633" s="6" t="str">
        <f t="shared" si="125"/>
        <v>June 29 Week 2</v>
      </c>
      <c r="I2633" s="6" t="str">
        <f>CONCATENATE(UPPER(TableAopCalendar[[#This Row],[Month]])," ",TableAopCalendar[[#This Row],[Year]])</f>
        <v>JUNE 29</v>
      </c>
      <c r="J2633" s="6" t="s">
        <v>261</v>
      </c>
      <c r="K2633" s="6" t="str">
        <f>CONCATENATE(TableAopCalendar[[#This Row],[Month for Plan]]," ",TableAopCalendar[[#This Row],[Plan]])</f>
        <v>JUNE 29 PLANNED</v>
      </c>
    </row>
    <row r="2634" spans="1:11" x14ac:dyDescent="0.35">
      <c r="A2634" s="6">
        <f t="shared" si="123"/>
        <v>1</v>
      </c>
      <c r="B2634" s="7">
        <v>47284</v>
      </c>
      <c r="C2634" s="8" t="s">
        <v>253</v>
      </c>
      <c r="D2634" s="8">
        <v>29</v>
      </c>
      <c r="E2634" s="6">
        <f>DAY(TableAopCalendar[[#This Row],[Date]])</f>
        <v>15</v>
      </c>
      <c r="F2634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634" s="6" t="str">
        <f t="shared" si="124"/>
        <v>Week 3</v>
      </c>
      <c r="H2634" s="6" t="str">
        <f t="shared" si="125"/>
        <v>June 29 Week 3</v>
      </c>
      <c r="I2634" s="6" t="str">
        <f>CONCATENATE(UPPER(TableAopCalendar[[#This Row],[Month]])," ",TableAopCalendar[[#This Row],[Year]])</f>
        <v>JUNE 29</v>
      </c>
      <c r="J2634" s="6" t="s">
        <v>261</v>
      </c>
      <c r="K2634" s="6" t="str">
        <f>CONCATENATE(TableAopCalendar[[#This Row],[Month for Plan]]," ",TableAopCalendar[[#This Row],[Plan]])</f>
        <v>JUNE 29 PLANNED</v>
      </c>
    </row>
    <row r="2635" spans="1:11" x14ac:dyDescent="0.35">
      <c r="A2635" s="6">
        <f t="shared" ref="A2635:A2698" si="126">IF(G2635=G2634,A2634+1,1)</f>
        <v>2</v>
      </c>
      <c r="B2635" s="7">
        <v>47285</v>
      </c>
      <c r="C2635" s="8" t="s">
        <v>253</v>
      </c>
      <c r="D2635" s="8">
        <v>29</v>
      </c>
      <c r="E2635" s="6">
        <f>DAY(TableAopCalendar[[#This Row],[Date]])</f>
        <v>16</v>
      </c>
      <c r="F2635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635" s="6" t="str">
        <f t="shared" ref="G2635:G2698" si="127">"Week"&amp;" "&amp;F2635</f>
        <v>Week 3</v>
      </c>
      <c r="H2635" s="6" t="str">
        <f t="shared" ref="H2635:H2698" si="128">CONCATENATE(C2635," ",D2635," ",G2635)</f>
        <v>June 29 Week 3</v>
      </c>
      <c r="I2635" s="6" t="str">
        <f>CONCATENATE(UPPER(TableAopCalendar[[#This Row],[Month]])," ",TableAopCalendar[[#This Row],[Year]])</f>
        <v>JUNE 29</v>
      </c>
      <c r="J2635" s="6" t="s">
        <v>261</v>
      </c>
      <c r="K2635" s="6" t="str">
        <f>CONCATENATE(TableAopCalendar[[#This Row],[Month for Plan]]," ",TableAopCalendar[[#This Row],[Plan]])</f>
        <v>JUNE 29 PLANNED</v>
      </c>
    </row>
    <row r="2636" spans="1:11" x14ac:dyDescent="0.35">
      <c r="A2636" s="6">
        <f t="shared" si="126"/>
        <v>3</v>
      </c>
      <c r="B2636" s="7">
        <v>47286</v>
      </c>
      <c r="C2636" s="8" t="s">
        <v>253</v>
      </c>
      <c r="D2636" s="8">
        <v>29</v>
      </c>
      <c r="E2636" s="6">
        <f>DAY(TableAopCalendar[[#This Row],[Date]])</f>
        <v>17</v>
      </c>
      <c r="F2636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636" s="6" t="str">
        <f t="shared" si="127"/>
        <v>Week 3</v>
      </c>
      <c r="H2636" s="6" t="str">
        <f t="shared" si="128"/>
        <v>June 29 Week 3</v>
      </c>
      <c r="I2636" s="6" t="str">
        <f>CONCATENATE(UPPER(TableAopCalendar[[#This Row],[Month]])," ",TableAopCalendar[[#This Row],[Year]])</f>
        <v>JUNE 29</v>
      </c>
      <c r="J2636" s="6" t="s">
        <v>261</v>
      </c>
      <c r="K2636" s="6" t="str">
        <f>CONCATENATE(TableAopCalendar[[#This Row],[Month for Plan]]," ",TableAopCalendar[[#This Row],[Plan]])</f>
        <v>JUNE 29 PLANNED</v>
      </c>
    </row>
    <row r="2637" spans="1:11" x14ac:dyDescent="0.35">
      <c r="A2637" s="6">
        <f t="shared" si="126"/>
        <v>4</v>
      </c>
      <c r="B2637" s="7">
        <v>47287</v>
      </c>
      <c r="C2637" s="8" t="s">
        <v>253</v>
      </c>
      <c r="D2637" s="8">
        <v>29</v>
      </c>
      <c r="E2637" s="6">
        <f>DAY(TableAopCalendar[[#This Row],[Date]])</f>
        <v>18</v>
      </c>
      <c r="F2637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637" s="6" t="str">
        <f t="shared" si="127"/>
        <v>Week 3</v>
      </c>
      <c r="H2637" s="6" t="str">
        <f t="shared" si="128"/>
        <v>June 29 Week 3</v>
      </c>
      <c r="I2637" s="6" t="str">
        <f>CONCATENATE(UPPER(TableAopCalendar[[#This Row],[Month]])," ",TableAopCalendar[[#This Row],[Year]])</f>
        <v>JUNE 29</v>
      </c>
      <c r="J2637" s="6" t="s">
        <v>261</v>
      </c>
      <c r="K2637" s="6" t="str">
        <f>CONCATENATE(TableAopCalendar[[#This Row],[Month for Plan]]," ",TableAopCalendar[[#This Row],[Plan]])</f>
        <v>JUNE 29 PLANNED</v>
      </c>
    </row>
    <row r="2638" spans="1:11" x14ac:dyDescent="0.35">
      <c r="A2638" s="6">
        <f t="shared" si="126"/>
        <v>5</v>
      </c>
      <c r="B2638" s="7">
        <v>47288</v>
      </c>
      <c r="C2638" s="8" t="s">
        <v>253</v>
      </c>
      <c r="D2638" s="8">
        <v>29</v>
      </c>
      <c r="E2638" s="6">
        <f>DAY(TableAopCalendar[[#This Row],[Date]])</f>
        <v>19</v>
      </c>
      <c r="F2638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638" s="6" t="str">
        <f t="shared" si="127"/>
        <v>Week 3</v>
      </c>
      <c r="H2638" s="6" t="str">
        <f t="shared" si="128"/>
        <v>June 29 Week 3</v>
      </c>
      <c r="I2638" s="6" t="str">
        <f>CONCATENATE(UPPER(TableAopCalendar[[#This Row],[Month]])," ",TableAopCalendar[[#This Row],[Year]])</f>
        <v>JUNE 29</v>
      </c>
      <c r="J2638" s="6" t="s">
        <v>261</v>
      </c>
      <c r="K2638" s="6" t="str">
        <f>CONCATENATE(TableAopCalendar[[#This Row],[Month for Plan]]," ",TableAopCalendar[[#This Row],[Plan]])</f>
        <v>JUNE 29 PLANNED</v>
      </c>
    </row>
    <row r="2639" spans="1:11" x14ac:dyDescent="0.35">
      <c r="A2639" s="6">
        <f t="shared" si="126"/>
        <v>6</v>
      </c>
      <c r="B2639" s="7">
        <v>47289</v>
      </c>
      <c r="C2639" s="8" t="s">
        <v>253</v>
      </c>
      <c r="D2639" s="8">
        <v>29</v>
      </c>
      <c r="E2639" s="6">
        <f>DAY(TableAopCalendar[[#This Row],[Date]])</f>
        <v>20</v>
      </c>
      <c r="F2639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639" s="6" t="str">
        <f t="shared" si="127"/>
        <v>Week 3</v>
      </c>
      <c r="H2639" s="6" t="str">
        <f t="shared" si="128"/>
        <v>June 29 Week 3</v>
      </c>
      <c r="I2639" s="6" t="str">
        <f>CONCATENATE(UPPER(TableAopCalendar[[#This Row],[Month]])," ",TableAopCalendar[[#This Row],[Year]])</f>
        <v>JUNE 29</v>
      </c>
      <c r="J2639" s="6" t="s">
        <v>261</v>
      </c>
      <c r="K2639" s="6" t="str">
        <f>CONCATENATE(TableAopCalendar[[#This Row],[Month for Plan]]," ",TableAopCalendar[[#This Row],[Plan]])</f>
        <v>JUNE 29 PLANNED</v>
      </c>
    </row>
    <row r="2640" spans="1:11" x14ac:dyDescent="0.35">
      <c r="A2640" s="6">
        <f t="shared" si="126"/>
        <v>7</v>
      </c>
      <c r="B2640" s="7">
        <v>47290</v>
      </c>
      <c r="C2640" s="8" t="s">
        <v>253</v>
      </c>
      <c r="D2640" s="8">
        <v>29</v>
      </c>
      <c r="E2640" s="6">
        <f>DAY(TableAopCalendar[[#This Row],[Date]])</f>
        <v>21</v>
      </c>
      <c r="F2640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640" s="6" t="str">
        <f t="shared" si="127"/>
        <v>Week 3</v>
      </c>
      <c r="H2640" s="6" t="str">
        <f t="shared" si="128"/>
        <v>June 29 Week 3</v>
      </c>
      <c r="I2640" s="6" t="str">
        <f>CONCATENATE(UPPER(TableAopCalendar[[#This Row],[Month]])," ",TableAopCalendar[[#This Row],[Year]])</f>
        <v>JUNE 29</v>
      </c>
      <c r="J2640" s="6" t="s">
        <v>261</v>
      </c>
      <c r="K2640" s="6" t="str">
        <f>CONCATENATE(TableAopCalendar[[#This Row],[Month for Plan]]," ",TableAopCalendar[[#This Row],[Plan]])</f>
        <v>JUNE 29 PLANNED</v>
      </c>
    </row>
    <row r="2641" spans="1:11" x14ac:dyDescent="0.35">
      <c r="A2641" s="6">
        <f t="shared" si="126"/>
        <v>1</v>
      </c>
      <c r="B2641" s="7">
        <v>47291</v>
      </c>
      <c r="C2641" s="8" t="s">
        <v>253</v>
      </c>
      <c r="D2641" s="8">
        <v>29</v>
      </c>
      <c r="E2641" s="6">
        <f>DAY(TableAopCalendar[[#This Row],[Date]])</f>
        <v>22</v>
      </c>
      <c r="F2641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641" s="6" t="str">
        <f t="shared" si="127"/>
        <v>Week 4</v>
      </c>
      <c r="H2641" s="6" t="str">
        <f t="shared" si="128"/>
        <v>June 29 Week 4</v>
      </c>
      <c r="I2641" s="6" t="str">
        <f>CONCATENATE(UPPER(TableAopCalendar[[#This Row],[Month]])," ",TableAopCalendar[[#This Row],[Year]])</f>
        <v>JUNE 29</v>
      </c>
      <c r="J2641" s="6" t="s">
        <v>261</v>
      </c>
      <c r="K2641" s="6" t="str">
        <f>CONCATENATE(TableAopCalendar[[#This Row],[Month for Plan]]," ",TableAopCalendar[[#This Row],[Plan]])</f>
        <v>JUNE 29 PLANNED</v>
      </c>
    </row>
    <row r="2642" spans="1:11" x14ac:dyDescent="0.35">
      <c r="A2642" s="6">
        <f t="shared" si="126"/>
        <v>2</v>
      </c>
      <c r="B2642" s="7">
        <v>47292</v>
      </c>
      <c r="C2642" s="8" t="s">
        <v>253</v>
      </c>
      <c r="D2642" s="8">
        <v>29</v>
      </c>
      <c r="E2642" s="6">
        <f>DAY(TableAopCalendar[[#This Row],[Date]])</f>
        <v>23</v>
      </c>
      <c r="F2642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642" s="6" t="str">
        <f t="shared" si="127"/>
        <v>Week 4</v>
      </c>
      <c r="H2642" s="6" t="str">
        <f t="shared" si="128"/>
        <v>June 29 Week 4</v>
      </c>
      <c r="I2642" s="6" t="str">
        <f>CONCATENATE(UPPER(TableAopCalendar[[#This Row],[Month]])," ",TableAopCalendar[[#This Row],[Year]])</f>
        <v>JUNE 29</v>
      </c>
      <c r="J2642" s="6" t="s">
        <v>261</v>
      </c>
      <c r="K2642" s="6" t="str">
        <f>CONCATENATE(TableAopCalendar[[#This Row],[Month for Plan]]," ",TableAopCalendar[[#This Row],[Plan]])</f>
        <v>JUNE 29 PLANNED</v>
      </c>
    </row>
    <row r="2643" spans="1:11" x14ac:dyDescent="0.35">
      <c r="A2643" s="6">
        <f t="shared" si="126"/>
        <v>3</v>
      </c>
      <c r="B2643" s="7">
        <v>47293</v>
      </c>
      <c r="C2643" s="8" t="s">
        <v>253</v>
      </c>
      <c r="D2643" s="8">
        <v>29</v>
      </c>
      <c r="E2643" s="6">
        <f>DAY(TableAopCalendar[[#This Row],[Date]])</f>
        <v>24</v>
      </c>
      <c r="F2643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643" s="6" t="str">
        <f t="shared" si="127"/>
        <v>Week 4</v>
      </c>
      <c r="H2643" s="6" t="str">
        <f t="shared" si="128"/>
        <v>June 29 Week 4</v>
      </c>
      <c r="I2643" s="6" t="str">
        <f>CONCATENATE(UPPER(TableAopCalendar[[#This Row],[Month]])," ",TableAopCalendar[[#This Row],[Year]])</f>
        <v>JUNE 29</v>
      </c>
      <c r="J2643" s="6" t="s">
        <v>261</v>
      </c>
      <c r="K2643" s="6" t="str">
        <f>CONCATENATE(TableAopCalendar[[#This Row],[Month for Plan]]," ",TableAopCalendar[[#This Row],[Plan]])</f>
        <v>JUNE 29 PLANNED</v>
      </c>
    </row>
    <row r="2644" spans="1:11" x14ac:dyDescent="0.35">
      <c r="A2644" s="6">
        <f t="shared" si="126"/>
        <v>4</v>
      </c>
      <c r="B2644" s="7">
        <v>47294</v>
      </c>
      <c r="C2644" s="8" t="s">
        <v>253</v>
      </c>
      <c r="D2644" s="8">
        <v>29</v>
      </c>
      <c r="E2644" s="6">
        <f>DAY(TableAopCalendar[[#This Row],[Date]])</f>
        <v>25</v>
      </c>
      <c r="F2644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644" s="6" t="str">
        <f t="shared" si="127"/>
        <v>Week 4</v>
      </c>
      <c r="H2644" s="6" t="str">
        <f t="shared" si="128"/>
        <v>June 29 Week 4</v>
      </c>
      <c r="I2644" s="6" t="str">
        <f>CONCATENATE(UPPER(TableAopCalendar[[#This Row],[Month]])," ",TableAopCalendar[[#This Row],[Year]])</f>
        <v>JUNE 29</v>
      </c>
      <c r="J2644" s="6" t="s">
        <v>261</v>
      </c>
      <c r="K2644" s="6" t="str">
        <f>CONCATENATE(TableAopCalendar[[#This Row],[Month for Plan]]," ",TableAopCalendar[[#This Row],[Plan]])</f>
        <v>JUNE 29 PLANNED</v>
      </c>
    </row>
    <row r="2645" spans="1:11" x14ac:dyDescent="0.35">
      <c r="A2645" s="6">
        <f t="shared" si="126"/>
        <v>5</v>
      </c>
      <c r="B2645" s="7">
        <v>47295</v>
      </c>
      <c r="C2645" s="8" t="s">
        <v>253</v>
      </c>
      <c r="D2645" s="8">
        <v>29</v>
      </c>
      <c r="E2645" s="6">
        <f>DAY(TableAopCalendar[[#This Row],[Date]])</f>
        <v>26</v>
      </c>
      <c r="F2645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645" s="6" t="str">
        <f t="shared" si="127"/>
        <v>Week 4</v>
      </c>
      <c r="H2645" s="6" t="str">
        <f t="shared" si="128"/>
        <v>June 29 Week 4</v>
      </c>
      <c r="I2645" s="6" t="str">
        <f>CONCATENATE(UPPER(TableAopCalendar[[#This Row],[Month]])," ",TableAopCalendar[[#This Row],[Year]])</f>
        <v>JUNE 29</v>
      </c>
      <c r="J2645" s="6" t="s">
        <v>261</v>
      </c>
      <c r="K2645" s="6" t="str">
        <f>CONCATENATE(TableAopCalendar[[#This Row],[Month for Plan]]," ",TableAopCalendar[[#This Row],[Plan]])</f>
        <v>JUNE 29 PLANNED</v>
      </c>
    </row>
    <row r="2646" spans="1:11" x14ac:dyDescent="0.35">
      <c r="A2646" s="6">
        <f t="shared" si="126"/>
        <v>6</v>
      </c>
      <c r="B2646" s="7">
        <v>47296</v>
      </c>
      <c r="C2646" s="8" t="s">
        <v>253</v>
      </c>
      <c r="D2646" s="8">
        <v>29</v>
      </c>
      <c r="E2646" s="6">
        <f>DAY(TableAopCalendar[[#This Row],[Date]])</f>
        <v>27</v>
      </c>
      <c r="F2646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646" s="6" t="str">
        <f t="shared" si="127"/>
        <v>Week 4</v>
      </c>
      <c r="H2646" s="6" t="str">
        <f t="shared" si="128"/>
        <v>June 29 Week 4</v>
      </c>
      <c r="I2646" s="6" t="str">
        <f>CONCATENATE(UPPER(TableAopCalendar[[#This Row],[Month]])," ",TableAopCalendar[[#This Row],[Year]])</f>
        <v>JUNE 29</v>
      </c>
      <c r="J2646" s="6" t="s">
        <v>261</v>
      </c>
      <c r="K2646" s="6" t="str">
        <f>CONCATENATE(TableAopCalendar[[#This Row],[Month for Plan]]," ",TableAopCalendar[[#This Row],[Plan]])</f>
        <v>JUNE 29 PLANNED</v>
      </c>
    </row>
    <row r="2647" spans="1:11" x14ac:dyDescent="0.35">
      <c r="A2647" s="6">
        <f t="shared" si="126"/>
        <v>7</v>
      </c>
      <c r="B2647" s="7">
        <v>47297</v>
      </c>
      <c r="C2647" s="8" t="s">
        <v>253</v>
      </c>
      <c r="D2647" s="8">
        <v>29</v>
      </c>
      <c r="E2647" s="6">
        <f>DAY(TableAopCalendar[[#This Row],[Date]])</f>
        <v>28</v>
      </c>
      <c r="F2647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647" s="6" t="str">
        <f t="shared" si="127"/>
        <v>Week 4</v>
      </c>
      <c r="H2647" s="6" t="str">
        <f t="shared" si="128"/>
        <v>June 29 Week 4</v>
      </c>
      <c r="I2647" s="6" t="str">
        <f>CONCATENATE(UPPER(TableAopCalendar[[#This Row],[Month]])," ",TableAopCalendar[[#This Row],[Year]])</f>
        <v>JUNE 29</v>
      </c>
      <c r="J2647" s="6" t="s">
        <v>261</v>
      </c>
      <c r="K2647" s="6" t="str">
        <f>CONCATENATE(TableAopCalendar[[#This Row],[Month for Plan]]," ",TableAopCalendar[[#This Row],[Plan]])</f>
        <v>JUNE 29 PLANNED</v>
      </c>
    </row>
    <row r="2648" spans="1:11" x14ac:dyDescent="0.35">
      <c r="A2648" s="6">
        <f t="shared" si="126"/>
        <v>1</v>
      </c>
      <c r="B2648" s="7">
        <v>47298</v>
      </c>
      <c r="C2648" s="8" t="s">
        <v>253</v>
      </c>
      <c r="D2648" s="8">
        <v>29</v>
      </c>
      <c r="E2648" s="6">
        <f>DAY(TableAopCalendar[[#This Row],[Date]])</f>
        <v>29</v>
      </c>
      <c r="F2648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648" s="6" t="str">
        <f t="shared" si="127"/>
        <v>Week 5</v>
      </c>
      <c r="H2648" s="6" t="str">
        <f t="shared" si="128"/>
        <v>June 29 Week 5</v>
      </c>
      <c r="I2648" s="6" t="str">
        <f>CONCATENATE(UPPER(TableAopCalendar[[#This Row],[Month]])," ",TableAopCalendar[[#This Row],[Year]])</f>
        <v>JUNE 29</v>
      </c>
      <c r="J2648" s="6" t="s">
        <v>261</v>
      </c>
      <c r="K2648" s="6" t="str">
        <f>CONCATENATE(TableAopCalendar[[#This Row],[Month for Plan]]," ",TableAopCalendar[[#This Row],[Plan]])</f>
        <v>JUNE 29 PLANNED</v>
      </c>
    </row>
    <row r="2649" spans="1:11" x14ac:dyDescent="0.35">
      <c r="A2649" s="6">
        <f t="shared" si="126"/>
        <v>2</v>
      </c>
      <c r="B2649" s="7">
        <v>47299</v>
      </c>
      <c r="C2649" s="8" t="s">
        <v>253</v>
      </c>
      <c r="D2649" s="8">
        <v>29</v>
      </c>
      <c r="E2649" s="6">
        <f>DAY(TableAopCalendar[[#This Row],[Date]])</f>
        <v>30</v>
      </c>
      <c r="F2649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649" s="6" t="str">
        <f t="shared" si="127"/>
        <v>Week 5</v>
      </c>
      <c r="H2649" s="6" t="str">
        <f t="shared" si="128"/>
        <v>June 29 Week 5</v>
      </c>
      <c r="I2649" s="6" t="str">
        <f>CONCATENATE(UPPER(TableAopCalendar[[#This Row],[Month]])," ",TableAopCalendar[[#This Row],[Year]])</f>
        <v>JUNE 29</v>
      </c>
      <c r="J2649" s="6" t="s">
        <v>261</v>
      </c>
      <c r="K2649" s="6" t="str">
        <f>CONCATENATE(TableAopCalendar[[#This Row],[Month for Plan]]," ",TableAopCalendar[[#This Row],[Plan]])</f>
        <v>JUNE 29 PLANNED</v>
      </c>
    </row>
    <row r="2650" spans="1:11" x14ac:dyDescent="0.35">
      <c r="A2650" s="6">
        <f t="shared" si="126"/>
        <v>1</v>
      </c>
      <c r="B2650" s="7">
        <v>47300</v>
      </c>
      <c r="C2650" s="8" t="s">
        <v>254</v>
      </c>
      <c r="D2650" s="8">
        <v>29</v>
      </c>
      <c r="E2650" s="6">
        <f>DAY(TableAopCalendar[[#This Row],[Date]])</f>
        <v>1</v>
      </c>
      <c r="F2650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650" s="6" t="str">
        <f t="shared" si="127"/>
        <v>Week 1</v>
      </c>
      <c r="H2650" s="6" t="str">
        <f t="shared" si="128"/>
        <v>July 29 Week 1</v>
      </c>
      <c r="I2650" s="6" t="str">
        <f>CONCATENATE(UPPER(TableAopCalendar[[#This Row],[Month]])," ",TableAopCalendar[[#This Row],[Year]])</f>
        <v>JULY 29</v>
      </c>
      <c r="J2650" s="6" t="s">
        <v>261</v>
      </c>
      <c r="K2650" s="6" t="str">
        <f>CONCATENATE(TableAopCalendar[[#This Row],[Month for Plan]]," ",TableAopCalendar[[#This Row],[Plan]])</f>
        <v>JULY 29 PLANNED</v>
      </c>
    </row>
    <row r="2651" spans="1:11" x14ac:dyDescent="0.35">
      <c r="A2651" s="6">
        <f t="shared" si="126"/>
        <v>2</v>
      </c>
      <c r="B2651" s="7">
        <v>47301</v>
      </c>
      <c r="C2651" s="8" t="s">
        <v>254</v>
      </c>
      <c r="D2651" s="8">
        <v>29</v>
      </c>
      <c r="E2651" s="6">
        <f>DAY(TableAopCalendar[[#This Row],[Date]])</f>
        <v>2</v>
      </c>
      <c r="F2651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651" s="6" t="str">
        <f t="shared" si="127"/>
        <v>Week 1</v>
      </c>
      <c r="H2651" s="6" t="str">
        <f t="shared" si="128"/>
        <v>July 29 Week 1</v>
      </c>
      <c r="I2651" s="6" t="str">
        <f>CONCATENATE(UPPER(TableAopCalendar[[#This Row],[Month]])," ",TableAopCalendar[[#This Row],[Year]])</f>
        <v>JULY 29</v>
      </c>
      <c r="J2651" s="6" t="s">
        <v>261</v>
      </c>
      <c r="K2651" s="6" t="str">
        <f>CONCATENATE(TableAopCalendar[[#This Row],[Month for Plan]]," ",TableAopCalendar[[#This Row],[Plan]])</f>
        <v>JULY 29 PLANNED</v>
      </c>
    </row>
    <row r="2652" spans="1:11" x14ac:dyDescent="0.35">
      <c r="A2652" s="6">
        <f t="shared" si="126"/>
        <v>3</v>
      </c>
      <c r="B2652" s="7">
        <v>47302</v>
      </c>
      <c r="C2652" s="8" t="s">
        <v>254</v>
      </c>
      <c r="D2652" s="8">
        <v>29</v>
      </c>
      <c r="E2652" s="6">
        <f>DAY(TableAopCalendar[[#This Row],[Date]])</f>
        <v>3</v>
      </c>
      <c r="F2652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652" s="6" t="str">
        <f t="shared" si="127"/>
        <v>Week 1</v>
      </c>
      <c r="H2652" s="6" t="str">
        <f t="shared" si="128"/>
        <v>July 29 Week 1</v>
      </c>
      <c r="I2652" s="6" t="str">
        <f>CONCATENATE(UPPER(TableAopCalendar[[#This Row],[Month]])," ",TableAopCalendar[[#This Row],[Year]])</f>
        <v>JULY 29</v>
      </c>
      <c r="J2652" s="6" t="s">
        <v>261</v>
      </c>
      <c r="K2652" s="6" t="str">
        <f>CONCATENATE(TableAopCalendar[[#This Row],[Month for Plan]]," ",TableAopCalendar[[#This Row],[Plan]])</f>
        <v>JULY 29 PLANNED</v>
      </c>
    </row>
    <row r="2653" spans="1:11" x14ac:dyDescent="0.35">
      <c r="A2653" s="6">
        <f t="shared" si="126"/>
        <v>4</v>
      </c>
      <c r="B2653" s="7">
        <v>47303</v>
      </c>
      <c r="C2653" s="8" t="s">
        <v>254</v>
      </c>
      <c r="D2653" s="8">
        <v>29</v>
      </c>
      <c r="E2653" s="6">
        <f>DAY(TableAopCalendar[[#This Row],[Date]])</f>
        <v>4</v>
      </c>
      <c r="F2653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653" s="6" t="str">
        <f t="shared" si="127"/>
        <v>Week 1</v>
      </c>
      <c r="H2653" s="6" t="str">
        <f t="shared" si="128"/>
        <v>July 29 Week 1</v>
      </c>
      <c r="I2653" s="6" t="str">
        <f>CONCATENATE(UPPER(TableAopCalendar[[#This Row],[Month]])," ",TableAopCalendar[[#This Row],[Year]])</f>
        <v>JULY 29</v>
      </c>
      <c r="J2653" s="6" t="s">
        <v>261</v>
      </c>
      <c r="K2653" s="6" t="str">
        <f>CONCATENATE(TableAopCalendar[[#This Row],[Month for Plan]]," ",TableAopCalendar[[#This Row],[Plan]])</f>
        <v>JULY 29 PLANNED</v>
      </c>
    </row>
    <row r="2654" spans="1:11" x14ac:dyDescent="0.35">
      <c r="A2654" s="6">
        <f t="shared" si="126"/>
        <v>5</v>
      </c>
      <c r="B2654" s="7">
        <v>47304</v>
      </c>
      <c r="C2654" s="8" t="s">
        <v>254</v>
      </c>
      <c r="D2654" s="8">
        <v>29</v>
      </c>
      <c r="E2654" s="6">
        <f>DAY(TableAopCalendar[[#This Row],[Date]])</f>
        <v>5</v>
      </c>
      <c r="F2654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654" s="6" t="str">
        <f t="shared" si="127"/>
        <v>Week 1</v>
      </c>
      <c r="H2654" s="6" t="str">
        <f t="shared" si="128"/>
        <v>July 29 Week 1</v>
      </c>
      <c r="I2654" s="6" t="str">
        <f>CONCATENATE(UPPER(TableAopCalendar[[#This Row],[Month]])," ",TableAopCalendar[[#This Row],[Year]])</f>
        <v>JULY 29</v>
      </c>
      <c r="J2654" s="6" t="s">
        <v>261</v>
      </c>
      <c r="K2654" s="6" t="str">
        <f>CONCATENATE(TableAopCalendar[[#This Row],[Month for Plan]]," ",TableAopCalendar[[#This Row],[Plan]])</f>
        <v>JULY 29 PLANNED</v>
      </c>
    </row>
    <row r="2655" spans="1:11" x14ac:dyDescent="0.35">
      <c r="A2655" s="6">
        <f t="shared" si="126"/>
        <v>6</v>
      </c>
      <c r="B2655" s="7">
        <v>47305</v>
      </c>
      <c r="C2655" s="8" t="s">
        <v>254</v>
      </c>
      <c r="D2655" s="8">
        <v>29</v>
      </c>
      <c r="E2655" s="6">
        <f>DAY(TableAopCalendar[[#This Row],[Date]])</f>
        <v>6</v>
      </c>
      <c r="F2655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655" s="6" t="str">
        <f t="shared" si="127"/>
        <v>Week 1</v>
      </c>
      <c r="H2655" s="6" t="str">
        <f t="shared" si="128"/>
        <v>July 29 Week 1</v>
      </c>
      <c r="I2655" s="6" t="str">
        <f>CONCATENATE(UPPER(TableAopCalendar[[#This Row],[Month]])," ",TableAopCalendar[[#This Row],[Year]])</f>
        <v>JULY 29</v>
      </c>
      <c r="J2655" s="6" t="s">
        <v>261</v>
      </c>
      <c r="K2655" s="6" t="str">
        <f>CONCATENATE(TableAopCalendar[[#This Row],[Month for Plan]]," ",TableAopCalendar[[#This Row],[Plan]])</f>
        <v>JULY 29 PLANNED</v>
      </c>
    </row>
    <row r="2656" spans="1:11" x14ac:dyDescent="0.35">
      <c r="A2656" s="6">
        <f t="shared" si="126"/>
        <v>7</v>
      </c>
      <c r="B2656" s="7">
        <v>47306</v>
      </c>
      <c r="C2656" s="8" t="s">
        <v>254</v>
      </c>
      <c r="D2656" s="8">
        <v>29</v>
      </c>
      <c r="E2656" s="6">
        <f>DAY(TableAopCalendar[[#This Row],[Date]])</f>
        <v>7</v>
      </c>
      <c r="F2656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656" s="6" t="str">
        <f t="shared" si="127"/>
        <v>Week 1</v>
      </c>
      <c r="H2656" s="6" t="str">
        <f t="shared" si="128"/>
        <v>July 29 Week 1</v>
      </c>
      <c r="I2656" s="6" t="str">
        <f>CONCATENATE(UPPER(TableAopCalendar[[#This Row],[Month]])," ",TableAopCalendar[[#This Row],[Year]])</f>
        <v>JULY 29</v>
      </c>
      <c r="J2656" s="6" t="s">
        <v>261</v>
      </c>
      <c r="K2656" s="6" t="str">
        <f>CONCATENATE(TableAopCalendar[[#This Row],[Month for Plan]]," ",TableAopCalendar[[#This Row],[Plan]])</f>
        <v>JULY 29 PLANNED</v>
      </c>
    </row>
    <row r="2657" spans="1:11" x14ac:dyDescent="0.35">
      <c r="A2657" s="6">
        <f t="shared" si="126"/>
        <v>1</v>
      </c>
      <c r="B2657" s="7">
        <v>47307</v>
      </c>
      <c r="C2657" s="8" t="s">
        <v>254</v>
      </c>
      <c r="D2657" s="8">
        <v>29</v>
      </c>
      <c r="E2657" s="6">
        <f>DAY(TableAopCalendar[[#This Row],[Date]])</f>
        <v>8</v>
      </c>
      <c r="F2657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657" s="6" t="str">
        <f t="shared" si="127"/>
        <v>Week 2</v>
      </c>
      <c r="H2657" s="6" t="str">
        <f t="shared" si="128"/>
        <v>July 29 Week 2</v>
      </c>
      <c r="I2657" s="6" t="str">
        <f>CONCATENATE(UPPER(TableAopCalendar[[#This Row],[Month]])," ",TableAopCalendar[[#This Row],[Year]])</f>
        <v>JULY 29</v>
      </c>
      <c r="J2657" s="6" t="s">
        <v>261</v>
      </c>
      <c r="K2657" s="6" t="str">
        <f>CONCATENATE(TableAopCalendar[[#This Row],[Month for Plan]]," ",TableAopCalendar[[#This Row],[Plan]])</f>
        <v>JULY 29 PLANNED</v>
      </c>
    </row>
    <row r="2658" spans="1:11" x14ac:dyDescent="0.35">
      <c r="A2658" s="6">
        <f t="shared" si="126"/>
        <v>2</v>
      </c>
      <c r="B2658" s="7">
        <v>47308</v>
      </c>
      <c r="C2658" s="8" t="s">
        <v>254</v>
      </c>
      <c r="D2658" s="8">
        <v>29</v>
      </c>
      <c r="E2658" s="6">
        <f>DAY(TableAopCalendar[[#This Row],[Date]])</f>
        <v>9</v>
      </c>
      <c r="F2658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658" s="6" t="str">
        <f t="shared" si="127"/>
        <v>Week 2</v>
      </c>
      <c r="H2658" s="6" t="str">
        <f t="shared" si="128"/>
        <v>July 29 Week 2</v>
      </c>
      <c r="I2658" s="6" t="str">
        <f>CONCATENATE(UPPER(TableAopCalendar[[#This Row],[Month]])," ",TableAopCalendar[[#This Row],[Year]])</f>
        <v>JULY 29</v>
      </c>
      <c r="J2658" s="6" t="s">
        <v>261</v>
      </c>
      <c r="K2658" s="6" t="str">
        <f>CONCATENATE(TableAopCalendar[[#This Row],[Month for Plan]]," ",TableAopCalendar[[#This Row],[Plan]])</f>
        <v>JULY 29 PLANNED</v>
      </c>
    </row>
    <row r="2659" spans="1:11" x14ac:dyDescent="0.35">
      <c r="A2659" s="6">
        <f t="shared" si="126"/>
        <v>3</v>
      </c>
      <c r="B2659" s="7">
        <v>47309</v>
      </c>
      <c r="C2659" s="8" t="s">
        <v>254</v>
      </c>
      <c r="D2659" s="8">
        <v>29</v>
      </c>
      <c r="E2659" s="6">
        <f>DAY(TableAopCalendar[[#This Row],[Date]])</f>
        <v>10</v>
      </c>
      <c r="F2659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659" s="6" t="str">
        <f t="shared" si="127"/>
        <v>Week 2</v>
      </c>
      <c r="H2659" s="6" t="str">
        <f t="shared" si="128"/>
        <v>July 29 Week 2</v>
      </c>
      <c r="I2659" s="6" t="str">
        <f>CONCATENATE(UPPER(TableAopCalendar[[#This Row],[Month]])," ",TableAopCalendar[[#This Row],[Year]])</f>
        <v>JULY 29</v>
      </c>
      <c r="J2659" s="6" t="s">
        <v>261</v>
      </c>
      <c r="K2659" s="6" t="str">
        <f>CONCATENATE(TableAopCalendar[[#This Row],[Month for Plan]]," ",TableAopCalendar[[#This Row],[Plan]])</f>
        <v>JULY 29 PLANNED</v>
      </c>
    </row>
    <row r="2660" spans="1:11" x14ac:dyDescent="0.35">
      <c r="A2660" s="6">
        <f t="shared" si="126"/>
        <v>4</v>
      </c>
      <c r="B2660" s="7">
        <v>47310</v>
      </c>
      <c r="C2660" s="8" t="s">
        <v>254</v>
      </c>
      <c r="D2660" s="8">
        <v>29</v>
      </c>
      <c r="E2660" s="6">
        <f>DAY(TableAopCalendar[[#This Row],[Date]])</f>
        <v>11</v>
      </c>
      <c r="F2660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660" s="6" t="str">
        <f t="shared" si="127"/>
        <v>Week 2</v>
      </c>
      <c r="H2660" s="6" t="str">
        <f t="shared" si="128"/>
        <v>July 29 Week 2</v>
      </c>
      <c r="I2660" s="6" t="str">
        <f>CONCATENATE(UPPER(TableAopCalendar[[#This Row],[Month]])," ",TableAopCalendar[[#This Row],[Year]])</f>
        <v>JULY 29</v>
      </c>
      <c r="J2660" s="6" t="s">
        <v>261</v>
      </c>
      <c r="K2660" s="6" t="str">
        <f>CONCATENATE(TableAopCalendar[[#This Row],[Month for Plan]]," ",TableAopCalendar[[#This Row],[Plan]])</f>
        <v>JULY 29 PLANNED</v>
      </c>
    </row>
    <row r="2661" spans="1:11" x14ac:dyDescent="0.35">
      <c r="A2661" s="6">
        <f t="shared" si="126"/>
        <v>5</v>
      </c>
      <c r="B2661" s="7">
        <v>47311</v>
      </c>
      <c r="C2661" s="8" t="s">
        <v>254</v>
      </c>
      <c r="D2661" s="8">
        <v>29</v>
      </c>
      <c r="E2661" s="6">
        <f>DAY(TableAopCalendar[[#This Row],[Date]])</f>
        <v>12</v>
      </c>
      <c r="F2661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661" s="6" t="str">
        <f t="shared" si="127"/>
        <v>Week 2</v>
      </c>
      <c r="H2661" s="6" t="str">
        <f t="shared" si="128"/>
        <v>July 29 Week 2</v>
      </c>
      <c r="I2661" s="6" t="str">
        <f>CONCATENATE(UPPER(TableAopCalendar[[#This Row],[Month]])," ",TableAopCalendar[[#This Row],[Year]])</f>
        <v>JULY 29</v>
      </c>
      <c r="J2661" s="6" t="s">
        <v>261</v>
      </c>
      <c r="K2661" s="6" t="str">
        <f>CONCATENATE(TableAopCalendar[[#This Row],[Month for Plan]]," ",TableAopCalendar[[#This Row],[Plan]])</f>
        <v>JULY 29 PLANNED</v>
      </c>
    </row>
    <row r="2662" spans="1:11" x14ac:dyDescent="0.35">
      <c r="A2662" s="6">
        <f t="shared" si="126"/>
        <v>6</v>
      </c>
      <c r="B2662" s="7">
        <v>47312</v>
      </c>
      <c r="C2662" s="8" t="s">
        <v>254</v>
      </c>
      <c r="D2662" s="8">
        <v>29</v>
      </c>
      <c r="E2662" s="6">
        <f>DAY(TableAopCalendar[[#This Row],[Date]])</f>
        <v>13</v>
      </c>
      <c r="F2662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662" s="6" t="str">
        <f t="shared" si="127"/>
        <v>Week 2</v>
      </c>
      <c r="H2662" s="6" t="str">
        <f t="shared" si="128"/>
        <v>July 29 Week 2</v>
      </c>
      <c r="I2662" s="6" t="str">
        <f>CONCATENATE(UPPER(TableAopCalendar[[#This Row],[Month]])," ",TableAopCalendar[[#This Row],[Year]])</f>
        <v>JULY 29</v>
      </c>
      <c r="J2662" s="6" t="s">
        <v>261</v>
      </c>
      <c r="K2662" s="6" t="str">
        <f>CONCATENATE(TableAopCalendar[[#This Row],[Month for Plan]]," ",TableAopCalendar[[#This Row],[Plan]])</f>
        <v>JULY 29 PLANNED</v>
      </c>
    </row>
    <row r="2663" spans="1:11" x14ac:dyDescent="0.35">
      <c r="A2663" s="6">
        <f t="shared" si="126"/>
        <v>7</v>
      </c>
      <c r="B2663" s="7">
        <v>47313</v>
      </c>
      <c r="C2663" s="8" t="s">
        <v>254</v>
      </c>
      <c r="D2663" s="8">
        <v>29</v>
      </c>
      <c r="E2663" s="6">
        <f>DAY(TableAopCalendar[[#This Row],[Date]])</f>
        <v>14</v>
      </c>
      <c r="F2663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663" s="6" t="str">
        <f t="shared" si="127"/>
        <v>Week 2</v>
      </c>
      <c r="H2663" s="6" t="str">
        <f t="shared" si="128"/>
        <v>July 29 Week 2</v>
      </c>
      <c r="I2663" s="6" t="str">
        <f>CONCATENATE(UPPER(TableAopCalendar[[#This Row],[Month]])," ",TableAopCalendar[[#This Row],[Year]])</f>
        <v>JULY 29</v>
      </c>
      <c r="J2663" s="6" t="s">
        <v>261</v>
      </c>
      <c r="K2663" s="6" t="str">
        <f>CONCATENATE(TableAopCalendar[[#This Row],[Month for Plan]]," ",TableAopCalendar[[#This Row],[Plan]])</f>
        <v>JULY 29 PLANNED</v>
      </c>
    </row>
    <row r="2664" spans="1:11" x14ac:dyDescent="0.35">
      <c r="A2664" s="6">
        <f t="shared" si="126"/>
        <v>1</v>
      </c>
      <c r="B2664" s="7">
        <v>47314</v>
      </c>
      <c r="C2664" s="8" t="s">
        <v>254</v>
      </c>
      <c r="D2664" s="8">
        <v>29</v>
      </c>
      <c r="E2664" s="6">
        <f>DAY(TableAopCalendar[[#This Row],[Date]])</f>
        <v>15</v>
      </c>
      <c r="F2664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664" s="6" t="str">
        <f t="shared" si="127"/>
        <v>Week 3</v>
      </c>
      <c r="H2664" s="6" t="str">
        <f t="shared" si="128"/>
        <v>July 29 Week 3</v>
      </c>
      <c r="I2664" s="6" t="str">
        <f>CONCATENATE(UPPER(TableAopCalendar[[#This Row],[Month]])," ",TableAopCalendar[[#This Row],[Year]])</f>
        <v>JULY 29</v>
      </c>
      <c r="J2664" s="6" t="s">
        <v>261</v>
      </c>
      <c r="K2664" s="6" t="str">
        <f>CONCATENATE(TableAopCalendar[[#This Row],[Month for Plan]]," ",TableAopCalendar[[#This Row],[Plan]])</f>
        <v>JULY 29 PLANNED</v>
      </c>
    </row>
    <row r="2665" spans="1:11" x14ac:dyDescent="0.35">
      <c r="A2665" s="6">
        <f t="shared" si="126"/>
        <v>2</v>
      </c>
      <c r="B2665" s="7">
        <v>47315</v>
      </c>
      <c r="C2665" s="8" t="s">
        <v>254</v>
      </c>
      <c r="D2665" s="8">
        <v>29</v>
      </c>
      <c r="E2665" s="6">
        <f>DAY(TableAopCalendar[[#This Row],[Date]])</f>
        <v>16</v>
      </c>
      <c r="F2665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665" s="6" t="str">
        <f t="shared" si="127"/>
        <v>Week 3</v>
      </c>
      <c r="H2665" s="6" t="str">
        <f t="shared" si="128"/>
        <v>July 29 Week 3</v>
      </c>
      <c r="I2665" s="6" t="str">
        <f>CONCATENATE(UPPER(TableAopCalendar[[#This Row],[Month]])," ",TableAopCalendar[[#This Row],[Year]])</f>
        <v>JULY 29</v>
      </c>
      <c r="J2665" s="6" t="s">
        <v>261</v>
      </c>
      <c r="K2665" s="6" t="str">
        <f>CONCATENATE(TableAopCalendar[[#This Row],[Month for Plan]]," ",TableAopCalendar[[#This Row],[Plan]])</f>
        <v>JULY 29 PLANNED</v>
      </c>
    </row>
    <row r="2666" spans="1:11" x14ac:dyDescent="0.35">
      <c r="A2666" s="6">
        <f t="shared" si="126"/>
        <v>3</v>
      </c>
      <c r="B2666" s="7">
        <v>47316</v>
      </c>
      <c r="C2666" s="8" t="s">
        <v>254</v>
      </c>
      <c r="D2666" s="8">
        <v>29</v>
      </c>
      <c r="E2666" s="6">
        <f>DAY(TableAopCalendar[[#This Row],[Date]])</f>
        <v>17</v>
      </c>
      <c r="F2666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666" s="6" t="str">
        <f t="shared" si="127"/>
        <v>Week 3</v>
      </c>
      <c r="H2666" s="6" t="str">
        <f t="shared" si="128"/>
        <v>July 29 Week 3</v>
      </c>
      <c r="I2666" s="6" t="str">
        <f>CONCATENATE(UPPER(TableAopCalendar[[#This Row],[Month]])," ",TableAopCalendar[[#This Row],[Year]])</f>
        <v>JULY 29</v>
      </c>
      <c r="J2666" s="6" t="s">
        <v>261</v>
      </c>
      <c r="K2666" s="6" t="str">
        <f>CONCATENATE(TableAopCalendar[[#This Row],[Month for Plan]]," ",TableAopCalendar[[#This Row],[Plan]])</f>
        <v>JULY 29 PLANNED</v>
      </c>
    </row>
    <row r="2667" spans="1:11" x14ac:dyDescent="0.35">
      <c r="A2667" s="6">
        <f t="shared" si="126"/>
        <v>4</v>
      </c>
      <c r="B2667" s="7">
        <v>47317</v>
      </c>
      <c r="C2667" s="8" t="s">
        <v>254</v>
      </c>
      <c r="D2667" s="8">
        <v>29</v>
      </c>
      <c r="E2667" s="6">
        <f>DAY(TableAopCalendar[[#This Row],[Date]])</f>
        <v>18</v>
      </c>
      <c r="F2667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667" s="6" t="str">
        <f t="shared" si="127"/>
        <v>Week 3</v>
      </c>
      <c r="H2667" s="6" t="str">
        <f t="shared" si="128"/>
        <v>July 29 Week 3</v>
      </c>
      <c r="I2667" s="6" t="str">
        <f>CONCATENATE(UPPER(TableAopCalendar[[#This Row],[Month]])," ",TableAopCalendar[[#This Row],[Year]])</f>
        <v>JULY 29</v>
      </c>
      <c r="J2667" s="6" t="s">
        <v>261</v>
      </c>
      <c r="K2667" s="6" t="str">
        <f>CONCATENATE(TableAopCalendar[[#This Row],[Month for Plan]]," ",TableAopCalendar[[#This Row],[Plan]])</f>
        <v>JULY 29 PLANNED</v>
      </c>
    </row>
    <row r="2668" spans="1:11" x14ac:dyDescent="0.35">
      <c r="A2668" s="6">
        <f t="shared" si="126"/>
        <v>5</v>
      </c>
      <c r="B2668" s="7">
        <v>47318</v>
      </c>
      <c r="C2668" s="8" t="s">
        <v>254</v>
      </c>
      <c r="D2668" s="8">
        <v>29</v>
      </c>
      <c r="E2668" s="6">
        <f>DAY(TableAopCalendar[[#This Row],[Date]])</f>
        <v>19</v>
      </c>
      <c r="F2668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668" s="6" t="str">
        <f t="shared" si="127"/>
        <v>Week 3</v>
      </c>
      <c r="H2668" s="6" t="str">
        <f t="shared" si="128"/>
        <v>July 29 Week 3</v>
      </c>
      <c r="I2668" s="6" t="str">
        <f>CONCATENATE(UPPER(TableAopCalendar[[#This Row],[Month]])," ",TableAopCalendar[[#This Row],[Year]])</f>
        <v>JULY 29</v>
      </c>
      <c r="J2668" s="6" t="s">
        <v>261</v>
      </c>
      <c r="K2668" s="6" t="str">
        <f>CONCATENATE(TableAopCalendar[[#This Row],[Month for Plan]]," ",TableAopCalendar[[#This Row],[Plan]])</f>
        <v>JULY 29 PLANNED</v>
      </c>
    </row>
    <row r="2669" spans="1:11" x14ac:dyDescent="0.35">
      <c r="A2669" s="6">
        <f t="shared" si="126"/>
        <v>6</v>
      </c>
      <c r="B2669" s="7">
        <v>47319</v>
      </c>
      <c r="C2669" s="8" t="s">
        <v>254</v>
      </c>
      <c r="D2669" s="8">
        <v>29</v>
      </c>
      <c r="E2669" s="6">
        <f>DAY(TableAopCalendar[[#This Row],[Date]])</f>
        <v>20</v>
      </c>
      <c r="F2669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669" s="6" t="str">
        <f t="shared" si="127"/>
        <v>Week 3</v>
      </c>
      <c r="H2669" s="6" t="str">
        <f t="shared" si="128"/>
        <v>July 29 Week 3</v>
      </c>
      <c r="I2669" s="6" t="str">
        <f>CONCATENATE(UPPER(TableAopCalendar[[#This Row],[Month]])," ",TableAopCalendar[[#This Row],[Year]])</f>
        <v>JULY 29</v>
      </c>
      <c r="J2669" s="6" t="s">
        <v>261</v>
      </c>
      <c r="K2669" s="6" t="str">
        <f>CONCATENATE(TableAopCalendar[[#This Row],[Month for Plan]]," ",TableAopCalendar[[#This Row],[Plan]])</f>
        <v>JULY 29 PLANNED</v>
      </c>
    </row>
    <row r="2670" spans="1:11" x14ac:dyDescent="0.35">
      <c r="A2670" s="6">
        <f t="shared" si="126"/>
        <v>7</v>
      </c>
      <c r="B2670" s="7">
        <v>47320</v>
      </c>
      <c r="C2670" s="8" t="s">
        <v>254</v>
      </c>
      <c r="D2670" s="8">
        <v>29</v>
      </c>
      <c r="E2670" s="6">
        <f>DAY(TableAopCalendar[[#This Row],[Date]])</f>
        <v>21</v>
      </c>
      <c r="F2670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670" s="6" t="str">
        <f t="shared" si="127"/>
        <v>Week 3</v>
      </c>
      <c r="H2670" s="6" t="str">
        <f t="shared" si="128"/>
        <v>July 29 Week 3</v>
      </c>
      <c r="I2670" s="6" t="str">
        <f>CONCATENATE(UPPER(TableAopCalendar[[#This Row],[Month]])," ",TableAopCalendar[[#This Row],[Year]])</f>
        <v>JULY 29</v>
      </c>
      <c r="J2670" s="6" t="s">
        <v>261</v>
      </c>
      <c r="K2670" s="6" t="str">
        <f>CONCATENATE(TableAopCalendar[[#This Row],[Month for Plan]]," ",TableAopCalendar[[#This Row],[Plan]])</f>
        <v>JULY 29 PLANNED</v>
      </c>
    </row>
    <row r="2671" spans="1:11" x14ac:dyDescent="0.35">
      <c r="A2671" s="6">
        <f t="shared" si="126"/>
        <v>1</v>
      </c>
      <c r="B2671" s="7">
        <v>47321</v>
      </c>
      <c r="C2671" s="8" t="s">
        <v>254</v>
      </c>
      <c r="D2671" s="8">
        <v>29</v>
      </c>
      <c r="E2671" s="6">
        <f>DAY(TableAopCalendar[[#This Row],[Date]])</f>
        <v>22</v>
      </c>
      <c r="F2671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671" s="6" t="str">
        <f t="shared" si="127"/>
        <v>Week 4</v>
      </c>
      <c r="H2671" s="6" t="str">
        <f t="shared" si="128"/>
        <v>July 29 Week 4</v>
      </c>
      <c r="I2671" s="6" t="str">
        <f>CONCATENATE(UPPER(TableAopCalendar[[#This Row],[Month]])," ",TableAopCalendar[[#This Row],[Year]])</f>
        <v>JULY 29</v>
      </c>
      <c r="J2671" s="6" t="s">
        <v>261</v>
      </c>
      <c r="K2671" s="6" t="str">
        <f>CONCATENATE(TableAopCalendar[[#This Row],[Month for Plan]]," ",TableAopCalendar[[#This Row],[Plan]])</f>
        <v>JULY 29 PLANNED</v>
      </c>
    </row>
    <row r="2672" spans="1:11" x14ac:dyDescent="0.35">
      <c r="A2672" s="6">
        <f t="shared" si="126"/>
        <v>2</v>
      </c>
      <c r="B2672" s="7">
        <v>47322</v>
      </c>
      <c r="C2672" s="8" t="s">
        <v>254</v>
      </c>
      <c r="D2672" s="8">
        <v>29</v>
      </c>
      <c r="E2672" s="6">
        <f>DAY(TableAopCalendar[[#This Row],[Date]])</f>
        <v>23</v>
      </c>
      <c r="F2672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672" s="6" t="str">
        <f t="shared" si="127"/>
        <v>Week 4</v>
      </c>
      <c r="H2672" s="6" t="str">
        <f t="shared" si="128"/>
        <v>July 29 Week 4</v>
      </c>
      <c r="I2672" s="6" t="str">
        <f>CONCATENATE(UPPER(TableAopCalendar[[#This Row],[Month]])," ",TableAopCalendar[[#This Row],[Year]])</f>
        <v>JULY 29</v>
      </c>
      <c r="J2672" s="6" t="s">
        <v>261</v>
      </c>
      <c r="K2672" s="6" t="str">
        <f>CONCATENATE(TableAopCalendar[[#This Row],[Month for Plan]]," ",TableAopCalendar[[#This Row],[Plan]])</f>
        <v>JULY 29 PLANNED</v>
      </c>
    </row>
    <row r="2673" spans="1:11" x14ac:dyDescent="0.35">
      <c r="A2673" s="6">
        <f t="shared" si="126"/>
        <v>3</v>
      </c>
      <c r="B2673" s="7">
        <v>47323</v>
      </c>
      <c r="C2673" s="8" t="s">
        <v>254</v>
      </c>
      <c r="D2673" s="8">
        <v>29</v>
      </c>
      <c r="E2673" s="6">
        <f>DAY(TableAopCalendar[[#This Row],[Date]])</f>
        <v>24</v>
      </c>
      <c r="F2673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673" s="6" t="str">
        <f t="shared" si="127"/>
        <v>Week 4</v>
      </c>
      <c r="H2673" s="6" t="str">
        <f t="shared" si="128"/>
        <v>July 29 Week 4</v>
      </c>
      <c r="I2673" s="6" t="str">
        <f>CONCATENATE(UPPER(TableAopCalendar[[#This Row],[Month]])," ",TableAopCalendar[[#This Row],[Year]])</f>
        <v>JULY 29</v>
      </c>
      <c r="J2673" s="6" t="s">
        <v>261</v>
      </c>
      <c r="K2673" s="6" t="str">
        <f>CONCATENATE(TableAopCalendar[[#This Row],[Month for Plan]]," ",TableAopCalendar[[#This Row],[Plan]])</f>
        <v>JULY 29 PLANNED</v>
      </c>
    </row>
    <row r="2674" spans="1:11" x14ac:dyDescent="0.35">
      <c r="A2674" s="6">
        <f t="shared" si="126"/>
        <v>4</v>
      </c>
      <c r="B2674" s="7">
        <v>47324</v>
      </c>
      <c r="C2674" s="8" t="s">
        <v>254</v>
      </c>
      <c r="D2674" s="8">
        <v>29</v>
      </c>
      <c r="E2674" s="6">
        <f>DAY(TableAopCalendar[[#This Row],[Date]])</f>
        <v>25</v>
      </c>
      <c r="F2674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674" s="6" t="str">
        <f t="shared" si="127"/>
        <v>Week 4</v>
      </c>
      <c r="H2674" s="6" t="str">
        <f t="shared" si="128"/>
        <v>July 29 Week 4</v>
      </c>
      <c r="I2674" s="6" t="str">
        <f>CONCATENATE(UPPER(TableAopCalendar[[#This Row],[Month]])," ",TableAopCalendar[[#This Row],[Year]])</f>
        <v>JULY 29</v>
      </c>
      <c r="J2674" s="6" t="s">
        <v>261</v>
      </c>
      <c r="K2674" s="6" t="str">
        <f>CONCATENATE(TableAopCalendar[[#This Row],[Month for Plan]]," ",TableAopCalendar[[#This Row],[Plan]])</f>
        <v>JULY 29 PLANNED</v>
      </c>
    </row>
    <row r="2675" spans="1:11" x14ac:dyDescent="0.35">
      <c r="A2675" s="6">
        <f t="shared" si="126"/>
        <v>5</v>
      </c>
      <c r="B2675" s="7">
        <v>47325</v>
      </c>
      <c r="C2675" s="8" t="s">
        <v>254</v>
      </c>
      <c r="D2675" s="8">
        <v>29</v>
      </c>
      <c r="E2675" s="6">
        <f>DAY(TableAopCalendar[[#This Row],[Date]])</f>
        <v>26</v>
      </c>
      <c r="F2675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675" s="6" t="str">
        <f t="shared" si="127"/>
        <v>Week 4</v>
      </c>
      <c r="H2675" s="6" t="str">
        <f t="shared" si="128"/>
        <v>July 29 Week 4</v>
      </c>
      <c r="I2675" s="6" t="str">
        <f>CONCATENATE(UPPER(TableAopCalendar[[#This Row],[Month]])," ",TableAopCalendar[[#This Row],[Year]])</f>
        <v>JULY 29</v>
      </c>
      <c r="J2675" s="6" t="s">
        <v>261</v>
      </c>
      <c r="K2675" s="6" t="str">
        <f>CONCATENATE(TableAopCalendar[[#This Row],[Month for Plan]]," ",TableAopCalendar[[#This Row],[Plan]])</f>
        <v>JULY 29 PLANNED</v>
      </c>
    </row>
    <row r="2676" spans="1:11" x14ac:dyDescent="0.35">
      <c r="A2676" s="6">
        <f t="shared" si="126"/>
        <v>6</v>
      </c>
      <c r="B2676" s="7">
        <v>47326</v>
      </c>
      <c r="C2676" s="8" t="s">
        <v>254</v>
      </c>
      <c r="D2676" s="8">
        <v>29</v>
      </c>
      <c r="E2676" s="6">
        <f>DAY(TableAopCalendar[[#This Row],[Date]])</f>
        <v>27</v>
      </c>
      <c r="F2676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676" s="6" t="str">
        <f t="shared" si="127"/>
        <v>Week 4</v>
      </c>
      <c r="H2676" s="6" t="str">
        <f t="shared" si="128"/>
        <v>July 29 Week 4</v>
      </c>
      <c r="I2676" s="6" t="str">
        <f>CONCATENATE(UPPER(TableAopCalendar[[#This Row],[Month]])," ",TableAopCalendar[[#This Row],[Year]])</f>
        <v>JULY 29</v>
      </c>
      <c r="J2676" s="6" t="s">
        <v>261</v>
      </c>
      <c r="K2676" s="6" t="str">
        <f>CONCATENATE(TableAopCalendar[[#This Row],[Month for Plan]]," ",TableAopCalendar[[#This Row],[Plan]])</f>
        <v>JULY 29 PLANNED</v>
      </c>
    </row>
    <row r="2677" spans="1:11" x14ac:dyDescent="0.35">
      <c r="A2677" s="6">
        <f t="shared" si="126"/>
        <v>7</v>
      </c>
      <c r="B2677" s="7">
        <v>47327</v>
      </c>
      <c r="C2677" s="8" t="s">
        <v>254</v>
      </c>
      <c r="D2677" s="8">
        <v>29</v>
      </c>
      <c r="E2677" s="6">
        <f>DAY(TableAopCalendar[[#This Row],[Date]])</f>
        <v>28</v>
      </c>
      <c r="F2677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677" s="6" t="str">
        <f t="shared" si="127"/>
        <v>Week 4</v>
      </c>
      <c r="H2677" s="6" t="str">
        <f t="shared" si="128"/>
        <v>July 29 Week 4</v>
      </c>
      <c r="I2677" s="6" t="str">
        <f>CONCATENATE(UPPER(TableAopCalendar[[#This Row],[Month]])," ",TableAopCalendar[[#This Row],[Year]])</f>
        <v>JULY 29</v>
      </c>
      <c r="J2677" s="6" t="s">
        <v>261</v>
      </c>
      <c r="K2677" s="6" t="str">
        <f>CONCATENATE(TableAopCalendar[[#This Row],[Month for Plan]]," ",TableAopCalendar[[#This Row],[Plan]])</f>
        <v>JULY 29 PLANNED</v>
      </c>
    </row>
    <row r="2678" spans="1:11" x14ac:dyDescent="0.35">
      <c r="A2678" s="6">
        <f t="shared" si="126"/>
        <v>1</v>
      </c>
      <c r="B2678" s="7">
        <v>47328</v>
      </c>
      <c r="C2678" s="8" t="s">
        <v>254</v>
      </c>
      <c r="D2678" s="8">
        <v>29</v>
      </c>
      <c r="E2678" s="6">
        <f>DAY(TableAopCalendar[[#This Row],[Date]])</f>
        <v>29</v>
      </c>
      <c r="F2678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678" s="6" t="str">
        <f t="shared" si="127"/>
        <v>Week 5</v>
      </c>
      <c r="H2678" s="6" t="str">
        <f t="shared" si="128"/>
        <v>July 29 Week 5</v>
      </c>
      <c r="I2678" s="6" t="str">
        <f>CONCATENATE(UPPER(TableAopCalendar[[#This Row],[Month]])," ",TableAopCalendar[[#This Row],[Year]])</f>
        <v>JULY 29</v>
      </c>
      <c r="J2678" s="6" t="s">
        <v>261</v>
      </c>
      <c r="K2678" s="6" t="str">
        <f>CONCATENATE(TableAopCalendar[[#This Row],[Month for Plan]]," ",TableAopCalendar[[#This Row],[Plan]])</f>
        <v>JULY 29 PLANNED</v>
      </c>
    </row>
    <row r="2679" spans="1:11" x14ac:dyDescent="0.35">
      <c r="A2679" s="6">
        <f t="shared" si="126"/>
        <v>2</v>
      </c>
      <c r="B2679" s="7">
        <v>47329</v>
      </c>
      <c r="C2679" s="8" t="s">
        <v>254</v>
      </c>
      <c r="D2679" s="8">
        <v>29</v>
      </c>
      <c r="E2679" s="6">
        <f>DAY(TableAopCalendar[[#This Row],[Date]])</f>
        <v>30</v>
      </c>
      <c r="F2679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679" s="6" t="str">
        <f t="shared" si="127"/>
        <v>Week 5</v>
      </c>
      <c r="H2679" s="6" t="str">
        <f t="shared" si="128"/>
        <v>July 29 Week 5</v>
      </c>
      <c r="I2679" s="6" t="str">
        <f>CONCATENATE(UPPER(TableAopCalendar[[#This Row],[Month]])," ",TableAopCalendar[[#This Row],[Year]])</f>
        <v>JULY 29</v>
      </c>
      <c r="J2679" s="6" t="s">
        <v>261</v>
      </c>
      <c r="K2679" s="6" t="str">
        <f>CONCATENATE(TableAopCalendar[[#This Row],[Month for Plan]]," ",TableAopCalendar[[#This Row],[Plan]])</f>
        <v>JULY 29 PLANNED</v>
      </c>
    </row>
    <row r="2680" spans="1:11" x14ac:dyDescent="0.35">
      <c r="A2680" s="6">
        <f t="shared" si="126"/>
        <v>3</v>
      </c>
      <c r="B2680" s="7">
        <v>47330</v>
      </c>
      <c r="C2680" s="8" t="s">
        <v>254</v>
      </c>
      <c r="D2680" s="8">
        <v>29</v>
      </c>
      <c r="E2680" s="6">
        <f>DAY(TableAopCalendar[[#This Row],[Date]])</f>
        <v>31</v>
      </c>
      <c r="F2680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680" s="6" t="str">
        <f t="shared" si="127"/>
        <v>Week 5</v>
      </c>
      <c r="H2680" s="6" t="str">
        <f t="shared" si="128"/>
        <v>July 29 Week 5</v>
      </c>
      <c r="I2680" s="6" t="str">
        <f>CONCATENATE(UPPER(TableAopCalendar[[#This Row],[Month]])," ",TableAopCalendar[[#This Row],[Year]])</f>
        <v>JULY 29</v>
      </c>
      <c r="J2680" s="6" t="s">
        <v>261</v>
      </c>
      <c r="K2680" s="6" t="str">
        <f>CONCATENATE(TableAopCalendar[[#This Row],[Month for Plan]]," ",TableAopCalendar[[#This Row],[Plan]])</f>
        <v>JULY 29 PLANNED</v>
      </c>
    </row>
    <row r="2681" spans="1:11" x14ac:dyDescent="0.35">
      <c r="A2681" s="6">
        <f t="shared" si="126"/>
        <v>1</v>
      </c>
      <c r="B2681" s="7">
        <v>47331</v>
      </c>
      <c r="C2681" s="8" t="s">
        <v>255</v>
      </c>
      <c r="D2681" s="8">
        <v>29</v>
      </c>
      <c r="E2681" s="6">
        <f>DAY(TableAopCalendar[[#This Row],[Date]])</f>
        <v>1</v>
      </c>
      <c r="F2681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681" s="6" t="str">
        <f t="shared" si="127"/>
        <v>Week 1</v>
      </c>
      <c r="H2681" s="6" t="str">
        <f t="shared" si="128"/>
        <v>August 29 Week 1</v>
      </c>
      <c r="I2681" s="6" t="str">
        <f>CONCATENATE(UPPER(TableAopCalendar[[#This Row],[Month]])," ",TableAopCalendar[[#This Row],[Year]])</f>
        <v>AUGUST 29</v>
      </c>
      <c r="J2681" s="6" t="s">
        <v>261</v>
      </c>
      <c r="K2681" s="6" t="str">
        <f>CONCATENATE(TableAopCalendar[[#This Row],[Month for Plan]]," ",TableAopCalendar[[#This Row],[Plan]])</f>
        <v>AUGUST 29 PLANNED</v>
      </c>
    </row>
    <row r="2682" spans="1:11" x14ac:dyDescent="0.35">
      <c r="A2682" s="6">
        <f t="shared" si="126"/>
        <v>2</v>
      </c>
      <c r="B2682" s="7">
        <v>47332</v>
      </c>
      <c r="C2682" s="8" t="s">
        <v>255</v>
      </c>
      <c r="D2682" s="8">
        <v>29</v>
      </c>
      <c r="E2682" s="6">
        <f>DAY(TableAopCalendar[[#This Row],[Date]])</f>
        <v>2</v>
      </c>
      <c r="F2682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682" s="6" t="str">
        <f t="shared" si="127"/>
        <v>Week 1</v>
      </c>
      <c r="H2682" s="6" t="str">
        <f t="shared" si="128"/>
        <v>August 29 Week 1</v>
      </c>
      <c r="I2682" s="6" t="str">
        <f>CONCATENATE(UPPER(TableAopCalendar[[#This Row],[Month]])," ",TableAopCalendar[[#This Row],[Year]])</f>
        <v>AUGUST 29</v>
      </c>
      <c r="J2682" s="6" t="s">
        <v>261</v>
      </c>
      <c r="K2682" s="6" t="str">
        <f>CONCATENATE(TableAopCalendar[[#This Row],[Month for Plan]]," ",TableAopCalendar[[#This Row],[Plan]])</f>
        <v>AUGUST 29 PLANNED</v>
      </c>
    </row>
    <row r="2683" spans="1:11" x14ac:dyDescent="0.35">
      <c r="A2683" s="6">
        <f t="shared" si="126"/>
        <v>3</v>
      </c>
      <c r="B2683" s="7">
        <v>47333</v>
      </c>
      <c r="C2683" s="8" t="s">
        <v>255</v>
      </c>
      <c r="D2683" s="8">
        <v>29</v>
      </c>
      <c r="E2683" s="6">
        <f>DAY(TableAopCalendar[[#This Row],[Date]])</f>
        <v>3</v>
      </c>
      <c r="F2683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683" s="6" t="str">
        <f t="shared" si="127"/>
        <v>Week 1</v>
      </c>
      <c r="H2683" s="6" t="str">
        <f t="shared" si="128"/>
        <v>August 29 Week 1</v>
      </c>
      <c r="I2683" s="6" t="str">
        <f>CONCATENATE(UPPER(TableAopCalendar[[#This Row],[Month]])," ",TableAopCalendar[[#This Row],[Year]])</f>
        <v>AUGUST 29</v>
      </c>
      <c r="J2683" s="6" t="s">
        <v>261</v>
      </c>
      <c r="K2683" s="6" t="str">
        <f>CONCATENATE(TableAopCalendar[[#This Row],[Month for Plan]]," ",TableAopCalendar[[#This Row],[Plan]])</f>
        <v>AUGUST 29 PLANNED</v>
      </c>
    </row>
    <row r="2684" spans="1:11" x14ac:dyDescent="0.35">
      <c r="A2684" s="6">
        <f t="shared" si="126"/>
        <v>4</v>
      </c>
      <c r="B2684" s="7">
        <v>47334</v>
      </c>
      <c r="C2684" s="8" t="s">
        <v>255</v>
      </c>
      <c r="D2684" s="8">
        <v>29</v>
      </c>
      <c r="E2684" s="6">
        <f>DAY(TableAopCalendar[[#This Row],[Date]])</f>
        <v>4</v>
      </c>
      <c r="F2684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684" s="6" t="str">
        <f t="shared" si="127"/>
        <v>Week 1</v>
      </c>
      <c r="H2684" s="6" t="str">
        <f t="shared" si="128"/>
        <v>August 29 Week 1</v>
      </c>
      <c r="I2684" s="6" t="str">
        <f>CONCATENATE(UPPER(TableAopCalendar[[#This Row],[Month]])," ",TableAopCalendar[[#This Row],[Year]])</f>
        <v>AUGUST 29</v>
      </c>
      <c r="J2684" s="6" t="s">
        <v>261</v>
      </c>
      <c r="K2684" s="6" t="str">
        <f>CONCATENATE(TableAopCalendar[[#This Row],[Month for Plan]]," ",TableAopCalendar[[#This Row],[Plan]])</f>
        <v>AUGUST 29 PLANNED</v>
      </c>
    </row>
    <row r="2685" spans="1:11" x14ac:dyDescent="0.35">
      <c r="A2685" s="6">
        <f t="shared" si="126"/>
        <v>5</v>
      </c>
      <c r="B2685" s="7">
        <v>47335</v>
      </c>
      <c r="C2685" s="8" t="s">
        <v>255</v>
      </c>
      <c r="D2685" s="8">
        <v>29</v>
      </c>
      <c r="E2685" s="6">
        <f>DAY(TableAopCalendar[[#This Row],[Date]])</f>
        <v>5</v>
      </c>
      <c r="F2685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685" s="6" t="str">
        <f t="shared" si="127"/>
        <v>Week 1</v>
      </c>
      <c r="H2685" s="6" t="str">
        <f t="shared" si="128"/>
        <v>August 29 Week 1</v>
      </c>
      <c r="I2685" s="6" t="str">
        <f>CONCATENATE(UPPER(TableAopCalendar[[#This Row],[Month]])," ",TableAopCalendar[[#This Row],[Year]])</f>
        <v>AUGUST 29</v>
      </c>
      <c r="J2685" s="6" t="s">
        <v>261</v>
      </c>
      <c r="K2685" s="6" t="str">
        <f>CONCATENATE(TableAopCalendar[[#This Row],[Month for Plan]]," ",TableAopCalendar[[#This Row],[Plan]])</f>
        <v>AUGUST 29 PLANNED</v>
      </c>
    </row>
    <row r="2686" spans="1:11" x14ac:dyDescent="0.35">
      <c r="A2686" s="6">
        <f t="shared" si="126"/>
        <v>6</v>
      </c>
      <c r="B2686" s="7">
        <v>47336</v>
      </c>
      <c r="C2686" s="8" t="s">
        <v>255</v>
      </c>
      <c r="D2686" s="8">
        <v>29</v>
      </c>
      <c r="E2686" s="6">
        <f>DAY(TableAopCalendar[[#This Row],[Date]])</f>
        <v>6</v>
      </c>
      <c r="F2686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686" s="6" t="str">
        <f t="shared" si="127"/>
        <v>Week 1</v>
      </c>
      <c r="H2686" s="6" t="str">
        <f t="shared" si="128"/>
        <v>August 29 Week 1</v>
      </c>
      <c r="I2686" s="6" t="str">
        <f>CONCATENATE(UPPER(TableAopCalendar[[#This Row],[Month]])," ",TableAopCalendar[[#This Row],[Year]])</f>
        <v>AUGUST 29</v>
      </c>
      <c r="J2686" s="6" t="s">
        <v>261</v>
      </c>
      <c r="K2686" s="6" t="str">
        <f>CONCATENATE(TableAopCalendar[[#This Row],[Month for Plan]]," ",TableAopCalendar[[#This Row],[Plan]])</f>
        <v>AUGUST 29 PLANNED</v>
      </c>
    </row>
    <row r="2687" spans="1:11" x14ac:dyDescent="0.35">
      <c r="A2687" s="6">
        <f t="shared" si="126"/>
        <v>7</v>
      </c>
      <c r="B2687" s="7">
        <v>47337</v>
      </c>
      <c r="C2687" s="8" t="s">
        <v>255</v>
      </c>
      <c r="D2687" s="8">
        <v>29</v>
      </c>
      <c r="E2687" s="6">
        <f>DAY(TableAopCalendar[[#This Row],[Date]])</f>
        <v>7</v>
      </c>
      <c r="F2687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687" s="6" t="str">
        <f t="shared" si="127"/>
        <v>Week 1</v>
      </c>
      <c r="H2687" s="6" t="str">
        <f t="shared" si="128"/>
        <v>August 29 Week 1</v>
      </c>
      <c r="I2687" s="6" t="str">
        <f>CONCATENATE(UPPER(TableAopCalendar[[#This Row],[Month]])," ",TableAopCalendar[[#This Row],[Year]])</f>
        <v>AUGUST 29</v>
      </c>
      <c r="J2687" s="6" t="s">
        <v>261</v>
      </c>
      <c r="K2687" s="6" t="str">
        <f>CONCATENATE(TableAopCalendar[[#This Row],[Month for Plan]]," ",TableAopCalendar[[#This Row],[Plan]])</f>
        <v>AUGUST 29 PLANNED</v>
      </c>
    </row>
    <row r="2688" spans="1:11" x14ac:dyDescent="0.35">
      <c r="A2688" s="6">
        <f t="shared" si="126"/>
        <v>1</v>
      </c>
      <c r="B2688" s="7">
        <v>47338</v>
      </c>
      <c r="C2688" s="8" t="s">
        <v>255</v>
      </c>
      <c r="D2688" s="8">
        <v>29</v>
      </c>
      <c r="E2688" s="6">
        <f>DAY(TableAopCalendar[[#This Row],[Date]])</f>
        <v>8</v>
      </c>
      <c r="F2688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688" s="6" t="str">
        <f t="shared" si="127"/>
        <v>Week 2</v>
      </c>
      <c r="H2688" s="6" t="str">
        <f t="shared" si="128"/>
        <v>August 29 Week 2</v>
      </c>
      <c r="I2688" s="6" t="str">
        <f>CONCATENATE(UPPER(TableAopCalendar[[#This Row],[Month]])," ",TableAopCalendar[[#This Row],[Year]])</f>
        <v>AUGUST 29</v>
      </c>
      <c r="J2688" s="6" t="s">
        <v>261</v>
      </c>
      <c r="K2688" s="6" t="str">
        <f>CONCATENATE(TableAopCalendar[[#This Row],[Month for Plan]]," ",TableAopCalendar[[#This Row],[Plan]])</f>
        <v>AUGUST 29 PLANNED</v>
      </c>
    </row>
    <row r="2689" spans="1:11" x14ac:dyDescent="0.35">
      <c r="A2689" s="6">
        <f t="shared" si="126"/>
        <v>2</v>
      </c>
      <c r="B2689" s="7">
        <v>47339</v>
      </c>
      <c r="C2689" s="8" t="s">
        <v>255</v>
      </c>
      <c r="D2689" s="8">
        <v>29</v>
      </c>
      <c r="E2689" s="6">
        <f>DAY(TableAopCalendar[[#This Row],[Date]])</f>
        <v>9</v>
      </c>
      <c r="F2689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689" s="6" t="str">
        <f t="shared" si="127"/>
        <v>Week 2</v>
      </c>
      <c r="H2689" s="6" t="str">
        <f t="shared" si="128"/>
        <v>August 29 Week 2</v>
      </c>
      <c r="I2689" s="6" t="str">
        <f>CONCATENATE(UPPER(TableAopCalendar[[#This Row],[Month]])," ",TableAopCalendar[[#This Row],[Year]])</f>
        <v>AUGUST 29</v>
      </c>
      <c r="J2689" s="6" t="s">
        <v>261</v>
      </c>
      <c r="K2689" s="6" t="str">
        <f>CONCATENATE(TableAopCalendar[[#This Row],[Month for Plan]]," ",TableAopCalendar[[#This Row],[Plan]])</f>
        <v>AUGUST 29 PLANNED</v>
      </c>
    </row>
    <row r="2690" spans="1:11" x14ac:dyDescent="0.35">
      <c r="A2690" s="6">
        <f t="shared" si="126"/>
        <v>3</v>
      </c>
      <c r="B2690" s="7">
        <v>47340</v>
      </c>
      <c r="C2690" s="8" t="s">
        <v>255</v>
      </c>
      <c r="D2690" s="8">
        <v>29</v>
      </c>
      <c r="E2690" s="6">
        <f>DAY(TableAopCalendar[[#This Row],[Date]])</f>
        <v>10</v>
      </c>
      <c r="F2690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690" s="6" t="str">
        <f t="shared" si="127"/>
        <v>Week 2</v>
      </c>
      <c r="H2690" s="6" t="str">
        <f t="shared" si="128"/>
        <v>August 29 Week 2</v>
      </c>
      <c r="I2690" s="6" t="str">
        <f>CONCATENATE(UPPER(TableAopCalendar[[#This Row],[Month]])," ",TableAopCalendar[[#This Row],[Year]])</f>
        <v>AUGUST 29</v>
      </c>
      <c r="J2690" s="6" t="s">
        <v>261</v>
      </c>
      <c r="K2690" s="6" t="str">
        <f>CONCATENATE(TableAopCalendar[[#This Row],[Month for Plan]]," ",TableAopCalendar[[#This Row],[Plan]])</f>
        <v>AUGUST 29 PLANNED</v>
      </c>
    </row>
    <row r="2691" spans="1:11" x14ac:dyDescent="0.35">
      <c r="A2691" s="6">
        <f t="shared" si="126"/>
        <v>4</v>
      </c>
      <c r="B2691" s="7">
        <v>47341</v>
      </c>
      <c r="C2691" s="8" t="s">
        <v>255</v>
      </c>
      <c r="D2691" s="8">
        <v>29</v>
      </c>
      <c r="E2691" s="6">
        <f>DAY(TableAopCalendar[[#This Row],[Date]])</f>
        <v>11</v>
      </c>
      <c r="F2691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691" s="6" t="str">
        <f t="shared" si="127"/>
        <v>Week 2</v>
      </c>
      <c r="H2691" s="6" t="str">
        <f t="shared" si="128"/>
        <v>August 29 Week 2</v>
      </c>
      <c r="I2691" s="6" t="str">
        <f>CONCATENATE(UPPER(TableAopCalendar[[#This Row],[Month]])," ",TableAopCalendar[[#This Row],[Year]])</f>
        <v>AUGUST 29</v>
      </c>
      <c r="J2691" s="6" t="s">
        <v>261</v>
      </c>
      <c r="K2691" s="6" t="str">
        <f>CONCATENATE(TableAopCalendar[[#This Row],[Month for Plan]]," ",TableAopCalendar[[#This Row],[Plan]])</f>
        <v>AUGUST 29 PLANNED</v>
      </c>
    </row>
    <row r="2692" spans="1:11" x14ac:dyDescent="0.35">
      <c r="A2692" s="6">
        <f t="shared" si="126"/>
        <v>5</v>
      </c>
      <c r="B2692" s="7">
        <v>47342</v>
      </c>
      <c r="C2692" s="8" t="s">
        <v>255</v>
      </c>
      <c r="D2692" s="8">
        <v>29</v>
      </c>
      <c r="E2692" s="6">
        <f>DAY(TableAopCalendar[[#This Row],[Date]])</f>
        <v>12</v>
      </c>
      <c r="F2692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692" s="6" t="str">
        <f t="shared" si="127"/>
        <v>Week 2</v>
      </c>
      <c r="H2692" s="6" t="str">
        <f t="shared" si="128"/>
        <v>August 29 Week 2</v>
      </c>
      <c r="I2692" s="6" t="str">
        <f>CONCATENATE(UPPER(TableAopCalendar[[#This Row],[Month]])," ",TableAopCalendar[[#This Row],[Year]])</f>
        <v>AUGUST 29</v>
      </c>
      <c r="J2692" s="6" t="s">
        <v>261</v>
      </c>
      <c r="K2692" s="6" t="str">
        <f>CONCATENATE(TableAopCalendar[[#This Row],[Month for Plan]]," ",TableAopCalendar[[#This Row],[Plan]])</f>
        <v>AUGUST 29 PLANNED</v>
      </c>
    </row>
    <row r="2693" spans="1:11" x14ac:dyDescent="0.35">
      <c r="A2693" s="6">
        <f t="shared" si="126"/>
        <v>6</v>
      </c>
      <c r="B2693" s="7">
        <v>47343</v>
      </c>
      <c r="C2693" s="8" t="s">
        <v>255</v>
      </c>
      <c r="D2693" s="8">
        <v>29</v>
      </c>
      <c r="E2693" s="6">
        <f>DAY(TableAopCalendar[[#This Row],[Date]])</f>
        <v>13</v>
      </c>
      <c r="F2693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693" s="6" t="str">
        <f t="shared" si="127"/>
        <v>Week 2</v>
      </c>
      <c r="H2693" s="6" t="str">
        <f t="shared" si="128"/>
        <v>August 29 Week 2</v>
      </c>
      <c r="I2693" s="6" t="str">
        <f>CONCATENATE(UPPER(TableAopCalendar[[#This Row],[Month]])," ",TableAopCalendar[[#This Row],[Year]])</f>
        <v>AUGUST 29</v>
      </c>
      <c r="J2693" s="6" t="s">
        <v>261</v>
      </c>
      <c r="K2693" s="6" t="str">
        <f>CONCATENATE(TableAopCalendar[[#This Row],[Month for Plan]]," ",TableAopCalendar[[#This Row],[Plan]])</f>
        <v>AUGUST 29 PLANNED</v>
      </c>
    </row>
    <row r="2694" spans="1:11" x14ac:dyDescent="0.35">
      <c r="A2694" s="6">
        <f t="shared" si="126"/>
        <v>7</v>
      </c>
      <c r="B2694" s="7">
        <v>47344</v>
      </c>
      <c r="C2694" s="8" t="s">
        <v>255</v>
      </c>
      <c r="D2694" s="8">
        <v>29</v>
      </c>
      <c r="E2694" s="6">
        <f>DAY(TableAopCalendar[[#This Row],[Date]])</f>
        <v>14</v>
      </c>
      <c r="F2694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694" s="6" t="str">
        <f t="shared" si="127"/>
        <v>Week 2</v>
      </c>
      <c r="H2694" s="6" t="str">
        <f t="shared" si="128"/>
        <v>August 29 Week 2</v>
      </c>
      <c r="I2694" s="6" t="str">
        <f>CONCATENATE(UPPER(TableAopCalendar[[#This Row],[Month]])," ",TableAopCalendar[[#This Row],[Year]])</f>
        <v>AUGUST 29</v>
      </c>
      <c r="J2694" s="6" t="s">
        <v>261</v>
      </c>
      <c r="K2694" s="6" t="str">
        <f>CONCATENATE(TableAopCalendar[[#This Row],[Month for Plan]]," ",TableAopCalendar[[#This Row],[Plan]])</f>
        <v>AUGUST 29 PLANNED</v>
      </c>
    </row>
    <row r="2695" spans="1:11" x14ac:dyDescent="0.35">
      <c r="A2695" s="6">
        <f t="shared" si="126"/>
        <v>1</v>
      </c>
      <c r="B2695" s="7">
        <v>47345</v>
      </c>
      <c r="C2695" s="8" t="s">
        <v>255</v>
      </c>
      <c r="D2695" s="8">
        <v>29</v>
      </c>
      <c r="E2695" s="6">
        <f>DAY(TableAopCalendar[[#This Row],[Date]])</f>
        <v>15</v>
      </c>
      <c r="F2695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695" s="6" t="str">
        <f t="shared" si="127"/>
        <v>Week 3</v>
      </c>
      <c r="H2695" s="6" t="str">
        <f t="shared" si="128"/>
        <v>August 29 Week 3</v>
      </c>
      <c r="I2695" s="6" t="str">
        <f>CONCATENATE(UPPER(TableAopCalendar[[#This Row],[Month]])," ",TableAopCalendar[[#This Row],[Year]])</f>
        <v>AUGUST 29</v>
      </c>
      <c r="J2695" s="6" t="s">
        <v>261</v>
      </c>
      <c r="K2695" s="6" t="str">
        <f>CONCATENATE(TableAopCalendar[[#This Row],[Month for Plan]]," ",TableAopCalendar[[#This Row],[Plan]])</f>
        <v>AUGUST 29 PLANNED</v>
      </c>
    </row>
    <row r="2696" spans="1:11" x14ac:dyDescent="0.35">
      <c r="A2696" s="6">
        <f t="shared" si="126"/>
        <v>2</v>
      </c>
      <c r="B2696" s="7">
        <v>47346</v>
      </c>
      <c r="C2696" s="8" t="s">
        <v>255</v>
      </c>
      <c r="D2696" s="8">
        <v>29</v>
      </c>
      <c r="E2696" s="6">
        <f>DAY(TableAopCalendar[[#This Row],[Date]])</f>
        <v>16</v>
      </c>
      <c r="F2696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696" s="6" t="str">
        <f t="shared" si="127"/>
        <v>Week 3</v>
      </c>
      <c r="H2696" s="6" t="str">
        <f t="shared" si="128"/>
        <v>August 29 Week 3</v>
      </c>
      <c r="I2696" s="6" t="str">
        <f>CONCATENATE(UPPER(TableAopCalendar[[#This Row],[Month]])," ",TableAopCalendar[[#This Row],[Year]])</f>
        <v>AUGUST 29</v>
      </c>
      <c r="J2696" s="6" t="s">
        <v>261</v>
      </c>
      <c r="K2696" s="6" t="str">
        <f>CONCATENATE(TableAopCalendar[[#This Row],[Month for Plan]]," ",TableAopCalendar[[#This Row],[Plan]])</f>
        <v>AUGUST 29 PLANNED</v>
      </c>
    </row>
    <row r="2697" spans="1:11" x14ac:dyDescent="0.35">
      <c r="A2697" s="6">
        <f t="shared" si="126"/>
        <v>3</v>
      </c>
      <c r="B2697" s="7">
        <v>47347</v>
      </c>
      <c r="C2697" s="8" t="s">
        <v>255</v>
      </c>
      <c r="D2697" s="8">
        <v>29</v>
      </c>
      <c r="E2697" s="6">
        <f>DAY(TableAopCalendar[[#This Row],[Date]])</f>
        <v>17</v>
      </c>
      <c r="F2697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697" s="6" t="str">
        <f t="shared" si="127"/>
        <v>Week 3</v>
      </c>
      <c r="H2697" s="6" t="str">
        <f t="shared" si="128"/>
        <v>August 29 Week 3</v>
      </c>
      <c r="I2697" s="6" t="str">
        <f>CONCATENATE(UPPER(TableAopCalendar[[#This Row],[Month]])," ",TableAopCalendar[[#This Row],[Year]])</f>
        <v>AUGUST 29</v>
      </c>
      <c r="J2697" s="6" t="s">
        <v>261</v>
      </c>
      <c r="K2697" s="6" t="str">
        <f>CONCATENATE(TableAopCalendar[[#This Row],[Month for Plan]]," ",TableAopCalendar[[#This Row],[Plan]])</f>
        <v>AUGUST 29 PLANNED</v>
      </c>
    </row>
    <row r="2698" spans="1:11" x14ac:dyDescent="0.35">
      <c r="A2698" s="6">
        <f t="shared" si="126"/>
        <v>4</v>
      </c>
      <c r="B2698" s="7">
        <v>47348</v>
      </c>
      <c r="C2698" s="8" t="s">
        <v>255</v>
      </c>
      <c r="D2698" s="8">
        <v>29</v>
      </c>
      <c r="E2698" s="6">
        <f>DAY(TableAopCalendar[[#This Row],[Date]])</f>
        <v>18</v>
      </c>
      <c r="F2698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698" s="6" t="str">
        <f t="shared" si="127"/>
        <v>Week 3</v>
      </c>
      <c r="H2698" s="6" t="str">
        <f t="shared" si="128"/>
        <v>August 29 Week 3</v>
      </c>
      <c r="I2698" s="6" t="str">
        <f>CONCATENATE(UPPER(TableAopCalendar[[#This Row],[Month]])," ",TableAopCalendar[[#This Row],[Year]])</f>
        <v>AUGUST 29</v>
      </c>
      <c r="J2698" s="6" t="s">
        <v>261</v>
      </c>
      <c r="K2698" s="6" t="str">
        <f>CONCATENATE(TableAopCalendar[[#This Row],[Month for Plan]]," ",TableAopCalendar[[#This Row],[Plan]])</f>
        <v>AUGUST 29 PLANNED</v>
      </c>
    </row>
    <row r="2699" spans="1:11" x14ac:dyDescent="0.35">
      <c r="A2699" s="6">
        <f t="shared" ref="A2699:A2762" si="129">IF(G2699=G2698,A2698+1,1)</f>
        <v>5</v>
      </c>
      <c r="B2699" s="7">
        <v>47349</v>
      </c>
      <c r="C2699" s="8" t="s">
        <v>255</v>
      </c>
      <c r="D2699" s="8">
        <v>29</v>
      </c>
      <c r="E2699" s="6">
        <f>DAY(TableAopCalendar[[#This Row],[Date]])</f>
        <v>19</v>
      </c>
      <c r="F2699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699" s="6" t="str">
        <f t="shared" ref="G2699:G2762" si="130">"Week"&amp;" "&amp;F2699</f>
        <v>Week 3</v>
      </c>
      <c r="H2699" s="6" t="str">
        <f t="shared" ref="H2699:H2762" si="131">CONCATENATE(C2699," ",D2699," ",G2699)</f>
        <v>August 29 Week 3</v>
      </c>
      <c r="I2699" s="6" t="str">
        <f>CONCATENATE(UPPER(TableAopCalendar[[#This Row],[Month]])," ",TableAopCalendar[[#This Row],[Year]])</f>
        <v>AUGUST 29</v>
      </c>
      <c r="J2699" s="6" t="s">
        <v>261</v>
      </c>
      <c r="K2699" s="6" t="str">
        <f>CONCATENATE(TableAopCalendar[[#This Row],[Month for Plan]]," ",TableAopCalendar[[#This Row],[Plan]])</f>
        <v>AUGUST 29 PLANNED</v>
      </c>
    </row>
    <row r="2700" spans="1:11" x14ac:dyDescent="0.35">
      <c r="A2700" s="6">
        <f t="shared" si="129"/>
        <v>6</v>
      </c>
      <c r="B2700" s="7">
        <v>47350</v>
      </c>
      <c r="C2700" s="8" t="s">
        <v>255</v>
      </c>
      <c r="D2700" s="8">
        <v>29</v>
      </c>
      <c r="E2700" s="6">
        <f>DAY(TableAopCalendar[[#This Row],[Date]])</f>
        <v>20</v>
      </c>
      <c r="F2700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700" s="6" t="str">
        <f t="shared" si="130"/>
        <v>Week 3</v>
      </c>
      <c r="H2700" s="6" t="str">
        <f t="shared" si="131"/>
        <v>August 29 Week 3</v>
      </c>
      <c r="I2700" s="6" t="str">
        <f>CONCATENATE(UPPER(TableAopCalendar[[#This Row],[Month]])," ",TableAopCalendar[[#This Row],[Year]])</f>
        <v>AUGUST 29</v>
      </c>
      <c r="J2700" s="6" t="s">
        <v>261</v>
      </c>
      <c r="K2700" s="6" t="str">
        <f>CONCATENATE(TableAopCalendar[[#This Row],[Month for Plan]]," ",TableAopCalendar[[#This Row],[Plan]])</f>
        <v>AUGUST 29 PLANNED</v>
      </c>
    </row>
    <row r="2701" spans="1:11" x14ac:dyDescent="0.35">
      <c r="A2701" s="6">
        <f t="shared" si="129"/>
        <v>7</v>
      </c>
      <c r="B2701" s="7">
        <v>47351</v>
      </c>
      <c r="C2701" s="8" t="s">
        <v>255</v>
      </c>
      <c r="D2701" s="8">
        <v>29</v>
      </c>
      <c r="E2701" s="6">
        <f>DAY(TableAopCalendar[[#This Row],[Date]])</f>
        <v>21</v>
      </c>
      <c r="F2701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701" s="6" t="str">
        <f t="shared" si="130"/>
        <v>Week 3</v>
      </c>
      <c r="H2701" s="6" t="str">
        <f t="shared" si="131"/>
        <v>August 29 Week 3</v>
      </c>
      <c r="I2701" s="6" t="str">
        <f>CONCATENATE(UPPER(TableAopCalendar[[#This Row],[Month]])," ",TableAopCalendar[[#This Row],[Year]])</f>
        <v>AUGUST 29</v>
      </c>
      <c r="J2701" s="6" t="s">
        <v>261</v>
      </c>
      <c r="K2701" s="6" t="str">
        <f>CONCATENATE(TableAopCalendar[[#This Row],[Month for Plan]]," ",TableAopCalendar[[#This Row],[Plan]])</f>
        <v>AUGUST 29 PLANNED</v>
      </c>
    </row>
    <row r="2702" spans="1:11" x14ac:dyDescent="0.35">
      <c r="A2702" s="6">
        <f t="shared" si="129"/>
        <v>1</v>
      </c>
      <c r="B2702" s="7">
        <v>47352</v>
      </c>
      <c r="C2702" s="8" t="s">
        <v>255</v>
      </c>
      <c r="D2702" s="8">
        <v>29</v>
      </c>
      <c r="E2702" s="6">
        <f>DAY(TableAopCalendar[[#This Row],[Date]])</f>
        <v>22</v>
      </c>
      <c r="F2702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702" s="6" t="str">
        <f t="shared" si="130"/>
        <v>Week 4</v>
      </c>
      <c r="H2702" s="6" t="str">
        <f t="shared" si="131"/>
        <v>August 29 Week 4</v>
      </c>
      <c r="I2702" s="6" t="str">
        <f>CONCATENATE(UPPER(TableAopCalendar[[#This Row],[Month]])," ",TableAopCalendar[[#This Row],[Year]])</f>
        <v>AUGUST 29</v>
      </c>
      <c r="J2702" s="6" t="s">
        <v>261</v>
      </c>
      <c r="K2702" s="6" t="str">
        <f>CONCATENATE(TableAopCalendar[[#This Row],[Month for Plan]]," ",TableAopCalendar[[#This Row],[Plan]])</f>
        <v>AUGUST 29 PLANNED</v>
      </c>
    </row>
    <row r="2703" spans="1:11" x14ac:dyDescent="0.35">
      <c r="A2703" s="6">
        <f t="shared" si="129"/>
        <v>2</v>
      </c>
      <c r="B2703" s="7">
        <v>47353</v>
      </c>
      <c r="C2703" s="8" t="s">
        <v>255</v>
      </c>
      <c r="D2703" s="8">
        <v>29</v>
      </c>
      <c r="E2703" s="6">
        <f>DAY(TableAopCalendar[[#This Row],[Date]])</f>
        <v>23</v>
      </c>
      <c r="F2703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703" s="6" t="str">
        <f t="shared" si="130"/>
        <v>Week 4</v>
      </c>
      <c r="H2703" s="6" t="str">
        <f t="shared" si="131"/>
        <v>August 29 Week 4</v>
      </c>
      <c r="I2703" s="6" t="str">
        <f>CONCATENATE(UPPER(TableAopCalendar[[#This Row],[Month]])," ",TableAopCalendar[[#This Row],[Year]])</f>
        <v>AUGUST 29</v>
      </c>
      <c r="J2703" s="6" t="s">
        <v>261</v>
      </c>
      <c r="K2703" s="6" t="str">
        <f>CONCATENATE(TableAopCalendar[[#This Row],[Month for Plan]]," ",TableAopCalendar[[#This Row],[Plan]])</f>
        <v>AUGUST 29 PLANNED</v>
      </c>
    </row>
    <row r="2704" spans="1:11" x14ac:dyDescent="0.35">
      <c r="A2704" s="6">
        <f t="shared" si="129"/>
        <v>3</v>
      </c>
      <c r="B2704" s="7">
        <v>47354</v>
      </c>
      <c r="C2704" s="8" t="s">
        <v>255</v>
      </c>
      <c r="D2704" s="8">
        <v>29</v>
      </c>
      <c r="E2704" s="6">
        <f>DAY(TableAopCalendar[[#This Row],[Date]])</f>
        <v>24</v>
      </c>
      <c r="F2704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704" s="6" t="str">
        <f t="shared" si="130"/>
        <v>Week 4</v>
      </c>
      <c r="H2704" s="6" t="str">
        <f t="shared" si="131"/>
        <v>August 29 Week 4</v>
      </c>
      <c r="I2704" s="6" t="str">
        <f>CONCATENATE(UPPER(TableAopCalendar[[#This Row],[Month]])," ",TableAopCalendar[[#This Row],[Year]])</f>
        <v>AUGUST 29</v>
      </c>
      <c r="J2704" s="6" t="s">
        <v>261</v>
      </c>
      <c r="K2704" s="6" t="str">
        <f>CONCATENATE(TableAopCalendar[[#This Row],[Month for Plan]]," ",TableAopCalendar[[#This Row],[Plan]])</f>
        <v>AUGUST 29 PLANNED</v>
      </c>
    </row>
    <row r="2705" spans="1:11" x14ac:dyDescent="0.35">
      <c r="A2705" s="6">
        <f t="shared" si="129"/>
        <v>4</v>
      </c>
      <c r="B2705" s="7">
        <v>47355</v>
      </c>
      <c r="C2705" s="8" t="s">
        <v>255</v>
      </c>
      <c r="D2705" s="8">
        <v>29</v>
      </c>
      <c r="E2705" s="6">
        <f>DAY(TableAopCalendar[[#This Row],[Date]])</f>
        <v>25</v>
      </c>
      <c r="F2705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705" s="6" t="str">
        <f t="shared" si="130"/>
        <v>Week 4</v>
      </c>
      <c r="H2705" s="6" t="str">
        <f t="shared" si="131"/>
        <v>August 29 Week 4</v>
      </c>
      <c r="I2705" s="6" t="str">
        <f>CONCATENATE(UPPER(TableAopCalendar[[#This Row],[Month]])," ",TableAopCalendar[[#This Row],[Year]])</f>
        <v>AUGUST 29</v>
      </c>
      <c r="J2705" s="6" t="s">
        <v>261</v>
      </c>
      <c r="K2705" s="6" t="str">
        <f>CONCATENATE(TableAopCalendar[[#This Row],[Month for Plan]]," ",TableAopCalendar[[#This Row],[Plan]])</f>
        <v>AUGUST 29 PLANNED</v>
      </c>
    </row>
    <row r="2706" spans="1:11" x14ac:dyDescent="0.35">
      <c r="A2706" s="6">
        <f t="shared" si="129"/>
        <v>5</v>
      </c>
      <c r="B2706" s="7">
        <v>47356</v>
      </c>
      <c r="C2706" s="8" t="s">
        <v>255</v>
      </c>
      <c r="D2706" s="8">
        <v>29</v>
      </c>
      <c r="E2706" s="6">
        <f>DAY(TableAopCalendar[[#This Row],[Date]])</f>
        <v>26</v>
      </c>
      <c r="F2706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706" s="6" t="str">
        <f t="shared" si="130"/>
        <v>Week 4</v>
      </c>
      <c r="H2706" s="6" t="str">
        <f t="shared" si="131"/>
        <v>August 29 Week 4</v>
      </c>
      <c r="I2706" s="6" t="str">
        <f>CONCATENATE(UPPER(TableAopCalendar[[#This Row],[Month]])," ",TableAopCalendar[[#This Row],[Year]])</f>
        <v>AUGUST 29</v>
      </c>
      <c r="J2706" s="6" t="s">
        <v>261</v>
      </c>
      <c r="K2706" s="6" t="str">
        <f>CONCATENATE(TableAopCalendar[[#This Row],[Month for Plan]]," ",TableAopCalendar[[#This Row],[Plan]])</f>
        <v>AUGUST 29 PLANNED</v>
      </c>
    </row>
    <row r="2707" spans="1:11" x14ac:dyDescent="0.35">
      <c r="A2707" s="6">
        <f t="shared" si="129"/>
        <v>6</v>
      </c>
      <c r="B2707" s="7">
        <v>47357</v>
      </c>
      <c r="C2707" s="8" t="s">
        <v>255</v>
      </c>
      <c r="D2707" s="8">
        <v>29</v>
      </c>
      <c r="E2707" s="6">
        <f>DAY(TableAopCalendar[[#This Row],[Date]])</f>
        <v>27</v>
      </c>
      <c r="F2707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707" s="6" t="str">
        <f t="shared" si="130"/>
        <v>Week 4</v>
      </c>
      <c r="H2707" s="6" t="str">
        <f t="shared" si="131"/>
        <v>August 29 Week 4</v>
      </c>
      <c r="I2707" s="6" t="str">
        <f>CONCATENATE(UPPER(TableAopCalendar[[#This Row],[Month]])," ",TableAopCalendar[[#This Row],[Year]])</f>
        <v>AUGUST 29</v>
      </c>
      <c r="J2707" s="6" t="s">
        <v>261</v>
      </c>
      <c r="K2707" s="6" t="str">
        <f>CONCATENATE(TableAopCalendar[[#This Row],[Month for Plan]]," ",TableAopCalendar[[#This Row],[Plan]])</f>
        <v>AUGUST 29 PLANNED</v>
      </c>
    </row>
    <row r="2708" spans="1:11" x14ac:dyDescent="0.35">
      <c r="A2708" s="6">
        <f t="shared" si="129"/>
        <v>7</v>
      </c>
      <c r="B2708" s="7">
        <v>47358</v>
      </c>
      <c r="C2708" s="8" t="s">
        <v>255</v>
      </c>
      <c r="D2708" s="8">
        <v>29</v>
      </c>
      <c r="E2708" s="6">
        <f>DAY(TableAopCalendar[[#This Row],[Date]])</f>
        <v>28</v>
      </c>
      <c r="F2708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708" s="6" t="str">
        <f t="shared" si="130"/>
        <v>Week 4</v>
      </c>
      <c r="H2708" s="6" t="str">
        <f t="shared" si="131"/>
        <v>August 29 Week 4</v>
      </c>
      <c r="I2708" s="6" t="str">
        <f>CONCATENATE(UPPER(TableAopCalendar[[#This Row],[Month]])," ",TableAopCalendar[[#This Row],[Year]])</f>
        <v>AUGUST 29</v>
      </c>
      <c r="J2708" s="6" t="s">
        <v>261</v>
      </c>
      <c r="K2708" s="6" t="str">
        <f>CONCATENATE(TableAopCalendar[[#This Row],[Month for Plan]]," ",TableAopCalendar[[#This Row],[Plan]])</f>
        <v>AUGUST 29 PLANNED</v>
      </c>
    </row>
    <row r="2709" spans="1:11" x14ac:dyDescent="0.35">
      <c r="A2709" s="6">
        <f t="shared" si="129"/>
        <v>1</v>
      </c>
      <c r="B2709" s="7">
        <v>47359</v>
      </c>
      <c r="C2709" s="8" t="s">
        <v>255</v>
      </c>
      <c r="D2709" s="8">
        <v>29</v>
      </c>
      <c r="E2709" s="6">
        <f>DAY(TableAopCalendar[[#This Row],[Date]])</f>
        <v>29</v>
      </c>
      <c r="F2709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709" s="6" t="str">
        <f t="shared" si="130"/>
        <v>Week 5</v>
      </c>
      <c r="H2709" s="6" t="str">
        <f t="shared" si="131"/>
        <v>August 29 Week 5</v>
      </c>
      <c r="I2709" s="6" t="str">
        <f>CONCATENATE(UPPER(TableAopCalendar[[#This Row],[Month]])," ",TableAopCalendar[[#This Row],[Year]])</f>
        <v>AUGUST 29</v>
      </c>
      <c r="J2709" s="6" t="s">
        <v>261</v>
      </c>
      <c r="K2709" s="6" t="str">
        <f>CONCATENATE(TableAopCalendar[[#This Row],[Month for Plan]]," ",TableAopCalendar[[#This Row],[Plan]])</f>
        <v>AUGUST 29 PLANNED</v>
      </c>
    </row>
    <row r="2710" spans="1:11" x14ac:dyDescent="0.35">
      <c r="A2710" s="6">
        <f t="shared" si="129"/>
        <v>2</v>
      </c>
      <c r="B2710" s="7">
        <v>47360</v>
      </c>
      <c r="C2710" s="8" t="s">
        <v>255</v>
      </c>
      <c r="D2710" s="8">
        <v>29</v>
      </c>
      <c r="E2710" s="6">
        <f>DAY(TableAopCalendar[[#This Row],[Date]])</f>
        <v>30</v>
      </c>
      <c r="F2710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710" s="6" t="str">
        <f t="shared" si="130"/>
        <v>Week 5</v>
      </c>
      <c r="H2710" s="6" t="str">
        <f t="shared" si="131"/>
        <v>August 29 Week 5</v>
      </c>
      <c r="I2710" s="6" t="str">
        <f>CONCATENATE(UPPER(TableAopCalendar[[#This Row],[Month]])," ",TableAopCalendar[[#This Row],[Year]])</f>
        <v>AUGUST 29</v>
      </c>
      <c r="J2710" s="6" t="s">
        <v>261</v>
      </c>
      <c r="K2710" s="6" t="str">
        <f>CONCATENATE(TableAopCalendar[[#This Row],[Month for Plan]]," ",TableAopCalendar[[#This Row],[Plan]])</f>
        <v>AUGUST 29 PLANNED</v>
      </c>
    </row>
    <row r="2711" spans="1:11" x14ac:dyDescent="0.35">
      <c r="A2711" s="6">
        <f t="shared" si="129"/>
        <v>3</v>
      </c>
      <c r="B2711" s="7">
        <v>47361</v>
      </c>
      <c r="C2711" s="8" t="s">
        <v>255</v>
      </c>
      <c r="D2711" s="8">
        <v>29</v>
      </c>
      <c r="E2711" s="6">
        <f>DAY(TableAopCalendar[[#This Row],[Date]])</f>
        <v>31</v>
      </c>
      <c r="F2711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711" s="6" t="str">
        <f t="shared" si="130"/>
        <v>Week 5</v>
      </c>
      <c r="H2711" s="6" t="str">
        <f t="shared" si="131"/>
        <v>August 29 Week 5</v>
      </c>
      <c r="I2711" s="6" t="str">
        <f>CONCATENATE(UPPER(TableAopCalendar[[#This Row],[Month]])," ",TableAopCalendar[[#This Row],[Year]])</f>
        <v>AUGUST 29</v>
      </c>
      <c r="J2711" s="6" t="s">
        <v>261</v>
      </c>
      <c r="K2711" s="6" t="str">
        <f>CONCATENATE(TableAopCalendar[[#This Row],[Month for Plan]]," ",TableAopCalendar[[#This Row],[Plan]])</f>
        <v>AUGUST 29 PLANNED</v>
      </c>
    </row>
    <row r="2712" spans="1:11" x14ac:dyDescent="0.35">
      <c r="A2712" s="6">
        <f t="shared" si="129"/>
        <v>1</v>
      </c>
      <c r="B2712" s="7">
        <v>47362</v>
      </c>
      <c r="C2712" s="8" t="s">
        <v>256</v>
      </c>
      <c r="D2712" s="8">
        <v>29</v>
      </c>
      <c r="E2712" s="6">
        <f>DAY(TableAopCalendar[[#This Row],[Date]])</f>
        <v>1</v>
      </c>
      <c r="F2712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712" s="6" t="str">
        <f t="shared" si="130"/>
        <v>Week 1</v>
      </c>
      <c r="H2712" s="6" t="str">
        <f t="shared" si="131"/>
        <v>September 29 Week 1</v>
      </c>
      <c r="I2712" s="6" t="str">
        <f>CONCATENATE(UPPER(TableAopCalendar[[#This Row],[Month]])," ",TableAopCalendar[[#This Row],[Year]])</f>
        <v>SEPTEMBER 29</v>
      </c>
      <c r="J2712" s="6" t="s">
        <v>261</v>
      </c>
      <c r="K2712" s="6" t="str">
        <f>CONCATENATE(TableAopCalendar[[#This Row],[Month for Plan]]," ",TableAopCalendar[[#This Row],[Plan]])</f>
        <v>SEPTEMBER 29 PLANNED</v>
      </c>
    </row>
    <row r="2713" spans="1:11" x14ac:dyDescent="0.35">
      <c r="A2713" s="6">
        <f t="shared" si="129"/>
        <v>2</v>
      </c>
      <c r="B2713" s="7">
        <v>47363</v>
      </c>
      <c r="C2713" s="8" t="s">
        <v>256</v>
      </c>
      <c r="D2713" s="8">
        <v>29</v>
      </c>
      <c r="E2713" s="6">
        <f>DAY(TableAopCalendar[[#This Row],[Date]])</f>
        <v>2</v>
      </c>
      <c r="F2713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713" s="6" t="str">
        <f t="shared" si="130"/>
        <v>Week 1</v>
      </c>
      <c r="H2713" s="6" t="str">
        <f t="shared" si="131"/>
        <v>September 29 Week 1</v>
      </c>
      <c r="I2713" s="6" t="str">
        <f>CONCATENATE(UPPER(TableAopCalendar[[#This Row],[Month]])," ",TableAopCalendar[[#This Row],[Year]])</f>
        <v>SEPTEMBER 29</v>
      </c>
      <c r="J2713" s="6" t="s">
        <v>261</v>
      </c>
      <c r="K2713" s="6" t="str">
        <f>CONCATENATE(TableAopCalendar[[#This Row],[Month for Plan]]," ",TableAopCalendar[[#This Row],[Plan]])</f>
        <v>SEPTEMBER 29 PLANNED</v>
      </c>
    </row>
    <row r="2714" spans="1:11" x14ac:dyDescent="0.35">
      <c r="A2714" s="6">
        <f t="shared" si="129"/>
        <v>3</v>
      </c>
      <c r="B2714" s="7">
        <v>47364</v>
      </c>
      <c r="C2714" s="8" t="s">
        <v>256</v>
      </c>
      <c r="D2714" s="8">
        <v>29</v>
      </c>
      <c r="E2714" s="6">
        <f>DAY(TableAopCalendar[[#This Row],[Date]])</f>
        <v>3</v>
      </c>
      <c r="F2714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714" s="6" t="str">
        <f t="shared" si="130"/>
        <v>Week 1</v>
      </c>
      <c r="H2714" s="6" t="str">
        <f t="shared" si="131"/>
        <v>September 29 Week 1</v>
      </c>
      <c r="I2714" s="6" t="str">
        <f>CONCATENATE(UPPER(TableAopCalendar[[#This Row],[Month]])," ",TableAopCalendar[[#This Row],[Year]])</f>
        <v>SEPTEMBER 29</v>
      </c>
      <c r="J2714" s="6" t="s">
        <v>261</v>
      </c>
      <c r="K2714" s="6" t="str">
        <f>CONCATENATE(TableAopCalendar[[#This Row],[Month for Plan]]," ",TableAopCalendar[[#This Row],[Plan]])</f>
        <v>SEPTEMBER 29 PLANNED</v>
      </c>
    </row>
    <row r="2715" spans="1:11" x14ac:dyDescent="0.35">
      <c r="A2715" s="6">
        <f t="shared" si="129"/>
        <v>4</v>
      </c>
      <c r="B2715" s="7">
        <v>47365</v>
      </c>
      <c r="C2715" s="8" t="s">
        <v>256</v>
      </c>
      <c r="D2715" s="8">
        <v>29</v>
      </c>
      <c r="E2715" s="6">
        <f>DAY(TableAopCalendar[[#This Row],[Date]])</f>
        <v>4</v>
      </c>
      <c r="F2715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715" s="6" t="str">
        <f t="shared" si="130"/>
        <v>Week 1</v>
      </c>
      <c r="H2715" s="6" t="str">
        <f t="shared" si="131"/>
        <v>September 29 Week 1</v>
      </c>
      <c r="I2715" s="6" t="str">
        <f>CONCATENATE(UPPER(TableAopCalendar[[#This Row],[Month]])," ",TableAopCalendar[[#This Row],[Year]])</f>
        <v>SEPTEMBER 29</v>
      </c>
      <c r="J2715" s="6" t="s">
        <v>261</v>
      </c>
      <c r="K2715" s="6" t="str">
        <f>CONCATENATE(TableAopCalendar[[#This Row],[Month for Plan]]," ",TableAopCalendar[[#This Row],[Plan]])</f>
        <v>SEPTEMBER 29 PLANNED</v>
      </c>
    </row>
    <row r="2716" spans="1:11" x14ac:dyDescent="0.35">
      <c r="A2716" s="6">
        <f t="shared" si="129"/>
        <v>5</v>
      </c>
      <c r="B2716" s="7">
        <v>47366</v>
      </c>
      <c r="C2716" s="8" t="s">
        <v>256</v>
      </c>
      <c r="D2716" s="8">
        <v>29</v>
      </c>
      <c r="E2716" s="6">
        <f>DAY(TableAopCalendar[[#This Row],[Date]])</f>
        <v>5</v>
      </c>
      <c r="F2716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716" s="6" t="str">
        <f t="shared" si="130"/>
        <v>Week 1</v>
      </c>
      <c r="H2716" s="6" t="str">
        <f t="shared" si="131"/>
        <v>September 29 Week 1</v>
      </c>
      <c r="I2716" s="6" t="str">
        <f>CONCATENATE(UPPER(TableAopCalendar[[#This Row],[Month]])," ",TableAopCalendar[[#This Row],[Year]])</f>
        <v>SEPTEMBER 29</v>
      </c>
      <c r="J2716" s="6" t="s">
        <v>261</v>
      </c>
      <c r="K2716" s="6" t="str">
        <f>CONCATENATE(TableAopCalendar[[#This Row],[Month for Plan]]," ",TableAopCalendar[[#This Row],[Plan]])</f>
        <v>SEPTEMBER 29 PLANNED</v>
      </c>
    </row>
    <row r="2717" spans="1:11" x14ac:dyDescent="0.35">
      <c r="A2717" s="6">
        <f t="shared" si="129"/>
        <v>6</v>
      </c>
      <c r="B2717" s="7">
        <v>47367</v>
      </c>
      <c r="C2717" s="8" t="s">
        <v>256</v>
      </c>
      <c r="D2717" s="8">
        <v>29</v>
      </c>
      <c r="E2717" s="6">
        <f>DAY(TableAopCalendar[[#This Row],[Date]])</f>
        <v>6</v>
      </c>
      <c r="F2717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717" s="6" t="str">
        <f t="shared" si="130"/>
        <v>Week 1</v>
      </c>
      <c r="H2717" s="6" t="str">
        <f t="shared" si="131"/>
        <v>September 29 Week 1</v>
      </c>
      <c r="I2717" s="6" t="str">
        <f>CONCATENATE(UPPER(TableAopCalendar[[#This Row],[Month]])," ",TableAopCalendar[[#This Row],[Year]])</f>
        <v>SEPTEMBER 29</v>
      </c>
      <c r="J2717" s="6" t="s">
        <v>261</v>
      </c>
      <c r="K2717" s="6" t="str">
        <f>CONCATENATE(TableAopCalendar[[#This Row],[Month for Plan]]," ",TableAopCalendar[[#This Row],[Plan]])</f>
        <v>SEPTEMBER 29 PLANNED</v>
      </c>
    </row>
    <row r="2718" spans="1:11" x14ac:dyDescent="0.35">
      <c r="A2718" s="6">
        <f t="shared" si="129"/>
        <v>7</v>
      </c>
      <c r="B2718" s="7">
        <v>47368</v>
      </c>
      <c r="C2718" s="8" t="s">
        <v>256</v>
      </c>
      <c r="D2718" s="8">
        <v>29</v>
      </c>
      <c r="E2718" s="6">
        <f>DAY(TableAopCalendar[[#This Row],[Date]])</f>
        <v>7</v>
      </c>
      <c r="F2718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718" s="6" t="str">
        <f t="shared" si="130"/>
        <v>Week 1</v>
      </c>
      <c r="H2718" s="6" t="str">
        <f t="shared" si="131"/>
        <v>September 29 Week 1</v>
      </c>
      <c r="I2718" s="6" t="str">
        <f>CONCATENATE(UPPER(TableAopCalendar[[#This Row],[Month]])," ",TableAopCalendar[[#This Row],[Year]])</f>
        <v>SEPTEMBER 29</v>
      </c>
      <c r="J2718" s="6" t="s">
        <v>261</v>
      </c>
      <c r="K2718" s="6" t="str">
        <f>CONCATENATE(TableAopCalendar[[#This Row],[Month for Plan]]," ",TableAopCalendar[[#This Row],[Plan]])</f>
        <v>SEPTEMBER 29 PLANNED</v>
      </c>
    </row>
    <row r="2719" spans="1:11" x14ac:dyDescent="0.35">
      <c r="A2719" s="6">
        <f t="shared" si="129"/>
        <v>1</v>
      </c>
      <c r="B2719" s="7">
        <v>47369</v>
      </c>
      <c r="C2719" s="8" t="s">
        <v>256</v>
      </c>
      <c r="D2719" s="8">
        <v>29</v>
      </c>
      <c r="E2719" s="6">
        <f>DAY(TableAopCalendar[[#This Row],[Date]])</f>
        <v>8</v>
      </c>
      <c r="F2719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719" s="6" t="str">
        <f t="shared" si="130"/>
        <v>Week 2</v>
      </c>
      <c r="H2719" s="6" t="str">
        <f t="shared" si="131"/>
        <v>September 29 Week 2</v>
      </c>
      <c r="I2719" s="6" t="str">
        <f>CONCATENATE(UPPER(TableAopCalendar[[#This Row],[Month]])," ",TableAopCalendar[[#This Row],[Year]])</f>
        <v>SEPTEMBER 29</v>
      </c>
      <c r="J2719" s="6" t="s">
        <v>261</v>
      </c>
      <c r="K2719" s="6" t="str">
        <f>CONCATENATE(TableAopCalendar[[#This Row],[Month for Plan]]," ",TableAopCalendar[[#This Row],[Plan]])</f>
        <v>SEPTEMBER 29 PLANNED</v>
      </c>
    </row>
    <row r="2720" spans="1:11" x14ac:dyDescent="0.35">
      <c r="A2720" s="6">
        <f t="shared" si="129"/>
        <v>2</v>
      </c>
      <c r="B2720" s="7">
        <v>47370</v>
      </c>
      <c r="C2720" s="8" t="s">
        <v>256</v>
      </c>
      <c r="D2720" s="8">
        <v>29</v>
      </c>
      <c r="E2720" s="6">
        <f>DAY(TableAopCalendar[[#This Row],[Date]])</f>
        <v>9</v>
      </c>
      <c r="F2720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720" s="6" t="str">
        <f t="shared" si="130"/>
        <v>Week 2</v>
      </c>
      <c r="H2720" s="6" t="str">
        <f t="shared" si="131"/>
        <v>September 29 Week 2</v>
      </c>
      <c r="I2720" s="6" t="str">
        <f>CONCATENATE(UPPER(TableAopCalendar[[#This Row],[Month]])," ",TableAopCalendar[[#This Row],[Year]])</f>
        <v>SEPTEMBER 29</v>
      </c>
      <c r="J2720" s="6" t="s">
        <v>261</v>
      </c>
      <c r="K2720" s="6" t="str">
        <f>CONCATENATE(TableAopCalendar[[#This Row],[Month for Plan]]," ",TableAopCalendar[[#This Row],[Plan]])</f>
        <v>SEPTEMBER 29 PLANNED</v>
      </c>
    </row>
    <row r="2721" spans="1:11" x14ac:dyDescent="0.35">
      <c r="A2721" s="6">
        <f t="shared" si="129"/>
        <v>3</v>
      </c>
      <c r="B2721" s="7">
        <v>47371</v>
      </c>
      <c r="C2721" s="8" t="s">
        <v>256</v>
      </c>
      <c r="D2721" s="8">
        <v>29</v>
      </c>
      <c r="E2721" s="6">
        <f>DAY(TableAopCalendar[[#This Row],[Date]])</f>
        <v>10</v>
      </c>
      <c r="F2721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721" s="6" t="str">
        <f t="shared" si="130"/>
        <v>Week 2</v>
      </c>
      <c r="H2721" s="6" t="str">
        <f t="shared" si="131"/>
        <v>September 29 Week 2</v>
      </c>
      <c r="I2721" s="6" t="str">
        <f>CONCATENATE(UPPER(TableAopCalendar[[#This Row],[Month]])," ",TableAopCalendar[[#This Row],[Year]])</f>
        <v>SEPTEMBER 29</v>
      </c>
      <c r="J2721" s="6" t="s">
        <v>261</v>
      </c>
      <c r="K2721" s="6" t="str">
        <f>CONCATENATE(TableAopCalendar[[#This Row],[Month for Plan]]," ",TableAopCalendar[[#This Row],[Plan]])</f>
        <v>SEPTEMBER 29 PLANNED</v>
      </c>
    </row>
    <row r="2722" spans="1:11" x14ac:dyDescent="0.35">
      <c r="A2722" s="6">
        <f t="shared" si="129"/>
        <v>4</v>
      </c>
      <c r="B2722" s="7">
        <v>47372</v>
      </c>
      <c r="C2722" s="8" t="s">
        <v>256</v>
      </c>
      <c r="D2722" s="8">
        <v>29</v>
      </c>
      <c r="E2722" s="6">
        <f>DAY(TableAopCalendar[[#This Row],[Date]])</f>
        <v>11</v>
      </c>
      <c r="F2722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722" s="6" t="str">
        <f t="shared" si="130"/>
        <v>Week 2</v>
      </c>
      <c r="H2722" s="6" t="str">
        <f t="shared" si="131"/>
        <v>September 29 Week 2</v>
      </c>
      <c r="I2722" s="6" t="str">
        <f>CONCATENATE(UPPER(TableAopCalendar[[#This Row],[Month]])," ",TableAopCalendar[[#This Row],[Year]])</f>
        <v>SEPTEMBER 29</v>
      </c>
      <c r="J2722" s="6" t="s">
        <v>261</v>
      </c>
      <c r="K2722" s="6" t="str">
        <f>CONCATENATE(TableAopCalendar[[#This Row],[Month for Plan]]," ",TableAopCalendar[[#This Row],[Plan]])</f>
        <v>SEPTEMBER 29 PLANNED</v>
      </c>
    </row>
    <row r="2723" spans="1:11" x14ac:dyDescent="0.35">
      <c r="A2723" s="6">
        <f t="shared" si="129"/>
        <v>5</v>
      </c>
      <c r="B2723" s="7">
        <v>47373</v>
      </c>
      <c r="C2723" s="8" t="s">
        <v>256</v>
      </c>
      <c r="D2723" s="8">
        <v>29</v>
      </c>
      <c r="E2723" s="6">
        <f>DAY(TableAopCalendar[[#This Row],[Date]])</f>
        <v>12</v>
      </c>
      <c r="F2723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723" s="6" t="str">
        <f t="shared" si="130"/>
        <v>Week 2</v>
      </c>
      <c r="H2723" s="6" t="str">
        <f t="shared" si="131"/>
        <v>September 29 Week 2</v>
      </c>
      <c r="I2723" s="6" t="str">
        <f>CONCATENATE(UPPER(TableAopCalendar[[#This Row],[Month]])," ",TableAopCalendar[[#This Row],[Year]])</f>
        <v>SEPTEMBER 29</v>
      </c>
      <c r="J2723" s="6" t="s">
        <v>261</v>
      </c>
      <c r="K2723" s="6" t="str">
        <f>CONCATENATE(TableAopCalendar[[#This Row],[Month for Plan]]," ",TableAopCalendar[[#This Row],[Plan]])</f>
        <v>SEPTEMBER 29 PLANNED</v>
      </c>
    </row>
    <row r="2724" spans="1:11" x14ac:dyDescent="0.35">
      <c r="A2724" s="6">
        <f t="shared" si="129"/>
        <v>6</v>
      </c>
      <c r="B2724" s="7">
        <v>47374</v>
      </c>
      <c r="C2724" s="8" t="s">
        <v>256</v>
      </c>
      <c r="D2724" s="8">
        <v>29</v>
      </c>
      <c r="E2724" s="6">
        <f>DAY(TableAopCalendar[[#This Row],[Date]])</f>
        <v>13</v>
      </c>
      <c r="F2724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724" s="6" t="str">
        <f t="shared" si="130"/>
        <v>Week 2</v>
      </c>
      <c r="H2724" s="6" t="str">
        <f t="shared" si="131"/>
        <v>September 29 Week 2</v>
      </c>
      <c r="I2724" s="6" t="str">
        <f>CONCATENATE(UPPER(TableAopCalendar[[#This Row],[Month]])," ",TableAopCalendar[[#This Row],[Year]])</f>
        <v>SEPTEMBER 29</v>
      </c>
      <c r="J2724" s="6" t="s">
        <v>261</v>
      </c>
      <c r="K2724" s="6" t="str">
        <f>CONCATENATE(TableAopCalendar[[#This Row],[Month for Plan]]," ",TableAopCalendar[[#This Row],[Plan]])</f>
        <v>SEPTEMBER 29 PLANNED</v>
      </c>
    </row>
    <row r="2725" spans="1:11" x14ac:dyDescent="0.35">
      <c r="A2725" s="6">
        <f t="shared" si="129"/>
        <v>7</v>
      </c>
      <c r="B2725" s="7">
        <v>47375</v>
      </c>
      <c r="C2725" s="8" t="s">
        <v>256</v>
      </c>
      <c r="D2725" s="8">
        <v>29</v>
      </c>
      <c r="E2725" s="6">
        <f>DAY(TableAopCalendar[[#This Row],[Date]])</f>
        <v>14</v>
      </c>
      <c r="F2725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725" s="6" t="str">
        <f t="shared" si="130"/>
        <v>Week 2</v>
      </c>
      <c r="H2725" s="6" t="str">
        <f t="shared" si="131"/>
        <v>September 29 Week 2</v>
      </c>
      <c r="I2725" s="6" t="str">
        <f>CONCATENATE(UPPER(TableAopCalendar[[#This Row],[Month]])," ",TableAopCalendar[[#This Row],[Year]])</f>
        <v>SEPTEMBER 29</v>
      </c>
      <c r="J2725" s="6" t="s">
        <v>261</v>
      </c>
      <c r="K2725" s="6" t="str">
        <f>CONCATENATE(TableAopCalendar[[#This Row],[Month for Plan]]," ",TableAopCalendar[[#This Row],[Plan]])</f>
        <v>SEPTEMBER 29 PLANNED</v>
      </c>
    </row>
    <row r="2726" spans="1:11" x14ac:dyDescent="0.35">
      <c r="A2726" s="6">
        <f t="shared" si="129"/>
        <v>1</v>
      </c>
      <c r="B2726" s="7">
        <v>47376</v>
      </c>
      <c r="C2726" s="8" t="s">
        <v>256</v>
      </c>
      <c r="D2726" s="8">
        <v>29</v>
      </c>
      <c r="E2726" s="6">
        <f>DAY(TableAopCalendar[[#This Row],[Date]])</f>
        <v>15</v>
      </c>
      <c r="F2726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726" s="6" t="str">
        <f t="shared" si="130"/>
        <v>Week 3</v>
      </c>
      <c r="H2726" s="6" t="str">
        <f t="shared" si="131"/>
        <v>September 29 Week 3</v>
      </c>
      <c r="I2726" s="6" t="str">
        <f>CONCATENATE(UPPER(TableAopCalendar[[#This Row],[Month]])," ",TableAopCalendar[[#This Row],[Year]])</f>
        <v>SEPTEMBER 29</v>
      </c>
      <c r="J2726" s="6" t="s">
        <v>261</v>
      </c>
      <c r="K2726" s="6" t="str">
        <f>CONCATENATE(TableAopCalendar[[#This Row],[Month for Plan]]," ",TableAopCalendar[[#This Row],[Plan]])</f>
        <v>SEPTEMBER 29 PLANNED</v>
      </c>
    </row>
    <row r="2727" spans="1:11" x14ac:dyDescent="0.35">
      <c r="A2727" s="6">
        <f t="shared" si="129"/>
        <v>2</v>
      </c>
      <c r="B2727" s="7">
        <v>47377</v>
      </c>
      <c r="C2727" s="8" t="s">
        <v>256</v>
      </c>
      <c r="D2727" s="8">
        <v>29</v>
      </c>
      <c r="E2727" s="6">
        <f>DAY(TableAopCalendar[[#This Row],[Date]])</f>
        <v>16</v>
      </c>
      <c r="F2727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727" s="6" t="str">
        <f t="shared" si="130"/>
        <v>Week 3</v>
      </c>
      <c r="H2727" s="6" t="str">
        <f t="shared" si="131"/>
        <v>September 29 Week 3</v>
      </c>
      <c r="I2727" s="6" t="str">
        <f>CONCATENATE(UPPER(TableAopCalendar[[#This Row],[Month]])," ",TableAopCalendar[[#This Row],[Year]])</f>
        <v>SEPTEMBER 29</v>
      </c>
      <c r="J2727" s="6" t="s">
        <v>261</v>
      </c>
      <c r="K2727" s="6" t="str">
        <f>CONCATENATE(TableAopCalendar[[#This Row],[Month for Plan]]," ",TableAopCalendar[[#This Row],[Plan]])</f>
        <v>SEPTEMBER 29 PLANNED</v>
      </c>
    </row>
    <row r="2728" spans="1:11" x14ac:dyDescent="0.35">
      <c r="A2728" s="6">
        <f t="shared" si="129"/>
        <v>3</v>
      </c>
      <c r="B2728" s="7">
        <v>47378</v>
      </c>
      <c r="C2728" s="8" t="s">
        <v>256</v>
      </c>
      <c r="D2728" s="8">
        <v>29</v>
      </c>
      <c r="E2728" s="6">
        <f>DAY(TableAopCalendar[[#This Row],[Date]])</f>
        <v>17</v>
      </c>
      <c r="F2728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728" s="6" t="str">
        <f t="shared" si="130"/>
        <v>Week 3</v>
      </c>
      <c r="H2728" s="6" t="str">
        <f t="shared" si="131"/>
        <v>September 29 Week 3</v>
      </c>
      <c r="I2728" s="6" t="str">
        <f>CONCATENATE(UPPER(TableAopCalendar[[#This Row],[Month]])," ",TableAopCalendar[[#This Row],[Year]])</f>
        <v>SEPTEMBER 29</v>
      </c>
      <c r="J2728" s="6" t="s">
        <v>261</v>
      </c>
      <c r="K2728" s="6" t="str">
        <f>CONCATENATE(TableAopCalendar[[#This Row],[Month for Plan]]," ",TableAopCalendar[[#This Row],[Plan]])</f>
        <v>SEPTEMBER 29 PLANNED</v>
      </c>
    </row>
    <row r="2729" spans="1:11" x14ac:dyDescent="0.35">
      <c r="A2729" s="6">
        <f t="shared" si="129"/>
        <v>4</v>
      </c>
      <c r="B2729" s="7">
        <v>47379</v>
      </c>
      <c r="C2729" s="8" t="s">
        <v>256</v>
      </c>
      <c r="D2729" s="8">
        <v>29</v>
      </c>
      <c r="E2729" s="6">
        <f>DAY(TableAopCalendar[[#This Row],[Date]])</f>
        <v>18</v>
      </c>
      <c r="F2729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729" s="6" t="str">
        <f t="shared" si="130"/>
        <v>Week 3</v>
      </c>
      <c r="H2729" s="6" t="str">
        <f t="shared" si="131"/>
        <v>September 29 Week 3</v>
      </c>
      <c r="I2729" s="6" t="str">
        <f>CONCATENATE(UPPER(TableAopCalendar[[#This Row],[Month]])," ",TableAopCalendar[[#This Row],[Year]])</f>
        <v>SEPTEMBER 29</v>
      </c>
      <c r="J2729" s="6" t="s">
        <v>261</v>
      </c>
      <c r="K2729" s="6" t="str">
        <f>CONCATENATE(TableAopCalendar[[#This Row],[Month for Plan]]," ",TableAopCalendar[[#This Row],[Plan]])</f>
        <v>SEPTEMBER 29 PLANNED</v>
      </c>
    </row>
    <row r="2730" spans="1:11" x14ac:dyDescent="0.35">
      <c r="A2730" s="6">
        <f t="shared" si="129"/>
        <v>5</v>
      </c>
      <c r="B2730" s="7">
        <v>47380</v>
      </c>
      <c r="C2730" s="8" t="s">
        <v>256</v>
      </c>
      <c r="D2730" s="8">
        <v>29</v>
      </c>
      <c r="E2730" s="6">
        <f>DAY(TableAopCalendar[[#This Row],[Date]])</f>
        <v>19</v>
      </c>
      <c r="F2730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730" s="6" t="str">
        <f t="shared" si="130"/>
        <v>Week 3</v>
      </c>
      <c r="H2730" s="6" t="str">
        <f t="shared" si="131"/>
        <v>September 29 Week 3</v>
      </c>
      <c r="I2730" s="6" t="str">
        <f>CONCATENATE(UPPER(TableAopCalendar[[#This Row],[Month]])," ",TableAopCalendar[[#This Row],[Year]])</f>
        <v>SEPTEMBER 29</v>
      </c>
      <c r="J2730" s="6" t="s">
        <v>261</v>
      </c>
      <c r="K2730" s="6" t="str">
        <f>CONCATENATE(TableAopCalendar[[#This Row],[Month for Plan]]," ",TableAopCalendar[[#This Row],[Plan]])</f>
        <v>SEPTEMBER 29 PLANNED</v>
      </c>
    </row>
    <row r="2731" spans="1:11" x14ac:dyDescent="0.35">
      <c r="A2731" s="6">
        <f t="shared" si="129"/>
        <v>6</v>
      </c>
      <c r="B2731" s="7">
        <v>47381</v>
      </c>
      <c r="C2731" s="8" t="s">
        <v>256</v>
      </c>
      <c r="D2731" s="8">
        <v>29</v>
      </c>
      <c r="E2731" s="6">
        <f>DAY(TableAopCalendar[[#This Row],[Date]])</f>
        <v>20</v>
      </c>
      <c r="F2731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731" s="6" t="str">
        <f t="shared" si="130"/>
        <v>Week 3</v>
      </c>
      <c r="H2731" s="6" t="str">
        <f t="shared" si="131"/>
        <v>September 29 Week 3</v>
      </c>
      <c r="I2731" s="6" t="str">
        <f>CONCATENATE(UPPER(TableAopCalendar[[#This Row],[Month]])," ",TableAopCalendar[[#This Row],[Year]])</f>
        <v>SEPTEMBER 29</v>
      </c>
      <c r="J2731" s="6" t="s">
        <v>261</v>
      </c>
      <c r="K2731" s="6" t="str">
        <f>CONCATENATE(TableAopCalendar[[#This Row],[Month for Plan]]," ",TableAopCalendar[[#This Row],[Plan]])</f>
        <v>SEPTEMBER 29 PLANNED</v>
      </c>
    </row>
    <row r="2732" spans="1:11" x14ac:dyDescent="0.35">
      <c r="A2732" s="6">
        <f t="shared" si="129"/>
        <v>7</v>
      </c>
      <c r="B2732" s="7">
        <v>47382</v>
      </c>
      <c r="C2732" s="8" t="s">
        <v>256</v>
      </c>
      <c r="D2732" s="8">
        <v>29</v>
      </c>
      <c r="E2732" s="6">
        <f>DAY(TableAopCalendar[[#This Row],[Date]])</f>
        <v>21</v>
      </c>
      <c r="F2732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732" s="6" t="str">
        <f t="shared" si="130"/>
        <v>Week 3</v>
      </c>
      <c r="H2732" s="6" t="str">
        <f t="shared" si="131"/>
        <v>September 29 Week 3</v>
      </c>
      <c r="I2732" s="6" t="str">
        <f>CONCATENATE(UPPER(TableAopCalendar[[#This Row],[Month]])," ",TableAopCalendar[[#This Row],[Year]])</f>
        <v>SEPTEMBER 29</v>
      </c>
      <c r="J2732" s="6" t="s">
        <v>261</v>
      </c>
      <c r="K2732" s="6" t="str">
        <f>CONCATENATE(TableAopCalendar[[#This Row],[Month for Plan]]," ",TableAopCalendar[[#This Row],[Plan]])</f>
        <v>SEPTEMBER 29 PLANNED</v>
      </c>
    </row>
    <row r="2733" spans="1:11" x14ac:dyDescent="0.35">
      <c r="A2733" s="6">
        <f t="shared" si="129"/>
        <v>1</v>
      </c>
      <c r="B2733" s="7">
        <v>47383</v>
      </c>
      <c r="C2733" s="8" t="s">
        <v>256</v>
      </c>
      <c r="D2733" s="8">
        <v>29</v>
      </c>
      <c r="E2733" s="6">
        <f>DAY(TableAopCalendar[[#This Row],[Date]])</f>
        <v>22</v>
      </c>
      <c r="F2733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733" s="6" t="str">
        <f t="shared" si="130"/>
        <v>Week 4</v>
      </c>
      <c r="H2733" s="6" t="str">
        <f t="shared" si="131"/>
        <v>September 29 Week 4</v>
      </c>
      <c r="I2733" s="6" t="str">
        <f>CONCATENATE(UPPER(TableAopCalendar[[#This Row],[Month]])," ",TableAopCalendar[[#This Row],[Year]])</f>
        <v>SEPTEMBER 29</v>
      </c>
      <c r="J2733" s="6" t="s">
        <v>261</v>
      </c>
      <c r="K2733" s="6" t="str">
        <f>CONCATENATE(TableAopCalendar[[#This Row],[Month for Plan]]," ",TableAopCalendar[[#This Row],[Plan]])</f>
        <v>SEPTEMBER 29 PLANNED</v>
      </c>
    </row>
    <row r="2734" spans="1:11" x14ac:dyDescent="0.35">
      <c r="A2734" s="6">
        <f t="shared" si="129"/>
        <v>2</v>
      </c>
      <c r="B2734" s="7">
        <v>47384</v>
      </c>
      <c r="C2734" s="8" t="s">
        <v>256</v>
      </c>
      <c r="D2734" s="8">
        <v>29</v>
      </c>
      <c r="E2734" s="6">
        <f>DAY(TableAopCalendar[[#This Row],[Date]])</f>
        <v>23</v>
      </c>
      <c r="F2734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734" s="6" t="str">
        <f t="shared" si="130"/>
        <v>Week 4</v>
      </c>
      <c r="H2734" s="6" t="str">
        <f t="shared" si="131"/>
        <v>September 29 Week 4</v>
      </c>
      <c r="I2734" s="6" t="str">
        <f>CONCATENATE(UPPER(TableAopCalendar[[#This Row],[Month]])," ",TableAopCalendar[[#This Row],[Year]])</f>
        <v>SEPTEMBER 29</v>
      </c>
      <c r="J2734" s="6" t="s">
        <v>261</v>
      </c>
      <c r="K2734" s="6" t="str">
        <f>CONCATENATE(TableAopCalendar[[#This Row],[Month for Plan]]," ",TableAopCalendar[[#This Row],[Plan]])</f>
        <v>SEPTEMBER 29 PLANNED</v>
      </c>
    </row>
    <row r="2735" spans="1:11" x14ac:dyDescent="0.35">
      <c r="A2735" s="6">
        <f t="shared" si="129"/>
        <v>3</v>
      </c>
      <c r="B2735" s="7">
        <v>47385</v>
      </c>
      <c r="C2735" s="8" t="s">
        <v>256</v>
      </c>
      <c r="D2735" s="8">
        <v>29</v>
      </c>
      <c r="E2735" s="6">
        <f>DAY(TableAopCalendar[[#This Row],[Date]])</f>
        <v>24</v>
      </c>
      <c r="F2735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735" s="6" t="str">
        <f t="shared" si="130"/>
        <v>Week 4</v>
      </c>
      <c r="H2735" s="6" t="str">
        <f t="shared" si="131"/>
        <v>September 29 Week 4</v>
      </c>
      <c r="I2735" s="6" t="str">
        <f>CONCATENATE(UPPER(TableAopCalendar[[#This Row],[Month]])," ",TableAopCalendar[[#This Row],[Year]])</f>
        <v>SEPTEMBER 29</v>
      </c>
      <c r="J2735" s="6" t="s">
        <v>261</v>
      </c>
      <c r="K2735" s="6" t="str">
        <f>CONCATENATE(TableAopCalendar[[#This Row],[Month for Plan]]," ",TableAopCalendar[[#This Row],[Plan]])</f>
        <v>SEPTEMBER 29 PLANNED</v>
      </c>
    </row>
    <row r="2736" spans="1:11" x14ac:dyDescent="0.35">
      <c r="A2736" s="6">
        <f t="shared" si="129"/>
        <v>4</v>
      </c>
      <c r="B2736" s="7">
        <v>47386</v>
      </c>
      <c r="C2736" s="8" t="s">
        <v>256</v>
      </c>
      <c r="D2736" s="8">
        <v>29</v>
      </c>
      <c r="E2736" s="6">
        <f>DAY(TableAopCalendar[[#This Row],[Date]])</f>
        <v>25</v>
      </c>
      <c r="F2736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736" s="6" t="str">
        <f t="shared" si="130"/>
        <v>Week 4</v>
      </c>
      <c r="H2736" s="6" t="str">
        <f t="shared" si="131"/>
        <v>September 29 Week 4</v>
      </c>
      <c r="I2736" s="6" t="str">
        <f>CONCATENATE(UPPER(TableAopCalendar[[#This Row],[Month]])," ",TableAopCalendar[[#This Row],[Year]])</f>
        <v>SEPTEMBER 29</v>
      </c>
      <c r="J2736" s="6" t="s">
        <v>261</v>
      </c>
      <c r="K2736" s="6" t="str">
        <f>CONCATENATE(TableAopCalendar[[#This Row],[Month for Plan]]," ",TableAopCalendar[[#This Row],[Plan]])</f>
        <v>SEPTEMBER 29 PLANNED</v>
      </c>
    </row>
    <row r="2737" spans="1:11" x14ac:dyDescent="0.35">
      <c r="A2737" s="6">
        <f t="shared" si="129"/>
        <v>5</v>
      </c>
      <c r="B2737" s="7">
        <v>47387</v>
      </c>
      <c r="C2737" s="8" t="s">
        <v>256</v>
      </c>
      <c r="D2737" s="8">
        <v>29</v>
      </c>
      <c r="E2737" s="6">
        <f>DAY(TableAopCalendar[[#This Row],[Date]])</f>
        <v>26</v>
      </c>
      <c r="F2737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737" s="6" t="str">
        <f t="shared" si="130"/>
        <v>Week 4</v>
      </c>
      <c r="H2737" s="6" t="str">
        <f t="shared" si="131"/>
        <v>September 29 Week 4</v>
      </c>
      <c r="I2737" s="6" t="str">
        <f>CONCATENATE(UPPER(TableAopCalendar[[#This Row],[Month]])," ",TableAopCalendar[[#This Row],[Year]])</f>
        <v>SEPTEMBER 29</v>
      </c>
      <c r="J2737" s="6" t="s">
        <v>261</v>
      </c>
      <c r="K2737" s="6" t="str">
        <f>CONCATENATE(TableAopCalendar[[#This Row],[Month for Plan]]," ",TableAopCalendar[[#This Row],[Plan]])</f>
        <v>SEPTEMBER 29 PLANNED</v>
      </c>
    </row>
    <row r="2738" spans="1:11" x14ac:dyDescent="0.35">
      <c r="A2738" s="6">
        <f t="shared" si="129"/>
        <v>6</v>
      </c>
      <c r="B2738" s="7">
        <v>47388</v>
      </c>
      <c r="C2738" s="8" t="s">
        <v>256</v>
      </c>
      <c r="D2738" s="8">
        <v>29</v>
      </c>
      <c r="E2738" s="6">
        <f>DAY(TableAopCalendar[[#This Row],[Date]])</f>
        <v>27</v>
      </c>
      <c r="F2738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738" s="6" t="str">
        <f t="shared" si="130"/>
        <v>Week 4</v>
      </c>
      <c r="H2738" s="6" t="str">
        <f t="shared" si="131"/>
        <v>September 29 Week 4</v>
      </c>
      <c r="I2738" s="6" t="str">
        <f>CONCATENATE(UPPER(TableAopCalendar[[#This Row],[Month]])," ",TableAopCalendar[[#This Row],[Year]])</f>
        <v>SEPTEMBER 29</v>
      </c>
      <c r="J2738" s="6" t="s">
        <v>261</v>
      </c>
      <c r="K2738" s="6" t="str">
        <f>CONCATENATE(TableAopCalendar[[#This Row],[Month for Plan]]," ",TableAopCalendar[[#This Row],[Plan]])</f>
        <v>SEPTEMBER 29 PLANNED</v>
      </c>
    </row>
    <row r="2739" spans="1:11" x14ac:dyDescent="0.35">
      <c r="A2739" s="6">
        <f t="shared" si="129"/>
        <v>7</v>
      </c>
      <c r="B2739" s="7">
        <v>47389</v>
      </c>
      <c r="C2739" s="8" t="s">
        <v>256</v>
      </c>
      <c r="D2739" s="8">
        <v>29</v>
      </c>
      <c r="E2739" s="6">
        <f>DAY(TableAopCalendar[[#This Row],[Date]])</f>
        <v>28</v>
      </c>
      <c r="F2739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739" s="6" t="str">
        <f t="shared" si="130"/>
        <v>Week 4</v>
      </c>
      <c r="H2739" s="6" t="str">
        <f t="shared" si="131"/>
        <v>September 29 Week 4</v>
      </c>
      <c r="I2739" s="6" t="str">
        <f>CONCATENATE(UPPER(TableAopCalendar[[#This Row],[Month]])," ",TableAopCalendar[[#This Row],[Year]])</f>
        <v>SEPTEMBER 29</v>
      </c>
      <c r="J2739" s="6" t="s">
        <v>261</v>
      </c>
      <c r="K2739" s="6" t="str">
        <f>CONCATENATE(TableAopCalendar[[#This Row],[Month for Plan]]," ",TableAopCalendar[[#This Row],[Plan]])</f>
        <v>SEPTEMBER 29 PLANNED</v>
      </c>
    </row>
    <row r="2740" spans="1:11" x14ac:dyDescent="0.35">
      <c r="A2740" s="6">
        <f t="shared" si="129"/>
        <v>1</v>
      </c>
      <c r="B2740" s="7">
        <v>47390</v>
      </c>
      <c r="C2740" s="8" t="s">
        <v>256</v>
      </c>
      <c r="D2740" s="8">
        <v>29</v>
      </c>
      <c r="E2740" s="6">
        <f>DAY(TableAopCalendar[[#This Row],[Date]])</f>
        <v>29</v>
      </c>
      <c r="F2740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740" s="6" t="str">
        <f t="shared" si="130"/>
        <v>Week 5</v>
      </c>
      <c r="H2740" s="6" t="str">
        <f t="shared" si="131"/>
        <v>September 29 Week 5</v>
      </c>
      <c r="I2740" s="6" t="str">
        <f>CONCATENATE(UPPER(TableAopCalendar[[#This Row],[Month]])," ",TableAopCalendar[[#This Row],[Year]])</f>
        <v>SEPTEMBER 29</v>
      </c>
      <c r="J2740" s="6" t="s">
        <v>261</v>
      </c>
      <c r="K2740" s="6" t="str">
        <f>CONCATENATE(TableAopCalendar[[#This Row],[Month for Plan]]," ",TableAopCalendar[[#This Row],[Plan]])</f>
        <v>SEPTEMBER 29 PLANNED</v>
      </c>
    </row>
    <row r="2741" spans="1:11" x14ac:dyDescent="0.35">
      <c r="A2741" s="6">
        <f t="shared" si="129"/>
        <v>2</v>
      </c>
      <c r="B2741" s="7">
        <v>47391</v>
      </c>
      <c r="C2741" s="8" t="s">
        <v>256</v>
      </c>
      <c r="D2741" s="8">
        <v>29</v>
      </c>
      <c r="E2741" s="6">
        <f>DAY(TableAopCalendar[[#This Row],[Date]])</f>
        <v>30</v>
      </c>
      <c r="F2741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741" s="6" t="str">
        <f t="shared" si="130"/>
        <v>Week 5</v>
      </c>
      <c r="H2741" s="6" t="str">
        <f t="shared" si="131"/>
        <v>September 29 Week 5</v>
      </c>
      <c r="I2741" s="6" t="str">
        <f>CONCATENATE(UPPER(TableAopCalendar[[#This Row],[Month]])," ",TableAopCalendar[[#This Row],[Year]])</f>
        <v>SEPTEMBER 29</v>
      </c>
      <c r="J2741" s="6" t="s">
        <v>261</v>
      </c>
      <c r="K2741" s="6" t="str">
        <f>CONCATENATE(TableAopCalendar[[#This Row],[Month for Plan]]," ",TableAopCalendar[[#This Row],[Plan]])</f>
        <v>SEPTEMBER 29 PLANNED</v>
      </c>
    </row>
    <row r="2742" spans="1:11" x14ac:dyDescent="0.35">
      <c r="A2742" s="6">
        <f t="shared" si="129"/>
        <v>1</v>
      </c>
      <c r="B2742" s="7">
        <v>47392</v>
      </c>
      <c r="C2742" s="8" t="s">
        <v>168</v>
      </c>
      <c r="D2742" s="8">
        <v>29</v>
      </c>
      <c r="E2742" s="6">
        <f>DAY(TableAopCalendar[[#This Row],[Date]])</f>
        <v>1</v>
      </c>
      <c r="F2742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742" s="6" t="str">
        <f t="shared" si="130"/>
        <v>Week 1</v>
      </c>
      <c r="H2742" s="6" t="str">
        <f t="shared" si="131"/>
        <v>October 29 Week 1</v>
      </c>
      <c r="I2742" s="6" t="str">
        <f>CONCATENATE(UPPER(TableAopCalendar[[#This Row],[Month]])," ",TableAopCalendar[[#This Row],[Year]])</f>
        <v>OCTOBER 29</v>
      </c>
      <c r="J2742" s="6" t="s">
        <v>261</v>
      </c>
      <c r="K2742" s="6" t="str">
        <f>CONCATENATE(TableAopCalendar[[#This Row],[Month for Plan]]," ",TableAopCalendar[[#This Row],[Plan]])</f>
        <v>OCTOBER 29 PLANNED</v>
      </c>
    </row>
    <row r="2743" spans="1:11" x14ac:dyDescent="0.35">
      <c r="A2743" s="6">
        <f t="shared" si="129"/>
        <v>2</v>
      </c>
      <c r="B2743" s="7">
        <v>47393</v>
      </c>
      <c r="C2743" s="8" t="s">
        <v>168</v>
      </c>
      <c r="D2743" s="8">
        <v>29</v>
      </c>
      <c r="E2743" s="6">
        <f>DAY(TableAopCalendar[[#This Row],[Date]])</f>
        <v>2</v>
      </c>
      <c r="F2743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743" s="6" t="str">
        <f t="shared" si="130"/>
        <v>Week 1</v>
      </c>
      <c r="H2743" s="6" t="str">
        <f t="shared" si="131"/>
        <v>October 29 Week 1</v>
      </c>
      <c r="I2743" s="6" t="str">
        <f>CONCATENATE(UPPER(TableAopCalendar[[#This Row],[Month]])," ",TableAopCalendar[[#This Row],[Year]])</f>
        <v>OCTOBER 29</v>
      </c>
      <c r="J2743" s="6" t="s">
        <v>261</v>
      </c>
      <c r="K2743" s="6" t="str">
        <f>CONCATENATE(TableAopCalendar[[#This Row],[Month for Plan]]," ",TableAopCalendar[[#This Row],[Plan]])</f>
        <v>OCTOBER 29 PLANNED</v>
      </c>
    </row>
    <row r="2744" spans="1:11" x14ac:dyDescent="0.35">
      <c r="A2744" s="6">
        <f t="shared" si="129"/>
        <v>3</v>
      </c>
      <c r="B2744" s="7">
        <v>47394</v>
      </c>
      <c r="C2744" s="8" t="s">
        <v>168</v>
      </c>
      <c r="D2744" s="8">
        <v>29</v>
      </c>
      <c r="E2744" s="6">
        <f>DAY(TableAopCalendar[[#This Row],[Date]])</f>
        <v>3</v>
      </c>
      <c r="F2744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744" s="6" t="str">
        <f t="shared" si="130"/>
        <v>Week 1</v>
      </c>
      <c r="H2744" s="6" t="str">
        <f t="shared" si="131"/>
        <v>October 29 Week 1</v>
      </c>
      <c r="I2744" s="6" t="str">
        <f>CONCATENATE(UPPER(TableAopCalendar[[#This Row],[Month]])," ",TableAopCalendar[[#This Row],[Year]])</f>
        <v>OCTOBER 29</v>
      </c>
      <c r="J2744" s="6" t="s">
        <v>261</v>
      </c>
      <c r="K2744" s="6" t="str">
        <f>CONCATENATE(TableAopCalendar[[#This Row],[Month for Plan]]," ",TableAopCalendar[[#This Row],[Plan]])</f>
        <v>OCTOBER 29 PLANNED</v>
      </c>
    </row>
    <row r="2745" spans="1:11" x14ac:dyDescent="0.35">
      <c r="A2745" s="6">
        <f t="shared" si="129"/>
        <v>4</v>
      </c>
      <c r="B2745" s="7">
        <v>47395</v>
      </c>
      <c r="C2745" s="8" t="s">
        <v>168</v>
      </c>
      <c r="D2745" s="8">
        <v>29</v>
      </c>
      <c r="E2745" s="6">
        <f>DAY(TableAopCalendar[[#This Row],[Date]])</f>
        <v>4</v>
      </c>
      <c r="F2745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745" s="6" t="str">
        <f t="shared" si="130"/>
        <v>Week 1</v>
      </c>
      <c r="H2745" s="6" t="str">
        <f t="shared" si="131"/>
        <v>October 29 Week 1</v>
      </c>
      <c r="I2745" s="6" t="str">
        <f>CONCATENATE(UPPER(TableAopCalendar[[#This Row],[Month]])," ",TableAopCalendar[[#This Row],[Year]])</f>
        <v>OCTOBER 29</v>
      </c>
      <c r="J2745" s="6" t="s">
        <v>261</v>
      </c>
      <c r="K2745" s="6" t="str">
        <f>CONCATENATE(TableAopCalendar[[#This Row],[Month for Plan]]," ",TableAopCalendar[[#This Row],[Plan]])</f>
        <v>OCTOBER 29 PLANNED</v>
      </c>
    </row>
    <row r="2746" spans="1:11" x14ac:dyDescent="0.35">
      <c r="A2746" s="6">
        <f t="shared" si="129"/>
        <v>5</v>
      </c>
      <c r="B2746" s="7">
        <v>47396</v>
      </c>
      <c r="C2746" s="8" t="s">
        <v>168</v>
      </c>
      <c r="D2746" s="8">
        <v>29</v>
      </c>
      <c r="E2746" s="6">
        <f>DAY(TableAopCalendar[[#This Row],[Date]])</f>
        <v>5</v>
      </c>
      <c r="F2746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746" s="6" t="str">
        <f t="shared" si="130"/>
        <v>Week 1</v>
      </c>
      <c r="H2746" s="6" t="str">
        <f t="shared" si="131"/>
        <v>October 29 Week 1</v>
      </c>
      <c r="I2746" s="6" t="str">
        <f>CONCATENATE(UPPER(TableAopCalendar[[#This Row],[Month]])," ",TableAopCalendar[[#This Row],[Year]])</f>
        <v>OCTOBER 29</v>
      </c>
      <c r="J2746" s="6" t="s">
        <v>261</v>
      </c>
      <c r="K2746" s="6" t="str">
        <f>CONCATENATE(TableAopCalendar[[#This Row],[Month for Plan]]," ",TableAopCalendar[[#This Row],[Plan]])</f>
        <v>OCTOBER 29 PLANNED</v>
      </c>
    </row>
    <row r="2747" spans="1:11" x14ac:dyDescent="0.35">
      <c r="A2747" s="6">
        <f t="shared" si="129"/>
        <v>6</v>
      </c>
      <c r="B2747" s="7">
        <v>47397</v>
      </c>
      <c r="C2747" s="8" t="s">
        <v>168</v>
      </c>
      <c r="D2747" s="8">
        <v>29</v>
      </c>
      <c r="E2747" s="6">
        <f>DAY(TableAopCalendar[[#This Row],[Date]])</f>
        <v>6</v>
      </c>
      <c r="F2747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747" s="6" t="str">
        <f t="shared" si="130"/>
        <v>Week 1</v>
      </c>
      <c r="H2747" s="6" t="str">
        <f t="shared" si="131"/>
        <v>October 29 Week 1</v>
      </c>
      <c r="I2747" s="6" t="str">
        <f>CONCATENATE(UPPER(TableAopCalendar[[#This Row],[Month]])," ",TableAopCalendar[[#This Row],[Year]])</f>
        <v>OCTOBER 29</v>
      </c>
      <c r="J2747" s="6" t="s">
        <v>261</v>
      </c>
      <c r="K2747" s="6" t="str">
        <f>CONCATENATE(TableAopCalendar[[#This Row],[Month for Plan]]," ",TableAopCalendar[[#This Row],[Plan]])</f>
        <v>OCTOBER 29 PLANNED</v>
      </c>
    </row>
    <row r="2748" spans="1:11" x14ac:dyDescent="0.35">
      <c r="A2748" s="6">
        <f t="shared" si="129"/>
        <v>7</v>
      </c>
      <c r="B2748" s="7">
        <v>47398</v>
      </c>
      <c r="C2748" s="8" t="s">
        <v>168</v>
      </c>
      <c r="D2748" s="8">
        <v>29</v>
      </c>
      <c r="E2748" s="6">
        <f>DAY(TableAopCalendar[[#This Row],[Date]])</f>
        <v>7</v>
      </c>
      <c r="F2748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748" s="6" t="str">
        <f t="shared" si="130"/>
        <v>Week 1</v>
      </c>
      <c r="H2748" s="6" t="str">
        <f t="shared" si="131"/>
        <v>October 29 Week 1</v>
      </c>
      <c r="I2748" s="6" t="str">
        <f>CONCATENATE(UPPER(TableAopCalendar[[#This Row],[Month]])," ",TableAopCalendar[[#This Row],[Year]])</f>
        <v>OCTOBER 29</v>
      </c>
      <c r="J2748" s="6" t="s">
        <v>261</v>
      </c>
      <c r="K2748" s="6" t="str">
        <f>CONCATENATE(TableAopCalendar[[#This Row],[Month for Plan]]," ",TableAopCalendar[[#This Row],[Plan]])</f>
        <v>OCTOBER 29 PLANNED</v>
      </c>
    </row>
    <row r="2749" spans="1:11" x14ac:dyDescent="0.35">
      <c r="A2749" s="6">
        <f t="shared" si="129"/>
        <v>1</v>
      </c>
      <c r="B2749" s="7">
        <v>47399</v>
      </c>
      <c r="C2749" s="8" t="s">
        <v>168</v>
      </c>
      <c r="D2749" s="8">
        <v>29</v>
      </c>
      <c r="E2749" s="6">
        <f>DAY(TableAopCalendar[[#This Row],[Date]])</f>
        <v>8</v>
      </c>
      <c r="F2749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749" s="6" t="str">
        <f t="shared" si="130"/>
        <v>Week 2</v>
      </c>
      <c r="H2749" s="6" t="str">
        <f t="shared" si="131"/>
        <v>October 29 Week 2</v>
      </c>
      <c r="I2749" s="6" t="str">
        <f>CONCATENATE(UPPER(TableAopCalendar[[#This Row],[Month]])," ",TableAopCalendar[[#This Row],[Year]])</f>
        <v>OCTOBER 29</v>
      </c>
      <c r="J2749" s="6" t="s">
        <v>261</v>
      </c>
      <c r="K2749" s="6" t="str">
        <f>CONCATENATE(TableAopCalendar[[#This Row],[Month for Plan]]," ",TableAopCalendar[[#This Row],[Plan]])</f>
        <v>OCTOBER 29 PLANNED</v>
      </c>
    </row>
    <row r="2750" spans="1:11" x14ac:dyDescent="0.35">
      <c r="A2750" s="6">
        <f t="shared" si="129"/>
        <v>2</v>
      </c>
      <c r="B2750" s="7">
        <v>47400</v>
      </c>
      <c r="C2750" s="8" t="s">
        <v>168</v>
      </c>
      <c r="D2750" s="8">
        <v>29</v>
      </c>
      <c r="E2750" s="6">
        <f>DAY(TableAopCalendar[[#This Row],[Date]])</f>
        <v>9</v>
      </c>
      <c r="F2750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750" s="6" t="str">
        <f t="shared" si="130"/>
        <v>Week 2</v>
      </c>
      <c r="H2750" s="6" t="str">
        <f t="shared" si="131"/>
        <v>October 29 Week 2</v>
      </c>
      <c r="I2750" s="6" t="str">
        <f>CONCATENATE(UPPER(TableAopCalendar[[#This Row],[Month]])," ",TableAopCalendar[[#This Row],[Year]])</f>
        <v>OCTOBER 29</v>
      </c>
      <c r="J2750" s="6" t="s">
        <v>261</v>
      </c>
      <c r="K2750" s="6" t="str">
        <f>CONCATENATE(TableAopCalendar[[#This Row],[Month for Plan]]," ",TableAopCalendar[[#This Row],[Plan]])</f>
        <v>OCTOBER 29 PLANNED</v>
      </c>
    </row>
    <row r="2751" spans="1:11" x14ac:dyDescent="0.35">
      <c r="A2751" s="6">
        <f t="shared" si="129"/>
        <v>3</v>
      </c>
      <c r="B2751" s="7">
        <v>47401</v>
      </c>
      <c r="C2751" s="8" t="s">
        <v>168</v>
      </c>
      <c r="D2751" s="8">
        <v>29</v>
      </c>
      <c r="E2751" s="6">
        <f>DAY(TableAopCalendar[[#This Row],[Date]])</f>
        <v>10</v>
      </c>
      <c r="F2751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751" s="6" t="str">
        <f t="shared" si="130"/>
        <v>Week 2</v>
      </c>
      <c r="H2751" s="6" t="str">
        <f t="shared" si="131"/>
        <v>October 29 Week 2</v>
      </c>
      <c r="I2751" s="6" t="str">
        <f>CONCATENATE(UPPER(TableAopCalendar[[#This Row],[Month]])," ",TableAopCalendar[[#This Row],[Year]])</f>
        <v>OCTOBER 29</v>
      </c>
      <c r="J2751" s="6" t="s">
        <v>261</v>
      </c>
      <c r="K2751" s="6" t="str">
        <f>CONCATENATE(TableAopCalendar[[#This Row],[Month for Plan]]," ",TableAopCalendar[[#This Row],[Plan]])</f>
        <v>OCTOBER 29 PLANNED</v>
      </c>
    </row>
    <row r="2752" spans="1:11" x14ac:dyDescent="0.35">
      <c r="A2752" s="6">
        <f t="shared" si="129"/>
        <v>4</v>
      </c>
      <c r="B2752" s="7">
        <v>47402</v>
      </c>
      <c r="C2752" s="8" t="s">
        <v>168</v>
      </c>
      <c r="D2752" s="8">
        <v>29</v>
      </c>
      <c r="E2752" s="6">
        <f>DAY(TableAopCalendar[[#This Row],[Date]])</f>
        <v>11</v>
      </c>
      <c r="F2752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752" s="6" t="str">
        <f t="shared" si="130"/>
        <v>Week 2</v>
      </c>
      <c r="H2752" s="6" t="str">
        <f t="shared" si="131"/>
        <v>October 29 Week 2</v>
      </c>
      <c r="I2752" s="6" t="str">
        <f>CONCATENATE(UPPER(TableAopCalendar[[#This Row],[Month]])," ",TableAopCalendar[[#This Row],[Year]])</f>
        <v>OCTOBER 29</v>
      </c>
      <c r="J2752" s="6" t="s">
        <v>261</v>
      </c>
      <c r="K2752" s="6" t="str">
        <f>CONCATENATE(TableAopCalendar[[#This Row],[Month for Plan]]," ",TableAopCalendar[[#This Row],[Plan]])</f>
        <v>OCTOBER 29 PLANNED</v>
      </c>
    </row>
    <row r="2753" spans="1:11" x14ac:dyDescent="0.35">
      <c r="A2753" s="6">
        <f t="shared" si="129"/>
        <v>5</v>
      </c>
      <c r="B2753" s="7">
        <v>47403</v>
      </c>
      <c r="C2753" s="8" t="s">
        <v>168</v>
      </c>
      <c r="D2753" s="8">
        <v>29</v>
      </c>
      <c r="E2753" s="6">
        <f>DAY(TableAopCalendar[[#This Row],[Date]])</f>
        <v>12</v>
      </c>
      <c r="F2753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753" s="6" t="str">
        <f t="shared" si="130"/>
        <v>Week 2</v>
      </c>
      <c r="H2753" s="6" t="str">
        <f t="shared" si="131"/>
        <v>October 29 Week 2</v>
      </c>
      <c r="I2753" s="6" t="str">
        <f>CONCATENATE(UPPER(TableAopCalendar[[#This Row],[Month]])," ",TableAopCalendar[[#This Row],[Year]])</f>
        <v>OCTOBER 29</v>
      </c>
      <c r="J2753" s="6" t="s">
        <v>261</v>
      </c>
      <c r="K2753" s="6" t="str">
        <f>CONCATENATE(TableAopCalendar[[#This Row],[Month for Plan]]," ",TableAopCalendar[[#This Row],[Plan]])</f>
        <v>OCTOBER 29 PLANNED</v>
      </c>
    </row>
    <row r="2754" spans="1:11" x14ac:dyDescent="0.35">
      <c r="A2754" s="6">
        <f t="shared" si="129"/>
        <v>6</v>
      </c>
      <c r="B2754" s="7">
        <v>47404</v>
      </c>
      <c r="C2754" s="8" t="s">
        <v>168</v>
      </c>
      <c r="D2754" s="8">
        <v>29</v>
      </c>
      <c r="E2754" s="6">
        <f>DAY(TableAopCalendar[[#This Row],[Date]])</f>
        <v>13</v>
      </c>
      <c r="F2754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754" s="6" t="str">
        <f t="shared" si="130"/>
        <v>Week 2</v>
      </c>
      <c r="H2754" s="6" t="str">
        <f t="shared" si="131"/>
        <v>October 29 Week 2</v>
      </c>
      <c r="I2754" s="6" t="str">
        <f>CONCATENATE(UPPER(TableAopCalendar[[#This Row],[Month]])," ",TableAopCalendar[[#This Row],[Year]])</f>
        <v>OCTOBER 29</v>
      </c>
      <c r="J2754" s="6" t="s">
        <v>261</v>
      </c>
      <c r="K2754" s="6" t="str">
        <f>CONCATENATE(TableAopCalendar[[#This Row],[Month for Plan]]," ",TableAopCalendar[[#This Row],[Plan]])</f>
        <v>OCTOBER 29 PLANNED</v>
      </c>
    </row>
    <row r="2755" spans="1:11" x14ac:dyDescent="0.35">
      <c r="A2755" s="6">
        <f t="shared" si="129"/>
        <v>7</v>
      </c>
      <c r="B2755" s="7">
        <v>47405</v>
      </c>
      <c r="C2755" s="8" t="s">
        <v>168</v>
      </c>
      <c r="D2755" s="8">
        <v>29</v>
      </c>
      <c r="E2755" s="6">
        <f>DAY(TableAopCalendar[[#This Row],[Date]])</f>
        <v>14</v>
      </c>
      <c r="F2755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755" s="6" t="str">
        <f t="shared" si="130"/>
        <v>Week 2</v>
      </c>
      <c r="H2755" s="6" t="str">
        <f t="shared" si="131"/>
        <v>October 29 Week 2</v>
      </c>
      <c r="I2755" s="6" t="str">
        <f>CONCATENATE(UPPER(TableAopCalendar[[#This Row],[Month]])," ",TableAopCalendar[[#This Row],[Year]])</f>
        <v>OCTOBER 29</v>
      </c>
      <c r="J2755" s="6" t="s">
        <v>261</v>
      </c>
      <c r="K2755" s="6" t="str">
        <f>CONCATENATE(TableAopCalendar[[#This Row],[Month for Plan]]," ",TableAopCalendar[[#This Row],[Plan]])</f>
        <v>OCTOBER 29 PLANNED</v>
      </c>
    </row>
    <row r="2756" spans="1:11" x14ac:dyDescent="0.35">
      <c r="A2756" s="6">
        <f t="shared" si="129"/>
        <v>1</v>
      </c>
      <c r="B2756" s="7">
        <v>47406</v>
      </c>
      <c r="C2756" s="8" t="s">
        <v>168</v>
      </c>
      <c r="D2756" s="8">
        <v>29</v>
      </c>
      <c r="E2756" s="6">
        <f>DAY(TableAopCalendar[[#This Row],[Date]])</f>
        <v>15</v>
      </c>
      <c r="F2756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756" s="6" t="str">
        <f t="shared" si="130"/>
        <v>Week 3</v>
      </c>
      <c r="H2756" s="6" t="str">
        <f t="shared" si="131"/>
        <v>October 29 Week 3</v>
      </c>
      <c r="I2756" s="6" t="str">
        <f>CONCATENATE(UPPER(TableAopCalendar[[#This Row],[Month]])," ",TableAopCalendar[[#This Row],[Year]])</f>
        <v>OCTOBER 29</v>
      </c>
      <c r="J2756" s="6" t="s">
        <v>261</v>
      </c>
      <c r="K2756" s="6" t="str">
        <f>CONCATENATE(TableAopCalendar[[#This Row],[Month for Plan]]," ",TableAopCalendar[[#This Row],[Plan]])</f>
        <v>OCTOBER 29 PLANNED</v>
      </c>
    </row>
    <row r="2757" spans="1:11" x14ac:dyDescent="0.35">
      <c r="A2757" s="6">
        <f t="shared" si="129"/>
        <v>2</v>
      </c>
      <c r="B2757" s="7">
        <v>47407</v>
      </c>
      <c r="C2757" s="8" t="s">
        <v>168</v>
      </c>
      <c r="D2757" s="8">
        <v>29</v>
      </c>
      <c r="E2757" s="6">
        <f>DAY(TableAopCalendar[[#This Row],[Date]])</f>
        <v>16</v>
      </c>
      <c r="F2757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757" s="6" t="str">
        <f t="shared" si="130"/>
        <v>Week 3</v>
      </c>
      <c r="H2757" s="6" t="str">
        <f t="shared" si="131"/>
        <v>October 29 Week 3</v>
      </c>
      <c r="I2757" s="6" t="str">
        <f>CONCATENATE(UPPER(TableAopCalendar[[#This Row],[Month]])," ",TableAopCalendar[[#This Row],[Year]])</f>
        <v>OCTOBER 29</v>
      </c>
      <c r="J2757" s="6" t="s">
        <v>261</v>
      </c>
      <c r="K2757" s="6" t="str">
        <f>CONCATENATE(TableAopCalendar[[#This Row],[Month for Plan]]," ",TableAopCalendar[[#This Row],[Plan]])</f>
        <v>OCTOBER 29 PLANNED</v>
      </c>
    </row>
    <row r="2758" spans="1:11" x14ac:dyDescent="0.35">
      <c r="A2758" s="6">
        <f t="shared" si="129"/>
        <v>3</v>
      </c>
      <c r="B2758" s="7">
        <v>47408</v>
      </c>
      <c r="C2758" s="8" t="s">
        <v>168</v>
      </c>
      <c r="D2758" s="8">
        <v>29</v>
      </c>
      <c r="E2758" s="6">
        <f>DAY(TableAopCalendar[[#This Row],[Date]])</f>
        <v>17</v>
      </c>
      <c r="F2758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758" s="6" t="str">
        <f t="shared" si="130"/>
        <v>Week 3</v>
      </c>
      <c r="H2758" s="6" t="str">
        <f t="shared" si="131"/>
        <v>October 29 Week 3</v>
      </c>
      <c r="I2758" s="6" t="str">
        <f>CONCATENATE(UPPER(TableAopCalendar[[#This Row],[Month]])," ",TableAopCalendar[[#This Row],[Year]])</f>
        <v>OCTOBER 29</v>
      </c>
      <c r="J2758" s="6" t="s">
        <v>261</v>
      </c>
      <c r="K2758" s="6" t="str">
        <f>CONCATENATE(TableAopCalendar[[#This Row],[Month for Plan]]," ",TableAopCalendar[[#This Row],[Plan]])</f>
        <v>OCTOBER 29 PLANNED</v>
      </c>
    </row>
    <row r="2759" spans="1:11" x14ac:dyDescent="0.35">
      <c r="A2759" s="6">
        <f t="shared" si="129"/>
        <v>4</v>
      </c>
      <c r="B2759" s="7">
        <v>47409</v>
      </c>
      <c r="C2759" s="8" t="s">
        <v>168</v>
      </c>
      <c r="D2759" s="8">
        <v>29</v>
      </c>
      <c r="E2759" s="6">
        <f>DAY(TableAopCalendar[[#This Row],[Date]])</f>
        <v>18</v>
      </c>
      <c r="F2759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759" s="6" t="str">
        <f t="shared" si="130"/>
        <v>Week 3</v>
      </c>
      <c r="H2759" s="6" t="str">
        <f t="shared" si="131"/>
        <v>October 29 Week 3</v>
      </c>
      <c r="I2759" s="6" t="str">
        <f>CONCATENATE(UPPER(TableAopCalendar[[#This Row],[Month]])," ",TableAopCalendar[[#This Row],[Year]])</f>
        <v>OCTOBER 29</v>
      </c>
      <c r="J2759" s="6" t="s">
        <v>261</v>
      </c>
      <c r="K2759" s="6" t="str">
        <f>CONCATENATE(TableAopCalendar[[#This Row],[Month for Plan]]," ",TableAopCalendar[[#This Row],[Plan]])</f>
        <v>OCTOBER 29 PLANNED</v>
      </c>
    </row>
    <row r="2760" spans="1:11" x14ac:dyDescent="0.35">
      <c r="A2760" s="6">
        <f t="shared" si="129"/>
        <v>5</v>
      </c>
      <c r="B2760" s="7">
        <v>47410</v>
      </c>
      <c r="C2760" s="8" t="s">
        <v>168</v>
      </c>
      <c r="D2760" s="8">
        <v>29</v>
      </c>
      <c r="E2760" s="6">
        <f>DAY(TableAopCalendar[[#This Row],[Date]])</f>
        <v>19</v>
      </c>
      <c r="F2760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760" s="6" t="str">
        <f t="shared" si="130"/>
        <v>Week 3</v>
      </c>
      <c r="H2760" s="6" t="str">
        <f t="shared" si="131"/>
        <v>October 29 Week 3</v>
      </c>
      <c r="I2760" s="6" t="str">
        <f>CONCATENATE(UPPER(TableAopCalendar[[#This Row],[Month]])," ",TableAopCalendar[[#This Row],[Year]])</f>
        <v>OCTOBER 29</v>
      </c>
      <c r="J2760" s="6" t="s">
        <v>261</v>
      </c>
      <c r="K2760" s="6" t="str">
        <f>CONCATENATE(TableAopCalendar[[#This Row],[Month for Plan]]," ",TableAopCalendar[[#This Row],[Plan]])</f>
        <v>OCTOBER 29 PLANNED</v>
      </c>
    </row>
    <row r="2761" spans="1:11" x14ac:dyDescent="0.35">
      <c r="A2761" s="6">
        <f t="shared" si="129"/>
        <v>6</v>
      </c>
      <c r="B2761" s="7">
        <v>47411</v>
      </c>
      <c r="C2761" s="8" t="s">
        <v>168</v>
      </c>
      <c r="D2761" s="8">
        <v>29</v>
      </c>
      <c r="E2761" s="6">
        <f>DAY(TableAopCalendar[[#This Row],[Date]])</f>
        <v>20</v>
      </c>
      <c r="F2761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761" s="6" t="str">
        <f t="shared" si="130"/>
        <v>Week 3</v>
      </c>
      <c r="H2761" s="6" t="str">
        <f t="shared" si="131"/>
        <v>October 29 Week 3</v>
      </c>
      <c r="I2761" s="6" t="str">
        <f>CONCATENATE(UPPER(TableAopCalendar[[#This Row],[Month]])," ",TableAopCalendar[[#This Row],[Year]])</f>
        <v>OCTOBER 29</v>
      </c>
      <c r="J2761" s="6" t="s">
        <v>261</v>
      </c>
      <c r="K2761" s="6" t="str">
        <f>CONCATENATE(TableAopCalendar[[#This Row],[Month for Plan]]," ",TableAopCalendar[[#This Row],[Plan]])</f>
        <v>OCTOBER 29 PLANNED</v>
      </c>
    </row>
    <row r="2762" spans="1:11" x14ac:dyDescent="0.35">
      <c r="A2762" s="6">
        <f t="shared" si="129"/>
        <v>7</v>
      </c>
      <c r="B2762" s="7">
        <v>47412</v>
      </c>
      <c r="C2762" s="8" t="s">
        <v>168</v>
      </c>
      <c r="D2762" s="8">
        <v>29</v>
      </c>
      <c r="E2762" s="6">
        <f>DAY(TableAopCalendar[[#This Row],[Date]])</f>
        <v>21</v>
      </c>
      <c r="F2762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762" s="6" t="str">
        <f t="shared" si="130"/>
        <v>Week 3</v>
      </c>
      <c r="H2762" s="6" t="str">
        <f t="shared" si="131"/>
        <v>October 29 Week 3</v>
      </c>
      <c r="I2762" s="6" t="str">
        <f>CONCATENATE(UPPER(TableAopCalendar[[#This Row],[Month]])," ",TableAopCalendar[[#This Row],[Year]])</f>
        <v>OCTOBER 29</v>
      </c>
      <c r="J2762" s="6" t="s">
        <v>261</v>
      </c>
      <c r="K2762" s="6" t="str">
        <f>CONCATENATE(TableAopCalendar[[#This Row],[Month for Plan]]," ",TableAopCalendar[[#This Row],[Plan]])</f>
        <v>OCTOBER 29 PLANNED</v>
      </c>
    </row>
    <row r="2763" spans="1:11" x14ac:dyDescent="0.35">
      <c r="A2763" s="6">
        <f t="shared" ref="A2763:A2826" si="132">IF(G2763=G2762,A2762+1,1)</f>
        <v>1</v>
      </c>
      <c r="B2763" s="7">
        <v>47413</v>
      </c>
      <c r="C2763" s="8" t="s">
        <v>168</v>
      </c>
      <c r="D2763" s="8">
        <v>29</v>
      </c>
      <c r="E2763" s="6">
        <f>DAY(TableAopCalendar[[#This Row],[Date]])</f>
        <v>22</v>
      </c>
      <c r="F2763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763" s="6" t="str">
        <f t="shared" ref="G2763:G2826" si="133">"Week"&amp;" "&amp;F2763</f>
        <v>Week 4</v>
      </c>
      <c r="H2763" s="6" t="str">
        <f t="shared" ref="H2763:H2826" si="134">CONCATENATE(C2763," ",D2763," ",G2763)</f>
        <v>October 29 Week 4</v>
      </c>
      <c r="I2763" s="6" t="str">
        <f>CONCATENATE(UPPER(TableAopCalendar[[#This Row],[Month]])," ",TableAopCalendar[[#This Row],[Year]])</f>
        <v>OCTOBER 29</v>
      </c>
      <c r="J2763" s="6" t="s">
        <v>261</v>
      </c>
      <c r="K2763" s="6" t="str">
        <f>CONCATENATE(TableAopCalendar[[#This Row],[Month for Plan]]," ",TableAopCalendar[[#This Row],[Plan]])</f>
        <v>OCTOBER 29 PLANNED</v>
      </c>
    </row>
    <row r="2764" spans="1:11" x14ac:dyDescent="0.35">
      <c r="A2764" s="6">
        <f t="shared" si="132"/>
        <v>2</v>
      </c>
      <c r="B2764" s="7">
        <v>47414</v>
      </c>
      <c r="C2764" s="8" t="s">
        <v>168</v>
      </c>
      <c r="D2764" s="8">
        <v>29</v>
      </c>
      <c r="E2764" s="6">
        <f>DAY(TableAopCalendar[[#This Row],[Date]])</f>
        <v>23</v>
      </c>
      <c r="F2764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764" s="6" t="str">
        <f t="shared" si="133"/>
        <v>Week 4</v>
      </c>
      <c r="H2764" s="6" t="str">
        <f t="shared" si="134"/>
        <v>October 29 Week 4</v>
      </c>
      <c r="I2764" s="6" t="str">
        <f>CONCATENATE(UPPER(TableAopCalendar[[#This Row],[Month]])," ",TableAopCalendar[[#This Row],[Year]])</f>
        <v>OCTOBER 29</v>
      </c>
      <c r="J2764" s="6" t="s">
        <v>261</v>
      </c>
      <c r="K2764" s="6" t="str">
        <f>CONCATENATE(TableAopCalendar[[#This Row],[Month for Plan]]," ",TableAopCalendar[[#This Row],[Plan]])</f>
        <v>OCTOBER 29 PLANNED</v>
      </c>
    </row>
    <row r="2765" spans="1:11" x14ac:dyDescent="0.35">
      <c r="A2765" s="6">
        <f t="shared" si="132"/>
        <v>3</v>
      </c>
      <c r="B2765" s="7">
        <v>47415</v>
      </c>
      <c r="C2765" s="8" t="s">
        <v>168</v>
      </c>
      <c r="D2765" s="8">
        <v>29</v>
      </c>
      <c r="E2765" s="6">
        <f>DAY(TableAopCalendar[[#This Row],[Date]])</f>
        <v>24</v>
      </c>
      <c r="F2765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765" s="6" t="str">
        <f t="shared" si="133"/>
        <v>Week 4</v>
      </c>
      <c r="H2765" s="6" t="str">
        <f t="shared" si="134"/>
        <v>October 29 Week 4</v>
      </c>
      <c r="I2765" s="6" t="str">
        <f>CONCATENATE(UPPER(TableAopCalendar[[#This Row],[Month]])," ",TableAopCalendar[[#This Row],[Year]])</f>
        <v>OCTOBER 29</v>
      </c>
      <c r="J2765" s="6" t="s">
        <v>261</v>
      </c>
      <c r="K2765" s="6" t="str">
        <f>CONCATENATE(TableAopCalendar[[#This Row],[Month for Plan]]," ",TableAopCalendar[[#This Row],[Plan]])</f>
        <v>OCTOBER 29 PLANNED</v>
      </c>
    </row>
    <row r="2766" spans="1:11" x14ac:dyDescent="0.35">
      <c r="A2766" s="6">
        <f t="shared" si="132"/>
        <v>4</v>
      </c>
      <c r="B2766" s="7">
        <v>47416</v>
      </c>
      <c r="C2766" s="8" t="s">
        <v>168</v>
      </c>
      <c r="D2766" s="8">
        <v>29</v>
      </c>
      <c r="E2766" s="6">
        <f>DAY(TableAopCalendar[[#This Row],[Date]])</f>
        <v>25</v>
      </c>
      <c r="F2766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766" s="6" t="str">
        <f t="shared" si="133"/>
        <v>Week 4</v>
      </c>
      <c r="H2766" s="6" t="str">
        <f t="shared" si="134"/>
        <v>October 29 Week 4</v>
      </c>
      <c r="I2766" s="6" t="str">
        <f>CONCATENATE(UPPER(TableAopCalendar[[#This Row],[Month]])," ",TableAopCalendar[[#This Row],[Year]])</f>
        <v>OCTOBER 29</v>
      </c>
      <c r="J2766" s="6" t="s">
        <v>261</v>
      </c>
      <c r="K2766" s="6" t="str">
        <f>CONCATENATE(TableAopCalendar[[#This Row],[Month for Plan]]," ",TableAopCalendar[[#This Row],[Plan]])</f>
        <v>OCTOBER 29 PLANNED</v>
      </c>
    </row>
    <row r="2767" spans="1:11" x14ac:dyDescent="0.35">
      <c r="A2767" s="6">
        <f t="shared" si="132"/>
        <v>5</v>
      </c>
      <c r="B2767" s="7">
        <v>47417</v>
      </c>
      <c r="C2767" s="8" t="s">
        <v>168</v>
      </c>
      <c r="D2767" s="8">
        <v>29</v>
      </c>
      <c r="E2767" s="6">
        <f>DAY(TableAopCalendar[[#This Row],[Date]])</f>
        <v>26</v>
      </c>
      <c r="F2767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767" s="6" t="str">
        <f t="shared" si="133"/>
        <v>Week 4</v>
      </c>
      <c r="H2767" s="6" t="str">
        <f t="shared" si="134"/>
        <v>October 29 Week 4</v>
      </c>
      <c r="I2767" s="6" t="str">
        <f>CONCATENATE(UPPER(TableAopCalendar[[#This Row],[Month]])," ",TableAopCalendar[[#This Row],[Year]])</f>
        <v>OCTOBER 29</v>
      </c>
      <c r="J2767" s="6" t="s">
        <v>261</v>
      </c>
      <c r="K2767" s="6" t="str">
        <f>CONCATENATE(TableAopCalendar[[#This Row],[Month for Plan]]," ",TableAopCalendar[[#This Row],[Plan]])</f>
        <v>OCTOBER 29 PLANNED</v>
      </c>
    </row>
    <row r="2768" spans="1:11" x14ac:dyDescent="0.35">
      <c r="A2768" s="6">
        <f t="shared" si="132"/>
        <v>6</v>
      </c>
      <c r="B2768" s="7">
        <v>47418</v>
      </c>
      <c r="C2768" s="8" t="s">
        <v>168</v>
      </c>
      <c r="D2768" s="8">
        <v>29</v>
      </c>
      <c r="E2768" s="6">
        <f>DAY(TableAopCalendar[[#This Row],[Date]])</f>
        <v>27</v>
      </c>
      <c r="F2768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768" s="6" t="str">
        <f t="shared" si="133"/>
        <v>Week 4</v>
      </c>
      <c r="H2768" s="6" t="str">
        <f t="shared" si="134"/>
        <v>October 29 Week 4</v>
      </c>
      <c r="I2768" s="6" t="str">
        <f>CONCATENATE(UPPER(TableAopCalendar[[#This Row],[Month]])," ",TableAopCalendar[[#This Row],[Year]])</f>
        <v>OCTOBER 29</v>
      </c>
      <c r="J2768" s="6" t="s">
        <v>261</v>
      </c>
      <c r="K2768" s="6" t="str">
        <f>CONCATENATE(TableAopCalendar[[#This Row],[Month for Plan]]," ",TableAopCalendar[[#This Row],[Plan]])</f>
        <v>OCTOBER 29 PLANNED</v>
      </c>
    </row>
    <row r="2769" spans="1:11" x14ac:dyDescent="0.35">
      <c r="A2769" s="6">
        <f t="shared" si="132"/>
        <v>7</v>
      </c>
      <c r="B2769" s="7">
        <v>47419</v>
      </c>
      <c r="C2769" s="8" t="s">
        <v>168</v>
      </c>
      <c r="D2769" s="8">
        <v>29</v>
      </c>
      <c r="E2769" s="6">
        <f>DAY(TableAopCalendar[[#This Row],[Date]])</f>
        <v>28</v>
      </c>
      <c r="F2769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769" s="6" t="str">
        <f t="shared" si="133"/>
        <v>Week 4</v>
      </c>
      <c r="H2769" s="6" t="str">
        <f t="shared" si="134"/>
        <v>October 29 Week 4</v>
      </c>
      <c r="I2769" s="6" t="str">
        <f>CONCATENATE(UPPER(TableAopCalendar[[#This Row],[Month]])," ",TableAopCalendar[[#This Row],[Year]])</f>
        <v>OCTOBER 29</v>
      </c>
      <c r="J2769" s="6" t="s">
        <v>261</v>
      </c>
      <c r="K2769" s="6" t="str">
        <f>CONCATENATE(TableAopCalendar[[#This Row],[Month for Plan]]," ",TableAopCalendar[[#This Row],[Plan]])</f>
        <v>OCTOBER 29 PLANNED</v>
      </c>
    </row>
    <row r="2770" spans="1:11" x14ac:dyDescent="0.35">
      <c r="A2770" s="6">
        <f t="shared" si="132"/>
        <v>1</v>
      </c>
      <c r="B2770" s="7">
        <v>47420</v>
      </c>
      <c r="C2770" s="8" t="s">
        <v>168</v>
      </c>
      <c r="D2770" s="8">
        <v>29</v>
      </c>
      <c r="E2770" s="6">
        <f>DAY(TableAopCalendar[[#This Row],[Date]])</f>
        <v>29</v>
      </c>
      <c r="F2770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770" s="6" t="str">
        <f t="shared" si="133"/>
        <v>Week 5</v>
      </c>
      <c r="H2770" s="6" t="str">
        <f t="shared" si="134"/>
        <v>October 29 Week 5</v>
      </c>
      <c r="I2770" s="6" t="str">
        <f>CONCATENATE(UPPER(TableAopCalendar[[#This Row],[Month]])," ",TableAopCalendar[[#This Row],[Year]])</f>
        <v>OCTOBER 29</v>
      </c>
      <c r="J2770" s="6" t="s">
        <v>261</v>
      </c>
      <c r="K2770" s="6" t="str">
        <f>CONCATENATE(TableAopCalendar[[#This Row],[Month for Plan]]," ",TableAopCalendar[[#This Row],[Plan]])</f>
        <v>OCTOBER 29 PLANNED</v>
      </c>
    </row>
    <row r="2771" spans="1:11" x14ac:dyDescent="0.35">
      <c r="A2771" s="6">
        <f t="shared" si="132"/>
        <v>2</v>
      </c>
      <c r="B2771" s="7">
        <v>47421</v>
      </c>
      <c r="C2771" s="8" t="s">
        <v>168</v>
      </c>
      <c r="D2771" s="8">
        <v>29</v>
      </c>
      <c r="E2771" s="6">
        <f>DAY(TableAopCalendar[[#This Row],[Date]])</f>
        <v>30</v>
      </c>
      <c r="F2771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771" s="6" t="str">
        <f t="shared" si="133"/>
        <v>Week 5</v>
      </c>
      <c r="H2771" s="6" t="str">
        <f t="shared" si="134"/>
        <v>October 29 Week 5</v>
      </c>
      <c r="I2771" s="6" t="str">
        <f>CONCATENATE(UPPER(TableAopCalendar[[#This Row],[Month]])," ",TableAopCalendar[[#This Row],[Year]])</f>
        <v>OCTOBER 29</v>
      </c>
      <c r="J2771" s="6" t="s">
        <v>261</v>
      </c>
      <c r="K2771" s="6" t="str">
        <f>CONCATENATE(TableAopCalendar[[#This Row],[Month for Plan]]," ",TableAopCalendar[[#This Row],[Plan]])</f>
        <v>OCTOBER 29 PLANNED</v>
      </c>
    </row>
    <row r="2772" spans="1:11" x14ac:dyDescent="0.35">
      <c r="A2772" s="6">
        <f t="shared" si="132"/>
        <v>3</v>
      </c>
      <c r="B2772" s="7">
        <v>47422</v>
      </c>
      <c r="C2772" s="8" t="s">
        <v>168</v>
      </c>
      <c r="D2772" s="8">
        <v>29</v>
      </c>
      <c r="E2772" s="6">
        <f>DAY(TableAopCalendar[[#This Row],[Date]])</f>
        <v>31</v>
      </c>
      <c r="F2772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772" s="6" t="str">
        <f t="shared" si="133"/>
        <v>Week 5</v>
      </c>
      <c r="H2772" s="6" t="str">
        <f t="shared" si="134"/>
        <v>October 29 Week 5</v>
      </c>
      <c r="I2772" s="6" t="str">
        <f>CONCATENATE(UPPER(TableAopCalendar[[#This Row],[Month]])," ",TableAopCalendar[[#This Row],[Year]])</f>
        <v>OCTOBER 29</v>
      </c>
      <c r="J2772" s="6" t="s">
        <v>261</v>
      </c>
      <c r="K2772" s="6" t="str">
        <f>CONCATENATE(TableAopCalendar[[#This Row],[Month for Plan]]," ",TableAopCalendar[[#This Row],[Plan]])</f>
        <v>OCTOBER 29 PLANNED</v>
      </c>
    </row>
    <row r="2773" spans="1:11" x14ac:dyDescent="0.35">
      <c r="A2773" s="6">
        <f t="shared" si="132"/>
        <v>1</v>
      </c>
      <c r="B2773" s="7">
        <v>47423</v>
      </c>
      <c r="C2773" s="8" t="s">
        <v>172</v>
      </c>
      <c r="D2773" s="8">
        <v>29</v>
      </c>
      <c r="E2773" s="6">
        <f>DAY(TableAopCalendar[[#This Row],[Date]])</f>
        <v>1</v>
      </c>
      <c r="F2773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773" s="6" t="str">
        <f t="shared" si="133"/>
        <v>Week 1</v>
      </c>
      <c r="H2773" s="6" t="str">
        <f t="shared" si="134"/>
        <v>November 29 Week 1</v>
      </c>
      <c r="I2773" s="6" t="str">
        <f>CONCATENATE(UPPER(TableAopCalendar[[#This Row],[Month]])," ",TableAopCalendar[[#This Row],[Year]])</f>
        <v>NOVEMBER 29</v>
      </c>
      <c r="J2773" s="6" t="s">
        <v>261</v>
      </c>
      <c r="K2773" s="6" t="str">
        <f>CONCATENATE(TableAopCalendar[[#This Row],[Month for Plan]]," ",TableAopCalendar[[#This Row],[Plan]])</f>
        <v>NOVEMBER 29 PLANNED</v>
      </c>
    </row>
    <row r="2774" spans="1:11" x14ac:dyDescent="0.35">
      <c r="A2774" s="6">
        <f t="shared" si="132"/>
        <v>2</v>
      </c>
      <c r="B2774" s="7">
        <v>47424</v>
      </c>
      <c r="C2774" s="8" t="s">
        <v>172</v>
      </c>
      <c r="D2774" s="8">
        <v>29</v>
      </c>
      <c r="E2774" s="6">
        <f>DAY(TableAopCalendar[[#This Row],[Date]])</f>
        <v>2</v>
      </c>
      <c r="F2774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774" s="6" t="str">
        <f t="shared" si="133"/>
        <v>Week 1</v>
      </c>
      <c r="H2774" s="6" t="str">
        <f t="shared" si="134"/>
        <v>November 29 Week 1</v>
      </c>
      <c r="I2774" s="6" t="str">
        <f>CONCATENATE(UPPER(TableAopCalendar[[#This Row],[Month]])," ",TableAopCalendar[[#This Row],[Year]])</f>
        <v>NOVEMBER 29</v>
      </c>
      <c r="J2774" s="6" t="s">
        <v>261</v>
      </c>
      <c r="K2774" s="6" t="str">
        <f>CONCATENATE(TableAopCalendar[[#This Row],[Month for Plan]]," ",TableAopCalendar[[#This Row],[Plan]])</f>
        <v>NOVEMBER 29 PLANNED</v>
      </c>
    </row>
    <row r="2775" spans="1:11" x14ac:dyDescent="0.35">
      <c r="A2775" s="6">
        <f t="shared" si="132"/>
        <v>3</v>
      </c>
      <c r="B2775" s="7">
        <v>47425</v>
      </c>
      <c r="C2775" s="8" t="s">
        <v>172</v>
      </c>
      <c r="D2775" s="8">
        <v>29</v>
      </c>
      <c r="E2775" s="6">
        <f>DAY(TableAopCalendar[[#This Row],[Date]])</f>
        <v>3</v>
      </c>
      <c r="F2775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775" s="6" t="str">
        <f t="shared" si="133"/>
        <v>Week 1</v>
      </c>
      <c r="H2775" s="6" t="str">
        <f t="shared" si="134"/>
        <v>November 29 Week 1</v>
      </c>
      <c r="I2775" s="6" t="str">
        <f>CONCATENATE(UPPER(TableAopCalendar[[#This Row],[Month]])," ",TableAopCalendar[[#This Row],[Year]])</f>
        <v>NOVEMBER 29</v>
      </c>
      <c r="J2775" s="6" t="s">
        <v>261</v>
      </c>
      <c r="K2775" s="6" t="str">
        <f>CONCATENATE(TableAopCalendar[[#This Row],[Month for Plan]]," ",TableAopCalendar[[#This Row],[Plan]])</f>
        <v>NOVEMBER 29 PLANNED</v>
      </c>
    </row>
    <row r="2776" spans="1:11" x14ac:dyDescent="0.35">
      <c r="A2776" s="6">
        <f t="shared" si="132"/>
        <v>4</v>
      </c>
      <c r="B2776" s="7">
        <v>47426</v>
      </c>
      <c r="C2776" s="8" t="s">
        <v>172</v>
      </c>
      <c r="D2776" s="8">
        <v>29</v>
      </c>
      <c r="E2776" s="6">
        <f>DAY(TableAopCalendar[[#This Row],[Date]])</f>
        <v>4</v>
      </c>
      <c r="F2776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776" s="6" t="str">
        <f t="shared" si="133"/>
        <v>Week 1</v>
      </c>
      <c r="H2776" s="6" t="str">
        <f t="shared" si="134"/>
        <v>November 29 Week 1</v>
      </c>
      <c r="I2776" s="6" t="str">
        <f>CONCATENATE(UPPER(TableAopCalendar[[#This Row],[Month]])," ",TableAopCalendar[[#This Row],[Year]])</f>
        <v>NOVEMBER 29</v>
      </c>
      <c r="J2776" s="6" t="s">
        <v>261</v>
      </c>
      <c r="K2776" s="6" t="str">
        <f>CONCATENATE(TableAopCalendar[[#This Row],[Month for Plan]]," ",TableAopCalendar[[#This Row],[Plan]])</f>
        <v>NOVEMBER 29 PLANNED</v>
      </c>
    </row>
    <row r="2777" spans="1:11" x14ac:dyDescent="0.35">
      <c r="A2777" s="6">
        <f t="shared" si="132"/>
        <v>5</v>
      </c>
      <c r="B2777" s="7">
        <v>47427</v>
      </c>
      <c r="C2777" s="8" t="s">
        <v>172</v>
      </c>
      <c r="D2777" s="8">
        <v>29</v>
      </c>
      <c r="E2777" s="6">
        <f>DAY(TableAopCalendar[[#This Row],[Date]])</f>
        <v>5</v>
      </c>
      <c r="F2777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777" s="6" t="str">
        <f t="shared" si="133"/>
        <v>Week 1</v>
      </c>
      <c r="H2777" s="6" t="str">
        <f t="shared" si="134"/>
        <v>November 29 Week 1</v>
      </c>
      <c r="I2777" s="6" t="str">
        <f>CONCATENATE(UPPER(TableAopCalendar[[#This Row],[Month]])," ",TableAopCalendar[[#This Row],[Year]])</f>
        <v>NOVEMBER 29</v>
      </c>
      <c r="J2777" s="6" t="s">
        <v>261</v>
      </c>
      <c r="K2777" s="6" t="str">
        <f>CONCATENATE(TableAopCalendar[[#This Row],[Month for Plan]]," ",TableAopCalendar[[#This Row],[Plan]])</f>
        <v>NOVEMBER 29 PLANNED</v>
      </c>
    </row>
    <row r="2778" spans="1:11" x14ac:dyDescent="0.35">
      <c r="A2778" s="6">
        <f t="shared" si="132"/>
        <v>6</v>
      </c>
      <c r="B2778" s="7">
        <v>47428</v>
      </c>
      <c r="C2778" s="8" t="s">
        <v>172</v>
      </c>
      <c r="D2778" s="8">
        <v>29</v>
      </c>
      <c r="E2778" s="6">
        <f>DAY(TableAopCalendar[[#This Row],[Date]])</f>
        <v>6</v>
      </c>
      <c r="F2778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778" s="6" t="str">
        <f t="shared" si="133"/>
        <v>Week 1</v>
      </c>
      <c r="H2778" s="6" t="str">
        <f t="shared" si="134"/>
        <v>November 29 Week 1</v>
      </c>
      <c r="I2778" s="6" t="str">
        <f>CONCATENATE(UPPER(TableAopCalendar[[#This Row],[Month]])," ",TableAopCalendar[[#This Row],[Year]])</f>
        <v>NOVEMBER 29</v>
      </c>
      <c r="J2778" s="6" t="s">
        <v>261</v>
      </c>
      <c r="K2778" s="6" t="str">
        <f>CONCATENATE(TableAopCalendar[[#This Row],[Month for Plan]]," ",TableAopCalendar[[#This Row],[Plan]])</f>
        <v>NOVEMBER 29 PLANNED</v>
      </c>
    </row>
    <row r="2779" spans="1:11" x14ac:dyDescent="0.35">
      <c r="A2779" s="6">
        <f t="shared" si="132"/>
        <v>7</v>
      </c>
      <c r="B2779" s="7">
        <v>47429</v>
      </c>
      <c r="C2779" s="8" t="s">
        <v>172</v>
      </c>
      <c r="D2779" s="8">
        <v>29</v>
      </c>
      <c r="E2779" s="6">
        <f>DAY(TableAopCalendar[[#This Row],[Date]])</f>
        <v>7</v>
      </c>
      <c r="F2779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779" s="6" t="str">
        <f t="shared" si="133"/>
        <v>Week 1</v>
      </c>
      <c r="H2779" s="6" t="str">
        <f t="shared" si="134"/>
        <v>November 29 Week 1</v>
      </c>
      <c r="I2779" s="6" t="str">
        <f>CONCATENATE(UPPER(TableAopCalendar[[#This Row],[Month]])," ",TableAopCalendar[[#This Row],[Year]])</f>
        <v>NOVEMBER 29</v>
      </c>
      <c r="J2779" s="6" t="s">
        <v>261</v>
      </c>
      <c r="K2779" s="6" t="str">
        <f>CONCATENATE(TableAopCalendar[[#This Row],[Month for Plan]]," ",TableAopCalendar[[#This Row],[Plan]])</f>
        <v>NOVEMBER 29 PLANNED</v>
      </c>
    </row>
    <row r="2780" spans="1:11" x14ac:dyDescent="0.35">
      <c r="A2780" s="6">
        <f t="shared" si="132"/>
        <v>1</v>
      </c>
      <c r="B2780" s="7">
        <v>47430</v>
      </c>
      <c r="C2780" s="8" t="s">
        <v>172</v>
      </c>
      <c r="D2780" s="8">
        <v>29</v>
      </c>
      <c r="E2780" s="6">
        <f>DAY(TableAopCalendar[[#This Row],[Date]])</f>
        <v>8</v>
      </c>
      <c r="F2780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780" s="6" t="str">
        <f t="shared" si="133"/>
        <v>Week 2</v>
      </c>
      <c r="H2780" s="6" t="str">
        <f t="shared" si="134"/>
        <v>November 29 Week 2</v>
      </c>
      <c r="I2780" s="6" t="str">
        <f>CONCATENATE(UPPER(TableAopCalendar[[#This Row],[Month]])," ",TableAopCalendar[[#This Row],[Year]])</f>
        <v>NOVEMBER 29</v>
      </c>
      <c r="J2780" s="6" t="s">
        <v>261</v>
      </c>
      <c r="K2780" s="6" t="str">
        <f>CONCATENATE(TableAopCalendar[[#This Row],[Month for Plan]]," ",TableAopCalendar[[#This Row],[Plan]])</f>
        <v>NOVEMBER 29 PLANNED</v>
      </c>
    </row>
    <row r="2781" spans="1:11" x14ac:dyDescent="0.35">
      <c r="A2781" s="6">
        <f t="shared" si="132"/>
        <v>2</v>
      </c>
      <c r="B2781" s="7">
        <v>47431</v>
      </c>
      <c r="C2781" s="8" t="s">
        <v>172</v>
      </c>
      <c r="D2781" s="8">
        <v>29</v>
      </c>
      <c r="E2781" s="6">
        <f>DAY(TableAopCalendar[[#This Row],[Date]])</f>
        <v>9</v>
      </c>
      <c r="F2781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781" s="6" t="str">
        <f t="shared" si="133"/>
        <v>Week 2</v>
      </c>
      <c r="H2781" s="6" t="str">
        <f t="shared" si="134"/>
        <v>November 29 Week 2</v>
      </c>
      <c r="I2781" s="6" t="str">
        <f>CONCATENATE(UPPER(TableAopCalendar[[#This Row],[Month]])," ",TableAopCalendar[[#This Row],[Year]])</f>
        <v>NOVEMBER 29</v>
      </c>
      <c r="J2781" s="6" t="s">
        <v>261</v>
      </c>
      <c r="K2781" s="6" t="str">
        <f>CONCATENATE(TableAopCalendar[[#This Row],[Month for Plan]]," ",TableAopCalendar[[#This Row],[Plan]])</f>
        <v>NOVEMBER 29 PLANNED</v>
      </c>
    </row>
    <row r="2782" spans="1:11" x14ac:dyDescent="0.35">
      <c r="A2782" s="6">
        <f t="shared" si="132"/>
        <v>3</v>
      </c>
      <c r="B2782" s="7">
        <v>47432</v>
      </c>
      <c r="C2782" s="8" t="s">
        <v>172</v>
      </c>
      <c r="D2782" s="8">
        <v>29</v>
      </c>
      <c r="E2782" s="6">
        <f>DAY(TableAopCalendar[[#This Row],[Date]])</f>
        <v>10</v>
      </c>
      <c r="F2782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782" s="6" t="str">
        <f t="shared" si="133"/>
        <v>Week 2</v>
      </c>
      <c r="H2782" s="6" t="str">
        <f t="shared" si="134"/>
        <v>November 29 Week 2</v>
      </c>
      <c r="I2782" s="6" t="str">
        <f>CONCATENATE(UPPER(TableAopCalendar[[#This Row],[Month]])," ",TableAopCalendar[[#This Row],[Year]])</f>
        <v>NOVEMBER 29</v>
      </c>
      <c r="J2782" s="6" t="s">
        <v>261</v>
      </c>
      <c r="K2782" s="6" t="str">
        <f>CONCATENATE(TableAopCalendar[[#This Row],[Month for Plan]]," ",TableAopCalendar[[#This Row],[Plan]])</f>
        <v>NOVEMBER 29 PLANNED</v>
      </c>
    </row>
    <row r="2783" spans="1:11" x14ac:dyDescent="0.35">
      <c r="A2783" s="6">
        <f t="shared" si="132"/>
        <v>4</v>
      </c>
      <c r="B2783" s="7">
        <v>47433</v>
      </c>
      <c r="C2783" s="8" t="s">
        <v>172</v>
      </c>
      <c r="D2783" s="8">
        <v>29</v>
      </c>
      <c r="E2783" s="6">
        <f>DAY(TableAopCalendar[[#This Row],[Date]])</f>
        <v>11</v>
      </c>
      <c r="F2783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783" s="6" t="str">
        <f t="shared" si="133"/>
        <v>Week 2</v>
      </c>
      <c r="H2783" s="6" t="str">
        <f t="shared" si="134"/>
        <v>November 29 Week 2</v>
      </c>
      <c r="I2783" s="6" t="str">
        <f>CONCATENATE(UPPER(TableAopCalendar[[#This Row],[Month]])," ",TableAopCalendar[[#This Row],[Year]])</f>
        <v>NOVEMBER 29</v>
      </c>
      <c r="J2783" s="6" t="s">
        <v>261</v>
      </c>
      <c r="K2783" s="6" t="str">
        <f>CONCATENATE(TableAopCalendar[[#This Row],[Month for Plan]]," ",TableAopCalendar[[#This Row],[Plan]])</f>
        <v>NOVEMBER 29 PLANNED</v>
      </c>
    </row>
    <row r="2784" spans="1:11" x14ac:dyDescent="0.35">
      <c r="A2784" s="6">
        <f t="shared" si="132"/>
        <v>5</v>
      </c>
      <c r="B2784" s="7">
        <v>47434</v>
      </c>
      <c r="C2784" s="8" t="s">
        <v>172</v>
      </c>
      <c r="D2784" s="8">
        <v>29</v>
      </c>
      <c r="E2784" s="6">
        <f>DAY(TableAopCalendar[[#This Row],[Date]])</f>
        <v>12</v>
      </c>
      <c r="F2784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784" s="6" t="str">
        <f t="shared" si="133"/>
        <v>Week 2</v>
      </c>
      <c r="H2784" s="6" t="str">
        <f t="shared" si="134"/>
        <v>November 29 Week 2</v>
      </c>
      <c r="I2784" s="6" t="str">
        <f>CONCATENATE(UPPER(TableAopCalendar[[#This Row],[Month]])," ",TableAopCalendar[[#This Row],[Year]])</f>
        <v>NOVEMBER 29</v>
      </c>
      <c r="J2784" s="6" t="s">
        <v>261</v>
      </c>
      <c r="K2784" s="6" t="str">
        <f>CONCATENATE(TableAopCalendar[[#This Row],[Month for Plan]]," ",TableAopCalendar[[#This Row],[Plan]])</f>
        <v>NOVEMBER 29 PLANNED</v>
      </c>
    </row>
    <row r="2785" spans="1:11" x14ac:dyDescent="0.35">
      <c r="A2785" s="6">
        <f t="shared" si="132"/>
        <v>6</v>
      </c>
      <c r="B2785" s="7">
        <v>47435</v>
      </c>
      <c r="C2785" s="8" t="s">
        <v>172</v>
      </c>
      <c r="D2785" s="8">
        <v>29</v>
      </c>
      <c r="E2785" s="6">
        <f>DAY(TableAopCalendar[[#This Row],[Date]])</f>
        <v>13</v>
      </c>
      <c r="F2785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785" s="6" t="str">
        <f t="shared" si="133"/>
        <v>Week 2</v>
      </c>
      <c r="H2785" s="6" t="str">
        <f t="shared" si="134"/>
        <v>November 29 Week 2</v>
      </c>
      <c r="I2785" s="6" t="str">
        <f>CONCATENATE(UPPER(TableAopCalendar[[#This Row],[Month]])," ",TableAopCalendar[[#This Row],[Year]])</f>
        <v>NOVEMBER 29</v>
      </c>
      <c r="J2785" s="6" t="s">
        <v>261</v>
      </c>
      <c r="K2785" s="6" t="str">
        <f>CONCATENATE(TableAopCalendar[[#This Row],[Month for Plan]]," ",TableAopCalendar[[#This Row],[Plan]])</f>
        <v>NOVEMBER 29 PLANNED</v>
      </c>
    </row>
    <row r="2786" spans="1:11" x14ac:dyDescent="0.35">
      <c r="A2786" s="6">
        <f t="shared" si="132"/>
        <v>7</v>
      </c>
      <c r="B2786" s="7">
        <v>47436</v>
      </c>
      <c r="C2786" s="8" t="s">
        <v>172</v>
      </c>
      <c r="D2786" s="8">
        <v>29</v>
      </c>
      <c r="E2786" s="6">
        <f>DAY(TableAopCalendar[[#This Row],[Date]])</f>
        <v>14</v>
      </c>
      <c r="F2786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786" s="6" t="str">
        <f t="shared" si="133"/>
        <v>Week 2</v>
      </c>
      <c r="H2786" s="6" t="str">
        <f t="shared" si="134"/>
        <v>November 29 Week 2</v>
      </c>
      <c r="I2786" s="6" t="str">
        <f>CONCATENATE(UPPER(TableAopCalendar[[#This Row],[Month]])," ",TableAopCalendar[[#This Row],[Year]])</f>
        <v>NOVEMBER 29</v>
      </c>
      <c r="J2786" s="6" t="s">
        <v>261</v>
      </c>
      <c r="K2786" s="6" t="str">
        <f>CONCATENATE(TableAopCalendar[[#This Row],[Month for Plan]]," ",TableAopCalendar[[#This Row],[Plan]])</f>
        <v>NOVEMBER 29 PLANNED</v>
      </c>
    </row>
    <row r="2787" spans="1:11" x14ac:dyDescent="0.35">
      <c r="A2787" s="6">
        <f t="shared" si="132"/>
        <v>1</v>
      </c>
      <c r="B2787" s="7">
        <v>47437</v>
      </c>
      <c r="C2787" s="8" t="s">
        <v>172</v>
      </c>
      <c r="D2787" s="8">
        <v>29</v>
      </c>
      <c r="E2787" s="6">
        <f>DAY(TableAopCalendar[[#This Row],[Date]])</f>
        <v>15</v>
      </c>
      <c r="F2787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787" s="6" t="str">
        <f t="shared" si="133"/>
        <v>Week 3</v>
      </c>
      <c r="H2787" s="6" t="str">
        <f t="shared" si="134"/>
        <v>November 29 Week 3</v>
      </c>
      <c r="I2787" s="6" t="str">
        <f>CONCATENATE(UPPER(TableAopCalendar[[#This Row],[Month]])," ",TableAopCalendar[[#This Row],[Year]])</f>
        <v>NOVEMBER 29</v>
      </c>
      <c r="J2787" s="6" t="s">
        <v>261</v>
      </c>
      <c r="K2787" s="6" t="str">
        <f>CONCATENATE(TableAopCalendar[[#This Row],[Month for Plan]]," ",TableAopCalendar[[#This Row],[Plan]])</f>
        <v>NOVEMBER 29 PLANNED</v>
      </c>
    </row>
    <row r="2788" spans="1:11" x14ac:dyDescent="0.35">
      <c r="A2788" s="6">
        <f t="shared" si="132"/>
        <v>2</v>
      </c>
      <c r="B2788" s="7">
        <v>47438</v>
      </c>
      <c r="C2788" s="8" t="s">
        <v>172</v>
      </c>
      <c r="D2788" s="8">
        <v>29</v>
      </c>
      <c r="E2788" s="6">
        <f>DAY(TableAopCalendar[[#This Row],[Date]])</f>
        <v>16</v>
      </c>
      <c r="F2788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788" s="6" t="str">
        <f t="shared" si="133"/>
        <v>Week 3</v>
      </c>
      <c r="H2788" s="6" t="str">
        <f t="shared" si="134"/>
        <v>November 29 Week 3</v>
      </c>
      <c r="I2788" s="6" t="str">
        <f>CONCATENATE(UPPER(TableAopCalendar[[#This Row],[Month]])," ",TableAopCalendar[[#This Row],[Year]])</f>
        <v>NOVEMBER 29</v>
      </c>
      <c r="J2788" s="6" t="s">
        <v>261</v>
      </c>
      <c r="K2788" s="6" t="str">
        <f>CONCATENATE(TableAopCalendar[[#This Row],[Month for Plan]]," ",TableAopCalendar[[#This Row],[Plan]])</f>
        <v>NOVEMBER 29 PLANNED</v>
      </c>
    </row>
    <row r="2789" spans="1:11" x14ac:dyDescent="0.35">
      <c r="A2789" s="6">
        <f t="shared" si="132"/>
        <v>3</v>
      </c>
      <c r="B2789" s="7">
        <v>47439</v>
      </c>
      <c r="C2789" s="8" t="s">
        <v>172</v>
      </c>
      <c r="D2789" s="8">
        <v>29</v>
      </c>
      <c r="E2789" s="6">
        <f>DAY(TableAopCalendar[[#This Row],[Date]])</f>
        <v>17</v>
      </c>
      <c r="F2789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789" s="6" t="str">
        <f t="shared" si="133"/>
        <v>Week 3</v>
      </c>
      <c r="H2789" s="6" t="str">
        <f t="shared" si="134"/>
        <v>November 29 Week 3</v>
      </c>
      <c r="I2789" s="6" t="str">
        <f>CONCATENATE(UPPER(TableAopCalendar[[#This Row],[Month]])," ",TableAopCalendar[[#This Row],[Year]])</f>
        <v>NOVEMBER 29</v>
      </c>
      <c r="J2789" s="6" t="s">
        <v>261</v>
      </c>
      <c r="K2789" s="6" t="str">
        <f>CONCATENATE(TableAopCalendar[[#This Row],[Month for Plan]]," ",TableAopCalendar[[#This Row],[Plan]])</f>
        <v>NOVEMBER 29 PLANNED</v>
      </c>
    </row>
    <row r="2790" spans="1:11" x14ac:dyDescent="0.35">
      <c r="A2790" s="6">
        <f t="shared" si="132"/>
        <v>4</v>
      </c>
      <c r="B2790" s="7">
        <v>47440</v>
      </c>
      <c r="C2790" s="8" t="s">
        <v>172</v>
      </c>
      <c r="D2790" s="8">
        <v>29</v>
      </c>
      <c r="E2790" s="6">
        <f>DAY(TableAopCalendar[[#This Row],[Date]])</f>
        <v>18</v>
      </c>
      <c r="F2790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790" s="6" t="str">
        <f t="shared" si="133"/>
        <v>Week 3</v>
      </c>
      <c r="H2790" s="6" t="str">
        <f t="shared" si="134"/>
        <v>November 29 Week 3</v>
      </c>
      <c r="I2790" s="6" t="str">
        <f>CONCATENATE(UPPER(TableAopCalendar[[#This Row],[Month]])," ",TableAopCalendar[[#This Row],[Year]])</f>
        <v>NOVEMBER 29</v>
      </c>
      <c r="J2790" s="6" t="s">
        <v>261</v>
      </c>
      <c r="K2790" s="6" t="str">
        <f>CONCATENATE(TableAopCalendar[[#This Row],[Month for Plan]]," ",TableAopCalendar[[#This Row],[Plan]])</f>
        <v>NOVEMBER 29 PLANNED</v>
      </c>
    </row>
    <row r="2791" spans="1:11" x14ac:dyDescent="0.35">
      <c r="A2791" s="6">
        <f t="shared" si="132"/>
        <v>5</v>
      </c>
      <c r="B2791" s="7">
        <v>47441</v>
      </c>
      <c r="C2791" s="8" t="s">
        <v>172</v>
      </c>
      <c r="D2791" s="8">
        <v>29</v>
      </c>
      <c r="E2791" s="6">
        <f>DAY(TableAopCalendar[[#This Row],[Date]])</f>
        <v>19</v>
      </c>
      <c r="F2791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791" s="6" t="str">
        <f t="shared" si="133"/>
        <v>Week 3</v>
      </c>
      <c r="H2791" s="6" t="str">
        <f t="shared" si="134"/>
        <v>November 29 Week 3</v>
      </c>
      <c r="I2791" s="6" t="str">
        <f>CONCATENATE(UPPER(TableAopCalendar[[#This Row],[Month]])," ",TableAopCalendar[[#This Row],[Year]])</f>
        <v>NOVEMBER 29</v>
      </c>
      <c r="J2791" s="6" t="s">
        <v>261</v>
      </c>
      <c r="K2791" s="6" t="str">
        <f>CONCATENATE(TableAopCalendar[[#This Row],[Month for Plan]]," ",TableAopCalendar[[#This Row],[Plan]])</f>
        <v>NOVEMBER 29 PLANNED</v>
      </c>
    </row>
    <row r="2792" spans="1:11" x14ac:dyDescent="0.35">
      <c r="A2792" s="6">
        <f t="shared" si="132"/>
        <v>6</v>
      </c>
      <c r="B2792" s="7">
        <v>47442</v>
      </c>
      <c r="C2792" s="8" t="s">
        <v>172</v>
      </c>
      <c r="D2792" s="8">
        <v>29</v>
      </c>
      <c r="E2792" s="6">
        <f>DAY(TableAopCalendar[[#This Row],[Date]])</f>
        <v>20</v>
      </c>
      <c r="F2792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792" s="6" t="str">
        <f t="shared" si="133"/>
        <v>Week 3</v>
      </c>
      <c r="H2792" s="6" t="str">
        <f t="shared" si="134"/>
        <v>November 29 Week 3</v>
      </c>
      <c r="I2792" s="6" t="str">
        <f>CONCATENATE(UPPER(TableAopCalendar[[#This Row],[Month]])," ",TableAopCalendar[[#This Row],[Year]])</f>
        <v>NOVEMBER 29</v>
      </c>
      <c r="J2792" s="6" t="s">
        <v>261</v>
      </c>
      <c r="K2792" s="6" t="str">
        <f>CONCATENATE(TableAopCalendar[[#This Row],[Month for Plan]]," ",TableAopCalendar[[#This Row],[Plan]])</f>
        <v>NOVEMBER 29 PLANNED</v>
      </c>
    </row>
    <row r="2793" spans="1:11" x14ac:dyDescent="0.35">
      <c r="A2793" s="6">
        <f t="shared" si="132"/>
        <v>7</v>
      </c>
      <c r="B2793" s="7">
        <v>47443</v>
      </c>
      <c r="C2793" s="8" t="s">
        <v>172</v>
      </c>
      <c r="D2793" s="8">
        <v>29</v>
      </c>
      <c r="E2793" s="6">
        <f>DAY(TableAopCalendar[[#This Row],[Date]])</f>
        <v>21</v>
      </c>
      <c r="F2793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793" s="6" t="str">
        <f t="shared" si="133"/>
        <v>Week 3</v>
      </c>
      <c r="H2793" s="6" t="str">
        <f t="shared" si="134"/>
        <v>November 29 Week 3</v>
      </c>
      <c r="I2793" s="6" t="str">
        <f>CONCATENATE(UPPER(TableAopCalendar[[#This Row],[Month]])," ",TableAopCalendar[[#This Row],[Year]])</f>
        <v>NOVEMBER 29</v>
      </c>
      <c r="J2793" s="6" t="s">
        <v>261</v>
      </c>
      <c r="K2793" s="6" t="str">
        <f>CONCATENATE(TableAopCalendar[[#This Row],[Month for Plan]]," ",TableAopCalendar[[#This Row],[Plan]])</f>
        <v>NOVEMBER 29 PLANNED</v>
      </c>
    </row>
    <row r="2794" spans="1:11" x14ac:dyDescent="0.35">
      <c r="A2794" s="6">
        <f t="shared" si="132"/>
        <v>1</v>
      </c>
      <c r="B2794" s="7">
        <v>47444</v>
      </c>
      <c r="C2794" s="8" t="s">
        <v>172</v>
      </c>
      <c r="D2794" s="8">
        <v>29</v>
      </c>
      <c r="E2794" s="6">
        <f>DAY(TableAopCalendar[[#This Row],[Date]])</f>
        <v>22</v>
      </c>
      <c r="F2794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794" s="6" t="str">
        <f t="shared" si="133"/>
        <v>Week 4</v>
      </c>
      <c r="H2794" s="6" t="str">
        <f t="shared" si="134"/>
        <v>November 29 Week 4</v>
      </c>
      <c r="I2794" s="6" t="str">
        <f>CONCATENATE(UPPER(TableAopCalendar[[#This Row],[Month]])," ",TableAopCalendar[[#This Row],[Year]])</f>
        <v>NOVEMBER 29</v>
      </c>
      <c r="J2794" s="6" t="s">
        <v>261</v>
      </c>
      <c r="K2794" s="6" t="str">
        <f>CONCATENATE(TableAopCalendar[[#This Row],[Month for Plan]]," ",TableAopCalendar[[#This Row],[Plan]])</f>
        <v>NOVEMBER 29 PLANNED</v>
      </c>
    </row>
    <row r="2795" spans="1:11" x14ac:dyDescent="0.35">
      <c r="A2795" s="6">
        <f t="shared" si="132"/>
        <v>2</v>
      </c>
      <c r="B2795" s="7">
        <v>47445</v>
      </c>
      <c r="C2795" s="8" t="s">
        <v>172</v>
      </c>
      <c r="D2795" s="8">
        <v>29</v>
      </c>
      <c r="E2795" s="6">
        <f>DAY(TableAopCalendar[[#This Row],[Date]])</f>
        <v>23</v>
      </c>
      <c r="F2795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795" s="6" t="str">
        <f t="shared" si="133"/>
        <v>Week 4</v>
      </c>
      <c r="H2795" s="6" t="str">
        <f t="shared" si="134"/>
        <v>November 29 Week 4</v>
      </c>
      <c r="I2795" s="6" t="str">
        <f>CONCATENATE(UPPER(TableAopCalendar[[#This Row],[Month]])," ",TableAopCalendar[[#This Row],[Year]])</f>
        <v>NOVEMBER 29</v>
      </c>
      <c r="J2795" s="6" t="s">
        <v>261</v>
      </c>
      <c r="K2795" s="6" t="str">
        <f>CONCATENATE(TableAopCalendar[[#This Row],[Month for Plan]]," ",TableAopCalendar[[#This Row],[Plan]])</f>
        <v>NOVEMBER 29 PLANNED</v>
      </c>
    </row>
    <row r="2796" spans="1:11" x14ac:dyDescent="0.35">
      <c r="A2796" s="6">
        <f t="shared" si="132"/>
        <v>3</v>
      </c>
      <c r="B2796" s="7">
        <v>47446</v>
      </c>
      <c r="C2796" s="8" t="s">
        <v>172</v>
      </c>
      <c r="D2796" s="8">
        <v>29</v>
      </c>
      <c r="E2796" s="6">
        <f>DAY(TableAopCalendar[[#This Row],[Date]])</f>
        <v>24</v>
      </c>
      <c r="F2796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796" s="6" t="str">
        <f t="shared" si="133"/>
        <v>Week 4</v>
      </c>
      <c r="H2796" s="6" t="str">
        <f t="shared" si="134"/>
        <v>November 29 Week 4</v>
      </c>
      <c r="I2796" s="6" t="str">
        <f>CONCATENATE(UPPER(TableAopCalendar[[#This Row],[Month]])," ",TableAopCalendar[[#This Row],[Year]])</f>
        <v>NOVEMBER 29</v>
      </c>
      <c r="J2796" s="6" t="s">
        <v>261</v>
      </c>
      <c r="K2796" s="6" t="str">
        <f>CONCATENATE(TableAopCalendar[[#This Row],[Month for Plan]]," ",TableAopCalendar[[#This Row],[Plan]])</f>
        <v>NOVEMBER 29 PLANNED</v>
      </c>
    </row>
    <row r="2797" spans="1:11" x14ac:dyDescent="0.35">
      <c r="A2797" s="6">
        <f t="shared" si="132"/>
        <v>4</v>
      </c>
      <c r="B2797" s="7">
        <v>47447</v>
      </c>
      <c r="C2797" s="8" t="s">
        <v>172</v>
      </c>
      <c r="D2797" s="8">
        <v>29</v>
      </c>
      <c r="E2797" s="6">
        <f>DAY(TableAopCalendar[[#This Row],[Date]])</f>
        <v>25</v>
      </c>
      <c r="F2797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797" s="6" t="str">
        <f t="shared" si="133"/>
        <v>Week 4</v>
      </c>
      <c r="H2797" s="6" t="str">
        <f t="shared" si="134"/>
        <v>November 29 Week 4</v>
      </c>
      <c r="I2797" s="6" t="str">
        <f>CONCATENATE(UPPER(TableAopCalendar[[#This Row],[Month]])," ",TableAopCalendar[[#This Row],[Year]])</f>
        <v>NOVEMBER 29</v>
      </c>
      <c r="J2797" s="6" t="s">
        <v>261</v>
      </c>
      <c r="K2797" s="6" t="str">
        <f>CONCATENATE(TableAopCalendar[[#This Row],[Month for Plan]]," ",TableAopCalendar[[#This Row],[Plan]])</f>
        <v>NOVEMBER 29 PLANNED</v>
      </c>
    </row>
    <row r="2798" spans="1:11" x14ac:dyDescent="0.35">
      <c r="A2798" s="6">
        <f t="shared" si="132"/>
        <v>5</v>
      </c>
      <c r="B2798" s="7">
        <v>47448</v>
      </c>
      <c r="C2798" s="8" t="s">
        <v>172</v>
      </c>
      <c r="D2798" s="8">
        <v>29</v>
      </c>
      <c r="E2798" s="6">
        <f>DAY(TableAopCalendar[[#This Row],[Date]])</f>
        <v>26</v>
      </c>
      <c r="F2798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798" s="6" t="str">
        <f t="shared" si="133"/>
        <v>Week 4</v>
      </c>
      <c r="H2798" s="6" t="str">
        <f t="shared" si="134"/>
        <v>November 29 Week 4</v>
      </c>
      <c r="I2798" s="6" t="str">
        <f>CONCATENATE(UPPER(TableAopCalendar[[#This Row],[Month]])," ",TableAopCalendar[[#This Row],[Year]])</f>
        <v>NOVEMBER 29</v>
      </c>
      <c r="J2798" s="6" t="s">
        <v>261</v>
      </c>
      <c r="K2798" s="6" t="str">
        <f>CONCATENATE(TableAopCalendar[[#This Row],[Month for Plan]]," ",TableAopCalendar[[#This Row],[Plan]])</f>
        <v>NOVEMBER 29 PLANNED</v>
      </c>
    </row>
    <row r="2799" spans="1:11" x14ac:dyDescent="0.35">
      <c r="A2799" s="6">
        <f t="shared" si="132"/>
        <v>6</v>
      </c>
      <c r="B2799" s="7">
        <v>47449</v>
      </c>
      <c r="C2799" s="8" t="s">
        <v>172</v>
      </c>
      <c r="D2799" s="8">
        <v>29</v>
      </c>
      <c r="E2799" s="6">
        <f>DAY(TableAopCalendar[[#This Row],[Date]])</f>
        <v>27</v>
      </c>
      <c r="F2799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799" s="6" t="str">
        <f t="shared" si="133"/>
        <v>Week 4</v>
      </c>
      <c r="H2799" s="6" t="str">
        <f t="shared" si="134"/>
        <v>November 29 Week 4</v>
      </c>
      <c r="I2799" s="6" t="str">
        <f>CONCATENATE(UPPER(TableAopCalendar[[#This Row],[Month]])," ",TableAopCalendar[[#This Row],[Year]])</f>
        <v>NOVEMBER 29</v>
      </c>
      <c r="J2799" s="6" t="s">
        <v>261</v>
      </c>
      <c r="K2799" s="6" t="str">
        <f>CONCATENATE(TableAopCalendar[[#This Row],[Month for Plan]]," ",TableAopCalendar[[#This Row],[Plan]])</f>
        <v>NOVEMBER 29 PLANNED</v>
      </c>
    </row>
    <row r="2800" spans="1:11" x14ac:dyDescent="0.35">
      <c r="A2800" s="6">
        <f t="shared" si="132"/>
        <v>7</v>
      </c>
      <c r="B2800" s="7">
        <v>47450</v>
      </c>
      <c r="C2800" s="8" t="s">
        <v>172</v>
      </c>
      <c r="D2800" s="8">
        <v>29</v>
      </c>
      <c r="E2800" s="6">
        <f>DAY(TableAopCalendar[[#This Row],[Date]])</f>
        <v>28</v>
      </c>
      <c r="F2800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800" s="6" t="str">
        <f t="shared" si="133"/>
        <v>Week 4</v>
      </c>
      <c r="H2800" s="6" t="str">
        <f t="shared" si="134"/>
        <v>November 29 Week 4</v>
      </c>
      <c r="I2800" s="6" t="str">
        <f>CONCATENATE(UPPER(TableAopCalendar[[#This Row],[Month]])," ",TableAopCalendar[[#This Row],[Year]])</f>
        <v>NOVEMBER 29</v>
      </c>
      <c r="J2800" s="6" t="s">
        <v>261</v>
      </c>
      <c r="K2800" s="6" t="str">
        <f>CONCATENATE(TableAopCalendar[[#This Row],[Month for Plan]]," ",TableAopCalendar[[#This Row],[Plan]])</f>
        <v>NOVEMBER 29 PLANNED</v>
      </c>
    </row>
    <row r="2801" spans="1:11" x14ac:dyDescent="0.35">
      <c r="A2801" s="6">
        <f t="shared" si="132"/>
        <v>1</v>
      </c>
      <c r="B2801" s="7">
        <v>47451</v>
      </c>
      <c r="C2801" s="8" t="s">
        <v>172</v>
      </c>
      <c r="D2801" s="8">
        <v>29</v>
      </c>
      <c r="E2801" s="6">
        <f>DAY(TableAopCalendar[[#This Row],[Date]])</f>
        <v>29</v>
      </c>
      <c r="F2801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801" s="6" t="str">
        <f t="shared" si="133"/>
        <v>Week 5</v>
      </c>
      <c r="H2801" s="6" t="str">
        <f t="shared" si="134"/>
        <v>November 29 Week 5</v>
      </c>
      <c r="I2801" s="6" t="str">
        <f>CONCATENATE(UPPER(TableAopCalendar[[#This Row],[Month]])," ",TableAopCalendar[[#This Row],[Year]])</f>
        <v>NOVEMBER 29</v>
      </c>
      <c r="J2801" s="6" t="s">
        <v>261</v>
      </c>
      <c r="K2801" s="6" t="str">
        <f>CONCATENATE(TableAopCalendar[[#This Row],[Month for Plan]]," ",TableAopCalendar[[#This Row],[Plan]])</f>
        <v>NOVEMBER 29 PLANNED</v>
      </c>
    </row>
    <row r="2802" spans="1:11" x14ac:dyDescent="0.35">
      <c r="A2802" s="6">
        <f t="shared" si="132"/>
        <v>2</v>
      </c>
      <c r="B2802" s="7">
        <v>47452</v>
      </c>
      <c r="C2802" s="8" t="s">
        <v>172</v>
      </c>
      <c r="D2802" s="8">
        <v>29</v>
      </c>
      <c r="E2802" s="6">
        <f>DAY(TableAopCalendar[[#This Row],[Date]])</f>
        <v>30</v>
      </c>
      <c r="F2802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802" s="6" t="str">
        <f t="shared" si="133"/>
        <v>Week 5</v>
      </c>
      <c r="H2802" s="6" t="str">
        <f t="shared" si="134"/>
        <v>November 29 Week 5</v>
      </c>
      <c r="I2802" s="6" t="str">
        <f>CONCATENATE(UPPER(TableAopCalendar[[#This Row],[Month]])," ",TableAopCalendar[[#This Row],[Year]])</f>
        <v>NOVEMBER 29</v>
      </c>
      <c r="J2802" s="6" t="s">
        <v>261</v>
      </c>
      <c r="K2802" s="6" t="str">
        <f>CONCATENATE(TableAopCalendar[[#This Row],[Month for Plan]]," ",TableAopCalendar[[#This Row],[Plan]])</f>
        <v>NOVEMBER 29 PLANNED</v>
      </c>
    </row>
    <row r="2803" spans="1:11" x14ac:dyDescent="0.35">
      <c r="A2803" s="6">
        <f t="shared" si="132"/>
        <v>1</v>
      </c>
      <c r="B2803" s="7">
        <v>47453</v>
      </c>
      <c r="C2803" s="8" t="s">
        <v>257</v>
      </c>
      <c r="D2803" s="8">
        <v>29</v>
      </c>
      <c r="E2803" s="6">
        <f>DAY(TableAopCalendar[[#This Row],[Date]])</f>
        <v>1</v>
      </c>
      <c r="F2803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803" s="6" t="str">
        <f t="shared" si="133"/>
        <v>Week 1</v>
      </c>
      <c r="H2803" s="6" t="str">
        <f t="shared" si="134"/>
        <v>December 29 Week 1</v>
      </c>
      <c r="I2803" s="6" t="str">
        <f>CONCATENATE(UPPER(TableAopCalendar[[#This Row],[Month]])," ",TableAopCalendar[[#This Row],[Year]])</f>
        <v>DECEMBER 29</v>
      </c>
      <c r="J2803" s="6" t="s">
        <v>261</v>
      </c>
      <c r="K2803" s="6" t="str">
        <f>CONCATENATE(TableAopCalendar[[#This Row],[Month for Plan]]," ",TableAopCalendar[[#This Row],[Plan]])</f>
        <v>DECEMBER 29 PLANNED</v>
      </c>
    </row>
    <row r="2804" spans="1:11" x14ac:dyDescent="0.35">
      <c r="A2804" s="6">
        <f t="shared" si="132"/>
        <v>2</v>
      </c>
      <c r="B2804" s="7">
        <v>47454</v>
      </c>
      <c r="C2804" s="8" t="s">
        <v>257</v>
      </c>
      <c r="D2804" s="8">
        <v>29</v>
      </c>
      <c r="E2804" s="6">
        <f>DAY(TableAopCalendar[[#This Row],[Date]])</f>
        <v>2</v>
      </c>
      <c r="F2804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804" s="6" t="str">
        <f t="shared" si="133"/>
        <v>Week 1</v>
      </c>
      <c r="H2804" s="6" t="str">
        <f t="shared" si="134"/>
        <v>December 29 Week 1</v>
      </c>
      <c r="I2804" s="6" t="str">
        <f>CONCATENATE(UPPER(TableAopCalendar[[#This Row],[Month]])," ",TableAopCalendar[[#This Row],[Year]])</f>
        <v>DECEMBER 29</v>
      </c>
      <c r="J2804" s="6" t="s">
        <v>261</v>
      </c>
      <c r="K2804" s="6" t="str">
        <f>CONCATENATE(TableAopCalendar[[#This Row],[Month for Plan]]," ",TableAopCalendar[[#This Row],[Plan]])</f>
        <v>DECEMBER 29 PLANNED</v>
      </c>
    </row>
    <row r="2805" spans="1:11" x14ac:dyDescent="0.35">
      <c r="A2805" s="6">
        <f t="shared" si="132"/>
        <v>3</v>
      </c>
      <c r="B2805" s="7">
        <v>47455</v>
      </c>
      <c r="C2805" s="8" t="s">
        <v>257</v>
      </c>
      <c r="D2805" s="8">
        <v>29</v>
      </c>
      <c r="E2805" s="6">
        <f>DAY(TableAopCalendar[[#This Row],[Date]])</f>
        <v>3</v>
      </c>
      <c r="F2805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805" s="6" t="str">
        <f t="shared" si="133"/>
        <v>Week 1</v>
      </c>
      <c r="H2805" s="6" t="str">
        <f t="shared" si="134"/>
        <v>December 29 Week 1</v>
      </c>
      <c r="I2805" s="6" t="str">
        <f>CONCATENATE(UPPER(TableAopCalendar[[#This Row],[Month]])," ",TableAopCalendar[[#This Row],[Year]])</f>
        <v>DECEMBER 29</v>
      </c>
      <c r="J2805" s="6" t="s">
        <v>261</v>
      </c>
      <c r="K2805" s="6" t="str">
        <f>CONCATENATE(TableAopCalendar[[#This Row],[Month for Plan]]," ",TableAopCalendar[[#This Row],[Plan]])</f>
        <v>DECEMBER 29 PLANNED</v>
      </c>
    </row>
    <row r="2806" spans="1:11" x14ac:dyDescent="0.35">
      <c r="A2806" s="6">
        <f t="shared" si="132"/>
        <v>4</v>
      </c>
      <c r="B2806" s="7">
        <v>47456</v>
      </c>
      <c r="C2806" s="8" t="s">
        <v>257</v>
      </c>
      <c r="D2806" s="8">
        <v>29</v>
      </c>
      <c r="E2806" s="6">
        <f>DAY(TableAopCalendar[[#This Row],[Date]])</f>
        <v>4</v>
      </c>
      <c r="F2806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806" s="6" t="str">
        <f t="shared" si="133"/>
        <v>Week 1</v>
      </c>
      <c r="H2806" s="6" t="str">
        <f t="shared" si="134"/>
        <v>December 29 Week 1</v>
      </c>
      <c r="I2806" s="6" t="str">
        <f>CONCATENATE(UPPER(TableAopCalendar[[#This Row],[Month]])," ",TableAopCalendar[[#This Row],[Year]])</f>
        <v>DECEMBER 29</v>
      </c>
      <c r="J2806" s="6" t="s">
        <v>261</v>
      </c>
      <c r="K2806" s="6" t="str">
        <f>CONCATENATE(TableAopCalendar[[#This Row],[Month for Plan]]," ",TableAopCalendar[[#This Row],[Plan]])</f>
        <v>DECEMBER 29 PLANNED</v>
      </c>
    </row>
    <row r="2807" spans="1:11" x14ac:dyDescent="0.35">
      <c r="A2807" s="6">
        <f t="shared" si="132"/>
        <v>5</v>
      </c>
      <c r="B2807" s="7">
        <v>47457</v>
      </c>
      <c r="C2807" s="8" t="s">
        <v>257</v>
      </c>
      <c r="D2807" s="8">
        <v>29</v>
      </c>
      <c r="E2807" s="6">
        <f>DAY(TableAopCalendar[[#This Row],[Date]])</f>
        <v>5</v>
      </c>
      <c r="F2807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807" s="6" t="str">
        <f t="shared" si="133"/>
        <v>Week 1</v>
      </c>
      <c r="H2807" s="6" t="str">
        <f t="shared" si="134"/>
        <v>December 29 Week 1</v>
      </c>
      <c r="I2807" s="6" t="str">
        <f>CONCATENATE(UPPER(TableAopCalendar[[#This Row],[Month]])," ",TableAopCalendar[[#This Row],[Year]])</f>
        <v>DECEMBER 29</v>
      </c>
      <c r="J2807" s="6" t="s">
        <v>261</v>
      </c>
      <c r="K2807" s="6" t="str">
        <f>CONCATENATE(TableAopCalendar[[#This Row],[Month for Plan]]," ",TableAopCalendar[[#This Row],[Plan]])</f>
        <v>DECEMBER 29 PLANNED</v>
      </c>
    </row>
    <row r="2808" spans="1:11" x14ac:dyDescent="0.35">
      <c r="A2808" s="6">
        <f t="shared" si="132"/>
        <v>6</v>
      </c>
      <c r="B2808" s="7">
        <v>47458</v>
      </c>
      <c r="C2808" s="8" t="s">
        <v>257</v>
      </c>
      <c r="D2808" s="8">
        <v>29</v>
      </c>
      <c r="E2808" s="6">
        <f>DAY(TableAopCalendar[[#This Row],[Date]])</f>
        <v>6</v>
      </c>
      <c r="F2808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808" s="6" t="str">
        <f t="shared" si="133"/>
        <v>Week 1</v>
      </c>
      <c r="H2808" s="6" t="str">
        <f t="shared" si="134"/>
        <v>December 29 Week 1</v>
      </c>
      <c r="I2808" s="6" t="str">
        <f>CONCATENATE(UPPER(TableAopCalendar[[#This Row],[Month]])," ",TableAopCalendar[[#This Row],[Year]])</f>
        <v>DECEMBER 29</v>
      </c>
      <c r="J2808" s="6" t="s">
        <v>261</v>
      </c>
      <c r="K2808" s="6" t="str">
        <f>CONCATENATE(TableAopCalendar[[#This Row],[Month for Plan]]," ",TableAopCalendar[[#This Row],[Plan]])</f>
        <v>DECEMBER 29 PLANNED</v>
      </c>
    </row>
    <row r="2809" spans="1:11" x14ac:dyDescent="0.35">
      <c r="A2809" s="6">
        <f t="shared" si="132"/>
        <v>7</v>
      </c>
      <c r="B2809" s="7">
        <v>47459</v>
      </c>
      <c r="C2809" s="8" t="s">
        <v>257</v>
      </c>
      <c r="D2809" s="8">
        <v>29</v>
      </c>
      <c r="E2809" s="6">
        <f>DAY(TableAopCalendar[[#This Row],[Date]])</f>
        <v>7</v>
      </c>
      <c r="F2809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809" s="6" t="str">
        <f t="shared" si="133"/>
        <v>Week 1</v>
      </c>
      <c r="H2809" s="6" t="str">
        <f t="shared" si="134"/>
        <v>December 29 Week 1</v>
      </c>
      <c r="I2809" s="6" t="str">
        <f>CONCATENATE(UPPER(TableAopCalendar[[#This Row],[Month]])," ",TableAopCalendar[[#This Row],[Year]])</f>
        <v>DECEMBER 29</v>
      </c>
      <c r="J2809" s="6" t="s">
        <v>261</v>
      </c>
      <c r="K2809" s="6" t="str">
        <f>CONCATENATE(TableAopCalendar[[#This Row],[Month for Plan]]," ",TableAopCalendar[[#This Row],[Plan]])</f>
        <v>DECEMBER 29 PLANNED</v>
      </c>
    </row>
    <row r="2810" spans="1:11" x14ac:dyDescent="0.35">
      <c r="A2810" s="6">
        <f t="shared" si="132"/>
        <v>1</v>
      </c>
      <c r="B2810" s="7">
        <v>47460</v>
      </c>
      <c r="C2810" s="8" t="s">
        <v>257</v>
      </c>
      <c r="D2810" s="8">
        <v>29</v>
      </c>
      <c r="E2810" s="6">
        <f>DAY(TableAopCalendar[[#This Row],[Date]])</f>
        <v>8</v>
      </c>
      <c r="F2810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810" s="6" t="str">
        <f t="shared" si="133"/>
        <v>Week 2</v>
      </c>
      <c r="H2810" s="6" t="str">
        <f t="shared" si="134"/>
        <v>December 29 Week 2</v>
      </c>
      <c r="I2810" s="6" t="str">
        <f>CONCATENATE(UPPER(TableAopCalendar[[#This Row],[Month]])," ",TableAopCalendar[[#This Row],[Year]])</f>
        <v>DECEMBER 29</v>
      </c>
      <c r="J2810" s="6" t="s">
        <v>261</v>
      </c>
      <c r="K2810" s="6" t="str">
        <f>CONCATENATE(TableAopCalendar[[#This Row],[Month for Plan]]," ",TableAopCalendar[[#This Row],[Plan]])</f>
        <v>DECEMBER 29 PLANNED</v>
      </c>
    </row>
    <row r="2811" spans="1:11" x14ac:dyDescent="0.35">
      <c r="A2811" s="6">
        <f t="shared" si="132"/>
        <v>2</v>
      </c>
      <c r="B2811" s="7">
        <v>47461</v>
      </c>
      <c r="C2811" s="8" t="s">
        <v>257</v>
      </c>
      <c r="D2811" s="8">
        <v>29</v>
      </c>
      <c r="E2811" s="6">
        <f>DAY(TableAopCalendar[[#This Row],[Date]])</f>
        <v>9</v>
      </c>
      <c r="F2811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811" s="6" t="str">
        <f t="shared" si="133"/>
        <v>Week 2</v>
      </c>
      <c r="H2811" s="6" t="str">
        <f t="shared" si="134"/>
        <v>December 29 Week 2</v>
      </c>
      <c r="I2811" s="6" t="str">
        <f>CONCATENATE(UPPER(TableAopCalendar[[#This Row],[Month]])," ",TableAopCalendar[[#This Row],[Year]])</f>
        <v>DECEMBER 29</v>
      </c>
      <c r="J2811" s="6" t="s">
        <v>261</v>
      </c>
      <c r="K2811" s="6" t="str">
        <f>CONCATENATE(TableAopCalendar[[#This Row],[Month for Plan]]," ",TableAopCalendar[[#This Row],[Plan]])</f>
        <v>DECEMBER 29 PLANNED</v>
      </c>
    </row>
    <row r="2812" spans="1:11" x14ac:dyDescent="0.35">
      <c r="A2812" s="6">
        <f t="shared" si="132"/>
        <v>3</v>
      </c>
      <c r="B2812" s="7">
        <v>47462</v>
      </c>
      <c r="C2812" s="8" t="s">
        <v>257</v>
      </c>
      <c r="D2812" s="8">
        <v>29</v>
      </c>
      <c r="E2812" s="6">
        <f>DAY(TableAopCalendar[[#This Row],[Date]])</f>
        <v>10</v>
      </c>
      <c r="F2812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812" s="6" t="str">
        <f t="shared" si="133"/>
        <v>Week 2</v>
      </c>
      <c r="H2812" s="6" t="str">
        <f t="shared" si="134"/>
        <v>December 29 Week 2</v>
      </c>
      <c r="I2812" s="6" t="str">
        <f>CONCATENATE(UPPER(TableAopCalendar[[#This Row],[Month]])," ",TableAopCalendar[[#This Row],[Year]])</f>
        <v>DECEMBER 29</v>
      </c>
      <c r="J2812" s="6" t="s">
        <v>261</v>
      </c>
      <c r="K2812" s="6" t="str">
        <f>CONCATENATE(TableAopCalendar[[#This Row],[Month for Plan]]," ",TableAopCalendar[[#This Row],[Plan]])</f>
        <v>DECEMBER 29 PLANNED</v>
      </c>
    </row>
    <row r="2813" spans="1:11" x14ac:dyDescent="0.35">
      <c r="A2813" s="6">
        <f t="shared" si="132"/>
        <v>4</v>
      </c>
      <c r="B2813" s="7">
        <v>47463</v>
      </c>
      <c r="C2813" s="8" t="s">
        <v>257</v>
      </c>
      <c r="D2813" s="8">
        <v>29</v>
      </c>
      <c r="E2813" s="6">
        <f>DAY(TableAopCalendar[[#This Row],[Date]])</f>
        <v>11</v>
      </c>
      <c r="F2813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813" s="6" t="str">
        <f t="shared" si="133"/>
        <v>Week 2</v>
      </c>
      <c r="H2813" s="6" t="str">
        <f t="shared" si="134"/>
        <v>December 29 Week 2</v>
      </c>
      <c r="I2813" s="6" t="str">
        <f>CONCATENATE(UPPER(TableAopCalendar[[#This Row],[Month]])," ",TableAopCalendar[[#This Row],[Year]])</f>
        <v>DECEMBER 29</v>
      </c>
      <c r="J2813" s="6" t="s">
        <v>261</v>
      </c>
      <c r="K2813" s="6" t="str">
        <f>CONCATENATE(TableAopCalendar[[#This Row],[Month for Plan]]," ",TableAopCalendar[[#This Row],[Plan]])</f>
        <v>DECEMBER 29 PLANNED</v>
      </c>
    </row>
    <row r="2814" spans="1:11" x14ac:dyDescent="0.35">
      <c r="A2814" s="6">
        <f t="shared" si="132"/>
        <v>5</v>
      </c>
      <c r="B2814" s="7">
        <v>47464</v>
      </c>
      <c r="C2814" s="8" t="s">
        <v>257</v>
      </c>
      <c r="D2814" s="8">
        <v>29</v>
      </c>
      <c r="E2814" s="6">
        <f>DAY(TableAopCalendar[[#This Row],[Date]])</f>
        <v>12</v>
      </c>
      <c r="F2814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814" s="6" t="str">
        <f t="shared" si="133"/>
        <v>Week 2</v>
      </c>
      <c r="H2814" s="6" t="str">
        <f t="shared" si="134"/>
        <v>December 29 Week 2</v>
      </c>
      <c r="I2814" s="6" t="str">
        <f>CONCATENATE(UPPER(TableAopCalendar[[#This Row],[Month]])," ",TableAopCalendar[[#This Row],[Year]])</f>
        <v>DECEMBER 29</v>
      </c>
      <c r="J2814" s="6" t="s">
        <v>261</v>
      </c>
      <c r="K2814" s="6" t="str">
        <f>CONCATENATE(TableAopCalendar[[#This Row],[Month for Plan]]," ",TableAopCalendar[[#This Row],[Plan]])</f>
        <v>DECEMBER 29 PLANNED</v>
      </c>
    </row>
    <row r="2815" spans="1:11" x14ac:dyDescent="0.35">
      <c r="A2815" s="6">
        <f t="shared" si="132"/>
        <v>6</v>
      </c>
      <c r="B2815" s="7">
        <v>47465</v>
      </c>
      <c r="C2815" s="8" t="s">
        <v>257</v>
      </c>
      <c r="D2815" s="8">
        <v>29</v>
      </c>
      <c r="E2815" s="6">
        <f>DAY(TableAopCalendar[[#This Row],[Date]])</f>
        <v>13</v>
      </c>
      <c r="F2815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815" s="6" t="str">
        <f t="shared" si="133"/>
        <v>Week 2</v>
      </c>
      <c r="H2815" s="6" t="str">
        <f t="shared" si="134"/>
        <v>December 29 Week 2</v>
      </c>
      <c r="I2815" s="6" t="str">
        <f>CONCATENATE(UPPER(TableAopCalendar[[#This Row],[Month]])," ",TableAopCalendar[[#This Row],[Year]])</f>
        <v>DECEMBER 29</v>
      </c>
      <c r="J2815" s="6" t="s">
        <v>261</v>
      </c>
      <c r="K2815" s="6" t="str">
        <f>CONCATENATE(TableAopCalendar[[#This Row],[Month for Plan]]," ",TableAopCalendar[[#This Row],[Plan]])</f>
        <v>DECEMBER 29 PLANNED</v>
      </c>
    </row>
    <row r="2816" spans="1:11" x14ac:dyDescent="0.35">
      <c r="A2816" s="6">
        <f t="shared" si="132"/>
        <v>7</v>
      </c>
      <c r="B2816" s="7">
        <v>47466</v>
      </c>
      <c r="C2816" s="8" t="s">
        <v>257</v>
      </c>
      <c r="D2816" s="8">
        <v>29</v>
      </c>
      <c r="E2816" s="6">
        <f>DAY(TableAopCalendar[[#This Row],[Date]])</f>
        <v>14</v>
      </c>
      <c r="F2816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816" s="6" t="str">
        <f t="shared" si="133"/>
        <v>Week 2</v>
      </c>
      <c r="H2816" s="6" t="str">
        <f t="shared" si="134"/>
        <v>December 29 Week 2</v>
      </c>
      <c r="I2816" s="6" t="str">
        <f>CONCATENATE(UPPER(TableAopCalendar[[#This Row],[Month]])," ",TableAopCalendar[[#This Row],[Year]])</f>
        <v>DECEMBER 29</v>
      </c>
      <c r="J2816" s="6" t="s">
        <v>261</v>
      </c>
      <c r="K2816" s="6" t="str">
        <f>CONCATENATE(TableAopCalendar[[#This Row],[Month for Plan]]," ",TableAopCalendar[[#This Row],[Plan]])</f>
        <v>DECEMBER 29 PLANNED</v>
      </c>
    </row>
    <row r="2817" spans="1:11" x14ac:dyDescent="0.35">
      <c r="A2817" s="6">
        <f t="shared" si="132"/>
        <v>1</v>
      </c>
      <c r="B2817" s="7">
        <v>47467</v>
      </c>
      <c r="C2817" s="8" t="s">
        <v>257</v>
      </c>
      <c r="D2817" s="8">
        <v>29</v>
      </c>
      <c r="E2817" s="6">
        <f>DAY(TableAopCalendar[[#This Row],[Date]])</f>
        <v>15</v>
      </c>
      <c r="F2817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817" s="6" t="str">
        <f t="shared" si="133"/>
        <v>Week 3</v>
      </c>
      <c r="H2817" s="6" t="str">
        <f t="shared" si="134"/>
        <v>December 29 Week 3</v>
      </c>
      <c r="I2817" s="6" t="str">
        <f>CONCATENATE(UPPER(TableAopCalendar[[#This Row],[Month]])," ",TableAopCalendar[[#This Row],[Year]])</f>
        <v>DECEMBER 29</v>
      </c>
      <c r="J2817" s="6" t="s">
        <v>261</v>
      </c>
      <c r="K2817" s="6" t="str">
        <f>CONCATENATE(TableAopCalendar[[#This Row],[Month for Plan]]," ",TableAopCalendar[[#This Row],[Plan]])</f>
        <v>DECEMBER 29 PLANNED</v>
      </c>
    </row>
    <row r="2818" spans="1:11" x14ac:dyDescent="0.35">
      <c r="A2818" s="6">
        <f t="shared" si="132"/>
        <v>2</v>
      </c>
      <c r="B2818" s="7">
        <v>47468</v>
      </c>
      <c r="C2818" s="8" t="s">
        <v>257</v>
      </c>
      <c r="D2818" s="8">
        <v>29</v>
      </c>
      <c r="E2818" s="6">
        <f>DAY(TableAopCalendar[[#This Row],[Date]])</f>
        <v>16</v>
      </c>
      <c r="F2818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818" s="6" t="str">
        <f t="shared" si="133"/>
        <v>Week 3</v>
      </c>
      <c r="H2818" s="6" t="str">
        <f t="shared" si="134"/>
        <v>December 29 Week 3</v>
      </c>
      <c r="I2818" s="6" t="str">
        <f>CONCATENATE(UPPER(TableAopCalendar[[#This Row],[Month]])," ",TableAopCalendar[[#This Row],[Year]])</f>
        <v>DECEMBER 29</v>
      </c>
      <c r="J2818" s="6" t="s">
        <v>261</v>
      </c>
      <c r="K2818" s="6" t="str">
        <f>CONCATENATE(TableAopCalendar[[#This Row],[Month for Plan]]," ",TableAopCalendar[[#This Row],[Plan]])</f>
        <v>DECEMBER 29 PLANNED</v>
      </c>
    </row>
    <row r="2819" spans="1:11" x14ac:dyDescent="0.35">
      <c r="A2819" s="6">
        <f t="shared" si="132"/>
        <v>3</v>
      </c>
      <c r="B2819" s="7">
        <v>47469</v>
      </c>
      <c r="C2819" s="8" t="s">
        <v>257</v>
      </c>
      <c r="D2819" s="8">
        <v>29</v>
      </c>
      <c r="E2819" s="6">
        <f>DAY(TableAopCalendar[[#This Row],[Date]])</f>
        <v>17</v>
      </c>
      <c r="F2819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819" s="6" t="str">
        <f t="shared" si="133"/>
        <v>Week 3</v>
      </c>
      <c r="H2819" s="6" t="str">
        <f t="shared" si="134"/>
        <v>December 29 Week 3</v>
      </c>
      <c r="I2819" s="6" t="str">
        <f>CONCATENATE(UPPER(TableAopCalendar[[#This Row],[Month]])," ",TableAopCalendar[[#This Row],[Year]])</f>
        <v>DECEMBER 29</v>
      </c>
      <c r="J2819" s="6" t="s">
        <v>261</v>
      </c>
      <c r="K2819" s="6" t="str">
        <f>CONCATENATE(TableAopCalendar[[#This Row],[Month for Plan]]," ",TableAopCalendar[[#This Row],[Plan]])</f>
        <v>DECEMBER 29 PLANNED</v>
      </c>
    </row>
    <row r="2820" spans="1:11" x14ac:dyDescent="0.35">
      <c r="A2820" s="6">
        <f t="shared" si="132"/>
        <v>4</v>
      </c>
      <c r="B2820" s="7">
        <v>47470</v>
      </c>
      <c r="C2820" s="8" t="s">
        <v>257</v>
      </c>
      <c r="D2820" s="8">
        <v>29</v>
      </c>
      <c r="E2820" s="6">
        <f>DAY(TableAopCalendar[[#This Row],[Date]])</f>
        <v>18</v>
      </c>
      <c r="F2820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820" s="6" t="str">
        <f t="shared" si="133"/>
        <v>Week 3</v>
      </c>
      <c r="H2820" s="6" t="str">
        <f t="shared" si="134"/>
        <v>December 29 Week 3</v>
      </c>
      <c r="I2820" s="6" t="str">
        <f>CONCATENATE(UPPER(TableAopCalendar[[#This Row],[Month]])," ",TableAopCalendar[[#This Row],[Year]])</f>
        <v>DECEMBER 29</v>
      </c>
      <c r="J2820" s="6" t="s">
        <v>261</v>
      </c>
      <c r="K2820" s="6" t="str">
        <f>CONCATENATE(TableAopCalendar[[#This Row],[Month for Plan]]," ",TableAopCalendar[[#This Row],[Plan]])</f>
        <v>DECEMBER 29 PLANNED</v>
      </c>
    </row>
    <row r="2821" spans="1:11" x14ac:dyDescent="0.35">
      <c r="A2821" s="6">
        <f t="shared" si="132"/>
        <v>5</v>
      </c>
      <c r="B2821" s="7">
        <v>47471</v>
      </c>
      <c r="C2821" s="8" t="s">
        <v>257</v>
      </c>
      <c r="D2821" s="8">
        <v>29</v>
      </c>
      <c r="E2821" s="6">
        <f>DAY(TableAopCalendar[[#This Row],[Date]])</f>
        <v>19</v>
      </c>
      <c r="F2821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821" s="6" t="str">
        <f t="shared" si="133"/>
        <v>Week 3</v>
      </c>
      <c r="H2821" s="6" t="str">
        <f t="shared" si="134"/>
        <v>December 29 Week 3</v>
      </c>
      <c r="I2821" s="6" t="str">
        <f>CONCATENATE(UPPER(TableAopCalendar[[#This Row],[Month]])," ",TableAopCalendar[[#This Row],[Year]])</f>
        <v>DECEMBER 29</v>
      </c>
      <c r="J2821" s="6" t="s">
        <v>261</v>
      </c>
      <c r="K2821" s="6" t="str">
        <f>CONCATENATE(TableAopCalendar[[#This Row],[Month for Plan]]," ",TableAopCalendar[[#This Row],[Plan]])</f>
        <v>DECEMBER 29 PLANNED</v>
      </c>
    </row>
    <row r="2822" spans="1:11" x14ac:dyDescent="0.35">
      <c r="A2822" s="6">
        <f t="shared" si="132"/>
        <v>6</v>
      </c>
      <c r="B2822" s="7">
        <v>47472</v>
      </c>
      <c r="C2822" s="8" t="s">
        <v>257</v>
      </c>
      <c r="D2822" s="8">
        <v>29</v>
      </c>
      <c r="E2822" s="6">
        <f>DAY(TableAopCalendar[[#This Row],[Date]])</f>
        <v>20</v>
      </c>
      <c r="F2822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822" s="6" t="str">
        <f t="shared" si="133"/>
        <v>Week 3</v>
      </c>
      <c r="H2822" s="6" t="str">
        <f t="shared" si="134"/>
        <v>December 29 Week 3</v>
      </c>
      <c r="I2822" s="6" t="str">
        <f>CONCATENATE(UPPER(TableAopCalendar[[#This Row],[Month]])," ",TableAopCalendar[[#This Row],[Year]])</f>
        <v>DECEMBER 29</v>
      </c>
      <c r="J2822" s="6" t="s">
        <v>261</v>
      </c>
      <c r="K2822" s="6" t="str">
        <f>CONCATENATE(TableAopCalendar[[#This Row],[Month for Plan]]," ",TableAopCalendar[[#This Row],[Plan]])</f>
        <v>DECEMBER 29 PLANNED</v>
      </c>
    </row>
    <row r="2823" spans="1:11" x14ac:dyDescent="0.35">
      <c r="A2823" s="6">
        <f t="shared" si="132"/>
        <v>7</v>
      </c>
      <c r="B2823" s="7">
        <v>47473</v>
      </c>
      <c r="C2823" s="8" t="s">
        <v>257</v>
      </c>
      <c r="D2823" s="8">
        <v>29</v>
      </c>
      <c r="E2823" s="6">
        <f>DAY(TableAopCalendar[[#This Row],[Date]])</f>
        <v>21</v>
      </c>
      <c r="F2823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823" s="6" t="str">
        <f t="shared" si="133"/>
        <v>Week 3</v>
      </c>
      <c r="H2823" s="6" t="str">
        <f t="shared" si="134"/>
        <v>December 29 Week 3</v>
      </c>
      <c r="I2823" s="6" t="str">
        <f>CONCATENATE(UPPER(TableAopCalendar[[#This Row],[Month]])," ",TableAopCalendar[[#This Row],[Year]])</f>
        <v>DECEMBER 29</v>
      </c>
      <c r="J2823" s="6" t="s">
        <v>261</v>
      </c>
      <c r="K2823" s="6" t="str">
        <f>CONCATENATE(TableAopCalendar[[#This Row],[Month for Plan]]," ",TableAopCalendar[[#This Row],[Plan]])</f>
        <v>DECEMBER 29 PLANNED</v>
      </c>
    </row>
    <row r="2824" spans="1:11" x14ac:dyDescent="0.35">
      <c r="A2824" s="6">
        <f t="shared" si="132"/>
        <v>1</v>
      </c>
      <c r="B2824" s="7">
        <v>47474</v>
      </c>
      <c r="C2824" s="8" t="s">
        <v>257</v>
      </c>
      <c r="D2824" s="8">
        <v>29</v>
      </c>
      <c r="E2824" s="6">
        <f>DAY(TableAopCalendar[[#This Row],[Date]])</f>
        <v>22</v>
      </c>
      <c r="F2824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824" s="6" t="str">
        <f t="shared" si="133"/>
        <v>Week 4</v>
      </c>
      <c r="H2824" s="6" t="str">
        <f t="shared" si="134"/>
        <v>December 29 Week 4</v>
      </c>
      <c r="I2824" s="6" t="str">
        <f>CONCATENATE(UPPER(TableAopCalendar[[#This Row],[Month]])," ",TableAopCalendar[[#This Row],[Year]])</f>
        <v>DECEMBER 29</v>
      </c>
      <c r="J2824" s="6" t="s">
        <v>261</v>
      </c>
      <c r="K2824" s="6" t="str">
        <f>CONCATENATE(TableAopCalendar[[#This Row],[Month for Plan]]," ",TableAopCalendar[[#This Row],[Plan]])</f>
        <v>DECEMBER 29 PLANNED</v>
      </c>
    </row>
    <row r="2825" spans="1:11" x14ac:dyDescent="0.35">
      <c r="A2825" s="6">
        <f t="shared" si="132"/>
        <v>2</v>
      </c>
      <c r="B2825" s="7">
        <v>47475</v>
      </c>
      <c r="C2825" s="8" t="s">
        <v>257</v>
      </c>
      <c r="D2825" s="8">
        <v>29</v>
      </c>
      <c r="E2825" s="6">
        <f>DAY(TableAopCalendar[[#This Row],[Date]])</f>
        <v>23</v>
      </c>
      <c r="F2825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825" s="6" t="str">
        <f t="shared" si="133"/>
        <v>Week 4</v>
      </c>
      <c r="H2825" s="6" t="str">
        <f t="shared" si="134"/>
        <v>December 29 Week 4</v>
      </c>
      <c r="I2825" s="6" t="str">
        <f>CONCATENATE(UPPER(TableAopCalendar[[#This Row],[Month]])," ",TableAopCalendar[[#This Row],[Year]])</f>
        <v>DECEMBER 29</v>
      </c>
      <c r="J2825" s="6" t="s">
        <v>261</v>
      </c>
      <c r="K2825" s="6" t="str">
        <f>CONCATENATE(TableAopCalendar[[#This Row],[Month for Plan]]," ",TableAopCalendar[[#This Row],[Plan]])</f>
        <v>DECEMBER 29 PLANNED</v>
      </c>
    </row>
    <row r="2826" spans="1:11" x14ac:dyDescent="0.35">
      <c r="A2826" s="6">
        <f t="shared" si="132"/>
        <v>3</v>
      </c>
      <c r="B2826" s="7">
        <v>47476</v>
      </c>
      <c r="C2826" s="8" t="s">
        <v>257</v>
      </c>
      <c r="D2826" s="8">
        <v>29</v>
      </c>
      <c r="E2826" s="6">
        <f>DAY(TableAopCalendar[[#This Row],[Date]])</f>
        <v>24</v>
      </c>
      <c r="F2826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826" s="6" t="str">
        <f t="shared" si="133"/>
        <v>Week 4</v>
      </c>
      <c r="H2826" s="6" t="str">
        <f t="shared" si="134"/>
        <v>December 29 Week 4</v>
      </c>
      <c r="I2826" s="6" t="str">
        <f>CONCATENATE(UPPER(TableAopCalendar[[#This Row],[Month]])," ",TableAopCalendar[[#This Row],[Year]])</f>
        <v>DECEMBER 29</v>
      </c>
      <c r="J2826" s="6" t="s">
        <v>261</v>
      </c>
      <c r="K2826" s="6" t="str">
        <f>CONCATENATE(TableAopCalendar[[#This Row],[Month for Plan]]," ",TableAopCalendar[[#This Row],[Plan]])</f>
        <v>DECEMBER 29 PLANNED</v>
      </c>
    </row>
    <row r="2827" spans="1:11" x14ac:dyDescent="0.35">
      <c r="A2827" s="6">
        <f t="shared" ref="A2827:A2890" si="135">IF(G2827=G2826,A2826+1,1)</f>
        <v>4</v>
      </c>
      <c r="B2827" s="7">
        <v>47477</v>
      </c>
      <c r="C2827" s="8" t="s">
        <v>257</v>
      </c>
      <c r="D2827" s="8">
        <v>29</v>
      </c>
      <c r="E2827" s="6">
        <f>DAY(TableAopCalendar[[#This Row],[Date]])</f>
        <v>25</v>
      </c>
      <c r="F2827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827" s="6" t="str">
        <f t="shared" ref="G2827:G2890" si="136">"Week"&amp;" "&amp;F2827</f>
        <v>Week 4</v>
      </c>
      <c r="H2827" s="6" t="str">
        <f t="shared" ref="H2827:H2890" si="137">CONCATENATE(C2827," ",D2827," ",G2827)</f>
        <v>December 29 Week 4</v>
      </c>
      <c r="I2827" s="6" t="str">
        <f>CONCATENATE(UPPER(TableAopCalendar[[#This Row],[Month]])," ",TableAopCalendar[[#This Row],[Year]])</f>
        <v>DECEMBER 29</v>
      </c>
      <c r="J2827" s="6" t="s">
        <v>261</v>
      </c>
      <c r="K2827" s="6" t="str">
        <f>CONCATENATE(TableAopCalendar[[#This Row],[Month for Plan]]," ",TableAopCalendar[[#This Row],[Plan]])</f>
        <v>DECEMBER 29 PLANNED</v>
      </c>
    </row>
    <row r="2828" spans="1:11" x14ac:dyDescent="0.35">
      <c r="A2828" s="6">
        <f t="shared" si="135"/>
        <v>5</v>
      </c>
      <c r="B2828" s="7">
        <v>47478</v>
      </c>
      <c r="C2828" s="8" t="s">
        <v>257</v>
      </c>
      <c r="D2828" s="8">
        <v>29</v>
      </c>
      <c r="E2828" s="6">
        <f>DAY(TableAopCalendar[[#This Row],[Date]])</f>
        <v>26</v>
      </c>
      <c r="F2828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828" s="6" t="str">
        <f t="shared" si="136"/>
        <v>Week 4</v>
      </c>
      <c r="H2828" s="6" t="str">
        <f t="shared" si="137"/>
        <v>December 29 Week 4</v>
      </c>
      <c r="I2828" s="6" t="str">
        <f>CONCATENATE(UPPER(TableAopCalendar[[#This Row],[Month]])," ",TableAopCalendar[[#This Row],[Year]])</f>
        <v>DECEMBER 29</v>
      </c>
      <c r="J2828" s="6" t="s">
        <v>261</v>
      </c>
      <c r="K2828" s="6" t="str">
        <f>CONCATENATE(TableAopCalendar[[#This Row],[Month for Plan]]," ",TableAopCalendar[[#This Row],[Plan]])</f>
        <v>DECEMBER 29 PLANNED</v>
      </c>
    </row>
    <row r="2829" spans="1:11" x14ac:dyDescent="0.35">
      <c r="A2829" s="6">
        <f t="shared" si="135"/>
        <v>6</v>
      </c>
      <c r="B2829" s="7">
        <v>47479</v>
      </c>
      <c r="C2829" s="8" t="s">
        <v>257</v>
      </c>
      <c r="D2829" s="8">
        <v>29</v>
      </c>
      <c r="E2829" s="6">
        <f>DAY(TableAopCalendar[[#This Row],[Date]])</f>
        <v>27</v>
      </c>
      <c r="F2829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829" s="6" t="str">
        <f t="shared" si="136"/>
        <v>Week 4</v>
      </c>
      <c r="H2829" s="6" t="str">
        <f t="shared" si="137"/>
        <v>December 29 Week 4</v>
      </c>
      <c r="I2829" s="6" t="str">
        <f>CONCATENATE(UPPER(TableAopCalendar[[#This Row],[Month]])," ",TableAopCalendar[[#This Row],[Year]])</f>
        <v>DECEMBER 29</v>
      </c>
      <c r="J2829" s="6" t="s">
        <v>261</v>
      </c>
      <c r="K2829" s="6" t="str">
        <f>CONCATENATE(TableAopCalendar[[#This Row],[Month for Plan]]," ",TableAopCalendar[[#This Row],[Plan]])</f>
        <v>DECEMBER 29 PLANNED</v>
      </c>
    </row>
    <row r="2830" spans="1:11" x14ac:dyDescent="0.35">
      <c r="A2830" s="6">
        <f t="shared" si="135"/>
        <v>7</v>
      </c>
      <c r="B2830" s="7">
        <v>47480</v>
      </c>
      <c r="C2830" s="8" t="s">
        <v>257</v>
      </c>
      <c r="D2830" s="8">
        <v>29</v>
      </c>
      <c r="E2830" s="6">
        <f>DAY(TableAopCalendar[[#This Row],[Date]])</f>
        <v>28</v>
      </c>
      <c r="F2830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830" s="6" t="str">
        <f t="shared" si="136"/>
        <v>Week 4</v>
      </c>
      <c r="H2830" s="6" t="str">
        <f t="shared" si="137"/>
        <v>December 29 Week 4</v>
      </c>
      <c r="I2830" s="6" t="str">
        <f>CONCATENATE(UPPER(TableAopCalendar[[#This Row],[Month]])," ",TableAopCalendar[[#This Row],[Year]])</f>
        <v>DECEMBER 29</v>
      </c>
      <c r="J2830" s="6" t="s">
        <v>261</v>
      </c>
      <c r="K2830" s="6" t="str">
        <f>CONCATENATE(TableAopCalendar[[#This Row],[Month for Plan]]," ",TableAopCalendar[[#This Row],[Plan]])</f>
        <v>DECEMBER 29 PLANNED</v>
      </c>
    </row>
    <row r="2831" spans="1:11" x14ac:dyDescent="0.35">
      <c r="A2831" s="6">
        <f t="shared" si="135"/>
        <v>1</v>
      </c>
      <c r="B2831" s="7">
        <v>47481</v>
      </c>
      <c r="C2831" s="8" t="s">
        <v>257</v>
      </c>
      <c r="D2831" s="8">
        <v>29</v>
      </c>
      <c r="E2831" s="6">
        <f>DAY(TableAopCalendar[[#This Row],[Date]])</f>
        <v>29</v>
      </c>
      <c r="F2831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831" s="6" t="str">
        <f t="shared" si="136"/>
        <v>Week 5</v>
      </c>
      <c r="H2831" s="6" t="str">
        <f t="shared" si="137"/>
        <v>December 29 Week 5</v>
      </c>
      <c r="I2831" s="6" t="str">
        <f>CONCATENATE(UPPER(TableAopCalendar[[#This Row],[Month]])," ",TableAopCalendar[[#This Row],[Year]])</f>
        <v>DECEMBER 29</v>
      </c>
      <c r="J2831" s="6" t="s">
        <v>261</v>
      </c>
      <c r="K2831" s="6" t="str">
        <f>CONCATENATE(TableAopCalendar[[#This Row],[Month for Plan]]," ",TableAopCalendar[[#This Row],[Plan]])</f>
        <v>DECEMBER 29 PLANNED</v>
      </c>
    </row>
    <row r="2832" spans="1:11" x14ac:dyDescent="0.35">
      <c r="A2832" s="6">
        <f t="shared" si="135"/>
        <v>2</v>
      </c>
      <c r="B2832" s="7">
        <v>47482</v>
      </c>
      <c r="C2832" s="8" t="s">
        <v>257</v>
      </c>
      <c r="D2832" s="8">
        <v>29</v>
      </c>
      <c r="E2832" s="6">
        <f>DAY(TableAopCalendar[[#This Row],[Date]])</f>
        <v>30</v>
      </c>
      <c r="F2832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832" s="6" t="str">
        <f t="shared" si="136"/>
        <v>Week 5</v>
      </c>
      <c r="H2832" s="6" t="str">
        <f t="shared" si="137"/>
        <v>December 29 Week 5</v>
      </c>
      <c r="I2832" s="6" t="str">
        <f>CONCATENATE(UPPER(TableAopCalendar[[#This Row],[Month]])," ",TableAopCalendar[[#This Row],[Year]])</f>
        <v>DECEMBER 29</v>
      </c>
      <c r="J2832" s="6" t="s">
        <v>261</v>
      </c>
      <c r="K2832" s="6" t="str">
        <f>CONCATENATE(TableAopCalendar[[#This Row],[Month for Plan]]," ",TableAopCalendar[[#This Row],[Plan]])</f>
        <v>DECEMBER 29 PLANNED</v>
      </c>
    </row>
    <row r="2833" spans="1:11" x14ac:dyDescent="0.35">
      <c r="A2833" s="6">
        <f t="shared" si="135"/>
        <v>3</v>
      </c>
      <c r="B2833" s="7">
        <v>47483</v>
      </c>
      <c r="C2833" s="8" t="s">
        <v>257</v>
      </c>
      <c r="D2833" s="8">
        <v>29</v>
      </c>
      <c r="E2833" s="6">
        <f>DAY(TableAopCalendar[[#This Row],[Date]])</f>
        <v>31</v>
      </c>
      <c r="F2833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833" s="6" t="str">
        <f t="shared" si="136"/>
        <v>Week 5</v>
      </c>
      <c r="H2833" s="6" t="str">
        <f t="shared" si="137"/>
        <v>December 29 Week 5</v>
      </c>
      <c r="I2833" s="6" t="str">
        <f>CONCATENATE(UPPER(TableAopCalendar[[#This Row],[Month]])," ",TableAopCalendar[[#This Row],[Year]])</f>
        <v>DECEMBER 29</v>
      </c>
      <c r="J2833" s="6" t="s">
        <v>261</v>
      </c>
      <c r="K2833" s="6" t="str">
        <f>CONCATENATE(TableAopCalendar[[#This Row],[Month for Plan]]," ",TableAopCalendar[[#This Row],[Plan]])</f>
        <v>DECEMBER 29 PLANNED</v>
      </c>
    </row>
    <row r="2834" spans="1:11" x14ac:dyDescent="0.35">
      <c r="A2834" s="6">
        <f t="shared" si="135"/>
        <v>1</v>
      </c>
      <c r="B2834" s="7">
        <v>47484</v>
      </c>
      <c r="C2834" s="8" t="s">
        <v>258</v>
      </c>
      <c r="D2834" s="8">
        <v>30</v>
      </c>
      <c r="E2834" s="6">
        <f>DAY(TableAopCalendar[[#This Row],[Date]])</f>
        <v>1</v>
      </c>
      <c r="F2834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834" s="6" t="str">
        <f t="shared" si="136"/>
        <v>Week 1</v>
      </c>
      <c r="H2834" s="6" t="str">
        <f t="shared" si="137"/>
        <v>January 30 Week 1</v>
      </c>
      <c r="I2834" s="6" t="str">
        <f>CONCATENATE(UPPER(TableAopCalendar[[#This Row],[Month]])," ",TableAopCalendar[[#This Row],[Year]])</f>
        <v>JANUARY 30</v>
      </c>
      <c r="J2834" s="6" t="s">
        <v>261</v>
      </c>
      <c r="K2834" s="6" t="str">
        <f>CONCATENATE(TableAopCalendar[[#This Row],[Month for Plan]]," ",TableAopCalendar[[#This Row],[Plan]])</f>
        <v>JANUARY 30 PLANNED</v>
      </c>
    </row>
    <row r="2835" spans="1:11" x14ac:dyDescent="0.35">
      <c r="A2835" s="6">
        <f t="shared" si="135"/>
        <v>2</v>
      </c>
      <c r="B2835" s="7">
        <v>47485</v>
      </c>
      <c r="C2835" s="8" t="s">
        <v>258</v>
      </c>
      <c r="D2835" s="8">
        <v>30</v>
      </c>
      <c r="E2835" s="6">
        <f>DAY(TableAopCalendar[[#This Row],[Date]])</f>
        <v>2</v>
      </c>
      <c r="F2835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835" s="6" t="str">
        <f t="shared" si="136"/>
        <v>Week 1</v>
      </c>
      <c r="H2835" s="6" t="str">
        <f t="shared" si="137"/>
        <v>January 30 Week 1</v>
      </c>
      <c r="I2835" s="6" t="str">
        <f>CONCATENATE(UPPER(TableAopCalendar[[#This Row],[Month]])," ",TableAopCalendar[[#This Row],[Year]])</f>
        <v>JANUARY 30</v>
      </c>
      <c r="J2835" s="6" t="s">
        <v>261</v>
      </c>
      <c r="K2835" s="6" t="str">
        <f>CONCATENATE(TableAopCalendar[[#This Row],[Month for Plan]]," ",TableAopCalendar[[#This Row],[Plan]])</f>
        <v>JANUARY 30 PLANNED</v>
      </c>
    </row>
    <row r="2836" spans="1:11" x14ac:dyDescent="0.35">
      <c r="A2836" s="6">
        <f t="shared" si="135"/>
        <v>3</v>
      </c>
      <c r="B2836" s="7">
        <v>47486</v>
      </c>
      <c r="C2836" s="8" t="s">
        <v>258</v>
      </c>
      <c r="D2836" s="8">
        <v>30</v>
      </c>
      <c r="E2836" s="6">
        <f>DAY(TableAopCalendar[[#This Row],[Date]])</f>
        <v>3</v>
      </c>
      <c r="F2836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836" s="6" t="str">
        <f t="shared" si="136"/>
        <v>Week 1</v>
      </c>
      <c r="H2836" s="6" t="str">
        <f t="shared" si="137"/>
        <v>January 30 Week 1</v>
      </c>
      <c r="I2836" s="6" t="str">
        <f>CONCATENATE(UPPER(TableAopCalendar[[#This Row],[Month]])," ",TableAopCalendar[[#This Row],[Year]])</f>
        <v>JANUARY 30</v>
      </c>
      <c r="J2836" s="6" t="s">
        <v>261</v>
      </c>
      <c r="K2836" s="6" t="str">
        <f>CONCATENATE(TableAopCalendar[[#This Row],[Month for Plan]]," ",TableAopCalendar[[#This Row],[Plan]])</f>
        <v>JANUARY 30 PLANNED</v>
      </c>
    </row>
    <row r="2837" spans="1:11" x14ac:dyDescent="0.35">
      <c r="A2837" s="6">
        <f t="shared" si="135"/>
        <v>4</v>
      </c>
      <c r="B2837" s="7">
        <v>47487</v>
      </c>
      <c r="C2837" s="8" t="s">
        <v>258</v>
      </c>
      <c r="D2837" s="8">
        <v>30</v>
      </c>
      <c r="E2837" s="6">
        <f>DAY(TableAopCalendar[[#This Row],[Date]])</f>
        <v>4</v>
      </c>
      <c r="F2837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837" s="6" t="str">
        <f t="shared" si="136"/>
        <v>Week 1</v>
      </c>
      <c r="H2837" s="6" t="str">
        <f t="shared" si="137"/>
        <v>January 30 Week 1</v>
      </c>
      <c r="I2837" s="6" t="str">
        <f>CONCATENATE(UPPER(TableAopCalendar[[#This Row],[Month]])," ",TableAopCalendar[[#This Row],[Year]])</f>
        <v>JANUARY 30</v>
      </c>
      <c r="J2837" s="6" t="s">
        <v>261</v>
      </c>
      <c r="K2837" s="6" t="str">
        <f>CONCATENATE(TableAopCalendar[[#This Row],[Month for Plan]]," ",TableAopCalendar[[#This Row],[Plan]])</f>
        <v>JANUARY 30 PLANNED</v>
      </c>
    </row>
    <row r="2838" spans="1:11" x14ac:dyDescent="0.35">
      <c r="A2838" s="6">
        <f t="shared" si="135"/>
        <v>5</v>
      </c>
      <c r="B2838" s="7">
        <v>47488</v>
      </c>
      <c r="C2838" s="8" t="s">
        <v>258</v>
      </c>
      <c r="D2838" s="8">
        <v>30</v>
      </c>
      <c r="E2838" s="6">
        <f>DAY(TableAopCalendar[[#This Row],[Date]])</f>
        <v>5</v>
      </c>
      <c r="F2838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838" s="6" t="str">
        <f t="shared" si="136"/>
        <v>Week 1</v>
      </c>
      <c r="H2838" s="6" t="str">
        <f t="shared" si="137"/>
        <v>January 30 Week 1</v>
      </c>
      <c r="I2838" s="6" t="str">
        <f>CONCATENATE(UPPER(TableAopCalendar[[#This Row],[Month]])," ",TableAopCalendar[[#This Row],[Year]])</f>
        <v>JANUARY 30</v>
      </c>
      <c r="J2838" s="6" t="s">
        <v>261</v>
      </c>
      <c r="K2838" s="6" t="str">
        <f>CONCATENATE(TableAopCalendar[[#This Row],[Month for Plan]]," ",TableAopCalendar[[#This Row],[Plan]])</f>
        <v>JANUARY 30 PLANNED</v>
      </c>
    </row>
    <row r="2839" spans="1:11" x14ac:dyDescent="0.35">
      <c r="A2839" s="6">
        <f t="shared" si="135"/>
        <v>6</v>
      </c>
      <c r="B2839" s="7">
        <v>47489</v>
      </c>
      <c r="C2839" s="8" t="s">
        <v>258</v>
      </c>
      <c r="D2839" s="8">
        <v>30</v>
      </c>
      <c r="E2839" s="6">
        <f>DAY(TableAopCalendar[[#This Row],[Date]])</f>
        <v>6</v>
      </c>
      <c r="F2839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839" s="6" t="str">
        <f t="shared" si="136"/>
        <v>Week 1</v>
      </c>
      <c r="H2839" s="6" t="str">
        <f t="shared" si="137"/>
        <v>January 30 Week 1</v>
      </c>
      <c r="I2839" s="6" t="str">
        <f>CONCATENATE(UPPER(TableAopCalendar[[#This Row],[Month]])," ",TableAopCalendar[[#This Row],[Year]])</f>
        <v>JANUARY 30</v>
      </c>
      <c r="J2839" s="6" t="s">
        <v>261</v>
      </c>
      <c r="K2839" s="6" t="str">
        <f>CONCATENATE(TableAopCalendar[[#This Row],[Month for Plan]]," ",TableAopCalendar[[#This Row],[Plan]])</f>
        <v>JANUARY 30 PLANNED</v>
      </c>
    </row>
    <row r="2840" spans="1:11" x14ac:dyDescent="0.35">
      <c r="A2840" s="6">
        <f t="shared" si="135"/>
        <v>7</v>
      </c>
      <c r="B2840" s="7">
        <v>47490</v>
      </c>
      <c r="C2840" s="8" t="s">
        <v>258</v>
      </c>
      <c r="D2840" s="8">
        <v>30</v>
      </c>
      <c r="E2840" s="6">
        <f>DAY(TableAopCalendar[[#This Row],[Date]])</f>
        <v>7</v>
      </c>
      <c r="F2840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840" s="6" t="str">
        <f t="shared" si="136"/>
        <v>Week 1</v>
      </c>
      <c r="H2840" s="6" t="str">
        <f t="shared" si="137"/>
        <v>January 30 Week 1</v>
      </c>
      <c r="I2840" s="6" t="str">
        <f>CONCATENATE(UPPER(TableAopCalendar[[#This Row],[Month]])," ",TableAopCalendar[[#This Row],[Year]])</f>
        <v>JANUARY 30</v>
      </c>
      <c r="J2840" s="6" t="s">
        <v>261</v>
      </c>
      <c r="K2840" s="6" t="str">
        <f>CONCATENATE(TableAopCalendar[[#This Row],[Month for Plan]]," ",TableAopCalendar[[#This Row],[Plan]])</f>
        <v>JANUARY 30 PLANNED</v>
      </c>
    </row>
    <row r="2841" spans="1:11" x14ac:dyDescent="0.35">
      <c r="A2841" s="6">
        <f t="shared" si="135"/>
        <v>1</v>
      </c>
      <c r="B2841" s="7">
        <v>47491</v>
      </c>
      <c r="C2841" s="8" t="s">
        <v>258</v>
      </c>
      <c r="D2841" s="8">
        <v>30</v>
      </c>
      <c r="E2841" s="6">
        <f>DAY(TableAopCalendar[[#This Row],[Date]])</f>
        <v>8</v>
      </c>
      <c r="F2841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841" s="6" t="str">
        <f t="shared" si="136"/>
        <v>Week 2</v>
      </c>
      <c r="H2841" s="6" t="str">
        <f t="shared" si="137"/>
        <v>January 30 Week 2</v>
      </c>
      <c r="I2841" s="6" t="str">
        <f>CONCATENATE(UPPER(TableAopCalendar[[#This Row],[Month]])," ",TableAopCalendar[[#This Row],[Year]])</f>
        <v>JANUARY 30</v>
      </c>
      <c r="J2841" s="6" t="s">
        <v>261</v>
      </c>
      <c r="K2841" s="6" t="str">
        <f>CONCATENATE(TableAopCalendar[[#This Row],[Month for Plan]]," ",TableAopCalendar[[#This Row],[Plan]])</f>
        <v>JANUARY 30 PLANNED</v>
      </c>
    </row>
    <row r="2842" spans="1:11" x14ac:dyDescent="0.35">
      <c r="A2842" s="6">
        <f t="shared" si="135"/>
        <v>2</v>
      </c>
      <c r="B2842" s="7">
        <v>47492</v>
      </c>
      <c r="C2842" s="8" t="s">
        <v>258</v>
      </c>
      <c r="D2842" s="8">
        <v>30</v>
      </c>
      <c r="E2842" s="6">
        <f>DAY(TableAopCalendar[[#This Row],[Date]])</f>
        <v>9</v>
      </c>
      <c r="F2842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842" s="6" t="str">
        <f t="shared" si="136"/>
        <v>Week 2</v>
      </c>
      <c r="H2842" s="6" t="str">
        <f t="shared" si="137"/>
        <v>January 30 Week 2</v>
      </c>
      <c r="I2842" s="6" t="str">
        <f>CONCATENATE(UPPER(TableAopCalendar[[#This Row],[Month]])," ",TableAopCalendar[[#This Row],[Year]])</f>
        <v>JANUARY 30</v>
      </c>
      <c r="J2842" s="6" t="s">
        <v>261</v>
      </c>
      <c r="K2842" s="6" t="str">
        <f>CONCATENATE(TableAopCalendar[[#This Row],[Month for Plan]]," ",TableAopCalendar[[#This Row],[Plan]])</f>
        <v>JANUARY 30 PLANNED</v>
      </c>
    </row>
    <row r="2843" spans="1:11" x14ac:dyDescent="0.35">
      <c r="A2843" s="6">
        <f t="shared" si="135"/>
        <v>3</v>
      </c>
      <c r="B2843" s="7">
        <v>47493</v>
      </c>
      <c r="C2843" s="8" t="s">
        <v>258</v>
      </c>
      <c r="D2843" s="8">
        <v>30</v>
      </c>
      <c r="E2843" s="6">
        <f>DAY(TableAopCalendar[[#This Row],[Date]])</f>
        <v>10</v>
      </c>
      <c r="F2843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843" s="6" t="str">
        <f t="shared" si="136"/>
        <v>Week 2</v>
      </c>
      <c r="H2843" s="6" t="str">
        <f t="shared" si="137"/>
        <v>January 30 Week 2</v>
      </c>
      <c r="I2843" s="6" t="str">
        <f>CONCATENATE(UPPER(TableAopCalendar[[#This Row],[Month]])," ",TableAopCalendar[[#This Row],[Year]])</f>
        <v>JANUARY 30</v>
      </c>
      <c r="J2843" s="6" t="s">
        <v>261</v>
      </c>
      <c r="K2843" s="6" t="str">
        <f>CONCATENATE(TableAopCalendar[[#This Row],[Month for Plan]]," ",TableAopCalendar[[#This Row],[Plan]])</f>
        <v>JANUARY 30 PLANNED</v>
      </c>
    </row>
    <row r="2844" spans="1:11" x14ac:dyDescent="0.35">
      <c r="A2844" s="6">
        <f t="shared" si="135"/>
        <v>4</v>
      </c>
      <c r="B2844" s="7">
        <v>47494</v>
      </c>
      <c r="C2844" s="8" t="s">
        <v>258</v>
      </c>
      <c r="D2844" s="8">
        <v>30</v>
      </c>
      <c r="E2844" s="6">
        <f>DAY(TableAopCalendar[[#This Row],[Date]])</f>
        <v>11</v>
      </c>
      <c r="F2844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844" s="6" t="str">
        <f t="shared" si="136"/>
        <v>Week 2</v>
      </c>
      <c r="H2844" s="6" t="str">
        <f t="shared" si="137"/>
        <v>January 30 Week 2</v>
      </c>
      <c r="I2844" s="6" t="str">
        <f>CONCATENATE(UPPER(TableAopCalendar[[#This Row],[Month]])," ",TableAopCalendar[[#This Row],[Year]])</f>
        <v>JANUARY 30</v>
      </c>
      <c r="J2844" s="6" t="s">
        <v>261</v>
      </c>
      <c r="K2844" s="6" t="str">
        <f>CONCATENATE(TableAopCalendar[[#This Row],[Month for Plan]]," ",TableAopCalendar[[#This Row],[Plan]])</f>
        <v>JANUARY 30 PLANNED</v>
      </c>
    </row>
    <row r="2845" spans="1:11" x14ac:dyDescent="0.35">
      <c r="A2845" s="6">
        <f t="shared" si="135"/>
        <v>5</v>
      </c>
      <c r="B2845" s="7">
        <v>47495</v>
      </c>
      <c r="C2845" s="8" t="s">
        <v>258</v>
      </c>
      <c r="D2845" s="8">
        <v>30</v>
      </c>
      <c r="E2845" s="6">
        <f>DAY(TableAopCalendar[[#This Row],[Date]])</f>
        <v>12</v>
      </c>
      <c r="F2845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845" s="6" t="str">
        <f t="shared" si="136"/>
        <v>Week 2</v>
      </c>
      <c r="H2845" s="6" t="str">
        <f t="shared" si="137"/>
        <v>January 30 Week 2</v>
      </c>
      <c r="I2845" s="6" t="str">
        <f>CONCATENATE(UPPER(TableAopCalendar[[#This Row],[Month]])," ",TableAopCalendar[[#This Row],[Year]])</f>
        <v>JANUARY 30</v>
      </c>
      <c r="J2845" s="6" t="s">
        <v>261</v>
      </c>
      <c r="K2845" s="6" t="str">
        <f>CONCATENATE(TableAopCalendar[[#This Row],[Month for Plan]]," ",TableAopCalendar[[#This Row],[Plan]])</f>
        <v>JANUARY 30 PLANNED</v>
      </c>
    </row>
    <row r="2846" spans="1:11" x14ac:dyDescent="0.35">
      <c r="A2846" s="6">
        <f t="shared" si="135"/>
        <v>6</v>
      </c>
      <c r="B2846" s="7">
        <v>47496</v>
      </c>
      <c r="C2846" s="8" t="s">
        <v>258</v>
      </c>
      <c r="D2846" s="8">
        <v>30</v>
      </c>
      <c r="E2846" s="6">
        <f>DAY(TableAopCalendar[[#This Row],[Date]])</f>
        <v>13</v>
      </c>
      <c r="F2846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846" s="6" t="str">
        <f t="shared" si="136"/>
        <v>Week 2</v>
      </c>
      <c r="H2846" s="6" t="str">
        <f t="shared" si="137"/>
        <v>January 30 Week 2</v>
      </c>
      <c r="I2846" s="6" t="str">
        <f>CONCATENATE(UPPER(TableAopCalendar[[#This Row],[Month]])," ",TableAopCalendar[[#This Row],[Year]])</f>
        <v>JANUARY 30</v>
      </c>
      <c r="J2846" s="6" t="s">
        <v>261</v>
      </c>
      <c r="K2846" s="6" t="str">
        <f>CONCATENATE(TableAopCalendar[[#This Row],[Month for Plan]]," ",TableAopCalendar[[#This Row],[Plan]])</f>
        <v>JANUARY 30 PLANNED</v>
      </c>
    </row>
    <row r="2847" spans="1:11" x14ac:dyDescent="0.35">
      <c r="A2847" s="6">
        <f t="shared" si="135"/>
        <v>7</v>
      </c>
      <c r="B2847" s="7">
        <v>47497</v>
      </c>
      <c r="C2847" s="8" t="s">
        <v>258</v>
      </c>
      <c r="D2847" s="8">
        <v>30</v>
      </c>
      <c r="E2847" s="6">
        <f>DAY(TableAopCalendar[[#This Row],[Date]])</f>
        <v>14</v>
      </c>
      <c r="F2847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847" s="6" t="str">
        <f t="shared" si="136"/>
        <v>Week 2</v>
      </c>
      <c r="H2847" s="6" t="str">
        <f t="shared" si="137"/>
        <v>January 30 Week 2</v>
      </c>
      <c r="I2847" s="6" t="str">
        <f>CONCATENATE(UPPER(TableAopCalendar[[#This Row],[Month]])," ",TableAopCalendar[[#This Row],[Year]])</f>
        <v>JANUARY 30</v>
      </c>
      <c r="J2847" s="6" t="s">
        <v>261</v>
      </c>
      <c r="K2847" s="6" t="str">
        <f>CONCATENATE(TableAopCalendar[[#This Row],[Month for Plan]]," ",TableAopCalendar[[#This Row],[Plan]])</f>
        <v>JANUARY 30 PLANNED</v>
      </c>
    </row>
    <row r="2848" spans="1:11" x14ac:dyDescent="0.35">
      <c r="A2848" s="6">
        <f t="shared" si="135"/>
        <v>1</v>
      </c>
      <c r="B2848" s="7">
        <v>47498</v>
      </c>
      <c r="C2848" s="8" t="s">
        <v>258</v>
      </c>
      <c r="D2848" s="8">
        <v>30</v>
      </c>
      <c r="E2848" s="6">
        <f>DAY(TableAopCalendar[[#This Row],[Date]])</f>
        <v>15</v>
      </c>
      <c r="F2848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848" s="6" t="str">
        <f t="shared" si="136"/>
        <v>Week 3</v>
      </c>
      <c r="H2848" s="6" t="str">
        <f t="shared" si="137"/>
        <v>January 30 Week 3</v>
      </c>
      <c r="I2848" s="6" t="str">
        <f>CONCATENATE(UPPER(TableAopCalendar[[#This Row],[Month]])," ",TableAopCalendar[[#This Row],[Year]])</f>
        <v>JANUARY 30</v>
      </c>
      <c r="J2848" s="6" t="s">
        <v>261</v>
      </c>
      <c r="K2848" s="6" t="str">
        <f>CONCATENATE(TableAopCalendar[[#This Row],[Month for Plan]]," ",TableAopCalendar[[#This Row],[Plan]])</f>
        <v>JANUARY 30 PLANNED</v>
      </c>
    </row>
    <row r="2849" spans="1:11" x14ac:dyDescent="0.35">
      <c r="A2849" s="6">
        <f t="shared" si="135"/>
        <v>2</v>
      </c>
      <c r="B2849" s="7">
        <v>47499</v>
      </c>
      <c r="C2849" s="8" t="s">
        <v>258</v>
      </c>
      <c r="D2849" s="8">
        <v>30</v>
      </c>
      <c r="E2849" s="6">
        <f>DAY(TableAopCalendar[[#This Row],[Date]])</f>
        <v>16</v>
      </c>
      <c r="F2849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849" s="6" t="str">
        <f t="shared" si="136"/>
        <v>Week 3</v>
      </c>
      <c r="H2849" s="6" t="str">
        <f t="shared" si="137"/>
        <v>January 30 Week 3</v>
      </c>
      <c r="I2849" s="6" t="str">
        <f>CONCATENATE(UPPER(TableAopCalendar[[#This Row],[Month]])," ",TableAopCalendar[[#This Row],[Year]])</f>
        <v>JANUARY 30</v>
      </c>
      <c r="J2849" s="6" t="s">
        <v>261</v>
      </c>
      <c r="K2849" s="6" t="str">
        <f>CONCATENATE(TableAopCalendar[[#This Row],[Month for Plan]]," ",TableAopCalendar[[#This Row],[Plan]])</f>
        <v>JANUARY 30 PLANNED</v>
      </c>
    </row>
    <row r="2850" spans="1:11" x14ac:dyDescent="0.35">
      <c r="A2850" s="6">
        <f t="shared" si="135"/>
        <v>3</v>
      </c>
      <c r="B2850" s="7">
        <v>47500</v>
      </c>
      <c r="C2850" s="8" t="s">
        <v>258</v>
      </c>
      <c r="D2850" s="8">
        <v>30</v>
      </c>
      <c r="E2850" s="6">
        <f>DAY(TableAopCalendar[[#This Row],[Date]])</f>
        <v>17</v>
      </c>
      <c r="F2850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850" s="6" t="str">
        <f t="shared" si="136"/>
        <v>Week 3</v>
      </c>
      <c r="H2850" s="6" t="str">
        <f t="shared" si="137"/>
        <v>January 30 Week 3</v>
      </c>
      <c r="I2850" s="6" t="str">
        <f>CONCATENATE(UPPER(TableAopCalendar[[#This Row],[Month]])," ",TableAopCalendar[[#This Row],[Year]])</f>
        <v>JANUARY 30</v>
      </c>
      <c r="J2850" s="6" t="s">
        <v>261</v>
      </c>
      <c r="K2850" s="6" t="str">
        <f>CONCATENATE(TableAopCalendar[[#This Row],[Month for Plan]]," ",TableAopCalendar[[#This Row],[Plan]])</f>
        <v>JANUARY 30 PLANNED</v>
      </c>
    </row>
    <row r="2851" spans="1:11" x14ac:dyDescent="0.35">
      <c r="A2851" s="6">
        <f t="shared" si="135"/>
        <v>4</v>
      </c>
      <c r="B2851" s="7">
        <v>47501</v>
      </c>
      <c r="C2851" s="8" t="s">
        <v>258</v>
      </c>
      <c r="D2851" s="8">
        <v>30</v>
      </c>
      <c r="E2851" s="6">
        <f>DAY(TableAopCalendar[[#This Row],[Date]])</f>
        <v>18</v>
      </c>
      <c r="F2851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851" s="6" t="str">
        <f t="shared" si="136"/>
        <v>Week 3</v>
      </c>
      <c r="H2851" s="6" t="str">
        <f t="shared" si="137"/>
        <v>January 30 Week 3</v>
      </c>
      <c r="I2851" s="6" t="str">
        <f>CONCATENATE(UPPER(TableAopCalendar[[#This Row],[Month]])," ",TableAopCalendar[[#This Row],[Year]])</f>
        <v>JANUARY 30</v>
      </c>
      <c r="J2851" s="6" t="s">
        <v>261</v>
      </c>
      <c r="K2851" s="6" t="str">
        <f>CONCATENATE(TableAopCalendar[[#This Row],[Month for Plan]]," ",TableAopCalendar[[#This Row],[Plan]])</f>
        <v>JANUARY 30 PLANNED</v>
      </c>
    </row>
    <row r="2852" spans="1:11" x14ac:dyDescent="0.35">
      <c r="A2852" s="6">
        <f t="shared" si="135"/>
        <v>5</v>
      </c>
      <c r="B2852" s="7">
        <v>47502</v>
      </c>
      <c r="C2852" s="8" t="s">
        <v>258</v>
      </c>
      <c r="D2852" s="8">
        <v>30</v>
      </c>
      <c r="E2852" s="6">
        <f>DAY(TableAopCalendar[[#This Row],[Date]])</f>
        <v>19</v>
      </c>
      <c r="F2852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852" s="6" t="str">
        <f t="shared" si="136"/>
        <v>Week 3</v>
      </c>
      <c r="H2852" s="6" t="str">
        <f t="shared" si="137"/>
        <v>January 30 Week 3</v>
      </c>
      <c r="I2852" s="6" t="str">
        <f>CONCATENATE(UPPER(TableAopCalendar[[#This Row],[Month]])," ",TableAopCalendar[[#This Row],[Year]])</f>
        <v>JANUARY 30</v>
      </c>
      <c r="J2852" s="6" t="s">
        <v>261</v>
      </c>
      <c r="K2852" s="6" t="str">
        <f>CONCATENATE(TableAopCalendar[[#This Row],[Month for Plan]]," ",TableAopCalendar[[#This Row],[Plan]])</f>
        <v>JANUARY 30 PLANNED</v>
      </c>
    </row>
    <row r="2853" spans="1:11" x14ac:dyDescent="0.35">
      <c r="A2853" s="6">
        <f t="shared" si="135"/>
        <v>6</v>
      </c>
      <c r="B2853" s="7">
        <v>47503</v>
      </c>
      <c r="C2853" s="8" t="s">
        <v>258</v>
      </c>
      <c r="D2853" s="8">
        <v>30</v>
      </c>
      <c r="E2853" s="6">
        <f>DAY(TableAopCalendar[[#This Row],[Date]])</f>
        <v>20</v>
      </c>
      <c r="F2853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853" s="6" t="str">
        <f t="shared" si="136"/>
        <v>Week 3</v>
      </c>
      <c r="H2853" s="6" t="str">
        <f t="shared" si="137"/>
        <v>January 30 Week 3</v>
      </c>
      <c r="I2853" s="6" t="str">
        <f>CONCATENATE(UPPER(TableAopCalendar[[#This Row],[Month]])," ",TableAopCalendar[[#This Row],[Year]])</f>
        <v>JANUARY 30</v>
      </c>
      <c r="J2853" s="6" t="s">
        <v>261</v>
      </c>
      <c r="K2853" s="6" t="str">
        <f>CONCATENATE(TableAopCalendar[[#This Row],[Month for Plan]]," ",TableAopCalendar[[#This Row],[Plan]])</f>
        <v>JANUARY 30 PLANNED</v>
      </c>
    </row>
    <row r="2854" spans="1:11" x14ac:dyDescent="0.35">
      <c r="A2854" s="6">
        <f t="shared" si="135"/>
        <v>7</v>
      </c>
      <c r="B2854" s="7">
        <v>47504</v>
      </c>
      <c r="C2854" s="8" t="s">
        <v>258</v>
      </c>
      <c r="D2854" s="8">
        <v>30</v>
      </c>
      <c r="E2854" s="6">
        <f>DAY(TableAopCalendar[[#This Row],[Date]])</f>
        <v>21</v>
      </c>
      <c r="F2854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854" s="6" t="str">
        <f t="shared" si="136"/>
        <v>Week 3</v>
      </c>
      <c r="H2854" s="6" t="str">
        <f t="shared" si="137"/>
        <v>January 30 Week 3</v>
      </c>
      <c r="I2854" s="6" t="str">
        <f>CONCATENATE(UPPER(TableAopCalendar[[#This Row],[Month]])," ",TableAopCalendar[[#This Row],[Year]])</f>
        <v>JANUARY 30</v>
      </c>
      <c r="J2854" s="6" t="s">
        <v>261</v>
      </c>
      <c r="K2854" s="6" t="str">
        <f>CONCATENATE(TableAopCalendar[[#This Row],[Month for Plan]]," ",TableAopCalendar[[#This Row],[Plan]])</f>
        <v>JANUARY 30 PLANNED</v>
      </c>
    </row>
    <row r="2855" spans="1:11" x14ac:dyDescent="0.35">
      <c r="A2855" s="6">
        <f t="shared" si="135"/>
        <v>1</v>
      </c>
      <c r="B2855" s="7">
        <v>47505</v>
      </c>
      <c r="C2855" s="8" t="s">
        <v>258</v>
      </c>
      <c r="D2855" s="8">
        <v>30</v>
      </c>
      <c r="E2855" s="6">
        <f>DAY(TableAopCalendar[[#This Row],[Date]])</f>
        <v>22</v>
      </c>
      <c r="F2855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855" s="6" t="str">
        <f t="shared" si="136"/>
        <v>Week 4</v>
      </c>
      <c r="H2855" s="6" t="str">
        <f t="shared" si="137"/>
        <v>January 30 Week 4</v>
      </c>
      <c r="I2855" s="6" t="str">
        <f>CONCATENATE(UPPER(TableAopCalendar[[#This Row],[Month]])," ",TableAopCalendar[[#This Row],[Year]])</f>
        <v>JANUARY 30</v>
      </c>
      <c r="J2855" s="6" t="s">
        <v>261</v>
      </c>
      <c r="K2855" s="6" t="str">
        <f>CONCATENATE(TableAopCalendar[[#This Row],[Month for Plan]]," ",TableAopCalendar[[#This Row],[Plan]])</f>
        <v>JANUARY 30 PLANNED</v>
      </c>
    </row>
    <row r="2856" spans="1:11" x14ac:dyDescent="0.35">
      <c r="A2856" s="6">
        <f t="shared" si="135"/>
        <v>2</v>
      </c>
      <c r="B2856" s="7">
        <v>47506</v>
      </c>
      <c r="C2856" s="8" t="s">
        <v>258</v>
      </c>
      <c r="D2856" s="8">
        <v>30</v>
      </c>
      <c r="E2856" s="6">
        <f>DAY(TableAopCalendar[[#This Row],[Date]])</f>
        <v>23</v>
      </c>
      <c r="F2856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856" s="6" t="str">
        <f t="shared" si="136"/>
        <v>Week 4</v>
      </c>
      <c r="H2856" s="6" t="str">
        <f t="shared" si="137"/>
        <v>January 30 Week 4</v>
      </c>
      <c r="I2856" s="6" t="str">
        <f>CONCATENATE(UPPER(TableAopCalendar[[#This Row],[Month]])," ",TableAopCalendar[[#This Row],[Year]])</f>
        <v>JANUARY 30</v>
      </c>
      <c r="J2856" s="6" t="s">
        <v>261</v>
      </c>
      <c r="K2856" s="6" t="str">
        <f>CONCATENATE(TableAopCalendar[[#This Row],[Month for Plan]]," ",TableAopCalendar[[#This Row],[Plan]])</f>
        <v>JANUARY 30 PLANNED</v>
      </c>
    </row>
    <row r="2857" spans="1:11" x14ac:dyDescent="0.35">
      <c r="A2857" s="6">
        <f t="shared" si="135"/>
        <v>3</v>
      </c>
      <c r="B2857" s="7">
        <v>47507</v>
      </c>
      <c r="C2857" s="8" t="s">
        <v>258</v>
      </c>
      <c r="D2857" s="8">
        <v>30</v>
      </c>
      <c r="E2857" s="6">
        <f>DAY(TableAopCalendar[[#This Row],[Date]])</f>
        <v>24</v>
      </c>
      <c r="F2857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857" s="6" t="str">
        <f t="shared" si="136"/>
        <v>Week 4</v>
      </c>
      <c r="H2857" s="6" t="str">
        <f t="shared" si="137"/>
        <v>January 30 Week 4</v>
      </c>
      <c r="I2857" s="6" t="str">
        <f>CONCATENATE(UPPER(TableAopCalendar[[#This Row],[Month]])," ",TableAopCalendar[[#This Row],[Year]])</f>
        <v>JANUARY 30</v>
      </c>
      <c r="J2857" s="6" t="s">
        <v>261</v>
      </c>
      <c r="K2857" s="6" t="str">
        <f>CONCATENATE(TableAopCalendar[[#This Row],[Month for Plan]]," ",TableAopCalendar[[#This Row],[Plan]])</f>
        <v>JANUARY 30 PLANNED</v>
      </c>
    </row>
    <row r="2858" spans="1:11" x14ac:dyDescent="0.35">
      <c r="A2858" s="6">
        <f t="shared" si="135"/>
        <v>4</v>
      </c>
      <c r="B2858" s="7">
        <v>47508</v>
      </c>
      <c r="C2858" s="8" t="s">
        <v>258</v>
      </c>
      <c r="D2858" s="8">
        <v>30</v>
      </c>
      <c r="E2858" s="6">
        <f>DAY(TableAopCalendar[[#This Row],[Date]])</f>
        <v>25</v>
      </c>
      <c r="F2858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858" s="6" t="str">
        <f t="shared" si="136"/>
        <v>Week 4</v>
      </c>
      <c r="H2858" s="6" t="str">
        <f t="shared" si="137"/>
        <v>January 30 Week 4</v>
      </c>
      <c r="I2858" s="6" t="str">
        <f>CONCATENATE(UPPER(TableAopCalendar[[#This Row],[Month]])," ",TableAopCalendar[[#This Row],[Year]])</f>
        <v>JANUARY 30</v>
      </c>
      <c r="J2858" s="6" t="s">
        <v>261</v>
      </c>
      <c r="K2858" s="6" t="str">
        <f>CONCATENATE(TableAopCalendar[[#This Row],[Month for Plan]]," ",TableAopCalendar[[#This Row],[Plan]])</f>
        <v>JANUARY 30 PLANNED</v>
      </c>
    </row>
    <row r="2859" spans="1:11" x14ac:dyDescent="0.35">
      <c r="A2859" s="6">
        <f t="shared" si="135"/>
        <v>5</v>
      </c>
      <c r="B2859" s="7">
        <v>47509</v>
      </c>
      <c r="C2859" s="8" t="s">
        <v>258</v>
      </c>
      <c r="D2859" s="8">
        <v>30</v>
      </c>
      <c r="E2859" s="6">
        <f>DAY(TableAopCalendar[[#This Row],[Date]])</f>
        <v>26</v>
      </c>
      <c r="F2859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859" s="6" t="str">
        <f t="shared" si="136"/>
        <v>Week 4</v>
      </c>
      <c r="H2859" s="6" t="str">
        <f t="shared" si="137"/>
        <v>January 30 Week 4</v>
      </c>
      <c r="I2859" s="6" t="str">
        <f>CONCATENATE(UPPER(TableAopCalendar[[#This Row],[Month]])," ",TableAopCalendar[[#This Row],[Year]])</f>
        <v>JANUARY 30</v>
      </c>
      <c r="J2859" s="6" t="s">
        <v>261</v>
      </c>
      <c r="K2859" s="6" t="str">
        <f>CONCATENATE(TableAopCalendar[[#This Row],[Month for Plan]]," ",TableAopCalendar[[#This Row],[Plan]])</f>
        <v>JANUARY 30 PLANNED</v>
      </c>
    </row>
    <row r="2860" spans="1:11" x14ac:dyDescent="0.35">
      <c r="A2860" s="6">
        <f t="shared" si="135"/>
        <v>6</v>
      </c>
      <c r="B2860" s="7">
        <v>47510</v>
      </c>
      <c r="C2860" s="8" t="s">
        <v>258</v>
      </c>
      <c r="D2860" s="8">
        <v>30</v>
      </c>
      <c r="E2860" s="6">
        <f>DAY(TableAopCalendar[[#This Row],[Date]])</f>
        <v>27</v>
      </c>
      <c r="F2860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860" s="6" t="str">
        <f t="shared" si="136"/>
        <v>Week 4</v>
      </c>
      <c r="H2860" s="6" t="str">
        <f t="shared" si="137"/>
        <v>January 30 Week 4</v>
      </c>
      <c r="I2860" s="6" t="str">
        <f>CONCATENATE(UPPER(TableAopCalendar[[#This Row],[Month]])," ",TableAopCalendar[[#This Row],[Year]])</f>
        <v>JANUARY 30</v>
      </c>
      <c r="J2860" s="6" t="s">
        <v>261</v>
      </c>
      <c r="K2860" s="6" t="str">
        <f>CONCATENATE(TableAopCalendar[[#This Row],[Month for Plan]]," ",TableAopCalendar[[#This Row],[Plan]])</f>
        <v>JANUARY 30 PLANNED</v>
      </c>
    </row>
    <row r="2861" spans="1:11" x14ac:dyDescent="0.35">
      <c r="A2861" s="6">
        <f t="shared" si="135"/>
        <v>7</v>
      </c>
      <c r="B2861" s="7">
        <v>47511</v>
      </c>
      <c r="C2861" s="8" t="s">
        <v>258</v>
      </c>
      <c r="D2861" s="8">
        <v>30</v>
      </c>
      <c r="E2861" s="6">
        <f>DAY(TableAopCalendar[[#This Row],[Date]])</f>
        <v>28</v>
      </c>
      <c r="F2861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861" s="6" t="str">
        <f t="shared" si="136"/>
        <v>Week 4</v>
      </c>
      <c r="H2861" s="6" t="str">
        <f t="shared" si="137"/>
        <v>January 30 Week 4</v>
      </c>
      <c r="I2861" s="6" t="str">
        <f>CONCATENATE(UPPER(TableAopCalendar[[#This Row],[Month]])," ",TableAopCalendar[[#This Row],[Year]])</f>
        <v>JANUARY 30</v>
      </c>
      <c r="J2861" s="6" t="s">
        <v>261</v>
      </c>
      <c r="K2861" s="6" t="str">
        <f>CONCATENATE(TableAopCalendar[[#This Row],[Month for Plan]]," ",TableAopCalendar[[#This Row],[Plan]])</f>
        <v>JANUARY 30 PLANNED</v>
      </c>
    </row>
    <row r="2862" spans="1:11" x14ac:dyDescent="0.35">
      <c r="A2862" s="6">
        <f t="shared" si="135"/>
        <v>1</v>
      </c>
      <c r="B2862" s="7">
        <v>47512</v>
      </c>
      <c r="C2862" s="8" t="s">
        <v>258</v>
      </c>
      <c r="D2862" s="8">
        <v>30</v>
      </c>
      <c r="E2862" s="6">
        <f>DAY(TableAopCalendar[[#This Row],[Date]])</f>
        <v>29</v>
      </c>
      <c r="F2862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862" s="6" t="str">
        <f t="shared" si="136"/>
        <v>Week 5</v>
      </c>
      <c r="H2862" s="6" t="str">
        <f t="shared" si="137"/>
        <v>January 30 Week 5</v>
      </c>
      <c r="I2862" s="6" t="str">
        <f>CONCATENATE(UPPER(TableAopCalendar[[#This Row],[Month]])," ",TableAopCalendar[[#This Row],[Year]])</f>
        <v>JANUARY 30</v>
      </c>
      <c r="J2862" s="6" t="s">
        <v>261</v>
      </c>
      <c r="K2862" s="6" t="str">
        <f>CONCATENATE(TableAopCalendar[[#This Row],[Month for Plan]]," ",TableAopCalendar[[#This Row],[Plan]])</f>
        <v>JANUARY 30 PLANNED</v>
      </c>
    </row>
    <row r="2863" spans="1:11" x14ac:dyDescent="0.35">
      <c r="A2863" s="6">
        <f t="shared" si="135"/>
        <v>2</v>
      </c>
      <c r="B2863" s="7">
        <v>47513</v>
      </c>
      <c r="C2863" s="8" t="s">
        <v>258</v>
      </c>
      <c r="D2863" s="8">
        <v>30</v>
      </c>
      <c r="E2863" s="6">
        <f>DAY(TableAopCalendar[[#This Row],[Date]])</f>
        <v>30</v>
      </c>
      <c r="F2863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863" s="6" t="str">
        <f t="shared" si="136"/>
        <v>Week 5</v>
      </c>
      <c r="H2863" s="6" t="str">
        <f t="shared" si="137"/>
        <v>January 30 Week 5</v>
      </c>
      <c r="I2863" s="6" t="str">
        <f>CONCATENATE(UPPER(TableAopCalendar[[#This Row],[Month]])," ",TableAopCalendar[[#This Row],[Year]])</f>
        <v>JANUARY 30</v>
      </c>
      <c r="J2863" s="6" t="s">
        <v>261</v>
      </c>
      <c r="K2863" s="6" t="str">
        <f>CONCATENATE(TableAopCalendar[[#This Row],[Month for Plan]]," ",TableAopCalendar[[#This Row],[Plan]])</f>
        <v>JANUARY 30 PLANNED</v>
      </c>
    </row>
    <row r="2864" spans="1:11" x14ac:dyDescent="0.35">
      <c r="A2864" s="6">
        <f t="shared" si="135"/>
        <v>3</v>
      </c>
      <c r="B2864" s="7">
        <v>47514</v>
      </c>
      <c r="C2864" s="8" t="s">
        <v>258</v>
      </c>
      <c r="D2864" s="8">
        <v>30</v>
      </c>
      <c r="E2864" s="6">
        <f>DAY(TableAopCalendar[[#This Row],[Date]])</f>
        <v>31</v>
      </c>
      <c r="F2864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864" s="6" t="str">
        <f t="shared" si="136"/>
        <v>Week 5</v>
      </c>
      <c r="H2864" s="6" t="str">
        <f t="shared" si="137"/>
        <v>January 30 Week 5</v>
      </c>
      <c r="I2864" s="6" t="str">
        <f>CONCATENATE(UPPER(TableAopCalendar[[#This Row],[Month]])," ",TableAopCalendar[[#This Row],[Year]])</f>
        <v>JANUARY 30</v>
      </c>
      <c r="J2864" s="6" t="s">
        <v>261</v>
      </c>
      <c r="K2864" s="6" t="str">
        <f>CONCATENATE(TableAopCalendar[[#This Row],[Month for Plan]]," ",TableAopCalendar[[#This Row],[Plan]])</f>
        <v>JANUARY 30 PLANNED</v>
      </c>
    </row>
    <row r="2865" spans="1:11" x14ac:dyDescent="0.35">
      <c r="A2865" s="6">
        <f t="shared" si="135"/>
        <v>1</v>
      </c>
      <c r="B2865" s="7">
        <v>47515</v>
      </c>
      <c r="C2865" s="8" t="s">
        <v>259</v>
      </c>
      <c r="D2865" s="8">
        <v>30</v>
      </c>
      <c r="E2865" s="6">
        <f>DAY(TableAopCalendar[[#This Row],[Date]])</f>
        <v>1</v>
      </c>
      <c r="F2865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865" s="6" t="str">
        <f t="shared" si="136"/>
        <v>Week 1</v>
      </c>
      <c r="H2865" s="6" t="str">
        <f t="shared" si="137"/>
        <v>February 30 Week 1</v>
      </c>
      <c r="I2865" s="6" t="str">
        <f>CONCATENATE(UPPER(TableAopCalendar[[#This Row],[Month]])," ",TableAopCalendar[[#This Row],[Year]])</f>
        <v>FEBRUARY 30</v>
      </c>
      <c r="J2865" s="6" t="s">
        <v>261</v>
      </c>
      <c r="K2865" s="6" t="str">
        <f>CONCATENATE(TableAopCalendar[[#This Row],[Month for Plan]]," ",TableAopCalendar[[#This Row],[Plan]])</f>
        <v>FEBRUARY 30 PLANNED</v>
      </c>
    </row>
    <row r="2866" spans="1:11" x14ac:dyDescent="0.35">
      <c r="A2866" s="6">
        <f t="shared" si="135"/>
        <v>2</v>
      </c>
      <c r="B2866" s="7">
        <v>47516</v>
      </c>
      <c r="C2866" s="8" t="s">
        <v>259</v>
      </c>
      <c r="D2866" s="8">
        <v>30</v>
      </c>
      <c r="E2866" s="6">
        <f>DAY(TableAopCalendar[[#This Row],[Date]])</f>
        <v>2</v>
      </c>
      <c r="F2866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866" s="6" t="str">
        <f t="shared" si="136"/>
        <v>Week 1</v>
      </c>
      <c r="H2866" s="6" t="str">
        <f t="shared" si="137"/>
        <v>February 30 Week 1</v>
      </c>
      <c r="I2866" s="6" t="str">
        <f>CONCATENATE(UPPER(TableAopCalendar[[#This Row],[Month]])," ",TableAopCalendar[[#This Row],[Year]])</f>
        <v>FEBRUARY 30</v>
      </c>
      <c r="J2866" s="6" t="s">
        <v>261</v>
      </c>
      <c r="K2866" s="6" t="str">
        <f>CONCATENATE(TableAopCalendar[[#This Row],[Month for Plan]]," ",TableAopCalendar[[#This Row],[Plan]])</f>
        <v>FEBRUARY 30 PLANNED</v>
      </c>
    </row>
    <row r="2867" spans="1:11" x14ac:dyDescent="0.35">
      <c r="A2867" s="6">
        <f t="shared" si="135"/>
        <v>3</v>
      </c>
      <c r="B2867" s="7">
        <v>47517</v>
      </c>
      <c r="C2867" s="8" t="s">
        <v>259</v>
      </c>
      <c r="D2867" s="8">
        <v>30</v>
      </c>
      <c r="E2867" s="6">
        <f>DAY(TableAopCalendar[[#This Row],[Date]])</f>
        <v>3</v>
      </c>
      <c r="F2867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867" s="6" t="str">
        <f t="shared" si="136"/>
        <v>Week 1</v>
      </c>
      <c r="H2867" s="6" t="str">
        <f t="shared" si="137"/>
        <v>February 30 Week 1</v>
      </c>
      <c r="I2867" s="6" t="str">
        <f>CONCATENATE(UPPER(TableAopCalendar[[#This Row],[Month]])," ",TableAopCalendar[[#This Row],[Year]])</f>
        <v>FEBRUARY 30</v>
      </c>
      <c r="J2867" s="6" t="s">
        <v>261</v>
      </c>
      <c r="K2867" s="6" t="str">
        <f>CONCATENATE(TableAopCalendar[[#This Row],[Month for Plan]]," ",TableAopCalendar[[#This Row],[Plan]])</f>
        <v>FEBRUARY 30 PLANNED</v>
      </c>
    </row>
    <row r="2868" spans="1:11" x14ac:dyDescent="0.35">
      <c r="A2868" s="6">
        <f t="shared" si="135"/>
        <v>4</v>
      </c>
      <c r="B2868" s="7">
        <v>47518</v>
      </c>
      <c r="C2868" s="8" t="s">
        <v>259</v>
      </c>
      <c r="D2868" s="8">
        <v>30</v>
      </c>
      <c r="E2868" s="6">
        <f>DAY(TableAopCalendar[[#This Row],[Date]])</f>
        <v>4</v>
      </c>
      <c r="F2868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868" s="6" t="str">
        <f t="shared" si="136"/>
        <v>Week 1</v>
      </c>
      <c r="H2868" s="6" t="str">
        <f t="shared" si="137"/>
        <v>February 30 Week 1</v>
      </c>
      <c r="I2868" s="6" t="str">
        <f>CONCATENATE(UPPER(TableAopCalendar[[#This Row],[Month]])," ",TableAopCalendar[[#This Row],[Year]])</f>
        <v>FEBRUARY 30</v>
      </c>
      <c r="J2868" s="6" t="s">
        <v>261</v>
      </c>
      <c r="K2868" s="6" t="str">
        <f>CONCATENATE(TableAopCalendar[[#This Row],[Month for Plan]]," ",TableAopCalendar[[#This Row],[Plan]])</f>
        <v>FEBRUARY 30 PLANNED</v>
      </c>
    </row>
    <row r="2869" spans="1:11" x14ac:dyDescent="0.35">
      <c r="A2869" s="6">
        <f t="shared" si="135"/>
        <v>5</v>
      </c>
      <c r="B2869" s="7">
        <v>47519</v>
      </c>
      <c r="C2869" s="8" t="s">
        <v>259</v>
      </c>
      <c r="D2869" s="8">
        <v>30</v>
      </c>
      <c r="E2869" s="6">
        <f>DAY(TableAopCalendar[[#This Row],[Date]])</f>
        <v>5</v>
      </c>
      <c r="F2869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869" s="6" t="str">
        <f t="shared" si="136"/>
        <v>Week 1</v>
      </c>
      <c r="H2869" s="6" t="str">
        <f t="shared" si="137"/>
        <v>February 30 Week 1</v>
      </c>
      <c r="I2869" s="6" t="str">
        <f>CONCATENATE(UPPER(TableAopCalendar[[#This Row],[Month]])," ",TableAopCalendar[[#This Row],[Year]])</f>
        <v>FEBRUARY 30</v>
      </c>
      <c r="J2869" s="6" t="s">
        <v>261</v>
      </c>
      <c r="K2869" s="6" t="str">
        <f>CONCATENATE(TableAopCalendar[[#This Row],[Month for Plan]]," ",TableAopCalendar[[#This Row],[Plan]])</f>
        <v>FEBRUARY 30 PLANNED</v>
      </c>
    </row>
    <row r="2870" spans="1:11" x14ac:dyDescent="0.35">
      <c r="A2870" s="6">
        <f t="shared" si="135"/>
        <v>6</v>
      </c>
      <c r="B2870" s="7">
        <v>47520</v>
      </c>
      <c r="C2870" s="8" t="s">
        <v>259</v>
      </c>
      <c r="D2870" s="8">
        <v>30</v>
      </c>
      <c r="E2870" s="6">
        <f>DAY(TableAopCalendar[[#This Row],[Date]])</f>
        <v>6</v>
      </c>
      <c r="F2870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870" s="6" t="str">
        <f t="shared" si="136"/>
        <v>Week 1</v>
      </c>
      <c r="H2870" s="6" t="str">
        <f t="shared" si="137"/>
        <v>February 30 Week 1</v>
      </c>
      <c r="I2870" s="6" t="str">
        <f>CONCATENATE(UPPER(TableAopCalendar[[#This Row],[Month]])," ",TableAopCalendar[[#This Row],[Year]])</f>
        <v>FEBRUARY 30</v>
      </c>
      <c r="J2870" s="6" t="s">
        <v>261</v>
      </c>
      <c r="K2870" s="6" t="str">
        <f>CONCATENATE(TableAopCalendar[[#This Row],[Month for Plan]]," ",TableAopCalendar[[#This Row],[Plan]])</f>
        <v>FEBRUARY 30 PLANNED</v>
      </c>
    </row>
    <row r="2871" spans="1:11" x14ac:dyDescent="0.35">
      <c r="A2871" s="6">
        <f t="shared" si="135"/>
        <v>7</v>
      </c>
      <c r="B2871" s="7">
        <v>47521</v>
      </c>
      <c r="C2871" s="8" t="s">
        <v>259</v>
      </c>
      <c r="D2871" s="8">
        <v>30</v>
      </c>
      <c r="E2871" s="6">
        <f>DAY(TableAopCalendar[[#This Row],[Date]])</f>
        <v>7</v>
      </c>
      <c r="F2871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871" s="6" t="str">
        <f t="shared" si="136"/>
        <v>Week 1</v>
      </c>
      <c r="H2871" s="6" t="str">
        <f t="shared" si="137"/>
        <v>February 30 Week 1</v>
      </c>
      <c r="I2871" s="6" t="str">
        <f>CONCATENATE(UPPER(TableAopCalendar[[#This Row],[Month]])," ",TableAopCalendar[[#This Row],[Year]])</f>
        <v>FEBRUARY 30</v>
      </c>
      <c r="J2871" s="6" t="s">
        <v>261</v>
      </c>
      <c r="K2871" s="6" t="str">
        <f>CONCATENATE(TableAopCalendar[[#This Row],[Month for Plan]]," ",TableAopCalendar[[#This Row],[Plan]])</f>
        <v>FEBRUARY 30 PLANNED</v>
      </c>
    </row>
    <row r="2872" spans="1:11" x14ac:dyDescent="0.35">
      <c r="A2872" s="6">
        <f t="shared" si="135"/>
        <v>1</v>
      </c>
      <c r="B2872" s="7">
        <v>47522</v>
      </c>
      <c r="C2872" s="8" t="s">
        <v>259</v>
      </c>
      <c r="D2872" s="8">
        <v>30</v>
      </c>
      <c r="E2872" s="6">
        <f>DAY(TableAopCalendar[[#This Row],[Date]])</f>
        <v>8</v>
      </c>
      <c r="F2872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872" s="6" t="str">
        <f t="shared" si="136"/>
        <v>Week 2</v>
      </c>
      <c r="H2872" s="6" t="str">
        <f t="shared" si="137"/>
        <v>February 30 Week 2</v>
      </c>
      <c r="I2872" s="6" t="str">
        <f>CONCATENATE(UPPER(TableAopCalendar[[#This Row],[Month]])," ",TableAopCalendar[[#This Row],[Year]])</f>
        <v>FEBRUARY 30</v>
      </c>
      <c r="J2872" s="6" t="s">
        <v>261</v>
      </c>
      <c r="K2872" s="6" t="str">
        <f>CONCATENATE(TableAopCalendar[[#This Row],[Month for Plan]]," ",TableAopCalendar[[#This Row],[Plan]])</f>
        <v>FEBRUARY 30 PLANNED</v>
      </c>
    </row>
    <row r="2873" spans="1:11" x14ac:dyDescent="0.35">
      <c r="A2873" s="6">
        <f t="shared" si="135"/>
        <v>2</v>
      </c>
      <c r="B2873" s="7">
        <v>47523</v>
      </c>
      <c r="C2873" s="8" t="s">
        <v>259</v>
      </c>
      <c r="D2873" s="8">
        <v>30</v>
      </c>
      <c r="E2873" s="6">
        <f>DAY(TableAopCalendar[[#This Row],[Date]])</f>
        <v>9</v>
      </c>
      <c r="F2873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873" s="6" t="str">
        <f t="shared" si="136"/>
        <v>Week 2</v>
      </c>
      <c r="H2873" s="6" t="str">
        <f t="shared" si="137"/>
        <v>February 30 Week 2</v>
      </c>
      <c r="I2873" s="6" t="str">
        <f>CONCATENATE(UPPER(TableAopCalendar[[#This Row],[Month]])," ",TableAopCalendar[[#This Row],[Year]])</f>
        <v>FEBRUARY 30</v>
      </c>
      <c r="J2873" s="6" t="s">
        <v>261</v>
      </c>
      <c r="K2873" s="6" t="str">
        <f>CONCATENATE(TableAopCalendar[[#This Row],[Month for Plan]]," ",TableAopCalendar[[#This Row],[Plan]])</f>
        <v>FEBRUARY 30 PLANNED</v>
      </c>
    </row>
    <row r="2874" spans="1:11" x14ac:dyDescent="0.35">
      <c r="A2874" s="6">
        <f t="shared" si="135"/>
        <v>3</v>
      </c>
      <c r="B2874" s="7">
        <v>47524</v>
      </c>
      <c r="C2874" s="8" t="s">
        <v>259</v>
      </c>
      <c r="D2874" s="8">
        <v>30</v>
      </c>
      <c r="E2874" s="6">
        <f>DAY(TableAopCalendar[[#This Row],[Date]])</f>
        <v>10</v>
      </c>
      <c r="F2874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874" s="6" t="str">
        <f t="shared" si="136"/>
        <v>Week 2</v>
      </c>
      <c r="H2874" s="6" t="str">
        <f t="shared" si="137"/>
        <v>February 30 Week 2</v>
      </c>
      <c r="I2874" s="6" t="str">
        <f>CONCATENATE(UPPER(TableAopCalendar[[#This Row],[Month]])," ",TableAopCalendar[[#This Row],[Year]])</f>
        <v>FEBRUARY 30</v>
      </c>
      <c r="J2874" s="6" t="s">
        <v>261</v>
      </c>
      <c r="K2874" s="6" t="str">
        <f>CONCATENATE(TableAopCalendar[[#This Row],[Month for Plan]]," ",TableAopCalendar[[#This Row],[Plan]])</f>
        <v>FEBRUARY 30 PLANNED</v>
      </c>
    </row>
    <row r="2875" spans="1:11" x14ac:dyDescent="0.35">
      <c r="A2875" s="6">
        <f t="shared" si="135"/>
        <v>4</v>
      </c>
      <c r="B2875" s="7">
        <v>47525</v>
      </c>
      <c r="C2875" s="8" t="s">
        <v>259</v>
      </c>
      <c r="D2875" s="8">
        <v>30</v>
      </c>
      <c r="E2875" s="6">
        <f>DAY(TableAopCalendar[[#This Row],[Date]])</f>
        <v>11</v>
      </c>
      <c r="F2875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875" s="6" t="str">
        <f t="shared" si="136"/>
        <v>Week 2</v>
      </c>
      <c r="H2875" s="6" t="str">
        <f t="shared" si="137"/>
        <v>February 30 Week 2</v>
      </c>
      <c r="I2875" s="6" t="str">
        <f>CONCATENATE(UPPER(TableAopCalendar[[#This Row],[Month]])," ",TableAopCalendar[[#This Row],[Year]])</f>
        <v>FEBRUARY 30</v>
      </c>
      <c r="J2875" s="6" t="s">
        <v>261</v>
      </c>
      <c r="K2875" s="6" t="str">
        <f>CONCATENATE(TableAopCalendar[[#This Row],[Month for Plan]]," ",TableAopCalendar[[#This Row],[Plan]])</f>
        <v>FEBRUARY 30 PLANNED</v>
      </c>
    </row>
    <row r="2876" spans="1:11" x14ac:dyDescent="0.35">
      <c r="A2876" s="6">
        <f t="shared" si="135"/>
        <v>5</v>
      </c>
      <c r="B2876" s="7">
        <v>47526</v>
      </c>
      <c r="C2876" s="8" t="s">
        <v>259</v>
      </c>
      <c r="D2876" s="8">
        <v>30</v>
      </c>
      <c r="E2876" s="6">
        <f>DAY(TableAopCalendar[[#This Row],[Date]])</f>
        <v>12</v>
      </c>
      <c r="F2876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876" s="6" t="str">
        <f t="shared" si="136"/>
        <v>Week 2</v>
      </c>
      <c r="H2876" s="6" t="str">
        <f t="shared" si="137"/>
        <v>February 30 Week 2</v>
      </c>
      <c r="I2876" s="6" t="str">
        <f>CONCATENATE(UPPER(TableAopCalendar[[#This Row],[Month]])," ",TableAopCalendar[[#This Row],[Year]])</f>
        <v>FEBRUARY 30</v>
      </c>
      <c r="J2876" s="6" t="s">
        <v>261</v>
      </c>
      <c r="K2876" s="6" t="str">
        <f>CONCATENATE(TableAopCalendar[[#This Row],[Month for Plan]]," ",TableAopCalendar[[#This Row],[Plan]])</f>
        <v>FEBRUARY 30 PLANNED</v>
      </c>
    </row>
    <row r="2877" spans="1:11" x14ac:dyDescent="0.35">
      <c r="A2877" s="6">
        <f t="shared" si="135"/>
        <v>6</v>
      </c>
      <c r="B2877" s="7">
        <v>47527</v>
      </c>
      <c r="C2877" s="8" t="s">
        <v>259</v>
      </c>
      <c r="D2877" s="8">
        <v>30</v>
      </c>
      <c r="E2877" s="6">
        <f>DAY(TableAopCalendar[[#This Row],[Date]])</f>
        <v>13</v>
      </c>
      <c r="F2877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877" s="6" t="str">
        <f t="shared" si="136"/>
        <v>Week 2</v>
      </c>
      <c r="H2877" s="6" t="str">
        <f t="shared" si="137"/>
        <v>February 30 Week 2</v>
      </c>
      <c r="I2877" s="6" t="str">
        <f>CONCATENATE(UPPER(TableAopCalendar[[#This Row],[Month]])," ",TableAopCalendar[[#This Row],[Year]])</f>
        <v>FEBRUARY 30</v>
      </c>
      <c r="J2877" s="6" t="s">
        <v>261</v>
      </c>
      <c r="K2877" s="6" t="str">
        <f>CONCATENATE(TableAopCalendar[[#This Row],[Month for Plan]]," ",TableAopCalendar[[#This Row],[Plan]])</f>
        <v>FEBRUARY 30 PLANNED</v>
      </c>
    </row>
    <row r="2878" spans="1:11" x14ac:dyDescent="0.35">
      <c r="A2878" s="6">
        <f t="shared" si="135"/>
        <v>7</v>
      </c>
      <c r="B2878" s="7">
        <v>47528</v>
      </c>
      <c r="C2878" s="8" t="s">
        <v>259</v>
      </c>
      <c r="D2878" s="8">
        <v>30</v>
      </c>
      <c r="E2878" s="6">
        <f>DAY(TableAopCalendar[[#This Row],[Date]])</f>
        <v>14</v>
      </c>
      <c r="F2878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878" s="6" t="str">
        <f t="shared" si="136"/>
        <v>Week 2</v>
      </c>
      <c r="H2878" s="6" t="str">
        <f t="shared" si="137"/>
        <v>February 30 Week 2</v>
      </c>
      <c r="I2878" s="6" t="str">
        <f>CONCATENATE(UPPER(TableAopCalendar[[#This Row],[Month]])," ",TableAopCalendar[[#This Row],[Year]])</f>
        <v>FEBRUARY 30</v>
      </c>
      <c r="J2878" s="6" t="s">
        <v>261</v>
      </c>
      <c r="K2878" s="6" t="str">
        <f>CONCATENATE(TableAopCalendar[[#This Row],[Month for Plan]]," ",TableAopCalendar[[#This Row],[Plan]])</f>
        <v>FEBRUARY 30 PLANNED</v>
      </c>
    </row>
    <row r="2879" spans="1:11" x14ac:dyDescent="0.35">
      <c r="A2879" s="6">
        <f t="shared" si="135"/>
        <v>1</v>
      </c>
      <c r="B2879" s="7">
        <v>47529</v>
      </c>
      <c r="C2879" s="8" t="s">
        <v>259</v>
      </c>
      <c r="D2879" s="8">
        <v>30</v>
      </c>
      <c r="E2879" s="6">
        <f>DAY(TableAopCalendar[[#This Row],[Date]])</f>
        <v>15</v>
      </c>
      <c r="F2879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879" s="6" t="str">
        <f t="shared" si="136"/>
        <v>Week 3</v>
      </c>
      <c r="H2879" s="6" t="str">
        <f t="shared" si="137"/>
        <v>February 30 Week 3</v>
      </c>
      <c r="I2879" s="6" t="str">
        <f>CONCATENATE(UPPER(TableAopCalendar[[#This Row],[Month]])," ",TableAopCalendar[[#This Row],[Year]])</f>
        <v>FEBRUARY 30</v>
      </c>
      <c r="J2879" s="6" t="s">
        <v>261</v>
      </c>
      <c r="K2879" s="6" t="str">
        <f>CONCATENATE(TableAopCalendar[[#This Row],[Month for Plan]]," ",TableAopCalendar[[#This Row],[Plan]])</f>
        <v>FEBRUARY 30 PLANNED</v>
      </c>
    </row>
    <row r="2880" spans="1:11" x14ac:dyDescent="0.35">
      <c r="A2880" s="6">
        <f t="shared" si="135"/>
        <v>2</v>
      </c>
      <c r="B2880" s="7">
        <v>47530</v>
      </c>
      <c r="C2880" s="8" t="s">
        <v>259</v>
      </c>
      <c r="D2880" s="8">
        <v>30</v>
      </c>
      <c r="E2880" s="6">
        <f>DAY(TableAopCalendar[[#This Row],[Date]])</f>
        <v>16</v>
      </c>
      <c r="F2880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880" s="6" t="str">
        <f t="shared" si="136"/>
        <v>Week 3</v>
      </c>
      <c r="H2880" s="6" t="str">
        <f t="shared" si="137"/>
        <v>February 30 Week 3</v>
      </c>
      <c r="I2880" s="6" t="str">
        <f>CONCATENATE(UPPER(TableAopCalendar[[#This Row],[Month]])," ",TableAopCalendar[[#This Row],[Year]])</f>
        <v>FEBRUARY 30</v>
      </c>
      <c r="J2880" s="6" t="s">
        <v>261</v>
      </c>
      <c r="K2880" s="6" t="str">
        <f>CONCATENATE(TableAopCalendar[[#This Row],[Month for Plan]]," ",TableAopCalendar[[#This Row],[Plan]])</f>
        <v>FEBRUARY 30 PLANNED</v>
      </c>
    </row>
    <row r="2881" spans="1:11" x14ac:dyDescent="0.35">
      <c r="A2881" s="6">
        <f t="shared" si="135"/>
        <v>3</v>
      </c>
      <c r="B2881" s="7">
        <v>47531</v>
      </c>
      <c r="C2881" s="8" t="s">
        <v>259</v>
      </c>
      <c r="D2881" s="8">
        <v>30</v>
      </c>
      <c r="E2881" s="6">
        <f>DAY(TableAopCalendar[[#This Row],[Date]])</f>
        <v>17</v>
      </c>
      <c r="F2881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881" s="6" t="str">
        <f t="shared" si="136"/>
        <v>Week 3</v>
      </c>
      <c r="H2881" s="6" t="str">
        <f t="shared" si="137"/>
        <v>February 30 Week 3</v>
      </c>
      <c r="I2881" s="6" t="str">
        <f>CONCATENATE(UPPER(TableAopCalendar[[#This Row],[Month]])," ",TableAopCalendar[[#This Row],[Year]])</f>
        <v>FEBRUARY 30</v>
      </c>
      <c r="J2881" s="6" t="s">
        <v>261</v>
      </c>
      <c r="K2881" s="6" t="str">
        <f>CONCATENATE(TableAopCalendar[[#This Row],[Month for Plan]]," ",TableAopCalendar[[#This Row],[Plan]])</f>
        <v>FEBRUARY 30 PLANNED</v>
      </c>
    </row>
    <row r="2882" spans="1:11" x14ac:dyDescent="0.35">
      <c r="A2882" s="6">
        <f t="shared" si="135"/>
        <v>4</v>
      </c>
      <c r="B2882" s="7">
        <v>47532</v>
      </c>
      <c r="C2882" s="8" t="s">
        <v>259</v>
      </c>
      <c r="D2882" s="8">
        <v>30</v>
      </c>
      <c r="E2882" s="6">
        <f>DAY(TableAopCalendar[[#This Row],[Date]])</f>
        <v>18</v>
      </c>
      <c r="F2882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882" s="6" t="str">
        <f t="shared" si="136"/>
        <v>Week 3</v>
      </c>
      <c r="H2882" s="6" t="str">
        <f t="shared" si="137"/>
        <v>February 30 Week 3</v>
      </c>
      <c r="I2882" s="6" t="str">
        <f>CONCATENATE(UPPER(TableAopCalendar[[#This Row],[Month]])," ",TableAopCalendar[[#This Row],[Year]])</f>
        <v>FEBRUARY 30</v>
      </c>
      <c r="J2882" s="6" t="s">
        <v>261</v>
      </c>
      <c r="K2882" s="6" t="str">
        <f>CONCATENATE(TableAopCalendar[[#This Row],[Month for Plan]]," ",TableAopCalendar[[#This Row],[Plan]])</f>
        <v>FEBRUARY 30 PLANNED</v>
      </c>
    </row>
    <row r="2883" spans="1:11" x14ac:dyDescent="0.35">
      <c r="A2883" s="6">
        <f t="shared" si="135"/>
        <v>5</v>
      </c>
      <c r="B2883" s="7">
        <v>47533</v>
      </c>
      <c r="C2883" s="8" t="s">
        <v>259</v>
      </c>
      <c r="D2883" s="8">
        <v>30</v>
      </c>
      <c r="E2883" s="6">
        <f>DAY(TableAopCalendar[[#This Row],[Date]])</f>
        <v>19</v>
      </c>
      <c r="F2883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883" s="6" t="str">
        <f t="shared" si="136"/>
        <v>Week 3</v>
      </c>
      <c r="H2883" s="6" t="str">
        <f t="shared" si="137"/>
        <v>February 30 Week 3</v>
      </c>
      <c r="I2883" s="6" t="str">
        <f>CONCATENATE(UPPER(TableAopCalendar[[#This Row],[Month]])," ",TableAopCalendar[[#This Row],[Year]])</f>
        <v>FEBRUARY 30</v>
      </c>
      <c r="J2883" s="6" t="s">
        <v>261</v>
      </c>
      <c r="K2883" s="6" t="str">
        <f>CONCATENATE(TableAopCalendar[[#This Row],[Month for Plan]]," ",TableAopCalendar[[#This Row],[Plan]])</f>
        <v>FEBRUARY 30 PLANNED</v>
      </c>
    </row>
    <row r="2884" spans="1:11" x14ac:dyDescent="0.35">
      <c r="A2884" s="6">
        <f t="shared" si="135"/>
        <v>6</v>
      </c>
      <c r="B2884" s="7">
        <v>47534</v>
      </c>
      <c r="C2884" s="8" t="s">
        <v>259</v>
      </c>
      <c r="D2884" s="8">
        <v>30</v>
      </c>
      <c r="E2884" s="6">
        <f>DAY(TableAopCalendar[[#This Row],[Date]])</f>
        <v>20</v>
      </c>
      <c r="F2884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884" s="6" t="str">
        <f t="shared" si="136"/>
        <v>Week 3</v>
      </c>
      <c r="H2884" s="6" t="str">
        <f t="shared" si="137"/>
        <v>February 30 Week 3</v>
      </c>
      <c r="I2884" s="6" t="str">
        <f>CONCATENATE(UPPER(TableAopCalendar[[#This Row],[Month]])," ",TableAopCalendar[[#This Row],[Year]])</f>
        <v>FEBRUARY 30</v>
      </c>
      <c r="J2884" s="6" t="s">
        <v>261</v>
      </c>
      <c r="K2884" s="6" t="str">
        <f>CONCATENATE(TableAopCalendar[[#This Row],[Month for Plan]]," ",TableAopCalendar[[#This Row],[Plan]])</f>
        <v>FEBRUARY 30 PLANNED</v>
      </c>
    </row>
    <row r="2885" spans="1:11" x14ac:dyDescent="0.35">
      <c r="A2885" s="6">
        <f t="shared" si="135"/>
        <v>7</v>
      </c>
      <c r="B2885" s="7">
        <v>47535</v>
      </c>
      <c r="C2885" s="8" t="s">
        <v>259</v>
      </c>
      <c r="D2885" s="8">
        <v>30</v>
      </c>
      <c r="E2885" s="6">
        <f>DAY(TableAopCalendar[[#This Row],[Date]])</f>
        <v>21</v>
      </c>
      <c r="F2885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885" s="6" t="str">
        <f t="shared" si="136"/>
        <v>Week 3</v>
      </c>
      <c r="H2885" s="6" t="str">
        <f t="shared" si="137"/>
        <v>February 30 Week 3</v>
      </c>
      <c r="I2885" s="6" t="str">
        <f>CONCATENATE(UPPER(TableAopCalendar[[#This Row],[Month]])," ",TableAopCalendar[[#This Row],[Year]])</f>
        <v>FEBRUARY 30</v>
      </c>
      <c r="J2885" s="6" t="s">
        <v>261</v>
      </c>
      <c r="K2885" s="6" t="str">
        <f>CONCATENATE(TableAopCalendar[[#This Row],[Month for Plan]]," ",TableAopCalendar[[#This Row],[Plan]])</f>
        <v>FEBRUARY 30 PLANNED</v>
      </c>
    </row>
    <row r="2886" spans="1:11" x14ac:dyDescent="0.35">
      <c r="A2886" s="6">
        <f t="shared" si="135"/>
        <v>1</v>
      </c>
      <c r="B2886" s="7">
        <v>47536</v>
      </c>
      <c r="C2886" s="8" t="s">
        <v>259</v>
      </c>
      <c r="D2886" s="8">
        <v>30</v>
      </c>
      <c r="E2886" s="6">
        <f>DAY(TableAopCalendar[[#This Row],[Date]])</f>
        <v>22</v>
      </c>
      <c r="F2886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886" s="6" t="str">
        <f t="shared" si="136"/>
        <v>Week 4</v>
      </c>
      <c r="H2886" s="6" t="str">
        <f t="shared" si="137"/>
        <v>February 30 Week 4</v>
      </c>
      <c r="I2886" s="6" t="str">
        <f>CONCATENATE(UPPER(TableAopCalendar[[#This Row],[Month]])," ",TableAopCalendar[[#This Row],[Year]])</f>
        <v>FEBRUARY 30</v>
      </c>
      <c r="J2886" s="6" t="s">
        <v>261</v>
      </c>
      <c r="K2886" s="6" t="str">
        <f>CONCATENATE(TableAopCalendar[[#This Row],[Month for Plan]]," ",TableAopCalendar[[#This Row],[Plan]])</f>
        <v>FEBRUARY 30 PLANNED</v>
      </c>
    </row>
    <row r="2887" spans="1:11" x14ac:dyDescent="0.35">
      <c r="A2887" s="6">
        <f t="shared" si="135"/>
        <v>2</v>
      </c>
      <c r="B2887" s="7">
        <v>47537</v>
      </c>
      <c r="C2887" s="8" t="s">
        <v>259</v>
      </c>
      <c r="D2887" s="8">
        <v>30</v>
      </c>
      <c r="E2887" s="6">
        <f>DAY(TableAopCalendar[[#This Row],[Date]])</f>
        <v>23</v>
      </c>
      <c r="F2887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887" s="6" t="str">
        <f t="shared" si="136"/>
        <v>Week 4</v>
      </c>
      <c r="H2887" s="6" t="str">
        <f t="shared" si="137"/>
        <v>February 30 Week 4</v>
      </c>
      <c r="I2887" s="6" t="str">
        <f>CONCATENATE(UPPER(TableAopCalendar[[#This Row],[Month]])," ",TableAopCalendar[[#This Row],[Year]])</f>
        <v>FEBRUARY 30</v>
      </c>
      <c r="J2887" s="6" t="s">
        <v>261</v>
      </c>
      <c r="K2887" s="6" t="str">
        <f>CONCATENATE(TableAopCalendar[[#This Row],[Month for Plan]]," ",TableAopCalendar[[#This Row],[Plan]])</f>
        <v>FEBRUARY 30 PLANNED</v>
      </c>
    </row>
    <row r="2888" spans="1:11" x14ac:dyDescent="0.35">
      <c r="A2888" s="6">
        <f t="shared" si="135"/>
        <v>3</v>
      </c>
      <c r="B2888" s="7">
        <v>47538</v>
      </c>
      <c r="C2888" s="8" t="s">
        <v>259</v>
      </c>
      <c r="D2888" s="8">
        <v>30</v>
      </c>
      <c r="E2888" s="6">
        <f>DAY(TableAopCalendar[[#This Row],[Date]])</f>
        <v>24</v>
      </c>
      <c r="F2888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888" s="6" t="str">
        <f t="shared" si="136"/>
        <v>Week 4</v>
      </c>
      <c r="H2888" s="6" t="str">
        <f t="shared" si="137"/>
        <v>February 30 Week 4</v>
      </c>
      <c r="I2888" s="6" t="str">
        <f>CONCATENATE(UPPER(TableAopCalendar[[#This Row],[Month]])," ",TableAopCalendar[[#This Row],[Year]])</f>
        <v>FEBRUARY 30</v>
      </c>
      <c r="J2888" s="6" t="s">
        <v>261</v>
      </c>
      <c r="K2888" s="6" t="str">
        <f>CONCATENATE(TableAopCalendar[[#This Row],[Month for Plan]]," ",TableAopCalendar[[#This Row],[Plan]])</f>
        <v>FEBRUARY 30 PLANNED</v>
      </c>
    </row>
    <row r="2889" spans="1:11" x14ac:dyDescent="0.35">
      <c r="A2889" s="6">
        <f t="shared" si="135"/>
        <v>4</v>
      </c>
      <c r="B2889" s="7">
        <v>47539</v>
      </c>
      <c r="C2889" s="8" t="s">
        <v>259</v>
      </c>
      <c r="D2889" s="8">
        <v>30</v>
      </c>
      <c r="E2889" s="6">
        <f>DAY(TableAopCalendar[[#This Row],[Date]])</f>
        <v>25</v>
      </c>
      <c r="F2889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889" s="6" t="str">
        <f t="shared" si="136"/>
        <v>Week 4</v>
      </c>
      <c r="H2889" s="6" t="str">
        <f t="shared" si="137"/>
        <v>February 30 Week 4</v>
      </c>
      <c r="I2889" s="6" t="str">
        <f>CONCATENATE(UPPER(TableAopCalendar[[#This Row],[Month]])," ",TableAopCalendar[[#This Row],[Year]])</f>
        <v>FEBRUARY 30</v>
      </c>
      <c r="J2889" s="6" t="s">
        <v>261</v>
      </c>
      <c r="K2889" s="6" t="str">
        <f>CONCATENATE(TableAopCalendar[[#This Row],[Month for Plan]]," ",TableAopCalendar[[#This Row],[Plan]])</f>
        <v>FEBRUARY 30 PLANNED</v>
      </c>
    </row>
    <row r="2890" spans="1:11" x14ac:dyDescent="0.35">
      <c r="A2890" s="6">
        <f t="shared" si="135"/>
        <v>5</v>
      </c>
      <c r="B2890" s="7">
        <v>47540</v>
      </c>
      <c r="C2890" s="8" t="s">
        <v>259</v>
      </c>
      <c r="D2890" s="8">
        <v>30</v>
      </c>
      <c r="E2890" s="6">
        <f>DAY(TableAopCalendar[[#This Row],[Date]])</f>
        <v>26</v>
      </c>
      <c r="F2890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890" s="6" t="str">
        <f t="shared" si="136"/>
        <v>Week 4</v>
      </c>
      <c r="H2890" s="6" t="str">
        <f t="shared" si="137"/>
        <v>February 30 Week 4</v>
      </c>
      <c r="I2890" s="6" t="str">
        <f>CONCATENATE(UPPER(TableAopCalendar[[#This Row],[Month]])," ",TableAopCalendar[[#This Row],[Year]])</f>
        <v>FEBRUARY 30</v>
      </c>
      <c r="J2890" s="6" t="s">
        <v>261</v>
      </c>
      <c r="K2890" s="6" t="str">
        <f>CONCATENATE(TableAopCalendar[[#This Row],[Month for Plan]]," ",TableAopCalendar[[#This Row],[Plan]])</f>
        <v>FEBRUARY 30 PLANNED</v>
      </c>
    </row>
    <row r="2891" spans="1:11" x14ac:dyDescent="0.35">
      <c r="A2891" s="6">
        <f t="shared" ref="A2891:A2923" si="138">IF(G2891=G2890,A2890+1,1)</f>
        <v>6</v>
      </c>
      <c r="B2891" s="7">
        <v>47541</v>
      </c>
      <c r="C2891" s="8" t="s">
        <v>259</v>
      </c>
      <c r="D2891" s="8">
        <v>30</v>
      </c>
      <c r="E2891" s="6">
        <f>DAY(TableAopCalendar[[#This Row],[Date]])</f>
        <v>27</v>
      </c>
      <c r="F2891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891" s="6" t="str">
        <f t="shared" ref="G2891:G2923" si="139">"Week"&amp;" "&amp;F2891</f>
        <v>Week 4</v>
      </c>
      <c r="H2891" s="6" t="str">
        <f t="shared" ref="H2891:H2923" si="140">CONCATENATE(C2891," ",D2891," ",G2891)</f>
        <v>February 30 Week 4</v>
      </c>
      <c r="I2891" s="6" t="str">
        <f>CONCATENATE(UPPER(TableAopCalendar[[#This Row],[Month]])," ",TableAopCalendar[[#This Row],[Year]])</f>
        <v>FEBRUARY 30</v>
      </c>
      <c r="J2891" s="6" t="s">
        <v>261</v>
      </c>
      <c r="K2891" s="6" t="str">
        <f>CONCATENATE(TableAopCalendar[[#This Row],[Month for Plan]]," ",TableAopCalendar[[#This Row],[Plan]])</f>
        <v>FEBRUARY 30 PLANNED</v>
      </c>
    </row>
    <row r="2892" spans="1:11" x14ac:dyDescent="0.35">
      <c r="A2892" s="6">
        <f t="shared" si="138"/>
        <v>7</v>
      </c>
      <c r="B2892" s="7">
        <v>47542</v>
      </c>
      <c r="C2892" s="8" t="s">
        <v>259</v>
      </c>
      <c r="D2892" s="8">
        <v>30</v>
      </c>
      <c r="E2892" s="6">
        <f>DAY(TableAopCalendar[[#This Row],[Date]])</f>
        <v>28</v>
      </c>
      <c r="F2892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892" s="6" t="str">
        <f t="shared" si="139"/>
        <v>Week 4</v>
      </c>
      <c r="H2892" s="6" t="str">
        <f t="shared" si="140"/>
        <v>February 30 Week 4</v>
      </c>
      <c r="I2892" s="6" t="str">
        <f>CONCATENATE(UPPER(TableAopCalendar[[#This Row],[Month]])," ",TableAopCalendar[[#This Row],[Year]])</f>
        <v>FEBRUARY 30</v>
      </c>
      <c r="J2892" s="6" t="s">
        <v>261</v>
      </c>
      <c r="K2892" s="6" t="str">
        <f>CONCATENATE(TableAopCalendar[[#This Row],[Month for Plan]]," ",TableAopCalendar[[#This Row],[Plan]])</f>
        <v>FEBRUARY 30 PLANNED</v>
      </c>
    </row>
    <row r="2893" spans="1:11" x14ac:dyDescent="0.35">
      <c r="A2893" s="6">
        <f t="shared" si="138"/>
        <v>1</v>
      </c>
      <c r="B2893" s="7">
        <v>47543</v>
      </c>
      <c r="C2893" s="8" t="s">
        <v>260</v>
      </c>
      <c r="D2893" s="8">
        <v>30</v>
      </c>
      <c r="E2893" s="6">
        <f>DAY(TableAopCalendar[[#This Row],[Date]])</f>
        <v>1</v>
      </c>
      <c r="F2893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893" s="6" t="str">
        <f t="shared" si="139"/>
        <v>Week 1</v>
      </c>
      <c r="H2893" s="6" t="str">
        <f t="shared" si="140"/>
        <v>March 30 Week 1</v>
      </c>
      <c r="I2893" s="6" t="str">
        <f>CONCATENATE(UPPER(TableAopCalendar[[#This Row],[Month]])," ",TableAopCalendar[[#This Row],[Year]])</f>
        <v>MARCH 30</v>
      </c>
      <c r="J2893" s="6" t="s">
        <v>261</v>
      </c>
      <c r="K2893" s="6" t="str">
        <f>CONCATENATE(TableAopCalendar[[#This Row],[Month for Plan]]," ",TableAopCalendar[[#This Row],[Plan]])</f>
        <v>MARCH 30 PLANNED</v>
      </c>
    </row>
    <row r="2894" spans="1:11" x14ac:dyDescent="0.35">
      <c r="A2894" s="6">
        <f t="shared" si="138"/>
        <v>2</v>
      </c>
      <c r="B2894" s="7">
        <v>47544</v>
      </c>
      <c r="C2894" s="8" t="s">
        <v>260</v>
      </c>
      <c r="D2894" s="8">
        <v>30</v>
      </c>
      <c r="E2894" s="6">
        <f>DAY(TableAopCalendar[[#This Row],[Date]])</f>
        <v>2</v>
      </c>
      <c r="F2894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894" s="6" t="str">
        <f t="shared" si="139"/>
        <v>Week 1</v>
      </c>
      <c r="H2894" s="6" t="str">
        <f t="shared" si="140"/>
        <v>March 30 Week 1</v>
      </c>
      <c r="I2894" s="6" t="str">
        <f>CONCATENATE(UPPER(TableAopCalendar[[#This Row],[Month]])," ",TableAopCalendar[[#This Row],[Year]])</f>
        <v>MARCH 30</v>
      </c>
      <c r="J2894" s="6" t="s">
        <v>261</v>
      </c>
      <c r="K2894" s="6" t="str">
        <f>CONCATENATE(TableAopCalendar[[#This Row],[Month for Plan]]," ",TableAopCalendar[[#This Row],[Plan]])</f>
        <v>MARCH 30 PLANNED</v>
      </c>
    </row>
    <row r="2895" spans="1:11" x14ac:dyDescent="0.35">
      <c r="A2895" s="6">
        <f t="shared" si="138"/>
        <v>3</v>
      </c>
      <c r="B2895" s="7">
        <v>47545</v>
      </c>
      <c r="C2895" s="8" t="s">
        <v>260</v>
      </c>
      <c r="D2895" s="8">
        <v>30</v>
      </c>
      <c r="E2895" s="6">
        <f>DAY(TableAopCalendar[[#This Row],[Date]])</f>
        <v>3</v>
      </c>
      <c r="F2895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895" s="6" t="str">
        <f t="shared" si="139"/>
        <v>Week 1</v>
      </c>
      <c r="H2895" s="6" t="str">
        <f t="shared" si="140"/>
        <v>March 30 Week 1</v>
      </c>
      <c r="I2895" s="6" t="str">
        <f>CONCATENATE(UPPER(TableAopCalendar[[#This Row],[Month]])," ",TableAopCalendar[[#This Row],[Year]])</f>
        <v>MARCH 30</v>
      </c>
      <c r="J2895" s="6" t="s">
        <v>261</v>
      </c>
      <c r="K2895" s="6" t="str">
        <f>CONCATENATE(TableAopCalendar[[#This Row],[Month for Plan]]," ",TableAopCalendar[[#This Row],[Plan]])</f>
        <v>MARCH 30 PLANNED</v>
      </c>
    </row>
    <row r="2896" spans="1:11" x14ac:dyDescent="0.35">
      <c r="A2896" s="6">
        <f t="shared" si="138"/>
        <v>4</v>
      </c>
      <c r="B2896" s="7">
        <v>47546</v>
      </c>
      <c r="C2896" s="8" t="s">
        <v>260</v>
      </c>
      <c r="D2896" s="8">
        <v>30</v>
      </c>
      <c r="E2896" s="6">
        <f>DAY(TableAopCalendar[[#This Row],[Date]])</f>
        <v>4</v>
      </c>
      <c r="F2896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896" s="6" t="str">
        <f t="shared" si="139"/>
        <v>Week 1</v>
      </c>
      <c r="H2896" s="6" t="str">
        <f t="shared" si="140"/>
        <v>March 30 Week 1</v>
      </c>
      <c r="I2896" s="6" t="str">
        <f>CONCATENATE(UPPER(TableAopCalendar[[#This Row],[Month]])," ",TableAopCalendar[[#This Row],[Year]])</f>
        <v>MARCH 30</v>
      </c>
      <c r="J2896" s="6" t="s">
        <v>261</v>
      </c>
      <c r="K2896" s="6" t="str">
        <f>CONCATENATE(TableAopCalendar[[#This Row],[Month for Plan]]," ",TableAopCalendar[[#This Row],[Plan]])</f>
        <v>MARCH 30 PLANNED</v>
      </c>
    </row>
    <row r="2897" spans="1:11" x14ac:dyDescent="0.35">
      <c r="A2897" s="6">
        <f t="shared" si="138"/>
        <v>5</v>
      </c>
      <c r="B2897" s="7">
        <v>47547</v>
      </c>
      <c r="C2897" s="8" t="s">
        <v>260</v>
      </c>
      <c r="D2897" s="8">
        <v>30</v>
      </c>
      <c r="E2897" s="6">
        <f>DAY(TableAopCalendar[[#This Row],[Date]])</f>
        <v>5</v>
      </c>
      <c r="F2897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897" s="6" t="str">
        <f t="shared" si="139"/>
        <v>Week 1</v>
      </c>
      <c r="H2897" s="6" t="str">
        <f t="shared" si="140"/>
        <v>March 30 Week 1</v>
      </c>
      <c r="I2897" s="6" t="str">
        <f>CONCATENATE(UPPER(TableAopCalendar[[#This Row],[Month]])," ",TableAopCalendar[[#This Row],[Year]])</f>
        <v>MARCH 30</v>
      </c>
      <c r="J2897" s="6" t="s">
        <v>261</v>
      </c>
      <c r="K2897" s="6" t="str">
        <f>CONCATENATE(TableAopCalendar[[#This Row],[Month for Plan]]," ",TableAopCalendar[[#This Row],[Plan]])</f>
        <v>MARCH 30 PLANNED</v>
      </c>
    </row>
    <row r="2898" spans="1:11" x14ac:dyDescent="0.35">
      <c r="A2898" s="6">
        <f t="shared" si="138"/>
        <v>6</v>
      </c>
      <c r="B2898" s="7">
        <v>47548</v>
      </c>
      <c r="C2898" s="8" t="s">
        <v>260</v>
      </c>
      <c r="D2898" s="8">
        <v>30</v>
      </c>
      <c r="E2898" s="6">
        <f>DAY(TableAopCalendar[[#This Row],[Date]])</f>
        <v>6</v>
      </c>
      <c r="F2898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898" s="6" t="str">
        <f t="shared" si="139"/>
        <v>Week 1</v>
      </c>
      <c r="H2898" s="6" t="str">
        <f t="shared" si="140"/>
        <v>March 30 Week 1</v>
      </c>
      <c r="I2898" s="6" t="str">
        <f>CONCATENATE(UPPER(TableAopCalendar[[#This Row],[Month]])," ",TableAopCalendar[[#This Row],[Year]])</f>
        <v>MARCH 30</v>
      </c>
      <c r="J2898" s="6" t="s">
        <v>261</v>
      </c>
      <c r="K2898" s="6" t="str">
        <f>CONCATENATE(TableAopCalendar[[#This Row],[Month for Plan]]," ",TableAopCalendar[[#This Row],[Plan]])</f>
        <v>MARCH 30 PLANNED</v>
      </c>
    </row>
    <row r="2899" spans="1:11" x14ac:dyDescent="0.35">
      <c r="A2899" s="6">
        <f t="shared" si="138"/>
        <v>7</v>
      </c>
      <c r="B2899" s="7">
        <v>47549</v>
      </c>
      <c r="C2899" s="8" t="s">
        <v>260</v>
      </c>
      <c r="D2899" s="8">
        <v>30</v>
      </c>
      <c r="E2899" s="6">
        <f>DAY(TableAopCalendar[[#This Row],[Date]])</f>
        <v>7</v>
      </c>
      <c r="F2899" s="6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899" s="6" t="str">
        <f t="shared" si="139"/>
        <v>Week 1</v>
      </c>
      <c r="H2899" s="6" t="str">
        <f t="shared" si="140"/>
        <v>March 30 Week 1</v>
      </c>
      <c r="I2899" s="6" t="str">
        <f>CONCATENATE(UPPER(TableAopCalendar[[#This Row],[Month]])," ",TableAopCalendar[[#This Row],[Year]])</f>
        <v>MARCH 30</v>
      </c>
      <c r="J2899" s="6" t="s">
        <v>261</v>
      </c>
      <c r="K2899" s="6" t="str">
        <f>CONCATENATE(TableAopCalendar[[#This Row],[Month for Plan]]," ",TableAopCalendar[[#This Row],[Plan]])</f>
        <v>MARCH 30 PLANNED</v>
      </c>
    </row>
    <row r="2900" spans="1:11" x14ac:dyDescent="0.35">
      <c r="A2900" s="6">
        <f t="shared" si="138"/>
        <v>1</v>
      </c>
      <c r="B2900" s="7">
        <v>47550</v>
      </c>
      <c r="C2900" s="8" t="s">
        <v>260</v>
      </c>
      <c r="D2900" s="8">
        <v>30</v>
      </c>
      <c r="E2900" s="6">
        <f>DAY(TableAopCalendar[[#This Row],[Date]])</f>
        <v>8</v>
      </c>
      <c r="F2900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900" s="6" t="str">
        <f t="shared" si="139"/>
        <v>Week 2</v>
      </c>
      <c r="H2900" s="6" t="str">
        <f t="shared" si="140"/>
        <v>March 30 Week 2</v>
      </c>
      <c r="I2900" s="6" t="str">
        <f>CONCATENATE(UPPER(TableAopCalendar[[#This Row],[Month]])," ",TableAopCalendar[[#This Row],[Year]])</f>
        <v>MARCH 30</v>
      </c>
      <c r="J2900" s="6" t="s">
        <v>261</v>
      </c>
      <c r="K2900" s="6" t="str">
        <f>CONCATENATE(TableAopCalendar[[#This Row],[Month for Plan]]," ",TableAopCalendar[[#This Row],[Plan]])</f>
        <v>MARCH 30 PLANNED</v>
      </c>
    </row>
    <row r="2901" spans="1:11" x14ac:dyDescent="0.35">
      <c r="A2901" s="6">
        <f t="shared" si="138"/>
        <v>2</v>
      </c>
      <c r="B2901" s="7">
        <v>47551</v>
      </c>
      <c r="C2901" s="8" t="s">
        <v>260</v>
      </c>
      <c r="D2901" s="8">
        <v>30</v>
      </c>
      <c r="E2901" s="6">
        <f>DAY(TableAopCalendar[[#This Row],[Date]])</f>
        <v>9</v>
      </c>
      <c r="F2901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901" s="6" t="str">
        <f t="shared" si="139"/>
        <v>Week 2</v>
      </c>
      <c r="H2901" s="6" t="str">
        <f t="shared" si="140"/>
        <v>March 30 Week 2</v>
      </c>
      <c r="I2901" s="6" t="str">
        <f>CONCATENATE(UPPER(TableAopCalendar[[#This Row],[Month]])," ",TableAopCalendar[[#This Row],[Year]])</f>
        <v>MARCH 30</v>
      </c>
      <c r="J2901" s="6" t="s">
        <v>261</v>
      </c>
      <c r="K2901" s="6" t="str">
        <f>CONCATENATE(TableAopCalendar[[#This Row],[Month for Plan]]," ",TableAopCalendar[[#This Row],[Plan]])</f>
        <v>MARCH 30 PLANNED</v>
      </c>
    </row>
    <row r="2902" spans="1:11" x14ac:dyDescent="0.35">
      <c r="A2902" s="6">
        <f t="shared" si="138"/>
        <v>3</v>
      </c>
      <c r="B2902" s="7">
        <v>47552</v>
      </c>
      <c r="C2902" s="8" t="s">
        <v>260</v>
      </c>
      <c r="D2902" s="8">
        <v>30</v>
      </c>
      <c r="E2902" s="6">
        <f>DAY(TableAopCalendar[[#This Row],[Date]])</f>
        <v>10</v>
      </c>
      <c r="F2902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902" s="6" t="str">
        <f t="shared" si="139"/>
        <v>Week 2</v>
      </c>
      <c r="H2902" s="6" t="str">
        <f t="shared" si="140"/>
        <v>March 30 Week 2</v>
      </c>
      <c r="I2902" s="6" t="str">
        <f>CONCATENATE(UPPER(TableAopCalendar[[#This Row],[Month]])," ",TableAopCalendar[[#This Row],[Year]])</f>
        <v>MARCH 30</v>
      </c>
      <c r="J2902" s="6" t="s">
        <v>261</v>
      </c>
      <c r="K2902" s="6" t="str">
        <f>CONCATENATE(TableAopCalendar[[#This Row],[Month for Plan]]," ",TableAopCalendar[[#This Row],[Plan]])</f>
        <v>MARCH 30 PLANNED</v>
      </c>
    </row>
    <row r="2903" spans="1:11" x14ac:dyDescent="0.35">
      <c r="A2903" s="6">
        <f t="shared" si="138"/>
        <v>4</v>
      </c>
      <c r="B2903" s="7">
        <v>47553</v>
      </c>
      <c r="C2903" s="8" t="s">
        <v>260</v>
      </c>
      <c r="D2903" s="8">
        <v>30</v>
      </c>
      <c r="E2903" s="6">
        <f>DAY(TableAopCalendar[[#This Row],[Date]])</f>
        <v>11</v>
      </c>
      <c r="F2903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903" s="6" t="str">
        <f t="shared" si="139"/>
        <v>Week 2</v>
      </c>
      <c r="H2903" s="6" t="str">
        <f t="shared" si="140"/>
        <v>March 30 Week 2</v>
      </c>
      <c r="I2903" s="6" t="str">
        <f>CONCATENATE(UPPER(TableAopCalendar[[#This Row],[Month]])," ",TableAopCalendar[[#This Row],[Year]])</f>
        <v>MARCH 30</v>
      </c>
      <c r="J2903" s="6" t="s">
        <v>261</v>
      </c>
      <c r="K2903" s="6" t="str">
        <f>CONCATENATE(TableAopCalendar[[#This Row],[Month for Plan]]," ",TableAopCalendar[[#This Row],[Plan]])</f>
        <v>MARCH 30 PLANNED</v>
      </c>
    </row>
    <row r="2904" spans="1:11" x14ac:dyDescent="0.35">
      <c r="A2904" s="6">
        <f t="shared" si="138"/>
        <v>5</v>
      </c>
      <c r="B2904" s="7">
        <v>47554</v>
      </c>
      <c r="C2904" s="8" t="s">
        <v>260</v>
      </c>
      <c r="D2904" s="8">
        <v>30</v>
      </c>
      <c r="E2904" s="6">
        <f>DAY(TableAopCalendar[[#This Row],[Date]])</f>
        <v>12</v>
      </c>
      <c r="F2904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904" s="6" t="str">
        <f t="shared" si="139"/>
        <v>Week 2</v>
      </c>
      <c r="H2904" s="6" t="str">
        <f t="shared" si="140"/>
        <v>March 30 Week 2</v>
      </c>
      <c r="I2904" s="6" t="str">
        <f>CONCATENATE(UPPER(TableAopCalendar[[#This Row],[Month]])," ",TableAopCalendar[[#This Row],[Year]])</f>
        <v>MARCH 30</v>
      </c>
      <c r="J2904" s="6" t="s">
        <v>261</v>
      </c>
      <c r="K2904" s="6" t="str">
        <f>CONCATENATE(TableAopCalendar[[#This Row],[Month for Plan]]," ",TableAopCalendar[[#This Row],[Plan]])</f>
        <v>MARCH 30 PLANNED</v>
      </c>
    </row>
    <row r="2905" spans="1:11" x14ac:dyDescent="0.35">
      <c r="A2905" s="6">
        <f t="shared" si="138"/>
        <v>6</v>
      </c>
      <c r="B2905" s="7">
        <v>47555</v>
      </c>
      <c r="C2905" s="8" t="s">
        <v>260</v>
      </c>
      <c r="D2905" s="8">
        <v>30</v>
      </c>
      <c r="E2905" s="6">
        <f>DAY(TableAopCalendar[[#This Row],[Date]])</f>
        <v>13</v>
      </c>
      <c r="F2905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905" s="6" t="str">
        <f t="shared" si="139"/>
        <v>Week 2</v>
      </c>
      <c r="H2905" s="6" t="str">
        <f t="shared" si="140"/>
        <v>March 30 Week 2</v>
      </c>
      <c r="I2905" s="6" t="str">
        <f>CONCATENATE(UPPER(TableAopCalendar[[#This Row],[Month]])," ",TableAopCalendar[[#This Row],[Year]])</f>
        <v>MARCH 30</v>
      </c>
      <c r="J2905" s="6" t="s">
        <v>261</v>
      </c>
      <c r="K2905" s="6" t="str">
        <f>CONCATENATE(TableAopCalendar[[#This Row],[Month for Plan]]," ",TableAopCalendar[[#This Row],[Plan]])</f>
        <v>MARCH 30 PLANNED</v>
      </c>
    </row>
    <row r="2906" spans="1:11" x14ac:dyDescent="0.35">
      <c r="A2906" s="6">
        <f t="shared" si="138"/>
        <v>7</v>
      </c>
      <c r="B2906" s="7">
        <v>47556</v>
      </c>
      <c r="C2906" s="8" t="s">
        <v>260</v>
      </c>
      <c r="D2906" s="8">
        <v>30</v>
      </c>
      <c r="E2906" s="6">
        <f>DAY(TableAopCalendar[[#This Row],[Date]])</f>
        <v>14</v>
      </c>
      <c r="F2906" s="6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906" s="6" t="str">
        <f t="shared" si="139"/>
        <v>Week 2</v>
      </c>
      <c r="H2906" s="6" t="str">
        <f t="shared" si="140"/>
        <v>March 30 Week 2</v>
      </c>
      <c r="I2906" s="6" t="str">
        <f>CONCATENATE(UPPER(TableAopCalendar[[#This Row],[Month]])," ",TableAopCalendar[[#This Row],[Year]])</f>
        <v>MARCH 30</v>
      </c>
      <c r="J2906" s="6" t="s">
        <v>261</v>
      </c>
      <c r="K2906" s="6" t="str">
        <f>CONCATENATE(TableAopCalendar[[#This Row],[Month for Plan]]," ",TableAopCalendar[[#This Row],[Plan]])</f>
        <v>MARCH 30 PLANNED</v>
      </c>
    </row>
    <row r="2907" spans="1:11" x14ac:dyDescent="0.35">
      <c r="A2907" s="6">
        <f t="shared" si="138"/>
        <v>1</v>
      </c>
      <c r="B2907" s="7">
        <v>47557</v>
      </c>
      <c r="C2907" s="8" t="s">
        <v>260</v>
      </c>
      <c r="D2907" s="8">
        <v>30</v>
      </c>
      <c r="E2907" s="6">
        <f>DAY(TableAopCalendar[[#This Row],[Date]])</f>
        <v>15</v>
      </c>
      <c r="F2907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907" s="6" t="str">
        <f t="shared" si="139"/>
        <v>Week 3</v>
      </c>
      <c r="H2907" s="6" t="str">
        <f t="shared" si="140"/>
        <v>March 30 Week 3</v>
      </c>
      <c r="I2907" s="6" t="str">
        <f>CONCATENATE(UPPER(TableAopCalendar[[#This Row],[Month]])," ",TableAopCalendar[[#This Row],[Year]])</f>
        <v>MARCH 30</v>
      </c>
      <c r="J2907" s="6" t="s">
        <v>261</v>
      </c>
      <c r="K2907" s="6" t="str">
        <f>CONCATENATE(TableAopCalendar[[#This Row],[Month for Plan]]," ",TableAopCalendar[[#This Row],[Plan]])</f>
        <v>MARCH 30 PLANNED</v>
      </c>
    </row>
    <row r="2908" spans="1:11" x14ac:dyDescent="0.35">
      <c r="A2908" s="6">
        <f t="shared" si="138"/>
        <v>2</v>
      </c>
      <c r="B2908" s="7">
        <v>47558</v>
      </c>
      <c r="C2908" s="8" t="s">
        <v>260</v>
      </c>
      <c r="D2908" s="8">
        <v>30</v>
      </c>
      <c r="E2908" s="6">
        <f>DAY(TableAopCalendar[[#This Row],[Date]])</f>
        <v>16</v>
      </c>
      <c r="F2908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908" s="6" t="str">
        <f t="shared" si="139"/>
        <v>Week 3</v>
      </c>
      <c r="H2908" s="6" t="str">
        <f t="shared" si="140"/>
        <v>March 30 Week 3</v>
      </c>
      <c r="I2908" s="6" t="str">
        <f>CONCATENATE(UPPER(TableAopCalendar[[#This Row],[Month]])," ",TableAopCalendar[[#This Row],[Year]])</f>
        <v>MARCH 30</v>
      </c>
      <c r="J2908" s="6" t="s">
        <v>261</v>
      </c>
      <c r="K2908" s="6" t="str">
        <f>CONCATENATE(TableAopCalendar[[#This Row],[Month for Plan]]," ",TableAopCalendar[[#This Row],[Plan]])</f>
        <v>MARCH 30 PLANNED</v>
      </c>
    </row>
    <row r="2909" spans="1:11" x14ac:dyDescent="0.35">
      <c r="A2909" s="6">
        <f t="shared" si="138"/>
        <v>3</v>
      </c>
      <c r="B2909" s="7">
        <v>47559</v>
      </c>
      <c r="C2909" s="8" t="s">
        <v>260</v>
      </c>
      <c r="D2909" s="8">
        <v>30</v>
      </c>
      <c r="E2909" s="6">
        <f>DAY(TableAopCalendar[[#This Row],[Date]])</f>
        <v>17</v>
      </c>
      <c r="F2909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909" s="6" t="str">
        <f t="shared" si="139"/>
        <v>Week 3</v>
      </c>
      <c r="H2909" s="6" t="str">
        <f t="shared" si="140"/>
        <v>March 30 Week 3</v>
      </c>
      <c r="I2909" s="6" t="str">
        <f>CONCATENATE(UPPER(TableAopCalendar[[#This Row],[Month]])," ",TableAopCalendar[[#This Row],[Year]])</f>
        <v>MARCH 30</v>
      </c>
      <c r="J2909" s="6" t="s">
        <v>261</v>
      </c>
      <c r="K2909" s="6" t="str">
        <f>CONCATENATE(TableAopCalendar[[#This Row],[Month for Plan]]," ",TableAopCalendar[[#This Row],[Plan]])</f>
        <v>MARCH 30 PLANNED</v>
      </c>
    </row>
    <row r="2910" spans="1:11" x14ac:dyDescent="0.35">
      <c r="A2910" s="6">
        <f t="shared" si="138"/>
        <v>4</v>
      </c>
      <c r="B2910" s="7">
        <v>47560</v>
      </c>
      <c r="C2910" s="8" t="s">
        <v>260</v>
      </c>
      <c r="D2910" s="8">
        <v>30</v>
      </c>
      <c r="E2910" s="6">
        <f>DAY(TableAopCalendar[[#This Row],[Date]])</f>
        <v>18</v>
      </c>
      <c r="F2910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910" s="6" t="str">
        <f t="shared" si="139"/>
        <v>Week 3</v>
      </c>
      <c r="H2910" s="6" t="str">
        <f t="shared" si="140"/>
        <v>March 30 Week 3</v>
      </c>
      <c r="I2910" s="6" t="str">
        <f>CONCATENATE(UPPER(TableAopCalendar[[#This Row],[Month]])," ",TableAopCalendar[[#This Row],[Year]])</f>
        <v>MARCH 30</v>
      </c>
      <c r="J2910" s="6" t="s">
        <v>261</v>
      </c>
      <c r="K2910" s="6" t="str">
        <f>CONCATENATE(TableAopCalendar[[#This Row],[Month for Plan]]," ",TableAopCalendar[[#This Row],[Plan]])</f>
        <v>MARCH 30 PLANNED</v>
      </c>
    </row>
    <row r="2911" spans="1:11" x14ac:dyDescent="0.35">
      <c r="A2911" s="6">
        <f t="shared" si="138"/>
        <v>5</v>
      </c>
      <c r="B2911" s="7">
        <v>47561</v>
      </c>
      <c r="C2911" s="8" t="s">
        <v>260</v>
      </c>
      <c r="D2911" s="8">
        <v>30</v>
      </c>
      <c r="E2911" s="6">
        <f>DAY(TableAopCalendar[[#This Row],[Date]])</f>
        <v>19</v>
      </c>
      <c r="F2911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911" s="6" t="str">
        <f t="shared" si="139"/>
        <v>Week 3</v>
      </c>
      <c r="H2911" s="6" t="str">
        <f t="shared" si="140"/>
        <v>March 30 Week 3</v>
      </c>
      <c r="I2911" s="6" t="str">
        <f>CONCATENATE(UPPER(TableAopCalendar[[#This Row],[Month]])," ",TableAopCalendar[[#This Row],[Year]])</f>
        <v>MARCH 30</v>
      </c>
      <c r="J2911" s="6" t="s">
        <v>261</v>
      </c>
      <c r="K2911" s="6" t="str">
        <f>CONCATENATE(TableAopCalendar[[#This Row],[Month for Plan]]," ",TableAopCalendar[[#This Row],[Plan]])</f>
        <v>MARCH 30 PLANNED</v>
      </c>
    </row>
    <row r="2912" spans="1:11" x14ac:dyDescent="0.35">
      <c r="A2912" s="6">
        <f t="shared" si="138"/>
        <v>6</v>
      </c>
      <c r="B2912" s="7">
        <v>47562</v>
      </c>
      <c r="C2912" s="8" t="s">
        <v>260</v>
      </c>
      <c r="D2912" s="8">
        <v>30</v>
      </c>
      <c r="E2912" s="6">
        <f>DAY(TableAopCalendar[[#This Row],[Date]])</f>
        <v>20</v>
      </c>
      <c r="F2912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912" s="6" t="str">
        <f t="shared" si="139"/>
        <v>Week 3</v>
      </c>
      <c r="H2912" s="6" t="str">
        <f t="shared" si="140"/>
        <v>March 30 Week 3</v>
      </c>
      <c r="I2912" s="6" t="str">
        <f>CONCATENATE(UPPER(TableAopCalendar[[#This Row],[Month]])," ",TableAopCalendar[[#This Row],[Year]])</f>
        <v>MARCH 30</v>
      </c>
      <c r="J2912" s="6" t="s">
        <v>261</v>
      </c>
      <c r="K2912" s="6" t="str">
        <f>CONCATENATE(TableAopCalendar[[#This Row],[Month for Plan]]," ",TableAopCalendar[[#This Row],[Plan]])</f>
        <v>MARCH 30 PLANNED</v>
      </c>
    </row>
    <row r="2913" spans="1:11" x14ac:dyDescent="0.35">
      <c r="A2913" s="6">
        <f t="shared" si="138"/>
        <v>7</v>
      </c>
      <c r="B2913" s="7">
        <v>47563</v>
      </c>
      <c r="C2913" s="8" t="s">
        <v>260</v>
      </c>
      <c r="D2913" s="8">
        <v>30</v>
      </c>
      <c r="E2913" s="6">
        <f>DAY(TableAopCalendar[[#This Row],[Date]])</f>
        <v>21</v>
      </c>
      <c r="F2913" s="6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913" s="6" t="str">
        <f t="shared" si="139"/>
        <v>Week 3</v>
      </c>
      <c r="H2913" s="6" t="str">
        <f t="shared" si="140"/>
        <v>March 30 Week 3</v>
      </c>
      <c r="I2913" s="6" t="str">
        <f>CONCATENATE(UPPER(TableAopCalendar[[#This Row],[Month]])," ",TableAopCalendar[[#This Row],[Year]])</f>
        <v>MARCH 30</v>
      </c>
      <c r="J2913" s="6" t="s">
        <v>261</v>
      </c>
      <c r="K2913" s="6" t="str">
        <f>CONCATENATE(TableAopCalendar[[#This Row],[Month for Plan]]," ",TableAopCalendar[[#This Row],[Plan]])</f>
        <v>MARCH 30 PLANNED</v>
      </c>
    </row>
    <row r="2914" spans="1:11" x14ac:dyDescent="0.35">
      <c r="A2914" s="6">
        <f t="shared" si="138"/>
        <v>1</v>
      </c>
      <c r="B2914" s="7">
        <v>47564</v>
      </c>
      <c r="C2914" s="8" t="s">
        <v>260</v>
      </c>
      <c r="D2914" s="8">
        <v>30</v>
      </c>
      <c r="E2914" s="6">
        <f>DAY(TableAopCalendar[[#This Row],[Date]])</f>
        <v>22</v>
      </c>
      <c r="F2914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914" s="6" t="str">
        <f t="shared" si="139"/>
        <v>Week 4</v>
      </c>
      <c r="H2914" s="6" t="str">
        <f t="shared" si="140"/>
        <v>March 30 Week 4</v>
      </c>
      <c r="I2914" s="6" t="str">
        <f>CONCATENATE(UPPER(TableAopCalendar[[#This Row],[Month]])," ",TableAopCalendar[[#This Row],[Year]])</f>
        <v>MARCH 30</v>
      </c>
      <c r="J2914" s="6" t="s">
        <v>261</v>
      </c>
      <c r="K2914" s="6" t="str">
        <f>CONCATENATE(TableAopCalendar[[#This Row],[Month for Plan]]," ",TableAopCalendar[[#This Row],[Plan]])</f>
        <v>MARCH 30 PLANNED</v>
      </c>
    </row>
    <row r="2915" spans="1:11" x14ac:dyDescent="0.35">
      <c r="A2915" s="6">
        <f t="shared" si="138"/>
        <v>2</v>
      </c>
      <c r="B2915" s="7">
        <v>47565</v>
      </c>
      <c r="C2915" s="8" t="s">
        <v>260</v>
      </c>
      <c r="D2915" s="8">
        <v>30</v>
      </c>
      <c r="E2915" s="6">
        <f>DAY(TableAopCalendar[[#This Row],[Date]])</f>
        <v>23</v>
      </c>
      <c r="F2915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915" s="6" t="str">
        <f t="shared" si="139"/>
        <v>Week 4</v>
      </c>
      <c r="H2915" s="6" t="str">
        <f t="shared" si="140"/>
        <v>March 30 Week 4</v>
      </c>
      <c r="I2915" s="6" t="str">
        <f>CONCATENATE(UPPER(TableAopCalendar[[#This Row],[Month]])," ",TableAopCalendar[[#This Row],[Year]])</f>
        <v>MARCH 30</v>
      </c>
      <c r="J2915" s="6" t="s">
        <v>261</v>
      </c>
      <c r="K2915" s="6" t="str">
        <f>CONCATENATE(TableAopCalendar[[#This Row],[Month for Plan]]," ",TableAopCalendar[[#This Row],[Plan]])</f>
        <v>MARCH 30 PLANNED</v>
      </c>
    </row>
    <row r="2916" spans="1:11" x14ac:dyDescent="0.35">
      <c r="A2916" s="6">
        <f t="shared" si="138"/>
        <v>3</v>
      </c>
      <c r="B2916" s="7">
        <v>47566</v>
      </c>
      <c r="C2916" s="8" t="s">
        <v>260</v>
      </c>
      <c r="D2916" s="8">
        <v>30</v>
      </c>
      <c r="E2916" s="6">
        <f>DAY(TableAopCalendar[[#This Row],[Date]])</f>
        <v>24</v>
      </c>
      <c r="F2916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916" s="6" t="str">
        <f t="shared" si="139"/>
        <v>Week 4</v>
      </c>
      <c r="H2916" s="6" t="str">
        <f t="shared" si="140"/>
        <v>March 30 Week 4</v>
      </c>
      <c r="I2916" s="6" t="str">
        <f>CONCATENATE(UPPER(TableAopCalendar[[#This Row],[Month]])," ",TableAopCalendar[[#This Row],[Year]])</f>
        <v>MARCH 30</v>
      </c>
      <c r="J2916" s="6" t="s">
        <v>261</v>
      </c>
      <c r="K2916" s="6" t="str">
        <f>CONCATENATE(TableAopCalendar[[#This Row],[Month for Plan]]," ",TableAopCalendar[[#This Row],[Plan]])</f>
        <v>MARCH 30 PLANNED</v>
      </c>
    </row>
    <row r="2917" spans="1:11" x14ac:dyDescent="0.35">
      <c r="A2917" s="6">
        <f t="shared" si="138"/>
        <v>4</v>
      </c>
      <c r="B2917" s="7">
        <v>47567</v>
      </c>
      <c r="C2917" s="8" t="s">
        <v>260</v>
      </c>
      <c r="D2917" s="8">
        <v>30</v>
      </c>
      <c r="E2917" s="6">
        <f>DAY(TableAopCalendar[[#This Row],[Date]])</f>
        <v>25</v>
      </c>
      <c r="F2917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917" s="6" t="str">
        <f t="shared" si="139"/>
        <v>Week 4</v>
      </c>
      <c r="H2917" s="6" t="str">
        <f t="shared" si="140"/>
        <v>March 30 Week 4</v>
      </c>
      <c r="I2917" s="6" t="str">
        <f>CONCATENATE(UPPER(TableAopCalendar[[#This Row],[Month]])," ",TableAopCalendar[[#This Row],[Year]])</f>
        <v>MARCH 30</v>
      </c>
      <c r="J2917" s="6" t="s">
        <v>261</v>
      </c>
      <c r="K2917" s="6" t="str">
        <f>CONCATENATE(TableAopCalendar[[#This Row],[Month for Plan]]," ",TableAopCalendar[[#This Row],[Plan]])</f>
        <v>MARCH 30 PLANNED</v>
      </c>
    </row>
    <row r="2918" spans="1:11" x14ac:dyDescent="0.35">
      <c r="A2918" s="6">
        <f t="shared" si="138"/>
        <v>5</v>
      </c>
      <c r="B2918" s="7">
        <v>47568</v>
      </c>
      <c r="C2918" s="8" t="s">
        <v>260</v>
      </c>
      <c r="D2918" s="8">
        <v>30</v>
      </c>
      <c r="E2918" s="6">
        <f>DAY(TableAopCalendar[[#This Row],[Date]])</f>
        <v>26</v>
      </c>
      <c r="F2918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918" s="6" t="str">
        <f t="shared" si="139"/>
        <v>Week 4</v>
      </c>
      <c r="H2918" s="6" t="str">
        <f t="shared" si="140"/>
        <v>March 30 Week 4</v>
      </c>
      <c r="I2918" s="6" t="str">
        <f>CONCATENATE(UPPER(TableAopCalendar[[#This Row],[Month]])," ",TableAopCalendar[[#This Row],[Year]])</f>
        <v>MARCH 30</v>
      </c>
      <c r="J2918" s="6" t="s">
        <v>261</v>
      </c>
      <c r="K2918" s="6" t="str">
        <f>CONCATENATE(TableAopCalendar[[#This Row],[Month for Plan]]," ",TableAopCalendar[[#This Row],[Plan]])</f>
        <v>MARCH 30 PLANNED</v>
      </c>
    </row>
    <row r="2919" spans="1:11" x14ac:dyDescent="0.35">
      <c r="A2919" s="6">
        <f t="shared" si="138"/>
        <v>6</v>
      </c>
      <c r="B2919" s="7">
        <v>47569</v>
      </c>
      <c r="C2919" s="8" t="s">
        <v>260</v>
      </c>
      <c r="D2919" s="8">
        <v>30</v>
      </c>
      <c r="E2919" s="6">
        <f>DAY(TableAopCalendar[[#This Row],[Date]])</f>
        <v>27</v>
      </c>
      <c r="F2919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919" s="6" t="str">
        <f t="shared" si="139"/>
        <v>Week 4</v>
      </c>
      <c r="H2919" s="6" t="str">
        <f t="shared" si="140"/>
        <v>March 30 Week 4</v>
      </c>
      <c r="I2919" s="6" t="str">
        <f>CONCATENATE(UPPER(TableAopCalendar[[#This Row],[Month]])," ",TableAopCalendar[[#This Row],[Year]])</f>
        <v>MARCH 30</v>
      </c>
      <c r="J2919" s="6" t="s">
        <v>261</v>
      </c>
      <c r="K2919" s="6" t="str">
        <f>CONCATENATE(TableAopCalendar[[#This Row],[Month for Plan]]," ",TableAopCalendar[[#This Row],[Plan]])</f>
        <v>MARCH 30 PLANNED</v>
      </c>
    </row>
    <row r="2920" spans="1:11" x14ac:dyDescent="0.35">
      <c r="A2920" s="6">
        <f t="shared" si="138"/>
        <v>7</v>
      </c>
      <c r="B2920" s="7">
        <v>47570</v>
      </c>
      <c r="C2920" s="8" t="s">
        <v>260</v>
      </c>
      <c r="D2920" s="8">
        <v>30</v>
      </c>
      <c r="E2920" s="6">
        <f>DAY(TableAopCalendar[[#This Row],[Date]])</f>
        <v>28</v>
      </c>
      <c r="F2920" s="6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920" s="6" t="str">
        <f t="shared" si="139"/>
        <v>Week 4</v>
      </c>
      <c r="H2920" s="6" t="str">
        <f t="shared" si="140"/>
        <v>March 30 Week 4</v>
      </c>
      <c r="I2920" s="6" t="str">
        <f>CONCATENATE(UPPER(TableAopCalendar[[#This Row],[Month]])," ",TableAopCalendar[[#This Row],[Year]])</f>
        <v>MARCH 30</v>
      </c>
      <c r="J2920" s="6" t="s">
        <v>261</v>
      </c>
      <c r="K2920" s="6" t="str">
        <f>CONCATENATE(TableAopCalendar[[#This Row],[Month for Plan]]," ",TableAopCalendar[[#This Row],[Plan]])</f>
        <v>MARCH 30 PLANNED</v>
      </c>
    </row>
    <row r="2921" spans="1:11" x14ac:dyDescent="0.35">
      <c r="A2921" s="6">
        <f t="shared" si="138"/>
        <v>1</v>
      </c>
      <c r="B2921" s="7">
        <v>47571</v>
      </c>
      <c r="C2921" s="8" t="s">
        <v>260</v>
      </c>
      <c r="D2921" s="8">
        <v>30</v>
      </c>
      <c r="E2921" s="6">
        <f>DAY(TableAopCalendar[[#This Row],[Date]])</f>
        <v>29</v>
      </c>
      <c r="F2921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921" s="6" t="str">
        <f t="shared" si="139"/>
        <v>Week 5</v>
      </c>
      <c r="H2921" s="6" t="str">
        <f t="shared" si="140"/>
        <v>March 30 Week 5</v>
      </c>
      <c r="I2921" s="6" t="str">
        <f>CONCATENATE(UPPER(TableAopCalendar[[#This Row],[Month]])," ",TableAopCalendar[[#This Row],[Year]])</f>
        <v>MARCH 30</v>
      </c>
      <c r="J2921" s="6" t="s">
        <v>261</v>
      </c>
      <c r="K2921" s="6" t="str">
        <f>CONCATENATE(TableAopCalendar[[#This Row],[Month for Plan]]," ",TableAopCalendar[[#This Row],[Plan]])</f>
        <v>MARCH 30 PLANNED</v>
      </c>
    </row>
    <row r="2922" spans="1:11" x14ac:dyDescent="0.35">
      <c r="A2922" s="6">
        <f t="shared" si="138"/>
        <v>2</v>
      </c>
      <c r="B2922" s="7">
        <v>47572</v>
      </c>
      <c r="C2922" s="8" t="s">
        <v>260</v>
      </c>
      <c r="D2922" s="8">
        <v>30</v>
      </c>
      <c r="E2922" s="6">
        <f>DAY(TableAopCalendar[[#This Row],[Date]])</f>
        <v>30</v>
      </c>
      <c r="F2922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922" s="6" t="str">
        <f t="shared" si="139"/>
        <v>Week 5</v>
      </c>
      <c r="H2922" s="6" t="str">
        <f t="shared" si="140"/>
        <v>March 30 Week 5</v>
      </c>
      <c r="I2922" s="6" t="str">
        <f>CONCATENATE(UPPER(TableAopCalendar[[#This Row],[Month]])," ",TableAopCalendar[[#This Row],[Year]])</f>
        <v>MARCH 30</v>
      </c>
      <c r="J2922" s="6" t="s">
        <v>261</v>
      </c>
      <c r="K2922" s="6" t="str">
        <f>CONCATENATE(TableAopCalendar[[#This Row],[Month for Plan]]," ",TableAopCalendar[[#This Row],[Plan]])</f>
        <v>MARCH 30 PLANNED</v>
      </c>
    </row>
    <row r="2923" spans="1:11" x14ac:dyDescent="0.35">
      <c r="A2923" s="6">
        <f t="shared" si="138"/>
        <v>3</v>
      </c>
      <c r="B2923" s="7">
        <v>47573</v>
      </c>
      <c r="C2923" s="8" t="s">
        <v>260</v>
      </c>
      <c r="D2923" s="8">
        <v>30</v>
      </c>
      <c r="E2923" s="6">
        <f>DAY(TableAopCalendar[[#This Row],[Date]])</f>
        <v>31</v>
      </c>
      <c r="F2923" s="6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923" s="6" t="str">
        <f t="shared" si="139"/>
        <v>Week 5</v>
      </c>
      <c r="H2923" s="6" t="str">
        <f t="shared" si="140"/>
        <v>March 30 Week 5</v>
      </c>
      <c r="I2923" s="6" t="str">
        <f>CONCATENATE(UPPER(TableAopCalendar[[#This Row],[Month]])," ",TableAopCalendar[[#This Row],[Year]])</f>
        <v>MARCH 30</v>
      </c>
      <c r="J2923" s="6" t="s">
        <v>261</v>
      </c>
      <c r="K2923" s="6" t="str">
        <f>CONCATENATE(TableAopCalendar[[#This Row],[Month for Plan]]," ",TableAopCalendar[[#This Row],[Plan]])</f>
        <v>MARCH 30 PLANNED</v>
      </c>
    </row>
  </sheetData>
  <sheetProtection autoFilter="0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80910CF7CB2E4DA1A118C4DD24F6A4" ma:contentTypeVersion="13" ma:contentTypeDescription="Create a new document." ma:contentTypeScope="" ma:versionID="cb9177deb08c0f12e73f1bbe9f8f44f6">
  <xsd:schema xmlns:xsd="http://www.w3.org/2001/XMLSchema" xmlns:xs="http://www.w3.org/2001/XMLSchema" xmlns:p="http://schemas.microsoft.com/office/2006/metadata/properties" xmlns:ns3="82942023-86d8-43df-97ec-b0a7f5a3db8a" xmlns:ns4="3147cf3d-f922-41ef-9205-d5b8ee8938db" targetNamespace="http://schemas.microsoft.com/office/2006/metadata/properties" ma:root="true" ma:fieldsID="b63a343320d01a2cec49ec01d7d91393" ns3:_="" ns4:_="">
    <xsd:import namespace="82942023-86d8-43df-97ec-b0a7f5a3db8a"/>
    <xsd:import namespace="3147cf3d-f922-41ef-9205-d5b8ee8938d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942023-86d8-43df-97ec-b0a7f5a3d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47cf3d-f922-41ef-9205-d5b8ee8938db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2942023-86d8-43df-97ec-b0a7f5a3db8a" xsi:nil="true"/>
  </documentManagement>
</p:properties>
</file>

<file path=customXml/itemProps1.xml><?xml version="1.0" encoding="utf-8"?>
<ds:datastoreItem xmlns:ds="http://schemas.openxmlformats.org/officeDocument/2006/customXml" ds:itemID="{E8FB6B07-4DF3-413C-B732-56DAF3B7390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FB4FC84-5204-4B4D-8229-702D210E4D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942023-86d8-43df-97ec-b0a7f5a3db8a"/>
    <ds:schemaRef ds:uri="3147cf3d-f922-41ef-9205-d5b8ee8938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35EDB72-E3F8-45F7-B7E9-27A43007C772}">
  <ds:schemaRefs>
    <ds:schemaRef ds:uri="http://www.w3.org/XML/1998/namespace"/>
    <ds:schemaRef ds:uri="http://schemas.microsoft.com/office/infopath/2007/PartnerControls"/>
    <ds:schemaRef ds:uri="http://purl.org/dc/dcmitype/"/>
    <ds:schemaRef ds:uri="http://purl.org/dc/elements/1.1/"/>
    <ds:schemaRef ds:uri="82942023-86d8-43df-97ec-b0a7f5a3db8a"/>
    <ds:schemaRef ds:uri="http://schemas.microsoft.com/office/2006/documentManagement/types"/>
    <ds:schemaRef ds:uri="3147cf3d-f922-41ef-9205-d5b8ee8938db"/>
    <ds:schemaRef ds:uri="http://purl.org/dc/terms/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AOP Summary</vt:lpstr>
      <vt:lpstr>PAN INDIA Summary</vt:lpstr>
      <vt:lpstr>Main Backup</vt:lpstr>
      <vt:lpstr>Delivery Done Site Type Wise</vt:lpstr>
      <vt:lpstr>Delivery BTG Site Type Wise</vt:lpstr>
      <vt:lpstr>Dehire Summary</vt:lpstr>
      <vt:lpstr>Dead Rent Summary</vt:lpstr>
      <vt:lpstr>PBI</vt:lpstr>
      <vt:lpstr>AOP Calendar</vt:lpstr>
      <vt:lpstr>'AOP Summary'!Print_Area</vt:lpstr>
      <vt:lpstr>'AOP Summary'!Print_Titles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2026-06-11T06:17:02Z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0x0101000580910CF7CB2E4DA1A118C4DD24F6A4</vt:lpwstr>
  </property>
</Properties>
</file>